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6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9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0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1.xml" ContentType="application/vnd.openxmlformats-officedocument.drawing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3.xml" ContentType="application/vnd.openxmlformats-officedocument.drawing+xml"/>
  <Override PartName="/xl/charts/chart35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4.xml" ContentType="application/vnd.openxmlformats-officedocument.drawing+xml"/>
  <Override PartName="/xl/charts/chart36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5.xml" ContentType="application/vnd.openxmlformats-officedocument.drawing+xml"/>
  <Override PartName="/xl/charts/chart37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16.xml" ContentType="application/vnd.openxmlformats-officedocument.drawing+xml"/>
  <Override PartName="/xl/charts/chart38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9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18.xml" ContentType="application/vnd.openxmlformats-officedocument.drawing+xml"/>
  <Override PartName="/xl/charts/chart40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1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42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4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5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6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7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5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1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5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6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19.xml" ContentType="application/vnd.openxmlformats-officedocument.drawing+xml"/>
  <Override PartName="/xl/charts/chart57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8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9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60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61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62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20.xml" ContentType="application/vnd.openxmlformats-officedocument.drawing+xml"/>
  <Override PartName="/xl/charts/chart63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21.xml" ContentType="application/vnd.openxmlformats-officedocument.drawing+xml"/>
  <Override PartName="/xl/charts/chart64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22.xml" ContentType="application/vnd.openxmlformats-officedocument.drawing+xml"/>
  <Override PartName="/xl/charts/chart65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23.xml" ContentType="application/vnd.openxmlformats-officedocument.drawing+xml"/>
  <Override PartName="/xl/charts/chart66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24.xml" ContentType="application/vnd.openxmlformats-officedocument.drawing+xml"/>
  <Override PartName="/xl/charts/chart67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25.xml" ContentType="application/vnd.openxmlformats-officedocument.drawing+xml"/>
  <Override PartName="/xl/charts/chart68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26.xml" ContentType="application/vnd.openxmlformats-officedocument.drawing+xml"/>
  <Override PartName="/xl/charts/chart69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27.xml" ContentType="application/vnd.openxmlformats-officedocument.drawing+xml"/>
  <Override PartName="/xl/charts/chart70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71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72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73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4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5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6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7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8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9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80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81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82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83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84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85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6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 codeName="ThisWorkbook" defaultThemeVersion="124226"/>
  <xr:revisionPtr revIDLastSave="0" documentId="13_ncr:1_{DB2B55AC-D292-4258-A16A-C5892D27ACB7}" xr6:coauthVersionLast="47" xr6:coauthVersionMax="47" xr10:uidLastSave="{00000000-0000-0000-0000-000000000000}"/>
  <bookViews>
    <workbookView xWindow="-28920" yWindow="-1860" windowWidth="29040" windowHeight="17640" tabRatio="858" firstSheet="23" activeTab="23" xr2:uid="{00000000-000D-0000-FFFF-FFFF00000000}"/>
  </bookViews>
  <sheets>
    <sheet name="Monthly Data" sheetId="39" r:id="rId1"/>
    <sheet name="Historic CDM" sheetId="9" r:id="rId2"/>
    <sheet name="Weather Thunder Bay" sheetId="6" r:id="rId3"/>
    <sheet name="Weather Kenora" sheetId="71" r:id="rId4"/>
    <sheet name="Economic Variables" sheetId="7" r:id="rId5"/>
    <sheet name="TB Res Predicted Monthly" sheetId="41" r:id="rId6"/>
    <sheet name="TB GS&lt;50 Predicted Monthly" sheetId="47" r:id="rId7"/>
    <sheet name="TB GS&gt;50 Predicted Monthly" sheetId="58" r:id="rId8"/>
    <sheet name="TB Int Predicted Monthly" sheetId="64" r:id="rId9"/>
    <sheet name="K Res Predicted Monthly" sheetId="72" r:id="rId10"/>
    <sheet name="K GS&lt;50 Predicted Monthly" sheetId="73" r:id="rId11"/>
    <sheet name="K GS&gt;50 Predicted Monthly" sheetId="74" r:id="rId12"/>
    <sheet name="Model Summary" sheetId="26" r:id="rId13"/>
    <sheet name="TB Res Normalized Monthly" sheetId="27" r:id="rId14"/>
    <sheet name="TB GS&lt;50 Normalized Monthly" sheetId="28" r:id="rId15"/>
    <sheet name="TB GS&gt;50 Normalized Monthly" sheetId="29" r:id="rId16"/>
    <sheet name="TB Int Normalized Monthly" sheetId="30" r:id="rId17"/>
    <sheet name="K Res Normalized Monthly" sheetId="75" r:id="rId18"/>
    <sheet name="K GS&lt;50 Normalized Monthly" sheetId="76" r:id="rId19"/>
    <sheet name="K GS&gt;50 Normalized Monthly" sheetId="77" r:id="rId20"/>
    <sheet name="Normalized Annual Summary" sheetId="33" r:id="rId21"/>
    <sheet name="Connection Count" sheetId="32" r:id="rId22"/>
    <sheet name="kW Forecast" sheetId="35" r:id="rId23"/>
    <sheet name="CDM Adjustment" sheetId="67" r:id="rId24"/>
    <sheet name="CDM Forecast" sheetId="70" r:id="rId25"/>
    <sheet name="Summary Tables" sheetId="36" r:id="rId26"/>
    <sheet name="TB Res Normalized Monthly (WN)" sheetId="84" r:id="rId27"/>
    <sheet name="TB GS&lt;50 Normalized Month (WN)" sheetId="85" r:id="rId28"/>
    <sheet name="TB GS&gt;50 Normalized Month (WN)" sheetId="86" r:id="rId29"/>
    <sheet name="TB Int Normalized Monthly (WN)" sheetId="87" r:id="rId30"/>
    <sheet name="K Res Normalized Monthly (WN)" sheetId="88" r:id="rId31"/>
    <sheet name="K GS&lt;50 Normalized Monthly (WN)" sheetId="89" r:id="rId32"/>
    <sheet name="K GS&gt;50 Normalized Monthly (WN)" sheetId="90" r:id="rId33"/>
    <sheet name="Normalized Annual Summary (WN)" sheetId="91" r:id="rId34"/>
  </sheets>
  <definedNames>
    <definedName name="__CAP1000">#REF!</definedName>
    <definedName name="__OP1000">#REF!</definedName>
    <definedName name="_110">#REF!</definedName>
    <definedName name="_110INPT">#REF!</definedName>
    <definedName name="_115">#REF!</definedName>
    <definedName name="_115INPT">#REF!</definedName>
    <definedName name="_120">#REF!</definedName>
    <definedName name="_140">#REF!</definedName>
    <definedName name="_140INPT">#REF!</definedName>
    <definedName name="_CAP1000">#REF!</definedName>
    <definedName name="_Fill" hidden="1">#REF!</definedName>
    <definedName name="_OP1000">#REF!</definedName>
    <definedName name="_Order1" hidden="1">255</definedName>
    <definedName name="_Order2" hidden="1">0</definedName>
    <definedName name="_Sort" hidden="1">#REF!</definedName>
    <definedName name="ALL">#REF!</definedName>
    <definedName name="ApprovedYr">#REF!</definedName>
    <definedName name="CAfile">#REF!</definedName>
    <definedName name="CAPCOSTS">#REF!</definedName>
    <definedName name="CAPITAL">#REF!</definedName>
    <definedName name="CapitalExpListing">#REF!</definedName>
    <definedName name="CArevReq">#REF!</definedName>
    <definedName name="CASHFLOW">#REF!</definedName>
    <definedName name="cc">#REF!</definedName>
    <definedName name="ClassRange1">#REF!</definedName>
    <definedName name="ClassRange2">#REF!</definedName>
    <definedName name="contactf">#REF!</definedName>
    <definedName name="_xlnm.Criteria">#REF!</definedName>
    <definedName name="CRLF">#REF!</definedName>
    <definedName name="_xlnm.Database">#REF!</definedName>
    <definedName name="DaysInPreviousYear">#REF!</definedName>
    <definedName name="DaysInYear">#REF!</definedName>
    <definedName name="DEBTREPAY">#REF!</definedName>
    <definedName name="DeptDiv">#REF!</definedName>
    <definedName name="ExpenseAccountListing">#REF!</definedName>
    <definedName name="_xlnm.Extract">#REF!</definedName>
    <definedName name="FakeBlank">#REF!</definedName>
    <definedName name="FolderPath">#REF!</definedName>
    <definedName name="histdate">#REF!</definedName>
    <definedName name="Incr2000">#REF!</definedName>
    <definedName name="INTERIM">#REF!</definedName>
    <definedName name="LDC_Name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ea">#REF!</definedName>
    <definedName name="MEABAL">#REF!</definedName>
    <definedName name="MEACASH">#REF!</definedName>
    <definedName name="MEAEQITY">#REF!</definedName>
    <definedName name="MEAOP">#REF!</definedName>
    <definedName name="MofF">#REF!</definedName>
    <definedName name="NewRevReq">#REF!</definedName>
    <definedName name="NOTES">#REF!</definedName>
    <definedName name="OPERATING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AGE11">#REF!</definedName>
    <definedName name="PAGE2">#REF!</definedName>
    <definedName name="PAGE3">#REF!</definedName>
    <definedName name="PAGE4">#REF!</definedName>
    <definedName name="PAGE7">#REF!</definedName>
    <definedName name="PAGE9">#REF!</definedName>
    <definedName name="PageOne">#REF!</definedName>
    <definedName name="PR">#REF!</definedName>
    <definedName name="Print_Area_MI">#REF!</definedName>
    <definedName name="print_end">#REF!</definedName>
    <definedName name="PRIOR">#REF!</definedName>
    <definedName name="Ratebase">#REF!</definedName>
    <definedName name="RevReqLookupKey">#REF!</definedName>
    <definedName name="RevReqRange">#REF!</definedName>
    <definedName name="RVCASHPR">#REF!</definedName>
    <definedName name="SALBENF">#REF!</definedName>
    <definedName name="salreg">#REF!</definedName>
    <definedName name="SALREGF">#REF!</definedName>
    <definedName name="SOURCEAPP">#REF!</definedName>
    <definedName name="STATS1">#REF!</definedName>
    <definedName name="STATS2">#REF!</definedName>
    <definedName name="Surtax">#REF!</definedName>
    <definedName name="TEMPA">#REF!</definedName>
    <definedName name="TestYr">#REF!</definedName>
    <definedName name="TestYrPL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OTCAPADDITIONS">#REF!</definedName>
    <definedName name="TRANBUD">#REF!</definedName>
    <definedName name="TRANEND">#REF!</definedName>
    <definedName name="TRANSCAP">#REF!</definedName>
    <definedName name="TRANSFER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tility">#REF!</definedName>
    <definedName name="utitliy1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6" i="26" l="1"/>
  <c r="O16" i="26"/>
  <c r="AI14" i="26"/>
  <c r="AH14" i="26"/>
  <c r="AD14" i="26"/>
  <c r="AC14" i="26"/>
  <c r="Y14" i="26"/>
  <c r="X14" i="26"/>
  <c r="S14" i="26"/>
  <c r="R14" i="26"/>
  <c r="N14" i="26"/>
  <c r="M14" i="26"/>
  <c r="I14" i="26"/>
  <c r="H14" i="26"/>
  <c r="D14" i="26"/>
  <c r="C14" i="26"/>
  <c r="EU15" i="91"/>
  <c r="EU16" i="91"/>
  <c r="EU5" i="91"/>
  <c r="EU6" i="91"/>
  <c r="EU7" i="91"/>
  <c r="EU8" i="91"/>
  <c r="EU9" i="91"/>
  <c r="EU10" i="91"/>
  <c r="EU11" i="91"/>
  <c r="EU12" i="91"/>
  <c r="EU13" i="91"/>
  <c r="EU14" i="91"/>
  <c r="EO15" i="91"/>
  <c r="EO16" i="91"/>
  <c r="EO5" i="91"/>
  <c r="EO6" i="91"/>
  <c r="EO7" i="91"/>
  <c r="EO8" i="91"/>
  <c r="EO9" i="91"/>
  <c r="EO10" i="91"/>
  <c r="EO11" i="91"/>
  <c r="EO12" i="91"/>
  <c r="EO13" i="91"/>
  <c r="EO14" i="91"/>
  <c r="EI15" i="91"/>
  <c r="EI16" i="91"/>
  <c r="EI5" i="91"/>
  <c r="EI6" i="91"/>
  <c r="EI7" i="91"/>
  <c r="EI8" i="91"/>
  <c r="EI9" i="91"/>
  <c r="EI10" i="91"/>
  <c r="EI11" i="91"/>
  <c r="EI12" i="91"/>
  <c r="EI13" i="91"/>
  <c r="EI14" i="91"/>
  <c r="ED15" i="91"/>
  <c r="ED16" i="91"/>
  <c r="DU16" i="91"/>
  <c r="DU15" i="91"/>
  <c r="DL16" i="91"/>
  <c r="DL15" i="91"/>
  <c r="DC15" i="91"/>
  <c r="DC16" i="91"/>
  <c r="ES6" i="91"/>
  <c r="ES7" i="91" s="1"/>
  <c r="ES8" i="91" s="1"/>
  <c r="ES9" i="91" s="1"/>
  <c r="ES10" i="91" s="1"/>
  <c r="ES11" i="91" s="1"/>
  <c r="ES12" i="91" s="1"/>
  <c r="ES13" i="91" s="1"/>
  <c r="ES14" i="91" s="1"/>
  <c r="ES15" i="91" s="1"/>
  <c r="ES16" i="91" s="1"/>
  <c r="EM6" i="91"/>
  <c r="EM7" i="91" s="1"/>
  <c r="EM8" i="91" s="1"/>
  <c r="EM9" i="91" s="1"/>
  <c r="EM10" i="91" s="1"/>
  <c r="EM11" i="91" s="1"/>
  <c r="EM12" i="91" s="1"/>
  <c r="EM13" i="91" s="1"/>
  <c r="EM14" i="91" s="1"/>
  <c r="EM15" i="91" s="1"/>
  <c r="EM16" i="91" s="1"/>
  <c r="EG6" i="91"/>
  <c r="EG7" i="91" s="1"/>
  <c r="EG8" i="91" s="1"/>
  <c r="EG9" i="91" s="1"/>
  <c r="EG10" i="91" s="1"/>
  <c r="EG11" i="91" s="1"/>
  <c r="EG12" i="91" s="1"/>
  <c r="EG13" i="91" s="1"/>
  <c r="EG14" i="91" s="1"/>
  <c r="EG15" i="91" s="1"/>
  <c r="EG16" i="91" s="1"/>
  <c r="DX6" i="91"/>
  <c r="DX7" i="91" s="1"/>
  <c r="DO6" i="91"/>
  <c r="DO7" i="91" s="1"/>
  <c r="DF6" i="91"/>
  <c r="DF7" i="91" s="1"/>
  <c r="CW6" i="91"/>
  <c r="CW7" i="91" s="1"/>
  <c r="DQ28" i="39"/>
  <c r="CW8" i="91" l="1"/>
  <c r="DO8" i="91"/>
  <c r="DX8" i="91"/>
  <c r="DF8" i="91"/>
  <c r="AE13" i="32"/>
  <c r="AE12" i="32"/>
  <c r="CW9" i="91" l="1"/>
  <c r="CW10" i="91"/>
  <c r="DO9" i="91"/>
  <c r="DF9" i="91"/>
  <c r="DX9" i="91"/>
  <c r="DX10" i="91" l="1"/>
  <c r="CW11" i="91"/>
  <c r="DF10" i="91"/>
  <c r="DO10" i="91"/>
  <c r="DO11" i="91" l="1"/>
  <c r="DX11" i="91"/>
  <c r="CW12" i="91"/>
  <c r="DF11" i="91"/>
  <c r="DX12" i="91" l="1"/>
  <c r="CW13" i="91"/>
  <c r="DO12" i="91"/>
  <c r="DF12" i="91"/>
  <c r="DF13" i="91" l="1"/>
  <c r="DO13" i="91"/>
  <c r="DX13" i="91"/>
  <c r="CW14" i="91"/>
  <c r="DO14" i="91" l="1"/>
  <c r="CW15" i="91"/>
  <c r="DX14" i="91"/>
  <c r="DF14" i="91"/>
  <c r="DO15" i="91" l="1"/>
  <c r="DX15" i="91"/>
  <c r="CW16" i="91"/>
  <c r="DX16" i="91" l="1"/>
  <c r="DO16" i="91"/>
  <c r="AW33" i="6" l="1"/>
  <c r="AW17" i="6"/>
  <c r="D22" i="67"/>
  <c r="DN13" i="71"/>
  <c r="DN14" i="71"/>
  <c r="DN15" i="71"/>
  <c r="DN27" i="71"/>
  <c r="DN28" i="71"/>
  <c r="DN29" i="71"/>
  <c r="DN30" i="71"/>
  <c r="DN31" i="71"/>
  <c r="CZ13" i="71"/>
  <c r="CZ14" i="71"/>
  <c r="CZ15" i="71"/>
  <c r="CZ21" i="71"/>
  <c r="CZ22" i="71"/>
  <c r="CZ23" i="71"/>
  <c r="CZ24" i="71"/>
  <c r="CZ25" i="71"/>
  <c r="CZ26" i="71"/>
  <c r="CZ27" i="71"/>
  <c r="CZ28" i="71"/>
  <c r="CZ29" i="71"/>
  <c r="CZ30" i="71"/>
  <c r="CZ31" i="71"/>
  <c r="CL13" i="71"/>
  <c r="CL14" i="71"/>
  <c r="CL15" i="71"/>
  <c r="CL21" i="71"/>
  <c r="CL22" i="71"/>
  <c r="CL33" i="71" s="1"/>
  <c r="CL23" i="71"/>
  <c r="CL24" i="71"/>
  <c r="CL25" i="71"/>
  <c r="CL26" i="71"/>
  <c r="CL27" i="71"/>
  <c r="CL28" i="71"/>
  <c r="CL29" i="71"/>
  <c r="CL30" i="71"/>
  <c r="CL31" i="71"/>
  <c r="BX14" i="71"/>
  <c r="BX15" i="71"/>
  <c r="BX21" i="71"/>
  <c r="BX22" i="71"/>
  <c r="BX23" i="71"/>
  <c r="BX24" i="71"/>
  <c r="BX25" i="71"/>
  <c r="BX26" i="71"/>
  <c r="BX27" i="71"/>
  <c r="BX28" i="71"/>
  <c r="BX29" i="71"/>
  <c r="BX30" i="71"/>
  <c r="BX31" i="71"/>
  <c r="BJ14" i="71"/>
  <c r="BJ15" i="71"/>
  <c r="BJ21" i="71"/>
  <c r="BJ22" i="71"/>
  <c r="BJ23" i="71"/>
  <c r="BJ24" i="71"/>
  <c r="BJ25" i="71"/>
  <c r="BJ26" i="71"/>
  <c r="BJ27" i="71"/>
  <c r="BJ28" i="71"/>
  <c r="BJ29" i="71"/>
  <c r="BJ30" i="71"/>
  <c r="BJ31" i="71"/>
  <c r="AV31" i="71"/>
  <c r="AH31" i="71"/>
  <c r="AH14" i="71"/>
  <c r="AH15" i="71"/>
  <c r="AV14" i="71"/>
  <c r="AV15" i="71"/>
  <c r="AW31" i="6"/>
  <c r="AW30" i="6"/>
  <c r="AW29" i="6"/>
  <c r="AW28" i="6"/>
  <c r="AW27" i="6"/>
  <c r="AW26" i="6"/>
  <c r="AW25" i="6"/>
  <c r="AW24" i="6"/>
  <c r="AW23" i="6"/>
  <c r="AW22" i="6"/>
  <c r="AW21" i="6"/>
  <c r="AW5" i="6"/>
  <c r="BI33" i="6"/>
  <c r="BJ33" i="6"/>
  <c r="BJ17" i="6"/>
  <c r="BJ15" i="6"/>
  <c r="BJ33" i="71" l="1"/>
  <c r="CZ33" i="71"/>
  <c r="BX33" i="71"/>
  <c r="E122" i="90" l="1"/>
  <c r="F122" i="90"/>
  <c r="E123" i="90"/>
  <c r="F123" i="90"/>
  <c r="E124" i="90"/>
  <c r="F124" i="90"/>
  <c r="E125" i="90"/>
  <c r="F125" i="90"/>
  <c r="E126" i="90"/>
  <c r="F126" i="90"/>
  <c r="E127" i="90"/>
  <c r="F127" i="90"/>
  <c r="E128" i="90"/>
  <c r="F128" i="90"/>
  <c r="E129" i="90"/>
  <c r="F129" i="90"/>
  <c r="E130" i="90"/>
  <c r="F130" i="90"/>
  <c r="E131" i="90"/>
  <c r="F131" i="90"/>
  <c r="E132" i="90"/>
  <c r="F132" i="90"/>
  <c r="E133" i="90"/>
  <c r="F133" i="90"/>
  <c r="E134" i="90"/>
  <c r="F134" i="90"/>
  <c r="E135" i="90"/>
  <c r="F135" i="90"/>
  <c r="E136" i="90"/>
  <c r="F136" i="90"/>
  <c r="E137" i="90"/>
  <c r="F137" i="90"/>
  <c r="E138" i="90"/>
  <c r="F138" i="90"/>
  <c r="E139" i="90"/>
  <c r="F139" i="90"/>
  <c r="E140" i="90"/>
  <c r="F140" i="90"/>
  <c r="E141" i="90"/>
  <c r="F141" i="90"/>
  <c r="E142" i="90"/>
  <c r="F142" i="90"/>
  <c r="E143" i="90"/>
  <c r="F143" i="90"/>
  <c r="E144" i="90"/>
  <c r="F144" i="90"/>
  <c r="E145" i="90"/>
  <c r="F145" i="90"/>
  <c r="E122" i="89"/>
  <c r="F122" i="89"/>
  <c r="E123" i="89"/>
  <c r="F123" i="89"/>
  <c r="E124" i="89"/>
  <c r="F124" i="89"/>
  <c r="E125" i="89"/>
  <c r="F125" i="89"/>
  <c r="E126" i="89"/>
  <c r="F126" i="89"/>
  <c r="E127" i="89"/>
  <c r="F127" i="89"/>
  <c r="E128" i="89"/>
  <c r="F128" i="89"/>
  <c r="E129" i="89"/>
  <c r="F129" i="89"/>
  <c r="E130" i="89"/>
  <c r="F130" i="89"/>
  <c r="E131" i="89"/>
  <c r="F131" i="89"/>
  <c r="E132" i="89"/>
  <c r="F132" i="89"/>
  <c r="E133" i="89"/>
  <c r="F133" i="89"/>
  <c r="E134" i="89"/>
  <c r="F134" i="89"/>
  <c r="E135" i="89"/>
  <c r="F135" i="89"/>
  <c r="E136" i="89"/>
  <c r="F136" i="89"/>
  <c r="E137" i="89"/>
  <c r="F137" i="89"/>
  <c r="E138" i="89"/>
  <c r="F138" i="89"/>
  <c r="E139" i="89"/>
  <c r="F139" i="89"/>
  <c r="E140" i="89"/>
  <c r="F140" i="89"/>
  <c r="E141" i="89"/>
  <c r="F141" i="89"/>
  <c r="E142" i="89"/>
  <c r="F142" i="89"/>
  <c r="E143" i="89"/>
  <c r="F143" i="89"/>
  <c r="E144" i="89"/>
  <c r="F144" i="89"/>
  <c r="E145" i="89"/>
  <c r="F145" i="89"/>
  <c r="E122" i="88"/>
  <c r="F122" i="88"/>
  <c r="E123" i="88"/>
  <c r="F123" i="88"/>
  <c r="E124" i="88"/>
  <c r="F124" i="88"/>
  <c r="E125" i="88"/>
  <c r="F125" i="88"/>
  <c r="E126" i="88"/>
  <c r="F126" i="88"/>
  <c r="E127" i="88"/>
  <c r="F127" i="88"/>
  <c r="E128" i="88"/>
  <c r="F128" i="88"/>
  <c r="E129" i="88"/>
  <c r="F129" i="88"/>
  <c r="E130" i="88"/>
  <c r="F130" i="88"/>
  <c r="E131" i="88"/>
  <c r="F131" i="88"/>
  <c r="E132" i="88"/>
  <c r="F132" i="88"/>
  <c r="E133" i="88"/>
  <c r="F133" i="88"/>
  <c r="E134" i="88"/>
  <c r="F134" i="88"/>
  <c r="E135" i="88"/>
  <c r="F135" i="88"/>
  <c r="E136" i="88"/>
  <c r="F136" i="88"/>
  <c r="E137" i="88"/>
  <c r="F137" i="88"/>
  <c r="E138" i="88"/>
  <c r="F138" i="88"/>
  <c r="E139" i="88"/>
  <c r="F139" i="88"/>
  <c r="E140" i="88"/>
  <c r="F140" i="88"/>
  <c r="E141" i="88"/>
  <c r="F141" i="88"/>
  <c r="E142" i="88"/>
  <c r="F142" i="88"/>
  <c r="E143" i="88"/>
  <c r="F143" i="88"/>
  <c r="E144" i="88"/>
  <c r="F144" i="88"/>
  <c r="E145" i="88"/>
  <c r="F145" i="88"/>
  <c r="E2" i="86"/>
  <c r="F2" i="86"/>
  <c r="E3" i="86"/>
  <c r="F3" i="86"/>
  <c r="E4" i="86"/>
  <c r="F4" i="86"/>
  <c r="E5" i="86"/>
  <c r="F5" i="86"/>
  <c r="E6" i="86"/>
  <c r="F6" i="86"/>
  <c r="E7" i="86"/>
  <c r="F7" i="86"/>
  <c r="E8" i="86"/>
  <c r="F8" i="86"/>
  <c r="E9" i="86"/>
  <c r="F9" i="86"/>
  <c r="E10" i="86"/>
  <c r="F10" i="86"/>
  <c r="E11" i="86"/>
  <c r="F11" i="86"/>
  <c r="E12" i="86"/>
  <c r="F12" i="86"/>
  <c r="E13" i="86"/>
  <c r="F13" i="86"/>
  <c r="E14" i="86"/>
  <c r="F14" i="86"/>
  <c r="E15" i="86"/>
  <c r="F15" i="86"/>
  <c r="E16" i="86"/>
  <c r="F16" i="86"/>
  <c r="E17" i="86"/>
  <c r="F17" i="86"/>
  <c r="E18" i="86"/>
  <c r="F18" i="86"/>
  <c r="E19" i="86"/>
  <c r="F19" i="86"/>
  <c r="E20" i="86"/>
  <c r="F20" i="86"/>
  <c r="E21" i="86"/>
  <c r="F21" i="86"/>
  <c r="E22" i="86"/>
  <c r="F22" i="86"/>
  <c r="E23" i="86"/>
  <c r="F23" i="86"/>
  <c r="E24" i="86"/>
  <c r="F24" i="86"/>
  <c r="E25" i="86"/>
  <c r="F25" i="86"/>
  <c r="E26" i="86"/>
  <c r="F26" i="86"/>
  <c r="E27" i="86"/>
  <c r="F27" i="86"/>
  <c r="E28" i="86"/>
  <c r="F28" i="86"/>
  <c r="E29" i="86"/>
  <c r="F29" i="86"/>
  <c r="E30" i="86"/>
  <c r="F30" i="86"/>
  <c r="E31" i="86"/>
  <c r="F31" i="86"/>
  <c r="E32" i="86"/>
  <c r="F32" i="86"/>
  <c r="E33" i="86"/>
  <c r="F33" i="86"/>
  <c r="E34" i="86"/>
  <c r="F34" i="86"/>
  <c r="E35" i="86"/>
  <c r="F35" i="86"/>
  <c r="E36" i="86"/>
  <c r="F36" i="86"/>
  <c r="E37" i="86"/>
  <c r="F37" i="86"/>
  <c r="E38" i="86"/>
  <c r="F38" i="86"/>
  <c r="E39" i="86"/>
  <c r="F39" i="86"/>
  <c r="E40" i="86"/>
  <c r="F40" i="86"/>
  <c r="E41" i="86"/>
  <c r="F41" i="86"/>
  <c r="E42" i="86"/>
  <c r="F42" i="86"/>
  <c r="E43" i="86"/>
  <c r="F43" i="86"/>
  <c r="E44" i="86"/>
  <c r="F44" i="86"/>
  <c r="E45" i="86"/>
  <c r="F45" i="86"/>
  <c r="E46" i="86"/>
  <c r="F46" i="86"/>
  <c r="E47" i="86"/>
  <c r="F47" i="86"/>
  <c r="E48" i="86"/>
  <c r="F48" i="86"/>
  <c r="E49" i="86"/>
  <c r="F49" i="86"/>
  <c r="E50" i="86"/>
  <c r="F50" i="86"/>
  <c r="E51" i="86"/>
  <c r="F51" i="86"/>
  <c r="E52" i="86"/>
  <c r="F52" i="86"/>
  <c r="E53" i="86"/>
  <c r="F53" i="86"/>
  <c r="E54" i="86"/>
  <c r="F54" i="86"/>
  <c r="E55" i="86"/>
  <c r="F55" i="86"/>
  <c r="E56" i="86"/>
  <c r="F56" i="86"/>
  <c r="E57" i="86"/>
  <c r="F57" i="86"/>
  <c r="E58" i="86"/>
  <c r="F58" i="86"/>
  <c r="E59" i="86"/>
  <c r="F59" i="86"/>
  <c r="E60" i="86"/>
  <c r="F60" i="86"/>
  <c r="E61" i="86"/>
  <c r="F61" i="86"/>
  <c r="E62" i="86"/>
  <c r="F62" i="86"/>
  <c r="E63" i="86"/>
  <c r="F63" i="86"/>
  <c r="E64" i="86"/>
  <c r="F64" i="86"/>
  <c r="E65" i="86"/>
  <c r="F65" i="86"/>
  <c r="E66" i="86"/>
  <c r="F66" i="86"/>
  <c r="E67" i="86"/>
  <c r="F67" i="86"/>
  <c r="E68" i="86"/>
  <c r="F68" i="86"/>
  <c r="E69" i="86"/>
  <c r="F69" i="86"/>
  <c r="E70" i="86"/>
  <c r="F70" i="86"/>
  <c r="E71" i="86"/>
  <c r="F71" i="86"/>
  <c r="E72" i="86"/>
  <c r="F72" i="86"/>
  <c r="E73" i="86"/>
  <c r="F73" i="86"/>
  <c r="E74" i="86"/>
  <c r="F74" i="86"/>
  <c r="E75" i="86"/>
  <c r="F75" i="86"/>
  <c r="E76" i="86"/>
  <c r="F76" i="86"/>
  <c r="E77" i="86"/>
  <c r="F77" i="86"/>
  <c r="E78" i="86"/>
  <c r="F78" i="86"/>
  <c r="E79" i="86"/>
  <c r="F79" i="86"/>
  <c r="E80" i="86"/>
  <c r="F80" i="86"/>
  <c r="E81" i="86"/>
  <c r="F81" i="86"/>
  <c r="E82" i="86"/>
  <c r="F82" i="86"/>
  <c r="E83" i="86"/>
  <c r="F83" i="86"/>
  <c r="E84" i="86"/>
  <c r="F84" i="86"/>
  <c r="E85" i="86"/>
  <c r="F85" i="86"/>
  <c r="E86" i="86"/>
  <c r="F86" i="86"/>
  <c r="E87" i="86"/>
  <c r="F87" i="86"/>
  <c r="E88" i="86"/>
  <c r="F88" i="86"/>
  <c r="E89" i="86"/>
  <c r="F89" i="86"/>
  <c r="E90" i="86"/>
  <c r="F90" i="86"/>
  <c r="E91" i="86"/>
  <c r="F91" i="86"/>
  <c r="E92" i="86"/>
  <c r="F92" i="86"/>
  <c r="E93" i="86"/>
  <c r="F93" i="86"/>
  <c r="E94" i="86"/>
  <c r="F94" i="86"/>
  <c r="E95" i="86"/>
  <c r="F95" i="86"/>
  <c r="E96" i="86"/>
  <c r="F96" i="86"/>
  <c r="E97" i="86"/>
  <c r="F97" i="86"/>
  <c r="E98" i="86"/>
  <c r="F98" i="86"/>
  <c r="E99" i="86"/>
  <c r="F99" i="86"/>
  <c r="E100" i="86"/>
  <c r="F100" i="86"/>
  <c r="E101" i="86"/>
  <c r="F101" i="86"/>
  <c r="E102" i="86"/>
  <c r="F102" i="86"/>
  <c r="E103" i="86"/>
  <c r="F103" i="86"/>
  <c r="E104" i="86"/>
  <c r="F104" i="86"/>
  <c r="E105" i="86"/>
  <c r="F105" i="86"/>
  <c r="E106" i="86"/>
  <c r="F106" i="86"/>
  <c r="E107" i="86"/>
  <c r="F107" i="86"/>
  <c r="E108" i="86"/>
  <c r="F108" i="86"/>
  <c r="E109" i="86"/>
  <c r="F109" i="86"/>
  <c r="E110" i="86"/>
  <c r="F110" i="86"/>
  <c r="E111" i="86"/>
  <c r="F111" i="86"/>
  <c r="E112" i="86"/>
  <c r="F112" i="86"/>
  <c r="E113" i="86"/>
  <c r="F113" i="86"/>
  <c r="E114" i="86"/>
  <c r="F114" i="86"/>
  <c r="E115" i="86"/>
  <c r="F115" i="86"/>
  <c r="E116" i="86"/>
  <c r="F116" i="86"/>
  <c r="E117" i="86"/>
  <c r="F117" i="86"/>
  <c r="E118" i="86"/>
  <c r="F118" i="86"/>
  <c r="E119" i="86"/>
  <c r="F119" i="86"/>
  <c r="E120" i="86"/>
  <c r="F120" i="86"/>
  <c r="E121" i="86"/>
  <c r="F121" i="86"/>
  <c r="E122" i="86"/>
  <c r="F122" i="86"/>
  <c r="E123" i="86"/>
  <c r="F123" i="86"/>
  <c r="E124" i="86"/>
  <c r="F124" i="86"/>
  <c r="E125" i="86"/>
  <c r="F125" i="86"/>
  <c r="E126" i="86"/>
  <c r="F126" i="86"/>
  <c r="E127" i="86"/>
  <c r="F127" i="86"/>
  <c r="E128" i="86"/>
  <c r="F128" i="86"/>
  <c r="E129" i="86"/>
  <c r="F129" i="86"/>
  <c r="E130" i="86"/>
  <c r="F130" i="86"/>
  <c r="E131" i="86"/>
  <c r="F131" i="86"/>
  <c r="E132" i="86"/>
  <c r="F132" i="86"/>
  <c r="E133" i="86"/>
  <c r="F133" i="86"/>
  <c r="E134" i="86"/>
  <c r="F134" i="86"/>
  <c r="E135" i="86"/>
  <c r="F135" i="86"/>
  <c r="E136" i="86"/>
  <c r="F136" i="86"/>
  <c r="E137" i="86"/>
  <c r="F137" i="86"/>
  <c r="E138" i="86"/>
  <c r="F138" i="86"/>
  <c r="E139" i="86"/>
  <c r="F139" i="86"/>
  <c r="E140" i="86"/>
  <c r="F140" i="86"/>
  <c r="E141" i="86"/>
  <c r="F141" i="86"/>
  <c r="E142" i="86"/>
  <c r="F142" i="86"/>
  <c r="E143" i="86"/>
  <c r="F143" i="86"/>
  <c r="E144" i="86"/>
  <c r="F144" i="86"/>
  <c r="E145" i="86"/>
  <c r="F145" i="86"/>
  <c r="F1" i="86"/>
  <c r="H1" i="86"/>
  <c r="E1" i="86"/>
  <c r="G1" i="86"/>
  <c r="W3" i="84"/>
  <c r="X3" i="84"/>
  <c r="W4" i="84"/>
  <c r="X4" i="84"/>
  <c r="W5" i="84"/>
  <c r="X5" i="84"/>
  <c r="W6" i="84"/>
  <c r="X6" i="84"/>
  <c r="W7" i="84"/>
  <c r="X7" i="84"/>
  <c r="W8" i="84"/>
  <c r="X8" i="84"/>
  <c r="W9" i="84"/>
  <c r="X9" i="84"/>
  <c r="W10" i="84"/>
  <c r="X10" i="84"/>
  <c r="W11" i="84"/>
  <c r="X11" i="84"/>
  <c r="W12" i="84"/>
  <c r="X12" i="84"/>
  <c r="W13" i="84"/>
  <c r="X13" i="84"/>
  <c r="W14" i="84"/>
  <c r="X14" i="84"/>
  <c r="W15" i="84"/>
  <c r="X15" i="84"/>
  <c r="W16" i="84"/>
  <c r="X16" i="84"/>
  <c r="W17" i="84"/>
  <c r="X17" i="84"/>
  <c r="W18" i="84"/>
  <c r="X18" i="84"/>
  <c r="W19" i="84"/>
  <c r="X19" i="84"/>
  <c r="W20" i="84"/>
  <c r="X20" i="84"/>
  <c r="W21" i="84"/>
  <c r="X21" i="84"/>
  <c r="W22" i="84"/>
  <c r="X22" i="84"/>
  <c r="W23" i="84"/>
  <c r="X23" i="84"/>
  <c r="W24" i="84"/>
  <c r="X24" i="84"/>
  <c r="W25" i="84"/>
  <c r="X25" i="84"/>
  <c r="W26" i="84"/>
  <c r="X26" i="84"/>
  <c r="W27" i="84"/>
  <c r="X27" i="84"/>
  <c r="W28" i="84"/>
  <c r="X28" i="84"/>
  <c r="W29" i="84"/>
  <c r="X29" i="84"/>
  <c r="W30" i="84"/>
  <c r="X30" i="84"/>
  <c r="W31" i="84"/>
  <c r="X31" i="84"/>
  <c r="W32" i="84"/>
  <c r="X32" i="84"/>
  <c r="W33" i="84"/>
  <c r="X33" i="84"/>
  <c r="W34" i="84"/>
  <c r="X34" i="84"/>
  <c r="W35" i="84"/>
  <c r="X35" i="84"/>
  <c r="W36" i="84"/>
  <c r="X36" i="84"/>
  <c r="W37" i="84"/>
  <c r="X37" i="84"/>
  <c r="W38" i="84"/>
  <c r="X38" i="84"/>
  <c r="W39" i="84"/>
  <c r="X39" i="84"/>
  <c r="W40" i="84"/>
  <c r="X40" i="84"/>
  <c r="W41" i="84"/>
  <c r="X41" i="84"/>
  <c r="W42" i="84"/>
  <c r="X42" i="84"/>
  <c r="W43" i="84"/>
  <c r="X43" i="84"/>
  <c r="W44" i="84"/>
  <c r="X44" i="84"/>
  <c r="W45" i="84"/>
  <c r="X45" i="84"/>
  <c r="W46" i="84"/>
  <c r="X46" i="84"/>
  <c r="W47" i="84"/>
  <c r="X47" i="84"/>
  <c r="W48" i="84"/>
  <c r="X48" i="84"/>
  <c r="W49" i="84"/>
  <c r="X49" i="84"/>
  <c r="W50" i="84"/>
  <c r="X50" i="84"/>
  <c r="W51" i="84"/>
  <c r="X51" i="84"/>
  <c r="W52" i="84"/>
  <c r="X52" i="84"/>
  <c r="W53" i="84"/>
  <c r="X53" i="84"/>
  <c r="W54" i="84"/>
  <c r="X54" i="84"/>
  <c r="W55" i="84"/>
  <c r="X55" i="84"/>
  <c r="W56" i="84"/>
  <c r="X56" i="84"/>
  <c r="W57" i="84"/>
  <c r="X57" i="84"/>
  <c r="W58" i="84"/>
  <c r="X58" i="84"/>
  <c r="W59" i="84"/>
  <c r="X59" i="84"/>
  <c r="W60" i="84"/>
  <c r="X60" i="84"/>
  <c r="W61" i="84"/>
  <c r="X61" i="84"/>
  <c r="W62" i="84"/>
  <c r="X62" i="84"/>
  <c r="W63" i="84"/>
  <c r="X63" i="84"/>
  <c r="W64" i="84"/>
  <c r="X64" i="84"/>
  <c r="W65" i="84"/>
  <c r="X65" i="84"/>
  <c r="W66" i="84"/>
  <c r="X66" i="84"/>
  <c r="W67" i="84"/>
  <c r="X67" i="84"/>
  <c r="W68" i="84"/>
  <c r="X68" i="84"/>
  <c r="W69" i="84"/>
  <c r="X69" i="84"/>
  <c r="W70" i="84"/>
  <c r="X70" i="84"/>
  <c r="W71" i="84"/>
  <c r="X71" i="84"/>
  <c r="W72" i="84"/>
  <c r="X72" i="84"/>
  <c r="W73" i="84"/>
  <c r="X73" i="84"/>
  <c r="W74" i="84"/>
  <c r="X74" i="84"/>
  <c r="W75" i="84"/>
  <c r="X75" i="84"/>
  <c r="W76" i="84"/>
  <c r="X76" i="84"/>
  <c r="W77" i="84"/>
  <c r="X77" i="84"/>
  <c r="W78" i="84"/>
  <c r="X78" i="84"/>
  <c r="W79" i="84"/>
  <c r="X79" i="84"/>
  <c r="W80" i="84"/>
  <c r="X80" i="84"/>
  <c r="W81" i="84"/>
  <c r="X81" i="84"/>
  <c r="W82" i="84"/>
  <c r="X82" i="84"/>
  <c r="W83" i="84"/>
  <c r="X83" i="84"/>
  <c r="W84" i="84"/>
  <c r="X84" i="84"/>
  <c r="W85" i="84"/>
  <c r="X85" i="84"/>
  <c r="W86" i="84"/>
  <c r="X86" i="84"/>
  <c r="W87" i="84"/>
  <c r="X87" i="84"/>
  <c r="X2" i="84"/>
  <c r="W2" i="84"/>
  <c r="E2" i="85"/>
  <c r="F2" i="85"/>
  <c r="E3" i="85"/>
  <c r="F3" i="85"/>
  <c r="E4" i="85"/>
  <c r="F4" i="85"/>
  <c r="E5" i="85"/>
  <c r="F5" i="85"/>
  <c r="E6" i="85"/>
  <c r="F6" i="85"/>
  <c r="E7" i="85"/>
  <c r="F7" i="85"/>
  <c r="E8" i="85"/>
  <c r="F8" i="85"/>
  <c r="E9" i="85"/>
  <c r="F9" i="85"/>
  <c r="E10" i="85"/>
  <c r="F10" i="85"/>
  <c r="E11" i="85"/>
  <c r="F11" i="85"/>
  <c r="E12" i="85"/>
  <c r="F12" i="85"/>
  <c r="E13" i="85"/>
  <c r="F13" i="85"/>
  <c r="E14" i="85"/>
  <c r="F14" i="85"/>
  <c r="E15" i="85"/>
  <c r="F15" i="85"/>
  <c r="E16" i="85"/>
  <c r="F16" i="85"/>
  <c r="E17" i="85"/>
  <c r="F17" i="85"/>
  <c r="E18" i="85"/>
  <c r="F18" i="85"/>
  <c r="E19" i="85"/>
  <c r="F19" i="85"/>
  <c r="E20" i="85"/>
  <c r="F20" i="85"/>
  <c r="E21" i="85"/>
  <c r="F21" i="85"/>
  <c r="E22" i="85"/>
  <c r="F22" i="85"/>
  <c r="E23" i="85"/>
  <c r="F23" i="85"/>
  <c r="E24" i="85"/>
  <c r="F24" i="85"/>
  <c r="E25" i="85"/>
  <c r="F25" i="85"/>
  <c r="E26" i="85"/>
  <c r="F26" i="85"/>
  <c r="E27" i="85"/>
  <c r="F27" i="85"/>
  <c r="E28" i="85"/>
  <c r="F28" i="85"/>
  <c r="E29" i="85"/>
  <c r="F29" i="85"/>
  <c r="E30" i="85"/>
  <c r="F30" i="85"/>
  <c r="E31" i="85"/>
  <c r="F31" i="85"/>
  <c r="E32" i="85"/>
  <c r="F32" i="85"/>
  <c r="E33" i="85"/>
  <c r="F33" i="85"/>
  <c r="E34" i="85"/>
  <c r="F34" i="85"/>
  <c r="E35" i="85"/>
  <c r="F35" i="85"/>
  <c r="E36" i="85"/>
  <c r="F36" i="85"/>
  <c r="E37" i="85"/>
  <c r="F37" i="85"/>
  <c r="E38" i="85"/>
  <c r="F38" i="85"/>
  <c r="E39" i="85"/>
  <c r="F39" i="85"/>
  <c r="E40" i="85"/>
  <c r="F40" i="85"/>
  <c r="E41" i="85"/>
  <c r="F41" i="85"/>
  <c r="E42" i="85"/>
  <c r="F42" i="85"/>
  <c r="E43" i="85"/>
  <c r="F43" i="85"/>
  <c r="E44" i="85"/>
  <c r="F44" i="85"/>
  <c r="E45" i="85"/>
  <c r="F45" i="85"/>
  <c r="E46" i="85"/>
  <c r="F46" i="85"/>
  <c r="E47" i="85"/>
  <c r="F47" i="85"/>
  <c r="E48" i="85"/>
  <c r="F48" i="85"/>
  <c r="E49" i="85"/>
  <c r="F49" i="85"/>
  <c r="E50" i="85"/>
  <c r="F50" i="85"/>
  <c r="E51" i="85"/>
  <c r="F51" i="85"/>
  <c r="E52" i="85"/>
  <c r="F52" i="85"/>
  <c r="E53" i="85"/>
  <c r="F53" i="85"/>
  <c r="E54" i="85"/>
  <c r="F54" i="85"/>
  <c r="E55" i="85"/>
  <c r="F55" i="85"/>
  <c r="E56" i="85"/>
  <c r="F56" i="85"/>
  <c r="E57" i="85"/>
  <c r="F57" i="85"/>
  <c r="E58" i="85"/>
  <c r="F58" i="85"/>
  <c r="E59" i="85"/>
  <c r="F59" i="85"/>
  <c r="E60" i="85"/>
  <c r="F60" i="85"/>
  <c r="E61" i="85"/>
  <c r="F61" i="85"/>
  <c r="E62" i="85"/>
  <c r="F62" i="85"/>
  <c r="E63" i="85"/>
  <c r="F63" i="85"/>
  <c r="E64" i="85"/>
  <c r="F64" i="85"/>
  <c r="E65" i="85"/>
  <c r="F65" i="85"/>
  <c r="E66" i="85"/>
  <c r="F66" i="85"/>
  <c r="E67" i="85"/>
  <c r="F67" i="85"/>
  <c r="E68" i="85"/>
  <c r="F68" i="85"/>
  <c r="E69" i="85"/>
  <c r="F69" i="85"/>
  <c r="E70" i="85"/>
  <c r="F70" i="85"/>
  <c r="E71" i="85"/>
  <c r="F71" i="85"/>
  <c r="E72" i="85"/>
  <c r="F72" i="85"/>
  <c r="E73" i="85"/>
  <c r="F73" i="85"/>
  <c r="E74" i="85"/>
  <c r="F74" i="85"/>
  <c r="E75" i="85"/>
  <c r="F75" i="85"/>
  <c r="E76" i="85"/>
  <c r="F76" i="85"/>
  <c r="E77" i="85"/>
  <c r="F77" i="85"/>
  <c r="E78" i="85"/>
  <c r="F78" i="85"/>
  <c r="E79" i="85"/>
  <c r="F79" i="85"/>
  <c r="E80" i="85"/>
  <c r="F80" i="85"/>
  <c r="E81" i="85"/>
  <c r="F81" i="85"/>
  <c r="E82" i="85"/>
  <c r="F82" i="85"/>
  <c r="E83" i="85"/>
  <c r="F83" i="85"/>
  <c r="E84" i="85"/>
  <c r="F84" i="85"/>
  <c r="E85" i="85"/>
  <c r="F85" i="85"/>
  <c r="E86" i="85"/>
  <c r="F86" i="85"/>
  <c r="E87" i="85"/>
  <c r="F87" i="85"/>
  <c r="E88" i="85"/>
  <c r="F88" i="85"/>
  <c r="E89" i="85"/>
  <c r="F89" i="85"/>
  <c r="E90" i="85"/>
  <c r="F90" i="85"/>
  <c r="E91" i="85"/>
  <c r="F91" i="85"/>
  <c r="E92" i="85"/>
  <c r="F92" i="85"/>
  <c r="E93" i="85"/>
  <c r="F93" i="85"/>
  <c r="E94" i="85"/>
  <c r="F94" i="85"/>
  <c r="E95" i="85"/>
  <c r="F95" i="85"/>
  <c r="E96" i="85"/>
  <c r="F96" i="85"/>
  <c r="E97" i="85"/>
  <c r="F97" i="85"/>
  <c r="E98" i="85"/>
  <c r="F98" i="85"/>
  <c r="E99" i="85"/>
  <c r="F99" i="85"/>
  <c r="E100" i="85"/>
  <c r="F100" i="85"/>
  <c r="E101" i="85"/>
  <c r="F101" i="85"/>
  <c r="E102" i="85"/>
  <c r="F102" i="85"/>
  <c r="E103" i="85"/>
  <c r="F103" i="85"/>
  <c r="E104" i="85"/>
  <c r="F104" i="85"/>
  <c r="E105" i="85"/>
  <c r="F105" i="85"/>
  <c r="E106" i="85"/>
  <c r="F106" i="85"/>
  <c r="E107" i="85"/>
  <c r="F107" i="85"/>
  <c r="E108" i="85"/>
  <c r="F108" i="85"/>
  <c r="E109" i="85"/>
  <c r="F109" i="85"/>
  <c r="E110" i="85"/>
  <c r="F110" i="85"/>
  <c r="E111" i="85"/>
  <c r="F111" i="85"/>
  <c r="E112" i="85"/>
  <c r="F112" i="85"/>
  <c r="E113" i="85"/>
  <c r="F113" i="85"/>
  <c r="E114" i="85"/>
  <c r="F114" i="85"/>
  <c r="E115" i="85"/>
  <c r="F115" i="85"/>
  <c r="E116" i="85"/>
  <c r="F116" i="85"/>
  <c r="E117" i="85"/>
  <c r="F117" i="85"/>
  <c r="E118" i="85"/>
  <c r="F118" i="85"/>
  <c r="E119" i="85"/>
  <c r="F119" i="85"/>
  <c r="E120" i="85"/>
  <c r="F120" i="85"/>
  <c r="E121" i="85"/>
  <c r="F121" i="85"/>
  <c r="E122" i="85"/>
  <c r="F122" i="85"/>
  <c r="E123" i="85"/>
  <c r="F123" i="85"/>
  <c r="E124" i="85"/>
  <c r="F124" i="85"/>
  <c r="E125" i="85"/>
  <c r="F125" i="85"/>
  <c r="E126" i="85"/>
  <c r="F126" i="85"/>
  <c r="E127" i="85"/>
  <c r="F127" i="85"/>
  <c r="E128" i="85"/>
  <c r="F128" i="85"/>
  <c r="E129" i="85"/>
  <c r="F129" i="85"/>
  <c r="E130" i="85"/>
  <c r="F130" i="85"/>
  <c r="E131" i="85"/>
  <c r="F131" i="85"/>
  <c r="E132" i="85"/>
  <c r="F132" i="85"/>
  <c r="E133" i="85"/>
  <c r="F133" i="85"/>
  <c r="E134" i="85"/>
  <c r="F134" i="85"/>
  <c r="E135" i="85"/>
  <c r="F135" i="85"/>
  <c r="E136" i="85"/>
  <c r="F136" i="85"/>
  <c r="E137" i="85"/>
  <c r="F137" i="85"/>
  <c r="E138" i="85"/>
  <c r="F138" i="85"/>
  <c r="E139" i="85"/>
  <c r="F139" i="85"/>
  <c r="E140" i="85"/>
  <c r="F140" i="85"/>
  <c r="E141" i="85"/>
  <c r="F141" i="85"/>
  <c r="E142" i="85"/>
  <c r="F142" i="85"/>
  <c r="E143" i="85"/>
  <c r="F143" i="85"/>
  <c r="E144" i="85"/>
  <c r="F144" i="85"/>
  <c r="E145" i="85"/>
  <c r="F145" i="85"/>
  <c r="F1" i="85"/>
  <c r="H1" i="85"/>
  <c r="E1" i="85"/>
  <c r="G1" i="85"/>
  <c r="L2" i="84"/>
  <c r="M2" i="84"/>
  <c r="L3" i="84"/>
  <c r="M3" i="84"/>
  <c r="L4" i="84"/>
  <c r="M4" i="84"/>
  <c r="L5" i="84"/>
  <c r="M5" i="84"/>
  <c r="L6" i="84"/>
  <c r="M6" i="84"/>
  <c r="L7" i="84"/>
  <c r="M7" i="84"/>
  <c r="L8" i="84"/>
  <c r="M8" i="84"/>
  <c r="L9" i="84"/>
  <c r="M9" i="84"/>
  <c r="L10" i="84"/>
  <c r="M10" i="84"/>
  <c r="L11" i="84"/>
  <c r="M11" i="84"/>
  <c r="L12" i="84"/>
  <c r="M12" i="84"/>
  <c r="L13" i="84"/>
  <c r="M13" i="84"/>
  <c r="L14" i="84"/>
  <c r="M14" i="84"/>
  <c r="L15" i="84"/>
  <c r="M15" i="84"/>
  <c r="L16" i="84"/>
  <c r="M16" i="84"/>
  <c r="L17" i="84"/>
  <c r="M17" i="84"/>
  <c r="L18" i="84"/>
  <c r="M18" i="84"/>
  <c r="L19" i="84"/>
  <c r="M19" i="84"/>
  <c r="L20" i="84"/>
  <c r="M20" i="84"/>
  <c r="L21" i="84"/>
  <c r="M21" i="84"/>
  <c r="L22" i="84"/>
  <c r="M22" i="84"/>
  <c r="L23" i="84"/>
  <c r="M23" i="84"/>
  <c r="L24" i="84"/>
  <c r="M24" i="84"/>
  <c r="L25" i="84"/>
  <c r="M25" i="84"/>
  <c r="L26" i="84"/>
  <c r="M26" i="84"/>
  <c r="L27" i="84"/>
  <c r="M27" i="84"/>
  <c r="L28" i="84"/>
  <c r="M28" i="84"/>
  <c r="L29" i="84"/>
  <c r="M29" i="84"/>
  <c r="L30" i="84"/>
  <c r="M30" i="84"/>
  <c r="L31" i="84"/>
  <c r="M31" i="84"/>
  <c r="L32" i="84"/>
  <c r="M32" i="84"/>
  <c r="L33" i="84"/>
  <c r="M33" i="84"/>
  <c r="L34" i="84"/>
  <c r="M34" i="84"/>
  <c r="L35" i="84"/>
  <c r="M35" i="84"/>
  <c r="L36" i="84"/>
  <c r="M36" i="84"/>
  <c r="L37" i="84"/>
  <c r="M37" i="84"/>
  <c r="L38" i="84"/>
  <c r="M38" i="84"/>
  <c r="L39" i="84"/>
  <c r="M39" i="84"/>
  <c r="L40" i="84"/>
  <c r="M40" i="84"/>
  <c r="L41" i="84"/>
  <c r="M41" i="84"/>
  <c r="L42" i="84"/>
  <c r="M42" i="84"/>
  <c r="L43" i="84"/>
  <c r="M43" i="84"/>
  <c r="L44" i="84"/>
  <c r="M44" i="84"/>
  <c r="L45" i="84"/>
  <c r="M45" i="84"/>
  <c r="L46" i="84"/>
  <c r="M46" i="84"/>
  <c r="L47" i="84"/>
  <c r="M47" i="84"/>
  <c r="L48" i="84"/>
  <c r="M48" i="84"/>
  <c r="L49" i="84"/>
  <c r="M49" i="84"/>
  <c r="L50" i="84"/>
  <c r="M50" i="84"/>
  <c r="L51" i="84"/>
  <c r="M51" i="84"/>
  <c r="L52" i="84"/>
  <c r="M52" i="84"/>
  <c r="L53" i="84"/>
  <c r="M53" i="84"/>
  <c r="L54" i="84"/>
  <c r="M54" i="84"/>
  <c r="L55" i="84"/>
  <c r="M55" i="84"/>
  <c r="L56" i="84"/>
  <c r="M56" i="84"/>
  <c r="L57" i="84"/>
  <c r="M57" i="84"/>
  <c r="L58" i="84"/>
  <c r="M58" i="84"/>
  <c r="L59" i="84"/>
  <c r="M59" i="84"/>
  <c r="L60" i="84"/>
  <c r="M60" i="84"/>
  <c r="L61" i="84"/>
  <c r="M61" i="84"/>
  <c r="L62" i="84"/>
  <c r="M62" i="84"/>
  <c r="L63" i="84"/>
  <c r="M63" i="84"/>
  <c r="L64" i="84"/>
  <c r="M64" i="84"/>
  <c r="L65" i="84"/>
  <c r="M65" i="84"/>
  <c r="L66" i="84"/>
  <c r="M66" i="84"/>
  <c r="L67" i="84"/>
  <c r="M67" i="84"/>
  <c r="L68" i="84"/>
  <c r="M68" i="84"/>
  <c r="L69" i="84"/>
  <c r="M69" i="84"/>
  <c r="L70" i="84"/>
  <c r="M70" i="84"/>
  <c r="L71" i="84"/>
  <c r="M71" i="84"/>
  <c r="L72" i="84"/>
  <c r="M72" i="84"/>
  <c r="L73" i="84"/>
  <c r="M73" i="84"/>
  <c r="L74" i="84"/>
  <c r="M74" i="84"/>
  <c r="L75" i="84"/>
  <c r="M75" i="84"/>
  <c r="L76" i="84"/>
  <c r="M76" i="84"/>
  <c r="L77" i="84"/>
  <c r="M77" i="84"/>
  <c r="L78" i="84"/>
  <c r="M78" i="84"/>
  <c r="L79" i="84"/>
  <c r="M79" i="84"/>
  <c r="L80" i="84"/>
  <c r="M80" i="84"/>
  <c r="L81" i="84"/>
  <c r="M81" i="84"/>
  <c r="L82" i="84"/>
  <c r="M82" i="84"/>
  <c r="L83" i="84"/>
  <c r="M83" i="84"/>
  <c r="L84" i="84"/>
  <c r="M84" i="84"/>
  <c r="L85" i="84"/>
  <c r="M85" i="84"/>
  <c r="L86" i="84"/>
  <c r="M86" i="84"/>
  <c r="L87" i="84"/>
  <c r="M87" i="84"/>
  <c r="L88" i="84"/>
  <c r="M88" i="84"/>
  <c r="L89" i="84"/>
  <c r="M89" i="84"/>
  <c r="L90" i="84"/>
  <c r="M90" i="84"/>
  <c r="L91" i="84"/>
  <c r="M91" i="84"/>
  <c r="L92" i="84"/>
  <c r="M92" i="84"/>
  <c r="L93" i="84"/>
  <c r="M93" i="84"/>
  <c r="L94" i="84"/>
  <c r="M94" i="84"/>
  <c r="L95" i="84"/>
  <c r="M95" i="84"/>
  <c r="L96" i="84"/>
  <c r="M96" i="84"/>
  <c r="L97" i="84"/>
  <c r="M97" i="84"/>
  <c r="L98" i="84"/>
  <c r="M98" i="84"/>
  <c r="L99" i="84"/>
  <c r="M99" i="84"/>
  <c r="L100" i="84"/>
  <c r="M100" i="84"/>
  <c r="L101" i="84"/>
  <c r="M101" i="84"/>
  <c r="L102" i="84"/>
  <c r="M102" i="84"/>
  <c r="L103" i="84"/>
  <c r="M103" i="84"/>
  <c r="L104" i="84"/>
  <c r="M104" i="84"/>
  <c r="L105" i="84"/>
  <c r="M105" i="84"/>
  <c r="L106" i="84"/>
  <c r="M106" i="84"/>
  <c r="L107" i="84"/>
  <c r="M107" i="84"/>
  <c r="L108" i="84"/>
  <c r="M108" i="84"/>
  <c r="L109" i="84"/>
  <c r="M109" i="84"/>
  <c r="L110" i="84"/>
  <c r="M110" i="84"/>
  <c r="L111" i="84"/>
  <c r="M111" i="84"/>
  <c r="L112" i="84"/>
  <c r="M112" i="84"/>
  <c r="L113" i="84"/>
  <c r="M113" i="84"/>
  <c r="L114" i="84"/>
  <c r="M114" i="84"/>
  <c r="L115" i="84"/>
  <c r="M115" i="84"/>
  <c r="L116" i="84"/>
  <c r="M116" i="84"/>
  <c r="L117" i="84"/>
  <c r="M117" i="84"/>
  <c r="L118" i="84"/>
  <c r="M118" i="84"/>
  <c r="L119" i="84"/>
  <c r="M119" i="84"/>
  <c r="L120" i="84"/>
  <c r="M120" i="84"/>
  <c r="L121" i="84"/>
  <c r="M121" i="84"/>
  <c r="L122" i="84"/>
  <c r="M122" i="84"/>
  <c r="L123" i="84"/>
  <c r="M123" i="84"/>
  <c r="L124" i="84"/>
  <c r="M124" i="84"/>
  <c r="L125" i="84"/>
  <c r="M125" i="84"/>
  <c r="L126" i="84"/>
  <c r="M126" i="84"/>
  <c r="L127" i="84"/>
  <c r="M127" i="84"/>
  <c r="L128" i="84"/>
  <c r="M128" i="84"/>
  <c r="L129" i="84"/>
  <c r="M129" i="84"/>
  <c r="L130" i="84"/>
  <c r="M130" i="84"/>
  <c r="L131" i="84"/>
  <c r="M131" i="84"/>
  <c r="L132" i="84"/>
  <c r="M132" i="84"/>
  <c r="L133" i="84"/>
  <c r="M133" i="84"/>
  <c r="L134" i="84"/>
  <c r="M134" i="84"/>
  <c r="L135" i="84"/>
  <c r="M135" i="84"/>
  <c r="L136" i="84"/>
  <c r="M136" i="84"/>
  <c r="L137" i="84"/>
  <c r="M137" i="84"/>
  <c r="L138" i="84"/>
  <c r="M138" i="84"/>
  <c r="L139" i="84"/>
  <c r="M139" i="84"/>
  <c r="L140" i="84"/>
  <c r="M140" i="84"/>
  <c r="L141" i="84"/>
  <c r="M141" i="84"/>
  <c r="L142" i="84"/>
  <c r="M142" i="84"/>
  <c r="L143" i="84"/>
  <c r="M143" i="84"/>
  <c r="L144" i="84"/>
  <c r="M144" i="84"/>
  <c r="L145" i="84"/>
  <c r="M145" i="84"/>
  <c r="M1" i="84"/>
  <c r="O1" i="84"/>
  <c r="L1" i="84"/>
  <c r="N1" i="84"/>
  <c r="W1" i="84" s="1"/>
  <c r="I1" i="84"/>
  <c r="J1" i="84"/>
  <c r="K1" i="84"/>
  <c r="I2" i="84"/>
  <c r="J2" i="84"/>
  <c r="K2" i="84"/>
  <c r="I3" i="84"/>
  <c r="J3" i="84"/>
  <c r="K3" i="84"/>
  <c r="I4" i="84"/>
  <c r="J4" i="84"/>
  <c r="K4" i="84"/>
  <c r="I5" i="84"/>
  <c r="J5" i="84"/>
  <c r="K5" i="84"/>
  <c r="I6" i="84"/>
  <c r="J6" i="84"/>
  <c r="K6" i="84"/>
  <c r="I7" i="84"/>
  <c r="J7" i="84"/>
  <c r="K7" i="84"/>
  <c r="I8" i="84"/>
  <c r="J8" i="84"/>
  <c r="K8" i="84"/>
  <c r="I9" i="84"/>
  <c r="J9" i="84"/>
  <c r="K9" i="84"/>
  <c r="I10" i="84"/>
  <c r="J10" i="84"/>
  <c r="K10" i="84"/>
  <c r="I11" i="84"/>
  <c r="J11" i="84"/>
  <c r="K11" i="84"/>
  <c r="I12" i="84"/>
  <c r="J12" i="84"/>
  <c r="K12" i="84"/>
  <c r="I13" i="84"/>
  <c r="J13" i="84"/>
  <c r="K13" i="84"/>
  <c r="I14" i="84"/>
  <c r="J14" i="84"/>
  <c r="K14" i="84"/>
  <c r="I15" i="84"/>
  <c r="J15" i="84"/>
  <c r="K15" i="84"/>
  <c r="I16" i="84"/>
  <c r="J16" i="84"/>
  <c r="K16" i="84"/>
  <c r="I17" i="84"/>
  <c r="J17" i="84"/>
  <c r="K17" i="84"/>
  <c r="I18" i="84"/>
  <c r="J18" i="84"/>
  <c r="K18" i="84"/>
  <c r="I19" i="84"/>
  <c r="J19" i="84"/>
  <c r="K19" i="84"/>
  <c r="I20" i="84"/>
  <c r="J20" i="84"/>
  <c r="K20" i="84"/>
  <c r="I21" i="84"/>
  <c r="J21" i="84"/>
  <c r="K21" i="84"/>
  <c r="I22" i="84"/>
  <c r="J22" i="84"/>
  <c r="K22" i="84"/>
  <c r="I23" i="84"/>
  <c r="J23" i="84"/>
  <c r="K23" i="84"/>
  <c r="I24" i="84"/>
  <c r="J24" i="84"/>
  <c r="K24" i="84"/>
  <c r="I25" i="84"/>
  <c r="J25" i="84"/>
  <c r="K25" i="84"/>
  <c r="I26" i="84"/>
  <c r="J26" i="84"/>
  <c r="K26" i="84"/>
  <c r="I27" i="84"/>
  <c r="J27" i="84"/>
  <c r="K27" i="84"/>
  <c r="I28" i="84"/>
  <c r="J28" i="84"/>
  <c r="K28" i="84"/>
  <c r="I29" i="84"/>
  <c r="J29" i="84"/>
  <c r="K29" i="84"/>
  <c r="I30" i="84"/>
  <c r="J30" i="84"/>
  <c r="K30" i="84"/>
  <c r="I31" i="84"/>
  <c r="J31" i="84"/>
  <c r="K31" i="84"/>
  <c r="I32" i="84"/>
  <c r="J32" i="84"/>
  <c r="K32" i="84"/>
  <c r="I33" i="84"/>
  <c r="J33" i="84"/>
  <c r="K33" i="84"/>
  <c r="I34" i="84"/>
  <c r="J34" i="84"/>
  <c r="K34" i="84"/>
  <c r="I35" i="84"/>
  <c r="J35" i="84"/>
  <c r="K35" i="84"/>
  <c r="I36" i="84"/>
  <c r="J36" i="84"/>
  <c r="K36" i="84"/>
  <c r="I37" i="84"/>
  <c r="J37" i="84"/>
  <c r="K37" i="84"/>
  <c r="I38" i="84"/>
  <c r="J38" i="84"/>
  <c r="K38" i="84"/>
  <c r="I39" i="84"/>
  <c r="J39" i="84"/>
  <c r="K39" i="84"/>
  <c r="I40" i="84"/>
  <c r="J40" i="84"/>
  <c r="K40" i="84"/>
  <c r="I41" i="84"/>
  <c r="J41" i="84"/>
  <c r="K41" i="84"/>
  <c r="I42" i="84"/>
  <c r="J42" i="84"/>
  <c r="K42" i="84"/>
  <c r="I43" i="84"/>
  <c r="J43" i="84"/>
  <c r="K43" i="84"/>
  <c r="I44" i="84"/>
  <c r="J44" i="84"/>
  <c r="K44" i="84"/>
  <c r="I45" i="84"/>
  <c r="J45" i="84"/>
  <c r="K45" i="84"/>
  <c r="I46" i="84"/>
  <c r="J46" i="84"/>
  <c r="K46" i="84"/>
  <c r="I47" i="84"/>
  <c r="J47" i="84"/>
  <c r="K47" i="84"/>
  <c r="I48" i="84"/>
  <c r="J48" i="84"/>
  <c r="K48" i="84"/>
  <c r="I49" i="84"/>
  <c r="J49" i="84"/>
  <c r="K49" i="84"/>
  <c r="I50" i="84"/>
  <c r="J50" i="84"/>
  <c r="K50" i="84"/>
  <c r="I51" i="84"/>
  <c r="J51" i="84"/>
  <c r="K51" i="84"/>
  <c r="I52" i="84"/>
  <c r="J52" i="84"/>
  <c r="K52" i="84"/>
  <c r="I53" i="84"/>
  <c r="J53" i="84"/>
  <c r="K53" i="84"/>
  <c r="I54" i="84"/>
  <c r="J54" i="84"/>
  <c r="K54" i="84"/>
  <c r="I55" i="84"/>
  <c r="J55" i="84"/>
  <c r="K55" i="84"/>
  <c r="I56" i="84"/>
  <c r="J56" i="84"/>
  <c r="K56" i="84"/>
  <c r="I57" i="84"/>
  <c r="J57" i="84"/>
  <c r="K57" i="84"/>
  <c r="I58" i="84"/>
  <c r="J58" i="84"/>
  <c r="K58" i="84"/>
  <c r="I59" i="84"/>
  <c r="J59" i="84"/>
  <c r="K59" i="84"/>
  <c r="I60" i="84"/>
  <c r="J60" i="84"/>
  <c r="K60" i="84"/>
  <c r="I61" i="84"/>
  <c r="J61" i="84"/>
  <c r="K61" i="84"/>
  <c r="I62" i="84"/>
  <c r="J62" i="84"/>
  <c r="K62" i="84"/>
  <c r="I63" i="84"/>
  <c r="J63" i="84"/>
  <c r="K63" i="84"/>
  <c r="I64" i="84"/>
  <c r="J64" i="84"/>
  <c r="K64" i="84"/>
  <c r="I65" i="84"/>
  <c r="J65" i="84"/>
  <c r="K65" i="84"/>
  <c r="I66" i="84"/>
  <c r="J66" i="84"/>
  <c r="K66" i="84"/>
  <c r="I67" i="84"/>
  <c r="J67" i="84"/>
  <c r="K67" i="84"/>
  <c r="I68" i="84"/>
  <c r="J68" i="84"/>
  <c r="K68" i="84"/>
  <c r="I69" i="84"/>
  <c r="J69" i="84"/>
  <c r="K69" i="84"/>
  <c r="I70" i="84"/>
  <c r="J70" i="84"/>
  <c r="K70" i="84"/>
  <c r="I71" i="84"/>
  <c r="J71" i="84"/>
  <c r="K71" i="84"/>
  <c r="I72" i="84"/>
  <c r="J72" i="84"/>
  <c r="K72" i="84"/>
  <c r="I73" i="84"/>
  <c r="J73" i="84"/>
  <c r="K73" i="84"/>
  <c r="I74" i="84"/>
  <c r="J74" i="84"/>
  <c r="K74" i="84"/>
  <c r="I75" i="84"/>
  <c r="J75" i="84"/>
  <c r="K75" i="84"/>
  <c r="I76" i="84"/>
  <c r="J76" i="84"/>
  <c r="K76" i="84"/>
  <c r="I77" i="84"/>
  <c r="J77" i="84"/>
  <c r="K77" i="84"/>
  <c r="I78" i="84"/>
  <c r="J78" i="84"/>
  <c r="K78" i="84"/>
  <c r="I79" i="84"/>
  <c r="J79" i="84"/>
  <c r="K79" i="84"/>
  <c r="I80" i="84"/>
  <c r="J80" i="84"/>
  <c r="K80" i="84"/>
  <c r="I81" i="84"/>
  <c r="J81" i="84"/>
  <c r="K81" i="84"/>
  <c r="I82" i="84"/>
  <c r="J82" i="84"/>
  <c r="K82" i="84"/>
  <c r="I83" i="84"/>
  <c r="I131" i="84" s="1"/>
  <c r="T131" i="84" s="1"/>
  <c r="J83" i="84"/>
  <c r="K83" i="84"/>
  <c r="I84" i="84"/>
  <c r="J84" i="84"/>
  <c r="K84" i="84"/>
  <c r="I85" i="84"/>
  <c r="J85" i="84"/>
  <c r="K85" i="84"/>
  <c r="I86" i="84"/>
  <c r="J86" i="84"/>
  <c r="K86" i="84"/>
  <c r="I87" i="84"/>
  <c r="J87" i="84"/>
  <c r="K87" i="84"/>
  <c r="I88" i="84"/>
  <c r="J88" i="84"/>
  <c r="K88" i="84"/>
  <c r="I89" i="84"/>
  <c r="J89" i="84"/>
  <c r="K89" i="84"/>
  <c r="I90" i="84"/>
  <c r="J90" i="84"/>
  <c r="K90" i="84"/>
  <c r="I91" i="84"/>
  <c r="J91" i="84"/>
  <c r="K91" i="84"/>
  <c r="I92" i="84"/>
  <c r="J92" i="84"/>
  <c r="K92" i="84"/>
  <c r="I93" i="84"/>
  <c r="J93" i="84"/>
  <c r="K93" i="84"/>
  <c r="I94" i="84"/>
  <c r="J94" i="84"/>
  <c r="K94" i="84"/>
  <c r="I95" i="84"/>
  <c r="J95" i="84"/>
  <c r="K95" i="84"/>
  <c r="I96" i="84"/>
  <c r="J96" i="84"/>
  <c r="K96" i="84"/>
  <c r="I97" i="84"/>
  <c r="J97" i="84"/>
  <c r="K97" i="84"/>
  <c r="I98" i="84"/>
  <c r="J98" i="84"/>
  <c r="K98" i="84"/>
  <c r="I99" i="84"/>
  <c r="J99" i="84"/>
  <c r="K99" i="84"/>
  <c r="I100" i="84"/>
  <c r="J100" i="84"/>
  <c r="K100" i="84"/>
  <c r="I101" i="84"/>
  <c r="J101" i="84"/>
  <c r="K101" i="84"/>
  <c r="I102" i="84"/>
  <c r="J102" i="84"/>
  <c r="K102" i="84"/>
  <c r="I103" i="84"/>
  <c r="J103" i="84"/>
  <c r="K103" i="84"/>
  <c r="I104" i="84"/>
  <c r="J104" i="84"/>
  <c r="K104" i="84"/>
  <c r="I105" i="84"/>
  <c r="J105" i="84"/>
  <c r="K105" i="84"/>
  <c r="I106" i="84"/>
  <c r="J106" i="84"/>
  <c r="K106" i="84"/>
  <c r="I107" i="84"/>
  <c r="J107" i="84"/>
  <c r="K107" i="84"/>
  <c r="I108" i="84"/>
  <c r="J108" i="84"/>
  <c r="K108" i="84"/>
  <c r="I109" i="84"/>
  <c r="J109" i="84"/>
  <c r="K109" i="84"/>
  <c r="I110" i="84"/>
  <c r="J110" i="84"/>
  <c r="K110" i="84"/>
  <c r="I111" i="84"/>
  <c r="J111" i="84"/>
  <c r="K111" i="84"/>
  <c r="I112" i="84"/>
  <c r="J112" i="84"/>
  <c r="J124" i="84" s="1"/>
  <c r="K112" i="84"/>
  <c r="I113" i="84"/>
  <c r="J113" i="84"/>
  <c r="K113" i="84"/>
  <c r="I114" i="84"/>
  <c r="J114" i="84"/>
  <c r="K114" i="84"/>
  <c r="I115" i="84"/>
  <c r="J115" i="84"/>
  <c r="J127" i="84" s="1"/>
  <c r="K115" i="84"/>
  <c r="I116" i="84"/>
  <c r="J116" i="84"/>
  <c r="K116" i="84"/>
  <c r="I117" i="84"/>
  <c r="J117" i="84"/>
  <c r="K117" i="84"/>
  <c r="I118" i="84"/>
  <c r="J118" i="84"/>
  <c r="K118" i="84"/>
  <c r="I119" i="84"/>
  <c r="J119" i="84"/>
  <c r="K119" i="84"/>
  <c r="I120" i="84"/>
  <c r="J120" i="84"/>
  <c r="J132" i="84" s="1"/>
  <c r="K120" i="84"/>
  <c r="I121" i="84"/>
  <c r="J121" i="84"/>
  <c r="K121" i="84"/>
  <c r="K122" i="84" s="1"/>
  <c r="K123" i="84" s="1"/>
  <c r="K124" i="84" s="1"/>
  <c r="I122" i="84"/>
  <c r="T122" i="84" s="1"/>
  <c r="J122" i="84"/>
  <c r="I124" i="84"/>
  <c r="I125" i="84"/>
  <c r="J125" i="84"/>
  <c r="J126" i="84"/>
  <c r="I127" i="84"/>
  <c r="T127" i="84" s="1"/>
  <c r="I128" i="84"/>
  <c r="J128" i="84"/>
  <c r="J140" i="84" s="1"/>
  <c r="U140" i="84" s="1"/>
  <c r="I129" i="84"/>
  <c r="J129" i="84"/>
  <c r="J130" i="84"/>
  <c r="U130" i="84" s="1"/>
  <c r="I132" i="84"/>
  <c r="I133" i="84"/>
  <c r="J133" i="84"/>
  <c r="J145" i="84" s="1"/>
  <c r="U145" i="84" s="1"/>
  <c r="J134" i="84"/>
  <c r="U134" i="84" s="1"/>
  <c r="I135" i="84"/>
  <c r="T135" i="84" s="1"/>
  <c r="I136" i="84"/>
  <c r="I137" i="84"/>
  <c r="J137" i="84"/>
  <c r="J138" i="84"/>
  <c r="I140" i="84"/>
  <c r="I141" i="84"/>
  <c r="T141" i="84" s="1"/>
  <c r="J141" i="84"/>
  <c r="I143" i="84"/>
  <c r="T143" i="84" s="1"/>
  <c r="I144" i="84"/>
  <c r="T144" i="84" s="1"/>
  <c r="I145" i="84"/>
  <c r="X1" i="84"/>
  <c r="T1" i="84"/>
  <c r="U1" i="84"/>
  <c r="V1" i="84"/>
  <c r="U122" i="84"/>
  <c r="V122" i="84"/>
  <c r="V123" i="84"/>
  <c r="T124" i="84"/>
  <c r="T125" i="84"/>
  <c r="U125" i="84"/>
  <c r="U126" i="84"/>
  <c r="T128" i="84"/>
  <c r="T129" i="84"/>
  <c r="U129" i="84"/>
  <c r="T132" i="84"/>
  <c r="T133" i="84"/>
  <c r="U133" i="84"/>
  <c r="T136" i="84"/>
  <c r="T137" i="84"/>
  <c r="U137" i="84"/>
  <c r="U138" i="84"/>
  <c r="T140" i="84"/>
  <c r="U141" i="84"/>
  <c r="T145" i="84"/>
  <c r="E2" i="84"/>
  <c r="F2" i="84"/>
  <c r="E3" i="84"/>
  <c r="F3" i="84"/>
  <c r="E4" i="84"/>
  <c r="F4" i="84"/>
  <c r="E5" i="84"/>
  <c r="F5" i="84"/>
  <c r="E6" i="84"/>
  <c r="F6" i="84"/>
  <c r="E7" i="84"/>
  <c r="F7" i="84"/>
  <c r="E8" i="84"/>
  <c r="F8" i="84"/>
  <c r="E9" i="84"/>
  <c r="F9" i="84"/>
  <c r="E10" i="84"/>
  <c r="F10" i="84"/>
  <c r="E11" i="84"/>
  <c r="F11" i="84"/>
  <c r="E12" i="84"/>
  <c r="F12" i="84"/>
  <c r="E13" i="84"/>
  <c r="F13" i="84"/>
  <c r="E14" i="84"/>
  <c r="F14" i="84"/>
  <c r="E15" i="84"/>
  <c r="F15" i="84"/>
  <c r="E16" i="84"/>
  <c r="F16" i="84"/>
  <c r="E17" i="84"/>
  <c r="F17" i="84"/>
  <c r="E18" i="84"/>
  <c r="F18" i="84"/>
  <c r="E19" i="84"/>
  <c r="F19" i="84"/>
  <c r="E20" i="84"/>
  <c r="F20" i="84"/>
  <c r="E21" i="84"/>
  <c r="F21" i="84"/>
  <c r="E22" i="84"/>
  <c r="F22" i="84"/>
  <c r="E23" i="84"/>
  <c r="F23" i="84"/>
  <c r="E24" i="84"/>
  <c r="F24" i="84"/>
  <c r="E25" i="84"/>
  <c r="F25" i="84"/>
  <c r="E26" i="84"/>
  <c r="F26" i="84"/>
  <c r="E27" i="84"/>
  <c r="F27" i="84"/>
  <c r="E28" i="84"/>
  <c r="F28" i="84"/>
  <c r="E29" i="84"/>
  <c r="F29" i="84"/>
  <c r="E30" i="84"/>
  <c r="F30" i="84"/>
  <c r="E31" i="84"/>
  <c r="F31" i="84"/>
  <c r="E32" i="84"/>
  <c r="F32" i="84"/>
  <c r="E33" i="84"/>
  <c r="F33" i="84"/>
  <c r="E34" i="84"/>
  <c r="F34" i="84"/>
  <c r="E35" i="84"/>
  <c r="F35" i="84"/>
  <c r="E36" i="84"/>
  <c r="F36" i="84"/>
  <c r="E37" i="84"/>
  <c r="F37" i="84"/>
  <c r="E38" i="84"/>
  <c r="F38" i="84"/>
  <c r="E39" i="84"/>
  <c r="F39" i="84"/>
  <c r="E40" i="84"/>
  <c r="F40" i="84"/>
  <c r="E41" i="84"/>
  <c r="F41" i="84"/>
  <c r="E42" i="84"/>
  <c r="F42" i="84"/>
  <c r="E43" i="84"/>
  <c r="F43" i="84"/>
  <c r="E44" i="84"/>
  <c r="F44" i="84"/>
  <c r="E45" i="84"/>
  <c r="F45" i="84"/>
  <c r="E46" i="84"/>
  <c r="F46" i="84"/>
  <c r="E47" i="84"/>
  <c r="F47" i="84"/>
  <c r="E48" i="84"/>
  <c r="F48" i="84"/>
  <c r="E49" i="84"/>
  <c r="F49" i="84"/>
  <c r="E50" i="84"/>
  <c r="F50" i="84"/>
  <c r="E51" i="84"/>
  <c r="F51" i="84"/>
  <c r="E52" i="84"/>
  <c r="F52" i="84"/>
  <c r="E53" i="84"/>
  <c r="F53" i="84"/>
  <c r="E54" i="84"/>
  <c r="F54" i="84"/>
  <c r="E55" i="84"/>
  <c r="F55" i="84"/>
  <c r="E56" i="84"/>
  <c r="F56" i="84"/>
  <c r="E57" i="84"/>
  <c r="F57" i="84"/>
  <c r="E58" i="84"/>
  <c r="F58" i="84"/>
  <c r="E59" i="84"/>
  <c r="F59" i="84"/>
  <c r="E60" i="84"/>
  <c r="F60" i="84"/>
  <c r="E61" i="84"/>
  <c r="F61" i="84"/>
  <c r="E62" i="84"/>
  <c r="F62" i="84"/>
  <c r="E63" i="84"/>
  <c r="F63" i="84"/>
  <c r="E64" i="84"/>
  <c r="F64" i="84"/>
  <c r="E65" i="84"/>
  <c r="F65" i="84"/>
  <c r="E66" i="84"/>
  <c r="F66" i="84"/>
  <c r="E67" i="84"/>
  <c r="F67" i="84"/>
  <c r="E68" i="84"/>
  <c r="F68" i="84"/>
  <c r="E69" i="84"/>
  <c r="F69" i="84"/>
  <c r="E70" i="84"/>
  <c r="F70" i="84"/>
  <c r="E71" i="84"/>
  <c r="F71" i="84"/>
  <c r="E72" i="84"/>
  <c r="F72" i="84"/>
  <c r="E73" i="84"/>
  <c r="F73" i="84"/>
  <c r="E74" i="84"/>
  <c r="F74" i="84"/>
  <c r="E75" i="84"/>
  <c r="F75" i="84"/>
  <c r="E76" i="84"/>
  <c r="F76" i="84"/>
  <c r="E77" i="84"/>
  <c r="F77" i="84"/>
  <c r="E78" i="84"/>
  <c r="F78" i="84"/>
  <c r="E79" i="84"/>
  <c r="F79" i="84"/>
  <c r="E80" i="84"/>
  <c r="F80" i="84"/>
  <c r="E81" i="84"/>
  <c r="F81" i="84"/>
  <c r="E82" i="84"/>
  <c r="F82" i="84"/>
  <c r="E83" i="84"/>
  <c r="F83" i="84"/>
  <c r="E84" i="84"/>
  <c r="F84" i="84"/>
  <c r="E85" i="84"/>
  <c r="F85" i="84"/>
  <c r="E86" i="84"/>
  <c r="F86" i="84"/>
  <c r="E87" i="84"/>
  <c r="F87" i="84"/>
  <c r="E88" i="84"/>
  <c r="F88" i="84"/>
  <c r="E89" i="84"/>
  <c r="F89" i="84"/>
  <c r="E90" i="84"/>
  <c r="F90" i="84"/>
  <c r="E91" i="84"/>
  <c r="F91" i="84"/>
  <c r="E92" i="84"/>
  <c r="F92" i="84"/>
  <c r="E93" i="84"/>
  <c r="F93" i="84"/>
  <c r="E94" i="84"/>
  <c r="F94" i="84"/>
  <c r="E95" i="84"/>
  <c r="F95" i="84"/>
  <c r="E96" i="84"/>
  <c r="F96" i="84"/>
  <c r="E97" i="84"/>
  <c r="F97" i="84"/>
  <c r="E98" i="84"/>
  <c r="F98" i="84"/>
  <c r="E99" i="84"/>
  <c r="F99" i="84"/>
  <c r="E100" i="84"/>
  <c r="F100" i="84"/>
  <c r="E101" i="84"/>
  <c r="F101" i="84"/>
  <c r="E102" i="84"/>
  <c r="F102" i="84"/>
  <c r="E103" i="84"/>
  <c r="F103" i="84"/>
  <c r="E104" i="84"/>
  <c r="F104" i="84"/>
  <c r="E105" i="84"/>
  <c r="F105" i="84"/>
  <c r="E106" i="84"/>
  <c r="F106" i="84"/>
  <c r="E107" i="84"/>
  <c r="F107" i="84"/>
  <c r="E108" i="84"/>
  <c r="F108" i="84"/>
  <c r="E109" i="84"/>
  <c r="F109" i="84"/>
  <c r="E110" i="84"/>
  <c r="F110" i="84"/>
  <c r="E111" i="84"/>
  <c r="F111" i="84"/>
  <c r="E112" i="84"/>
  <c r="F112" i="84"/>
  <c r="E113" i="84"/>
  <c r="F113" i="84"/>
  <c r="E114" i="84"/>
  <c r="F114" i="84"/>
  <c r="E115" i="84"/>
  <c r="F115" i="84"/>
  <c r="E116" i="84"/>
  <c r="F116" i="84"/>
  <c r="E117" i="84"/>
  <c r="F117" i="84"/>
  <c r="E118" i="84"/>
  <c r="F118" i="84"/>
  <c r="E119" i="84"/>
  <c r="F119" i="84"/>
  <c r="E120" i="84"/>
  <c r="F120" i="84"/>
  <c r="E121" i="84"/>
  <c r="F121" i="84"/>
  <c r="F1" i="84"/>
  <c r="H1" i="84"/>
  <c r="E1" i="84"/>
  <c r="G1" i="84"/>
  <c r="R1" i="84" s="1"/>
  <c r="CM16" i="91"/>
  <c r="CG16" i="91"/>
  <c r="CB16" i="91"/>
  <c r="BS16" i="91"/>
  <c r="BJ16" i="91"/>
  <c r="AZ16" i="91"/>
  <c r="AT16" i="91"/>
  <c r="AN16" i="91"/>
  <c r="AI16" i="91"/>
  <c r="Z16" i="91"/>
  <c r="Q16" i="91"/>
  <c r="H16" i="91"/>
  <c r="CM15" i="91"/>
  <c r="CG15" i="91"/>
  <c r="CB15" i="91"/>
  <c r="BS15" i="91"/>
  <c r="BJ15" i="91"/>
  <c r="AZ15" i="91"/>
  <c r="AT15" i="91"/>
  <c r="AN15" i="91"/>
  <c r="AI15" i="91"/>
  <c r="Z15" i="91"/>
  <c r="Q15" i="91"/>
  <c r="H15" i="91"/>
  <c r="CM14" i="91"/>
  <c r="CG14" i="91"/>
  <c r="AZ14" i="91"/>
  <c r="AT14" i="91"/>
  <c r="AN14" i="91"/>
  <c r="CM13" i="91"/>
  <c r="CG13" i="91"/>
  <c r="AZ13" i="91"/>
  <c r="AT13" i="91"/>
  <c r="AN13" i="91"/>
  <c r="CM12" i="91"/>
  <c r="CG12" i="91"/>
  <c r="AZ12" i="91"/>
  <c r="AT12" i="91"/>
  <c r="AN12" i="91"/>
  <c r="CM11" i="91"/>
  <c r="CG11" i="91"/>
  <c r="AZ11" i="91"/>
  <c r="AT11" i="91"/>
  <c r="AN11" i="91"/>
  <c r="CM10" i="91"/>
  <c r="CG10" i="91"/>
  <c r="AZ10" i="91"/>
  <c r="AT10" i="91"/>
  <c r="AN10" i="91"/>
  <c r="CM9" i="91"/>
  <c r="CG9" i="91"/>
  <c r="AZ9" i="91"/>
  <c r="AT9" i="91"/>
  <c r="AN9" i="91"/>
  <c r="CM8" i="91"/>
  <c r="CG8" i="91"/>
  <c r="AZ8" i="91"/>
  <c r="AT8" i="91"/>
  <c r="AN8" i="91"/>
  <c r="CM7" i="91"/>
  <c r="CG7" i="91"/>
  <c r="AZ7" i="91"/>
  <c r="AT7" i="91"/>
  <c r="AN7" i="91"/>
  <c r="CM6" i="91"/>
  <c r="CK6" i="91"/>
  <c r="CK7" i="91" s="1"/>
  <c r="CK8" i="91" s="1"/>
  <c r="CK9" i="91" s="1"/>
  <c r="CK10" i="91" s="1"/>
  <c r="CK11" i="91" s="1"/>
  <c r="CK12" i="91" s="1"/>
  <c r="CK13" i="91" s="1"/>
  <c r="CK14" i="91" s="1"/>
  <c r="CK15" i="91" s="1"/>
  <c r="CK16" i="91" s="1"/>
  <c r="CG6" i="91"/>
  <c r="CE6" i="91"/>
  <c r="CE7" i="91" s="1"/>
  <c r="CE8" i="91" s="1"/>
  <c r="CE9" i="91" s="1"/>
  <c r="CE10" i="91" s="1"/>
  <c r="CE11" i="91" s="1"/>
  <c r="CE12" i="91" s="1"/>
  <c r="CE13" i="91" s="1"/>
  <c r="CE14" i="91" s="1"/>
  <c r="CE15" i="91" s="1"/>
  <c r="CE16" i="91" s="1"/>
  <c r="BV6" i="91"/>
  <c r="BM6" i="91"/>
  <c r="BP6" i="91" s="1"/>
  <c r="BD6" i="91"/>
  <c r="BD7" i="91" s="1"/>
  <c r="AZ6" i="91"/>
  <c r="AX6" i="91"/>
  <c r="AX7" i="91" s="1"/>
  <c r="AT6" i="91"/>
  <c r="AR6" i="91"/>
  <c r="AR7" i="91" s="1"/>
  <c r="AN6" i="91"/>
  <c r="AL6" i="91"/>
  <c r="CF6" i="91" s="1"/>
  <c r="AC6" i="91"/>
  <c r="AF6" i="91" s="1"/>
  <c r="EA6" i="91" s="1"/>
  <c r="T6" i="91"/>
  <c r="K6" i="91"/>
  <c r="K7" i="91" s="1"/>
  <c r="B6" i="91"/>
  <c r="C6" i="91" s="1"/>
  <c r="CM5" i="91"/>
  <c r="CL5" i="91"/>
  <c r="CH5" i="91"/>
  <c r="CI5" i="91" s="1"/>
  <c r="CG5" i="91"/>
  <c r="CF5" i="91"/>
  <c r="BY5" i="91"/>
  <c r="BX5" i="91"/>
  <c r="CB5" i="91" s="1"/>
  <c r="BW5" i="91"/>
  <c r="BP5" i="91"/>
  <c r="BO5" i="91"/>
  <c r="BS5" i="91" s="1"/>
  <c r="BN5" i="91"/>
  <c r="BG5" i="91"/>
  <c r="BF5" i="91"/>
  <c r="BJ5" i="91" s="1"/>
  <c r="BE5" i="91"/>
  <c r="BA5" i="91"/>
  <c r="BB5" i="91" s="1"/>
  <c r="AZ5" i="91"/>
  <c r="AY5" i="91"/>
  <c r="ET5" i="91" s="1"/>
  <c r="EV5" i="91" s="1"/>
  <c r="AT5" i="91"/>
  <c r="AS5" i="91"/>
  <c r="EN5" i="91" s="1"/>
  <c r="EP5" i="91" s="1"/>
  <c r="AN5" i="91"/>
  <c r="AM5" i="91"/>
  <c r="AF5" i="91"/>
  <c r="EA5" i="91" s="1"/>
  <c r="AE5" i="91"/>
  <c r="AD5" i="91"/>
  <c r="W5" i="91"/>
  <c r="DR5" i="91" s="1"/>
  <c r="V5" i="91"/>
  <c r="U5" i="91"/>
  <c r="N5" i="91"/>
  <c r="DI5" i="91" s="1"/>
  <c r="M5" i="91"/>
  <c r="L5" i="91"/>
  <c r="E5" i="91"/>
  <c r="D5" i="91"/>
  <c r="C5" i="91"/>
  <c r="CX5" i="91" s="1"/>
  <c r="N145" i="90"/>
  <c r="L145" i="90"/>
  <c r="T145" i="90" s="1"/>
  <c r="C145" i="90"/>
  <c r="B145" i="90"/>
  <c r="N144" i="90"/>
  <c r="L144" i="90"/>
  <c r="T144" i="90" s="1"/>
  <c r="C144" i="90"/>
  <c r="B144" i="90"/>
  <c r="N143" i="90"/>
  <c r="L143" i="90"/>
  <c r="T143" i="90" s="1"/>
  <c r="C143" i="90"/>
  <c r="B143" i="90"/>
  <c r="N142" i="90"/>
  <c r="L142" i="90"/>
  <c r="T142" i="90" s="1"/>
  <c r="C142" i="90"/>
  <c r="B142" i="90"/>
  <c r="N141" i="90"/>
  <c r="L141" i="90"/>
  <c r="T141" i="90" s="1"/>
  <c r="C141" i="90"/>
  <c r="B141" i="90"/>
  <c r="N140" i="90"/>
  <c r="L140" i="90"/>
  <c r="T140" i="90" s="1"/>
  <c r="C140" i="90"/>
  <c r="B140" i="90"/>
  <c r="N139" i="90"/>
  <c r="L139" i="90"/>
  <c r="T139" i="90" s="1"/>
  <c r="C139" i="90"/>
  <c r="B139" i="90"/>
  <c r="N138" i="90"/>
  <c r="L138" i="90"/>
  <c r="T138" i="90" s="1"/>
  <c r="C138" i="90"/>
  <c r="B138" i="90"/>
  <c r="N137" i="90"/>
  <c r="L137" i="90"/>
  <c r="T137" i="90" s="1"/>
  <c r="C137" i="90"/>
  <c r="B137" i="90"/>
  <c r="T136" i="90"/>
  <c r="N136" i="90"/>
  <c r="L136" i="90"/>
  <c r="C136" i="90"/>
  <c r="B136" i="90"/>
  <c r="T135" i="90"/>
  <c r="N135" i="90"/>
  <c r="L135" i="90"/>
  <c r="C135" i="90"/>
  <c r="B135" i="90"/>
  <c r="N134" i="90"/>
  <c r="M134" i="90"/>
  <c r="J134" i="90" s="1"/>
  <c r="R134" i="90" s="1"/>
  <c r="L134" i="90"/>
  <c r="T134" i="90" s="1"/>
  <c r="C134" i="90"/>
  <c r="B134" i="90"/>
  <c r="N133" i="90"/>
  <c r="M133" i="90"/>
  <c r="L133" i="90"/>
  <c r="T133" i="90" s="1"/>
  <c r="C133" i="90"/>
  <c r="B133" i="90"/>
  <c r="N132" i="90"/>
  <c r="M132" i="90"/>
  <c r="L132" i="90"/>
  <c r="T132" i="90" s="1"/>
  <c r="C132" i="90"/>
  <c r="B132" i="90"/>
  <c r="T131" i="90"/>
  <c r="N131" i="90"/>
  <c r="M131" i="90"/>
  <c r="L131" i="90"/>
  <c r="C131" i="90"/>
  <c r="B131" i="90"/>
  <c r="N130" i="90"/>
  <c r="M130" i="90"/>
  <c r="L130" i="90"/>
  <c r="T130" i="90" s="1"/>
  <c r="J130" i="90"/>
  <c r="R130" i="90" s="1"/>
  <c r="C130" i="90"/>
  <c r="B130" i="90"/>
  <c r="N129" i="90"/>
  <c r="M129" i="90"/>
  <c r="L129" i="90"/>
  <c r="T129" i="90" s="1"/>
  <c r="C129" i="90"/>
  <c r="B129" i="90"/>
  <c r="T128" i="90"/>
  <c r="N128" i="90"/>
  <c r="M128" i="90"/>
  <c r="L128" i="90"/>
  <c r="C128" i="90"/>
  <c r="B128" i="90"/>
  <c r="T127" i="90"/>
  <c r="N127" i="90"/>
  <c r="M127" i="90"/>
  <c r="J127" i="90" s="1"/>
  <c r="R127" i="90" s="1"/>
  <c r="L127" i="90"/>
  <c r="C127" i="90"/>
  <c r="B127" i="90"/>
  <c r="N126" i="90"/>
  <c r="M126" i="90"/>
  <c r="J126" i="90" s="1"/>
  <c r="R126" i="90" s="1"/>
  <c r="L126" i="90"/>
  <c r="T126" i="90" s="1"/>
  <c r="C126" i="90"/>
  <c r="B126" i="90"/>
  <c r="N125" i="90"/>
  <c r="M125" i="90"/>
  <c r="L125" i="90"/>
  <c r="T125" i="90" s="1"/>
  <c r="C125" i="90"/>
  <c r="B125" i="90"/>
  <c r="T124" i="90"/>
  <c r="N124" i="90"/>
  <c r="M124" i="90"/>
  <c r="L124" i="90"/>
  <c r="C124" i="90"/>
  <c r="B124" i="90"/>
  <c r="N123" i="90"/>
  <c r="M123" i="90"/>
  <c r="J123" i="90" s="1"/>
  <c r="R123" i="90" s="1"/>
  <c r="L123" i="90"/>
  <c r="T123" i="90" s="1"/>
  <c r="C123" i="90"/>
  <c r="B123" i="90"/>
  <c r="N122" i="90"/>
  <c r="M122" i="90"/>
  <c r="L122" i="90"/>
  <c r="T122" i="90" s="1"/>
  <c r="C122" i="90"/>
  <c r="B122" i="90"/>
  <c r="L121" i="90"/>
  <c r="K121" i="90"/>
  <c r="K133" i="90" s="1"/>
  <c r="J121" i="90"/>
  <c r="I121" i="90"/>
  <c r="D121" i="90"/>
  <c r="C121" i="90"/>
  <c r="B121" i="90"/>
  <c r="L120" i="90"/>
  <c r="K120" i="90"/>
  <c r="J120" i="90"/>
  <c r="I120" i="90"/>
  <c r="D120" i="90"/>
  <c r="C120" i="90"/>
  <c r="B120" i="90"/>
  <c r="L119" i="90"/>
  <c r="K119" i="90"/>
  <c r="K131" i="90" s="1"/>
  <c r="J119" i="90"/>
  <c r="I119" i="90"/>
  <c r="D119" i="90"/>
  <c r="C119" i="90"/>
  <c r="B119" i="90"/>
  <c r="L118" i="90"/>
  <c r="K118" i="90"/>
  <c r="J118" i="90"/>
  <c r="I118" i="90"/>
  <c r="D118" i="90"/>
  <c r="C118" i="90"/>
  <c r="B118" i="90"/>
  <c r="L117" i="90"/>
  <c r="K117" i="90"/>
  <c r="K129" i="90" s="1"/>
  <c r="S129" i="90" s="1"/>
  <c r="J117" i="90"/>
  <c r="I117" i="90"/>
  <c r="D117" i="90"/>
  <c r="C117" i="90"/>
  <c r="B117" i="90"/>
  <c r="L116" i="90"/>
  <c r="K116" i="90"/>
  <c r="J116" i="90"/>
  <c r="I116" i="90"/>
  <c r="D116" i="90"/>
  <c r="C116" i="90"/>
  <c r="B116" i="90"/>
  <c r="L115" i="90"/>
  <c r="K115" i="90"/>
  <c r="J115" i="90"/>
  <c r="I115" i="90"/>
  <c r="D115" i="90"/>
  <c r="C115" i="90"/>
  <c r="B115" i="90"/>
  <c r="L114" i="90"/>
  <c r="K114" i="90"/>
  <c r="J114" i="90"/>
  <c r="I114" i="90"/>
  <c r="D114" i="90"/>
  <c r="C114" i="90"/>
  <c r="B114" i="90"/>
  <c r="L113" i="90"/>
  <c r="K113" i="90"/>
  <c r="J113" i="90"/>
  <c r="I113" i="90"/>
  <c r="D113" i="90"/>
  <c r="C113" i="90"/>
  <c r="B113" i="90"/>
  <c r="L112" i="90"/>
  <c r="K112" i="90"/>
  <c r="J112" i="90"/>
  <c r="I112" i="90"/>
  <c r="D112" i="90"/>
  <c r="C112" i="90"/>
  <c r="B112" i="90"/>
  <c r="L111" i="90"/>
  <c r="K111" i="90"/>
  <c r="J111" i="90"/>
  <c r="I111" i="90"/>
  <c r="D111" i="90"/>
  <c r="C111" i="90"/>
  <c r="B111" i="90"/>
  <c r="L110" i="90"/>
  <c r="K110" i="90"/>
  <c r="J110" i="90"/>
  <c r="I110" i="90"/>
  <c r="D110" i="90"/>
  <c r="C110" i="90"/>
  <c r="B110" i="90"/>
  <c r="L109" i="90"/>
  <c r="K109" i="90"/>
  <c r="J109" i="90"/>
  <c r="I109" i="90"/>
  <c r="D109" i="90"/>
  <c r="C109" i="90"/>
  <c r="B109" i="90"/>
  <c r="L108" i="90"/>
  <c r="K108" i="90"/>
  <c r="J108" i="90"/>
  <c r="I108" i="90"/>
  <c r="D108" i="90"/>
  <c r="C108" i="90"/>
  <c r="B108" i="90"/>
  <c r="L107" i="90"/>
  <c r="K107" i="90"/>
  <c r="J107" i="90"/>
  <c r="I107" i="90"/>
  <c r="D107" i="90"/>
  <c r="C107" i="90"/>
  <c r="B107" i="90"/>
  <c r="L106" i="90"/>
  <c r="K106" i="90"/>
  <c r="J106" i="90"/>
  <c r="I106" i="90"/>
  <c r="D106" i="90"/>
  <c r="C106" i="90"/>
  <c r="B106" i="90"/>
  <c r="L105" i="90"/>
  <c r="K105" i="90"/>
  <c r="J105" i="90"/>
  <c r="I105" i="90"/>
  <c r="D105" i="90"/>
  <c r="C105" i="90"/>
  <c r="B105" i="90"/>
  <c r="L104" i="90"/>
  <c r="K104" i="90"/>
  <c r="J104" i="90"/>
  <c r="I104" i="90"/>
  <c r="D104" i="90"/>
  <c r="C104" i="90"/>
  <c r="B104" i="90"/>
  <c r="L103" i="90"/>
  <c r="K103" i="90"/>
  <c r="J103" i="90"/>
  <c r="I103" i="90"/>
  <c r="D103" i="90"/>
  <c r="C103" i="90"/>
  <c r="B103" i="90"/>
  <c r="L102" i="90"/>
  <c r="K102" i="90"/>
  <c r="J102" i="90"/>
  <c r="I102" i="90"/>
  <c r="D102" i="90"/>
  <c r="C102" i="90"/>
  <c r="B102" i="90"/>
  <c r="L101" i="90"/>
  <c r="K101" i="90"/>
  <c r="J101" i="90"/>
  <c r="I101" i="90"/>
  <c r="D101" i="90"/>
  <c r="C101" i="90"/>
  <c r="B101" i="90"/>
  <c r="L100" i="90"/>
  <c r="K100" i="90"/>
  <c r="J100" i="90"/>
  <c r="I100" i="90"/>
  <c r="D100" i="90"/>
  <c r="C100" i="90"/>
  <c r="B100" i="90"/>
  <c r="L99" i="90"/>
  <c r="K99" i="90"/>
  <c r="J99" i="90"/>
  <c r="I99" i="90"/>
  <c r="D99" i="90"/>
  <c r="C99" i="90"/>
  <c r="B99" i="90"/>
  <c r="L98" i="90"/>
  <c r="K98" i="90"/>
  <c r="J98" i="90"/>
  <c r="I98" i="90"/>
  <c r="D98" i="90"/>
  <c r="C98" i="90"/>
  <c r="B98" i="90"/>
  <c r="L97" i="90"/>
  <c r="K97" i="90"/>
  <c r="J97" i="90"/>
  <c r="I97" i="90"/>
  <c r="I145" i="90" s="1"/>
  <c r="Q145" i="90" s="1"/>
  <c r="D97" i="90"/>
  <c r="C97" i="90"/>
  <c r="B97" i="90"/>
  <c r="L96" i="90"/>
  <c r="K96" i="90"/>
  <c r="J96" i="90"/>
  <c r="I96" i="90"/>
  <c r="D96" i="90"/>
  <c r="C96" i="90"/>
  <c r="B96" i="90"/>
  <c r="L95" i="90"/>
  <c r="K95" i="90"/>
  <c r="J95" i="90"/>
  <c r="I95" i="90"/>
  <c r="I143" i="90" s="1"/>
  <c r="Q143" i="90" s="1"/>
  <c r="D95" i="90"/>
  <c r="C95" i="90"/>
  <c r="B95" i="90"/>
  <c r="L94" i="90"/>
  <c r="K94" i="90"/>
  <c r="J94" i="90"/>
  <c r="I94" i="90"/>
  <c r="I142" i="90" s="1"/>
  <c r="Q142" i="90" s="1"/>
  <c r="D94" i="90"/>
  <c r="C94" i="90"/>
  <c r="B94" i="90"/>
  <c r="L93" i="90"/>
  <c r="K93" i="90"/>
  <c r="J93" i="90"/>
  <c r="I93" i="90"/>
  <c r="D93" i="90"/>
  <c r="C93" i="90"/>
  <c r="B93" i="90"/>
  <c r="L92" i="90"/>
  <c r="K92" i="90"/>
  <c r="J92" i="90"/>
  <c r="I92" i="90"/>
  <c r="D92" i="90"/>
  <c r="C92" i="90"/>
  <c r="B92" i="90"/>
  <c r="L91" i="90"/>
  <c r="K91" i="90"/>
  <c r="J91" i="90"/>
  <c r="I91" i="90"/>
  <c r="I139" i="90" s="1"/>
  <c r="Q139" i="90" s="1"/>
  <c r="D91" i="90"/>
  <c r="C91" i="90"/>
  <c r="B91" i="90"/>
  <c r="L90" i="90"/>
  <c r="K90" i="90"/>
  <c r="J90" i="90"/>
  <c r="I90" i="90"/>
  <c r="D90" i="90"/>
  <c r="C90" i="90"/>
  <c r="B90" i="90"/>
  <c r="L89" i="90"/>
  <c r="K89" i="90"/>
  <c r="J89" i="90"/>
  <c r="I89" i="90"/>
  <c r="I137" i="90" s="1"/>
  <c r="Q137" i="90" s="1"/>
  <c r="D89" i="90"/>
  <c r="C89" i="90"/>
  <c r="B89" i="90"/>
  <c r="L88" i="90"/>
  <c r="K88" i="90"/>
  <c r="J88" i="90"/>
  <c r="I88" i="90"/>
  <c r="D88" i="90"/>
  <c r="C88" i="90"/>
  <c r="B88" i="90"/>
  <c r="L87" i="90"/>
  <c r="K87" i="90"/>
  <c r="J87" i="90"/>
  <c r="I87" i="90"/>
  <c r="D87" i="90"/>
  <c r="C87" i="90"/>
  <c r="B87" i="90"/>
  <c r="L86" i="90"/>
  <c r="K86" i="90"/>
  <c r="J86" i="90"/>
  <c r="I86" i="90"/>
  <c r="I134" i="90" s="1"/>
  <c r="Q134" i="90" s="1"/>
  <c r="D86" i="90"/>
  <c r="C86" i="90"/>
  <c r="B86" i="90"/>
  <c r="L85" i="90"/>
  <c r="K85" i="90"/>
  <c r="J85" i="90"/>
  <c r="I85" i="90"/>
  <c r="I133" i="90" s="1"/>
  <c r="Q133" i="90" s="1"/>
  <c r="D85" i="90"/>
  <c r="C85" i="90"/>
  <c r="B85" i="90"/>
  <c r="L84" i="90"/>
  <c r="K84" i="90"/>
  <c r="J84" i="90"/>
  <c r="I84" i="90"/>
  <c r="D84" i="90"/>
  <c r="C84" i="90"/>
  <c r="B84" i="90"/>
  <c r="L83" i="90"/>
  <c r="K83" i="90"/>
  <c r="J83" i="90"/>
  <c r="I83" i="90"/>
  <c r="I131" i="90" s="1"/>
  <c r="Q131" i="90" s="1"/>
  <c r="D83" i="90"/>
  <c r="C83" i="90"/>
  <c r="B83" i="90"/>
  <c r="L82" i="90"/>
  <c r="K82" i="90"/>
  <c r="J82" i="90"/>
  <c r="I82" i="90"/>
  <c r="D82" i="90"/>
  <c r="C82" i="90"/>
  <c r="B82" i="90"/>
  <c r="L81" i="90"/>
  <c r="K81" i="90"/>
  <c r="J81" i="90"/>
  <c r="I81" i="90"/>
  <c r="I129" i="90" s="1"/>
  <c r="Q129" i="90" s="1"/>
  <c r="D81" i="90"/>
  <c r="C81" i="90"/>
  <c r="B81" i="90"/>
  <c r="L80" i="90"/>
  <c r="K80" i="90"/>
  <c r="J80" i="90"/>
  <c r="I80" i="90"/>
  <c r="D80" i="90"/>
  <c r="C80" i="90"/>
  <c r="B80" i="90"/>
  <c r="L79" i="90"/>
  <c r="K79" i="90"/>
  <c r="J79" i="90"/>
  <c r="I79" i="90"/>
  <c r="D79" i="90"/>
  <c r="C79" i="90"/>
  <c r="B79" i="90"/>
  <c r="L78" i="90"/>
  <c r="K78" i="90"/>
  <c r="J78" i="90"/>
  <c r="I78" i="90"/>
  <c r="I126" i="90" s="1"/>
  <c r="Q126" i="90" s="1"/>
  <c r="D78" i="90"/>
  <c r="C78" i="90"/>
  <c r="B78" i="90"/>
  <c r="L77" i="90"/>
  <c r="K77" i="90"/>
  <c r="J77" i="90"/>
  <c r="I77" i="90"/>
  <c r="D77" i="90"/>
  <c r="C77" i="90"/>
  <c r="B77" i="90"/>
  <c r="L76" i="90"/>
  <c r="K76" i="90"/>
  <c r="J76" i="90"/>
  <c r="I76" i="90"/>
  <c r="D76" i="90"/>
  <c r="C76" i="90"/>
  <c r="B76" i="90"/>
  <c r="L75" i="90"/>
  <c r="K75" i="90"/>
  <c r="J75" i="90"/>
  <c r="I75" i="90"/>
  <c r="D75" i="90"/>
  <c r="C75" i="90"/>
  <c r="B75" i="90"/>
  <c r="L74" i="90"/>
  <c r="K74" i="90"/>
  <c r="J74" i="90"/>
  <c r="I74" i="90"/>
  <c r="I122" i="90" s="1"/>
  <c r="Q122" i="90" s="1"/>
  <c r="D74" i="90"/>
  <c r="C74" i="90"/>
  <c r="B74" i="90"/>
  <c r="L73" i="90"/>
  <c r="K73" i="90"/>
  <c r="J73" i="90"/>
  <c r="I73" i="90"/>
  <c r="D73" i="90"/>
  <c r="C73" i="90"/>
  <c r="B73" i="90"/>
  <c r="L72" i="90"/>
  <c r="K72" i="90"/>
  <c r="J72" i="90"/>
  <c r="I72" i="90"/>
  <c r="D72" i="90"/>
  <c r="C72" i="90"/>
  <c r="B72" i="90"/>
  <c r="L71" i="90"/>
  <c r="K71" i="90"/>
  <c r="J71" i="90"/>
  <c r="I71" i="90"/>
  <c r="D71" i="90"/>
  <c r="C71" i="90"/>
  <c r="B71" i="90"/>
  <c r="L70" i="90"/>
  <c r="K70" i="90"/>
  <c r="J70" i="90"/>
  <c r="I70" i="90"/>
  <c r="D70" i="90"/>
  <c r="C70" i="90"/>
  <c r="B70" i="90"/>
  <c r="L69" i="90"/>
  <c r="K69" i="90"/>
  <c r="J69" i="90"/>
  <c r="I69" i="90"/>
  <c r="D69" i="90"/>
  <c r="C69" i="90"/>
  <c r="B69" i="90"/>
  <c r="L68" i="90"/>
  <c r="K68" i="90"/>
  <c r="J68" i="90"/>
  <c r="I68" i="90"/>
  <c r="D68" i="90"/>
  <c r="C68" i="90"/>
  <c r="B68" i="90"/>
  <c r="L67" i="90"/>
  <c r="K67" i="90"/>
  <c r="J67" i="90"/>
  <c r="I67" i="90"/>
  <c r="D67" i="90"/>
  <c r="C67" i="90"/>
  <c r="B67" i="90"/>
  <c r="L66" i="90"/>
  <c r="K66" i="90"/>
  <c r="J66" i="90"/>
  <c r="I66" i="90"/>
  <c r="D66" i="90"/>
  <c r="C66" i="90"/>
  <c r="B66" i="90"/>
  <c r="L65" i="90"/>
  <c r="K65" i="90"/>
  <c r="J65" i="90"/>
  <c r="I65" i="90"/>
  <c r="D65" i="90"/>
  <c r="C65" i="90"/>
  <c r="B65" i="90"/>
  <c r="L64" i="90"/>
  <c r="K64" i="90"/>
  <c r="J64" i="90"/>
  <c r="I64" i="90"/>
  <c r="D64" i="90"/>
  <c r="C64" i="90"/>
  <c r="B64" i="90"/>
  <c r="L63" i="90"/>
  <c r="K63" i="90"/>
  <c r="J63" i="90"/>
  <c r="I63" i="90"/>
  <c r="D63" i="90"/>
  <c r="C63" i="90"/>
  <c r="B63" i="90"/>
  <c r="L62" i="90"/>
  <c r="K62" i="90"/>
  <c r="J62" i="90"/>
  <c r="I62" i="90"/>
  <c r="D62" i="90"/>
  <c r="C62" i="90"/>
  <c r="B62" i="90"/>
  <c r="L61" i="90"/>
  <c r="K61" i="90"/>
  <c r="J61" i="90"/>
  <c r="I61" i="90"/>
  <c r="D61" i="90"/>
  <c r="C61" i="90"/>
  <c r="B61" i="90"/>
  <c r="L60" i="90"/>
  <c r="K60" i="90"/>
  <c r="J60" i="90"/>
  <c r="I60" i="90"/>
  <c r="D60" i="90"/>
  <c r="C60" i="90"/>
  <c r="B60" i="90"/>
  <c r="L59" i="90"/>
  <c r="K59" i="90"/>
  <c r="J59" i="90"/>
  <c r="I59" i="90"/>
  <c r="D59" i="90"/>
  <c r="C59" i="90"/>
  <c r="B59" i="90"/>
  <c r="L58" i="90"/>
  <c r="K58" i="90"/>
  <c r="J58" i="90"/>
  <c r="I58" i="90"/>
  <c r="D58" i="90"/>
  <c r="C58" i="90"/>
  <c r="B58" i="90"/>
  <c r="L57" i="90"/>
  <c r="K57" i="90"/>
  <c r="J57" i="90"/>
  <c r="I57" i="90"/>
  <c r="D57" i="90"/>
  <c r="C57" i="90"/>
  <c r="B57" i="90"/>
  <c r="L56" i="90"/>
  <c r="K56" i="90"/>
  <c r="J56" i="90"/>
  <c r="I56" i="90"/>
  <c r="D56" i="90"/>
  <c r="C56" i="90"/>
  <c r="B56" i="90"/>
  <c r="L55" i="90"/>
  <c r="K55" i="90"/>
  <c r="J55" i="90"/>
  <c r="I55" i="90"/>
  <c r="D55" i="90"/>
  <c r="C55" i="90"/>
  <c r="B55" i="90"/>
  <c r="L54" i="90"/>
  <c r="K54" i="90"/>
  <c r="J54" i="90"/>
  <c r="I54" i="90"/>
  <c r="D54" i="90"/>
  <c r="C54" i="90"/>
  <c r="B54" i="90"/>
  <c r="L53" i="90"/>
  <c r="K53" i="90"/>
  <c r="J53" i="90"/>
  <c r="I53" i="90"/>
  <c r="D53" i="90"/>
  <c r="C53" i="90"/>
  <c r="B53" i="90"/>
  <c r="L52" i="90"/>
  <c r="K52" i="90"/>
  <c r="J52" i="90"/>
  <c r="I52" i="90"/>
  <c r="D52" i="90"/>
  <c r="C52" i="90"/>
  <c r="B52" i="90"/>
  <c r="L51" i="90"/>
  <c r="K51" i="90"/>
  <c r="J51" i="90"/>
  <c r="I51" i="90"/>
  <c r="D51" i="90"/>
  <c r="C51" i="90"/>
  <c r="B51" i="90"/>
  <c r="L50" i="90"/>
  <c r="K50" i="90"/>
  <c r="J50" i="90"/>
  <c r="I50" i="90"/>
  <c r="D50" i="90"/>
  <c r="C50" i="90"/>
  <c r="B50" i="90"/>
  <c r="L49" i="90"/>
  <c r="K49" i="90"/>
  <c r="J49" i="90"/>
  <c r="I49" i="90"/>
  <c r="D49" i="90"/>
  <c r="C49" i="90"/>
  <c r="B49" i="90"/>
  <c r="L48" i="90"/>
  <c r="K48" i="90"/>
  <c r="J48" i="90"/>
  <c r="I48" i="90"/>
  <c r="D48" i="90"/>
  <c r="C48" i="90"/>
  <c r="B48" i="90"/>
  <c r="L47" i="90"/>
  <c r="K47" i="90"/>
  <c r="J47" i="90"/>
  <c r="I47" i="90"/>
  <c r="D47" i="90"/>
  <c r="C47" i="90"/>
  <c r="B47" i="90"/>
  <c r="L46" i="90"/>
  <c r="K46" i="90"/>
  <c r="J46" i="90"/>
  <c r="I46" i="90"/>
  <c r="D46" i="90"/>
  <c r="C46" i="90"/>
  <c r="B46" i="90"/>
  <c r="L45" i="90"/>
  <c r="K45" i="90"/>
  <c r="J45" i="90"/>
  <c r="I45" i="90"/>
  <c r="D45" i="90"/>
  <c r="C45" i="90"/>
  <c r="B45" i="90"/>
  <c r="L44" i="90"/>
  <c r="K44" i="90"/>
  <c r="J44" i="90"/>
  <c r="I44" i="90"/>
  <c r="D44" i="90"/>
  <c r="C44" i="90"/>
  <c r="B44" i="90"/>
  <c r="L43" i="90"/>
  <c r="K43" i="90"/>
  <c r="J43" i="90"/>
  <c r="I43" i="90"/>
  <c r="D43" i="90"/>
  <c r="C43" i="90"/>
  <c r="B43" i="90"/>
  <c r="L42" i="90"/>
  <c r="K42" i="90"/>
  <c r="J42" i="90"/>
  <c r="I42" i="90"/>
  <c r="D42" i="90"/>
  <c r="C42" i="90"/>
  <c r="B42" i="90"/>
  <c r="L41" i="90"/>
  <c r="K41" i="90"/>
  <c r="J41" i="90"/>
  <c r="I41" i="90"/>
  <c r="D41" i="90"/>
  <c r="C41" i="90"/>
  <c r="B41" i="90"/>
  <c r="L40" i="90"/>
  <c r="K40" i="90"/>
  <c r="J40" i="90"/>
  <c r="I40" i="90"/>
  <c r="D40" i="90"/>
  <c r="C40" i="90"/>
  <c r="B40" i="90"/>
  <c r="L39" i="90"/>
  <c r="K39" i="90"/>
  <c r="J39" i="90"/>
  <c r="I39" i="90"/>
  <c r="D39" i="90"/>
  <c r="C39" i="90"/>
  <c r="B39" i="90"/>
  <c r="L38" i="90"/>
  <c r="K38" i="90"/>
  <c r="J38" i="90"/>
  <c r="I38" i="90"/>
  <c r="D38" i="90"/>
  <c r="C38" i="90"/>
  <c r="B38" i="90"/>
  <c r="L37" i="90"/>
  <c r="K37" i="90"/>
  <c r="J37" i="90"/>
  <c r="I37" i="90"/>
  <c r="D37" i="90"/>
  <c r="C37" i="90"/>
  <c r="B37" i="90"/>
  <c r="L36" i="90"/>
  <c r="K36" i="90"/>
  <c r="J36" i="90"/>
  <c r="I36" i="90"/>
  <c r="D36" i="90"/>
  <c r="C36" i="90"/>
  <c r="B36" i="90"/>
  <c r="L35" i="90"/>
  <c r="K35" i="90"/>
  <c r="J35" i="90"/>
  <c r="I35" i="90"/>
  <c r="D35" i="90"/>
  <c r="C35" i="90"/>
  <c r="B35" i="90"/>
  <c r="L34" i="90"/>
  <c r="K34" i="90"/>
  <c r="J34" i="90"/>
  <c r="I34" i="90"/>
  <c r="D34" i="90"/>
  <c r="C34" i="90"/>
  <c r="B34" i="90"/>
  <c r="L33" i="90"/>
  <c r="K33" i="90"/>
  <c r="J33" i="90"/>
  <c r="I33" i="90"/>
  <c r="D33" i="90"/>
  <c r="C33" i="90"/>
  <c r="B33" i="90"/>
  <c r="L32" i="90"/>
  <c r="K32" i="90"/>
  <c r="J32" i="90"/>
  <c r="I32" i="90"/>
  <c r="D32" i="90"/>
  <c r="C32" i="90"/>
  <c r="B32" i="90"/>
  <c r="L31" i="90"/>
  <c r="K31" i="90"/>
  <c r="J31" i="90"/>
  <c r="I31" i="90"/>
  <c r="D31" i="90"/>
  <c r="C31" i="90"/>
  <c r="B31" i="90"/>
  <c r="L30" i="90"/>
  <c r="K30" i="90"/>
  <c r="J30" i="90"/>
  <c r="I30" i="90"/>
  <c r="D30" i="90"/>
  <c r="C30" i="90"/>
  <c r="B30" i="90"/>
  <c r="L29" i="90"/>
  <c r="K29" i="90"/>
  <c r="J29" i="90"/>
  <c r="I29" i="90"/>
  <c r="D29" i="90"/>
  <c r="C29" i="90"/>
  <c r="B29" i="90"/>
  <c r="L28" i="90"/>
  <c r="K28" i="90"/>
  <c r="J28" i="90"/>
  <c r="I28" i="90"/>
  <c r="D28" i="90"/>
  <c r="C28" i="90"/>
  <c r="B28" i="90"/>
  <c r="L27" i="90"/>
  <c r="K27" i="90"/>
  <c r="J27" i="90"/>
  <c r="I27" i="90"/>
  <c r="D27" i="90"/>
  <c r="C27" i="90"/>
  <c r="B27" i="90"/>
  <c r="L26" i="90"/>
  <c r="K26" i="90"/>
  <c r="J26" i="90"/>
  <c r="I26" i="90"/>
  <c r="D26" i="90"/>
  <c r="C26" i="90"/>
  <c r="B26" i="90"/>
  <c r="L25" i="90"/>
  <c r="K25" i="90"/>
  <c r="J25" i="90"/>
  <c r="I25" i="90"/>
  <c r="D25" i="90"/>
  <c r="C25" i="90"/>
  <c r="B25" i="90"/>
  <c r="L24" i="90"/>
  <c r="K24" i="90"/>
  <c r="J24" i="90"/>
  <c r="I24" i="90"/>
  <c r="D24" i="90"/>
  <c r="C24" i="90"/>
  <c r="B24" i="90"/>
  <c r="L23" i="90"/>
  <c r="K23" i="90"/>
  <c r="J23" i="90"/>
  <c r="I23" i="90"/>
  <c r="D23" i="90"/>
  <c r="C23" i="90"/>
  <c r="B23" i="90"/>
  <c r="L22" i="90"/>
  <c r="K22" i="90"/>
  <c r="J22" i="90"/>
  <c r="I22" i="90"/>
  <c r="D22" i="90"/>
  <c r="C22" i="90"/>
  <c r="B22" i="90"/>
  <c r="L21" i="90"/>
  <c r="K21" i="90"/>
  <c r="J21" i="90"/>
  <c r="I21" i="90"/>
  <c r="D21" i="90"/>
  <c r="C21" i="90"/>
  <c r="B21" i="90"/>
  <c r="L20" i="90"/>
  <c r="K20" i="90"/>
  <c r="J20" i="90"/>
  <c r="I20" i="90"/>
  <c r="D20" i="90"/>
  <c r="C20" i="90"/>
  <c r="B20" i="90"/>
  <c r="L19" i="90"/>
  <c r="K19" i="90"/>
  <c r="J19" i="90"/>
  <c r="I19" i="90"/>
  <c r="D19" i="90"/>
  <c r="C19" i="90"/>
  <c r="B19" i="90"/>
  <c r="L18" i="90"/>
  <c r="K18" i="90"/>
  <c r="J18" i="90"/>
  <c r="I18" i="90"/>
  <c r="D18" i="90"/>
  <c r="C18" i="90"/>
  <c r="B18" i="90"/>
  <c r="L17" i="90"/>
  <c r="K17" i="90"/>
  <c r="J17" i="90"/>
  <c r="I17" i="90"/>
  <c r="D17" i="90"/>
  <c r="C17" i="90"/>
  <c r="B17" i="90"/>
  <c r="L16" i="90"/>
  <c r="K16" i="90"/>
  <c r="J16" i="90"/>
  <c r="I16" i="90"/>
  <c r="D16" i="90"/>
  <c r="C16" i="90"/>
  <c r="B16" i="90"/>
  <c r="L15" i="90"/>
  <c r="K15" i="90"/>
  <c r="J15" i="90"/>
  <c r="I15" i="90"/>
  <c r="D15" i="90"/>
  <c r="C15" i="90"/>
  <c r="B15" i="90"/>
  <c r="L14" i="90"/>
  <c r="K14" i="90"/>
  <c r="J14" i="90"/>
  <c r="I14" i="90"/>
  <c r="D14" i="90"/>
  <c r="C14" i="90"/>
  <c r="B14" i="90"/>
  <c r="L13" i="90"/>
  <c r="K13" i="90"/>
  <c r="J13" i="90"/>
  <c r="I13" i="90"/>
  <c r="D13" i="90"/>
  <c r="C13" i="90"/>
  <c r="B13" i="90"/>
  <c r="L12" i="90"/>
  <c r="K12" i="90"/>
  <c r="J12" i="90"/>
  <c r="I12" i="90"/>
  <c r="D12" i="90"/>
  <c r="C12" i="90"/>
  <c r="B12" i="90"/>
  <c r="L11" i="90"/>
  <c r="K11" i="90"/>
  <c r="J11" i="90"/>
  <c r="I11" i="90"/>
  <c r="D11" i="90"/>
  <c r="C11" i="90"/>
  <c r="B11" i="90"/>
  <c r="L10" i="90"/>
  <c r="K10" i="90"/>
  <c r="J10" i="90"/>
  <c r="I10" i="90"/>
  <c r="D10" i="90"/>
  <c r="C10" i="90"/>
  <c r="B10" i="90"/>
  <c r="L9" i="90"/>
  <c r="K9" i="90"/>
  <c r="J9" i="90"/>
  <c r="I9" i="90"/>
  <c r="D9" i="90"/>
  <c r="C9" i="90"/>
  <c r="B9" i="90"/>
  <c r="L8" i="90"/>
  <c r="K8" i="90"/>
  <c r="J8" i="90"/>
  <c r="I8" i="90"/>
  <c r="D8" i="90"/>
  <c r="C8" i="90"/>
  <c r="B8" i="90"/>
  <c r="L7" i="90"/>
  <c r="K7" i="90"/>
  <c r="J7" i="90"/>
  <c r="I7" i="90"/>
  <c r="D7" i="90"/>
  <c r="C7" i="90"/>
  <c r="B7" i="90"/>
  <c r="L6" i="90"/>
  <c r="K6" i="90"/>
  <c r="J6" i="90"/>
  <c r="I6" i="90"/>
  <c r="D6" i="90"/>
  <c r="C6" i="90"/>
  <c r="B6" i="90"/>
  <c r="L5" i="90"/>
  <c r="K5" i="90"/>
  <c r="J5" i="90"/>
  <c r="I5" i="90"/>
  <c r="D5" i="90"/>
  <c r="C5" i="90"/>
  <c r="B5" i="90"/>
  <c r="L4" i="90"/>
  <c r="K4" i="90"/>
  <c r="J4" i="90"/>
  <c r="I4" i="90"/>
  <c r="D4" i="90"/>
  <c r="C4" i="90"/>
  <c r="B4" i="90"/>
  <c r="L3" i="90"/>
  <c r="K3" i="90"/>
  <c r="J3" i="90"/>
  <c r="I3" i="90"/>
  <c r="D3" i="90"/>
  <c r="C3" i="90"/>
  <c r="B3" i="90"/>
  <c r="L2" i="90"/>
  <c r="K2" i="90"/>
  <c r="J2" i="90"/>
  <c r="I2" i="90"/>
  <c r="D2" i="90"/>
  <c r="C2" i="90"/>
  <c r="B2" i="90"/>
  <c r="L1" i="90"/>
  <c r="T1" i="90" s="1"/>
  <c r="K1" i="90"/>
  <c r="S1" i="90" s="1"/>
  <c r="J1" i="90"/>
  <c r="R1" i="90" s="1"/>
  <c r="I1" i="90"/>
  <c r="Q1" i="90" s="1"/>
  <c r="D1" i="90"/>
  <c r="N145" i="89"/>
  <c r="C145" i="89"/>
  <c r="B145" i="89"/>
  <c r="N144" i="89"/>
  <c r="J144" i="89"/>
  <c r="R144" i="89" s="1"/>
  <c r="C144" i="89"/>
  <c r="B144" i="89"/>
  <c r="N143" i="89"/>
  <c r="C143" i="89"/>
  <c r="B143" i="89"/>
  <c r="N142" i="89"/>
  <c r="I142" i="89"/>
  <c r="Q142" i="89" s="1"/>
  <c r="C142" i="89"/>
  <c r="B142" i="89"/>
  <c r="N141" i="89"/>
  <c r="I141" i="89"/>
  <c r="Q141" i="89" s="1"/>
  <c r="C141" i="89"/>
  <c r="B141" i="89"/>
  <c r="N140" i="89"/>
  <c r="C140" i="89"/>
  <c r="B140" i="89"/>
  <c r="N139" i="89"/>
  <c r="C139" i="89"/>
  <c r="B139" i="89"/>
  <c r="N138" i="89"/>
  <c r="C138" i="89"/>
  <c r="B138" i="89"/>
  <c r="N137" i="89"/>
  <c r="C137" i="89"/>
  <c r="B137" i="89"/>
  <c r="N136" i="89"/>
  <c r="C136" i="89"/>
  <c r="B136" i="89"/>
  <c r="N135" i="89"/>
  <c r="M135" i="89"/>
  <c r="M135" i="90" s="1"/>
  <c r="J135" i="90" s="1"/>
  <c r="R135" i="90" s="1"/>
  <c r="K135" i="89"/>
  <c r="S135" i="89" s="1"/>
  <c r="C135" i="89"/>
  <c r="B135" i="89"/>
  <c r="N134" i="89"/>
  <c r="K134" i="89"/>
  <c r="S134" i="89" s="1"/>
  <c r="C134" i="89"/>
  <c r="B134" i="89"/>
  <c r="N133" i="89"/>
  <c r="K133" i="89"/>
  <c r="S133" i="89" s="1"/>
  <c r="C133" i="89"/>
  <c r="B133" i="89"/>
  <c r="N132" i="89"/>
  <c r="K132" i="89"/>
  <c r="S132" i="89" s="1"/>
  <c r="C132" i="89"/>
  <c r="B132" i="89"/>
  <c r="Q131" i="89"/>
  <c r="N131" i="89"/>
  <c r="C131" i="89"/>
  <c r="B131" i="89"/>
  <c r="N130" i="89"/>
  <c r="C130" i="89"/>
  <c r="B130" i="89"/>
  <c r="N129" i="89"/>
  <c r="C129" i="89"/>
  <c r="B129" i="89"/>
  <c r="N128" i="89"/>
  <c r="C128" i="89"/>
  <c r="B128" i="89"/>
  <c r="N127" i="89"/>
  <c r="C127" i="89"/>
  <c r="B127" i="89"/>
  <c r="N126" i="89"/>
  <c r="C126" i="89"/>
  <c r="B126" i="89"/>
  <c r="N125" i="89"/>
  <c r="C125" i="89"/>
  <c r="B125" i="89"/>
  <c r="N124" i="89"/>
  <c r="C124" i="89"/>
  <c r="B124" i="89"/>
  <c r="N123" i="89"/>
  <c r="C123" i="89"/>
  <c r="B123" i="89"/>
  <c r="N122" i="89"/>
  <c r="C122" i="89"/>
  <c r="B122" i="89"/>
  <c r="L121" i="89"/>
  <c r="L122" i="89" s="1"/>
  <c r="J121" i="89"/>
  <c r="J133" i="89" s="1"/>
  <c r="R133" i="89" s="1"/>
  <c r="I121" i="89"/>
  <c r="D121" i="89"/>
  <c r="C121" i="89"/>
  <c r="B121" i="89"/>
  <c r="L120" i="89"/>
  <c r="J120" i="89"/>
  <c r="J132" i="89" s="1"/>
  <c r="R132" i="89" s="1"/>
  <c r="I120" i="89"/>
  <c r="D120" i="89"/>
  <c r="C120" i="89"/>
  <c r="B120" i="89"/>
  <c r="L119" i="89"/>
  <c r="J119" i="89"/>
  <c r="J131" i="89" s="1"/>
  <c r="I119" i="89"/>
  <c r="D119" i="89"/>
  <c r="C119" i="89"/>
  <c r="B119" i="89"/>
  <c r="L118" i="89"/>
  <c r="J118" i="89"/>
  <c r="I118" i="89"/>
  <c r="D118" i="89"/>
  <c r="C118" i="89"/>
  <c r="B118" i="89"/>
  <c r="L117" i="89"/>
  <c r="J117" i="89"/>
  <c r="J129" i="89" s="1"/>
  <c r="I117" i="89"/>
  <c r="D117" i="89"/>
  <c r="C117" i="89"/>
  <c r="B117" i="89"/>
  <c r="L116" i="89"/>
  <c r="J116" i="89"/>
  <c r="J128" i="89" s="1"/>
  <c r="R128" i="89" s="1"/>
  <c r="I116" i="89"/>
  <c r="D116" i="89"/>
  <c r="C116" i="89"/>
  <c r="B116" i="89"/>
  <c r="L115" i="89"/>
  <c r="J115" i="89"/>
  <c r="J127" i="89" s="1"/>
  <c r="I115" i="89"/>
  <c r="D115" i="89"/>
  <c r="C115" i="89"/>
  <c r="B115" i="89"/>
  <c r="L114" i="89"/>
  <c r="J114" i="89"/>
  <c r="J126" i="89" s="1"/>
  <c r="I114" i="89"/>
  <c r="D114" i="89"/>
  <c r="C114" i="89"/>
  <c r="B114" i="89"/>
  <c r="L113" i="89"/>
  <c r="J113" i="89"/>
  <c r="J125" i="89" s="1"/>
  <c r="R125" i="89" s="1"/>
  <c r="I113" i="89"/>
  <c r="D113" i="89"/>
  <c r="C113" i="89"/>
  <c r="B113" i="89"/>
  <c r="L112" i="89"/>
  <c r="J112" i="89"/>
  <c r="J124" i="89" s="1"/>
  <c r="R124" i="89" s="1"/>
  <c r="I112" i="89"/>
  <c r="D112" i="89"/>
  <c r="C112" i="89"/>
  <c r="B112" i="89"/>
  <c r="L111" i="89"/>
  <c r="J111" i="89"/>
  <c r="J123" i="89" s="1"/>
  <c r="I111" i="89"/>
  <c r="D111" i="89"/>
  <c r="C111" i="89"/>
  <c r="B111" i="89"/>
  <c r="L110" i="89"/>
  <c r="J110" i="89"/>
  <c r="I110" i="89"/>
  <c r="D110" i="89"/>
  <c r="C110" i="89"/>
  <c r="B110" i="89"/>
  <c r="L109" i="89"/>
  <c r="K109" i="89"/>
  <c r="K131" i="89" s="1"/>
  <c r="S131" i="89" s="1"/>
  <c r="J109" i="89"/>
  <c r="I109" i="89"/>
  <c r="D109" i="89"/>
  <c r="C109" i="89"/>
  <c r="B109" i="89"/>
  <c r="L108" i="89"/>
  <c r="K108" i="89"/>
  <c r="J108" i="89"/>
  <c r="I108" i="89"/>
  <c r="D108" i="89"/>
  <c r="C108" i="89"/>
  <c r="B108" i="89"/>
  <c r="L107" i="89"/>
  <c r="K107" i="89"/>
  <c r="J107" i="89"/>
  <c r="I107" i="89"/>
  <c r="D107" i="89"/>
  <c r="C107" i="89"/>
  <c r="B107" i="89"/>
  <c r="L106" i="89"/>
  <c r="K106" i="89"/>
  <c r="J106" i="89"/>
  <c r="I106" i="89"/>
  <c r="D106" i="89"/>
  <c r="C106" i="89"/>
  <c r="B106" i="89"/>
  <c r="L105" i="89"/>
  <c r="K105" i="89"/>
  <c r="J105" i="89"/>
  <c r="I105" i="89"/>
  <c r="D105" i="89"/>
  <c r="C105" i="89"/>
  <c r="B105" i="89"/>
  <c r="L104" i="89"/>
  <c r="K104" i="89"/>
  <c r="J104" i="89"/>
  <c r="I104" i="89"/>
  <c r="D104" i="89"/>
  <c r="C104" i="89"/>
  <c r="B104" i="89"/>
  <c r="L103" i="89"/>
  <c r="K103" i="89"/>
  <c r="J103" i="89"/>
  <c r="I103" i="89"/>
  <c r="D103" i="89"/>
  <c r="C103" i="89"/>
  <c r="B103" i="89"/>
  <c r="L102" i="89"/>
  <c r="K102" i="89"/>
  <c r="J102" i="89"/>
  <c r="I102" i="89"/>
  <c r="D102" i="89"/>
  <c r="C102" i="89"/>
  <c r="B102" i="89"/>
  <c r="L101" i="89"/>
  <c r="K101" i="89"/>
  <c r="J101" i="89"/>
  <c r="I101" i="89"/>
  <c r="D101" i="89"/>
  <c r="C101" i="89"/>
  <c r="B101" i="89"/>
  <c r="L100" i="89"/>
  <c r="K100" i="89"/>
  <c r="J100" i="89"/>
  <c r="I100" i="89"/>
  <c r="D100" i="89"/>
  <c r="C100" i="89"/>
  <c r="B100" i="89"/>
  <c r="L99" i="89"/>
  <c r="K99" i="89"/>
  <c r="J99" i="89"/>
  <c r="I99" i="89"/>
  <c r="D99" i="89"/>
  <c r="C99" i="89"/>
  <c r="B99" i="89"/>
  <c r="L98" i="89"/>
  <c r="K98" i="89"/>
  <c r="J98" i="89"/>
  <c r="I98" i="89"/>
  <c r="D98" i="89"/>
  <c r="C98" i="89"/>
  <c r="B98" i="89"/>
  <c r="L97" i="89"/>
  <c r="K97" i="89"/>
  <c r="J97" i="89"/>
  <c r="I97" i="89"/>
  <c r="D97" i="89"/>
  <c r="C97" i="89"/>
  <c r="B97" i="89"/>
  <c r="L96" i="89"/>
  <c r="K96" i="89"/>
  <c r="J96" i="89"/>
  <c r="I96" i="89"/>
  <c r="D96" i="89"/>
  <c r="C96" i="89"/>
  <c r="B96" i="89"/>
  <c r="L95" i="89"/>
  <c r="K95" i="89"/>
  <c r="J95" i="89"/>
  <c r="I95" i="89"/>
  <c r="I143" i="89" s="1"/>
  <c r="Q143" i="89" s="1"/>
  <c r="D95" i="89"/>
  <c r="C95" i="89"/>
  <c r="B95" i="89"/>
  <c r="L94" i="89"/>
  <c r="K94" i="89"/>
  <c r="J94" i="89"/>
  <c r="I94" i="89"/>
  <c r="D94" i="89"/>
  <c r="C94" i="89"/>
  <c r="B94" i="89"/>
  <c r="L93" i="89"/>
  <c r="K93" i="89"/>
  <c r="J93" i="89"/>
  <c r="I93" i="89"/>
  <c r="D93" i="89"/>
  <c r="C93" i="89"/>
  <c r="B93" i="89"/>
  <c r="L92" i="89"/>
  <c r="K92" i="89"/>
  <c r="J92" i="89"/>
  <c r="I92" i="89"/>
  <c r="D92" i="89"/>
  <c r="C92" i="89"/>
  <c r="B92" i="89"/>
  <c r="L91" i="89"/>
  <c r="K91" i="89"/>
  <c r="J91" i="89"/>
  <c r="I91" i="89"/>
  <c r="I139" i="89" s="1"/>
  <c r="Q139" i="89" s="1"/>
  <c r="D91" i="89"/>
  <c r="C91" i="89"/>
  <c r="B91" i="89"/>
  <c r="L90" i="89"/>
  <c r="K90" i="89"/>
  <c r="J90" i="89"/>
  <c r="I90" i="89"/>
  <c r="I138" i="89" s="1"/>
  <c r="Q138" i="89" s="1"/>
  <c r="D90" i="89"/>
  <c r="C90" i="89"/>
  <c r="B90" i="89"/>
  <c r="L89" i="89"/>
  <c r="K89" i="89"/>
  <c r="J89" i="89"/>
  <c r="I89" i="89"/>
  <c r="I137" i="89" s="1"/>
  <c r="Q137" i="89" s="1"/>
  <c r="D89" i="89"/>
  <c r="C89" i="89"/>
  <c r="B89" i="89"/>
  <c r="L88" i="89"/>
  <c r="K88" i="89"/>
  <c r="J88" i="89"/>
  <c r="I88" i="89"/>
  <c r="D88" i="89"/>
  <c r="C88" i="89"/>
  <c r="B88" i="89"/>
  <c r="L87" i="89"/>
  <c r="K87" i="89"/>
  <c r="J87" i="89"/>
  <c r="I87" i="89"/>
  <c r="I135" i="89" s="1"/>
  <c r="Q135" i="89" s="1"/>
  <c r="D87" i="89"/>
  <c r="C87" i="89"/>
  <c r="B87" i="89"/>
  <c r="L86" i="89"/>
  <c r="K86" i="89"/>
  <c r="J86" i="89"/>
  <c r="I86" i="89"/>
  <c r="I134" i="89" s="1"/>
  <c r="Q134" i="89" s="1"/>
  <c r="D86" i="89"/>
  <c r="C86" i="89"/>
  <c r="B86" i="89"/>
  <c r="L85" i="89"/>
  <c r="K85" i="89"/>
  <c r="J85" i="89"/>
  <c r="I85" i="89"/>
  <c r="I133" i="89" s="1"/>
  <c r="Q133" i="89" s="1"/>
  <c r="D85" i="89"/>
  <c r="C85" i="89"/>
  <c r="B85" i="89"/>
  <c r="L84" i="89"/>
  <c r="K84" i="89"/>
  <c r="J84" i="89"/>
  <c r="I84" i="89"/>
  <c r="D84" i="89"/>
  <c r="C84" i="89"/>
  <c r="B84" i="89"/>
  <c r="L83" i="89"/>
  <c r="K83" i="89"/>
  <c r="J83" i="89"/>
  <c r="I83" i="89"/>
  <c r="I131" i="89" s="1"/>
  <c r="D83" i="89"/>
  <c r="C83" i="89"/>
  <c r="B83" i="89"/>
  <c r="L82" i="89"/>
  <c r="K82" i="89"/>
  <c r="J82" i="89"/>
  <c r="I82" i="89"/>
  <c r="I130" i="89" s="1"/>
  <c r="Q130" i="89" s="1"/>
  <c r="D82" i="89"/>
  <c r="C82" i="89"/>
  <c r="B82" i="89"/>
  <c r="L81" i="89"/>
  <c r="K81" i="89"/>
  <c r="J81" i="89"/>
  <c r="I81" i="89"/>
  <c r="D81" i="89"/>
  <c r="C81" i="89"/>
  <c r="B81" i="89"/>
  <c r="L80" i="89"/>
  <c r="K80" i="89"/>
  <c r="J80" i="89"/>
  <c r="I80" i="89"/>
  <c r="D80" i="89"/>
  <c r="C80" i="89"/>
  <c r="B80" i="89"/>
  <c r="L79" i="89"/>
  <c r="K79" i="89"/>
  <c r="J79" i="89"/>
  <c r="I79" i="89"/>
  <c r="I127" i="89" s="1"/>
  <c r="Q127" i="89" s="1"/>
  <c r="D79" i="89"/>
  <c r="C79" i="89"/>
  <c r="B79" i="89"/>
  <c r="L78" i="89"/>
  <c r="K78" i="89"/>
  <c r="J78" i="89"/>
  <c r="I78" i="89"/>
  <c r="I126" i="89" s="1"/>
  <c r="Q126" i="89" s="1"/>
  <c r="D78" i="89"/>
  <c r="C78" i="89"/>
  <c r="B78" i="89"/>
  <c r="L77" i="89"/>
  <c r="K77" i="89"/>
  <c r="J77" i="89"/>
  <c r="I77" i="89"/>
  <c r="I125" i="89" s="1"/>
  <c r="Q125" i="89" s="1"/>
  <c r="D77" i="89"/>
  <c r="C77" i="89"/>
  <c r="B77" i="89"/>
  <c r="L76" i="89"/>
  <c r="K76" i="89"/>
  <c r="J76" i="89"/>
  <c r="I76" i="89"/>
  <c r="D76" i="89"/>
  <c r="C76" i="89"/>
  <c r="B76" i="89"/>
  <c r="L75" i="89"/>
  <c r="K75" i="89"/>
  <c r="J75" i="89"/>
  <c r="I75" i="89"/>
  <c r="I123" i="89" s="1"/>
  <c r="Q123" i="89" s="1"/>
  <c r="D75" i="89"/>
  <c r="C75" i="89"/>
  <c r="B75" i="89"/>
  <c r="L74" i="89"/>
  <c r="K74" i="89"/>
  <c r="J74" i="89"/>
  <c r="I74" i="89"/>
  <c r="I122" i="89" s="1"/>
  <c r="Q122" i="89" s="1"/>
  <c r="D74" i="89"/>
  <c r="C74" i="89"/>
  <c r="B74" i="89"/>
  <c r="L73" i="89"/>
  <c r="K73" i="89"/>
  <c r="J73" i="89"/>
  <c r="I73" i="89"/>
  <c r="D73" i="89"/>
  <c r="C73" i="89"/>
  <c r="B73" i="89"/>
  <c r="L72" i="89"/>
  <c r="K72" i="89"/>
  <c r="J72" i="89"/>
  <c r="I72" i="89"/>
  <c r="D72" i="89"/>
  <c r="C72" i="89"/>
  <c r="B72" i="89"/>
  <c r="L71" i="89"/>
  <c r="K71" i="89"/>
  <c r="J71" i="89"/>
  <c r="I71" i="89"/>
  <c r="D71" i="89"/>
  <c r="C71" i="89"/>
  <c r="B71" i="89"/>
  <c r="L70" i="89"/>
  <c r="K70" i="89"/>
  <c r="J70" i="89"/>
  <c r="I70" i="89"/>
  <c r="D70" i="89"/>
  <c r="C70" i="89"/>
  <c r="B70" i="89"/>
  <c r="L69" i="89"/>
  <c r="K69" i="89"/>
  <c r="J69" i="89"/>
  <c r="I69" i="89"/>
  <c r="D69" i="89"/>
  <c r="C69" i="89"/>
  <c r="B69" i="89"/>
  <c r="L68" i="89"/>
  <c r="K68" i="89"/>
  <c r="J68" i="89"/>
  <c r="I68" i="89"/>
  <c r="D68" i="89"/>
  <c r="C68" i="89"/>
  <c r="B68" i="89"/>
  <c r="L67" i="89"/>
  <c r="K67" i="89"/>
  <c r="J67" i="89"/>
  <c r="I67" i="89"/>
  <c r="D67" i="89"/>
  <c r="C67" i="89"/>
  <c r="B67" i="89"/>
  <c r="L66" i="89"/>
  <c r="K66" i="89"/>
  <c r="J66" i="89"/>
  <c r="I66" i="89"/>
  <c r="D66" i="89"/>
  <c r="C66" i="89"/>
  <c r="B66" i="89"/>
  <c r="L65" i="89"/>
  <c r="K65" i="89"/>
  <c r="J65" i="89"/>
  <c r="I65" i="89"/>
  <c r="D65" i="89"/>
  <c r="C65" i="89"/>
  <c r="B65" i="89"/>
  <c r="L64" i="89"/>
  <c r="K64" i="89"/>
  <c r="J64" i="89"/>
  <c r="I64" i="89"/>
  <c r="D64" i="89"/>
  <c r="C64" i="89"/>
  <c r="B64" i="89"/>
  <c r="L63" i="89"/>
  <c r="K63" i="89"/>
  <c r="J63" i="89"/>
  <c r="I63" i="89"/>
  <c r="D63" i="89"/>
  <c r="C63" i="89"/>
  <c r="B63" i="89"/>
  <c r="L62" i="89"/>
  <c r="K62" i="89"/>
  <c r="J62" i="89"/>
  <c r="I62" i="89"/>
  <c r="D62" i="89"/>
  <c r="C62" i="89"/>
  <c r="B62" i="89"/>
  <c r="L61" i="89"/>
  <c r="K61" i="89"/>
  <c r="J61" i="89"/>
  <c r="I61" i="89"/>
  <c r="D61" i="89"/>
  <c r="C61" i="89"/>
  <c r="B61" i="89"/>
  <c r="L60" i="89"/>
  <c r="K60" i="89"/>
  <c r="J60" i="89"/>
  <c r="I60" i="89"/>
  <c r="D60" i="89"/>
  <c r="C60" i="89"/>
  <c r="B60" i="89"/>
  <c r="L59" i="89"/>
  <c r="K59" i="89"/>
  <c r="J59" i="89"/>
  <c r="I59" i="89"/>
  <c r="D59" i="89"/>
  <c r="C59" i="89"/>
  <c r="B59" i="89"/>
  <c r="L58" i="89"/>
  <c r="K58" i="89"/>
  <c r="J58" i="89"/>
  <c r="I58" i="89"/>
  <c r="D58" i="89"/>
  <c r="C58" i="89"/>
  <c r="B58" i="89"/>
  <c r="L57" i="89"/>
  <c r="K57" i="89"/>
  <c r="J57" i="89"/>
  <c r="I57" i="89"/>
  <c r="D57" i="89"/>
  <c r="C57" i="89"/>
  <c r="B57" i="89"/>
  <c r="L56" i="89"/>
  <c r="K56" i="89"/>
  <c r="J56" i="89"/>
  <c r="I56" i="89"/>
  <c r="D56" i="89"/>
  <c r="C56" i="89"/>
  <c r="B56" i="89"/>
  <c r="L55" i="89"/>
  <c r="K55" i="89"/>
  <c r="J55" i="89"/>
  <c r="I55" i="89"/>
  <c r="D55" i="89"/>
  <c r="C55" i="89"/>
  <c r="B55" i="89"/>
  <c r="L54" i="89"/>
  <c r="K54" i="89"/>
  <c r="J54" i="89"/>
  <c r="I54" i="89"/>
  <c r="D54" i="89"/>
  <c r="C54" i="89"/>
  <c r="B54" i="89"/>
  <c r="L53" i="89"/>
  <c r="K53" i="89"/>
  <c r="J53" i="89"/>
  <c r="I53" i="89"/>
  <c r="D53" i="89"/>
  <c r="C53" i="89"/>
  <c r="B53" i="89"/>
  <c r="L52" i="89"/>
  <c r="K52" i="89"/>
  <c r="J52" i="89"/>
  <c r="I52" i="89"/>
  <c r="D52" i="89"/>
  <c r="C52" i="89"/>
  <c r="B52" i="89"/>
  <c r="L51" i="89"/>
  <c r="K51" i="89"/>
  <c r="J51" i="89"/>
  <c r="I51" i="89"/>
  <c r="D51" i="89"/>
  <c r="C51" i="89"/>
  <c r="B51" i="89"/>
  <c r="L50" i="89"/>
  <c r="K50" i="89"/>
  <c r="J50" i="89"/>
  <c r="I50" i="89"/>
  <c r="D50" i="89"/>
  <c r="C50" i="89"/>
  <c r="B50" i="89"/>
  <c r="L49" i="89"/>
  <c r="K49" i="89"/>
  <c r="J49" i="89"/>
  <c r="I49" i="89"/>
  <c r="D49" i="89"/>
  <c r="C49" i="89"/>
  <c r="B49" i="89"/>
  <c r="L48" i="89"/>
  <c r="K48" i="89"/>
  <c r="J48" i="89"/>
  <c r="I48" i="89"/>
  <c r="D48" i="89"/>
  <c r="C48" i="89"/>
  <c r="B48" i="89"/>
  <c r="L47" i="89"/>
  <c r="K47" i="89"/>
  <c r="J47" i="89"/>
  <c r="I47" i="89"/>
  <c r="D47" i="89"/>
  <c r="C47" i="89"/>
  <c r="B47" i="89"/>
  <c r="L46" i="89"/>
  <c r="K46" i="89"/>
  <c r="J46" i="89"/>
  <c r="I46" i="89"/>
  <c r="D46" i="89"/>
  <c r="C46" i="89"/>
  <c r="B46" i="89"/>
  <c r="L45" i="89"/>
  <c r="K45" i="89"/>
  <c r="J45" i="89"/>
  <c r="I45" i="89"/>
  <c r="D45" i="89"/>
  <c r="C45" i="89"/>
  <c r="B45" i="89"/>
  <c r="L44" i="89"/>
  <c r="K44" i="89"/>
  <c r="J44" i="89"/>
  <c r="I44" i="89"/>
  <c r="D44" i="89"/>
  <c r="C44" i="89"/>
  <c r="B44" i="89"/>
  <c r="L43" i="89"/>
  <c r="K43" i="89"/>
  <c r="J43" i="89"/>
  <c r="I43" i="89"/>
  <c r="D43" i="89"/>
  <c r="C43" i="89"/>
  <c r="B43" i="89"/>
  <c r="L42" i="89"/>
  <c r="K42" i="89"/>
  <c r="J42" i="89"/>
  <c r="I42" i="89"/>
  <c r="D42" i="89"/>
  <c r="C42" i="89"/>
  <c r="B42" i="89"/>
  <c r="L41" i="89"/>
  <c r="K41" i="89"/>
  <c r="J41" i="89"/>
  <c r="I41" i="89"/>
  <c r="D41" i="89"/>
  <c r="C41" i="89"/>
  <c r="B41" i="89"/>
  <c r="L40" i="89"/>
  <c r="K40" i="89"/>
  <c r="J40" i="89"/>
  <c r="I40" i="89"/>
  <c r="D40" i="89"/>
  <c r="C40" i="89"/>
  <c r="B40" i="89"/>
  <c r="L39" i="89"/>
  <c r="K39" i="89"/>
  <c r="J39" i="89"/>
  <c r="I39" i="89"/>
  <c r="D39" i="89"/>
  <c r="C39" i="89"/>
  <c r="B39" i="89"/>
  <c r="L38" i="89"/>
  <c r="K38" i="89"/>
  <c r="J38" i="89"/>
  <c r="I38" i="89"/>
  <c r="D38" i="89"/>
  <c r="C38" i="89"/>
  <c r="B38" i="89"/>
  <c r="L37" i="89"/>
  <c r="K37" i="89"/>
  <c r="J37" i="89"/>
  <c r="I37" i="89"/>
  <c r="D37" i="89"/>
  <c r="C37" i="89"/>
  <c r="B37" i="89"/>
  <c r="L36" i="89"/>
  <c r="K36" i="89"/>
  <c r="J36" i="89"/>
  <c r="I36" i="89"/>
  <c r="D36" i="89"/>
  <c r="C36" i="89"/>
  <c r="B36" i="89"/>
  <c r="L35" i="89"/>
  <c r="K35" i="89"/>
  <c r="J35" i="89"/>
  <c r="I35" i="89"/>
  <c r="D35" i="89"/>
  <c r="C35" i="89"/>
  <c r="B35" i="89"/>
  <c r="L34" i="89"/>
  <c r="K34" i="89"/>
  <c r="J34" i="89"/>
  <c r="I34" i="89"/>
  <c r="D34" i="89"/>
  <c r="C34" i="89"/>
  <c r="B34" i="89"/>
  <c r="L33" i="89"/>
  <c r="K33" i="89"/>
  <c r="J33" i="89"/>
  <c r="I33" i="89"/>
  <c r="D33" i="89"/>
  <c r="C33" i="89"/>
  <c r="B33" i="89"/>
  <c r="L32" i="89"/>
  <c r="K32" i="89"/>
  <c r="J32" i="89"/>
  <c r="I32" i="89"/>
  <c r="D32" i="89"/>
  <c r="C32" i="89"/>
  <c r="B32" i="89"/>
  <c r="L31" i="89"/>
  <c r="K31" i="89"/>
  <c r="J31" i="89"/>
  <c r="I31" i="89"/>
  <c r="D31" i="89"/>
  <c r="C31" i="89"/>
  <c r="B31" i="89"/>
  <c r="L30" i="89"/>
  <c r="K30" i="89"/>
  <c r="J30" i="89"/>
  <c r="I30" i="89"/>
  <c r="D30" i="89"/>
  <c r="C30" i="89"/>
  <c r="B30" i="89"/>
  <c r="L29" i="89"/>
  <c r="K29" i="89"/>
  <c r="J29" i="89"/>
  <c r="I29" i="89"/>
  <c r="D29" i="89"/>
  <c r="C29" i="89"/>
  <c r="B29" i="89"/>
  <c r="L28" i="89"/>
  <c r="K28" i="89"/>
  <c r="J28" i="89"/>
  <c r="I28" i="89"/>
  <c r="D28" i="89"/>
  <c r="C28" i="89"/>
  <c r="B28" i="89"/>
  <c r="L27" i="89"/>
  <c r="K27" i="89"/>
  <c r="J27" i="89"/>
  <c r="I27" i="89"/>
  <c r="D27" i="89"/>
  <c r="C27" i="89"/>
  <c r="B27" i="89"/>
  <c r="L26" i="89"/>
  <c r="K26" i="89"/>
  <c r="J26" i="89"/>
  <c r="I26" i="89"/>
  <c r="D26" i="89"/>
  <c r="C26" i="89"/>
  <c r="B26" i="89"/>
  <c r="L25" i="89"/>
  <c r="K25" i="89"/>
  <c r="J25" i="89"/>
  <c r="I25" i="89"/>
  <c r="D25" i="89"/>
  <c r="C25" i="89"/>
  <c r="B25" i="89"/>
  <c r="L24" i="89"/>
  <c r="K24" i="89"/>
  <c r="J24" i="89"/>
  <c r="I24" i="89"/>
  <c r="D24" i="89"/>
  <c r="C24" i="89"/>
  <c r="B24" i="89"/>
  <c r="L23" i="89"/>
  <c r="K23" i="89"/>
  <c r="J23" i="89"/>
  <c r="I23" i="89"/>
  <c r="D23" i="89"/>
  <c r="C23" i="89"/>
  <c r="B23" i="89"/>
  <c r="L22" i="89"/>
  <c r="K22" i="89"/>
  <c r="J22" i="89"/>
  <c r="I22" i="89"/>
  <c r="D22" i="89"/>
  <c r="C22" i="89"/>
  <c r="B22" i="89"/>
  <c r="L21" i="89"/>
  <c r="K21" i="89"/>
  <c r="J21" i="89"/>
  <c r="I21" i="89"/>
  <c r="D21" i="89"/>
  <c r="C21" i="89"/>
  <c r="B21" i="89"/>
  <c r="L20" i="89"/>
  <c r="K20" i="89"/>
  <c r="J20" i="89"/>
  <c r="I20" i="89"/>
  <c r="D20" i="89"/>
  <c r="C20" i="89"/>
  <c r="B20" i="89"/>
  <c r="L19" i="89"/>
  <c r="K19" i="89"/>
  <c r="J19" i="89"/>
  <c r="I19" i="89"/>
  <c r="D19" i="89"/>
  <c r="C19" i="89"/>
  <c r="B19" i="89"/>
  <c r="L18" i="89"/>
  <c r="K18" i="89"/>
  <c r="J18" i="89"/>
  <c r="I18" i="89"/>
  <c r="D18" i="89"/>
  <c r="C18" i="89"/>
  <c r="B18" i="89"/>
  <c r="L17" i="89"/>
  <c r="K17" i="89"/>
  <c r="J17" i="89"/>
  <c r="I17" i="89"/>
  <c r="D17" i="89"/>
  <c r="C17" i="89"/>
  <c r="B17" i="89"/>
  <c r="L16" i="89"/>
  <c r="K16" i="89"/>
  <c r="J16" i="89"/>
  <c r="I16" i="89"/>
  <c r="D16" i="89"/>
  <c r="C16" i="89"/>
  <c r="B16" i="89"/>
  <c r="L15" i="89"/>
  <c r="K15" i="89"/>
  <c r="J15" i="89"/>
  <c r="I15" i="89"/>
  <c r="D15" i="89"/>
  <c r="C15" i="89"/>
  <c r="B15" i="89"/>
  <c r="L14" i="89"/>
  <c r="K14" i="89"/>
  <c r="J14" i="89"/>
  <c r="I14" i="89"/>
  <c r="D14" i="89"/>
  <c r="C14" i="89"/>
  <c r="B14" i="89"/>
  <c r="L13" i="89"/>
  <c r="K13" i="89"/>
  <c r="J13" i="89"/>
  <c r="I13" i="89"/>
  <c r="D13" i="89"/>
  <c r="C13" i="89"/>
  <c r="B13" i="89"/>
  <c r="L12" i="89"/>
  <c r="K12" i="89"/>
  <c r="J12" i="89"/>
  <c r="I12" i="89"/>
  <c r="D12" i="89"/>
  <c r="C12" i="89"/>
  <c r="B12" i="89"/>
  <c r="L11" i="89"/>
  <c r="K11" i="89"/>
  <c r="J11" i="89"/>
  <c r="I11" i="89"/>
  <c r="D11" i="89"/>
  <c r="C11" i="89"/>
  <c r="B11" i="89"/>
  <c r="L10" i="89"/>
  <c r="K10" i="89"/>
  <c r="J10" i="89"/>
  <c r="I10" i="89"/>
  <c r="D10" i="89"/>
  <c r="C10" i="89"/>
  <c r="B10" i="89"/>
  <c r="L9" i="89"/>
  <c r="K9" i="89"/>
  <c r="J9" i="89"/>
  <c r="I9" i="89"/>
  <c r="D9" i="89"/>
  <c r="C9" i="89"/>
  <c r="B9" i="89"/>
  <c r="L8" i="89"/>
  <c r="K8" i="89"/>
  <c r="J8" i="89"/>
  <c r="I8" i="89"/>
  <c r="D8" i="89"/>
  <c r="C8" i="89"/>
  <c r="B8" i="89"/>
  <c r="L7" i="89"/>
  <c r="K7" i="89"/>
  <c r="J7" i="89"/>
  <c r="I7" i="89"/>
  <c r="D7" i="89"/>
  <c r="C7" i="89"/>
  <c r="B7" i="89"/>
  <c r="L6" i="89"/>
  <c r="K6" i="89"/>
  <c r="J6" i="89"/>
  <c r="I6" i="89"/>
  <c r="D6" i="89"/>
  <c r="C6" i="89"/>
  <c r="B6" i="89"/>
  <c r="L5" i="89"/>
  <c r="K5" i="89"/>
  <c r="J5" i="89"/>
  <c r="I5" i="89"/>
  <c r="D5" i="89"/>
  <c r="C5" i="89"/>
  <c r="B5" i="89"/>
  <c r="L4" i="89"/>
  <c r="K4" i="89"/>
  <c r="J4" i="89"/>
  <c r="I4" i="89"/>
  <c r="D4" i="89"/>
  <c r="C4" i="89"/>
  <c r="B4" i="89"/>
  <c r="L3" i="89"/>
  <c r="K3" i="89"/>
  <c r="J3" i="89"/>
  <c r="I3" i="89"/>
  <c r="D3" i="89"/>
  <c r="C3" i="89"/>
  <c r="B3" i="89"/>
  <c r="L2" i="89"/>
  <c r="K2" i="89"/>
  <c r="J2" i="89"/>
  <c r="I2" i="89"/>
  <c r="D2" i="89"/>
  <c r="C2" i="89"/>
  <c r="B2" i="89"/>
  <c r="L1" i="89"/>
  <c r="T1" i="89" s="1"/>
  <c r="K1" i="89"/>
  <c r="S1" i="89" s="1"/>
  <c r="J1" i="89"/>
  <c r="R1" i="89" s="1"/>
  <c r="I1" i="89"/>
  <c r="Q1" i="89" s="1"/>
  <c r="D1" i="89"/>
  <c r="N145" i="88"/>
  <c r="C145" i="88"/>
  <c r="B145" i="88"/>
  <c r="N144" i="88"/>
  <c r="C144" i="88"/>
  <c r="B144" i="88"/>
  <c r="N143" i="88"/>
  <c r="C143" i="88"/>
  <c r="B143" i="88"/>
  <c r="N142" i="88"/>
  <c r="C142" i="88"/>
  <c r="B142" i="88"/>
  <c r="N141" i="88"/>
  <c r="C141" i="88"/>
  <c r="B141" i="88"/>
  <c r="N140" i="88"/>
  <c r="C140" i="88"/>
  <c r="B140" i="88"/>
  <c r="N139" i="88"/>
  <c r="C139" i="88"/>
  <c r="B139" i="88"/>
  <c r="N138" i="88"/>
  <c r="C138" i="88"/>
  <c r="B138" i="88"/>
  <c r="N137" i="88"/>
  <c r="C137" i="88"/>
  <c r="B137" i="88"/>
  <c r="N136" i="88"/>
  <c r="C136" i="88"/>
  <c r="B136" i="88"/>
  <c r="N135" i="88"/>
  <c r="C135" i="88"/>
  <c r="B135" i="88"/>
  <c r="N134" i="88"/>
  <c r="M134" i="88"/>
  <c r="C134" i="88"/>
  <c r="B134" i="88"/>
  <c r="N133" i="88"/>
  <c r="C133" i="88"/>
  <c r="B133" i="88"/>
  <c r="N132" i="88"/>
  <c r="C132" i="88"/>
  <c r="B132" i="88"/>
  <c r="N131" i="88"/>
  <c r="C131" i="88"/>
  <c r="B131" i="88"/>
  <c r="N130" i="88"/>
  <c r="C130" i="88"/>
  <c r="B130" i="88"/>
  <c r="N129" i="88"/>
  <c r="C129" i="88"/>
  <c r="B129" i="88"/>
  <c r="N128" i="88"/>
  <c r="C128" i="88"/>
  <c r="B128" i="88"/>
  <c r="N127" i="88"/>
  <c r="I127" i="88"/>
  <c r="Q127" i="88" s="1"/>
  <c r="C127" i="88"/>
  <c r="B127" i="88"/>
  <c r="N126" i="88"/>
  <c r="C126" i="88"/>
  <c r="B126" i="88"/>
  <c r="N125" i="88"/>
  <c r="C125" i="88"/>
  <c r="B125" i="88"/>
  <c r="N124" i="88"/>
  <c r="C124" i="88"/>
  <c r="B124" i="88"/>
  <c r="N123" i="88"/>
  <c r="C123" i="88"/>
  <c r="B123" i="88"/>
  <c r="N122" i="88"/>
  <c r="M122" i="88"/>
  <c r="J122" i="88"/>
  <c r="J123" i="88" s="1"/>
  <c r="C122" i="88"/>
  <c r="B122" i="88"/>
  <c r="L121" i="88"/>
  <c r="K121" i="88"/>
  <c r="J121" i="88"/>
  <c r="I121" i="88"/>
  <c r="D121" i="88"/>
  <c r="C121" i="88"/>
  <c r="B121" i="88"/>
  <c r="L120" i="88"/>
  <c r="K120" i="88"/>
  <c r="K132" i="88" s="1"/>
  <c r="J120" i="88"/>
  <c r="I120" i="88"/>
  <c r="D120" i="88"/>
  <c r="C120" i="88"/>
  <c r="B120" i="88"/>
  <c r="L119" i="88"/>
  <c r="K119" i="88"/>
  <c r="K131" i="88" s="1"/>
  <c r="J119" i="88"/>
  <c r="I119" i="88"/>
  <c r="D119" i="88"/>
  <c r="C119" i="88"/>
  <c r="B119" i="88"/>
  <c r="L118" i="88"/>
  <c r="K118" i="88"/>
  <c r="J118" i="88"/>
  <c r="I118" i="88"/>
  <c r="D118" i="88"/>
  <c r="C118" i="88"/>
  <c r="B118" i="88"/>
  <c r="L117" i="88"/>
  <c r="K117" i="88"/>
  <c r="J117" i="88"/>
  <c r="I117" i="88"/>
  <c r="D117" i="88"/>
  <c r="C117" i="88"/>
  <c r="B117" i="88"/>
  <c r="L116" i="88"/>
  <c r="K116" i="88"/>
  <c r="K128" i="88" s="1"/>
  <c r="J116" i="88"/>
  <c r="I116" i="88"/>
  <c r="D116" i="88"/>
  <c r="C116" i="88"/>
  <c r="B116" i="88"/>
  <c r="L115" i="88"/>
  <c r="K115" i="88"/>
  <c r="K127" i="88" s="1"/>
  <c r="J115" i="88"/>
  <c r="I115" i="88"/>
  <c r="D115" i="88"/>
  <c r="C115" i="88"/>
  <c r="B115" i="88"/>
  <c r="L114" i="88"/>
  <c r="K114" i="88"/>
  <c r="J114" i="88"/>
  <c r="I114" i="88"/>
  <c r="D114" i="88"/>
  <c r="C114" i="88"/>
  <c r="B114" i="88"/>
  <c r="L113" i="88"/>
  <c r="K113" i="88"/>
  <c r="J113" i="88"/>
  <c r="I113" i="88"/>
  <c r="D113" i="88"/>
  <c r="C113" i="88"/>
  <c r="B113" i="88"/>
  <c r="L112" i="88"/>
  <c r="K112" i="88"/>
  <c r="K124" i="88" s="1"/>
  <c r="J112" i="88"/>
  <c r="I112" i="88"/>
  <c r="D112" i="88"/>
  <c r="C112" i="88"/>
  <c r="B112" i="88"/>
  <c r="L111" i="88"/>
  <c r="K111" i="88"/>
  <c r="K123" i="88" s="1"/>
  <c r="J111" i="88"/>
  <c r="I111" i="88"/>
  <c r="D111" i="88"/>
  <c r="C111" i="88"/>
  <c r="B111" i="88"/>
  <c r="M110" i="88"/>
  <c r="M110" i="89" s="1"/>
  <c r="L110" i="88"/>
  <c r="K110" i="88"/>
  <c r="J110" i="88"/>
  <c r="I110" i="88"/>
  <c r="D110" i="88"/>
  <c r="C110" i="88"/>
  <c r="B110" i="88"/>
  <c r="M109" i="88"/>
  <c r="L109" i="88"/>
  <c r="K109" i="88"/>
  <c r="J109" i="88"/>
  <c r="I109" i="88"/>
  <c r="D109" i="88"/>
  <c r="C109" i="88"/>
  <c r="B109" i="88"/>
  <c r="L108" i="88"/>
  <c r="K108" i="88"/>
  <c r="J108" i="88"/>
  <c r="I108" i="88"/>
  <c r="D108" i="88"/>
  <c r="C108" i="88"/>
  <c r="B108" i="88"/>
  <c r="L107" i="88"/>
  <c r="K107" i="88"/>
  <c r="J107" i="88"/>
  <c r="I107" i="88"/>
  <c r="D107" i="88"/>
  <c r="C107" i="88"/>
  <c r="B107" i="88"/>
  <c r="L106" i="88"/>
  <c r="K106" i="88"/>
  <c r="J106" i="88"/>
  <c r="I106" i="88"/>
  <c r="D106" i="88"/>
  <c r="C106" i="88"/>
  <c r="B106" i="88"/>
  <c r="L105" i="88"/>
  <c r="K105" i="88"/>
  <c r="J105" i="88"/>
  <c r="I105" i="88"/>
  <c r="D105" i="88"/>
  <c r="C105" i="88"/>
  <c r="B105" i="88"/>
  <c r="L104" i="88"/>
  <c r="K104" i="88"/>
  <c r="J104" i="88"/>
  <c r="I104" i="88"/>
  <c r="D104" i="88"/>
  <c r="C104" i="88"/>
  <c r="B104" i="88"/>
  <c r="L103" i="88"/>
  <c r="K103" i="88"/>
  <c r="J103" i="88"/>
  <c r="I103" i="88"/>
  <c r="D103" i="88"/>
  <c r="C103" i="88"/>
  <c r="B103" i="88"/>
  <c r="L102" i="88"/>
  <c r="K102" i="88"/>
  <c r="J102" i="88"/>
  <c r="I102" i="88"/>
  <c r="D102" i="88"/>
  <c r="C102" i="88"/>
  <c r="B102" i="88"/>
  <c r="L101" i="88"/>
  <c r="K101" i="88"/>
  <c r="J101" i="88"/>
  <c r="I101" i="88"/>
  <c r="D101" i="88"/>
  <c r="C101" i="88"/>
  <c r="B101" i="88"/>
  <c r="L100" i="88"/>
  <c r="K100" i="88"/>
  <c r="J100" i="88"/>
  <c r="I100" i="88"/>
  <c r="D100" i="88"/>
  <c r="C100" i="88"/>
  <c r="B100" i="88"/>
  <c r="L99" i="88"/>
  <c r="K99" i="88"/>
  <c r="J99" i="88"/>
  <c r="I99" i="88"/>
  <c r="D99" i="88"/>
  <c r="C99" i="88"/>
  <c r="B99" i="88"/>
  <c r="L98" i="88"/>
  <c r="K98" i="88"/>
  <c r="J98" i="88"/>
  <c r="I98" i="88"/>
  <c r="D98" i="88"/>
  <c r="C98" i="88"/>
  <c r="B98" i="88"/>
  <c r="L97" i="88"/>
  <c r="K97" i="88"/>
  <c r="J97" i="88"/>
  <c r="I97" i="88"/>
  <c r="I145" i="88" s="1"/>
  <c r="Q145" i="88" s="1"/>
  <c r="D97" i="88"/>
  <c r="C97" i="88"/>
  <c r="B97" i="88"/>
  <c r="L96" i="88"/>
  <c r="K96" i="88"/>
  <c r="J96" i="88"/>
  <c r="I96" i="88"/>
  <c r="I144" i="88" s="1"/>
  <c r="Q144" i="88" s="1"/>
  <c r="D96" i="88"/>
  <c r="C96" i="88"/>
  <c r="B96" i="88"/>
  <c r="L95" i="88"/>
  <c r="K95" i="88"/>
  <c r="J95" i="88"/>
  <c r="I95" i="88"/>
  <c r="D95" i="88"/>
  <c r="C95" i="88"/>
  <c r="B95" i="88"/>
  <c r="L94" i="88"/>
  <c r="K94" i="88"/>
  <c r="J94" i="88"/>
  <c r="I94" i="88"/>
  <c r="I142" i="88" s="1"/>
  <c r="Q142" i="88" s="1"/>
  <c r="D94" i="88"/>
  <c r="C94" i="88"/>
  <c r="B94" i="88"/>
  <c r="L93" i="88"/>
  <c r="K93" i="88"/>
  <c r="J93" i="88"/>
  <c r="I93" i="88"/>
  <c r="I141" i="88" s="1"/>
  <c r="Q141" i="88" s="1"/>
  <c r="D93" i="88"/>
  <c r="C93" i="88"/>
  <c r="B93" i="88"/>
  <c r="L92" i="88"/>
  <c r="K92" i="88"/>
  <c r="J92" i="88"/>
  <c r="I92" i="88"/>
  <c r="D92" i="88"/>
  <c r="C92" i="88"/>
  <c r="B92" i="88"/>
  <c r="L91" i="88"/>
  <c r="K91" i="88"/>
  <c r="J91" i="88"/>
  <c r="I91" i="88"/>
  <c r="D91" i="88"/>
  <c r="C91" i="88"/>
  <c r="B91" i="88"/>
  <c r="L90" i="88"/>
  <c r="K90" i="88"/>
  <c r="J90" i="88"/>
  <c r="I90" i="88"/>
  <c r="I138" i="88" s="1"/>
  <c r="Q138" i="88" s="1"/>
  <c r="D90" i="88"/>
  <c r="C90" i="88"/>
  <c r="B90" i="88"/>
  <c r="L89" i="88"/>
  <c r="K89" i="88"/>
  <c r="J89" i="88"/>
  <c r="I89" i="88"/>
  <c r="I137" i="88" s="1"/>
  <c r="Q137" i="88" s="1"/>
  <c r="D89" i="88"/>
  <c r="C89" i="88"/>
  <c r="B89" i="88"/>
  <c r="L88" i="88"/>
  <c r="K88" i="88"/>
  <c r="J88" i="88"/>
  <c r="I88" i="88"/>
  <c r="I136" i="88" s="1"/>
  <c r="Q136" i="88" s="1"/>
  <c r="D88" i="88"/>
  <c r="C88" i="88"/>
  <c r="B88" i="88"/>
  <c r="L87" i="88"/>
  <c r="K87" i="88"/>
  <c r="J87" i="88"/>
  <c r="I87" i="88"/>
  <c r="D87" i="88"/>
  <c r="C87" i="88"/>
  <c r="B87" i="88"/>
  <c r="L86" i="88"/>
  <c r="K86" i="88"/>
  <c r="J86" i="88"/>
  <c r="I86" i="88"/>
  <c r="I134" i="88" s="1"/>
  <c r="Q134" i="88" s="1"/>
  <c r="D86" i="88"/>
  <c r="C86" i="88"/>
  <c r="B86" i="88"/>
  <c r="L85" i="88"/>
  <c r="K85" i="88"/>
  <c r="J85" i="88"/>
  <c r="I85" i="88"/>
  <c r="I133" i="88" s="1"/>
  <c r="Q133" i="88" s="1"/>
  <c r="D85" i="88"/>
  <c r="C85" i="88"/>
  <c r="B85" i="88"/>
  <c r="L84" i="88"/>
  <c r="K84" i="88"/>
  <c r="J84" i="88"/>
  <c r="I84" i="88"/>
  <c r="D84" i="88"/>
  <c r="C84" i="88"/>
  <c r="B84" i="88"/>
  <c r="L83" i="88"/>
  <c r="K83" i="88"/>
  <c r="J83" i="88"/>
  <c r="I83" i="88"/>
  <c r="D83" i="88"/>
  <c r="C83" i="88"/>
  <c r="B83" i="88"/>
  <c r="L82" i="88"/>
  <c r="K82" i="88"/>
  <c r="J82" i="88"/>
  <c r="I82" i="88"/>
  <c r="I130" i="88" s="1"/>
  <c r="Q130" i="88" s="1"/>
  <c r="D82" i="88"/>
  <c r="C82" i="88"/>
  <c r="B82" i="88"/>
  <c r="L81" i="88"/>
  <c r="K81" i="88"/>
  <c r="J81" i="88"/>
  <c r="I81" i="88"/>
  <c r="I129" i="88" s="1"/>
  <c r="Q129" i="88" s="1"/>
  <c r="D81" i="88"/>
  <c r="C81" i="88"/>
  <c r="B81" i="88"/>
  <c r="L80" i="88"/>
  <c r="K80" i="88"/>
  <c r="J80" i="88"/>
  <c r="I80" i="88"/>
  <c r="I128" i="88" s="1"/>
  <c r="Q128" i="88" s="1"/>
  <c r="D80" i="88"/>
  <c r="C80" i="88"/>
  <c r="B80" i="88"/>
  <c r="L79" i="88"/>
  <c r="K79" i="88"/>
  <c r="J79" i="88"/>
  <c r="I79" i="88"/>
  <c r="D79" i="88"/>
  <c r="C79" i="88"/>
  <c r="B79" i="88"/>
  <c r="L78" i="88"/>
  <c r="K78" i="88"/>
  <c r="J78" i="88"/>
  <c r="I78" i="88"/>
  <c r="I126" i="88" s="1"/>
  <c r="Q126" i="88" s="1"/>
  <c r="D78" i="88"/>
  <c r="C78" i="88"/>
  <c r="B78" i="88"/>
  <c r="L77" i="88"/>
  <c r="K77" i="88"/>
  <c r="J77" i="88"/>
  <c r="I77" i="88"/>
  <c r="I125" i="88" s="1"/>
  <c r="Q125" i="88" s="1"/>
  <c r="D77" i="88"/>
  <c r="C77" i="88"/>
  <c r="B77" i="88"/>
  <c r="L76" i="88"/>
  <c r="K76" i="88"/>
  <c r="J76" i="88"/>
  <c r="I76" i="88"/>
  <c r="D76" i="88"/>
  <c r="C76" i="88"/>
  <c r="B76" i="88"/>
  <c r="L75" i="88"/>
  <c r="K75" i="88"/>
  <c r="J75" i="88"/>
  <c r="I75" i="88"/>
  <c r="D75" i="88"/>
  <c r="C75" i="88"/>
  <c r="B75" i="88"/>
  <c r="L74" i="88"/>
  <c r="K74" i="88"/>
  <c r="J74" i="88"/>
  <c r="I74" i="88"/>
  <c r="I122" i="88" s="1"/>
  <c r="Q122" i="88" s="1"/>
  <c r="D74" i="88"/>
  <c r="C74" i="88"/>
  <c r="B74" i="88"/>
  <c r="L73" i="88"/>
  <c r="K73" i="88"/>
  <c r="J73" i="88"/>
  <c r="I73" i="88"/>
  <c r="D73" i="88"/>
  <c r="C73" i="88"/>
  <c r="B73" i="88"/>
  <c r="L72" i="88"/>
  <c r="K72" i="88"/>
  <c r="J72" i="88"/>
  <c r="I72" i="88"/>
  <c r="D72" i="88"/>
  <c r="C72" i="88"/>
  <c r="B72" i="88"/>
  <c r="L71" i="88"/>
  <c r="K71" i="88"/>
  <c r="J71" i="88"/>
  <c r="I71" i="88"/>
  <c r="D71" i="88"/>
  <c r="C71" i="88"/>
  <c r="B71" i="88"/>
  <c r="L70" i="88"/>
  <c r="K70" i="88"/>
  <c r="J70" i="88"/>
  <c r="I70" i="88"/>
  <c r="D70" i="88"/>
  <c r="C70" i="88"/>
  <c r="B70" i="88"/>
  <c r="L69" i="88"/>
  <c r="K69" i="88"/>
  <c r="J69" i="88"/>
  <c r="I69" i="88"/>
  <c r="D69" i="88"/>
  <c r="C69" i="88"/>
  <c r="B69" i="88"/>
  <c r="L68" i="88"/>
  <c r="K68" i="88"/>
  <c r="J68" i="88"/>
  <c r="I68" i="88"/>
  <c r="D68" i="88"/>
  <c r="C68" i="88"/>
  <c r="B68" i="88"/>
  <c r="L67" i="88"/>
  <c r="K67" i="88"/>
  <c r="J67" i="88"/>
  <c r="I67" i="88"/>
  <c r="D67" i="88"/>
  <c r="C67" i="88"/>
  <c r="B67" i="88"/>
  <c r="L66" i="88"/>
  <c r="K66" i="88"/>
  <c r="J66" i="88"/>
  <c r="I66" i="88"/>
  <c r="D66" i="88"/>
  <c r="C66" i="88"/>
  <c r="B66" i="88"/>
  <c r="L65" i="88"/>
  <c r="K65" i="88"/>
  <c r="J65" i="88"/>
  <c r="I65" i="88"/>
  <c r="D65" i="88"/>
  <c r="C65" i="88"/>
  <c r="B65" i="88"/>
  <c r="L64" i="88"/>
  <c r="K64" i="88"/>
  <c r="J64" i="88"/>
  <c r="I64" i="88"/>
  <c r="D64" i="88"/>
  <c r="C64" i="88"/>
  <c r="B64" i="88"/>
  <c r="L63" i="88"/>
  <c r="K63" i="88"/>
  <c r="J63" i="88"/>
  <c r="I63" i="88"/>
  <c r="D63" i="88"/>
  <c r="C63" i="88"/>
  <c r="B63" i="88"/>
  <c r="L62" i="88"/>
  <c r="K62" i="88"/>
  <c r="J62" i="88"/>
  <c r="I62" i="88"/>
  <c r="D62" i="88"/>
  <c r="C62" i="88"/>
  <c r="B62" i="88"/>
  <c r="L61" i="88"/>
  <c r="K61" i="88"/>
  <c r="J61" i="88"/>
  <c r="I61" i="88"/>
  <c r="D61" i="88"/>
  <c r="C61" i="88"/>
  <c r="B61" i="88"/>
  <c r="L60" i="88"/>
  <c r="K60" i="88"/>
  <c r="J60" i="88"/>
  <c r="I60" i="88"/>
  <c r="D60" i="88"/>
  <c r="C60" i="88"/>
  <c r="B60" i="88"/>
  <c r="L59" i="88"/>
  <c r="K59" i="88"/>
  <c r="J59" i="88"/>
  <c r="I59" i="88"/>
  <c r="D59" i="88"/>
  <c r="C59" i="88"/>
  <c r="B59" i="88"/>
  <c r="L58" i="88"/>
  <c r="K58" i="88"/>
  <c r="J58" i="88"/>
  <c r="I58" i="88"/>
  <c r="D58" i="88"/>
  <c r="C58" i="88"/>
  <c r="B58" i="88"/>
  <c r="L57" i="88"/>
  <c r="K57" i="88"/>
  <c r="J57" i="88"/>
  <c r="I57" i="88"/>
  <c r="D57" i="88"/>
  <c r="C57" i="88"/>
  <c r="B57" i="88"/>
  <c r="L56" i="88"/>
  <c r="K56" i="88"/>
  <c r="J56" i="88"/>
  <c r="I56" i="88"/>
  <c r="D56" i="88"/>
  <c r="C56" i="88"/>
  <c r="B56" i="88"/>
  <c r="L55" i="88"/>
  <c r="K55" i="88"/>
  <c r="J55" i="88"/>
  <c r="I55" i="88"/>
  <c r="D55" i="88"/>
  <c r="C55" i="88"/>
  <c r="B55" i="88"/>
  <c r="L54" i="88"/>
  <c r="K54" i="88"/>
  <c r="J54" i="88"/>
  <c r="I54" i="88"/>
  <c r="D54" i="88"/>
  <c r="C54" i="88"/>
  <c r="B54" i="88"/>
  <c r="L53" i="88"/>
  <c r="K53" i="88"/>
  <c r="J53" i="88"/>
  <c r="I53" i="88"/>
  <c r="D53" i="88"/>
  <c r="C53" i="88"/>
  <c r="B53" i="88"/>
  <c r="L52" i="88"/>
  <c r="K52" i="88"/>
  <c r="J52" i="88"/>
  <c r="I52" i="88"/>
  <c r="D52" i="88"/>
  <c r="C52" i="88"/>
  <c r="B52" i="88"/>
  <c r="L51" i="88"/>
  <c r="K51" i="88"/>
  <c r="J51" i="88"/>
  <c r="I51" i="88"/>
  <c r="D51" i="88"/>
  <c r="C51" i="88"/>
  <c r="B51" i="88"/>
  <c r="L50" i="88"/>
  <c r="K50" i="88"/>
  <c r="J50" i="88"/>
  <c r="I50" i="88"/>
  <c r="D50" i="88"/>
  <c r="C50" i="88"/>
  <c r="B50" i="88"/>
  <c r="L49" i="88"/>
  <c r="K49" i="88"/>
  <c r="J49" i="88"/>
  <c r="I49" i="88"/>
  <c r="D49" i="88"/>
  <c r="C49" i="88"/>
  <c r="B49" i="88"/>
  <c r="L48" i="88"/>
  <c r="K48" i="88"/>
  <c r="J48" i="88"/>
  <c r="I48" i="88"/>
  <c r="D48" i="88"/>
  <c r="C48" i="88"/>
  <c r="B48" i="88"/>
  <c r="L47" i="88"/>
  <c r="K47" i="88"/>
  <c r="J47" i="88"/>
  <c r="I47" i="88"/>
  <c r="D47" i="88"/>
  <c r="C47" i="88"/>
  <c r="B47" i="88"/>
  <c r="L46" i="88"/>
  <c r="K46" i="88"/>
  <c r="J46" i="88"/>
  <c r="I46" i="88"/>
  <c r="D46" i="88"/>
  <c r="C46" i="88"/>
  <c r="B46" i="88"/>
  <c r="L45" i="88"/>
  <c r="K45" i="88"/>
  <c r="J45" i="88"/>
  <c r="I45" i="88"/>
  <c r="D45" i="88"/>
  <c r="C45" i="88"/>
  <c r="B45" i="88"/>
  <c r="L44" i="88"/>
  <c r="K44" i="88"/>
  <c r="J44" i="88"/>
  <c r="I44" i="88"/>
  <c r="D44" i="88"/>
  <c r="C44" i="88"/>
  <c r="B44" i="88"/>
  <c r="L43" i="88"/>
  <c r="K43" i="88"/>
  <c r="J43" i="88"/>
  <c r="I43" i="88"/>
  <c r="D43" i="88"/>
  <c r="C43" i="88"/>
  <c r="B43" i="88"/>
  <c r="L42" i="88"/>
  <c r="K42" i="88"/>
  <c r="J42" i="88"/>
  <c r="I42" i="88"/>
  <c r="D42" i="88"/>
  <c r="C42" i="88"/>
  <c r="B42" i="88"/>
  <c r="L41" i="88"/>
  <c r="K41" i="88"/>
  <c r="J41" i="88"/>
  <c r="I41" i="88"/>
  <c r="D41" i="88"/>
  <c r="C41" i="88"/>
  <c r="B41" i="88"/>
  <c r="L40" i="88"/>
  <c r="K40" i="88"/>
  <c r="J40" i="88"/>
  <c r="I40" i="88"/>
  <c r="D40" i="88"/>
  <c r="C40" i="88"/>
  <c r="B40" i="88"/>
  <c r="L39" i="88"/>
  <c r="K39" i="88"/>
  <c r="J39" i="88"/>
  <c r="I39" i="88"/>
  <c r="D39" i="88"/>
  <c r="C39" i="88"/>
  <c r="B39" i="88"/>
  <c r="L38" i="88"/>
  <c r="K38" i="88"/>
  <c r="J38" i="88"/>
  <c r="I38" i="88"/>
  <c r="D38" i="88"/>
  <c r="C38" i="88"/>
  <c r="B38" i="88"/>
  <c r="L37" i="88"/>
  <c r="K37" i="88"/>
  <c r="J37" i="88"/>
  <c r="I37" i="88"/>
  <c r="D37" i="88"/>
  <c r="C37" i="88"/>
  <c r="B37" i="88"/>
  <c r="L36" i="88"/>
  <c r="K36" i="88"/>
  <c r="J36" i="88"/>
  <c r="I36" i="88"/>
  <c r="D36" i="88"/>
  <c r="C36" i="88"/>
  <c r="B36" i="88"/>
  <c r="L35" i="88"/>
  <c r="K35" i="88"/>
  <c r="J35" i="88"/>
  <c r="I35" i="88"/>
  <c r="D35" i="88"/>
  <c r="C35" i="88"/>
  <c r="B35" i="88"/>
  <c r="L34" i="88"/>
  <c r="K34" i="88"/>
  <c r="J34" i="88"/>
  <c r="I34" i="88"/>
  <c r="D34" i="88"/>
  <c r="C34" i="88"/>
  <c r="B34" i="88"/>
  <c r="L33" i="88"/>
  <c r="K33" i="88"/>
  <c r="J33" i="88"/>
  <c r="I33" i="88"/>
  <c r="D33" i="88"/>
  <c r="C33" i="88"/>
  <c r="B33" i="88"/>
  <c r="L32" i="88"/>
  <c r="K32" i="88"/>
  <c r="J32" i="88"/>
  <c r="I32" i="88"/>
  <c r="D32" i="88"/>
  <c r="C32" i="88"/>
  <c r="B32" i="88"/>
  <c r="L31" i="88"/>
  <c r="K31" i="88"/>
  <c r="J31" i="88"/>
  <c r="I31" i="88"/>
  <c r="D31" i="88"/>
  <c r="C31" i="88"/>
  <c r="B31" i="88"/>
  <c r="L30" i="88"/>
  <c r="K30" i="88"/>
  <c r="J30" i="88"/>
  <c r="I30" i="88"/>
  <c r="D30" i="88"/>
  <c r="C30" i="88"/>
  <c r="B30" i="88"/>
  <c r="L29" i="88"/>
  <c r="K29" i="88"/>
  <c r="J29" i="88"/>
  <c r="I29" i="88"/>
  <c r="D29" i="88"/>
  <c r="C29" i="88"/>
  <c r="B29" i="88"/>
  <c r="L28" i="88"/>
  <c r="K28" i="88"/>
  <c r="J28" i="88"/>
  <c r="I28" i="88"/>
  <c r="D28" i="88"/>
  <c r="C28" i="88"/>
  <c r="B28" i="88"/>
  <c r="L27" i="88"/>
  <c r="K27" i="88"/>
  <c r="J27" i="88"/>
  <c r="I27" i="88"/>
  <c r="D27" i="88"/>
  <c r="C27" i="88"/>
  <c r="B27" i="88"/>
  <c r="L26" i="88"/>
  <c r="K26" i="88"/>
  <c r="J26" i="88"/>
  <c r="I26" i="88"/>
  <c r="D26" i="88"/>
  <c r="C26" i="88"/>
  <c r="B26" i="88"/>
  <c r="L25" i="88"/>
  <c r="K25" i="88"/>
  <c r="J25" i="88"/>
  <c r="I25" i="88"/>
  <c r="D25" i="88"/>
  <c r="C25" i="88"/>
  <c r="B25" i="88"/>
  <c r="L24" i="88"/>
  <c r="K24" i="88"/>
  <c r="J24" i="88"/>
  <c r="I24" i="88"/>
  <c r="D24" i="88"/>
  <c r="C24" i="88"/>
  <c r="B24" i="88"/>
  <c r="L23" i="88"/>
  <c r="K23" i="88"/>
  <c r="J23" i="88"/>
  <c r="I23" i="88"/>
  <c r="D23" i="88"/>
  <c r="C23" i="88"/>
  <c r="B23" i="88"/>
  <c r="L22" i="88"/>
  <c r="K22" i="88"/>
  <c r="J22" i="88"/>
  <c r="I22" i="88"/>
  <c r="D22" i="88"/>
  <c r="C22" i="88"/>
  <c r="B22" i="88"/>
  <c r="L21" i="88"/>
  <c r="K21" i="88"/>
  <c r="J21" i="88"/>
  <c r="I21" i="88"/>
  <c r="D21" i="88"/>
  <c r="C21" i="88"/>
  <c r="B21" i="88"/>
  <c r="L20" i="88"/>
  <c r="K20" i="88"/>
  <c r="J20" i="88"/>
  <c r="I20" i="88"/>
  <c r="D20" i="88"/>
  <c r="C20" i="88"/>
  <c r="B20" i="88"/>
  <c r="L19" i="88"/>
  <c r="K19" i="88"/>
  <c r="J19" i="88"/>
  <c r="I19" i="88"/>
  <c r="D19" i="88"/>
  <c r="C19" i="88"/>
  <c r="B19" i="88"/>
  <c r="L18" i="88"/>
  <c r="K18" i="88"/>
  <c r="J18" i="88"/>
  <c r="I18" i="88"/>
  <c r="D18" i="88"/>
  <c r="C18" i="88"/>
  <c r="B18" i="88"/>
  <c r="L17" i="88"/>
  <c r="K17" i="88"/>
  <c r="J17" i="88"/>
  <c r="I17" i="88"/>
  <c r="D17" i="88"/>
  <c r="C17" i="88"/>
  <c r="B17" i="88"/>
  <c r="L16" i="88"/>
  <c r="K16" i="88"/>
  <c r="J16" i="88"/>
  <c r="I16" i="88"/>
  <c r="D16" i="88"/>
  <c r="C16" i="88"/>
  <c r="B16" i="88"/>
  <c r="L15" i="88"/>
  <c r="K15" i="88"/>
  <c r="J15" i="88"/>
  <c r="I15" i="88"/>
  <c r="D15" i="88"/>
  <c r="C15" i="88"/>
  <c r="B15" i="88"/>
  <c r="L14" i="88"/>
  <c r="K14" i="88"/>
  <c r="J14" i="88"/>
  <c r="I14" i="88"/>
  <c r="D14" i="88"/>
  <c r="C14" i="88"/>
  <c r="B14" i="88"/>
  <c r="L13" i="88"/>
  <c r="K13" i="88"/>
  <c r="J13" i="88"/>
  <c r="I13" i="88"/>
  <c r="D13" i="88"/>
  <c r="C13" i="88"/>
  <c r="B13" i="88"/>
  <c r="L12" i="88"/>
  <c r="K12" i="88"/>
  <c r="J12" i="88"/>
  <c r="I12" i="88"/>
  <c r="D12" i="88"/>
  <c r="C12" i="88"/>
  <c r="B12" i="88"/>
  <c r="L11" i="88"/>
  <c r="K11" i="88"/>
  <c r="J11" i="88"/>
  <c r="I11" i="88"/>
  <c r="D11" i="88"/>
  <c r="C11" i="88"/>
  <c r="B11" i="88"/>
  <c r="L10" i="88"/>
  <c r="K10" i="88"/>
  <c r="J10" i="88"/>
  <c r="I10" i="88"/>
  <c r="D10" i="88"/>
  <c r="C10" i="88"/>
  <c r="B10" i="88"/>
  <c r="L9" i="88"/>
  <c r="K9" i="88"/>
  <c r="J9" i="88"/>
  <c r="I9" i="88"/>
  <c r="D9" i="88"/>
  <c r="C9" i="88"/>
  <c r="B9" i="88"/>
  <c r="L8" i="88"/>
  <c r="K8" i="88"/>
  <c r="J8" i="88"/>
  <c r="I8" i="88"/>
  <c r="D8" i="88"/>
  <c r="C8" i="88"/>
  <c r="B8" i="88"/>
  <c r="L7" i="88"/>
  <c r="K7" i="88"/>
  <c r="J7" i="88"/>
  <c r="I7" i="88"/>
  <c r="D7" i="88"/>
  <c r="C7" i="88"/>
  <c r="B7" i="88"/>
  <c r="L6" i="88"/>
  <c r="K6" i="88"/>
  <c r="J6" i="88"/>
  <c r="I6" i="88"/>
  <c r="D6" i="88"/>
  <c r="C6" i="88"/>
  <c r="B6" i="88"/>
  <c r="L5" i="88"/>
  <c r="K5" i="88"/>
  <c r="J5" i="88"/>
  <c r="I5" i="88"/>
  <c r="D5" i="88"/>
  <c r="C5" i="88"/>
  <c r="B5" i="88"/>
  <c r="L4" i="88"/>
  <c r="K4" i="88"/>
  <c r="J4" i="88"/>
  <c r="I4" i="88"/>
  <c r="D4" i="88"/>
  <c r="C4" i="88"/>
  <c r="B4" i="88"/>
  <c r="L3" i="88"/>
  <c r="K3" i="88"/>
  <c r="J3" i="88"/>
  <c r="I3" i="88"/>
  <c r="D3" i="88"/>
  <c r="C3" i="88"/>
  <c r="B3" i="88"/>
  <c r="L2" i="88"/>
  <c r="K2" i="88"/>
  <c r="J2" i="88"/>
  <c r="I2" i="88"/>
  <c r="D2" i="88"/>
  <c r="C2" i="88"/>
  <c r="B2" i="88"/>
  <c r="L1" i="88"/>
  <c r="T1" i="88" s="1"/>
  <c r="K1" i="88"/>
  <c r="S1" i="88" s="1"/>
  <c r="J1" i="88"/>
  <c r="R1" i="88" s="1"/>
  <c r="I1" i="88"/>
  <c r="Q1" i="88" s="1"/>
  <c r="D1" i="88"/>
  <c r="I145" i="87"/>
  <c r="F145" i="87"/>
  <c r="K145" i="87" s="1"/>
  <c r="E145" i="87"/>
  <c r="J145" i="87" s="1"/>
  <c r="C145" i="87"/>
  <c r="B145" i="87"/>
  <c r="I144" i="87"/>
  <c r="F144" i="87"/>
  <c r="K144" i="87" s="1"/>
  <c r="C144" i="87"/>
  <c r="B144" i="87"/>
  <c r="J143" i="87"/>
  <c r="I143" i="87"/>
  <c r="F143" i="87"/>
  <c r="K143" i="87" s="1"/>
  <c r="E143" i="87"/>
  <c r="C143" i="87"/>
  <c r="B143" i="87"/>
  <c r="K142" i="87"/>
  <c r="I142" i="87"/>
  <c r="F142" i="87"/>
  <c r="C142" i="87"/>
  <c r="B142" i="87"/>
  <c r="I141" i="87"/>
  <c r="F141" i="87"/>
  <c r="K141" i="87" s="1"/>
  <c r="E141" i="87"/>
  <c r="J141" i="87" s="1"/>
  <c r="C141" i="87"/>
  <c r="B141" i="87"/>
  <c r="I140" i="87"/>
  <c r="F140" i="87"/>
  <c r="K140" i="87" s="1"/>
  <c r="C140" i="87"/>
  <c r="B140" i="87"/>
  <c r="I139" i="87"/>
  <c r="F139" i="87"/>
  <c r="K139" i="87" s="1"/>
  <c r="E139" i="87"/>
  <c r="J139" i="87" s="1"/>
  <c r="C139" i="87"/>
  <c r="B139" i="87"/>
  <c r="K138" i="87"/>
  <c r="I138" i="87"/>
  <c r="F138" i="87"/>
  <c r="C138" i="87"/>
  <c r="B138" i="87"/>
  <c r="I137" i="87"/>
  <c r="F137" i="87"/>
  <c r="K137" i="87" s="1"/>
  <c r="E137" i="87"/>
  <c r="J137" i="87" s="1"/>
  <c r="C137" i="87"/>
  <c r="B137" i="87"/>
  <c r="I136" i="87"/>
  <c r="G136" i="87"/>
  <c r="L136" i="87" s="1"/>
  <c r="F136" i="87"/>
  <c r="K136" i="87" s="1"/>
  <c r="C136" i="87"/>
  <c r="B136" i="87"/>
  <c r="I135" i="87"/>
  <c r="F135" i="87"/>
  <c r="K135" i="87" s="1"/>
  <c r="E135" i="87"/>
  <c r="J135" i="87" s="1"/>
  <c r="C135" i="87"/>
  <c r="B135" i="87"/>
  <c r="K134" i="87"/>
  <c r="I134" i="87"/>
  <c r="M134" i="87" s="1"/>
  <c r="F134" i="87"/>
  <c r="C134" i="87"/>
  <c r="B134" i="87"/>
  <c r="I133" i="87"/>
  <c r="F133" i="87"/>
  <c r="K133" i="87" s="1"/>
  <c r="E133" i="87"/>
  <c r="J133" i="87" s="1"/>
  <c r="C133" i="87"/>
  <c r="B133" i="87"/>
  <c r="I132" i="87"/>
  <c r="G132" i="87"/>
  <c r="L132" i="87" s="1"/>
  <c r="F132" i="87"/>
  <c r="K132" i="87" s="1"/>
  <c r="C132" i="87"/>
  <c r="B132" i="87"/>
  <c r="J131" i="87"/>
  <c r="I131" i="87"/>
  <c r="F131" i="87"/>
  <c r="K131" i="87" s="1"/>
  <c r="E131" i="87"/>
  <c r="C131" i="87"/>
  <c r="B131" i="87"/>
  <c r="K130" i="87"/>
  <c r="I130" i="87"/>
  <c r="G130" i="87"/>
  <c r="G142" i="87" s="1"/>
  <c r="L142" i="87" s="1"/>
  <c r="F130" i="87"/>
  <c r="C130" i="87"/>
  <c r="B130" i="87"/>
  <c r="I129" i="87"/>
  <c r="F129" i="87"/>
  <c r="K129" i="87" s="1"/>
  <c r="E129" i="87"/>
  <c r="J129" i="87" s="1"/>
  <c r="C129" i="87"/>
  <c r="B129" i="87"/>
  <c r="I128" i="87"/>
  <c r="G128" i="87"/>
  <c r="G140" i="87" s="1"/>
  <c r="L140" i="87" s="1"/>
  <c r="F128" i="87"/>
  <c r="K128" i="87" s="1"/>
  <c r="C128" i="87"/>
  <c r="B128" i="87"/>
  <c r="J127" i="87"/>
  <c r="I127" i="87"/>
  <c r="F127" i="87"/>
  <c r="K127" i="87" s="1"/>
  <c r="E127" i="87"/>
  <c r="C127" i="87"/>
  <c r="B127" i="87"/>
  <c r="K126" i="87"/>
  <c r="I126" i="87"/>
  <c r="G126" i="87"/>
  <c r="G138" i="87" s="1"/>
  <c r="L138" i="87" s="1"/>
  <c r="F126" i="87"/>
  <c r="C126" i="87"/>
  <c r="B126" i="87"/>
  <c r="I125" i="87"/>
  <c r="F125" i="87"/>
  <c r="K125" i="87" s="1"/>
  <c r="E125" i="87"/>
  <c r="J125" i="87" s="1"/>
  <c r="C125" i="87"/>
  <c r="B125" i="87"/>
  <c r="I124" i="87"/>
  <c r="G124" i="87"/>
  <c r="L124" i="87" s="1"/>
  <c r="F124" i="87"/>
  <c r="K124" i="87" s="1"/>
  <c r="C124" i="87"/>
  <c r="B124" i="87"/>
  <c r="J123" i="87"/>
  <c r="I123" i="87"/>
  <c r="F123" i="87"/>
  <c r="K123" i="87" s="1"/>
  <c r="E123" i="87"/>
  <c r="C123" i="87"/>
  <c r="B123" i="87"/>
  <c r="K122" i="87"/>
  <c r="I122" i="87"/>
  <c r="G122" i="87"/>
  <c r="G134" i="87" s="1"/>
  <c r="L134" i="87" s="1"/>
  <c r="F122" i="87"/>
  <c r="C122" i="87"/>
  <c r="B122" i="87"/>
  <c r="I121" i="87"/>
  <c r="G121" i="87"/>
  <c r="G133" i="87" s="1"/>
  <c r="F121" i="87"/>
  <c r="K121" i="87" s="1"/>
  <c r="E121" i="87"/>
  <c r="J121" i="87" s="1"/>
  <c r="D121" i="87"/>
  <c r="C121" i="87"/>
  <c r="B121" i="87"/>
  <c r="L120" i="87"/>
  <c r="I120" i="87"/>
  <c r="M120" i="87" s="1"/>
  <c r="G120" i="87"/>
  <c r="F120" i="87"/>
  <c r="K120" i="87" s="1"/>
  <c r="E120" i="87"/>
  <c r="J120" i="87" s="1"/>
  <c r="D120" i="87"/>
  <c r="C120" i="87"/>
  <c r="B120" i="87"/>
  <c r="L119" i="87"/>
  <c r="K119" i="87"/>
  <c r="I119" i="87"/>
  <c r="G119" i="87"/>
  <c r="G131" i="87" s="1"/>
  <c r="F119" i="87"/>
  <c r="E119" i="87"/>
  <c r="J119" i="87" s="1"/>
  <c r="D119" i="87"/>
  <c r="C119" i="87"/>
  <c r="B119" i="87"/>
  <c r="K118" i="87"/>
  <c r="I118" i="87"/>
  <c r="G118" i="87"/>
  <c r="L118" i="87" s="1"/>
  <c r="F118" i="87"/>
  <c r="E118" i="87"/>
  <c r="J118" i="87" s="1"/>
  <c r="D118" i="87"/>
  <c r="C118" i="87"/>
  <c r="B118" i="87"/>
  <c r="I117" i="87"/>
  <c r="G117" i="87"/>
  <c r="G129" i="87" s="1"/>
  <c r="F117" i="87"/>
  <c r="K117" i="87" s="1"/>
  <c r="E117" i="87"/>
  <c r="J117" i="87" s="1"/>
  <c r="D117" i="87"/>
  <c r="C117" i="87"/>
  <c r="B117" i="87"/>
  <c r="L116" i="87"/>
  <c r="I116" i="87"/>
  <c r="M116" i="87" s="1"/>
  <c r="G116" i="87"/>
  <c r="F116" i="87"/>
  <c r="K116" i="87" s="1"/>
  <c r="E116" i="87"/>
  <c r="J116" i="87" s="1"/>
  <c r="D116" i="87"/>
  <c r="C116" i="87"/>
  <c r="B116" i="87"/>
  <c r="L115" i="87"/>
  <c r="K115" i="87"/>
  <c r="I115" i="87"/>
  <c r="G115" i="87"/>
  <c r="G127" i="87" s="1"/>
  <c r="F115" i="87"/>
  <c r="E115" i="87"/>
  <c r="J115" i="87" s="1"/>
  <c r="D115" i="87"/>
  <c r="C115" i="87"/>
  <c r="B115" i="87"/>
  <c r="K114" i="87"/>
  <c r="I114" i="87"/>
  <c r="G114" i="87"/>
  <c r="L114" i="87" s="1"/>
  <c r="F114" i="87"/>
  <c r="E114" i="87"/>
  <c r="J114" i="87" s="1"/>
  <c r="D114" i="87"/>
  <c r="C114" i="87"/>
  <c r="B114" i="87"/>
  <c r="I113" i="87"/>
  <c r="G113" i="87"/>
  <c r="G125" i="87" s="1"/>
  <c r="F113" i="87"/>
  <c r="K113" i="87" s="1"/>
  <c r="E113" i="87"/>
  <c r="J113" i="87" s="1"/>
  <c r="D113" i="87"/>
  <c r="C113" i="87"/>
  <c r="B113" i="87"/>
  <c r="L112" i="87"/>
  <c r="I112" i="87"/>
  <c r="M112" i="87" s="1"/>
  <c r="G112" i="87"/>
  <c r="F112" i="87"/>
  <c r="K112" i="87" s="1"/>
  <c r="E112" i="87"/>
  <c r="J112" i="87" s="1"/>
  <c r="D112" i="87"/>
  <c r="C112" i="87"/>
  <c r="B112" i="87"/>
  <c r="L111" i="87"/>
  <c r="K111" i="87"/>
  <c r="I111" i="87"/>
  <c r="G111" i="87"/>
  <c r="G123" i="87" s="1"/>
  <c r="F111" i="87"/>
  <c r="E111" i="87"/>
  <c r="J111" i="87" s="1"/>
  <c r="D111" i="87"/>
  <c r="C111" i="87"/>
  <c r="B111" i="87"/>
  <c r="K110" i="87"/>
  <c r="I110" i="87"/>
  <c r="G110" i="87"/>
  <c r="L110" i="87" s="1"/>
  <c r="F110" i="87"/>
  <c r="E110" i="87"/>
  <c r="J110" i="87" s="1"/>
  <c r="D110" i="87"/>
  <c r="C110" i="87"/>
  <c r="B110" i="87"/>
  <c r="I109" i="87"/>
  <c r="M109" i="87" s="1"/>
  <c r="G109" i="87"/>
  <c r="L109" i="87" s="1"/>
  <c r="F109" i="87"/>
  <c r="K109" i="87" s="1"/>
  <c r="E109" i="87"/>
  <c r="J109" i="87" s="1"/>
  <c r="D109" i="87"/>
  <c r="C109" i="87"/>
  <c r="B109" i="87"/>
  <c r="L108" i="87"/>
  <c r="I108" i="87"/>
  <c r="M108" i="87" s="1"/>
  <c r="G108" i="87"/>
  <c r="F108" i="87"/>
  <c r="K108" i="87" s="1"/>
  <c r="E108" i="87"/>
  <c r="J108" i="87" s="1"/>
  <c r="D108" i="87"/>
  <c r="C108" i="87"/>
  <c r="B108" i="87"/>
  <c r="L107" i="87"/>
  <c r="K107" i="87"/>
  <c r="I107" i="87"/>
  <c r="G107" i="87"/>
  <c r="F107" i="87"/>
  <c r="E107" i="87"/>
  <c r="J107" i="87" s="1"/>
  <c r="D107" i="87"/>
  <c r="C107" i="87"/>
  <c r="B107" i="87"/>
  <c r="K106" i="87"/>
  <c r="I106" i="87"/>
  <c r="G106" i="87"/>
  <c r="L106" i="87" s="1"/>
  <c r="F106" i="87"/>
  <c r="E106" i="87"/>
  <c r="J106" i="87" s="1"/>
  <c r="D106" i="87"/>
  <c r="C106" i="87"/>
  <c r="B106" i="87"/>
  <c r="I105" i="87"/>
  <c r="M105" i="87" s="1"/>
  <c r="G105" i="87"/>
  <c r="L105" i="87" s="1"/>
  <c r="F105" i="87"/>
  <c r="K105" i="87" s="1"/>
  <c r="E105" i="87"/>
  <c r="J105" i="87" s="1"/>
  <c r="D105" i="87"/>
  <c r="C105" i="87"/>
  <c r="B105" i="87"/>
  <c r="L104" i="87"/>
  <c r="I104" i="87"/>
  <c r="M104" i="87" s="1"/>
  <c r="G104" i="87"/>
  <c r="F104" i="87"/>
  <c r="K104" i="87" s="1"/>
  <c r="E104" i="87"/>
  <c r="J104" i="87" s="1"/>
  <c r="D104" i="87"/>
  <c r="C104" i="87"/>
  <c r="B104" i="87"/>
  <c r="L103" i="87"/>
  <c r="K103" i="87"/>
  <c r="I103" i="87"/>
  <c r="G103" i="87"/>
  <c r="F103" i="87"/>
  <c r="E103" i="87"/>
  <c r="J103" i="87" s="1"/>
  <c r="D103" i="87"/>
  <c r="C103" i="87"/>
  <c r="B103" i="87"/>
  <c r="K102" i="87"/>
  <c r="I102" i="87"/>
  <c r="G102" i="87"/>
  <c r="L102" i="87" s="1"/>
  <c r="F102" i="87"/>
  <c r="E102" i="87"/>
  <c r="J102" i="87" s="1"/>
  <c r="D102" i="87"/>
  <c r="C102" i="87"/>
  <c r="B102" i="87"/>
  <c r="I101" i="87"/>
  <c r="M101" i="87" s="1"/>
  <c r="G101" i="87"/>
  <c r="L101" i="87" s="1"/>
  <c r="F101" i="87"/>
  <c r="K101" i="87" s="1"/>
  <c r="E101" i="87"/>
  <c r="J101" i="87" s="1"/>
  <c r="D101" i="87"/>
  <c r="C101" i="87"/>
  <c r="B101" i="87"/>
  <c r="L100" i="87"/>
  <c r="I100" i="87"/>
  <c r="M100" i="87" s="1"/>
  <c r="G100" i="87"/>
  <c r="F100" i="87"/>
  <c r="K100" i="87" s="1"/>
  <c r="E100" i="87"/>
  <c r="J100" i="87" s="1"/>
  <c r="D100" i="87"/>
  <c r="C100" i="87"/>
  <c r="B100" i="87"/>
  <c r="L99" i="87"/>
  <c r="K99" i="87"/>
  <c r="I99" i="87"/>
  <c r="G99" i="87"/>
  <c r="F99" i="87"/>
  <c r="E99" i="87"/>
  <c r="J99" i="87" s="1"/>
  <c r="D99" i="87"/>
  <c r="C99" i="87"/>
  <c r="B99" i="87"/>
  <c r="K98" i="87"/>
  <c r="I98" i="87"/>
  <c r="G98" i="87"/>
  <c r="L98" i="87" s="1"/>
  <c r="F98" i="87"/>
  <c r="E98" i="87"/>
  <c r="J98" i="87" s="1"/>
  <c r="D98" i="87"/>
  <c r="C98" i="87"/>
  <c r="B98" i="87"/>
  <c r="I97" i="87"/>
  <c r="M97" i="87" s="1"/>
  <c r="G97" i="87"/>
  <c r="L97" i="87" s="1"/>
  <c r="F97" i="87"/>
  <c r="K97" i="87" s="1"/>
  <c r="E97" i="87"/>
  <c r="J97" i="87" s="1"/>
  <c r="D97" i="87"/>
  <c r="C97" i="87"/>
  <c r="B97" i="87"/>
  <c r="L96" i="87"/>
  <c r="I96" i="87"/>
  <c r="G96" i="87"/>
  <c r="F96" i="87"/>
  <c r="K96" i="87" s="1"/>
  <c r="E96" i="87"/>
  <c r="E144" i="87" s="1"/>
  <c r="J144" i="87" s="1"/>
  <c r="D96" i="87"/>
  <c r="C96" i="87"/>
  <c r="B96" i="87"/>
  <c r="L95" i="87"/>
  <c r="K95" i="87"/>
  <c r="I95" i="87"/>
  <c r="G95" i="87"/>
  <c r="F95" i="87"/>
  <c r="E95" i="87"/>
  <c r="J95" i="87" s="1"/>
  <c r="D95" i="87"/>
  <c r="C95" i="87"/>
  <c r="B95" i="87"/>
  <c r="K94" i="87"/>
  <c r="I94" i="87"/>
  <c r="G94" i="87"/>
  <c r="L94" i="87" s="1"/>
  <c r="F94" i="87"/>
  <c r="E94" i="87"/>
  <c r="E142" i="87" s="1"/>
  <c r="J142" i="87" s="1"/>
  <c r="D94" i="87"/>
  <c r="C94" i="87"/>
  <c r="B94" i="87"/>
  <c r="I93" i="87"/>
  <c r="M93" i="87" s="1"/>
  <c r="G93" i="87"/>
  <c r="L93" i="87" s="1"/>
  <c r="F93" i="87"/>
  <c r="K93" i="87" s="1"/>
  <c r="E93" i="87"/>
  <c r="J93" i="87" s="1"/>
  <c r="D93" i="87"/>
  <c r="C93" i="87"/>
  <c r="B93" i="87"/>
  <c r="L92" i="87"/>
  <c r="I92" i="87"/>
  <c r="G92" i="87"/>
  <c r="F92" i="87"/>
  <c r="K92" i="87" s="1"/>
  <c r="E92" i="87"/>
  <c r="E140" i="87" s="1"/>
  <c r="J140" i="87" s="1"/>
  <c r="D92" i="87"/>
  <c r="C92" i="87"/>
  <c r="B92" i="87"/>
  <c r="L91" i="87"/>
  <c r="K91" i="87"/>
  <c r="I91" i="87"/>
  <c r="G91" i="87"/>
  <c r="F91" i="87"/>
  <c r="E91" i="87"/>
  <c r="J91" i="87" s="1"/>
  <c r="D91" i="87"/>
  <c r="C91" i="87"/>
  <c r="B91" i="87"/>
  <c r="K90" i="87"/>
  <c r="I90" i="87"/>
  <c r="G90" i="87"/>
  <c r="L90" i="87" s="1"/>
  <c r="F90" i="87"/>
  <c r="E90" i="87"/>
  <c r="E138" i="87" s="1"/>
  <c r="J138" i="87" s="1"/>
  <c r="D90" i="87"/>
  <c r="C90" i="87"/>
  <c r="B90" i="87"/>
  <c r="I89" i="87"/>
  <c r="M89" i="87" s="1"/>
  <c r="G89" i="87"/>
  <c r="L89" i="87" s="1"/>
  <c r="F89" i="87"/>
  <c r="K89" i="87" s="1"/>
  <c r="E89" i="87"/>
  <c r="J89" i="87" s="1"/>
  <c r="D89" i="87"/>
  <c r="C89" i="87"/>
  <c r="B89" i="87"/>
  <c r="L88" i="87"/>
  <c r="I88" i="87"/>
  <c r="G88" i="87"/>
  <c r="F88" i="87"/>
  <c r="K88" i="87" s="1"/>
  <c r="E88" i="87"/>
  <c r="E136" i="87" s="1"/>
  <c r="J136" i="87" s="1"/>
  <c r="D88" i="87"/>
  <c r="C88" i="87"/>
  <c r="B88" i="87"/>
  <c r="L87" i="87"/>
  <c r="K87" i="87"/>
  <c r="I87" i="87"/>
  <c r="G87" i="87"/>
  <c r="F87" i="87"/>
  <c r="E87" i="87"/>
  <c r="J87" i="87" s="1"/>
  <c r="D87" i="87"/>
  <c r="C87" i="87"/>
  <c r="B87" i="87"/>
  <c r="K86" i="87"/>
  <c r="I86" i="87"/>
  <c r="G86" i="87"/>
  <c r="L86" i="87" s="1"/>
  <c r="F86" i="87"/>
  <c r="E86" i="87"/>
  <c r="E134" i="87" s="1"/>
  <c r="J134" i="87" s="1"/>
  <c r="D86" i="87"/>
  <c r="C86" i="87"/>
  <c r="B86" i="87"/>
  <c r="I85" i="87"/>
  <c r="M85" i="87" s="1"/>
  <c r="G85" i="87"/>
  <c r="L85" i="87" s="1"/>
  <c r="F85" i="87"/>
  <c r="K85" i="87" s="1"/>
  <c r="E85" i="87"/>
  <c r="J85" i="87" s="1"/>
  <c r="D85" i="87"/>
  <c r="C85" i="87"/>
  <c r="B85" i="87"/>
  <c r="L84" i="87"/>
  <c r="I84" i="87"/>
  <c r="G84" i="87"/>
  <c r="F84" i="87"/>
  <c r="K84" i="87" s="1"/>
  <c r="E84" i="87"/>
  <c r="E132" i="87" s="1"/>
  <c r="J132" i="87" s="1"/>
  <c r="D84" i="87"/>
  <c r="C84" i="87"/>
  <c r="B84" i="87"/>
  <c r="L83" i="87"/>
  <c r="K83" i="87"/>
  <c r="I83" i="87"/>
  <c r="G83" i="87"/>
  <c r="F83" i="87"/>
  <c r="E83" i="87"/>
  <c r="J83" i="87" s="1"/>
  <c r="D83" i="87"/>
  <c r="C83" i="87"/>
  <c r="B83" i="87"/>
  <c r="K82" i="87"/>
  <c r="I82" i="87"/>
  <c r="G82" i="87"/>
  <c r="L82" i="87" s="1"/>
  <c r="F82" i="87"/>
  <c r="E82" i="87"/>
  <c r="E130" i="87" s="1"/>
  <c r="J130" i="87" s="1"/>
  <c r="D82" i="87"/>
  <c r="C82" i="87"/>
  <c r="B82" i="87"/>
  <c r="I81" i="87"/>
  <c r="M81" i="87" s="1"/>
  <c r="G81" i="87"/>
  <c r="L81" i="87" s="1"/>
  <c r="F81" i="87"/>
  <c r="K81" i="87" s="1"/>
  <c r="E81" i="87"/>
  <c r="J81" i="87" s="1"/>
  <c r="D81" i="87"/>
  <c r="C81" i="87"/>
  <c r="B81" i="87"/>
  <c r="L80" i="87"/>
  <c r="I80" i="87"/>
  <c r="G80" i="87"/>
  <c r="F80" i="87"/>
  <c r="K80" i="87" s="1"/>
  <c r="E80" i="87"/>
  <c r="E128" i="87" s="1"/>
  <c r="J128" i="87" s="1"/>
  <c r="D80" i="87"/>
  <c r="C80" i="87"/>
  <c r="B80" i="87"/>
  <c r="L79" i="87"/>
  <c r="K79" i="87"/>
  <c r="I79" i="87"/>
  <c r="G79" i="87"/>
  <c r="F79" i="87"/>
  <c r="E79" i="87"/>
  <c r="J79" i="87" s="1"/>
  <c r="D79" i="87"/>
  <c r="C79" i="87"/>
  <c r="B79" i="87"/>
  <c r="K78" i="87"/>
  <c r="I78" i="87"/>
  <c r="G78" i="87"/>
  <c r="L78" i="87" s="1"/>
  <c r="F78" i="87"/>
  <c r="E78" i="87"/>
  <c r="E126" i="87" s="1"/>
  <c r="J126" i="87" s="1"/>
  <c r="D78" i="87"/>
  <c r="C78" i="87"/>
  <c r="B78" i="87"/>
  <c r="I77" i="87"/>
  <c r="M77" i="87" s="1"/>
  <c r="G77" i="87"/>
  <c r="L77" i="87" s="1"/>
  <c r="F77" i="87"/>
  <c r="K77" i="87" s="1"/>
  <c r="E77" i="87"/>
  <c r="J77" i="87" s="1"/>
  <c r="D77" i="87"/>
  <c r="C77" i="87"/>
  <c r="B77" i="87"/>
  <c r="L76" i="87"/>
  <c r="I76" i="87"/>
  <c r="G76" i="87"/>
  <c r="F76" i="87"/>
  <c r="K76" i="87" s="1"/>
  <c r="E76" i="87"/>
  <c r="E124" i="87" s="1"/>
  <c r="J124" i="87" s="1"/>
  <c r="D76" i="87"/>
  <c r="C76" i="87"/>
  <c r="B76" i="87"/>
  <c r="L75" i="87"/>
  <c r="K75" i="87"/>
  <c r="I75" i="87"/>
  <c r="G75" i="87"/>
  <c r="F75" i="87"/>
  <c r="E75" i="87"/>
  <c r="J75" i="87" s="1"/>
  <c r="D75" i="87"/>
  <c r="C75" i="87"/>
  <c r="B75" i="87"/>
  <c r="K74" i="87"/>
  <c r="I74" i="87"/>
  <c r="G74" i="87"/>
  <c r="L74" i="87" s="1"/>
  <c r="F74" i="87"/>
  <c r="E74" i="87"/>
  <c r="E122" i="87" s="1"/>
  <c r="J122" i="87" s="1"/>
  <c r="D74" i="87"/>
  <c r="C74" i="87"/>
  <c r="B74" i="87"/>
  <c r="I73" i="87"/>
  <c r="M73" i="87" s="1"/>
  <c r="G73" i="87"/>
  <c r="L73" i="87" s="1"/>
  <c r="F73" i="87"/>
  <c r="K73" i="87" s="1"/>
  <c r="E73" i="87"/>
  <c r="J73" i="87" s="1"/>
  <c r="D73" i="87"/>
  <c r="C73" i="87"/>
  <c r="B73" i="87"/>
  <c r="L72" i="87"/>
  <c r="I72" i="87"/>
  <c r="M72" i="87" s="1"/>
  <c r="G72" i="87"/>
  <c r="F72" i="87"/>
  <c r="K72" i="87" s="1"/>
  <c r="E72" i="87"/>
  <c r="J72" i="87" s="1"/>
  <c r="D72" i="87"/>
  <c r="C72" i="87"/>
  <c r="B72" i="87"/>
  <c r="L71" i="87"/>
  <c r="K71" i="87"/>
  <c r="I71" i="87"/>
  <c r="G71" i="87"/>
  <c r="F71" i="87"/>
  <c r="E71" i="87"/>
  <c r="J71" i="87" s="1"/>
  <c r="D71" i="87"/>
  <c r="C71" i="87"/>
  <c r="B71" i="87"/>
  <c r="K70" i="87"/>
  <c r="I70" i="87"/>
  <c r="G70" i="87"/>
  <c r="L70" i="87" s="1"/>
  <c r="F70" i="87"/>
  <c r="E70" i="87"/>
  <c r="J70" i="87" s="1"/>
  <c r="D70" i="87"/>
  <c r="C70" i="87"/>
  <c r="B70" i="87"/>
  <c r="I69" i="87"/>
  <c r="M69" i="87" s="1"/>
  <c r="G69" i="87"/>
  <c r="L69" i="87" s="1"/>
  <c r="F69" i="87"/>
  <c r="K69" i="87" s="1"/>
  <c r="E69" i="87"/>
  <c r="J69" i="87" s="1"/>
  <c r="D69" i="87"/>
  <c r="C69" i="87"/>
  <c r="B69" i="87"/>
  <c r="L68" i="87"/>
  <c r="I68" i="87"/>
  <c r="M68" i="87" s="1"/>
  <c r="G68" i="87"/>
  <c r="F68" i="87"/>
  <c r="K68" i="87" s="1"/>
  <c r="E68" i="87"/>
  <c r="J68" i="87" s="1"/>
  <c r="D68" i="87"/>
  <c r="C68" i="87"/>
  <c r="B68" i="87"/>
  <c r="L67" i="87"/>
  <c r="K67" i="87"/>
  <c r="I67" i="87"/>
  <c r="G67" i="87"/>
  <c r="F67" i="87"/>
  <c r="E67" i="87"/>
  <c r="J67" i="87" s="1"/>
  <c r="D67" i="87"/>
  <c r="C67" i="87"/>
  <c r="B67" i="87"/>
  <c r="K66" i="87"/>
  <c r="I66" i="87"/>
  <c r="G66" i="87"/>
  <c r="L66" i="87" s="1"/>
  <c r="F66" i="87"/>
  <c r="E66" i="87"/>
  <c r="J66" i="87" s="1"/>
  <c r="D66" i="87"/>
  <c r="C66" i="87"/>
  <c r="B66" i="87"/>
  <c r="I65" i="87"/>
  <c r="M65" i="87" s="1"/>
  <c r="G65" i="87"/>
  <c r="L65" i="87" s="1"/>
  <c r="F65" i="87"/>
  <c r="K65" i="87" s="1"/>
  <c r="E65" i="87"/>
  <c r="J65" i="87" s="1"/>
  <c r="D65" i="87"/>
  <c r="C65" i="87"/>
  <c r="B65" i="87"/>
  <c r="L64" i="87"/>
  <c r="I64" i="87"/>
  <c r="M64" i="87" s="1"/>
  <c r="G64" i="87"/>
  <c r="F64" i="87"/>
  <c r="K64" i="87" s="1"/>
  <c r="E64" i="87"/>
  <c r="J64" i="87" s="1"/>
  <c r="D64" i="87"/>
  <c r="C64" i="87"/>
  <c r="B64" i="87"/>
  <c r="L63" i="87"/>
  <c r="K63" i="87"/>
  <c r="I63" i="87"/>
  <c r="G63" i="87"/>
  <c r="F63" i="87"/>
  <c r="E63" i="87"/>
  <c r="J63" i="87" s="1"/>
  <c r="D63" i="87"/>
  <c r="C63" i="87"/>
  <c r="B63" i="87"/>
  <c r="K62" i="87"/>
  <c r="I62" i="87"/>
  <c r="G62" i="87"/>
  <c r="L62" i="87" s="1"/>
  <c r="F62" i="87"/>
  <c r="E62" i="87"/>
  <c r="J62" i="87" s="1"/>
  <c r="D62" i="87"/>
  <c r="C62" i="87"/>
  <c r="B62" i="87"/>
  <c r="I61" i="87"/>
  <c r="M61" i="87" s="1"/>
  <c r="G61" i="87"/>
  <c r="L61" i="87" s="1"/>
  <c r="F61" i="87"/>
  <c r="K61" i="87" s="1"/>
  <c r="E61" i="87"/>
  <c r="J61" i="87" s="1"/>
  <c r="D61" i="87"/>
  <c r="C61" i="87"/>
  <c r="B61" i="87"/>
  <c r="L60" i="87"/>
  <c r="I60" i="87"/>
  <c r="M60" i="87" s="1"/>
  <c r="G60" i="87"/>
  <c r="F60" i="87"/>
  <c r="K60" i="87" s="1"/>
  <c r="E60" i="87"/>
  <c r="J60" i="87" s="1"/>
  <c r="D60" i="87"/>
  <c r="C60" i="87"/>
  <c r="B60" i="87"/>
  <c r="L59" i="87"/>
  <c r="K59" i="87"/>
  <c r="I59" i="87"/>
  <c r="G59" i="87"/>
  <c r="F59" i="87"/>
  <c r="E59" i="87"/>
  <c r="J59" i="87" s="1"/>
  <c r="D59" i="87"/>
  <c r="C59" i="87"/>
  <c r="B59" i="87"/>
  <c r="K58" i="87"/>
  <c r="I58" i="87"/>
  <c r="G58" i="87"/>
  <c r="L58" i="87" s="1"/>
  <c r="F58" i="87"/>
  <c r="E58" i="87"/>
  <c r="J58" i="87" s="1"/>
  <c r="D58" i="87"/>
  <c r="C58" i="87"/>
  <c r="B58" i="87"/>
  <c r="I57" i="87"/>
  <c r="M57" i="87" s="1"/>
  <c r="G57" i="87"/>
  <c r="L57" i="87" s="1"/>
  <c r="F57" i="87"/>
  <c r="K57" i="87" s="1"/>
  <c r="E57" i="87"/>
  <c r="J57" i="87" s="1"/>
  <c r="D57" i="87"/>
  <c r="C57" i="87"/>
  <c r="B57" i="87"/>
  <c r="L56" i="87"/>
  <c r="I56" i="87"/>
  <c r="M56" i="87" s="1"/>
  <c r="G56" i="87"/>
  <c r="F56" i="87"/>
  <c r="K56" i="87" s="1"/>
  <c r="E56" i="87"/>
  <c r="J56" i="87" s="1"/>
  <c r="D56" i="87"/>
  <c r="C56" i="87"/>
  <c r="B56" i="87"/>
  <c r="L55" i="87"/>
  <c r="K55" i="87"/>
  <c r="I55" i="87"/>
  <c r="G55" i="87"/>
  <c r="F55" i="87"/>
  <c r="E55" i="87"/>
  <c r="J55" i="87" s="1"/>
  <c r="D55" i="87"/>
  <c r="C55" i="87"/>
  <c r="B55" i="87"/>
  <c r="K54" i="87"/>
  <c r="I54" i="87"/>
  <c r="G54" i="87"/>
  <c r="L54" i="87" s="1"/>
  <c r="F54" i="87"/>
  <c r="E54" i="87"/>
  <c r="J54" i="87" s="1"/>
  <c r="D54" i="87"/>
  <c r="C54" i="87"/>
  <c r="B54" i="87"/>
  <c r="I53" i="87"/>
  <c r="M53" i="87" s="1"/>
  <c r="G53" i="87"/>
  <c r="L53" i="87" s="1"/>
  <c r="F53" i="87"/>
  <c r="K53" i="87" s="1"/>
  <c r="E53" i="87"/>
  <c r="J53" i="87" s="1"/>
  <c r="D53" i="87"/>
  <c r="C53" i="87"/>
  <c r="B53" i="87"/>
  <c r="L52" i="87"/>
  <c r="I52" i="87"/>
  <c r="M52" i="87" s="1"/>
  <c r="G52" i="87"/>
  <c r="F52" i="87"/>
  <c r="K52" i="87" s="1"/>
  <c r="E52" i="87"/>
  <c r="J52" i="87" s="1"/>
  <c r="D52" i="87"/>
  <c r="C52" i="87"/>
  <c r="B52" i="87"/>
  <c r="L51" i="87"/>
  <c r="K51" i="87"/>
  <c r="I51" i="87"/>
  <c r="G51" i="87"/>
  <c r="F51" i="87"/>
  <c r="E51" i="87"/>
  <c r="J51" i="87" s="1"/>
  <c r="D51" i="87"/>
  <c r="C51" i="87"/>
  <c r="B51" i="87"/>
  <c r="K50" i="87"/>
  <c r="I50" i="87"/>
  <c r="G50" i="87"/>
  <c r="L50" i="87" s="1"/>
  <c r="F50" i="87"/>
  <c r="E50" i="87"/>
  <c r="J50" i="87" s="1"/>
  <c r="D50" i="87"/>
  <c r="C50" i="87"/>
  <c r="B50" i="87"/>
  <c r="I49" i="87"/>
  <c r="M49" i="87" s="1"/>
  <c r="G49" i="87"/>
  <c r="L49" i="87" s="1"/>
  <c r="F49" i="87"/>
  <c r="K49" i="87" s="1"/>
  <c r="E49" i="87"/>
  <c r="J49" i="87" s="1"/>
  <c r="D49" i="87"/>
  <c r="C49" i="87"/>
  <c r="B49" i="87"/>
  <c r="L48" i="87"/>
  <c r="I48" i="87"/>
  <c r="M48" i="87" s="1"/>
  <c r="G48" i="87"/>
  <c r="F48" i="87"/>
  <c r="K48" i="87" s="1"/>
  <c r="E48" i="87"/>
  <c r="J48" i="87" s="1"/>
  <c r="D48" i="87"/>
  <c r="C48" i="87"/>
  <c r="B48" i="87"/>
  <c r="L47" i="87"/>
  <c r="K47" i="87"/>
  <c r="I47" i="87"/>
  <c r="G47" i="87"/>
  <c r="F47" i="87"/>
  <c r="E47" i="87"/>
  <c r="J47" i="87" s="1"/>
  <c r="D47" i="87"/>
  <c r="C47" i="87"/>
  <c r="B47" i="87"/>
  <c r="K46" i="87"/>
  <c r="I46" i="87"/>
  <c r="G46" i="87"/>
  <c r="L46" i="87" s="1"/>
  <c r="F46" i="87"/>
  <c r="E46" i="87"/>
  <c r="J46" i="87" s="1"/>
  <c r="D46" i="87"/>
  <c r="C46" i="87"/>
  <c r="B46" i="87"/>
  <c r="I45" i="87"/>
  <c r="M45" i="87" s="1"/>
  <c r="G45" i="87"/>
  <c r="L45" i="87" s="1"/>
  <c r="F45" i="87"/>
  <c r="K45" i="87" s="1"/>
  <c r="E45" i="87"/>
  <c r="J45" i="87" s="1"/>
  <c r="D45" i="87"/>
  <c r="C45" i="87"/>
  <c r="B45" i="87"/>
  <c r="L44" i="87"/>
  <c r="I44" i="87"/>
  <c r="M44" i="87" s="1"/>
  <c r="G44" i="87"/>
  <c r="F44" i="87"/>
  <c r="K44" i="87" s="1"/>
  <c r="E44" i="87"/>
  <c r="J44" i="87" s="1"/>
  <c r="D44" i="87"/>
  <c r="C44" i="87"/>
  <c r="B44" i="87"/>
  <c r="L43" i="87"/>
  <c r="K43" i="87"/>
  <c r="I43" i="87"/>
  <c r="G43" i="87"/>
  <c r="F43" i="87"/>
  <c r="E43" i="87"/>
  <c r="J43" i="87" s="1"/>
  <c r="D43" i="87"/>
  <c r="C43" i="87"/>
  <c r="B43" i="87"/>
  <c r="K42" i="87"/>
  <c r="I42" i="87"/>
  <c r="G42" i="87"/>
  <c r="L42" i="87" s="1"/>
  <c r="F42" i="87"/>
  <c r="E42" i="87"/>
  <c r="J42" i="87" s="1"/>
  <c r="D42" i="87"/>
  <c r="C42" i="87"/>
  <c r="B42" i="87"/>
  <c r="I41" i="87"/>
  <c r="M41" i="87" s="1"/>
  <c r="G41" i="87"/>
  <c r="L41" i="87" s="1"/>
  <c r="F41" i="87"/>
  <c r="K41" i="87" s="1"/>
  <c r="E41" i="87"/>
  <c r="J41" i="87" s="1"/>
  <c r="D41" i="87"/>
  <c r="C41" i="87"/>
  <c r="B41" i="87"/>
  <c r="L40" i="87"/>
  <c r="I40" i="87"/>
  <c r="M40" i="87" s="1"/>
  <c r="G40" i="87"/>
  <c r="F40" i="87"/>
  <c r="K40" i="87" s="1"/>
  <c r="E40" i="87"/>
  <c r="J40" i="87" s="1"/>
  <c r="D40" i="87"/>
  <c r="C40" i="87"/>
  <c r="B40" i="87"/>
  <c r="L39" i="87"/>
  <c r="K39" i="87"/>
  <c r="I39" i="87"/>
  <c r="G39" i="87"/>
  <c r="F39" i="87"/>
  <c r="E39" i="87"/>
  <c r="J39" i="87" s="1"/>
  <c r="D39" i="87"/>
  <c r="C39" i="87"/>
  <c r="B39" i="87"/>
  <c r="K38" i="87"/>
  <c r="I38" i="87"/>
  <c r="G38" i="87"/>
  <c r="L38" i="87" s="1"/>
  <c r="F38" i="87"/>
  <c r="E38" i="87"/>
  <c r="J38" i="87" s="1"/>
  <c r="D38" i="87"/>
  <c r="C38" i="87"/>
  <c r="B38" i="87"/>
  <c r="I37" i="87"/>
  <c r="M37" i="87" s="1"/>
  <c r="G37" i="87"/>
  <c r="L37" i="87" s="1"/>
  <c r="F37" i="87"/>
  <c r="K37" i="87" s="1"/>
  <c r="E37" i="87"/>
  <c r="J37" i="87" s="1"/>
  <c r="D37" i="87"/>
  <c r="C37" i="87"/>
  <c r="B37" i="87"/>
  <c r="L36" i="87"/>
  <c r="I36" i="87"/>
  <c r="M36" i="87" s="1"/>
  <c r="G36" i="87"/>
  <c r="F36" i="87"/>
  <c r="K36" i="87" s="1"/>
  <c r="E36" i="87"/>
  <c r="J36" i="87" s="1"/>
  <c r="D36" i="87"/>
  <c r="C36" i="87"/>
  <c r="B36" i="87"/>
  <c r="L35" i="87"/>
  <c r="K35" i="87"/>
  <c r="I35" i="87"/>
  <c r="G35" i="87"/>
  <c r="F35" i="87"/>
  <c r="E35" i="87"/>
  <c r="J35" i="87" s="1"/>
  <c r="D35" i="87"/>
  <c r="C35" i="87"/>
  <c r="B35" i="87"/>
  <c r="K34" i="87"/>
  <c r="I34" i="87"/>
  <c r="G34" i="87"/>
  <c r="L34" i="87" s="1"/>
  <c r="F34" i="87"/>
  <c r="E34" i="87"/>
  <c r="J34" i="87" s="1"/>
  <c r="D34" i="87"/>
  <c r="C34" i="87"/>
  <c r="B34" i="87"/>
  <c r="I33" i="87"/>
  <c r="M33" i="87" s="1"/>
  <c r="G33" i="87"/>
  <c r="L33" i="87" s="1"/>
  <c r="F33" i="87"/>
  <c r="K33" i="87" s="1"/>
  <c r="E33" i="87"/>
  <c r="J33" i="87" s="1"/>
  <c r="D33" i="87"/>
  <c r="C33" i="87"/>
  <c r="B33" i="87"/>
  <c r="L32" i="87"/>
  <c r="I32" i="87"/>
  <c r="M32" i="87" s="1"/>
  <c r="G32" i="87"/>
  <c r="F32" i="87"/>
  <c r="K32" i="87" s="1"/>
  <c r="E32" i="87"/>
  <c r="J32" i="87" s="1"/>
  <c r="D32" i="87"/>
  <c r="C32" i="87"/>
  <c r="B32" i="87"/>
  <c r="L31" i="87"/>
  <c r="K31" i="87"/>
  <c r="I31" i="87"/>
  <c r="G31" i="87"/>
  <c r="F31" i="87"/>
  <c r="E31" i="87"/>
  <c r="J31" i="87" s="1"/>
  <c r="D31" i="87"/>
  <c r="C31" i="87"/>
  <c r="B31" i="87"/>
  <c r="K30" i="87"/>
  <c r="I30" i="87"/>
  <c r="G30" i="87"/>
  <c r="L30" i="87" s="1"/>
  <c r="F30" i="87"/>
  <c r="E30" i="87"/>
  <c r="J30" i="87" s="1"/>
  <c r="D30" i="87"/>
  <c r="C30" i="87"/>
  <c r="B30" i="87"/>
  <c r="I29" i="87"/>
  <c r="M29" i="87" s="1"/>
  <c r="G29" i="87"/>
  <c r="L29" i="87" s="1"/>
  <c r="F29" i="87"/>
  <c r="K29" i="87" s="1"/>
  <c r="E29" i="87"/>
  <c r="J29" i="87" s="1"/>
  <c r="D29" i="87"/>
  <c r="C29" i="87"/>
  <c r="B29" i="87"/>
  <c r="L28" i="87"/>
  <c r="I28" i="87"/>
  <c r="M28" i="87" s="1"/>
  <c r="G28" i="87"/>
  <c r="F28" i="87"/>
  <c r="K28" i="87" s="1"/>
  <c r="E28" i="87"/>
  <c r="J28" i="87" s="1"/>
  <c r="D28" i="87"/>
  <c r="C28" i="87"/>
  <c r="B28" i="87"/>
  <c r="L27" i="87"/>
  <c r="K27" i="87"/>
  <c r="I27" i="87"/>
  <c r="G27" i="87"/>
  <c r="F27" i="87"/>
  <c r="E27" i="87"/>
  <c r="J27" i="87" s="1"/>
  <c r="D27" i="87"/>
  <c r="C27" i="87"/>
  <c r="B27" i="87"/>
  <c r="K26" i="87"/>
  <c r="I26" i="87"/>
  <c r="G26" i="87"/>
  <c r="L26" i="87" s="1"/>
  <c r="F26" i="87"/>
  <c r="E26" i="87"/>
  <c r="J26" i="87" s="1"/>
  <c r="D26" i="87"/>
  <c r="C26" i="87"/>
  <c r="B26" i="87"/>
  <c r="I25" i="87"/>
  <c r="M25" i="87" s="1"/>
  <c r="G25" i="87"/>
  <c r="L25" i="87" s="1"/>
  <c r="F25" i="87"/>
  <c r="K25" i="87" s="1"/>
  <c r="E25" i="87"/>
  <c r="J25" i="87" s="1"/>
  <c r="D25" i="87"/>
  <c r="C25" i="87"/>
  <c r="B25" i="87"/>
  <c r="L24" i="87"/>
  <c r="I24" i="87"/>
  <c r="M24" i="87" s="1"/>
  <c r="G24" i="87"/>
  <c r="F24" i="87"/>
  <c r="K24" i="87" s="1"/>
  <c r="E24" i="87"/>
  <c r="J24" i="87" s="1"/>
  <c r="D24" i="87"/>
  <c r="C24" i="87"/>
  <c r="B24" i="87"/>
  <c r="L23" i="87"/>
  <c r="K23" i="87"/>
  <c r="I23" i="87"/>
  <c r="G23" i="87"/>
  <c r="F23" i="87"/>
  <c r="E23" i="87"/>
  <c r="J23" i="87" s="1"/>
  <c r="D23" i="87"/>
  <c r="C23" i="87"/>
  <c r="B23" i="87"/>
  <c r="K22" i="87"/>
  <c r="I22" i="87"/>
  <c r="G22" i="87"/>
  <c r="L22" i="87" s="1"/>
  <c r="F22" i="87"/>
  <c r="E22" i="87"/>
  <c r="J22" i="87" s="1"/>
  <c r="D22" i="87"/>
  <c r="C22" i="87"/>
  <c r="B22" i="87"/>
  <c r="I21" i="87"/>
  <c r="M21" i="87" s="1"/>
  <c r="G21" i="87"/>
  <c r="L21" i="87" s="1"/>
  <c r="F21" i="87"/>
  <c r="K21" i="87" s="1"/>
  <c r="E21" i="87"/>
  <c r="J21" i="87" s="1"/>
  <c r="D21" i="87"/>
  <c r="C21" i="87"/>
  <c r="B21" i="87"/>
  <c r="L20" i="87"/>
  <c r="I20" i="87"/>
  <c r="M20" i="87" s="1"/>
  <c r="G20" i="87"/>
  <c r="F20" i="87"/>
  <c r="K20" i="87" s="1"/>
  <c r="E20" i="87"/>
  <c r="J20" i="87" s="1"/>
  <c r="D20" i="87"/>
  <c r="C20" i="87"/>
  <c r="B20" i="87"/>
  <c r="L19" i="87"/>
  <c r="K19" i="87"/>
  <c r="I19" i="87"/>
  <c r="G19" i="87"/>
  <c r="F19" i="87"/>
  <c r="E19" i="87"/>
  <c r="J19" i="87" s="1"/>
  <c r="D19" i="87"/>
  <c r="C19" i="87"/>
  <c r="B19" i="87"/>
  <c r="K18" i="87"/>
  <c r="I18" i="87"/>
  <c r="G18" i="87"/>
  <c r="L18" i="87" s="1"/>
  <c r="F18" i="87"/>
  <c r="E18" i="87"/>
  <c r="J18" i="87" s="1"/>
  <c r="D18" i="87"/>
  <c r="C18" i="87"/>
  <c r="B18" i="87"/>
  <c r="I17" i="87"/>
  <c r="M17" i="87" s="1"/>
  <c r="G17" i="87"/>
  <c r="L17" i="87" s="1"/>
  <c r="F17" i="87"/>
  <c r="K17" i="87" s="1"/>
  <c r="E17" i="87"/>
  <c r="J17" i="87" s="1"/>
  <c r="D17" i="87"/>
  <c r="C17" i="87"/>
  <c r="B17" i="87"/>
  <c r="L16" i="87"/>
  <c r="I16" i="87"/>
  <c r="M16" i="87" s="1"/>
  <c r="G16" i="87"/>
  <c r="F16" i="87"/>
  <c r="K16" i="87" s="1"/>
  <c r="E16" i="87"/>
  <c r="J16" i="87" s="1"/>
  <c r="D16" i="87"/>
  <c r="C16" i="87"/>
  <c r="B16" i="87"/>
  <c r="L15" i="87"/>
  <c r="K15" i="87"/>
  <c r="I15" i="87"/>
  <c r="G15" i="87"/>
  <c r="F15" i="87"/>
  <c r="E15" i="87"/>
  <c r="J15" i="87" s="1"/>
  <c r="D15" i="87"/>
  <c r="C15" i="87"/>
  <c r="B15" i="87"/>
  <c r="K14" i="87"/>
  <c r="I14" i="87"/>
  <c r="G14" i="87"/>
  <c r="L14" i="87" s="1"/>
  <c r="F14" i="87"/>
  <c r="E14" i="87"/>
  <c r="J14" i="87" s="1"/>
  <c r="D14" i="87"/>
  <c r="C14" i="87"/>
  <c r="B14" i="87"/>
  <c r="I13" i="87"/>
  <c r="M13" i="87" s="1"/>
  <c r="G13" i="87"/>
  <c r="L13" i="87" s="1"/>
  <c r="F13" i="87"/>
  <c r="K13" i="87" s="1"/>
  <c r="E13" i="87"/>
  <c r="J13" i="87" s="1"/>
  <c r="D13" i="87"/>
  <c r="C13" i="87"/>
  <c r="B13" i="87"/>
  <c r="L12" i="87"/>
  <c r="I12" i="87"/>
  <c r="M12" i="87" s="1"/>
  <c r="G12" i="87"/>
  <c r="F12" i="87"/>
  <c r="K12" i="87" s="1"/>
  <c r="E12" i="87"/>
  <c r="J12" i="87" s="1"/>
  <c r="D12" i="87"/>
  <c r="C12" i="87"/>
  <c r="B12" i="87"/>
  <c r="L11" i="87"/>
  <c r="K11" i="87"/>
  <c r="I11" i="87"/>
  <c r="G11" i="87"/>
  <c r="F11" i="87"/>
  <c r="E11" i="87"/>
  <c r="J11" i="87" s="1"/>
  <c r="D11" i="87"/>
  <c r="C11" i="87"/>
  <c r="B11" i="87"/>
  <c r="K10" i="87"/>
  <c r="I10" i="87"/>
  <c r="G10" i="87"/>
  <c r="L10" i="87" s="1"/>
  <c r="F10" i="87"/>
  <c r="E10" i="87"/>
  <c r="J10" i="87" s="1"/>
  <c r="D10" i="87"/>
  <c r="C10" i="87"/>
  <c r="B10" i="87"/>
  <c r="I9" i="87"/>
  <c r="M9" i="87" s="1"/>
  <c r="G9" i="87"/>
  <c r="L9" i="87" s="1"/>
  <c r="F9" i="87"/>
  <c r="K9" i="87" s="1"/>
  <c r="E9" i="87"/>
  <c r="J9" i="87" s="1"/>
  <c r="D9" i="87"/>
  <c r="C9" i="87"/>
  <c r="B9" i="87"/>
  <c r="L8" i="87"/>
  <c r="I8" i="87"/>
  <c r="M8" i="87" s="1"/>
  <c r="G8" i="87"/>
  <c r="F8" i="87"/>
  <c r="K8" i="87" s="1"/>
  <c r="E8" i="87"/>
  <c r="J8" i="87" s="1"/>
  <c r="D8" i="87"/>
  <c r="C8" i="87"/>
  <c r="B8" i="87"/>
  <c r="L7" i="87"/>
  <c r="K7" i="87"/>
  <c r="I7" i="87"/>
  <c r="G7" i="87"/>
  <c r="F7" i="87"/>
  <c r="E7" i="87"/>
  <c r="J7" i="87" s="1"/>
  <c r="D7" i="87"/>
  <c r="C7" i="87"/>
  <c r="B7" i="87"/>
  <c r="K6" i="87"/>
  <c r="I6" i="87"/>
  <c r="G6" i="87"/>
  <c r="L6" i="87" s="1"/>
  <c r="F6" i="87"/>
  <c r="E6" i="87"/>
  <c r="J6" i="87" s="1"/>
  <c r="D6" i="87"/>
  <c r="C6" i="87"/>
  <c r="B6" i="87"/>
  <c r="I5" i="87"/>
  <c r="M5" i="87" s="1"/>
  <c r="G5" i="87"/>
  <c r="L5" i="87" s="1"/>
  <c r="F5" i="87"/>
  <c r="K5" i="87" s="1"/>
  <c r="E5" i="87"/>
  <c r="J5" i="87" s="1"/>
  <c r="D5" i="87"/>
  <c r="C5" i="87"/>
  <c r="B5" i="87"/>
  <c r="L4" i="87"/>
  <c r="I4" i="87"/>
  <c r="M4" i="87" s="1"/>
  <c r="G4" i="87"/>
  <c r="F4" i="87"/>
  <c r="K4" i="87" s="1"/>
  <c r="E4" i="87"/>
  <c r="J4" i="87" s="1"/>
  <c r="D4" i="87"/>
  <c r="C4" i="87"/>
  <c r="B4" i="87"/>
  <c r="L3" i="87"/>
  <c r="K3" i="87"/>
  <c r="I3" i="87"/>
  <c r="G3" i="87"/>
  <c r="F3" i="87"/>
  <c r="E3" i="87"/>
  <c r="J3" i="87" s="1"/>
  <c r="D3" i="87"/>
  <c r="C3" i="87"/>
  <c r="B3" i="87"/>
  <c r="I2" i="87"/>
  <c r="G2" i="87"/>
  <c r="L2" i="87" s="1"/>
  <c r="F2" i="87"/>
  <c r="K2" i="87" s="1"/>
  <c r="E2" i="87"/>
  <c r="J2" i="87" s="1"/>
  <c r="M2" i="87" s="1"/>
  <c r="D2" i="87"/>
  <c r="C2" i="87"/>
  <c r="B2" i="87"/>
  <c r="K1" i="87"/>
  <c r="G1" i="87"/>
  <c r="L1" i="87" s="1"/>
  <c r="F1" i="87"/>
  <c r="E1" i="87"/>
  <c r="J1" i="87" s="1"/>
  <c r="D1" i="87"/>
  <c r="M145" i="86"/>
  <c r="K145" i="86"/>
  <c r="R145" i="86" s="1"/>
  <c r="C145" i="86"/>
  <c r="B145" i="86"/>
  <c r="M144" i="86"/>
  <c r="K144" i="86"/>
  <c r="R144" i="86" s="1"/>
  <c r="C144" i="86"/>
  <c r="B144" i="86"/>
  <c r="M143" i="86"/>
  <c r="K143" i="86"/>
  <c r="R143" i="86" s="1"/>
  <c r="C143" i="86"/>
  <c r="B143" i="86"/>
  <c r="M142" i="86"/>
  <c r="K142" i="86"/>
  <c r="R142" i="86" s="1"/>
  <c r="C142" i="86"/>
  <c r="B142" i="86"/>
  <c r="M141" i="86"/>
  <c r="K141" i="86"/>
  <c r="R141" i="86" s="1"/>
  <c r="C141" i="86"/>
  <c r="B141" i="86"/>
  <c r="M140" i="86"/>
  <c r="K140" i="86"/>
  <c r="R140" i="86" s="1"/>
  <c r="C140" i="86"/>
  <c r="B140" i="86"/>
  <c r="M139" i="86"/>
  <c r="K139" i="86"/>
  <c r="R139" i="86" s="1"/>
  <c r="J139" i="86"/>
  <c r="Q139" i="86" s="1"/>
  <c r="C139" i="86"/>
  <c r="B139" i="86"/>
  <c r="M138" i="86"/>
  <c r="K138" i="86"/>
  <c r="R138" i="86" s="1"/>
  <c r="C138" i="86"/>
  <c r="B138" i="86"/>
  <c r="M137" i="86"/>
  <c r="K137" i="86"/>
  <c r="R137" i="86" s="1"/>
  <c r="C137" i="86"/>
  <c r="B137" i="86"/>
  <c r="M136" i="86"/>
  <c r="K136" i="86"/>
  <c r="R136" i="86" s="1"/>
  <c r="C136" i="86"/>
  <c r="B136" i="86"/>
  <c r="M135" i="86"/>
  <c r="L135" i="86"/>
  <c r="L136" i="86" s="1"/>
  <c r="L137" i="86" s="1"/>
  <c r="L138" i="86" s="1"/>
  <c r="L139" i="86" s="1"/>
  <c r="L140" i="86" s="1"/>
  <c r="L141" i="86" s="1"/>
  <c r="L142" i="86" s="1"/>
  <c r="L143" i="86" s="1"/>
  <c r="L144" i="86" s="1"/>
  <c r="L145" i="86" s="1"/>
  <c r="K135" i="86"/>
  <c r="R135" i="86" s="1"/>
  <c r="C135" i="86"/>
  <c r="B135" i="86"/>
  <c r="M134" i="86"/>
  <c r="K134" i="86"/>
  <c r="R134" i="86" s="1"/>
  <c r="C134" i="86"/>
  <c r="B134" i="86"/>
  <c r="R133" i="86"/>
  <c r="M133" i="86"/>
  <c r="K133" i="86"/>
  <c r="C133" i="86"/>
  <c r="B133" i="86"/>
  <c r="M132" i="86"/>
  <c r="K132" i="86"/>
  <c r="R132" i="86" s="1"/>
  <c r="I132" i="86"/>
  <c r="P132" i="86" s="1"/>
  <c r="C132" i="86"/>
  <c r="B132" i="86"/>
  <c r="M131" i="86"/>
  <c r="K131" i="86"/>
  <c r="R131" i="86" s="1"/>
  <c r="C131" i="86"/>
  <c r="B131" i="86"/>
  <c r="P130" i="86"/>
  <c r="M130" i="86"/>
  <c r="K130" i="86"/>
  <c r="R130" i="86" s="1"/>
  <c r="C130" i="86"/>
  <c r="B130" i="86"/>
  <c r="M129" i="86"/>
  <c r="K129" i="86"/>
  <c r="R129" i="86" s="1"/>
  <c r="C129" i="86"/>
  <c r="B129" i="86"/>
  <c r="M128" i="86"/>
  <c r="K128" i="86"/>
  <c r="R128" i="86" s="1"/>
  <c r="C128" i="86"/>
  <c r="B128" i="86"/>
  <c r="M127" i="86"/>
  <c r="K127" i="86"/>
  <c r="R127" i="86" s="1"/>
  <c r="C127" i="86"/>
  <c r="B127" i="86"/>
  <c r="M126" i="86"/>
  <c r="K126" i="86"/>
  <c r="R126" i="86" s="1"/>
  <c r="C126" i="86"/>
  <c r="B126" i="86"/>
  <c r="M125" i="86"/>
  <c r="K125" i="86"/>
  <c r="R125" i="86" s="1"/>
  <c r="C125" i="86"/>
  <c r="B125" i="86"/>
  <c r="M124" i="86"/>
  <c r="K124" i="86"/>
  <c r="R124" i="86" s="1"/>
  <c r="I124" i="86"/>
  <c r="P124" i="86" s="1"/>
  <c r="C124" i="86"/>
  <c r="B124" i="86"/>
  <c r="M123" i="86"/>
  <c r="L123" i="86"/>
  <c r="L124" i="86" s="1"/>
  <c r="L125" i="86" s="1"/>
  <c r="L126" i="86" s="1"/>
  <c r="L127" i="86" s="1"/>
  <c r="L128" i="86" s="1"/>
  <c r="L129" i="86" s="1"/>
  <c r="L130" i="86" s="1"/>
  <c r="L131" i="86" s="1"/>
  <c r="L132" i="86" s="1"/>
  <c r="L133" i="86" s="1"/>
  <c r="K123" i="86"/>
  <c r="R123" i="86" s="1"/>
  <c r="C123" i="86"/>
  <c r="B123" i="86"/>
  <c r="M122" i="86"/>
  <c r="K122" i="86"/>
  <c r="R122" i="86" s="1"/>
  <c r="C122" i="86"/>
  <c r="B122" i="86"/>
  <c r="K121" i="86"/>
  <c r="I121" i="86"/>
  <c r="D121" i="86"/>
  <c r="C121" i="86"/>
  <c r="B121" i="86"/>
  <c r="K120" i="86"/>
  <c r="I120" i="86"/>
  <c r="D120" i="86"/>
  <c r="C120" i="86"/>
  <c r="B120" i="86"/>
  <c r="K119" i="86"/>
  <c r="I119" i="86"/>
  <c r="D119" i="86"/>
  <c r="C119" i="86"/>
  <c r="B119" i="86"/>
  <c r="K118" i="86"/>
  <c r="I118" i="86"/>
  <c r="D118" i="86"/>
  <c r="C118" i="86"/>
  <c r="B118" i="86"/>
  <c r="K117" i="86"/>
  <c r="I117" i="86"/>
  <c r="D117" i="86"/>
  <c r="C117" i="86"/>
  <c r="B117" i="86"/>
  <c r="K116" i="86"/>
  <c r="I116" i="86"/>
  <c r="D116" i="86"/>
  <c r="C116" i="86"/>
  <c r="B116" i="86"/>
  <c r="K115" i="86"/>
  <c r="I115" i="86"/>
  <c r="D115" i="86"/>
  <c r="C115" i="86"/>
  <c r="B115" i="86"/>
  <c r="K114" i="86"/>
  <c r="I114" i="86"/>
  <c r="D114" i="86"/>
  <c r="C114" i="86"/>
  <c r="B114" i="86"/>
  <c r="K113" i="86"/>
  <c r="I113" i="86"/>
  <c r="D113" i="86"/>
  <c r="C113" i="86"/>
  <c r="B113" i="86"/>
  <c r="K112" i="86"/>
  <c r="I112" i="86"/>
  <c r="D112" i="86"/>
  <c r="C112" i="86"/>
  <c r="B112" i="86"/>
  <c r="K111" i="86"/>
  <c r="I111" i="86"/>
  <c r="D111" i="86"/>
  <c r="C111" i="86"/>
  <c r="B111" i="86"/>
  <c r="L110" i="86"/>
  <c r="K110" i="86"/>
  <c r="I110" i="86"/>
  <c r="D110" i="86"/>
  <c r="C110" i="86"/>
  <c r="B110" i="86"/>
  <c r="L109" i="86"/>
  <c r="K109" i="86"/>
  <c r="J109" i="86"/>
  <c r="J128" i="86" s="1"/>
  <c r="Q128" i="86" s="1"/>
  <c r="I109" i="86"/>
  <c r="D109" i="86"/>
  <c r="C109" i="86"/>
  <c r="B109" i="86"/>
  <c r="K108" i="86"/>
  <c r="J108" i="86"/>
  <c r="I108" i="86"/>
  <c r="D108" i="86"/>
  <c r="C108" i="86"/>
  <c r="B108" i="86"/>
  <c r="K107" i="86"/>
  <c r="J107" i="86"/>
  <c r="I107" i="86"/>
  <c r="D107" i="86"/>
  <c r="C107" i="86"/>
  <c r="B107" i="86"/>
  <c r="K106" i="86"/>
  <c r="J106" i="86"/>
  <c r="I106" i="86"/>
  <c r="D106" i="86"/>
  <c r="C106" i="86"/>
  <c r="B106" i="86"/>
  <c r="K105" i="86"/>
  <c r="J105" i="86"/>
  <c r="I105" i="86"/>
  <c r="D105" i="86"/>
  <c r="C105" i="86"/>
  <c r="B105" i="86"/>
  <c r="K104" i="86"/>
  <c r="J104" i="86"/>
  <c r="I104" i="86"/>
  <c r="D104" i="86"/>
  <c r="C104" i="86"/>
  <c r="B104" i="86"/>
  <c r="K103" i="86"/>
  <c r="J103" i="86"/>
  <c r="I103" i="86"/>
  <c r="D103" i="86"/>
  <c r="C103" i="86"/>
  <c r="B103" i="86"/>
  <c r="K102" i="86"/>
  <c r="J102" i="86"/>
  <c r="I102" i="86"/>
  <c r="D102" i="86"/>
  <c r="C102" i="86"/>
  <c r="B102" i="86"/>
  <c r="K101" i="86"/>
  <c r="J101" i="86"/>
  <c r="I101" i="86"/>
  <c r="D101" i="86"/>
  <c r="C101" i="86"/>
  <c r="B101" i="86"/>
  <c r="K100" i="86"/>
  <c r="J100" i="86"/>
  <c r="I100" i="86"/>
  <c r="D100" i="86"/>
  <c r="C100" i="86"/>
  <c r="B100" i="86"/>
  <c r="K99" i="86"/>
  <c r="J99" i="86"/>
  <c r="I99" i="86"/>
  <c r="D99" i="86"/>
  <c r="C99" i="86"/>
  <c r="B99" i="86"/>
  <c r="K98" i="86"/>
  <c r="J98" i="86"/>
  <c r="I98" i="86"/>
  <c r="D98" i="86"/>
  <c r="C98" i="86"/>
  <c r="B98" i="86"/>
  <c r="K97" i="86"/>
  <c r="J97" i="86"/>
  <c r="I97" i="86"/>
  <c r="D97" i="86"/>
  <c r="C97" i="86"/>
  <c r="B97" i="86"/>
  <c r="K96" i="86"/>
  <c r="J96" i="86"/>
  <c r="I96" i="86"/>
  <c r="D96" i="86"/>
  <c r="C96" i="86"/>
  <c r="B96" i="86"/>
  <c r="K95" i="86"/>
  <c r="J95" i="86"/>
  <c r="I95" i="86"/>
  <c r="I143" i="86" s="1"/>
  <c r="P143" i="86" s="1"/>
  <c r="D95" i="86"/>
  <c r="C95" i="86"/>
  <c r="B95" i="86"/>
  <c r="K94" i="86"/>
  <c r="J94" i="86"/>
  <c r="I94" i="86"/>
  <c r="I142" i="86" s="1"/>
  <c r="P142" i="86" s="1"/>
  <c r="D94" i="86"/>
  <c r="C94" i="86"/>
  <c r="B94" i="86"/>
  <c r="K93" i="86"/>
  <c r="J93" i="86"/>
  <c r="I93" i="86"/>
  <c r="D93" i="86"/>
  <c r="C93" i="86"/>
  <c r="B93" i="86"/>
  <c r="K92" i="86"/>
  <c r="J92" i="86"/>
  <c r="I92" i="86"/>
  <c r="D92" i="86"/>
  <c r="C92" i="86"/>
  <c r="B92" i="86"/>
  <c r="K91" i="86"/>
  <c r="J91" i="86"/>
  <c r="I91" i="86"/>
  <c r="I139" i="86" s="1"/>
  <c r="P139" i="86" s="1"/>
  <c r="D91" i="86"/>
  <c r="C91" i="86"/>
  <c r="B91" i="86"/>
  <c r="K90" i="86"/>
  <c r="J90" i="86"/>
  <c r="I90" i="86"/>
  <c r="I138" i="86" s="1"/>
  <c r="P138" i="86" s="1"/>
  <c r="D90" i="86"/>
  <c r="C90" i="86"/>
  <c r="B90" i="86"/>
  <c r="K89" i="86"/>
  <c r="J89" i="86"/>
  <c r="I89" i="86"/>
  <c r="D89" i="86"/>
  <c r="C89" i="86"/>
  <c r="B89" i="86"/>
  <c r="K88" i="86"/>
  <c r="J88" i="86"/>
  <c r="I88" i="86"/>
  <c r="D88" i="86"/>
  <c r="C88" i="86"/>
  <c r="B88" i="86"/>
  <c r="K87" i="86"/>
  <c r="J87" i="86"/>
  <c r="I87" i="86"/>
  <c r="I135" i="86" s="1"/>
  <c r="P135" i="86" s="1"/>
  <c r="D87" i="86"/>
  <c r="C87" i="86"/>
  <c r="B87" i="86"/>
  <c r="K86" i="86"/>
  <c r="J86" i="86"/>
  <c r="I86" i="86"/>
  <c r="I134" i="86" s="1"/>
  <c r="P134" i="86" s="1"/>
  <c r="D86" i="86"/>
  <c r="C86" i="86"/>
  <c r="B86" i="86"/>
  <c r="K85" i="86"/>
  <c r="J85" i="86"/>
  <c r="I85" i="86"/>
  <c r="D85" i="86"/>
  <c r="C85" i="86"/>
  <c r="B85" i="86"/>
  <c r="K84" i="86"/>
  <c r="J84" i="86"/>
  <c r="I84" i="86"/>
  <c r="D84" i="86"/>
  <c r="C84" i="86"/>
  <c r="B84" i="86"/>
  <c r="K83" i="86"/>
  <c r="J83" i="86"/>
  <c r="I83" i="86"/>
  <c r="I131" i="86" s="1"/>
  <c r="P131" i="86" s="1"/>
  <c r="D83" i="86"/>
  <c r="C83" i="86"/>
  <c r="B83" i="86"/>
  <c r="K82" i="86"/>
  <c r="J82" i="86"/>
  <c r="I82" i="86"/>
  <c r="I130" i="86" s="1"/>
  <c r="D82" i="86"/>
  <c r="C82" i="86"/>
  <c r="B82" i="86"/>
  <c r="K81" i="86"/>
  <c r="J81" i="86"/>
  <c r="I81" i="86"/>
  <c r="D81" i="86"/>
  <c r="C81" i="86"/>
  <c r="B81" i="86"/>
  <c r="K80" i="86"/>
  <c r="J80" i="86"/>
  <c r="I80" i="86"/>
  <c r="D80" i="86"/>
  <c r="C80" i="86"/>
  <c r="B80" i="86"/>
  <c r="K79" i="86"/>
  <c r="J79" i="86"/>
  <c r="I79" i="86"/>
  <c r="D79" i="86"/>
  <c r="C79" i="86"/>
  <c r="B79" i="86"/>
  <c r="K78" i="86"/>
  <c r="J78" i="86"/>
  <c r="I78" i="86"/>
  <c r="I126" i="86" s="1"/>
  <c r="P126" i="86" s="1"/>
  <c r="D78" i="86"/>
  <c r="C78" i="86"/>
  <c r="B78" i="86"/>
  <c r="K77" i="86"/>
  <c r="J77" i="86"/>
  <c r="I77" i="86"/>
  <c r="D77" i="86"/>
  <c r="C77" i="86"/>
  <c r="B77" i="86"/>
  <c r="K76" i="86"/>
  <c r="J76" i="86"/>
  <c r="I76" i="86"/>
  <c r="D76" i="86"/>
  <c r="C76" i="86"/>
  <c r="B76" i="86"/>
  <c r="K75" i="86"/>
  <c r="J75" i="86"/>
  <c r="I75" i="86"/>
  <c r="I123" i="86" s="1"/>
  <c r="P123" i="86" s="1"/>
  <c r="D75" i="86"/>
  <c r="C75" i="86"/>
  <c r="B75" i="86"/>
  <c r="K74" i="86"/>
  <c r="J74" i="86"/>
  <c r="I74" i="86"/>
  <c r="I122" i="86" s="1"/>
  <c r="P122" i="86" s="1"/>
  <c r="D74" i="86"/>
  <c r="C74" i="86"/>
  <c r="B74" i="86"/>
  <c r="K73" i="86"/>
  <c r="J73" i="86"/>
  <c r="I73" i="86"/>
  <c r="D73" i="86"/>
  <c r="C73" i="86"/>
  <c r="B73" i="86"/>
  <c r="K72" i="86"/>
  <c r="J72" i="86"/>
  <c r="I72" i="86"/>
  <c r="D72" i="86"/>
  <c r="C72" i="86"/>
  <c r="B72" i="86"/>
  <c r="K71" i="86"/>
  <c r="J71" i="86"/>
  <c r="I71" i="86"/>
  <c r="D71" i="86"/>
  <c r="C71" i="86"/>
  <c r="B71" i="86"/>
  <c r="K70" i="86"/>
  <c r="J70" i="86"/>
  <c r="I70" i="86"/>
  <c r="D70" i="86"/>
  <c r="C70" i="86"/>
  <c r="B70" i="86"/>
  <c r="K69" i="86"/>
  <c r="J69" i="86"/>
  <c r="I69" i="86"/>
  <c r="D69" i="86"/>
  <c r="C69" i="86"/>
  <c r="B69" i="86"/>
  <c r="K68" i="86"/>
  <c r="J68" i="86"/>
  <c r="I68" i="86"/>
  <c r="D68" i="86"/>
  <c r="C68" i="86"/>
  <c r="B68" i="86"/>
  <c r="K67" i="86"/>
  <c r="J67" i="86"/>
  <c r="I67" i="86"/>
  <c r="D67" i="86"/>
  <c r="C67" i="86"/>
  <c r="B67" i="86"/>
  <c r="K66" i="86"/>
  <c r="J66" i="86"/>
  <c r="I66" i="86"/>
  <c r="D66" i="86"/>
  <c r="C66" i="86"/>
  <c r="B66" i="86"/>
  <c r="K65" i="86"/>
  <c r="J65" i="86"/>
  <c r="I65" i="86"/>
  <c r="D65" i="86"/>
  <c r="C65" i="86"/>
  <c r="B65" i="86"/>
  <c r="K64" i="86"/>
  <c r="J64" i="86"/>
  <c r="I64" i="86"/>
  <c r="D64" i="86"/>
  <c r="C64" i="86"/>
  <c r="B64" i="86"/>
  <c r="K63" i="86"/>
  <c r="J63" i="86"/>
  <c r="I63" i="86"/>
  <c r="D63" i="86"/>
  <c r="C63" i="86"/>
  <c r="B63" i="86"/>
  <c r="K62" i="86"/>
  <c r="J62" i="86"/>
  <c r="I62" i="86"/>
  <c r="D62" i="86"/>
  <c r="C62" i="86"/>
  <c r="B62" i="86"/>
  <c r="K61" i="86"/>
  <c r="J61" i="86"/>
  <c r="I61" i="86"/>
  <c r="D61" i="86"/>
  <c r="C61" i="86"/>
  <c r="B61" i="86"/>
  <c r="K60" i="86"/>
  <c r="J60" i="86"/>
  <c r="I60" i="86"/>
  <c r="D60" i="86"/>
  <c r="C60" i="86"/>
  <c r="B60" i="86"/>
  <c r="K59" i="86"/>
  <c r="J59" i="86"/>
  <c r="I59" i="86"/>
  <c r="D59" i="86"/>
  <c r="C59" i="86"/>
  <c r="B59" i="86"/>
  <c r="K58" i="86"/>
  <c r="J58" i="86"/>
  <c r="I58" i="86"/>
  <c r="D58" i="86"/>
  <c r="C58" i="86"/>
  <c r="B58" i="86"/>
  <c r="K57" i="86"/>
  <c r="J57" i="86"/>
  <c r="I57" i="86"/>
  <c r="D57" i="86"/>
  <c r="C57" i="86"/>
  <c r="B57" i="86"/>
  <c r="K56" i="86"/>
  <c r="J56" i="86"/>
  <c r="I56" i="86"/>
  <c r="D56" i="86"/>
  <c r="C56" i="86"/>
  <c r="B56" i="86"/>
  <c r="K55" i="86"/>
  <c r="J55" i="86"/>
  <c r="I55" i="86"/>
  <c r="D55" i="86"/>
  <c r="C55" i="86"/>
  <c r="B55" i="86"/>
  <c r="K54" i="86"/>
  <c r="J54" i="86"/>
  <c r="I54" i="86"/>
  <c r="D54" i="86"/>
  <c r="C54" i="86"/>
  <c r="B54" i="86"/>
  <c r="K53" i="86"/>
  <c r="J53" i="86"/>
  <c r="I53" i="86"/>
  <c r="D53" i="86"/>
  <c r="C53" i="86"/>
  <c r="B53" i="86"/>
  <c r="K52" i="86"/>
  <c r="J52" i="86"/>
  <c r="I52" i="86"/>
  <c r="D52" i="86"/>
  <c r="C52" i="86"/>
  <c r="B52" i="86"/>
  <c r="K51" i="86"/>
  <c r="J51" i="86"/>
  <c r="I51" i="86"/>
  <c r="D51" i="86"/>
  <c r="C51" i="86"/>
  <c r="B51" i="86"/>
  <c r="K50" i="86"/>
  <c r="J50" i="86"/>
  <c r="I50" i="86"/>
  <c r="D50" i="86"/>
  <c r="C50" i="86"/>
  <c r="B50" i="86"/>
  <c r="K49" i="86"/>
  <c r="J49" i="86"/>
  <c r="I49" i="86"/>
  <c r="D49" i="86"/>
  <c r="C49" i="86"/>
  <c r="B49" i="86"/>
  <c r="K48" i="86"/>
  <c r="J48" i="86"/>
  <c r="I48" i="86"/>
  <c r="D48" i="86"/>
  <c r="C48" i="86"/>
  <c r="B48" i="86"/>
  <c r="K47" i="86"/>
  <c r="J47" i="86"/>
  <c r="I47" i="86"/>
  <c r="D47" i="86"/>
  <c r="C47" i="86"/>
  <c r="B47" i="86"/>
  <c r="K46" i="86"/>
  <c r="J46" i="86"/>
  <c r="I46" i="86"/>
  <c r="D46" i="86"/>
  <c r="C46" i="86"/>
  <c r="B46" i="86"/>
  <c r="K45" i="86"/>
  <c r="J45" i="86"/>
  <c r="I45" i="86"/>
  <c r="D45" i="86"/>
  <c r="C45" i="86"/>
  <c r="B45" i="86"/>
  <c r="K44" i="86"/>
  <c r="J44" i="86"/>
  <c r="I44" i="86"/>
  <c r="D44" i="86"/>
  <c r="C44" i="86"/>
  <c r="B44" i="86"/>
  <c r="K43" i="86"/>
  <c r="J43" i="86"/>
  <c r="I43" i="86"/>
  <c r="D43" i="86"/>
  <c r="C43" i="86"/>
  <c r="B43" i="86"/>
  <c r="K42" i="86"/>
  <c r="J42" i="86"/>
  <c r="I42" i="86"/>
  <c r="D42" i="86"/>
  <c r="C42" i="86"/>
  <c r="B42" i="86"/>
  <c r="K41" i="86"/>
  <c r="J41" i="86"/>
  <c r="I41" i="86"/>
  <c r="D41" i="86"/>
  <c r="C41" i="86"/>
  <c r="B41" i="86"/>
  <c r="K40" i="86"/>
  <c r="J40" i="86"/>
  <c r="I40" i="86"/>
  <c r="D40" i="86"/>
  <c r="C40" i="86"/>
  <c r="B40" i="86"/>
  <c r="K39" i="86"/>
  <c r="J39" i="86"/>
  <c r="I39" i="86"/>
  <c r="D39" i="86"/>
  <c r="C39" i="86"/>
  <c r="B39" i="86"/>
  <c r="K38" i="86"/>
  <c r="J38" i="86"/>
  <c r="I38" i="86"/>
  <c r="D38" i="86"/>
  <c r="C38" i="86"/>
  <c r="B38" i="86"/>
  <c r="K37" i="86"/>
  <c r="J37" i="86"/>
  <c r="I37" i="86"/>
  <c r="D37" i="86"/>
  <c r="C37" i="86"/>
  <c r="B37" i="86"/>
  <c r="K36" i="86"/>
  <c r="J36" i="86"/>
  <c r="I36" i="86"/>
  <c r="D36" i="86"/>
  <c r="C36" i="86"/>
  <c r="B36" i="86"/>
  <c r="K35" i="86"/>
  <c r="J35" i="86"/>
  <c r="I35" i="86"/>
  <c r="D35" i="86"/>
  <c r="C35" i="86"/>
  <c r="B35" i="86"/>
  <c r="K34" i="86"/>
  <c r="J34" i="86"/>
  <c r="I34" i="86"/>
  <c r="D34" i="86"/>
  <c r="C34" i="86"/>
  <c r="B34" i="86"/>
  <c r="K33" i="86"/>
  <c r="J33" i="86"/>
  <c r="I33" i="86"/>
  <c r="D33" i="86"/>
  <c r="C33" i="86"/>
  <c r="B33" i="86"/>
  <c r="K32" i="86"/>
  <c r="J32" i="86"/>
  <c r="I32" i="86"/>
  <c r="D32" i="86"/>
  <c r="C32" i="86"/>
  <c r="B32" i="86"/>
  <c r="K31" i="86"/>
  <c r="J31" i="86"/>
  <c r="I31" i="86"/>
  <c r="D31" i="86"/>
  <c r="C31" i="86"/>
  <c r="B31" i="86"/>
  <c r="K30" i="86"/>
  <c r="J30" i="86"/>
  <c r="I30" i="86"/>
  <c r="D30" i="86"/>
  <c r="C30" i="86"/>
  <c r="B30" i="86"/>
  <c r="K29" i="86"/>
  <c r="J29" i="86"/>
  <c r="I29" i="86"/>
  <c r="D29" i="86"/>
  <c r="C29" i="86"/>
  <c r="B29" i="86"/>
  <c r="K28" i="86"/>
  <c r="J28" i="86"/>
  <c r="I28" i="86"/>
  <c r="D28" i="86"/>
  <c r="C28" i="86"/>
  <c r="B28" i="86"/>
  <c r="K27" i="86"/>
  <c r="J27" i="86"/>
  <c r="I27" i="86"/>
  <c r="D27" i="86"/>
  <c r="C27" i="86"/>
  <c r="B27" i="86"/>
  <c r="K26" i="86"/>
  <c r="J26" i="86"/>
  <c r="I26" i="86"/>
  <c r="D26" i="86"/>
  <c r="C26" i="86"/>
  <c r="B26" i="86"/>
  <c r="K25" i="86"/>
  <c r="J25" i="86"/>
  <c r="I25" i="86"/>
  <c r="D25" i="86"/>
  <c r="C25" i="86"/>
  <c r="B25" i="86"/>
  <c r="K24" i="86"/>
  <c r="J24" i="86"/>
  <c r="I24" i="86"/>
  <c r="D24" i="86"/>
  <c r="C24" i="86"/>
  <c r="B24" i="86"/>
  <c r="K23" i="86"/>
  <c r="J23" i="86"/>
  <c r="I23" i="86"/>
  <c r="D23" i="86"/>
  <c r="C23" i="86"/>
  <c r="B23" i="86"/>
  <c r="K22" i="86"/>
  <c r="J22" i="86"/>
  <c r="I22" i="86"/>
  <c r="D22" i="86"/>
  <c r="C22" i="86"/>
  <c r="B22" i="86"/>
  <c r="K21" i="86"/>
  <c r="J21" i="86"/>
  <c r="I21" i="86"/>
  <c r="D21" i="86"/>
  <c r="C21" i="86"/>
  <c r="B21" i="86"/>
  <c r="K20" i="86"/>
  <c r="J20" i="86"/>
  <c r="I20" i="86"/>
  <c r="D20" i="86"/>
  <c r="C20" i="86"/>
  <c r="B20" i="86"/>
  <c r="K19" i="86"/>
  <c r="J19" i="86"/>
  <c r="I19" i="86"/>
  <c r="D19" i="86"/>
  <c r="C19" i="86"/>
  <c r="B19" i="86"/>
  <c r="K18" i="86"/>
  <c r="J18" i="86"/>
  <c r="I18" i="86"/>
  <c r="D18" i="86"/>
  <c r="C18" i="86"/>
  <c r="B18" i="86"/>
  <c r="K17" i="86"/>
  <c r="J17" i="86"/>
  <c r="I17" i="86"/>
  <c r="D17" i="86"/>
  <c r="C17" i="86"/>
  <c r="B17" i="86"/>
  <c r="K16" i="86"/>
  <c r="J16" i="86"/>
  <c r="I16" i="86"/>
  <c r="D16" i="86"/>
  <c r="C16" i="86"/>
  <c r="B16" i="86"/>
  <c r="K15" i="86"/>
  <c r="J15" i="86"/>
  <c r="I15" i="86"/>
  <c r="D15" i="86"/>
  <c r="C15" i="86"/>
  <c r="B15" i="86"/>
  <c r="K14" i="86"/>
  <c r="J14" i="86"/>
  <c r="I14" i="86"/>
  <c r="D14" i="86"/>
  <c r="C14" i="86"/>
  <c r="B14" i="86"/>
  <c r="K13" i="86"/>
  <c r="J13" i="86"/>
  <c r="I13" i="86"/>
  <c r="D13" i="86"/>
  <c r="C13" i="86"/>
  <c r="B13" i="86"/>
  <c r="K12" i="86"/>
  <c r="J12" i="86"/>
  <c r="I12" i="86"/>
  <c r="D12" i="86"/>
  <c r="C12" i="86"/>
  <c r="B12" i="86"/>
  <c r="K11" i="86"/>
  <c r="J11" i="86"/>
  <c r="I11" i="86"/>
  <c r="D11" i="86"/>
  <c r="C11" i="86"/>
  <c r="B11" i="86"/>
  <c r="K10" i="86"/>
  <c r="J10" i="86"/>
  <c r="I10" i="86"/>
  <c r="D10" i="86"/>
  <c r="C10" i="86"/>
  <c r="B10" i="86"/>
  <c r="K9" i="86"/>
  <c r="J9" i="86"/>
  <c r="I9" i="86"/>
  <c r="D9" i="86"/>
  <c r="C9" i="86"/>
  <c r="B9" i="86"/>
  <c r="K8" i="86"/>
  <c r="J8" i="86"/>
  <c r="I8" i="86"/>
  <c r="D8" i="86"/>
  <c r="C8" i="86"/>
  <c r="B8" i="86"/>
  <c r="K7" i="86"/>
  <c r="J7" i="86"/>
  <c r="I7" i="86"/>
  <c r="D7" i="86"/>
  <c r="C7" i="86"/>
  <c r="B7" i="86"/>
  <c r="K6" i="86"/>
  <c r="J6" i="86"/>
  <c r="I6" i="86"/>
  <c r="D6" i="86"/>
  <c r="C6" i="86"/>
  <c r="B6" i="86"/>
  <c r="K5" i="86"/>
  <c r="J5" i="86"/>
  <c r="I5" i="86"/>
  <c r="D5" i="86"/>
  <c r="C5" i="86"/>
  <c r="B5" i="86"/>
  <c r="K4" i="86"/>
  <c r="J4" i="86"/>
  <c r="I4" i="86"/>
  <c r="D4" i="86"/>
  <c r="C4" i="86"/>
  <c r="B4" i="86"/>
  <c r="K3" i="86"/>
  <c r="J3" i="86"/>
  <c r="I3" i="86"/>
  <c r="D3" i="86"/>
  <c r="C3" i="86"/>
  <c r="B3" i="86"/>
  <c r="K2" i="86"/>
  <c r="J2" i="86"/>
  <c r="I2" i="86"/>
  <c r="D2" i="86"/>
  <c r="C2" i="86"/>
  <c r="B2" i="86"/>
  <c r="R1" i="86"/>
  <c r="Q1" i="86"/>
  <c r="N1" i="86"/>
  <c r="K1" i="86"/>
  <c r="J1" i="86"/>
  <c r="I1" i="86"/>
  <c r="P1" i="86" s="1"/>
  <c r="O1" i="86"/>
  <c r="D1" i="86"/>
  <c r="L145" i="85"/>
  <c r="I145" i="85"/>
  <c r="O145" i="85" s="1"/>
  <c r="C145" i="85"/>
  <c r="B145" i="85"/>
  <c r="L144" i="85"/>
  <c r="I144" i="85"/>
  <c r="O144" i="85" s="1"/>
  <c r="C144" i="85"/>
  <c r="B144" i="85"/>
  <c r="L143" i="85"/>
  <c r="I143" i="85"/>
  <c r="O143" i="85" s="1"/>
  <c r="C143" i="85"/>
  <c r="B143" i="85"/>
  <c r="O142" i="85"/>
  <c r="L142" i="85"/>
  <c r="I142" i="85"/>
  <c r="C142" i="85"/>
  <c r="B142" i="85"/>
  <c r="L141" i="85"/>
  <c r="I141" i="85"/>
  <c r="O141" i="85" s="1"/>
  <c r="C141" i="85"/>
  <c r="B141" i="85"/>
  <c r="L140" i="85"/>
  <c r="I140" i="85"/>
  <c r="O140" i="85" s="1"/>
  <c r="C140" i="85"/>
  <c r="B140" i="85"/>
  <c r="L139" i="85"/>
  <c r="I139" i="85"/>
  <c r="O139" i="85" s="1"/>
  <c r="C139" i="85"/>
  <c r="B139" i="85"/>
  <c r="L138" i="85"/>
  <c r="I138" i="85"/>
  <c r="O138" i="85" s="1"/>
  <c r="C138" i="85"/>
  <c r="B138" i="85"/>
  <c r="L137" i="85"/>
  <c r="I137" i="85"/>
  <c r="O137" i="85" s="1"/>
  <c r="C137" i="85"/>
  <c r="B137" i="85"/>
  <c r="L136" i="85"/>
  <c r="I136" i="85"/>
  <c r="O136" i="85" s="1"/>
  <c r="C136" i="85"/>
  <c r="B136" i="85"/>
  <c r="L135" i="85"/>
  <c r="I135" i="85"/>
  <c r="O135" i="85" s="1"/>
  <c r="C135" i="85"/>
  <c r="B135" i="85"/>
  <c r="O134" i="85"/>
  <c r="L134" i="85"/>
  <c r="K134" i="85"/>
  <c r="I134" i="85"/>
  <c r="C134" i="85"/>
  <c r="B134" i="85"/>
  <c r="L133" i="85"/>
  <c r="I133" i="85"/>
  <c r="O133" i="85" s="1"/>
  <c r="C133" i="85"/>
  <c r="B133" i="85"/>
  <c r="L132" i="85"/>
  <c r="I132" i="85"/>
  <c r="O132" i="85" s="1"/>
  <c r="C132" i="85"/>
  <c r="B132" i="85"/>
  <c r="L131" i="85"/>
  <c r="I131" i="85"/>
  <c r="O131" i="85" s="1"/>
  <c r="C131" i="85"/>
  <c r="B131" i="85"/>
  <c r="L130" i="85"/>
  <c r="I130" i="85"/>
  <c r="O130" i="85" s="1"/>
  <c r="C130" i="85"/>
  <c r="B130" i="85"/>
  <c r="L129" i="85"/>
  <c r="I129" i="85"/>
  <c r="O129" i="85" s="1"/>
  <c r="C129" i="85"/>
  <c r="B129" i="85"/>
  <c r="L128" i="85"/>
  <c r="I128" i="85"/>
  <c r="O128" i="85" s="1"/>
  <c r="C128" i="85"/>
  <c r="B128" i="85"/>
  <c r="L127" i="85"/>
  <c r="I127" i="85"/>
  <c r="O127" i="85" s="1"/>
  <c r="C127" i="85"/>
  <c r="B127" i="85"/>
  <c r="L126" i="85"/>
  <c r="I126" i="85"/>
  <c r="O126" i="85" s="1"/>
  <c r="C126" i="85"/>
  <c r="B126" i="85"/>
  <c r="L125" i="85"/>
  <c r="I125" i="85"/>
  <c r="O125" i="85" s="1"/>
  <c r="C125" i="85"/>
  <c r="B125" i="85"/>
  <c r="L124" i="85"/>
  <c r="I124" i="85"/>
  <c r="O124" i="85" s="1"/>
  <c r="C124" i="85"/>
  <c r="B124" i="85"/>
  <c r="L123" i="85"/>
  <c r="I123" i="85"/>
  <c r="O123" i="85" s="1"/>
  <c r="C123" i="85"/>
  <c r="B123" i="85"/>
  <c r="O122" i="85"/>
  <c r="L122" i="85"/>
  <c r="K122" i="85"/>
  <c r="I122" i="85"/>
  <c r="C122" i="85"/>
  <c r="B122" i="85"/>
  <c r="I121" i="85"/>
  <c r="D121" i="85"/>
  <c r="C121" i="85"/>
  <c r="B121" i="85"/>
  <c r="I120" i="85"/>
  <c r="D120" i="85"/>
  <c r="C120" i="85"/>
  <c r="B120" i="85"/>
  <c r="I119" i="85"/>
  <c r="D119" i="85"/>
  <c r="C119" i="85"/>
  <c r="B119" i="85"/>
  <c r="I118" i="85"/>
  <c r="D118" i="85"/>
  <c r="C118" i="85"/>
  <c r="B118" i="85"/>
  <c r="I117" i="85"/>
  <c r="D117" i="85"/>
  <c r="C117" i="85"/>
  <c r="B117" i="85"/>
  <c r="I116" i="85"/>
  <c r="D116" i="85"/>
  <c r="C116" i="85"/>
  <c r="B116" i="85"/>
  <c r="I115" i="85"/>
  <c r="D115" i="85"/>
  <c r="C115" i="85"/>
  <c r="B115" i="85"/>
  <c r="I114" i="85"/>
  <c r="D114" i="85"/>
  <c r="C114" i="85"/>
  <c r="B114" i="85"/>
  <c r="I113" i="85"/>
  <c r="D113" i="85"/>
  <c r="C113" i="85"/>
  <c r="B113" i="85"/>
  <c r="I112" i="85"/>
  <c r="D112" i="85"/>
  <c r="C112" i="85"/>
  <c r="B112" i="85"/>
  <c r="I111" i="85"/>
  <c r="D111" i="85"/>
  <c r="C111" i="85"/>
  <c r="B111" i="85"/>
  <c r="K110" i="85"/>
  <c r="I110" i="85"/>
  <c r="D110" i="85"/>
  <c r="C110" i="85"/>
  <c r="B110" i="85"/>
  <c r="K109" i="85"/>
  <c r="J109" i="85"/>
  <c r="I109" i="85"/>
  <c r="D109" i="85"/>
  <c r="C109" i="85"/>
  <c r="B109" i="85"/>
  <c r="J108" i="85"/>
  <c r="I108" i="85"/>
  <c r="D108" i="85"/>
  <c r="C108" i="85"/>
  <c r="B108" i="85"/>
  <c r="J107" i="85"/>
  <c r="I107" i="85"/>
  <c r="D107" i="85"/>
  <c r="C107" i="85"/>
  <c r="B107" i="85"/>
  <c r="J106" i="85"/>
  <c r="I106" i="85"/>
  <c r="D106" i="85"/>
  <c r="C106" i="85"/>
  <c r="B106" i="85"/>
  <c r="J105" i="85"/>
  <c r="I105" i="85"/>
  <c r="D105" i="85"/>
  <c r="C105" i="85"/>
  <c r="B105" i="85"/>
  <c r="J104" i="85"/>
  <c r="I104" i="85"/>
  <c r="D104" i="85"/>
  <c r="C104" i="85"/>
  <c r="B104" i="85"/>
  <c r="J103" i="85"/>
  <c r="I103" i="85"/>
  <c r="D103" i="85"/>
  <c r="C103" i="85"/>
  <c r="B103" i="85"/>
  <c r="J102" i="85"/>
  <c r="I102" i="85"/>
  <c r="D102" i="85"/>
  <c r="C102" i="85"/>
  <c r="B102" i="85"/>
  <c r="J101" i="85"/>
  <c r="I101" i="85"/>
  <c r="D101" i="85"/>
  <c r="C101" i="85"/>
  <c r="B101" i="85"/>
  <c r="J100" i="85"/>
  <c r="I100" i="85"/>
  <c r="D100" i="85"/>
  <c r="C100" i="85"/>
  <c r="B100" i="85"/>
  <c r="J99" i="85"/>
  <c r="I99" i="85"/>
  <c r="D99" i="85"/>
  <c r="C99" i="85"/>
  <c r="B99" i="85"/>
  <c r="J98" i="85"/>
  <c r="I98" i="85"/>
  <c r="D98" i="85"/>
  <c r="C98" i="85"/>
  <c r="B98" i="85"/>
  <c r="J97" i="85"/>
  <c r="I97" i="85"/>
  <c r="D97" i="85"/>
  <c r="C97" i="85"/>
  <c r="B97" i="85"/>
  <c r="J96" i="85"/>
  <c r="I96" i="85"/>
  <c r="D96" i="85"/>
  <c r="C96" i="85"/>
  <c r="B96" i="85"/>
  <c r="J95" i="85"/>
  <c r="I95" i="85"/>
  <c r="D95" i="85"/>
  <c r="C95" i="85"/>
  <c r="B95" i="85"/>
  <c r="J94" i="85"/>
  <c r="I94" i="85"/>
  <c r="D94" i="85"/>
  <c r="C94" i="85"/>
  <c r="B94" i="85"/>
  <c r="J93" i="85"/>
  <c r="I93" i="85"/>
  <c r="D93" i="85"/>
  <c r="C93" i="85"/>
  <c r="B93" i="85"/>
  <c r="J92" i="85"/>
  <c r="I92" i="85"/>
  <c r="D92" i="85"/>
  <c r="C92" i="85"/>
  <c r="B92" i="85"/>
  <c r="J91" i="85"/>
  <c r="I91" i="85"/>
  <c r="D91" i="85"/>
  <c r="C91" i="85"/>
  <c r="B91" i="85"/>
  <c r="J90" i="85"/>
  <c r="I90" i="85"/>
  <c r="D90" i="85"/>
  <c r="C90" i="85"/>
  <c r="B90" i="85"/>
  <c r="J89" i="85"/>
  <c r="I89" i="85"/>
  <c r="D89" i="85"/>
  <c r="C89" i="85"/>
  <c r="B89" i="85"/>
  <c r="J88" i="85"/>
  <c r="I88" i="85"/>
  <c r="D88" i="85"/>
  <c r="C88" i="85"/>
  <c r="B88" i="85"/>
  <c r="J87" i="85"/>
  <c r="I87" i="85"/>
  <c r="D87" i="85"/>
  <c r="C87" i="85"/>
  <c r="B87" i="85"/>
  <c r="J86" i="85"/>
  <c r="I86" i="85"/>
  <c r="D86" i="85"/>
  <c r="C86" i="85"/>
  <c r="B86" i="85"/>
  <c r="J85" i="85"/>
  <c r="I85" i="85"/>
  <c r="D85" i="85"/>
  <c r="C85" i="85"/>
  <c r="B85" i="85"/>
  <c r="J84" i="85"/>
  <c r="I84" i="85"/>
  <c r="D84" i="85"/>
  <c r="C84" i="85"/>
  <c r="B84" i="85"/>
  <c r="J83" i="85"/>
  <c r="I83" i="85"/>
  <c r="D83" i="85"/>
  <c r="C83" i="85"/>
  <c r="B83" i="85"/>
  <c r="J82" i="85"/>
  <c r="I82" i="85"/>
  <c r="D82" i="85"/>
  <c r="C82" i="85"/>
  <c r="B82" i="85"/>
  <c r="J81" i="85"/>
  <c r="I81" i="85"/>
  <c r="D81" i="85"/>
  <c r="C81" i="85"/>
  <c r="B81" i="85"/>
  <c r="J80" i="85"/>
  <c r="I80" i="85"/>
  <c r="D80" i="85"/>
  <c r="C80" i="85"/>
  <c r="B80" i="85"/>
  <c r="J79" i="85"/>
  <c r="I79" i="85"/>
  <c r="D79" i="85"/>
  <c r="C79" i="85"/>
  <c r="B79" i="85"/>
  <c r="J78" i="85"/>
  <c r="I78" i="85"/>
  <c r="D78" i="85"/>
  <c r="C78" i="85"/>
  <c r="B78" i="85"/>
  <c r="J77" i="85"/>
  <c r="I77" i="85"/>
  <c r="D77" i="85"/>
  <c r="C77" i="85"/>
  <c r="B77" i="85"/>
  <c r="J76" i="85"/>
  <c r="I76" i="85"/>
  <c r="D76" i="85"/>
  <c r="C76" i="85"/>
  <c r="B76" i="85"/>
  <c r="J75" i="85"/>
  <c r="I75" i="85"/>
  <c r="D75" i="85"/>
  <c r="C75" i="85"/>
  <c r="B75" i="85"/>
  <c r="J74" i="85"/>
  <c r="I74" i="85"/>
  <c r="D74" i="85"/>
  <c r="C74" i="85"/>
  <c r="B74" i="85"/>
  <c r="J73" i="85"/>
  <c r="I73" i="85"/>
  <c r="D73" i="85"/>
  <c r="C73" i="85"/>
  <c r="B73" i="85"/>
  <c r="J72" i="85"/>
  <c r="I72" i="85"/>
  <c r="D72" i="85"/>
  <c r="C72" i="85"/>
  <c r="B72" i="85"/>
  <c r="J71" i="85"/>
  <c r="I71" i="85"/>
  <c r="D71" i="85"/>
  <c r="C71" i="85"/>
  <c r="B71" i="85"/>
  <c r="J70" i="85"/>
  <c r="I70" i="85"/>
  <c r="D70" i="85"/>
  <c r="C70" i="85"/>
  <c r="B70" i="85"/>
  <c r="J69" i="85"/>
  <c r="I69" i="85"/>
  <c r="D69" i="85"/>
  <c r="C69" i="85"/>
  <c r="B69" i="85"/>
  <c r="J68" i="85"/>
  <c r="I68" i="85"/>
  <c r="D68" i="85"/>
  <c r="C68" i="85"/>
  <c r="B68" i="85"/>
  <c r="J67" i="85"/>
  <c r="I67" i="85"/>
  <c r="D67" i="85"/>
  <c r="C67" i="85"/>
  <c r="B67" i="85"/>
  <c r="J66" i="85"/>
  <c r="I66" i="85"/>
  <c r="D66" i="85"/>
  <c r="C66" i="85"/>
  <c r="B66" i="85"/>
  <c r="J65" i="85"/>
  <c r="I65" i="85"/>
  <c r="D65" i="85"/>
  <c r="C65" i="85"/>
  <c r="B65" i="85"/>
  <c r="J64" i="85"/>
  <c r="I64" i="85"/>
  <c r="D64" i="85"/>
  <c r="C64" i="85"/>
  <c r="B64" i="85"/>
  <c r="J63" i="85"/>
  <c r="I63" i="85"/>
  <c r="D63" i="85"/>
  <c r="C63" i="85"/>
  <c r="B63" i="85"/>
  <c r="J62" i="85"/>
  <c r="I62" i="85"/>
  <c r="D62" i="85"/>
  <c r="C62" i="85"/>
  <c r="B62" i="85"/>
  <c r="J61" i="85"/>
  <c r="I61" i="85"/>
  <c r="D61" i="85"/>
  <c r="C61" i="85"/>
  <c r="B61" i="85"/>
  <c r="J60" i="85"/>
  <c r="I60" i="85"/>
  <c r="D60" i="85"/>
  <c r="C60" i="85"/>
  <c r="B60" i="85"/>
  <c r="J59" i="85"/>
  <c r="I59" i="85"/>
  <c r="D59" i="85"/>
  <c r="C59" i="85"/>
  <c r="B59" i="85"/>
  <c r="J58" i="85"/>
  <c r="I58" i="85"/>
  <c r="D58" i="85"/>
  <c r="C58" i="85"/>
  <c r="B58" i="85"/>
  <c r="J57" i="85"/>
  <c r="I57" i="85"/>
  <c r="D57" i="85"/>
  <c r="C57" i="85"/>
  <c r="B57" i="85"/>
  <c r="J56" i="85"/>
  <c r="I56" i="85"/>
  <c r="D56" i="85"/>
  <c r="C56" i="85"/>
  <c r="B56" i="85"/>
  <c r="J55" i="85"/>
  <c r="I55" i="85"/>
  <c r="D55" i="85"/>
  <c r="C55" i="85"/>
  <c r="B55" i="85"/>
  <c r="J54" i="85"/>
  <c r="I54" i="85"/>
  <c r="D54" i="85"/>
  <c r="C54" i="85"/>
  <c r="B54" i="85"/>
  <c r="J53" i="85"/>
  <c r="I53" i="85"/>
  <c r="D53" i="85"/>
  <c r="C53" i="85"/>
  <c r="B53" i="85"/>
  <c r="J52" i="85"/>
  <c r="I52" i="85"/>
  <c r="D52" i="85"/>
  <c r="C52" i="85"/>
  <c r="B52" i="85"/>
  <c r="J51" i="85"/>
  <c r="I51" i="85"/>
  <c r="D51" i="85"/>
  <c r="C51" i="85"/>
  <c r="B51" i="85"/>
  <c r="J50" i="85"/>
  <c r="I50" i="85"/>
  <c r="D50" i="85"/>
  <c r="C50" i="85"/>
  <c r="B50" i="85"/>
  <c r="J49" i="85"/>
  <c r="I49" i="85"/>
  <c r="D49" i="85"/>
  <c r="C49" i="85"/>
  <c r="B49" i="85"/>
  <c r="J48" i="85"/>
  <c r="I48" i="85"/>
  <c r="D48" i="85"/>
  <c r="C48" i="85"/>
  <c r="B48" i="85"/>
  <c r="J47" i="85"/>
  <c r="I47" i="85"/>
  <c r="D47" i="85"/>
  <c r="C47" i="85"/>
  <c r="B47" i="85"/>
  <c r="J46" i="85"/>
  <c r="I46" i="85"/>
  <c r="D46" i="85"/>
  <c r="C46" i="85"/>
  <c r="B46" i="85"/>
  <c r="J45" i="85"/>
  <c r="I45" i="85"/>
  <c r="D45" i="85"/>
  <c r="C45" i="85"/>
  <c r="B45" i="85"/>
  <c r="J44" i="85"/>
  <c r="I44" i="85"/>
  <c r="D44" i="85"/>
  <c r="C44" i="85"/>
  <c r="B44" i="85"/>
  <c r="J43" i="85"/>
  <c r="I43" i="85"/>
  <c r="D43" i="85"/>
  <c r="C43" i="85"/>
  <c r="B43" i="85"/>
  <c r="J42" i="85"/>
  <c r="I42" i="85"/>
  <c r="D42" i="85"/>
  <c r="C42" i="85"/>
  <c r="B42" i="85"/>
  <c r="J41" i="85"/>
  <c r="I41" i="85"/>
  <c r="D41" i="85"/>
  <c r="C41" i="85"/>
  <c r="B41" i="85"/>
  <c r="J40" i="85"/>
  <c r="I40" i="85"/>
  <c r="D40" i="85"/>
  <c r="C40" i="85"/>
  <c r="B40" i="85"/>
  <c r="J39" i="85"/>
  <c r="I39" i="85"/>
  <c r="D39" i="85"/>
  <c r="C39" i="85"/>
  <c r="B39" i="85"/>
  <c r="J38" i="85"/>
  <c r="I38" i="85"/>
  <c r="D38" i="85"/>
  <c r="C38" i="85"/>
  <c r="B38" i="85"/>
  <c r="J37" i="85"/>
  <c r="I37" i="85"/>
  <c r="D37" i="85"/>
  <c r="C37" i="85"/>
  <c r="B37" i="85"/>
  <c r="J36" i="85"/>
  <c r="I36" i="85"/>
  <c r="D36" i="85"/>
  <c r="C36" i="85"/>
  <c r="B36" i="85"/>
  <c r="J35" i="85"/>
  <c r="I35" i="85"/>
  <c r="D35" i="85"/>
  <c r="C35" i="85"/>
  <c r="B35" i="85"/>
  <c r="J34" i="85"/>
  <c r="I34" i="85"/>
  <c r="D34" i="85"/>
  <c r="C34" i="85"/>
  <c r="B34" i="85"/>
  <c r="J33" i="85"/>
  <c r="I33" i="85"/>
  <c r="D33" i="85"/>
  <c r="C33" i="85"/>
  <c r="B33" i="85"/>
  <c r="J32" i="85"/>
  <c r="I32" i="85"/>
  <c r="D32" i="85"/>
  <c r="C32" i="85"/>
  <c r="B32" i="85"/>
  <c r="J31" i="85"/>
  <c r="I31" i="85"/>
  <c r="D31" i="85"/>
  <c r="C31" i="85"/>
  <c r="B31" i="85"/>
  <c r="J30" i="85"/>
  <c r="I30" i="85"/>
  <c r="D30" i="85"/>
  <c r="C30" i="85"/>
  <c r="B30" i="85"/>
  <c r="J29" i="85"/>
  <c r="I29" i="85"/>
  <c r="D29" i="85"/>
  <c r="C29" i="85"/>
  <c r="B29" i="85"/>
  <c r="J28" i="85"/>
  <c r="I28" i="85"/>
  <c r="D28" i="85"/>
  <c r="C28" i="85"/>
  <c r="B28" i="85"/>
  <c r="J27" i="85"/>
  <c r="I27" i="85"/>
  <c r="D27" i="85"/>
  <c r="C27" i="85"/>
  <c r="B27" i="85"/>
  <c r="J26" i="85"/>
  <c r="I26" i="85"/>
  <c r="D26" i="85"/>
  <c r="C26" i="85"/>
  <c r="B26" i="85"/>
  <c r="J25" i="85"/>
  <c r="I25" i="85"/>
  <c r="D25" i="85"/>
  <c r="C25" i="85"/>
  <c r="B25" i="85"/>
  <c r="J24" i="85"/>
  <c r="I24" i="85"/>
  <c r="D24" i="85"/>
  <c r="C24" i="85"/>
  <c r="B24" i="85"/>
  <c r="J23" i="85"/>
  <c r="I23" i="85"/>
  <c r="D23" i="85"/>
  <c r="C23" i="85"/>
  <c r="B23" i="85"/>
  <c r="J22" i="85"/>
  <c r="I22" i="85"/>
  <c r="D22" i="85"/>
  <c r="C22" i="85"/>
  <c r="B22" i="85"/>
  <c r="J21" i="85"/>
  <c r="I21" i="85"/>
  <c r="D21" i="85"/>
  <c r="C21" i="85"/>
  <c r="B21" i="85"/>
  <c r="J20" i="85"/>
  <c r="I20" i="85"/>
  <c r="D20" i="85"/>
  <c r="C20" i="85"/>
  <c r="B20" i="85"/>
  <c r="J19" i="85"/>
  <c r="I19" i="85"/>
  <c r="D19" i="85"/>
  <c r="C19" i="85"/>
  <c r="B19" i="85"/>
  <c r="J18" i="85"/>
  <c r="I18" i="85"/>
  <c r="D18" i="85"/>
  <c r="C18" i="85"/>
  <c r="B18" i="85"/>
  <c r="J17" i="85"/>
  <c r="I17" i="85"/>
  <c r="D17" i="85"/>
  <c r="C17" i="85"/>
  <c r="B17" i="85"/>
  <c r="J16" i="85"/>
  <c r="I16" i="85"/>
  <c r="D16" i="85"/>
  <c r="C16" i="85"/>
  <c r="B16" i="85"/>
  <c r="J15" i="85"/>
  <c r="I15" i="85"/>
  <c r="D15" i="85"/>
  <c r="C15" i="85"/>
  <c r="B15" i="85"/>
  <c r="J14" i="85"/>
  <c r="I14" i="85"/>
  <c r="D14" i="85"/>
  <c r="C14" i="85"/>
  <c r="B14" i="85"/>
  <c r="J13" i="85"/>
  <c r="I13" i="85"/>
  <c r="D13" i="85"/>
  <c r="C13" i="85"/>
  <c r="B13" i="85"/>
  <c r="J12" i="85"/>
  <c r="I12" i="85"/>
  <c r="D12" i="85"/>
  <c r="C12" i="85"/>
  <c r="B12" i="85"/>
  <c r="J11" i="85"/>
  <c r="I11" i="85"/>
  <c r="D11" i="85"/>
  <c r="C11" i="85"/>
  <c r="B11" i="85"/>
  <c r="J10" i="85"/>
  <c r="I10" i="85"/>
  <c r="D10" i="85"/>
  <c r="C10" i="85"/>
  <c r="B10" i="85"/>
  <c r="J9" i="85"/>
  <c r="I9" i="85"/>
  <c r="D9" i="85"/>
  <c r="C9" i="85"/>
  <c r="B9" i="85"/>
  <c r="J8" i="85"/>
  <c r="I8" i="85"/>
  <c r="D8" i="85"/>
  <c r="C8" i="85"/>
  <c r="B8" i="85"/>
  <c r="J7" i="85"/>
  <c r="I7" i="85"/>
  <c r="D7" i="85"/>
  <c r="C7" i="85"/>
  <c r="B7" i="85"/>
  <c r="J6" i="85"/>
  <c r="I6" i="85"/>
  <c r="D6" i="85"/>
  <c r="C6" i="85"/>
  <c r="B6" i="85"/>
  <c r="J5" i="85"/>
  <c r="I5" i="85"/>
  <c r="D5" i="85"/>
  <c r="C5" i="85"/>
  <c r="B5" i="85"/>
  <c r="J4" i="85"/>
  <c r="I4" i="85"/>
  <c r="D4" i="85"/>
  <c r="C4" i="85"/>
  <c r="B4" i="85"/>
  <c r="J3" i="85"/>
  <c r="I3" i="85"/>
  <c r="D3" i="85"/>
  <c r="C3" i="85"/>
  <c r="B3" i="85"/>
  <c r="J2" i="85"/>
  <c r="I2" i="85"/>
  <c r="D2" i="85"/>
  <c r="C2" i="85"/>
  <c r="B2" i="85"/>
  <c r="J1" i="85"/>
  <c r="P1" i="85" s="1"/>
  <c r="I1" i="85"/>
  <c r="O1" i="85" s="1"/>
  <c r="N1" i="85"/>
  <c r="M1" i="85"/>
  <c r="D1" i="85"/>
  <c r="Q145" i="84"/>
  <c r="C145" i="84"/>
  <c r="B145" i="84"/>
  <c r="Q144" i="84"/>
  <c r="C144" i="84"/>
  <c r="B144" i="84"/>
  <c r="Q143" i="84"/>
  <c r="C143" i="84"/>
  <c r="B143" i="84"/>
  <c r="Q142" i="84"/>
  <c r="C142" i="84"/>
  <c r="B142" i="84"/>
  <c r="Q141" i="84"/>
  <c r="C141" i="84"/>
  <c r="B141" i="84"/>
  <c r="Q140" i="84"/>
  <c r="C140" i="84"/>
  <c r="B140" i="84"/>
  <c r="Q139" i="84"/>
  <c r="C139" i="84"/>
  <c r="B139" i="84"/>
  <c r="Q138" i="84"/>
  <c r="C138" i="84"/>
  <c r="B138" i="84"/>
  <c r="Q137" i="84"/>
  <c r="C137" i="84"/>
  <c r="B137" i="84"/>
  <c r="Q136" i="84"/>
  <c r="C136" i="84"/>
  <c r="B136" i="84"/>
  <c r="Q135" i="84"/>
  <c r="P135" i="84"/>
  <c r="C135" i="84"/>
  <c r="B135" i="84"/>
  <c r="Q134" i="84"/>
  <c r="C134" i="84"/>
  <c r="B134" i="84"/>
  <c r="Q133" i="84"/>
  <c r="C133" i="84"/>
  <c r="B133" i="84"/>
  <c r="Q132" i="84"/>
  <c r="C132" i="84"/>
  <c r="B132" i="84"/>
  <c r="Q131" i="84"/>
  <c r="C131" i="84"/>
  <c r="B131" i="84"/>
  <c r="Q130" i="84"/>
  <c r="C130" i="84"/>
  <c r="B130" i="84"/>
  <c r="Q129" i="84"/>
  <c r="C129" i="84"/>
  <c r="B129" i="84"/>
  <c r="Q128" i="84"/>
  <c r="C128" i="84"/>
  <c r="B128" i="84"/>
  <c r="Q127" i="84"/>
  <c r="C127" i="84"/>
  <c r="B127" i="84"/>
  <c r="Q126" i="84"/>
  <c r="C126" i="84"/>
  <c r="B126" i="84"/>
  <c r="Q125" i="84"/>
  <c r="C125" i="84"/>
  <c r="B125" i="84"/>
  <c r="Q124" i="84"/>
  <c r="C124" i="84"/>
  <c r="B124" i="84"/>
  <c r="Q123" i="84"/>
  <c r="P123" i="84"/>
  <c r="P124" i="84" s="1"/>
  <c r="M124" i="88" s="1"/>
  <c r="C123" i="84"/>
  <c r="B123" i="84"/>
  <c r="Q122" i="84"/>
  <c r="C122" i="84"/>
  <c r="B122" i="84"/>
  <c r="D121" i="84"/>
  <c r="C121" i="84"/>
  <c r="B121" i="84"/>
  <c r="D120" i="84"/>
  <c r="C120" i="84"/>
  <c r="B120" i="84"/>
  <c r="D119" i="84"/>
  <c r="C119" i="84"/>
  <c r="B119" i="84"/>
  <c r="D118" i="84"/>
  <c r="C118" i="84"/>
  <c r="B118" i="84"/>
  <c r="D117" i="84"/>
  <c r="C117" i="84"/>
  <c r="B117" i="84"/>
  <c r="D116" i="84"/>
  <c r="C116" i="84"/>
  <c r="B116" i="84"/>
  <c r="D115" i="84"/>
  <c r="C115" i="84"/>
  <c r="B115" i="84"/>
  <c r="D114" i="84"/>
  <c r="C114" i="84"/>
  <c r="B114" i="84"/>
  <c r="D113" i="84"/>
  <c r="C113" i="84"/>
  <c r="B113" i="84"/>
  <c r="D112" i="84"/>
  <c r="C112" i="84"/>
  <c r="B112" i="84"/>
  <c r="P111" i="84"/>
  <c r="P112" i="84" s="1"/>
  <c r="D111" i="84"/>
  <c r="C111" i="84"/>
  <c r="B111" i="84"/>
  <c r="D110" i="84"/>
  <c r="C110" i="84"/>
  <c r="B110" i="84"/>
  <c r="D109" i="84"/>
  <c r="C109" i="84"/>
  <c r="B109" i="84"/>
  <c r="D108" i="84"/>
  <c r="C108" i="84"/>
  <c r="B108" i="84"/>
  <c r="D107" i="84"/>
  <c r="C107" i="84"/>
  <c r="B107" i="84"/>
  <c r="D106" i="84"/>
  <c r="C106" i="84"/>
  <c r="B106" i="84"/>
  <c r="D105" i="84"/>
  <c r="C105" i="84"/>
  <c r="B105" i="84"/>
  <c r="D104" i="84"/>
  <c r="C104" i="84"/>
  <c r="B104" i="84"/>
  <c r="D103" i="84"/>
  <c r="C103" i="84"/>
  <c r="B103" i="84"/>
  <c r="D102" i="84"/>
  <c r="C102" i="84"/>
  <c r="B102" i="84"/>
  <c r="D101" i="84"/>
  <c r="C101" i="84"/>
  <c r="B101" i="84"/>
  <c r="D100" i="84"/>
  <c r="C100" i="84"/>
  <c r="B100" i="84"/>
  <c r="D99" i="84"/>
  <c r="C99" i="84"/>
  <c r="B99" i="84"/>
  <c r="D98" i="84"/>
  <c r="C98" i="84"/>
  <c r="B98" i="84"/>
  <c r="D97" i="84"/>
  <c r="C97" i="84"/>
  <c r="B97" i="84"/>
  <c r="D96" i="84"/>
  <c r="C96" i="84"/>
  <c r="B96" i="84"/>
  <c r="D95" i="84"/>
  <c r="C95" i="84"/>
  <c r="B95" i="84"/>
  <c r="D94" i="84"/>
  <c r="C94" i="84"/>
  <c r="B94" i="84"/>
  <c r="D93" i="84"/>
  <c r="C93" i="84"/>
  <c r="B93" i="84"/>
  <c r="D92" i="84"/>
  <c r="C92" i="84"/>
  <c r="B92" i="84"/>
  <c r="D91" i="84"/>
  <c r="C91" i="84"/>
  <c r="B91" i="84"/>
  <c r="D90" i="84"/>
  <c r="C90" i="84"/>
  <c r="B90" i="84"/>
  <c r="D89" i="84"/>
  <c r="C89" i="84"/>
  <c r="B89" i="84"/>
  <c r="D88" i="84"/>
  <c r="C88" i="84"/>
  <c r="B88" i="84"/>
  <c r="O87" i="84"/>
  <c r="N87" i="84"/>
  <c r="D87" i="84"/>
  <c r="C87" i="84"/>
  <c r="B87" i="84"/>
  <c r="O86" i="84"/>
  <c r="N86" i="84"/>
  <c r="D86" i="84"/>
  <c r="C86" i="84"/>
  <c r="B86" i="84"/>
  <c r="O85" i="84"/>
  <c r="N85" i="84"/>
  <c r="D85" i="84"/>
  <c r="C85" i="84"/>
  <c r="B85" i="84"/>
  <c r="O84" i="84"/>
  <c r="N84" i="84"/>
  <c r="D84" i="84"/>
  <c r="C84" i="84"/>
  <c r="B84" i="84"/>
  <c r="O83" i="84"/>
  <c r="N83" i="84"/>
  <c r="D83" i="84"/>
  <c r="C83" i="84"/>
  <c r="B83" i="84"/>
  <c r="O82" i="84"/>
  <c r="N82" i="84"/>
  <c r="D82" i="84"/>
  <c r="C82" i="84"/>
  <c r="B82" i="84"/>
  <c r="O81" i="84"/>
  <c r="N81" i="84"/>
  <c r="D81" i="84"/>
  <c r="C81" i="84"/>
  <c r="B81" i="84"/>
  <c r="O80" i="84"/>
  <c r="N80" i="84"/>
  <c r="D80" i="84"/>
  <c r="C80" i="84"/>
  <c r="B80" i="84"/>
  <c r="O79" i="84"/>
  <c r="N79" i="84"/>
  <c r="D79" i="84"/>
  <c r="C79" i="84"/>
  <c r="B79" i="84"/>
  <c r="O78" i="84"/>
  <c r="N78" i="84"/>
  <c r="D78" i="84"/>
  <c r="C78" i="84"/>
  <c r="B78" i="84"/>
  <c r="O77" i="84"/>
  <c r="N77" i="84"/>
  <c r="D77" i="84"/>
  <c r="C77" i="84"/>
  <c r="B77" i="84"/>
  <c r="O76" i="84"/>
  <c r="N76" i="84"/>
  <c r="D76" i="84"/>
  <c r="C76" i="84"/>
  <c r="B76" i="84"/>
  <c r="O75" i="84"/>
  <c r="N75" i="84"/>
  <c r="D75" i="84"/>
  <c r="C75" i="84"/>
  <c r="B75" i="84"/>
  <c r="O74" i="84"/>
  <c r="N74" i="84"/>
  <c r="D74" i="84"/>
  <c r="C74" i="84"/>
  <c r="B74" i="84"/>
  <c r="O73" i="84"/>
  <c r="N73" i="84"/>
  <c r="D73" i="84"/>
  <c r="C73" i="84"/>
  <c r="B73" i="84"/>
  <c r="O72" i="84"/>
  <c r="N72" i="84"/>
  <c r="D72" i="84"/>
  <c r="C72" i="84"/>
  <c r="B72" i="84"/>
  <c r="O71" i="84"/>
  <c r="N71" i="84"/>
  <c r="D71" i="84"/>
  <c r="C71" i="84"/>
  <c r="B71" i="84"/>
  <c r="O70" i="84"/>
  <c r="N70" i="84"/>
  <c r="D70" i="84"/>
  <c r="C70" i="84"/>
  <c r="B70" i="84"/>
  <c r="O69" i="84"/>
  <c r="N69" i="84"/>
  <c r="D69" i="84"/>
  <c r="C69" i="84"/>
  <c r="B69" i="84"/>
  <c r="O68" i="84"/>
  <c r="N68" i="84"/>
  <c r="D68" i="84"/>
  <c r="C68" i="84"/>
  <c r="B68" i="84"/>
  <c r="O67" i="84"/>
  <c r="N67" i="84"/>
  <c r="D67" i="84"/>
  <c r="C67" i="84"/>
  <c r="B67" i="84"/>
  <c r="O66" i="84"/>
  <c r="N66" i="84"/>
  <c r="D66" i="84"/>
  <c r="C66" i="84"/>
  <c r="B66" i="84"/>
  <c r="O65" i="84"/>
  <c r="N65" i="84"/>
  <c r="D65" i="84"/>
  <c r="C65" i="84"/>
  <c r="B65" i="84"/>
  <c r="O64" i="84"/>
  <c r="N64" i="84"/>
  <c r="D64" i="84"/>
  <c r="C64" i="84"/>
  <c r="B64" i="84"/>
  <c r="O63" i="84"/>
  <c r="N63" i="84"/>
  <c r="D63" i="84"/>
  <c r="C63" i="84"/>
  <c r="B63" i="84"/>
  <c r="O62" i="84"/>
  <c r="N62" i="84"/>
  <c r="D62" i="84"/>
  <c r="C62" i="84"/>
  <c r="B62" i="84"/>
  <c r="O61" i="84"/>
  <c r="N61" i="84"/>
  <c r="D61" i="84"/>
  <c r="C61" i="84"/>
  <c r="B61" i="84"/>
  <c r="O60" i="84"/>
  <c r="N60" i="84"/>
  <c r="D60" i="84"/>
  <c r="C60" i="84"/>
  <c r="B60" i="84"/>
  <c r="O59" i="84"/>
  <c r="N59" i="84"/>
  <c r="D59" i="84"/>
  <c r="C59" i="84"/>
  <c r="B59" i="84"/>
  <c r="O58" i="84"/>
  <c r="N58" i="84"/>
  <c r="D58" i="84"/>
  <c r="C58" i="84"/>
  <c r="B58" i="84"/>
  <c r="O57" i="84"/>
  <c r="N57" i="84"/>
  <c r="D57" i="84"/>
  <c r="C57" i="84"/>
  <c r="B57" i="84"/>
  <c r="O56" i="84"/>
  <c r="N56" i="84"/>
  <c r="D56" i="84"/>
  <c r="C56" i="84"/>
  <c r="B56" i="84"/>
  <c r="O55" i="84"/>
  <c r="N55" i="84"/>
  <c r="D55" i="84"/>
  <c r="C55" i="84"/>
  <c r="B55" i="84"/>
  <c r="O54" i="84"/>
  <c r="N54" i="84"/>
  <c r="D54" i="84"/>
  <c r="C54" i="84"/>
  <c r="B54" i="84"/>
  <c r="O53" i="84"/>
  <c r="N53" i="84"/>
  <c r="D53" i="84"/>
  <c r="C53" i="84"/>
  <c r="B53" i="84"/>
  <c r="O52" i="84"/>
  <c r="N52" i="84"/>
  <c r="D52" i="84"/>
  <c r="C52" i="84"/>
  <c r="B52" i="84"/>
  <c r="O51" i="84"/>
  <c r="N51" i="84"/>
  <c r="D51" i="84"/>
  <c r="C51" i="84"/>
  <c r="B51" i="84"/>
  <c r="O50" i="84"/>
  <c r="N50" i="84"/>
  <c r="D50" i="84"/>
  <c r="C50" i="84"/>
  <c r="B50" i="84"/>
  <c r="O49" i="84"/>
  <c r="N49" i="84"/>
  <c r="D49" i="84"/>
  <c r="C49" i="84"/>
  <c r="B49" i="84"/>
  <c r="O48" i="84"/>
  <c r="N48" i="84"/>
  <c r="D48" i="84"/>
  <c r="C48" i="84"/>
  <c r="B48" i="84"/>
  <c r="O47" i="84"/>
  <c r="N47" i="84"/>
  <c r="D47" i="84"/>
  <c r="C47" i="84"/>
  <c r="B47" i="84"/>
  <c r="O46" i="84"/>
  <c r="N46" i="84"/>
  <c r="D46" i="84"/>
  <c r="C46" i="84"/>
  <c r="B46" i="84"/>
  <c r="O45" i="84"/>
  <c r="N45" i="84"/>
  <c r="D45" i="84"/>
  <c r="C45" i="84"/>
  <c r="B45" i="84"/>
  <c r="O44" i="84"/>
  <c r="N44" i="84"/>
  <c r="D44" i="84"/>
  <c r="C44" i="84"/>
  <c r="B44" i="84"/>
  <c r="O43" i="84"/>
  <c r="N43" i="84"/>
  <c r="D43" i="84"/>
  <c r="C43" i="84"/>
  <c r="B43" i="84"/>
  <c r="O42" i="84"/>
  <c r="N42" i="84"/>
  <c r="D42" i="84"/>
  <c r="C42" i="84"/>
  <c r="B42" i="84"/>
  <c r="O41" i="84"/>
  <c r="N41" i="84"/>
  <c r="D41" i="84"/>
  <c r="C41" i="84"/>
  <c r="B41" i="84"/>
  <c r="O40" i="84"/>
  <c r="N40" i="84"/>
  <c r="D40" i="84"/>
  <c r="C40" i="84"/>
  <c r="B40" i="84"/>
  <c r="O39" i="84"/>
  <c r="N39" i="84"/>
  <c r="D39" i="84"/>
  <c r="C39" i="84"/>
  <c r="B39" i="84"/>
  <c r="O38" i="84"/>
  <c r="N38" i="84"/>
  <c r="D38" i="84"/>
  <c r="C38" i="84"/>
  <c r="B38" i="84"/>
  <c r="O37" i="84"/>
  <c r="N37" i="84"/>
  <c r="D37" i="84"/>
  <c r="C37" i="84"/>
  <c r="B37" i="84"/>
  <c r="O36" i="84"/>
  <c r="N36" i="84"/>
  <c r="D36" i="84"/>
  <c r="C36" i="84"/>
  <c r="B36" i="84"/>
  <c r="O35" i="84"/>
  <c r="N35" i="84"/>
  <c r="D35" i="84"/>
  <c r="C35" i="84"/>
  <c r="B35" i="84"/>
  <c r="O34" i="84"/>
  <c r="N34" i="84"/>
  <c r="D34" i="84"/>
  <c r="C34" i="84"/>
  <c r="B34" i="84"/>
  <c r="O33" i="84"/>
  <c r="N33" i="84"/>
  <c r="D33" i="84"/>
  <c r="C33" i="84"/>
  <c r="B33" i="84"/>
  <c r="O32" i="84"/>
  <c r="N32" i="84"/>
  <c r="D32" i="84"/>
  <c r="C32" i="84"/>
  <c r="B32" i="84"/>
  <c r="O31" i="84"/>
  <c r="N31" i="84"/>
  <c r="D31" i="84"/>
  <c r="C31" i="84"/>
  <c r="B31" i="84"/>
  <c r="O30" i="84"/>
  <c r="N30" i="84"/>
  <c r="D30" i="84"/>
  <c r="C30" i="84"/>
  <c r="B30" i="84"/>
  <c r="O29" i="84"/>
  <c r="N29" i="84"/>
  <c r="D29" i="84"/>
  <c r="C29" i="84"/>
  <c r="B29" i="84"/>
  <c r="O28" i="84"/>
  <c r="N28" i="84"/>
  <c r="D28" i="84"/>
  <c r="C28" i="84"/>
  <c r="B28" i="84"/>
  <c r="O27" i="84"/>
  <c r="N27" i="84"/>
  <c r="D27" i="84"/>
  <c r="C27" i="84"/>
  <c r="B27" i="84"/>
  <c r="O26" i="84"/>
  <c r="N26" i="84"/>
  <c r="D26" i="84"/>
  <c r="C26" i="84"/>
  <c r="B26" i="84"/>
  <c r="O25" i="84"/>
  <c r="N25" i="84"/>
  <c r="D25" i="84"/>
  <c r="C25" i="84"/>
  <c r="B25" i="84"/>
  <c r="O24" i="84"/>
  <c r="N24" i="84"/>
  <c r="D24" i="84"/>
  <c r="C24" i="84"/>
  <c r="B24" i="84"/>
  <c r="O23" i="84"/>
  <c r="N23" i="84"/>
  <c r="D23" i="84"/>
  <c r="C23" i="84"/>
  <c r="B23" i="84"/>
  <c r="O22" i="84"/>
  <c r="N22" i="84"/>
  <c r="D22" i="84"/>
  <c r="C22" i="84"/>
  <c r="B22" i="84"/>
  <c r="O21" i="84"/>
  <c r="N21" i="84"/>
  <c r="D21" i="84"/>
  <c r="C21" i="84"/>
  <c r="B21" i="84"/>
  <c r="O20" i="84"/>
  <c r="N20" i="84"/>
  <c r="D20" i="84"/>
  <c r="C20" i="84"/>
  <c r="B20" i="84"/>
  <c r="O19" i="84"/>
  <c r="N19" i="84"/>
  <c r="D19" i="84"/>
  <c r="C19" i="84"/>
  <c r="B19" i="84"/>
  <c r="O18" i="84"/>
  <c r="N18" i="84"/>
  <c r="D18" i="84"/>
  <c r="C18" i="84"/>
  <c r="B18" i="84"/>
  <c r="O17" i="84"/>
  <c r="N17" i="84"/>
  <c r="D17" i="84"/>
  <c r="C17" i="84"/>
  <c r="B17" i="84"/>
  <c r="O16" i="84"/>
  <c r="N16" i="84"/>
  <c r="D16" i="84"/>
  <c r="C16" i="84"/>
  <c r="B16" i="84"/>
  <c r="O15" i="84"/>
  <c r="N15" i="84"/>
  <c r="D15" i="84"/>
  <c r="C15" i="84"/>
  <c r="B15" i="84"/>
  <c r="O14" i="84"/>
  <c r="N14" i="84"/>
  <c r="D14" i="84"/>
  <c r="C14" i="84"/>
  <c r="B14" i="84"/>
  <c r="O13" i="84"/>
  <c r="N13" i="84"/>
  <c r="D13" i="84"/>
  <c r="C13" i="84"/>
  <c r="B13" i="84"/>
  <c r="O12" i="84"/>
  <c r="N12" i="84"/>
  <c r="D12" i="84"/>
  <c r="C12" i="84"/>
  <c r="B12" i="84"/>
  <c r="O11" i="84"/>
  <c r="N11" i="84"/>
  <c r="D11" i="84"/>
  <c r="C11" i="84"/>
  <c r="B11" i="84"/>
  <c r="O10" i="84"/>
  <c r="N10" i="84"/>
  <c r="D10" i="84"/>
  <c r="C10" i="84"/>
  <c r="B10" i="84"/>
  <c r="O9" i="84"/>
  <c r="N9" i="84"/>
  <c r="D9" i="84"/>
  <c r="C9" i="84"/>
  <c r="B9" i="84"/>
  <c r="O8" i="84"/>
  <c r="N8" i="84"/>
  <c r="D8" i="84"/>
  <c r="C8" i="84"/>
  <c r="B8" i="84"/>
  <c r="O7" i="84"/>
  <c r="N7" i="84"/>
  <c r="D7" i="84"/>
  <c r="C7" i="84"/>
  <c r="B7" i="84"/>
  <c r="O6" i="84"/>
  <c r="N6" i="84"/>
  <c r="D6" i="84"/>
  <c r="C6" i="84"/>
  <c r="B6" i="84"/>
  <c r="O5" i="84"/>
  <c r="N5" i="84"/>
  <c r="D5" i="84"/>
  <c r="C5" i="84"/>
  <c r="B5" i="84"/>
  <c r="O4" i="84"/>
  <c r="N4" i="84"/>
  <c r="D4" i="84"/>
  <c r="C4" i="84"/>
  <c r="B4" i="84"/>
  <c r="O3" i="84"/>
  <c r="N3" i="84"/>
  <c r="D3" i="84"/>
  <c r="C3" i="84"/>
  <c r="B3" i="84"/>
  <c r="O2" i="84"/>
  <c r="N2" i="84"/>
  <c r="D2" i="84"/>
  <c r="C2" i="84"/>
  <c r="B2" i="84"/>
  <c r="S1" i="84"/>
  <c r="D1" i="84"/>
  <c r="CH6" i="91" l="1"/>
  <c r="CI6" i="91" s="1"/>
  <c r="DP5" i="91"/>
  <c r="DG5" i="91"/>
  <c r="Z5" i="91"/>
  <c r="DU5" i="91" s="1"/>
  <c r="DQ5" i="91"/>
  <c r="L6" i="91"/>
  <c r="AD6" i="91"/>
  <c r="AL7" i="91"/>
  <c r="AL8" i="91" s="1"/>
  <c r="AM8" i="91" s="1"/>
  <c r="H5" i="91"/>
  <c r="DC5" i="91" s="1"/>
  <c r="CY5" i="91"/>
  <c r="DY5" i="91"/>
  <c r="CZ5" i="91"/>
  <c r="AI5" i="91"/>
  <c r="ED5" i="91" s="1"/>
  <c r="DZ5" i="91"/>
  <c r="B7" i="91"/>
  <c r="E7" i="91" s="1"/>
  <c r="Q5" i="91"/>
  <c r="DL5" i="91" s="1"/>
  <c r="DH5" i="91"/>
  <c r="AO5" i="91"/>
  <c r="AP5" i="91" s="1"/>
  <c r="EH5" i="91"/>
  <c r="EJ5" i="91" s="1"/>
  <c r="N6" i="91"/>
  <c r="DI6" i="91" s="1"/>
  <c r="AE6" i="91"/>
  <c r="CN5" i="91"/>
  <c r="CO5" i="91" s="1"/>
  <c r="BE6" i="91"/>
  <c r="BG6" i="91"/>
  <c r="AU5" i="91"/>
  <c r="AV5" i="91" s="1"/>
  <c r="EQ5" i="91" s="1"/>
  <c r="AS6" i="91"/>
  <c r="EN6" i="91" s="1"/>
  <c r="EP6" i="91" s="1"/>
  <c r="D6" i="91"/>
  <c r="I141" i="90"/>
  <c r="Q141" i="90" s="1"/>
  <c r="K132" i="90"/>
  <c r="I138" i="90"/>
  <c r="Q138" i="90" s="1"/>
  <c r="I123" i="90"/>
  <c r="Q123" i="90" s="1"/>
  <c r="I130" i="90"/>
  <c r="Q130" i="90" s="1"/>
  <c r="I127" i="90"/>
  <c r="Q127" i="90" s="1"/>
  <c r="K130" i="90"/>
  <c r="I135" i="90"/>
  <c r="Q135" i="90" s="1"/>
  <c r="K141" i="90"/>
  <c r="S141" i="90" s="1"/>
  <c r="J122" i="90"/>
  <c r="R122" i="90" s="1"/>
  <c r="J131" i="90"/>
  <c r="R131" i="90" s="1"/>
  <c r="I140" i="90"/>
  <c r="Q140" i="90" s="1"/>
  <c r="K122" i="89"/>
  <c r="S122" i="89" s="1"/>
  <c r="K124" i="89"/>
  <c r="S124" i="89" s="1"/>
  <c r="K125" i="89"/>
  <c r="S125" i="89" s="1"/>
  <c r="K126" i="89"/>
  <c r="S126" i="89" s="1"/>
  <c r="K127" i="89"/>
  <c r="S127" i="89" s="1"/>
  <c r="I145" i="89"/>
  <c r="Q145" i="89" s="1"/>
  <c r="K123" i="89"/>
  <c r="S123" i="89" s="1"/>
  <c r="J136" i="89"/>
  <c r="R136" i="89" s="1"/>
  <c r="K128" i="89"/>
  <c r="S128" i="89" s="1"/>
  <c r="K129" i="89"/>
  <c r="S129" i="89" s="1"/>
  <c r="K130" i="89"/>
  <c r="S130" i="89" s="1"/>
  <c r="M136" i="89"/>
  <c r="J124" i="88"/>
  <c r="J125" i="88" s="1"/>
  <c r="R123" i="88"/>
  <c r="K122" i="88"/>
  <c r="S122" i="88" s="1"/>
  <c r="I135" i="88"/>
  <c r="Q135" i="88" s="1"/>
  <c r="K130" i="88"/>
  <c r="R122" i="88"/>
  <c r="I123" i="88"/>
  <c r="Q123" i="88" s="1"/>
  <c r="K126" i="88"/>
  <c r="I131" i="88"/>
  <c r="Q131" i="88" s="1"/>
  <c r="I143" i="88"/>
  <c r="Q143" i="88" s="1"/>
  <c r="J122" i="86"/>
  <c r="Q122" i="86" s="1"/>
  <c r="I127" i="86"/>
  <c r="P127" i="86" s="1"/>
  <c r="J110" i="86"/>
  <c r="J110" i="85"/>
  <c r="J134" i="85"/>
  <c r="P134" i="85" s="1"/>
  <c r="J122" i="85"/>
  <c r="P122" i="85" s="1"/>
  <c r="I130" i="84"/>
  <c r="T130" i="84" s="1"/>
  <c r="J142" i="84"/>
  <c r="U142" i="84" s="1"/>
  <c r="I138" i="84"/>
  <c r="T138" i="84" s="1"/>
  <c r="U127" i="84"/>
  <c r="J139" i="84"/>
  <c r="U139" i="84" s="1"/>
  <c r="K125" i="84"/>
  <c r="V124" i="84"/>
  <c r="U132" i="84"/>
  <c r="J144" i="84"/>
  <c r="U144" i="84" s="1"/>
  <c r="U124" i="84"/>
  <c r="J136" i="84"/>
  <c r="U136" i="84" s="1"/>
  <c r="J131" i="84"/>
  <c r="J123" i="84"/>
  <c r="I142" i="84"/>
  <c r="T142" i="84" s="1"/>
  <c r="I139" i="84"/>
  <c r="T139" i="84" s="1"/>
  <c r="I134" i="84"/>
  <c r="T134" i="84" s="1"/>
  <c r="I126" i="84"/>
  <c r="T126" i="84" s="1"/>
  <c r="I123" i="84"/>
  <c r="T123" i="84" s="1"/>
  <c r="U128" i="84"/>
  <c r="L122" i="88"/>
  <c r="L123" i="88" s="1"/>
  <c r="I137" i="86"/>
  <c r="P137" i="86" s="1"/>
  <c r="I141" i="86"/>
  <c r="P141" i="86" s="1"/>
  <c r="L112" i="86"/>
  <c r="J112" i="86" s="1"/>
  <c r="K112" i="85"/>
  <c r="J112" i="85" s="1"/>
  <c r="M112" i="88"/>
  <c r="M112" i="89" s="1"/>
  <c r="P113" i="84"/>
  <c r="I133" i="86"/>
  <c r="P133" i="86" s="1"/>
  <c r="K133" i="88"/>
  <c r="I125" i="86"/>
  <c r="P125" i="86" s="1"/>
  <c r="T122" i="89"/>
  <c r="L123" i="89"/>
  <c r="BG7" i="91"/>
  <c r="BD8" i="91"/>
  <c r="BF7" i="91"/>
  <c r="BJ7" i="91" s="1"/>
  <c r="BE7" i="91"/>
  <c r="I129" i="86"/>
  <c r="P129" i="86" s="1"/>
  <c r="I145" i="86"/>
  <c r="P145" i="86" s="1"/>
  <c r="J143" i="86"/>
  <c r="Q143" i="86" s="1"/>
  <c r="P125" i="84"/>
  <c r="K124" i="85"/>
  <c r="J124" i="85" s="1"/>
  <c r="P124" i="85" s="1"/>
  <c r="M84" i="87"/>
  <c r="M113" i="87"/>
  <c r="M129" i="87"/>
  <c r="I129" i="89"/>
  <c r="Q129" i="89" s="1"/>
  <c r="I144" i="89"/>
  <c r="Q144" i="89" s="1"/>
  <c r="M111" i="88"/>
  <c r="M111" i="89" s="1"/>
  <c r="M111" i="90" s="1"/>
  <c r="L111" i="86"/>
  <c r="K111" i="85"/>
  <c r="J111" i="85" s="1"/>
  <c r="M123" i="88"/>
  <c r="K123" i="85"/>
  <c r="J123" i="85" s="1"/>
  <c r="P123" i="85" s="1"/>
  <c r="M135" i="88"/>
  <c r="P136" i="84"/>
  <c r="K135" i="85"/>
  <c r="J135" i="85" s="1"/>
  <c r="P135" i="85" s="1"/>
  <c r="I140" i="88"/>
  <c r="Q140" i="88" s="1"/>
  <c r="I136" i="86"/>
  <c r="P136" i="86" s="1"/>
  <c r="I140" i="86"/>
  <c r="P140" i="86" s="1"/>
  <c r="I144" i="86"/>
  <c r="P144" i="86" s="1"/>
  <c r="J124" i="86"/>
  <c r="Q124" i="86" s="1"/>
  <c r="J132" i="86"/>
  <c r="Q132" i="86" s="1"/>
  <c r="M142" i="87"/>
  <c r="G144" i="87"/>
  <c r="L144" i="87" s="1"/>
  <c r="I132" i="88"/>
  <c r="Q132" i="88" s="1"/>
  <c r="K125" i="88"/>
  <c r="K134" i="88"/>
  <c r="S134" i="88" s="1"/>
  <c r="R129" i="89"/>
  <c r="J141" i="89"/>
  <c r="R141" i="89" s="1"/>
  <c r="J145" i="86"/>
  <c r="Q145" i="86" s="1"/>
  <c r="J141" i="86"/>
  <c r="Q141" i="86" s="1"/>
  <c r="J137" i="86"/>
  <c r="Q137" i="86" s="1"/>
  <c r="J134" i="86"/>
  <c r="Q134" i="86" s="1"/>
  <c r="J130" i="86"/>
  <c r="Q130" i="86" s="1"/>
  <c r="J126" i="86"/>
  <c r="Q126" i="86" s="1"/>
  <c r="J142" i="86"/>
  <c r="Q142" i="86" s="1"/>
  <c r="J138" i="86"/>
  <c r="Q138" i="86" s="1"/>
  <c r="J131" i="86"/>
  <c r="Q131" i="86" s="1"/>
  <c r="J127" i="86"/>
  <c r="Q127" i="86" s="1"/>
  <c r="J123" i="86"/>
  <c r="Q123" i="86" s="1"/>
  <c r="J129" i="86"/>
  <c r="Q129" i="86" s="1"/>
  <c r="J135" i="86"/>
  <c r="Q135" i="86" s="1"/>
  <c r="J140" i="86"/>
  <c r="Q140" i="86" s="1"/>
  <c r="K129" i="88"/>
  <c r="J111" i="86"/>
  <c r="J125" i="86"/>
  <c r="Q125" i="86" s="1"/>
  <c r="I128" i="86"/>
  <c r="P128" i="86" s="1"/>
  <c r="J133" i="86"/>
  <c r="Q133" i="86" s="1"/>
  <c r="J136" i="86"/>
  <c r="Q136" i="86" s="1"/>
  <c r="J144" i="86"/>
  <c r="Q144" i="86" s="1"/>
  <c r="G137" i="87"/>
  <c r="L137" i="87" s="1"/>
  <c r="M137" i="87" s="1"/>
  <c r="L125" i="87"/>
  <c r="M125" i="87" s="1"/>
  <c r="G141" i="87"/>
  <c r="L141" i="87" s="1"/>
  <c r="M141" i="87" s="1"/>
  <c r="L129" i="87"/>
  <c r="G145" i="87"/>
  <c r="L145" i="87" s="1"/>
  <c r="M145" i="87" s="1"/>
  <c r="L133" i="87"/>
  <c r="M133" i="87" s="1"/>
  <c r="L128" i="87"/>
  <c r="M128" i="87" s="1"/>
  <c r="M138" i="87"/>
  <c r="I124" i="88"/>
  <c r="Q124" i="88" s="1"/>
  <c r="I139" i="88"/>
  <c r="Q139" i="88" s="1"/>
  <c r="M6" i="87"/>
  <c r="M10" i="87"/>
  <c r="M14" i="87"/>
  <c r="AH6" i="91" s="1"/>
  <c r="M18" i="87"/>
  <c r="M22" i="87"/>
  <c r="M26" i="87"/>
  <c r="M30" i="87"/>
  <c r="M34" i="87"/>
  <c r="M38" i="87"/>
  <c r="M42" i="87"/>
  <c r="M46" i="87"/>
  <c r="M50" i="87"/>
  <c r="M54" i="87"/>
  <c r="M58" i="87"/>
  <c r="M62" i="87"/>
  <c r="M66" i="87"/>
  <c r="M70" i="87"/>
  <c r="M82" i="87"/>
  <c r="M98" i="87"/>
  <c r="M102" i="87"/>
  <c r="M106" i="87"/>
  <c r="M110" i="87"/>
  <c r="G135" i="87"/>
  <c r="L135" i="87" s="1"/>
  <c r="M135" i="87" s="1"/>
  <c r="L123" i="87"/>
  <c r="M123" i="87" s="1"/>
  <c r="M114" i="87"/>
  <c r="G139" i="87"/>
  <c r="L139" i="87" s="1"/>
  <c r="M139" i="87" s="1"/>
  <c r="L127" i="87"/>
  <c r="M127" i="87" s="1"/>
  <c r="M118" i="87"/>
  <c r="G143" i="87"/>
  <c r="L143" i="87" s="1"/>
  <c r="M143" i="87" s="1"/>
  <c r="L131" i="87"/>
  <c r="M131" i="87" s="1"/>
  <c r="L122" i="87"/>
  <c r="M122" i="87" s="1"/>
  <c r="M124" i="87"/>
  <c r="L126" i="87"/>
  <c r="M126" i="87" s="1"/>
  <c r="L130" i="87"/>
  <c r="M130" i="87" s="1"/>
  <c r="M132" i="87"/>
  <c r="M136" i="87"/>
  <c r="M140" i="87"/>
  <c r="M144" i="87"/>
  <c r="T122" i="88"/>
  <c r="M3" i="87"/>
  <c r="AH5" i="91" s="1"/>
  <c r="M7" i="87"/>
  <c r="M11" i="87"/>
  <c r="M15" i="87"/>
  <c r="M19" i="87"/>
  <c r="M23" i="87"/>
  <c r="M27" i="87"/>
  <c r="M31" i="87"/>
  <c r="M35" i="87"/>
  <c r="M39" i="87"/>
  <c r="M43" i="87"/>
  <c r="M47" i="87"/>
  <c r="M51" i="87"/>
  <c r="M55" i="87"/>
  <c r="M59" i="87"/>
  <c r="M63" i="87"/>
  <c r="M67" i="87"/>
  <c r="M71" i="87"/>
  <c r="J74" i="87"/>
  <c r="M74" i="87" s="1"/>
  <c r="M75" i="87"/>
  <c r="J78" i="87"/>
  <c r="M78" i="87" s="1"/>
  <c r="M79" i="87"/>
  <c r="J82" i="87"/>
  <c r="M83" i="87"/>
  <c r="J86" i="87"/>
  <c r="M86" i="87" s="1"/>
  <c r="M87" i="87"/>
  <c r="J90" i="87"/>
  <c r="M90" i="87" s="1"/>
  <c r="M91" i="87"/>
  <c r="J94" i="87"/>
  <c r="M94" i="87" s="1"/>
  <c r="M95" i="87"/>
  <c r="M99" i="87"/>
  <c r="M103" i="87"/>
  <c r="M107" i="87"/>
  <c r="M111" i="87"/>
  <c r="M115" i="87"/>
  <c r="M119" i="87"/>
  <c r="M110" i="90"/>
  <c r="K110" i="89"/>
  <c r="K135" i="88"/>
  <c r="S135" i="88" s="1"/>
  <c r="S123" i="88"/>
  <c r="K136" i="88"/>
  <c r="S136" i="88" s="1"/>
  <c r="S124" i="88"/>
  <c r="K139" i="88"/>
  <c r="S139" i="88" s="1"/>
  <c r="S127" i="88"/>
  <c r="K140" i="88"/>
  <c r="S140" i="88" s="1"/>
  <c r="S128" i="88"/>
  <c r="K143" i="88"/>
  <c r="S143" i="88" s="1"/>
  <c r="S131" i="88"/>
  <c r="K144" i="88"/>
  <c r="S144" i="88" s="1"/>
  <c r="S132" i="88"/>
  <c r="I136" i="89"/>
  <c r="Q136" i="89" s="1"/>
  <c r="K123" i="90"/>
  <c r="J76" i="87"/>
  <c r="M76" i="87" s="1"/>
  <c r="J80" i="87"/>
  <c r="M80" i="87" s="1"/>
  <c r="J84" i="87"/>
  <c r="J88" i="87"/>
  <c r="M88" i="87" s="1"/>
  <c r="J92" i="87"/>
  <c r="M92" i="87" s="1"/>
  <c r="J96" i="87"/>
  <c r="M96" i="87" s="1"/>
  <c r="M109" i="90"/>
  <c r="M109" i="89"/>
  <c r="I128" i="89"/>
  <c r="Q128" i="89" s="1"/>
  <c r="J122" i="89"/>
  <c r="J135" i="89"/>
  <c r="R135" i="89" s="1"/>
  <c r="R123" i="89"/>
  <c r="J130" i="89"/>
  <c r="J143" i="89"/>
  <c r="R143" i="89" s="1"/>
  <c r="R131" i="89"/>
  <c r="I125" i="90"/>
  <c r="Q125" i="90" s="1"/>
  <c r="L113" i="87"/>
  <c r="L117" i="87"/>
  <c r="M117" i="87" s="1"/>
  <c r="L121" i="87"/>
  <c r="M121" i="87" s="1"/>
  <c r="J140" i="89"/>
  <c r="R140" i="89" s="1"/>
  <c r="I128" i="90"/>
  <c r="Q128" i="90" s="1"/>
  <c r="I136" i="90"/>
  <c r="Q136" i="90" s="1"/>
  <c r="K128" i="90"/>
  <c r="K145" i="90"/>
  <c r="S145" i="90" s="1"/>
  <c r="S133" i="90"/>
  <c r="I124" i="89"/>
  <c r="Q124" i="89" s="1"/>
  <c r="I132" i="89"/>
  <c r="Q132" i="89" s="1"/>
  <c r="I140" i="89"/>
  <c r="Q140" i="89" s="1"/>
  <c r="J137" i="89"/>
  <c r="R137" i="89" s="1"/>
  <c r="J145" i="89"/>
  <c r="R145" i="89" s="1"/>
  <c r="K122" i="90"/>
  <c r="J138" i="89"/>
  <c r="R138" i="89" s="1"/>
  <c r="R126" i="89"/>
  <c r="J139" i="89"/>
  <c r="R139" i="89" s="1"/>
  <c r="R127" i="89"/>
  <c r="I144" i="90"/>
  <c r="Q144" i="90" s="1"/>
  <c r="K125" i="90"/>
  <c r="K126" i="90"/>
  <c r="I124" i="90"/>
  <c r="Q124" i="90" s="1"/>
  <c r="I132" i="90"/>
  <c r="Q132" i="90" s="1"/>
  <c r="K124" i="90"/>
  <c r="K127" i="90"/>
  <c r="K143" i="90"/>
  <c r="S143" i="90" s="1"/>
  <c r="S131" i="90"/>
  <c r="J132" i="90"/>
  <c r="R132" i="90" s="1"/>
  <c r="J128" i="90"/>
  <c r="R128" i="90" s="1"/>
  <c r="J124" i="90"/>
  <c r="R124" i="90" s="1"/>
  <c r="J125" i="90"/>
  <c r="R125" i="90" s="1"/>
  <c r="J129" i="90"/>
  <c r="R129" i="90" s="1"/>
  <c r="J133" i="90"/>
  <c r="R133" i="90" s="1"/>
  <c r="W6" i="91"/>
  <c r="T7" i="91"/>
  <c r="BY6" i="91"/>
  <c r="V6" i="91"/>
  <c r="BX6" i="91"/>
  <c r="CB6" i="91" s="1"/>
  <c r="U6" i="91"/>
  <c r="BW6" i="91"/>
  <c r="AY7" i="91"/>
  <c r="ET7" i="91" s="1"/>
  <c r="EV7" i="91" s="1"/>
  <c r="CL7" i="91"/>
  <c r="AX8" i="91"/>
  <c r="CF8" i="91"/>
  <c r="N7" i="91"/>
  <c r="K8" i="91"/>
  <c r="M7" i="91"/>
  <c r="L7" i="91"/>
  <c r="AR8" i="91"/>
  <c r="AS7" i="91"/>
  <c r="EN7" i="91" s="1"/>
  <c r="EP7" i="91" s="1"/>
  <c r="CL6" i="91"/>
  <c r="E6" i="91"/>
  <c r="AY6" i="91"/>
  <c r="BN6" i="91"/>
  <c r="C7" i="91"/>
  <c r="CX7" i="91" s="1"/>
  <c r="AC7" i="91"/>
  <c r="BV7" i="91"/>
  <c r="CF7" i="91"/>
  <c r="BO6" i="91"/>
  <c r="BS6" i="91" s="1"/>
  <c r="D7" i="91"/>
  <c r="BM7" i="91"/>
  <c r="B8" i="91"/>
  <c r="M6" i="91"/>
  <c r="AM6" i="91"/>
  <c r="BF6" i="91"/>
  <c r="BJ6" i="91" s="1"/>
  <c r="O3" i="77"/>
  <c r="P3" i="77"/>
  <c r="Q3" i="77"/>
  <c r="R3" i="77"/>
  <c r="O4" i="77"/>
  <c r="P4" i="77"/>
  <c r="Q4" i="77"/>
  <c r="R4" i="77"/>
  <c r="O5" i="77"/>
  <c r="P5" i="77"/>
  <c r="Q5" i="77"/>
  <c r="R5" i="77"/>
  <c r="O6" i="77"/>
  <c r="P6" i="77"/>
  <c r="Q6" i="77"/>
  <c r="R6" i="77"/>
  <c r="O7" i="77"/>
  <c r="P7" i="77"/>
  <c r="Q7" i="77"/>
  <c r="R7" i="77"/>
  <c r="O8" i="77"/>
  <c r="P8" i="77"/>
  <c r="Q8" i="77"/>
  <c r="R8" i="77"/>
  <c r="O9" i="77"/>
  <c r="P9" i="77"/>
  <c r="Q9" i="77"/>
  <c r="R9" i="77"/>
  <c r="O10" i="77"/>
  <c r="P10" i="77"/>
  <c r="Q10" i="77"/>
  <c r="R10" i="77"/>
  <c r="O11" i="77"/>
  <c r="P11" i="77"/>
  <c r="Q11" i="77"/>
  <c r="R11" i="77"/>
  <c r="O12" i="77"/>
  <c r="P12" i="77"/>
  <c r="Q12" i="77"/>
  <c r="R12" i="77"/>
  <c r="O13" i="77"/>
  <c r="P13" i="77"/>
  <c r="Q13" i="77"/>
  <c r="R13" i="77"/>
  <c r="O14" i="77"/>
  <c r="P14" i="77"/>
  <c r="Q14" i="77"/>
  <c r="R14" i="77"/>
  <c r="O15" i="77"/>
  <c r="P15" i="77"/>
  <c r="Q15" i="77"/>
  <c r="R15" i="77"/>
  <c r="O16" i="77"/>
  <c r="P16" i="77"/>
  <c r="Q16" i="77"/>
  <c r="R16" i="77"/>
  <c r="O17" i="77"/>
  <c r="P17" i="77"/>
  <c r="Q17" i="77"/>
  <c r="R17" i="77"/>
  <c r="O18" i="77"/>
  <c r="P18" i="77"/>
  <c r="Q18" i="77"/>
  <c r="R18" i="77"/>
  <c r="O19" i="77"/>
  <c r="P19" i="77"/>
  <c r="Q19" i="77"/>
  <c r="R19" i="77"/>
  <c r="O20" i="77"/>
  <c r="P20" i="77"/>
  <c r="Q20" i="77"/>
  <c r="R20" i="77"/>
  <c r="O21" i="77"/>
  <c r="P21" i="77"/>
  <c r="Q21" i="77"/>
  <c r="R21" i="77"/>
  <c r="O22" i="77"/>
  <c r="P22" i="77"/>
  <c r="Q22" i="77"/>
  <c r="R22" i="77"/>
  <c r="O23" i="77"/>
  <c r="P23" i="77"/>
  <c r="Q23" i="77"/>
  <c r="R23" i="77"/>
  <c r="O24" i="77"/>
  <c r="P24" i="77"/>
  <c r="Q24" i="77"/>
  <c r="R24" i="77"/>
  <c r="O25" i="77"/>
  <c r="P25" i="77"/>
  <c r="Q25" i="77"/>
  <c r="R25" i="77"/>
  <c r="O26" i="77"/>
  <c r="P26" i="77"/>
  <c r="Q26" i="77"/>
  <c r="R26" i="77"/>
  <c r="O27" i="77"/>
  <c r="P27" i="77"/>
  <c r="Q27" i="77"/>
  <c r="R27" i="77"/>
  <c r="O28" i="77"/>
  <c r="P28" i="77"/>
  <c r="Q28" i="77"/>
  <c r="R28" i="77"/>
  <c r="O29" i="77"/>
  <c r="P29" i="77"/>
  <c r="Q29" i="77"/>
  <c r="R29" i="77"/>
  <c r="O30" i="77"/>
  <c r="P30" i="77"/>
  <c r="Q30" i="77"/>
  <c r="R30" i="77"/>
  <c r="O31" i="77"/>
  <c r="P31" i="77"/>
  <c r="Q31" i="77"/>
  <c r="R31" i="77"/>
  <c r="O32" i="77"/>
  <c r="P32" i="77"/>
  <c r="Q32" i="77"/>
  <c r="R32" i="77"/>
  <c r="O33" i="77"/>
  <c r="P33" i="77"/>
  <c r="Q33" i="77"/>
  <c r="R33" i="77"/>
  <c r="O34" i="77"/>
  <c r="P34" i="77"/>
  <c r="Q34" i="77"/>
  <c r="R34" i="77"/>
  <c r="O35" i="77"/>
  <c r="P35" i="77"/>
  <c r="Q35" i="77"/>
  <c r="R35" i="77"/>
  <c r="O36" i="77"/>
  <c r="P36" i="77"/>
  <c r="Q36" i="77"/>
  <c r="R36" i="77"/>
  <c r="O37" i="77"/>
  <c r="P37" i="77"/>
  <c r="Q37" i="77"/>
  <c r="R37" i="77"/>
  <c r="O38" i="77"/>
  <c r="P38" i="77"/>
  <c r="Q38" i="77"/>
  <c r="R38" i="77"/>
  <c r="O39" i="77"/>
  <c r="P39" i="77"/>
  <c r="Q39" i="77"/>
  <c r="R39" i="77"/>
  <c r="O40" i="77"/>
  <c r="P40" i="77"/>
  <c r="Q40" i="77"/>
  <c r="R40" i="77"/>
  <c r="O41" i="77"/>
  <c r="P41" i="77"/>
  <c r="Q41" i="77"/>
  <c r="R41" i="77"/>
  <c r="O42" i="77"/>
  <c r="P42" i="77"/>
  <c r="Q42" i="77"/>
  <c r="R42" i="77"/>
  <c r="O43" i="77"/>
  <c r="P43" i="77"/>
  <c r="Q43" i="77"/>
  <c r="R43" i="77"/>
  <c r="O44" i="77"/>
  <c r="P44" i="77"/>
  <c r="Q44" i="77"/>
  <c r="R44" i="77"/>
  <c r="O45" i="77"/>
  <c r="P45" i="77"/>
  <c r="Q45" i="77"/>
  <c r="R45" i="77"/>
  <c r="O46" i="77"/>
  <c r="P46" i="77"/>
  <c r="Q46" i="77"/>
  <c r="R46" i="77"/>
  <c r="O47" i="77"/>
  <c r="P47" i="77"/>
  <c r="Q47" i="77"/>
  <c r="R47" i="77"/>
  <c r="O48" i="77"/>
  <c r="P48" i="77"/>
  <c r="Q48" i="77"/>
  <c r="R48" i="77"/>
  <c r="O49" i="77"/>
  <c r="P49" i="77"/>
  <c r="Q49" i="77"/>
  <c r="R49" i="77"/>
  <c r="O50" i="77"/>
  <c r="P50" i="77"/>
  <c r="Q50" i="77"/>
  <c r="R50" i="77"/>
  <c r="O51" i="77"/>
  <c r="P51" i="77"/>
  <c r="Q51" i="77"/>
  <c r="R51" i="77"/>
  <c r="O52" i="77"/>
  <c r="P52" i="77"/>
  <c r="Q52" i="77"/>
  <c r="R52" i="77"/>
  <c r="O53" i="77"/>
  <c r="P53" i="77"/>
  <c r="Q53" i="77"/>
  <c r="R53" i="77"/>
  <c r="O54" i="77"/>
  <c r="P54" i="77"/>
  <c r="Q54" i="77"/>
  <c r="R54" i="77"/>
  <c r="O55" i="77"/>
  <c r="P55" i="77"/>
  <c r="Q55" i="77"/>
  <c r="R55" i="77"/>
  <c r="O56" i="77"/>
  <c r="P56" i="77"/>
  <c r="Q56" i="77"/>
  <c r="R56" i="77"/>
  <c r="O57" i="77"/>
  <c r="P57" i="77"/>
  <c r="Q57" i="77"/>
  <c r="R57" i="77"/>
  <c r="O58" i="77"/>
  <c r="P58" i="77"/>
  <c r="Q58" i="77"/>
  <c r="R58" i="77"/>
  <c r="O59" i="77"/>
  <c r="P59" i="77"/>
  <c r="Q59" i="77"/>
  <c r="R59" i="77"/>
  <c r="O60" i="77"/>
  <c r="P60" i="77"/>
  <c r="Q60" i="77"/>
  <c r="R60" i="77"/>
  <c r="O61" i="77"/>
  <c r="P61" i="77"/>
  <c r="Q61" i="77"/>
  <c r="R61" i="77"/>
  <c r="O62" i="77"/>
  <c r="P62" i="77"/>
  <c r="Q62" i="77"/>
  <c r="R62" i="77"/>
  <c r="O63" i="77"/>
  <c r="P63" i="77"/>
  <c r="Q63" i="77"/>
  <c r="R63" i="77"/>
  <c r="O64" i="77"/>
  <c r="P64" i="77"/>
  <c r="Q64" i="77"/>
  <c r="R64" i="77"/>
  <c r="O65" i="77"/>
  <c r="P65" i="77"/>
  <c r="Q65" i="77"/>
  <c r="R65" i="77"/>
  <c r="O66" i="77"/>
  <c r="P66" i="77"/>
  <c r="Q66" i="77"/>
  <c r="R66" i="77"/>
  <c r="O67" i="77"/>
  <c r="P67" i="77"/>
  <c r="Q67" i="77"/>
  <c r="R67" i="77"/>
  <c r="O68" i="77"/>
  <c r="P68" i="77"/>
  <c r="Q68" i="77"/>
  <c r="R68" i="77"/>
  <c r="O69" i="77"/>
  <c r="P69" i="77"/>
  <c r="Q69" i="77"/>
  <c r="R69" i="77"/>
  <c r="O70" i="77"/>
  <c r="P70" i="77"/>
  <c r="Q70" i="77"/>
  <c r="R70" i="77"/>
  <c r="O71" i="77"/>
  <c r="P71" i="77"/>
  <c r="Q71" i="77"/>
  <c r="R71" i="77"/>
  <c r="O72" i="77"/>
  <c r="P72" i="77"/>
  <c r="Q72" i="77"/>
  <c r="R72" i="77"/>
  <c r="O73" i="77"/>
  <c r="P73" i="77"/>
  <c r="Q73" i="77"/>
  <c r="R73" i="77"/>
  <c r="O74" i="77"/>
  <c r="P74" i="77"/>
  <c r="Q74" i="77"/>
  <c r="R74" i="77"/>
  <c r="O75" i="77"/>
  <c r="P75" i="77"/>
  <c r="Q75" i="77"/>
  <c r="R75" i="77"/>
  <c r="O76" i="77"/>
  <c r="P76" i="77"/>
  <c r="Q76" i="77"/>
  <c r="R76" i="77"/>
  <c r="O77" i="77"/>
  <c r="P77" i="77"/>
  <c r="Q77" i="77"/>
  <c r="R77" i="77"/>
  <c r="O78" i="77"/>
  <c r="P78" i="77"/>
  <c r="Q78" i="77"/>
  <c r="R78" i="77"/>
  <c r="O79" i="77"/>
  <c r="P79" i="77"/>
  <c r="Q79" i="77"/>
  <c r="R79" i="77"/>
  <c r="O80" i="77"/>
  <c r="P80" i="77"/>
  <c r="Q80" i="77"/>
  <c r="R80" i="77"/>
  <c r="O81" i="77"/>
  <c r="P81" i="77"/>
  <c r="Q81" i="77"/>
  <c r="R81" i="77"/>
  <c r="O82" i="77"/>
  <c r="P82" i="77"/>
  <c r="Q82" i="77"/>
  <c r="R82" i="77"/>
  <c r="O83" i="77"/>
  <c r="P83" i="77"/>
  <c r="Q83" i="77"/>
  <c r="R83" i="77"/>
  <c r="O84" i="77"/>
  <c r="P84" i="77"/>
  <c r="Q84" i="77"/>
  <c r="R84" i="77"/>
  <c r="O85" i="77"/>
  <c r="P85" i="77"/>
  <c r="Q85" i="77"/>
  <c r="R85" i="77"/>
  <c r="O86" i="77"/>
  <c r="P86" i="77"/>
  <c r="Q86" i="77"/>
  <c r="R86" i="77"/>
  <c r="O87" i="77"/>
  <c r="P87" i="77"/>
  <c r="Q87" i="77"/>
  <c r="R87" i="77"/>
  <c r="O88" i="77"/>
  <c r="P88" i="77"/>
  <c r="Q88" i="77"/>
  <c r="R88" i="77"/>
  <c r="O89" i="77"/>
  <c r="P89" i="77"/>
  <c r="Q89" i="77"/>
  <c r="R89" i="77"/>
  <c r="O90" i="77"/>
  <c r="P90" i="77"/>
  <c r="Q90" i="77"/>
  <c r="R90" i="77"/>
  <c r="O91" i="77"/>
  <c r="P91" i="77"/>
  <c r="Q91" i="77"/>
  <c r="R91" i="77"/>
  <c r="O92" i="77"/>
  <c r="P92" i="77"/>
  <c r="Q92" i="77"/>
  <c r="R92" i="77"/>
  <c r="O93" i="77"/>
  <c r="P93" i="77"/>
  <c r="Q93" i="77"/>
  <c r="R93" i="77"/>
  <c r="O94" i="77"/>
  <c r="P94" i="77"/>
  <c r="Q94" i="77"/>
  <c r="R94" i="77"/>
  <c r="O95" i="77"/>
  <c r="P95" i="77"/>
  <c r="Q95" i="77"/>
  <c r="R95" i="77"/>
  <c r="O96" i="77"/>
  <c r="P96" i="77"/>
  <c r="Q96" i="77"/>
  <c r="R96" i="77"/>
  <c r="O97" i="77"/>
  <c r="P97" i="77"/>
  <c r="Q97" i="77"/>
  <c r="R97" i="77"/>
  <c r="O98" i="77"/>
  <c r="P98" i="77"/>
  <c r="Q98" i="77"/>
  <c r="R98" i="77"/>
  <c r="O99" i="77"/>
  <c r="P99" i="77"/>
  <c r="Q99" i="77"/>
  <c r="R99" i="77"/>
  <c r="O100" i="77"/>
  <c r="P100" i="77"/>
  <c r="Q100" i="77"/>
  <c r="R100" i="77"/>
  <c r="O101" i="77"/>
  <c r="P101" i="77"/>
  <c r="Q101" i="77"/>
  <c r="R101" i="77"/>
  <c r="O102" i="77"/>
  <c r="P102" i="77"/>
  <c r="Q102" i="77"/>
  <c r="R102" i="77"/>
  <c r="O103" i="77"/>
  <c r="P103" i="77"/>
  <c r="Q103" i="77"/>
  <c r="R103" i="77"/>
  <c r="O104" i="77"/>
  <c r="P104" i="77"/>
  <c r="Q104" i="77"/>
  <c r="R104" i="77"/>
  <c r="O105" i="77"/>
  <c r="P105" i="77"/>
  <c r="Q105" i="77"/>
  <c r="R105" i="77"/>
  <c r="O106" i="77"/>
  <c r="P106" i="77"/>
  <c r="Q106" i="77"/>
  <c r="R106" i="77"/>
  <c r="O107" i="77"/>
  <c r="P107" i="77"/>
  <c r="Q107" i="77"/>
  <c r="R107" i="77"/>
  <c r="O108" i="77"/>
  <c r="P108" i="77"/>
  <c r="Q108" i="77"/>
  <c r="R108" i="77"/>
  <c r="O109" i="77"/>
  <c r="P109" i="77"/>
  <c r="Q109" i="77"/>
  <c r="R109" i="77"/>
  <c r="O110" i="77"/>
  <c r="P110" i="77"/>
  <c r="Q110" i="77"/>
  <c r="R110" i="77"/>
  <c r="O111" i="77"/>
  <c r="P111" i="77"/>
  <c r="Q111" i="77"/>
  <c r="R111" i="77"/>
  <c r="O112" i="77"/>
  <c r="P112" i="77"/>
  <c r="Q112" i="77"/>
  <c r="R112" i="77"/>
  <c r="O113" i="77"/>
  <c r="P113" i="77"/>
  <c r="Q113" i="77"/>
  <c r="R113" i="77"/>
  <c r="O114" i="77"/>
  <c r="P114" i="77"/>
  <c r="Q114" i="77"/>
  <c r="R114" i="77"/>
  <c r="O115" i="77"/>
  <c r="P115" i="77"/>
  <c r="Q115" i="77"/>
  <c r="R115" i="77"/>
  <c r="O116" i="77"/>
  <c r="P116" i="77"/>
  <c r="Q116" i="77"/>
  <c r="R116" i="77"/>
  <c r="O117" i="77"/>
  <c r="P117" i="77"/>
  <c r="Q117" i="77"/>
  <c r="R117" i="77"/>
  <c r="O118" i="77"/>
  <c r="P118" i="77"/>
  <c r="Q118" i="77"/>
  <c r="R118" i="77"/>
  <c r="O119" i="77"/>
  <c r="P119" i="77"/>
  <c r="Q119" i="77"/>
  <c r="R119" i="77"/>
  <c r="O120" i="77"/>
  <c r="P120" i="77"/>
  <c r="Q120" i="77"/>
  <c r="R120" i="77"/>
  <c r="O121" i="77"/>
  <c r="P121" i="77"/>
  <c r="Q121" i="77"/>
  <c r="R121" i="77"/>
  <c r="O122" i="77"/>
  <c r="P122" i="77"/>
  <c r="Q122" i="77"/>
  <c r="R122" i="77"/>
  <c r="O123" i="77"/>
  <c r="P123" i="77"/>
  <c r="Q123" i="77"/>
  <c r="R123" i="77"/>
  <c r="O124" i="77"/>
  <c r="P124" i="77"/>
  <c r="Q124" i="77"/>
  <c r="R124" i="77"/>
  <c r="O125" i="77"/>
  <c r="P125" i="77"/>
  <c r="Q125" i="77"/>
  <c r="R125" i="77"/>
  <c r="O126" i="77"/>
  <c r="P126" i="77"/>
  <c r="Q126" i="77"/>
  <c r="R126" i="77"/>
  <c r="O127" i="77"/>
  <c r="P127" i="77"/>
  <c r="Q127" i="77"/>
  <c r="R127" i="77"/>
  <c r="O128" i="77"/>
  <c r="P128" i="77"/>
  <c r="Q128" i="77"/>
  <c r="R128" i="77"/>
  <c r="O129" i="77"/>
  <c r="P129" i="77"/>
  <c r="Q129" i="77"/>
  <c r="R129" i="77"/>
  <c r="O130" i="77"/>
  <c r="P130" i="77"/>
  <c r="Q130" i="77"/>
  <c r="R130" i="77"/>
  <c r="O131" i="77"/>
  <c r="P131" i="77"/>
  <c r="Q131" i="77"/>
  <c r="R131" i="77"/>
  <c r="O132" i="77"/>
  <c r="P132" i="77"/>
  <c r="Q132" i="77"/>
  <c r="R132" i="77"/>
  <c r="O133" i="77"/>
  <c r="P133" i="77"/>
  <c r="Q133" i="77"/>
  <c r="R133" i="77"/>
  <c r="O134" i="77"/>
  <c r="P134" i="77"/>
  <c r="Q134" i="77"/>
  <c r="R134" i="77"/>
  <c r="O135" i="77"/>
  <c r="P135" i="77"/>
  <c r="Q135" i="77"/>
  <c r="R135" i="77"/>
  <c r="O136" i="77"/>
  <c r="P136" i="77"/>
  <c r="Q136" i="77"/>
  <c r="R136" i="77"/>
  <c r="O137" i="77"/>
  <c r="P137" i="77"/>
  <c r="Q137" i="77"/>
  <c r="R137" i="77"/>
  <c r="O138" i="77"/>
  <c r="P138" i="77"/>
  <c r="Q138" i="77"/>
  <c r="R138" i="77"/>
  <c r="O139" i="77"/>
  <c r="P139" i="77"/>
  <c r="Q139" i="77"/>
  <c r="R139" i="77"/>
  <c r="O140" i="77"/>
  <c r="P140" i="77"/>
  <c r="Q140" i="77"/>
  <c r="R140" i="77"/>
  <c r="O141" i="77"/>
  <c r="P141" i="77"/>
  <c r="Q141" i="77"/>
  <c r="R141" i="77"/>
  <c r="O142" i="77"/>
  <c r="P142" i="77"/>
  <c r="Q142" i="77"/>
  <c r="R142" i="77"/>
  <c r="O143" i="77"/>
  <c r="P143" i="77"/>
  <c r="Q143" i="77"/>
  <c r="R143" i="77"/>
  <c r="O144" i="77"/>
  <c r="P144" i="77"/>
  <c r="Q144" i="77"/>
  <c r="R144" i="77"/>
  <c r="O145" i="77"/>
  <c r="P145" i="77"/>
  <c r="Q145" i="77"/>
  <c r="R145" i="77"/>
  <c r="R2" i="77"/>
  <c r="Q2" i="77"/>
  <c r="P2" i="77"/>
  <c r="O2" i="77"/>
  <c r="I123" i="77"/>
  <c r="I124" i="77"/>
  <c r="I125" i="77"/>
  <c r="I126" i="77"/>
  <c r="I127" i="77"/>
  <c r="I128" i="77"/>
  <c r="I129" i="77"/>
  <c r="I130" i="77"/>
  <c r="I142" i="77" s="1"/>
  <c r="I131" i="77"/>
  <c r="I132" i="77"/>
  <c r="I133" i="77"/>
  <c r="I134" i="77"/>
  <c r="I135" i="77"/>
  <c r="I136" i="77"/>
  <c r="I137" i="77"/>
  <c r="I138" i="77"/>
  <c r="I139" i="77"/>
  <c r="I140" i="77"/>
  <c r="I141" i="77"/>
  <c r="I143" i="77"/>
  <c r="I144" i="77"/>
  <c r="I145" i="77"/>
  <c r="I122" i="77"/>
  <c r="H123" i="77"/>
  <c r="H124" i="77"/>
  <c r="H125" i="77"/>
  <c r="H126" i="77"/>
  <c r="H127" i="77"/>
  <c r="H128" i="77"/>
  <c r="H129" i="77"/>
  <c r="H130" i="77"/>
  <c r="H131" i="77"/>
  <c r="H132" i="77"/>
  <c r="H133" i="77"/>
  <c r="H134" i="77"/>
  <c r="H135" i="77"/>
  <c r="H136" i="77"/>
  <c r="H137" i="77"/>
  <c r="H138" i="77"/>
  <c r="H139" i="77"/>
  <c r="H140" i="77"/>
  <c r="H141" i="77"/>
  <c r="H142" i="77"/>
  <c r="H143" i="77"/>
  <c r="H144" i="77"/>
  <c r="H145" i="77"/>
  <c r="K111" i="77"/>
  <c r="K112" i="77"/>
  <c r="K113" i="77"/>
  <c r="K114" i="77"/>
  <c r="K115" i="77"/>
  <c r="K116" i="77"/>
  <c r="K117" i="77"/>
  <c r="K118" i="77"/>
  <c r="K119" i="77"/>
  <c r="K120" i="77"/>
  <c r="K121" i="77"/>
  <c r="K122" i="77"/>
  <c r="H122" i="77" s="1"/>
  <c r="K123" i="77"/>
  <c r="K124" i="77"/>
  <c r="K125" i="77"/>
  <c r="K126" i="77"/>
  <c r="K127" i="77"/>
  <c r="K128" i="77"/>
  <c r="K129" i="77"/>
  <c r="K130" i="77"/>
  <c r="K131" i="77"/>
  <c r="K132" i="77"/>
  <c r="K133" i="77"/>
  <c r="K134" i="77"/>
  <c r="K135" i="77"/>
  <c r="K136" i="77"/>
  <c r="K137" i="77"/>
  <c r="K138" i="77"/>
  <c r="K139" i="77"/>
  <c r="K140" i="77"/>
  <c r="K141" i="77"/>
  <c r="K142" i="77"/>
  <c r="K143" i="77"/>
  <c r="K144" i="77"/>
  <c r="K145" i="77"/>
  <c r="K110" i="77"/>
  <c r="H6" i="77"/>
  <c r="H7" i="77"/>
  <c r="H8" i="77"/>
  <c r="H9" i="77"/>
  <c r="H10" i="77"/>
  <c r="H11" i="77"/>
  <c r="H12" i="77"/>
  <c r="H13" i="77"/>
  <c r="H14" i="77"/>
  <c r="H15" i="77"/>
  <c r="H16" i="77"/>
  <c r="H17" i="77"/>
  <c r="H18" i="77"/>
  <c r="H19" i="77"/>
  <c r="H20" i="77"/>
  <c r="H21" i="77"/>
  <c r="H22" i="77"/>
  <c r="H23" i="77"/>
  <c r="H24" i="77"/>
  <c r="H25" i="77"/>
  <c r="H26" i="77"/>
  <c r="H27" i="77"/>
  <c r="H28" i="77"/>
  <c r="H29" i="77"/>
  <c r="H30" i="77"/>
  <c r="H31" i="77"/>
  <c r="H32" i="77"/>
  <c r="H33" i="77"/>
  <c r="H34" i="77"/>
  <c r="H35" i="77"/>
  <c r="H36" i="77"/>
  <c r="H37" i="77"/>
  <c r="H38" i="77"/>
  <c r="H39" i="77"/>
  <c r="H40" i="77"/>
  <c r="H41" i="77"/>
  <c r="H42" i="77"/>
  <c r="H43" i="77"/>
  <c r="H44" i="77"/>
  <c r="H45" i="77"/>
  <c r="H46" i="77"/>
  <c r="H47" i="77"/>
  <c r="H48" i="77"/>
  <c r="H49" i="77"/>
  <c r="H50" i="77"/>
  <c r="H51" i="77"/>
  <c r="H52" i="77"/>
  <c r="H53" i="77"/>
  <c r="H54" i="77"/>
  <c r="H55" i="77"/>
  <c r="H56" i="77"/>
  <c r="H57" i="77"/>
  <c r="H58" i="77"/>
  <c r="H59" i="77"/>
  <c r="H60" i="77"/>
  <c r="H61" i="77"/>
  <c r="H62" i="77"/>
  <c r="H63" i="77"/>
  <c r="H64" i="77"/>
  <c r="H65" i="77"/>
  <c r="H66" i="77"/>
  <c r="H67" i="77"/>
  <c r="H68" i="77"/>
  <c r="H69" i="77"/>
  <c r="H70" i="77"/>
  <c r="H71" i="77"/>
  <c r="H72" i="77"/>
  <c r="H73" i="77"/>
  <c r="H74" i="77"/>
  <c r="H75" i="77"/>
  <c r="H76" i="77"/>
  <c r="H77" i="77"/>
  <c r="H78" i="77"/>
  <c r="H79" i="77"/>
  <c r="H80" i="77"/>
  <c r="H81" i="77"/>
  <c r="H82" i="77"/>
  <c r="H83" i="77"/>
  <c r="H84" i="77"/>
  <c r="H85" i="77"/>
  <c r="H86" i="77"/>
  <c r="H87" i="77"/>
  <c r="H88" i="77"/>
  <c r="H89" i="77"/>
  <c r="H90" i="77"/>
  <c r="H91" i="77"/>
  <c r="H92" i="77"/>
  <c r="H93" i="77"/>
  <c r="H94" i="77"/>
  <c r="H95" i="77"/>
  <c r="H96" i="77"/>
  <c r="H97" i="77"/>
  <c r="H98" i="77"/>
  <c r="H99" i="77"/>
  <c r="H100" i="77"/>
  <c r="H101" i="77"/>
  <c r="H102" i="77"/>
  <c r="H103" i="77"/>
  <c r="H104" i="77"/>
  <c r="H105" i="77"/>
  <c r="H106" i="77"/>
  <c r="H107" i="77"/>
  <c r="H108" i="77"/>
  <c r="H109" i="77"/>
  <c r="H110" i="77"/>
  <c r="H111" i="77"/>
  <c r="H112" i="77"/>
  <c r="H113" i="77"/>
  <c r="H114" i="77"/>
  <c r="H115" i="77"/>
  <c r="H116" i="77"/>
  <c r="H117" i="77"/>
  <c r="H118" i="77"/>
  <c r="H119" i="77"/>
  <c r="H120" i="77"/>
  <c r="H121" i="77"/>
  <c r="I6" i="77"/>
  <c r="I7" i="77"/>
  <c r="I8" i="77"/>
  <c r="I9" i="77"/>
  <c r="I10" i="77"/>
  <c r="I11" i="77"/>
  <c r="I12" i="77"/>
  <c r="I13" i="77"/>
  <c r="I14" i="77"/>
  <c r="I15" i="77"/>
  <c r="I16" i="77"/>
  <c r="I17" i="77"/>
  <c r="I18" i="77"/>
  <c r="I19" i="77"/>
  <c r="I20" i="77"/>
  <c r="I21" i="77"/>
  <c r="I22" i="77"/>
  <c r="I23" i="77"/>
  <c r="I24" i="77"/>
  <c r="I25" i="77"/>
  <c r="I26" i="77"/>
  <c r="I27" i="77"/>
  <c r="I28" i="77"/>
  <c r="I29" i="77"/>
  <c r="I30" i="77"/>
  <c r="I31" i="77"/>
  <c r="I32" i="77"/>
  <c r="I33" i="77"/>
  <c r="I34" i="77"/>
  <c r="I35" i="77"/>
  <c r="I36" i="77"/>
  <c r="I37" i="77"/>
  <c r="I38" i="77"/>
  <c r="I39" i="77"/>
  <c r="I40" i="77"/>
  <c r="I41" i="77"/>
  <c r="I42" i="77"/>
  <c r="I43" i="77"/>
  <c r="I44" i="77"/>
  <c r="I45" i="77"/>
  <c r="I46" i="77"/>
  <c r="I47" i="77"/>
  <c r="I48" i="77"/>
  <c r="I49" i="77"/>
  <c r="I50" i="77"/>
  <c r="I51" i="77"/>
  <c r="I52" i="77"/>
  <c r="I53" i="77"/>
  <c r="I54" i="77"/>
  <c r="I55" i="77"/>
  <c r="I56" i="77"/>
  <c r="I57" i="77"/>
  <c r="I58" i="77"/>
  <c r="I59" i="77"/>
  <c r="I60" i="77"/>
  <c r="I61" i="77"/>
  <c r="I62" i="77"/>
  <c r="I63" i="77"/>
  <c r="I64" i="77"/>
  <c r="I65" i="77"/>
  <c r="I66" i="77"/>
  <c r="I67" i="77"/>
  <c r="I68" i="77"/>
  <c r="I69" i="77"/>
  <c r="I70" i="77"/>
  <c r="I71" i="77"/>
  <c r="I72" i="77"/>
  <c r="I73" i="77"/>
  <c r="I74" i="77"/>
  <c r="I75" i="77"/>
  <c r="I76" i="77"/>
  <c r="I77" i="77"/>
  <c r="I78" i="77"/>
  <c r="I79" i="77"/>
  <c r="I80" i="77"/>
  <c r="I81" i="77"/>
  <c r="I82" i="77"/>
  <c r="I83" i="77"/>
  <c r="I84" i="77"/>
  <c r="I85" i="77"/>
  <c r="I86" i="77"/>
  <c r="I87" i="77"/>
  <c r="I88" i="77"/>
  <c r="I89" i="77"/>
  <c r="I90" i="77"/>
  <c r="I91" i="77"/>
  <c r="I92" i="77"/>
  <c r="I93" i="77"/>
  <c r="I94" i="77"/>
  <c r="I95" i="77"/>
  <c r="I96" i="77"/>
  <c r="I97" i="77"/>
  <c r="I98" i="77"/>
  <c r="I99" i="77"/>
  <c r="I100" i="77"/>
  <c r="I101" i="77"/>
  <c r="I102" i="77"/>
  <c r="I103" i="77"/>
  <c r="I104" i="77"/>
  <c r="I105" i="77"/>
  <c r="I106" i="77"/>
  <c r="I107" i="77"/>
  <c r="I108" i="77"/>
  <c r="I109" i="77"/>
  <c r="I110" i="77"/>
  <c r="I111" i="77"/>
  <c r="I112" i="77"/>
  <c r="I113" i="77"/>
  <c r="I114" i="77"/>
  <c r="I115" i="77"/>
  <c r="I116" i="77"/>
  <c r="I117" i="77"/>
  <c r="I118" i="77"/>
  <c r="I119" i="77"/>
  <c r="I120" i="77"/>
  <c r="I121" i="77"/>
  <c r="J6" i="77"/>
  <c r="J7" i="77"/>
  <c r="J8" i="77"/>
  <c r="J9" i="77"/>
  <c r="J10" i="77"/>
  <c r="J11" i="77"/>
  <c r="J12" i="77"/>
  <c r="J13" i="77"/>
  <c r="J14" i="77"/>
  <c r="J15" i="77"/>
  <c r="J16" i="77"/>
  <c r="J17" i="77"/>
  <c r="J18" i="77"/>
  <c r="J19" i="77"/>
  <c r="J20" i="77"/>
  <c r="J21" i="77"/>
  <c r="J22" i="77"/>
  <c r="J23" i="77"/>
  <c r="J24" i="77"/>
  <c r="J25" i="77"/>
  <c r="J26" i="77"/>
  <c r="J27" i="77"/>
  <c r="J28" i="77"/>
  <c r="J29" i="77"/>
  <c r="J30" i="77"/>
  <c r="J31" i="77"/>
  <c r="J32" i="77"/>
  <c r="J33" i="77"/>
  <c r="J34" i="77"/>
  <c r="J35" i="77"/>
  <c r="J36" i="77"/>
  <c r="J37" i="77"/>
  <c r="J38" i="77"/>
  <c r="J39" i="77"/>
  <c r="J40" i="77"/>
  <c r="J41" i="77"/>
  <c r="J42" i="77"/>
  <c r="J43" i="77"/>
  <c r="J44" i="77"/>
  <c r="J45" i="77"/>
  <c r="J46" i="77"/>
  <c r="J47" i="77"/>
  <c r="J48" i="77"/>
  <c r="J49" i="77"/>
  <c r="J50" i="77"/>
  <c r="J51" i="77"/>
  <c r="J52" i="77"/>
  <c r="J53" i="77"/>
  <c r="J54" i="77"/>
  <c r="J55" i="77"/>
  <c r="J56" i="77"/>
  <c r="J57" i="77"/>
  <c r="J58" i="77"/>
  <c r="J59" i="77"/>
  <c r="J60" i="77"/>
  <c r="J61" i="77"/>
  <c r="J62" i="77"/>
  <c r="J63" i="77"/>
  <c r="J64" i="77"/>
  <c r="J65" i="77"/>
  <c r="J66" i="77"/>
  <c r="J67" i="77"/>
  <c r="J68" i="77"/>
  <c r="J69" i="77"/>
  <c r="J70" i="77"/>
  <c r="J71" i="77"/>
  <c r="J72" i="77"/>
  <c r="J73" i="77"/>
  <c r="J74" i="77"/>
  <c r="J75" i="77"/>
  <c r="J76" i="77"/>
  <c r="J77" i="77"/>
  <c r="J78" i="77"/>
  <c r="J79" i="77"/>
  <c r="J80" i="77"/>
  <c r="J81" i="77"/>
  <c r="J82" i="77"/>
  <c r="J83" i="77"/>
  <c r="J84" i="77"/>
  <c r="J85" i="77"/>
  <c r="J86" i="77"/>
  <c r="J87" i="77"/>
  <c r="J88" i="77"/>
  <c r="J89" i="77"/>
  <c r="J90" i="77"/>
  <c r="J91" i="77"/>
  <c r="J92" i="77"/>
  <c r="J93" i="77"/>
  <c r="J94" i="77"/>
  <c r="J95" i="77"/>
  <c r="J96" i="77"/>
  <c r="J97" i="77"/>
  <c r="J98" i="77"/>
  <c r="J99" i="77"/>
  <c r="J100" i="77"/>
  <c r="J101" i="77"/>
  <c r="J102" i="77"/>
  <c r="J103" i="77"/>
  <c r="J104" i="77"/>
  <c r="J105" i="77"/>
  <c r="J106" i="77"/>
  <c r="J107" i="77"/>
  <c r="J108" i="77"/>
  <c r="J109" i="77"/>
  <c r="J110" i="77"/>
  <c r="J111" i="77"/>
  <c r="J112" i="77"/>
  <c r="J113" i="77"/>
  <c r="J114" i="77"/>
  <c r="J115" i="77"/>
  <c r="J116" i="77"/>
  <c r="J117" i="77"/>
  <c r="J118" i="77"/>
  <c r="J119" i="77"/>
  <c r="J120" i="77"/>
  <c r="J121" i="77"/>
  <c r="J122" i="77"/>
  <c r="J123" i="77"/>
  <c r="J124" i="77"/>
  <c r="J125" i="77"/>
  <c r="J126" i="77"/>
  <c r="J127" i="77"/>
  <c r="J128" i="77"/>
  <c r="J129" i="77"/>
  <c r="J130" i="77"/>
  <c r="J131" i="77"/>
  <c r="J132" i="77"/>
  <c r="J133" i="77"/>
  <c r="J134" i="77"/>
  <c r="J135" i="77"/>
  <c r="J136" i="77"/>
  <c r="J137" i="77"/>
  <c r="J138" i="77"/>
  <c r="J139" i="77"/>
  <c r="J140" i="77"/>
  <c r="J141" i="77"/>
  <c r="J142" i="77"/>
  <c r="J143" i="77"/>
  <c r="J144" i="77"/>
  <c r="J145" i="77"/>
  <c r="H2" i="77"/>
  <c r="I2" i="77"/>
  <c r="J2" i="77"/>
  <c r="H3" i="77"/>
  <c r="I3" i="77"/>
  <c r="J3" i="77"/>
  <c r="H4" i="77"/>
  <c r="I4" i="77"/>
  <c r="J4" i="77"/>
  <c r="H5" i="77"/>
  <c r="I5" i="77"/>
  <c r="J5" i="77"/>
  <c r="J1" i="77"/>
  <c r="I1" i="77"/>
  <c r="H1" i="77"/>
  <c r="R1" i="77"/>
  <c r="H123" i="76"/>
  <c r="H124" i="76"/>
  <c r="H125" i="76"/>
  <c r="H126" i="76"/>
  <c r="P126" i="76" s="1"/>
  <c r="H127" i="76"/>
  <c r="H128" i="76"/>
  <c r="H129" i="76"/>
  <c r="H130" i="76"/>
  <c r="P130" i="76" s="1"/>
  <c r="H131" i="76"/>
  <c r="H132" i="76"/>
  <c r="H133" i="76"/>
  <c r="H134" i="76"/>
  <c r="P134" i="76" s="1"/>
  <c r="H135" i="76"/>
  <c r="H136" i="76"/>
  <c r="H137" i="76"/>
  <c r="H138" i="76"/>
  <c r="P138" i="76" s="1"/>
  <c r="H139" i="76"/>
  <c r="H140" i="76"/>
  <c r="H141" i="76"/>
  <c r="H142" i="76"/>
  <c r="P142" i="76" s="1"/>
  <c r="H143" i="76"/>
  <c r="H144" i="76"/>
  <c r="H145" i="76"/>
  <c r="H122" i="76"/>
  <c r="K136" i="76"/>
  <c r="K137" i="76"/>
  <c r="K138" i="76"/>
  <c r="K139" i="76"/>
  <c r="K140" i="76" s="1"/>
  <c r="K135" i="76"/>
  <c r="I135" i="76" s="1"/>
  <c r="Q135" i="76" s="1"/>
  <c r="I122" i="76"/>
  <c r="I123" i="76"/>
  <c r="I124" i="76"/>
  <c r="I125" i="76"/>
  <c r="Q125" i="76" s="1"/>
  <c r="I126" i="76"/>
  <c r="Q126" i="76" s="1"/>
  <c r="I127" i="76"/>
  <c r="I128" i="76"/>
  <c r="Q128" i="76" s="1"/>
  <c r="I129" i="76"/>
  <c r="Q129" i="76" s="1"/>
  <c r="I130" i="76"/>
  <c r="Q130" i="76" s="1"/>
  <c r="I131" i="76"/>
  <c r="I132" i="76"/>
  <c r="I133" i="76"/>
  <c r="Q133" i="76" s="1"/>
  <c r="I134" i="76"/>
  <c r="Q134" i="76" s="1"/>
  <c r="I136" i="76"/>
  <c r="Q136" i="76" s="1"/>
  <c r="I137" i="76"/>
  <c r="Q137" i="76" s="1"/>
  <c r="I138" i="76"/>
  <c r="Q138" i="76" s="1"/>
  <c r="I139" i="76"/>
  <c r="Q139" i="76" s="1"/>
  <c r="J123" i="76"/>
  <c r="J124" i="76" s="1"/>
  <c r="J122" i="76"/>
  <c r="Q3" i="76"/>
  <c r="Q4" i="76"/>
  <c r="Q5" i="76"/>
  <c r="Q6" i="76"/>
  <c r="Q7" i="76"/>
  <c r="Q8" i="76"/>
  <c r="Q9" i="76"/>
  <c r="Q10" i="76"/>
  <c r="Q11" i="76"/>
  <c r="Q12" i="76"/>
  <c r="Q13" i="76"/>
  <c r="Q14" i="76"/>
  <c r="Q15" i="76"/>
  <c r="Q16" i="76"/>
  <c r="Q17" i="76"/>
  <c r="Q18" i="76"/>
  <c r="Q19" i="76"/>
  <c r="Q20" i="76"/>
  <c r="Q21" i="76"/>
  <c r="Q22" i="76"/>
  <c r="Q23" i="76"/>
  <c r="Q24" i="76"/>
  <c r="Q25" i="76"/>
  <c r="Q26" i="76"/>
  <c r="Q27" i="76"/>
  <c r="Q28" i="76"/>
  <c r="Q29" i="76"/>
  <c r="Q30" i="76"/>
  <c r="Q31" i="76"/>
  <c r="Q32" i="76"/>
  <c r="Q33" i="76"/>
  <c r="Q34" i="76"/>
  <c r="Q35" i="76"/>
  <c r="Q36" i="76"/>
  <c r="Q37" i="76"/>
  <c r="Q38" i="76"/>
  <c r="Q39" i="76"/>
  <c r="Q40" i="76"/>
  <c r="Q41" i="76"/>
  <c r="Q42" i="76"/>
  <c r="Q43" i="76"/>
  <c r="Q44" i="76"/>
  <c r="Q45" i="76"/>
  <c r="Q46" i="76"/>
  <c r="Q47" i="76"/>
  <c r="Q48" i="76"/>
  <c r="Q49" i="76"/>
  <c r="Q50" i="76"/>
  <c r="Q51" i="76"/>
  <c r="Q52" i="76"/>
  <c r="Q53" i="76"/>
  <c r="Q54" i="76"/>
  <c r="Q55" i="76"/>
  <c r="Q56" i="76"/>
  <c r="Q57" i="76"/>
  <c r="Q58" i="76"/>
  <c r="Q59" i="76"/>
  <c r="Q60" i="76"/>
  <c r="Q61" i="76"/>
  <c r="Q62" i="76"/>
  <c r="Q63" i="76"/>
  <c r="Q64" i="76"/>
  <c r="Q65" i="76"/>
  <c r="Q66" i="76"/>
  <c r="Q67" i="76"/>
  <c r="Q68" i="76"/>
  <c r="Q69" i="76"/>
  <c r="Q70" i="76"/>
  <c r="Q71" i="76"/>
  <c r="Q72" i="76"/>
  <c r="Q73" i="76"/>
  <c r="Q74" i="76"/>
  <c r="Q75" i="76"/>
  <c r="Q76" i="76"/>
  <c r="Q77" i="76"/>
  <c r="Q78" i="76"/>
  <c r="Q79" i="76"/>
  <c r="Q80" i="76"/>
  <c r="Q81" i="76"/>
  <c r="Q82" i="76"/>
  <c r="Q83" i="76"/>
  <c r="Q84" i="76"/>
  <c r="Q85" i="76"/>
  <c r="Q86" i="76"/>
  <c r="Q87" i="76"/>
  <c r="Q88" i="76"/>
  <c r="Q89" i="76"/>
  <c r="Q90" i="76"/>
  <c r="Q91" i="76"/>
  <c r="Q92" i="76"/>
  <c r="Q93" i="76"/>
  <c r="Q94" i="76"/>
  <c r="Q95" i="76"/>
  <c r="Q96" i="76"/>
  <c r="Q97" i="76"/>
  <c r="Q98" i="76"/>
  <c r="Q99" i="76"/>
  <c r="Q100" i="76"/>
  <c r="Q101" i="76"/>
  <c r="Q102" i="76"/>
  <c r="Q103" i="76"/>
  <c r="Q104" i="76"/>
  <c r="Q105" i="76"/>
  <c r="Q106" i="76"/>
  <c r="Q107" i="76"/>
  <c r="Q108" i="76"/>
  <c r="Q109" i="76"/>
  <c r="Q110" i="76"/>
  <c r="Q111" i="76"/>
  <c r="Q112" i="76"/>
  <c r="Q113" i="76"/>
  <c r="Q114" i="76"/>
  <c r="Q115" i="76"/>
  <c r="Q116" i="76"/>
  <c r="Q117" i="76"/>
  <c r="Q118" i="76"/>
  <c r="Q119" i="76"/>
  <c r="Q120" i="76"/>
  <c r="Q121" i="76"/>
  <c r="Q122" i="76"/>
  <c r="Q123" i="76"/>
  <c r="Q124" i="76"/>
  <c r="Q127" i="76"/>
  <c r="Q131" i="76"/>
  <c r="Q132" i="76"/>
  <c r="P3" i="76"/>
  <c r="P4" i="76"/>
  <c r="P5" i="76"/>
  <c r="P6" i="76"/>
  <c r="P7" i="76"/>
  <c r="P8" i="76"/>
  <c r="P9" i="76"/>
  <c r="P10" i="76"/>
  <c r="P11" i="76"/>
  <c r="P12" i="76"/>
  <c r="P13" i="76"/>
  <c r="P14" i="76"/>
  <c r="P15" i="76"/>
  <c r="P16" i="76"/>
  <c r="P17" i="76"/>
  <c r="P18" i="76"/>
  <c r="P19" i="76"/>
  <c r="P20" i="76"/>
  <c r="P21" i="76"/>
  <c r="P22" i="76"/>
  <c r="P23" i="76"/>
  <c r="P24" i="76"/>
  <c r="P25" i="76"/>
  <c r="P26" i="76"/>
  <c r="P27" i="76"/>
  <c r="P28" i="76"/>
  <c r="P29" i="76"/>
  <c r="P30" i="76"/>
  <c r="P31" i="76"/>
  <c r="P32" i="76"/>
  <c r="P33" i="76"/>
  <c r="P34" i="76"/>
  <c r="P35" i="76"/>
  <c r="P36" i="76"/>
  <c r="P37" i="76"/>
  <c r="P38" i="76"/>
  <c r="P39" i="76"/>
  <c r="P40" i="76"/>
  <c r="P41" i="76"/>
  <c r="P42" i="76"/>
  <c r="P43" i="76"/>
  <c r="P44" i="76"/>
  <c r="P45" i="76"/>
  <c r="P46" i="76"/>
  <c r="P47" i="76"/>
  <c r="P48" i="76"/>
  <c r="P49" i="76"/>
  <c r="P50" i="76"/>
  <c r="P51" i="76"/>
  <c r="P52" i="76"/>
  <c r="P53" i="76"/>
  <c r="P54" i="76"/>
  <c r="P55" i="76"/>
  <c r="P56" i="76"/>
  <c r="P57" i="76"/>
  <c r="P58" i="76"/>
  <c r="P59" i="76"/>
  <c r="P60" i="76"/>
  <c r="P61" i="76"/>
  <c r="P62" i="76"/>
  <c r="P63" i="76"/>
  <c r="P64" i="76"/>
  <c r="P65" i="76"/>
  <c r="P66" i="76"/>
  <c r="P67" i="76"/>
  <c r="P68" i="76"/>
  <c r="P69" i="76"/>
  <c r="P70" i="76"/>
  <c r="P71" i="76"/>
  <c r="P72" i="76"/>
  <c r="P73" i="76"/>
  <c r="P74" i="76"/>
  <c r="P75" i="76"/>
  <c r="P76" i="76"/>
  <c r="P77" i="76"/>
  <c r="P78" i="76"/>
  <c r="P79" i="76"/>
  <c r="P80" i="76"/>
  <c r="P81" i="76"/>
  <c r="P82" i="76"/>
  <c r="P83" i="76"/>
  <c r="P84" i="76"/>
  <c r="P85" i="76"/>
  <c r="P86" i="76"/>
  <c r="P87" i="76"/>
  <c r="P88" i="76"/>
  <c r="P89" i="76"/>
  <c r="P90" i="76"/>
  <c r="P91" i="76"/>
  <c r="P92" i="76"/>
  <c r="P93" i="76"/>
  <c r="P94" i="76"/>
  <c r="P95" i="76"/>
  <c r="P96" i="76"/>
  <c r="P97" i="76"/>
  <c r="P98" i="76"/>
  <c r="P99" i="76"/>
  <c r="P100" i="76"/>
  <c r="P101" i="76"/>
  <c r="P102" i="76"/>
  <c r="P103" i="76"/>
  <c r="P104" i="76"/>
  <c r="P105" i="76"/>
  <c r="P106" i="76"/>
  <c r="P107" i="76"/>
  <c r="P108" i="76"/>
  <c r="P109" i="76"/>
  <c r="P110" i="76"/>
  <c r="P111" i="76"/>
  <c r="P112" i="76"/>
  <c r="P113" i="76"/>
  <c r="P114" i="76"/>
  <c r="P115" i="76"/>
  <c r="P116" i="76"/>
  <c r="P117" i="76"/>
  <c r="P118" i="76"/>
  <c r="P119" i="76"/>
  <c r="P120" i="76"/>
  <c r="P121" i="76"/>
  <c r="P122" i="76"/>
  <c r="P123" i="76"/>
  <c r="P124" i="76"/>
  <c r="P125" i="76"/>
  <c r="P127" i="76"/>
  <c r="P128" i="76"/>
  <c r="P129" i="76"/>
  <c r="P131" i="76"/>
  <c r="P132" i="76"/>
  <c r="P133" i="76"/>
  <c r="P135" i="76"/>
  <c r="P136" i="76"/>
  <c r="P137" i="76"/>
  <c r="P139" i="76"/>
  <c r="P140" i="76"/>
  <c r="P141" i="76"/>
  <c r="P143" i="76"/>
  <c r="P144" i="76"/>
  <c r="P145" i="76"/>
  <c r="R3" i="76"/>
  <c r="R4" i="76"/>
  <c r="R5" i="76"/>
  <c r="R6" i="76"/>
  <c r="R7" i="76"/>
  <c r="R8" i="76"/>
  <c r="R9" i="76"/>
  <c r="R10" i="76"/>
  <c r="R11" i="76"/>
  <c r="R12" i="76"/>
  <c r="R13" i="76"/>
  <c r="R14" i="76"/>
  <c r="R15" i="76"/>
  <c r="R16" i="76"/>
  <c r="R17" i="76"/>
  <c r="R18" i="76"/>
  <c r="R19" i="76"/>
  <c r="R20" i="76"/>
  <c r="R21" i="76"/>
  <c r="R22" i="76"/>
  <c r="R23" i="76"/>
  <c r="R24" i="76"/>
  <c r="R25" i="76"/>
  <c r="R26" i="76"/>
  <c r="R27" i="76"/>
  <c r="R28" i="76"/>
  <c r="R29" i="76"/>
  <c r="R30" i="76"/>
  <c r="R31" i="76"/>
  <c r="R32" i="76"/>
  <c r="R33" i="76"/>
  <c r="R34" i="76"/>
  <c r="R35" i="76"/>
  <c r="R36" i="76"/>
  <c r="R37" i="76"/>
  <c r="R38" i="76"/>
  <c r="R39" i="76"/>
  <c r="R40" i="76"/>
  <c r="R41" i="76"/>
  <c r="R42" i="76"/>
  <c r="R43" i="76"/>
  <c r="R44" i="76"/>
  <c r="R45" i="76"/>
  <c r="R46" i="76"/>
  <c r="R47" i="76"/>
  <c r="R48" i="76"/>
  <c r="R49" i="76"/>
  <c r="R50" i="76"/>
  <c r="R51" i="76"/>
  <c r="R52" i="76"/>
  <c r="R53" i="76"/>
  <c r="R54" i="76"/>
  <c r="R55" i="76"/>
  <c r="R56" i="76"/>
  <c r="R57" i="76"/>
  <c r="R58" i="76"/>
  <c r="R59" i="76"/>
  <c r="R60" i="76"/>
  <c r="R61" i="76"/>
  <c r="R62" i="76"/>
  <c r="R63" i="76"/>
  <c r="R64" i="76"/>
  <c r="R65" i="76"/>
  <c r="R66" i="76"/>
  <c r="R67" i="76"/>
  <c r="R68" i="76"/>
  <c r="R69" i="76"/>
  <c r="R70" i="76"/>
  <c r="R71" i="76"/>
  <c r="R72" i="76"/>
  <c r="R73" i="76"/>
  <c r="R74" i="76"/>
  <c r="R75" i="76"/>
  <c r="R76" i="76"/>
  <c r="R77" i="76"/>
  <c r="R78" i="76"/>
  <c r="R79" i="76"/>
  <c r="R80" i="76"/>
  <c r="R81" i="76"/>
  <c r="R82" i="76"/>
  <c r="R83" i="76"/>
  <c r="R84" i="76"/>
  <c r="R85" i="76"/>
  <c r="R86" i="76"/>
  <c r="R87" i="76"/>
  <c r="R88" i="76"/>
  <c r="R89" i="76"/>
  <c r="R90" i="76"/>
  <c r="R91" i="76"/>
  <c r="R92" i="76"/>
  <c r="R93" i="76"/>
  <c r="R94" i="76"/>
  <c r="R95" i="76"/>
  <c r="R96" i="76"/>
  <c r="R97" i="76"/>
  <c r="R98" i="76"/>
  <c r="R99" i="76"/>
  <c r="R100" i="76"/>
  <c r="R101" i="76"/>
  <c r="R102" i="76"/>
  <c r="R103" i="76"/>
  <c r="R104" i="76"/>
  <c r="R105" i="76"/>
  <c r="R106" i="76"/>
  <c r="R107" i="76"/>
  <c r="R108" i="76"/>
  <c r="R109" i="76"/>
  <c r="R110" i="76"/>
  <c r="R111" i="76"/>
  <c r="R112" i="76"/>
  <c r="R113" i="76"/>
  <c r="R114" i="76"/>
  <c r="R115" i="76"/>
  <c r="R116" i="76"/>
  <c r="R117" i="76"/>
  <c r="R118" i="76"/>
  <c r="R119" i="76"/>
  <c r="R120" i="76"/>
  <c r="R121" i="76"/>
  <c r="R122" i="76"/>
  <c r="R123" i="76"/>
  <c r="R2" i="76"/>
  <c r="R1" i="76"/>
  <c r="Q2" i="76"/>
  <c r="P2" i="76"/>
  <c r="P1" i="76"/>
  <c r="J2" i="76"/>
  <c r="J3" i="76"/>
  <c r="J4" i="76"/>
  <c r="J5" i="76"/>
  <c r="J6" i="76"/>
  <c r="J7" i="76"/>
  <c r="J8" i="76"/>
  <c r="J9" i="76"/>
  <c r="J10" i="76"/>
  <c r="J11" i="76"/>
  <c r="J12" i="76"/>
  <c r="J13" i="76"/>
  <c r="J14" i="76"/>
  <c r="J15" i="76"/>
  <c r="J16" i="76"/>
  <c r="J17" i="76"/>
  <c r="J18" i="76"/>
  <c r="J19" i="76"/>
  <c r="J20" i="76"/>
  <c r="J21" i="76"/>
  <c r="J22" i="76"/>
  <c r="J23" i="76"/>
  <c r="J24" i="76"/>
  <c r="J25" i="76"/>
  <c r="J26" i="76"/>
  <c r="J27" i="76"/>
  <c r="J28" i="76"/>
  <c r="J29" i="76"/>
  <c r="J30" i="76"/>
  <c r="J31" i="76"/>
  <c r="J32" i="76"/>
  <c r="J33" i="76"/>
  <c r="J34" i="76"/>
  <c r="J35" i="76"/>
  <c r="J36" i="76"/>
  <c r="J37" i="76"/>
  <c r="J38" i="76"/>
  <c r="J39" i="76"/>
  <c r="J40" i="76"/>
  <c r="J41" i="76"/>
  <c r="J42" i="76"/>
  <c r="J43" i="76"/>
  <c r="J44" i="76"/>
  <c r="J45" i="76"/>
  <c r="J46" i="76"/>
  <c r="J47" i="76"/>
  <c r="J48" i="76"/>
  <c r="J49" i="76"/>
  <c r="J50" i="76"/>
  <c r="J51" i="76"/>
  <c r="J52" i="76"/>
  <c r="J53" i="76"/>
  <c r="J54" i="76"/>
  <c r="J55" i="76"/>
  <c r="J56" i="76"/>
  <c r="J57" i="76"/>
  <c r="J58" i="76"/>
  <c r="J59" i="76"/>
  <c r="J60" i="76"/>
  <c r="J61" i="76"/>
  <c r="J62" i="76"/>
  <c r="J63" i="76"/>
  <c r="J64" i="76"/>
  <c r="J65" i="76"/>
  <c r="J66" i="76"/>
  <c r="J67" i="76"/>
  <c r="J68" i="76"/>
  <c r="J69" i="76"/>
  <c r="J70" i="76"/>
  <c r="J71" i="76"/>
  <c r="J72" i="76"/>
  <c r="J73" i="76"/>
  <c r="J74" i="76"/>
  <c r="J75" i="76"/>
  <c r="J76" i="76"/>
  <c r="J77" i="76"/>
  <c r="J78" i="76"/>
  <c r="J79" i="76"/>
  <c r="J80" i="76"/>
  <c r="J81" i="76"/>
  <c r="J82" i="76"/>
  <c r="J83" i="76"/>
  <c r="J84" i="76"/>
  <c r="J85" i="76"/>
  <c r="J86" i="76"/>
  <c r="J87" i="76"/>
  <c r="J88" i="76"/>
  <c r="J89" i="76"/>
  <c r="J90" i="76"/>
  <c r="J91" i="76"/>
  <c r="J92" i="76"/>
  <c r="J93" i="76"/>
  <c r="J94" i="76"/>
  <c r="J95" i="76"/>
  <c r="J96" i="76"/>
  <c r="J97" i="76"/>
  <c r="J98" i="76"/>
  <c r="J99" i="76"/>
  <c r="J100" i="76"/>
  <c r="J101" i="76"/>
  <c r="J102" i="76"/>
  <c r="J103" i="76"/>
  <c r="J104" i="76"/>
  <c r="J105" i="76"/>
  <c r="J106" i="76"/>
  <c r="J107" i="76"/>
  <c r="J108" i="76"/>
  <c r="J109" i="76"/>
  <c r="J110" i="76"/>
  <c r="J111" i="76"/>
  <c r="J112" i="76"/>
  <c r="J113" i="76"/>
  <c r="J114" i="76"/>
  <c r="J115" i="76"/>
  <c r="J116" i="76"/>
  <c r="J117" i="76"/>
  <c r="J118" i="76"/>
  <c r="J119" i="76"/>
  <c r="J120" i="76"/>
  <c r="J121" i="76"/>
  <c r="H2" i="76"/>
  <c r="H3" i="76"/>
  <c r="H4" i="76"/>
  <c r="H5" i="76"/>
  <c r="H6" i="76"/>
  <c r="H7" i="76"/>
  <c r="H8" i="76"/>
  <c r="H9" i="76"/>
  <c r="H10" i="76"/>
  <c r="H11" i="76"/>
  <c r="H12" i="76"/>
  <c r="H13" i="76"/>
  <c r="H14" i="76"/>
  <c r="H15" i="76"/>
  <c r="H16" i="76"/>
  <c r="H17" i="76"/>
  <c r="H18" i="76"/>
  <c r="H19" i="76"/>
  <c r="H20" i="76"/>
  <c r="H21" i="76"/>
  <c r="H22" i="76"/>
  <c r="H23" i="76"/>
  <c r="H24" i="76"/>
  <c r="H25" i="76"/>
  <c r="H26" i="76"/>
  <c r="H27" i="76"/>
  <c r="H28" i="76"/>
  <c r="H29" i="76"/>
  <c r="H30" i="76"/>
  <c r="H31" i="76"/>
  <c r="H32" i="76"/>
  <c r="H33" i="76"/>
  <c r="H34" i="76"/>
  <c r="H35" i="76"/>
  <c r="H36" i="76"/>
  <c r="H37" i="76"/>
  <c r="H38" i="76"/>
  <c r="H39" i="76"/>
  <c r="H40" i="76"/>
  <c r="H41" i="76"/>
  <c r="H42" i="76"/>
  <c r="H43" i="76"/>
  <c r="H44" i="76"/>
  <c r="H45" i="76"/>
  <c r="H46" i="76"/>
  <c r="H47" i="76"/>
  <c r="H48" i="76"/>
  <c r="H49" i="76"/>
  <c r="H50" i="76"/>
  <c r="H51" i="76"/>
  <c r="H52" i="76"/>
  <c r="H53" i="76"/>
  <c r="H54" i="76"/>
  <c r="H55" i="76"/>
  <c r="H56" i="76"/>
  <c r="H57" i="76"/>
  <c r="H58" i="76"/>
  <c r="H59" i="76"/>
  <c r="H60" i="76"/>
  <c r="H61" i="76"/>
  <c r="H62" i="76"/>
  <c r="H63" i="76"/>
  <c r="H64" i="76"/>
  <c r="H65" i="76"/>
  <c r="H66" i="76"/>
  <c r="H67" i="76"/>
  <c r="H68" i="76"/>
  <c r="H69" i="76"/>
  <c r="H70" i="76"/>
  <c r="H71" i="76"/>
  <c r="H72" i="76"/>
  <c r="H73" i="76"/>
  <c r="H74" i="76"/>
  <c r="H75" i="76"/>
  <c r="H76" i="76"/>
  <c r="H77" i="76"/>
  <c r="H78" i="76"/>
  <c r="H79" i="76"/>
  <c r="H80" i="76"/>
  <c r="H81" i="76"/>
  <c r="H82" i="76"/>
  <c r="H83" i="76"/>
  <c r="H84" i="76"/>
  <c r="H85" i="76"/>
  <c r="H86" i="76"/>
  <c r="H87" i="76"/>
  <c r="H88" i="76"/>
  <c r="H89" i="76"/>
  <c r="H90" i="76"/>
  <c r="H91" i="76"/>
  <c r="H92" i="76"/>
  <c r="H93" i="76"/>
  <c r="H94" i="76"/>
  <c r="H95" i="76"/>
  <c r="H96" i="76"/>
  <c r="H97" i="76"/>
  <c r="H98" i="76"/>
  <c r="H99" i="76"/>
  <c r="H100" i="76"/>
  <c r="H101" i="76"/>
  <c r="H102" i="76"/>
  <c r="H103" i="76"/>
  <c r="H104" i="76"/>
  <c r="H105" i="76"/>
  <c r="H106" i="76"/>
  <c r="H107" i="76"/>
  <c r="H108" i="76"/>
  <c r="H109" i="76"/>
  <c r="H110" i="76"/>
  <c r="H111" i="76"/>
  <c r="H112" i="76"/>
  <c r="H113" i="76"/>
  <c r="H114" i="76"/>
  <c r="H115" i="76"/>
  <c r="H116" i="76"/>
  <c r="H117" i="76"/>
  <c r="H118" i="76"/>
  <c r="H119" i="76"/>
  <c r="H120" i="76"/>
  <c r="H121" i="76"/>
  <c r="J1" i="76"/>
  <c r="I1" i="76"/>
  <c r="H1" i="76"/>
  <c r="G1" i="76"/>
  <c r="H123" i="75"/>
  <c r="H124" i="75" s="1"/>
  <c r="H122" i="75"/>
  <c r="I123" i="75"/>
  <c r="I124" i="75"/>
  <c r="I125" i="75"/>
  <c r="Q125" i="75" s="1"/>
  <c r="I126" i="75"/>
  <c r="Q126" i="75" s="1"/>
  <c r="I127" i="75"/>
  <c r="I128" i="75"/>
  <c r="I129" i="75"/>
  <c r="Q129" i="75" s="1"/>
  <c r="I130" i="75"/>
  <c r="Q130" i="75" s="1"/>
  <c r="I131" i="75"/>
  <c r="I132" i="75"/>
  <c r="I133" i="75"/>
  <c r="Q133" i="75" s="1"/>
  <c r="I134" i="75"/>
  <c r="Q134" i="75" s="1"/>
  <c r="I135" i="75"/>
  <c r="I136" i="75"/>
  <c r="I137" i="75"/>
  <c r="Q137" i="75" s="1"/>
  <c r="I138" i="75"/>
  <c r="Q138" i="75" s="1"/>
  <c r="I139" i="75"/>
  <c r="I140" i="75"/>
  <c r="I141" i="75"/>
  <c r="Q141" i="75" s="1"/>
  <c r="I142" i="75"/>
  <c r="Q142" i="75" s="1"/>
  <c r="I143" i="75"/>
  <c r="I144" i="75"/>
  <c r="I145" i="75"/>
  <c r="Q145" i="75" s="1"/>
  <c r="I122" i="75"/>
  <c r="P3" i="75"/>
  <c r="P4" i="75"/>
  <c r="P5" i="75"/>
  <c r="P6" i="75"/>
  <c r="P7" i="75"/>
  <c r="P8" i="75"/>
  <c r="P9" i="75"/>
  <c r="P10" i="75"/>
  <c r="P11" i="75"/>
  <c r="P12" i="75"/>
  <c r="P13" i="75"/>
  <c r="P14" i="75"/>
  <c r="P15" i="75"/>
  <c r="P16" i="75"/>
  <c r="P17" i="75"/>
  <c r="P18" i="75"/>
  <c r="P19" i="75"/>
  <c r="P20" i="75"/>
  <c r="P21" i="75"/>
  <c r="P22" i="75"/>
  <c r="P23" i="75"/>
  <c r="P24" i="75"/>
  <c r="P25" i="75"/>
  <c r="P26" i="75"/>
  <c r="P27" i="75"/>
  <c r="P28" i="75"/>
  <c r="P29" i="75"/>
  <c r="P30" i="75"/>
  <c r="P31" i="75"/>
  <c r="P32" i="75"/>
  <c r="P33" i="75"/>
  <c r="P34" i="75"/>
  <c r="P35" i="75"/>
  <c r="P36" i="75"/>
  <c r="P37" i="75"/>
  <c r="P38" i="75"/>
  <c r="P39" i="75"/>
  <c r="P40" i="75"/>
  <c r="P41" i="75"/>
  <c r="P42" i="75"/>
  <c r="P43" i="75"/>
  <c r="P44" i="75"/>
  <c r="P45" i="75"/>
  <c r="P46" i="75"/>
  <c r="P47" i="75"/>
  <c r="P48" i="75"/>
  <c r="P49" i="75"/>
  <c r="P50" i="75"/>
  <c r="P51" i="75"/>
  <c r="P52" i="75"/>
  <c r="P53" i="75"/>
  <c r="P54" i="75"/>
  <c r="P55" i="75"/>
  <c r="P56" i="75"/>
  <c r="P57" i="75"/>
  <c r="P58" i="75"/>
  <c r="P59" i="75"/>
  <c r="P60" i="75"/>
  <c r="P61" i="75"/>
  <c r="P62" i="75"/>
  <c r="P63" i="75"/>
  <c r="P64" i="75"/>
  <c r="P65" i="75"/>
  <c r="P66" i="75"/>
  <c r="P67" i="75"/>
  <c r="P68" i="75"/>
  <c r="P69" i="75"/>
  <c r="P70" i="75"/>
  <c r="P71" i="75"/>
  <c r="P72" i="75"/>
  <c r="P73" i="75"/>
  <c r="P74" i="75"/>
  <c r="P75" i="75"/>
  <c r="P76" i="75"/>
  <c r="P77" i="75"/>
  <c r="P78" i="75"/>
  <c r="P79" i="75"/>
  <c r="P80" i="75"/>
  <c r="P81" i="75"/>
  <c r="P82" i="75"/>
  <c r="P83" i="75"/>
  <c r="P84" i="75"/>
  <c r="P85" i="75"/>
  <c r="P86" i="75"/>
  <c r="P87" i="75"/>
  <c r="P88" i="75"/>
  <c r="P89" i="75"/>
  <c r="P90" i="75"/>
  <c r="P91" i="75"/>
  <c r="P92" i="75"/>
  <c r="P93" i="75"/>
  <c r="P94" i="75"/>
  <c r="P95" i="75"/>
  <c r="P96" i="75"/>
  <c r="P97" i="75"/>
  <c r="P98" i="75"/>
  <c r="P99" i="75"/>
  <c r="P100" i="75"/>
  <c r="P101" i="75"/>
  <c r="P102" i="75"/>
  <c r="P103" i="75"/>
  <c r="P104" i="75"/>
  <c r="P105" i="75"/>
  <c r="P106" i="75"/>
  <c r="P107" i="75"/>
  <c r="P108" i="75"/>
  <c r="P109" i="75"/>
  <c r="P110" i="75"/>
  <c r="P111" i="75"/>
  <c r="P112" i="75"/>
  <c r="P113" i="75"/>
  <c r="P114" i="75"/>
  <c r="P115" i="75"/>
  <c r="P116" i="75"/>
  <c r="P117" i="75"/>
  <c r="P118" i="75"/>
  <c r="P119" i="75"/>
  <c r="P120" i="75"/>
  <c r="P121" i="75"/>
  <c r="P122" i="75"/>
  <c r="P123" i="75"/>
  <c r="Q3" i="75"/>
  <c r="R3" i="75"/>
  <c r="Q4" i="75"/>
  <c r="R4" i="75"/>
  <c r="Q5" i="75"/>
  <c r="R5" i="75"/>
  <c r="Q6" i="75"/>
  <c r="R6" i="75"/>
  <c r="Q7" i="75"/>
  <c r="R7" i="75"/>
  <c r="Q8" i="75"/>
  <c r="R8" i="75"/>
  <c r="Q9" i="75"/>
  <c r="R9" i="75"/>
  <c r="Q10" i="75"/>
  <c r="R10" i="75"/>
  <c r="Q11" i="75"/>
  <c r="R11" i="75"/>
  <c r="Q12" i="75"/>
  <c r="R12" i="75"/>
  <c r="Q13" i="75"/>
  <c r="R13" i="75"/>
  <c r="Q14" i="75"/>
  <c r="R14" i="75"/>
  <c r="Q15" i="75"/>
  <c r="R15" i="75"/>
  <c r="Q16" i="75"/>
  <c r="R16" i="75"/>
  <c r="Q17" i="75"/>
  <c r="R17" i="75"/>
  <c r="Q18" i="75"/>
  <c r="R18" i="75"/>
  <c r="Q19" i="75"/>
  <c r="R19" i="75"/>
  <c r="Q20" i="75"/>
  <c r="R20" i="75"/>
  <c r="Q21" i="75"/>
  <c r="R21" i="75"/>
  <c r="Q22" i="75"/>
  <c r="R22" i="75"/>
  <c r="Q23" i="75"/>
  <c r="R23" i="75"/>
  <c r="Q24" i="75"/>
  <c r="R24" i="75"/>
  <c r="Q25" i="75"/>
  <c r="R25" i="75"/>
  <c r="Q26" i="75"/>
  <c r="R26" i="75"/>
  <c r="Q27" i="75"/>
  <c r="R27" i="75"/>
  <c r="Q28" i="75"/>
  <c r="R28" i="75"/>
  <c r="Q29" i="75"/>
  <c r="R29" i="75"/>
  <c r="Q30" i="75"/>
  <c r="R30" i="75"/>
  <c r="Q31" i="75"/>
  <c r="R31" i="75"/>
  <c r="Q32" i="75"/>
  <c r="R32" i="75"/>
  <c r="Q33" i="75"/>
  <c r="R33" i="75"/>
  <c r="Q34" i="75"/>
  <c r="R34" i="75"/>
  <c r="Q35" i="75"/>
  <c r="R35" i="75"/>
  <c r="Q36" i="75"/>
  <c r="R36" i="75"/>
  <c r="Q37" i="75"/>
  <c r="R37" i="75"/>
  <c r="Q38" i="75"/>
  <c r="R38" i="75"/>
  <c r="Q39" i="75"/>
  <c r="R39" i="75"/>
  <c r="Q40" i="75"/>
  <c r="R40" i="75"/>
  <c r="Q41" i="75"/>
  <c r="R41" i="75"/>
  <c r="Q42" i="75"/>
  <c r="R42" i="75"/>
  <c r="Q43" i="75"/>
  <c r="R43" i="75"/>
  <c r="Q44" i="75"/>
  <c r="R44" i="75"/>
  <c r="Q45" i="75"/>
  <c r="R45" i="75"/>
  <c r="Q46" i="75"/>
  <c r="R46" i="75"/>
  <c r="Q47" i="75"/>
  <c r="R47" i="75"/>
  <c r="Q48" i="75"/>
  <c r="R48" i="75"/>
  <c r="Q49" i="75"/>
  <c r="R49" i="75"/>
  <c r="Q50" i="75"/>
  <c r="R50" i="75"/>
  <c r="Q51" i="75"/>
  <c r="R51" i="75"/>
  <c r="Q52" i="75"/>
  <c r="R52" i="75"/>
  <c r="Q53" i="75"/>
  <c r="R53" i="75"/>
  <c r="Q54" i="75"/>
  <c r="R54" i="75"/>
  <c r="Q55" i="75"/>
  <c r="R55" i="75"/>
  <c r="Q56" i="75"/>
  <c r="R56" i="75"/>
  <c r="Q57" i="75"/>
  <c r="R57" i="75"/>
  <c r="Q58" i="75"/>
  <c r="R58" i="75"/>
  <c r="Q59" i="75"/>
  <c r="R59" i="75"/>
  <c r="Q60" i="75"/>
  <c r="R60" i="75"/>
  <c r="Q61" i="75"/>
  <c r="R61" i="75"/>
  <c r="Q62" i="75"/>
  <c r="R62" i="75"/>
  <c r="Q63" i="75"/>
  <c r="R63" i="75"/>
  <c r="Q64" i="75"/>
  <c r="R64" i="75"/>
  <c r="Q65" i="75"/>
  <c r="R65" i="75"/>
  <c r="Q66" i="75"/>
  <c r="R66" i="75"/>
  <c r="Q67" i="75"/>
  <c r="R67" i="75"/>
  <c r="Q68" i="75"/>
  <c r="R68" i="75"/>
  <c r="Q69" i="75"/>
  <c r="R69" i="75"/>
  <c r="Q70" i="75"/>
  <c r="R70" i="75"/>
  <c r="Q71" i="75"/>
  <c r="R71" i="75"/>
  <c r="Q72" i="75"/>
  <c r="R72" i="75"/>
  <c r="Q73" i="75"/>
  <c r="R73" i="75"/>
  <c r="Q74" i="75"/>
  <c r="R74" i="75"/>
  <c r="Q75" i="75"/>
  <c r="R75" i="75"/>
  <c r="Q76" i="75"/>
  <c r="R76" i="75"/>
  <c r="Q77" i="75"/>
  <c r="R77" i="75"/>
  <c r="Q78" i="75"/>
  <c r="R78" i="75"/>
  <c r="Q79" i="75"/>
  <c r="R79" i="75"/>
  <c r="Q80" i="75"/>
  <c r="R80" i="75"/>
  <c r="Q81" i="75"/>
  <c r="R81" i="75"/>
  <c r="Q82" i="75"/>
  <c r="R82" i="75"/>
  <c r="Q83" i="75"/>
  <c r="R83" i="75"/>
  <c r="Q84" i="75"/>
  <c r="R84" i="75"/>
  <c r="Q85" i="75"/>
  <c r="R85" i="75"/>
  <c r="Q86" i="75"/>
  <c r="R86" i="75"/>
  <c r="Q87" i="75"/>
  <c r="R87" i="75"/>
  <c r="Q88" i="75"/>
  <c r="R88" i="75"/>
  <c r="Q89" i="75"/>
  <c r="R89" i="75"/>
  <c r="Q90" i="75"/>
  <c r="R90" i="75"/>
  <c r="Q91" i="75"/>
  <c r="R91" i="75"/>
  <c r="Q92" i="75"/>
  <c r="R92" i="75"/>
  <c r="Q93" i="75"/>
  <c r="R93" i="75"/>
  <c r="Q94" i="75"/>
  <c r="R94" i="75"/>
  <c r="Q95" i="75"/>
  <c r="R95" i="75"/>
  <c r="Q96" i="75"/>
  <c r="R96" i="75"/>
  <c r="Q97" i="75"/>
  <c r="R97" i="75"/>
  <c r="Q98" i="75"/>
  <c r="R98" i="75"/>
  <c r="Q99" i="75"/>
  <c r="R99" i="75"/>
  <c r="Q100" i="75"/>
  <c r="R100" i="75"/>
  <c r="Q101" i="75"/>
  <c r="R101" i="75"/>
  <c r="Q102" i="75"/>
  <c r="R102" i="75"/>
  <c r="Q103" i="75"/>
  <c r="R103" i="75"/>
  <c r="Q104" i="75"/>
  <c r="R104" i="75"/>
  <c r="Q105" i="75"/>
  <c r="R105" i="75"/>
  <c r="Q106" i="75"/>
  <c r="R106" i="75"/>
  <c r="Q107" i="75"/>
  <c r="R107" i="75"/>
  <c r="Q108" i="75"/>
  <c r="R108" i="75"/>
  <c r="Q109" i="75"/>
  <c r="R109" i="75"/>
  <c r="Q110" i="75"/>
  <c r="R110" i="75"/>
  <c r="Q111" i="75"/>
  <c r="R111" i="75"/>
  <c r="Q112" i="75"/>
  <c r="R112" i="75"/>
  <c r="Q113" i="75"/>
  <c r="R113" i="75"/>
  <c r="Q114" i="75"/>
  <c r="R114" i="75"/>
  <c r="Q115" i="75"/>
  <c r="R115" i="75"/>
  <c r="Q116" i="75"/>
  <c r="R116" i="75"/>
  <c r="Q117" i="75"/>
  <c r="R117" i="75"/>
  <c r="Q118" i="75"/>
  <c r="R118" i="75"/>
  <c r="Q119" i="75"/>
  <c r="R119" i="75"/>
  <c r="Q120" i="75"/>
  <c r="R120" i="75"/>
  <c r="Q121" i="75"/>
  <c r="R121" i="75"/>
  <c r="Q122" i="75"/>
  <c r="Q123" i="75"/>
  <c r="Q124" i="75"/>
  <c r="Q127" i="75"/>
  <c r="Q128" i="75"/>
  <c r="Q131" i="75"/>
  <c r="Q132" i="75"/>
  <c r="Q135" i="75"/>
  <c r="Q136" i="75"/>
  <c r="Q139" i="75"/>
  <c r="Q140" i="75"/>
  <c r="Q143" i="75"/>
  <c r="Q144" i="75"/>
  <c r="R2" i="75"/>
  <c r="Q2" i="75"/>
  <c r="Q1" i="75"/>
  <c r="R1" i="75"/>
  <c r="J110" i="75"/>
  <c r="I3" i="75"/>
  <c r="J3" i="75"/>
  <c r="I4" i="75"/>
  <c r="J4" i="75"/>
  <c r="I5" i="75"/>
  <c r="J5" i="75"/>
  <c r="I6" i="75"/>
  <c r="J6" i="75"/>
  <c r="I7" i="75"/>
  <c r="J7" i="75"/>
  <c r="I8" i="75"/>
  <c r="J8" i="75"/>
  <c r="I9" i="75"/>
  <c r="J9" i="75"/>
  <c r="I10" i="75"/>
  <c r="J10" i="75"/>
  <c r="I11" i="75"/>
  <c r="J11" i="75"/>
  <c r="I12" i="75"/>
  <c r="J12" i="75"/>
  <c r="I13" i="75"/>
  <c r="J13" i="75"/>
  <c r="I14" i="75"/>
  <c r="J14" i="75"/>
  <c r="I15" i="75"/>
  <c r="J15" i="75"/>
  <c r="I16" i="75"/>
  <c r="J16" i="75"/>
  <c r="I17" i="75"/>
  <c r="J17" i="75"/>
  <c r="I18" i="75"/>
  <c r="J18" i="75"/>
  <c r="I19" i="75"/>
  <c r="J19" i="75"/>
  <c r="I20" i="75"/>
  <c r="J20" i="75"/>
  <c r="I21" i="75"/>
  <c r="J21" i="75"/>
  <c r="I22" i="75"/>
  <c r="J22" i="75"/>
  <c r="I23" i="75"/>
  <c r="J23" i="75"/>
  <c r="I24" i="75"/>
  <c r="J24" i="75"/>
  <c r="I25" i="75"/>
  <c r="J25" i="75"/>
  <c r="I26" i="75"/>
  <c r="J26" i="75"/>
  <c r="I27" i="75"/>
  <c r="J27" i="75"/>
  <c r="I28" i="75"/>
  <c r="J28" i="75"/>
  <c r="I29" i="75"/>
  <c r="J29" i="75"/>
  <c r="I30" i="75"/>
  <c r="J30" i="75"/>
  <c r="I31" i="75"/>
  <c r="J31" i="75"/>
  <c r="I32" i="75"/>
  <c r="J32" i="75"/>
  <c r="I33" i="75"/>
  <c r="J33" i="75"/>
  <c r="I34" i="75"/>
  <c r="J34" i="75"/>
  <c r="I35" i="75"/>
  <c r="J35" i="75"/>
  <c r="I36" i="75"/>
  <c r="J36" i="75"/>
  <c r="I37" i="75"/>
  <c r="J37" i="75"/>
  <c r="I38" i="75"/>
  <c r="J38" i="75"/>
  <c r="I39" i="75"/>
  <c r="J39" i="75"/>
  <c r="I40" i="75"/>
  <c r="J40" i="75"/>
  <c r="I41" i="75"/>
  <c r="J41" i="75"/>
  <c r="I42" i="75"/>
  <c r="J42" i="75"/>
  <c r="I43" i="75"/>
  <c r="J43" i="75"/>
  <c r="I44" i="75"/>
  <c r="J44" i="75"/>
  <c r="I45" i="75"/>
  <c r="J45" i="75"/>
  <c r="I46" i="75"/>
  <c r="J46" i="75"/>
  <c r="I47" i="75"/>
  <c r="J47" i="75"/>
  <c r="I48" i="75"/>
  <c r="J48" i="75"/>
  <c r="I49" i="75"/>
  <c r="J49" i="75"/>
  <c r="I50" i="75"/>
  <c r="J50" i="75"/>
  <c r="I51" i="75"/>
  <c r="J51" i="75"/>
  <c r="I52" i="75"/>
  <c r="J52" i="75"/>
  <c r="I53" i="75"/>
  <c r="J53" i="75"/>
  <c r="I54" i="75"/>
  <c r="J54" i="75"/>
  <c r="I55" i="75"/>
  <c r="J55" i="75"/>
  <c r="I56" i="75"/>
  <c r="J56" i="75"/>
  <c r="I57" i="75"/>
  <c r="J57" i="75"/>
  <c r="I58" i="75"/>
  <c r="J58" i="75"/>
  <c r="I59" i="75"/>
  <c r="J59" i="75"/>
  <c r="I60" i="75"/>
  <c r="J60" i="75"/>
  <c r="I61" i="75"/>
  <c r="J61" i="75"/>
  <c r="I62" i="75"/>
  <c r="J62" i="75"/>
  <c r="I63" i="75"/>
  <c r="J63" i="75"/>
  <c r="I64" i="75"/>
  <c r="J64" i="75"/>
  <c r="I65" i="75"/>
  <c r="J65" i="75"/>
  <c r="I66" i="75"/>
  <c r="J66" i="75"/>
  <c r="I67" i="75"/>
  <c r="J67" i="75"/>
  <c r="I68" i="75"/>
  <c r="J68" i="75"/>
  <c r="I69" i="75"/>
  <c r="J69" i="75"/>
  <c r="I70" i="75"/>
  <c r="J70" i="75"/>
  <c r="I71" i="75"/>
  <c r="J71" i="75"/>
  <c r="I72" i="75"/>
  <c r="J72" i="75"/>
  <c r="I73" i="75"/>
  <c r="J73" i="75"/>
  <c r="I74" i="75"/>
  <c r="J74" i="75"/>
  <c r="I75" i="75"/>
  <c r="J75" i="75"/>
  <c r="I76" i="75"/>
  <c r="J76" i="75"/>
  <c r="I77" i="75"/>
  <c r="J77" i="75"/>
  <c r="I78" i="75"/>
  <c r="J78" i="75"/>
  <c r="I79" i="75"/>
  <c r="J79" i="75"/>
  <c r="I80" i="75"/>
  <c r="J80" i="75"/>
  <c r="I81" i="75"/>
  <c r="J81" i="75"/>
  <c r="I82" i="75"/>
  <c r="J82" i="75"/>
  <c r="I83" i="75"/>
  <c r="J83" i="75"/>
  <c r="I84" i="75"/>
  <c r="J84" i="75"/>
  <c r="I85" i="75"/>
  <c r="J85" i="75"/>
  <c r="I86" i="75"/>
  <c r="J86" i="75"/>
  <c r="I87" i="75"/>
  <c r="J87" i="75"/>
  <c r="I88" i="75"/>
  <c r="J88" i="75"/>
  <c r="I89" i="75"/>
  <c r="J89" i="75"/>
  <c r="I90" i="75"/>
  <c r="J90" i="75"/>
  <c r="I91" i="75"/>
  <c r="J91" i="75"/>
  <c r="I92" i="75"/>
  <c r="J92" i="75"/>
  <c r="I93" i="75"/>
  <c r="J93" i="75"/>
  <c r="I94" i="75"/>
  <c r="J94" i="75"/>
  <c r="I95" i="75"/>
  <c r="J95" i="75"/>
  <c r="I96" i="75"/>
  <c r="J96" i="75"/>
  <c r="I97" i="75"/>
  <c r="J97" i="75"/>
  <c r="I98" i="75"/>
  <c r="J98" i="75"/>
  <c r="I99" i="75"/>
  <c r="J99" i="75"/>
  <c r="I100" i="75"/>
  <c r="J100" i="75"/>
  <c r="I101" i="75"/>
  <c r="J101" i="75"/>
  <c r="I102" i="75"/>
  <c r="J102" i="75"/>
  <c r="I103" i="75"/>
  <c r="J103" i="75"/>
  <c r="I104" i="75"/>
  <c r="J104" i="75"/>
  <c r="I105" i="75"/>
  <c r="J105" i="75"/>
  <c r="I106" i="75"/>
  <c r="J106" i="75"/>
  <c r="I107" i="75"/>
  <c r="J107" i="75"/>
  <c r="I108" i="75"/>
  <c r="J108" i="75"/>
  <c r="I109" i="75"/>
  <c r="J109" i="75"/>
  <c r="I110" i="75"/>
  <c r="I111" i="75"/>
  <c r="J111" i="75"/>
  <c r="I112" i="75"/>
  <c r="J112" i="75"/>
  <c r="I113" i="75"/>
  <c r="J113" i="75"/>
  <c r="I114" i="75"/>
  <c r="J114" i="75"/>
  <c r="I115" i="75"/>
  <c r="J115" i="75"/>
  <c r="I116" i="75"/>
  <c r="J116" i="75"/>
  <c r="I117" i="75"/>
  <c r="J117" i="75"/>
  <c r="I118" i="75"/>
  <c r="J118" i="75"/>
  <c r="I119" i="75"/>
  <c r="J119" i="75"/>
  <c r="I120" i="75"/>
  <c r="J120" i="75"/>
  <c r="I121" i="75"/>
  <c r="J121" i="75"/>
  <c r="H2" i="75"/>
  <c r="I2" i="75"/>
  <c r="J2" i="75"/>
  <c r="J1" i="75"/>
  <c r="I1" i="75"/>
  <c r="H1" i="75"/>
  <c r="H3" i="75"/>
  <c r="H4" i="75"/>
  <c r="H5" i="75"/>
  <c r="H6" i="75"/>
  <c r="H7" i="75"/>
  <c r="H8" i="75"/>
  <c r="H9" i="75"/>
  <c r="H10" i="75"/>
  <c r="H11" i="75"/>
  <c r="H12" i="75"/>
  <c r="H13" i="75"/>
  <c r="H14" i="75"/>
  <c r="H15" i="75"/>
  <c r="H16" i="75"/>
  <c r="H17" i="75"/>
  <c r="H18" i="75"/>
  <c r="H19" i="75"/>
  <c r="H20" i="75"/>
  <c r="H21" i="75"/>
  <c r="H22" i="75"/>
  <c r="H23" i="75"/>
  <c r="H24" i="75"/>
  <c r="H25" i="75"/>
  <c r="H26" i="75"/>
  <c r="H27" i="75"/>
  <c r="H28" i="75"/>
  <c r="H29" i="75"/>
  <c r="H30" i="75"/>
  <c r="H31" i="75"/>
  <c r="H32" i="75"/>
  <c r="H33" i="75"/>
  <c r="H34" i="75"/>
  <c r="H35" i="75"/>
  <c r="H36" i="75"/>
  <c r="H37" i="75"/>
  <c r="H38" i="75"/>
  <c r="H39" i="75"/>
  <c r="H40" i="75"/>
  <c r="H41" i="75"/>
  <c r="H42" i="75"/>
  <c r="H43" i="75"/>
  <c r="H44" i="75"/>
  <c r="H45" i="75"/>
  <c r="H46" i="75"/>
  <c r="H47" i="75"/>
  <c r="H48" i="75"/>
  <c r="H49" i="75"/>
  <c r="H50" i="75"/>
  <c r="H51" i="75"/>
  <c r="H52" i="75"/>
  <c r="H53" i="75"/>
  <c r="H54" i="75"/>
  <c r="H55" i="75"/>
  <c r="H56" i="75"/>
  <c r="H57" i="75"/>
  <c r="H58" i="75"/>
  <c r="H59" i="75"/>
  <c r="H60" i="75"/>
  <c r="H61" i="75"/>
  <c r="H62" i="75"/>
  <c r="H63" i="75"/>
  <c r="H64" i="75"/>
  <c r="H65" i="75"/>
  <c r="H66" i="75"/>
  <c r="H67" i="75"/>
  <c r="H68" i="75"/>
  <c r="H69" i="75"/>
  <c r="H70" i="75"/>
  <c r="H71" i="75"/>
  <c r="H72" i="75"/>
  <c r="H73" i="75"/>
  <c r="H74" i="75"/>
  <c r="H75" i="75"/>
  <c r="H76" i="75"/>
  <c r="H77" i="75"/>
  <c r="H78" i="75"/>
  <c r="H79" i="75"/>
  <c r="H80" i="75"/>
  <c r="H81" i="75"/>
  <c r="H82" i="75"/>
  <c r="H83" i="75"/>
  <c r="H84" i="75"/>
  <c r="H85" i="75"/>
  <c r="H86" i="75"/>
  <c r="H87" i="75"/>
  <c r="H88" i="75"/>
  <c r="H89" i="75"/>
  <c r="H90" i="75"/>
  <c r="H91" i="75"/>
  <c r="H92" i="75"/>
  <c r="H93" i="75"/>
  <c r="H94" i="75"/>
  <c r="H95" i="75"/>
  <c r="H96" i="75"/>
  <c r="H97" i="75"/>
  <c r="H98" i="75"/>
  <c r="H99" i="75"/>
  <c r="H100" i="75"/>
  <c r="H101" i="75"/>
  <c r="H102" i="75"/>
  <c r="H103" i="75"/>
  <c r="H104" i="75"/>
  <c r="H105" i="75"/>
  <c r="H106" i="75"/>
  <c r="H107" i="75"/>
  <c r="H108" i="75"/>
  <c r="H109" i="75"/>
  <c r="H110" i="75"/>
  <c r="H111" i="75"/>
  <c r="H112" i="75"/>
  <c r="H113" i="75"/>
  <c r="H114" i="75"/>
  <c r="H115" i="75"/>
  <c r="H116" i="75"/>
  <c r="H117" i="75"/>
  <c r="H118" i="75"/>
  <c r="H119" i="75"/>
  <c r="H120" i="75"/>
  <c r="H121" i="75"/>
  <c r="I2" i="73"/>
  <c r="I3" i="73"/>
  <c r="I4" i="73"/>
  <c r="I5" i="73"/>
  <c r="Q5" i="73" s="1"/>
  <c r="I6" i="73"/>
  <c r="I7" i="73"/>
  <c r="I8" i="73"/>
  <c r="I9" i="73"/>
  <c r="Q9" i="73" s="1"/>
  <c r="I10" i="73"/>
  <c r="I11" i="73"/>
  <c r="I12" i="73"/>
  <c r="I13" i="73"/>
  <c r="Q13" i="73" s="1"/>
  <c r="I14" i="73"/>
  <c r="I15" i="73"/>
  <c r="I16" i="73"/>
  <c r="I17" i="73"/>
  <c r="Q17" i="73" s="1"/>
  <c r="I18" i="73"/>
  <c r="I19" i="73"/>
  <c r="I20" i="73"/>
  <c r="I21" i="73"/>
  <c r="Q21" i="73" s="1"/>
  <c r="I22" i="73"/>
  <c r="I23" i="73"/>
  <c r="I24" i="73"/>
  <c r="I25" i="73"/>
  <c r="Q25" i="73" s="1"/>
  <c r="I26" i="73"/>
  <c r="I27" i="73"/>
  <c r="I28" i="73"/>
  <c r="I29" i="73"/>
  <c r="Q29" i="73" s="1"/>
  <c r="I30" i="73"/>
  <c r="I31" i="73"/>
  <c r="I32" i="73"/>
  <c r="I33" i="73"/>
  <c r="Q33" i="73" s="1"/>
  <c r="I34" i="73"/>
  <c r="I35" i="73"/>
  <c r="I36" i="73"/>
  <c r="I37" i="73"/>
  <c r="Q37" i="73" s="1"/>
  <c r="I38" i="73"/>
  <c r="I39" i="73"/>
  <c r="I40" i="73"/>
  <c r="I41" i="73"/>
  <c r="Q41" i="73" s="1"/>
  <c r="I42" i="73"/>
  <c r="I43" i="73"/>
  <c r="I44" i="73"/>
  <c r="I45" i="73"/>
  <c r="Q45" i="73" s="1"/>
  <c r="I46" i="73"/>
  <c r="I47" i="73"/>
  <c r="I48" i="73"/>
  <c r="I49" i="73"/>
  <c r="Q49" i="73" s="1"/>
  <c r="I50" i="73"/>
  <c r="I51" i="73"/>
  <c r="I52" i="73"/>
  <c r="I53" i="73"/>
  <c r="Q53" i="73" s="1"/>
  <c r="I54" i="73"/>
  <c r="I55" i="73"/>
  <c r="I56" i="73"/>
  <c r="I57" i="73"/>
  <c r="Q57" i="73" s="1"/>
  <c r="I58" i="73"/>
  <c r="I59" i="73"/>
  <c r="I60" i="73"/>
  <c r="I61" i="73"/>
  <c r="Q61" i="73" s="1"/>
  <c r="I62" i="73"/>
  <c r="I63" i="73"/>
  <c r="I64" i="73"/>
  <c r="I65" i="73"/>
  <c r="Q65" i="73" s="1"/>
  <c r="I66" i="73"/>
  <c r="I67" i="73"/>
  <c r="I68" i="73"/>
  <c r="I69" i="73"/>
  <c r="Q69" i="73" s="1"/>
  <c r="I70" i="73"/>
  <c r="I71" i="73"/>
  <c r="I72" i="73"/>
  <c r="Q72" i="73" s="1"/>
  <c r="I73" i="73"/>
  <c r="Q73" i="73" s="1"/>
  <c r="I74" i="73"/>
  <c r="I75" i="73"/>
  <c r="I76" i="73"/>
  <c r="I77" i="73"/>
  <c r="I78" i="73"/>
  <c r="I79" i="73"/>
  <c r="I80" i="73"/>
  <c r="I81" i="73"/>
  <c r="Q81" i="73" s="1"/>
  <c r="I82" i="73"/>
  <c r="I83" i="73"/>
  <c r="I84" i="73"/>
  <c r="Q84" i="73" s="1"/>
  <c r="I85" i="73"/>
  <c r="Q85" i="73" s="1"/>
  <c r="I86" i="73"/>
  <c r="I87" i="73"/>
  <c r="I88" i="73"/>
  <c r="I89" i="73"/>
  <c r="I90" i="73"/>
  <c r="I91" i="73"/>
  <c r="I92" i="73"/>
  <c r="Q92" i="73" s="1"/>
  <c r="I93" i="73"/>
  <c r="Q93" i="73" s="1"/>
  <c r="I94" i="73"/>
  <c r="I95" i="73"/>
  <c r="I96" i="73"/>
  <c r="Q96" i="73" s="1"/>
  <c r="I97" i="73"/>
  <c r="Q97" i="73" s="1"/>
  <c r="I98" i="73"/>
  <c r="I99" i="73"/>
  <c r="I100" i="73"/>
  <c r="I101" i="73"/>
  <c r="Q101" i="73" s="1"/>
  <c r="I102" i="73"/>
  <c r="I103" i="73"/>
  <c r="I104" i="73"/>
  <c r="Q104" i="73" s="1"/>
  <c r="I105" i="73"/>
  <c r="Q105" i="73" s="1"/>
  <c r="I106" i="73"/>
  <c r="I107" i="73"/>
  <c r="I108" i="73"/>
  <c r="I109" i="73"/>
  <c r="I110" i="73"/>
  <c r="I111" i="73"/>
  <c r="I112" i="73"/>
  <c r="I113" i="73"/>
  <c r="Q113" i="73" s="1"/>
  <c r="I114" i="73"/>
  <c r="I115" i="73"/>
  <c r="I116" i="73"/>
  <c r="Q116" i="73" s="1"/>
  <c r="I117" i="73"/>
  <c r="Q117" i="73" s="1"/>
  <c r="I118" i="73"/>
  <c r="I119" i="73"/>
  <c r="I120" i="73"/>
  <c r="I121" i="73"/>
  <c r="I1" i="73"/>
  <c r="Q2" i="73"/>
  <c r="J2" i="73"/>
  <c r="J3" i="73"/>
  <c r="J4" i="73"/>
  <c r="J5" i="73"/>
  <c r="J6" i="73"/>
  <c r="J7" i="73"/>
  <c r="J8" i="73"/>
  <c r="J9" i="73"/>
  <c r="J10" i="73"/>
  <c r="J11" i="73"/>
  <c r="J12" i="73"/>
  <c r="J13" i="73"/>
  <c r="J14" i="73"/>
  <c r="J15" i="73"/>
  <c r="J16" i="73"/>
  <c r="J17" i="73"/>
  <c r="J18" i="73"/>
  <c r="J19" i="73"/>
  <c r="J20" i="73"/>
  <c r="J21" i="73"/>
  <c r="J22" i="73"/>
  <c r="J23" i="73"/>
  <c r="J24" i="73"/>
  <c r="J25" i="73"/>
  <c r="J26" i="73"/>
  <c r="J27" i="73"/>
  <c r="J28" i="73"/>
  <c r="J29" i="73"/>
  <c r="J30" i="73"/>
  <c r="J31" i="73"/>
  <c r="J32" i="73"/>
  <c r="J33" i="73"/>
  <c r="J34" i="73"/>
  <c r="J35" i="73"/>
  <c r="J36" i="73"/>
  <c r="J37" i="73"/>
  <c r="J38" i="73"/>
  <c r="J39" i="73"/>
  <c r="J40" i="73"/>
  <c r="J41" i="73"/>
  <c r="J42" i="73"/>
  <c r="J43" i="73"/>
  <c r="J44" i="73"/>
  <c r="J45" i="73"/>
  <c r="J46" i="73"/>
  <c r="J47" i="73"/>
  <c r="J48" i="73"/>
  <c r="J49" i="73"/>
  <c r="J50" i="73"/>
  <c r="J51" i="73"/>
  <c r="J52" i="73"/>
  <c r="J53" i="73"/>
  <c r="J54" i="73"/>
  <c r="J55" i="73"/>
  <c r="J56" i="73"/>
  <c r="J57" i="73"/>
  <c r="J58" i="73"/>
  <c r="J59" i="73"/>
  <c r="J60" i="73"/>
  <c r="J61" i="73"/>
  <c r="J62" i="73"/>
  <c r="J63" i="73"/>
  <c r="J64" i="73"/>
  <c r="J65" i="73"/>
  <c r="J66" i="73"/>
  <c r="J67" i="73"/>
  <c r="J68" i="73"/>
  <c r="J69" i="73"/>
  <c r="J70" i="73"/>
  <c r="J71" i="73"/>
  <c r="J72" i="73"/>
  <c r="J73" i="73"/>
  <c r="J74" i="73"/>
  <c r="J75" i="73"/>
  <c r="J76" i="73"/>
  <c r="J77" i="73"/>
  <c r="J78" i="73"/>
  <c r="J79" i="73"/>
  <c r="J80" i="73"/>
  <c r="J81" i="73"/>
  <c r="J82" i="73"/>
  <c r="J83" i="73"/>
  <c r="J84" i="73"/>
  <c r="J85" i="73"/>
  <c r="J86" i="73"/>
  <c r="J87" i="73"/>
  <c r="J88" i="73"/>
  <c r="J89" i="73"/>
  <c r="J90" i="73"/>
  <c r="J91" i="73"/>
  <c r="J92" i="73"/>
  <c r="J93" i="73"/>
  <c r="J94" i="73"/>
  <c r="J95" i="73"/>
  <c r="J96" i="73"/>
  <c r="J97" i="73"/>
  <c r="J98" i="73"/>
  <c r="J99" i="73"/>
  <c r="J100" i="73"/>
  <c r="J101" i="73"/>
  <c r="J102" i="73"/>
  <c r="J103" i="73"/>
  <c r="J104" i="73"/>
  <c r="J105" i="73"/>
  <c r="J106" i="73"/>
  <c r="J107" i="73"/>
  <c r="J108" i="73"/>
  <c r="J109" i="73"/>
  <c r="J110" i="73"/>
  <c r="J111" i="73"/>
  <c r="J112" i="73"/>
  <c r="J113" i="73"/>
  <c r="J114" i="73"/>
  <c r="J115" i="73"/>
  <c r="J116" i="73"/>
  <c r="J117" i="73"/>
  <c r="J118" i="73"/>
  <c r="J119" i="73"/>
  <c r="J120" i="73"/>
  <c r="J121" i="73"/>
  <c r="J1" i="73"/>
  <c r="Q71" i="73"/>
  <c r="Q76" i="73"/>
  <c r="Q77" i="73"/>
  <c r="Q87" i="73"/>
  <c r="Q88" i="73"/>
  <c r="Q89" i="73"/>
  <c r="Q103" i="73"/>
  <c r="Q108" i="73"/>
  <c r="Q109" i="73"/>
  <c r="Q119" i="73"/>
  <c r="Q120" i="73"/>
  <c r="Q121" i="73"/>
  <c r="CO3" i="39"/>
  <c r="CP3" i="39"/>
  <c r="CQ3" i="39"/>
  <c r="CO4" i="39"/>
  <c r="CP4" i="39"/>
  <c r="CQ4" i="39"/>
  <c r="CO5" i="39"/>
  <c r="CP5" i="39"/>
  <c r="CQ5" i="39"/>
  <c r="CO6" i="39"/>
  <c r="CP6" i="39"/>
  <c r="CQ6" i="39"/>
  <c r="CO7" i="39"/>
  <c r="CP7" i="39"/>
  <c r="CQ7" i="39"/>
  <c r="CO8" i="39"/>
  <c r="CP8" i="39"/>
  <c r="CQ8" i="39"/>
  <c r="CO9" i="39"/>
  <c r="CP9" i="39"/>
  <c r="CQ9" i="39"/>
  <c r="CO10" i="39"/>
  <c r="CP10" i="39"/>
  <c r="CQ10" i="39"/>
  <c r="CO11" i="39"/>
  <c r="CP11" i="39"/>
  <c r="CQ11" i="39"/>
  <c r="CO12" i="39"/>
  <c r="CP12" i="39"/>
  <c r="CQ12" i="39"/>
  <c r="CO13" i="39"/>
  <c r="CP13" i="39"/>
  <c r="CQ13" i="39"/>
  <c r="CO14" i="39"/>
  <c r="CP14" i="39"/>
  <c r="CQ14" i="39"/>
  <c r="CO15" i="39"/>
  <c r="CP15" i="39"/>
  <c r="CQ15" i="39"/>
  <c r="CO16" i="39"/>
  <c r="CP16" i="39"/>
  <c r="CQ16" i="39"/>
  <c r="CO17" i="39"/>
  <c r="CP17" i="39"/>
  <c r="CQ17" i="39"/>
  <c r="CO18" i="39"/>
  <c r="CP18" i="39"/>
  <c r="CQ18" i="39"/>
  <c r="CO19" i="39"/>
  <c r="CP19" i="39"/>
  <c r="CQ19" i="39"/>
  <c r="CO20" i="39"/>
  <c r="CP20" i="39"/>
  <c r="CQ20" i="39"/>
  <c r="CO21" i="39"/>
  <c r="CP21" i="39"/>
  <c r="CQ21" i="39"/>
  <c r="CO22" i="39"/>
  <c r="CP22" i="39"/>
  <c r="CQ22" i="39"/>
  <c r="CO23" i="39"/>
  <c r="CP23" i="39"/>
  <c r="CQ23" i="39"/>
  <c r="CO24" i="39"/>
  <c r="CP24" i="39"/>
  <c r="CQ24" i="39"/>
  <c r="CO25" i="39"/>
  <c r="CP25" i="39"/>
  <c r="CQ25" i="39"/>
  <c r="CO26" i="39"/>
  <c r="CP26" i="39"/>
  <c r="CQ26" i="39"/>
  <c r="CO27" i="39"/>
  <c r="CP27" i="39"/>
  <c r="CQ27" i="39"/>
  <c r="CO28" i="39"/>
  <c r="CP28" i="39"/>
  <c r="CQ28" i="39"/>
  <c r="CO29" i="39"/>
  <c r="CP29" i="39"/>
  <c r="CQ29" i="39"/>
  <c r="CO30" i="39"/>
  <c r="CP30" i="39"/>
  <c r="CQ30" i="39"/>
  <c r="CO31" i="39"/>
  <c r="CP31" i="39"/>
  <c r="CQ31" i="39"/>
  <c r="CO32" i="39"/>
  <c r="CP32" i="39"/>
  <c r="CQ32" i="39"/>
  <c r="CO33" i="39"/>
  <c r="CP33" i="39"/>
  <c r="CQ33" i="39"/>
  <c r="CO34" i="39"/>
  <c r="CP34" i="39"/>
  <c r="CQ34" i="39"/>
  <c r="CO35" i="39"/>
  <c r="CP35" i="39"/>
  <c r="CQ35" i="39"/>
  <c r="CO36" i="39"/>
  <c r="CP36" i="39"/>
  <c r="CQ36" i="39"/>
  <c r="CO37" i="39"/>
  <c r="CP37" i="39"/>
  <c r="CQ37" i="39"/>
  <c r="CO38" i="39"/>
  <c r="CP38" i="39"/>
  <c r="CQ38" i="39"/>
  <c r="CO39" i="39"/>
  <c r="CP39" i="39"/>
  <c r="CQ39" i="39"/>
  <c r="CO40" i="39"/>
  <c r="CP40" i="39"/>
  <c r="CQ40" i="39"/>
  <c r="CO41" i="39"/>
  <c r="CP41" i="39"/>
  <c r="CQ41" i="39"/>
  <c r="CO42" i="39"/>
  <c r="CP42" i="39"/>
  <c r="CQ42" i="39"/>
  <c r="CO43" i="39"/>
  <c r="CP43" i="39"/>
  <c r="CQ43" i="39"/>
  <c r="CO44" i="39"/>
  <c r="CP44" i="39"/>
  <c r="CQ44" i="39"/>
  <c r="CO45" i="39"/>
  <c r="CP45" i="39"/>
  <c r="CQ45" i="39"/>
  <c r="CO46" i="39"/>
  <c r="CP46" i="39"/>
  <c r="CQ46" i="39"/>
  <c r="CO47" i="39"/>
  <c r="CP47" i="39"/>
  <c r="CQ47" i="39"/>
  <c r="CO48" i="39"/>
  <c r="CP48" i="39"/>
  <c r="CQ48" i="39"/>
  <c r="CO49" i="39"/>
  <c r="CP49" i="39"/>
  <c r="CQ49" i="39"/>
  <c r="CO50" i="39"/>
  <c r="CP50" i="39"/>
  <c r="CQ50" i="39"/>
  <c r="CO51" i="39"/>
  <c r="CP51" i="39"/>
  <c r="CQ51" i="39"/>
  <c r="CO52" i="39"/>
  <c r="CP52" i="39"/>
  <c r="CQ52" i="39"/>
  <c r="CO53" i="39"/>
  <c r="CP53" i="39"/>
  <c r="CQ53" i="39"/>
  <c r="CO54" i="39"/>
  <c r="CP54" i="39"/>
  <c r="CQ54" i="39"/>
  <c r="CO55" i="39"/>
  <c r="CP55" i="39"/>
  <c r="CQ55" i="39"/>
  <c r="CO56" i="39"/>
  <c r="CP56" i="39"/>
  <c r="CQ56" i="39"/>
  <c r="CO57" i="39"/>
  <c r="CP57" i="39"/>
  <c r="CQ57" i="39"/>
  <c r="CO58" i="39"/>
  <c r="CP58" i="39"/>
  <c r="CQ58" i="39"/>
  <c r="CO59" i="39"/>
  <c r="CP59" i="39"/>
  <c r="CQ59" i="39"/>
  <c r="CO60" i="39"/>
  <c r="CP60" i="39"/>
  <c r="CQ60" i="39"/>
  <c r="CO61" i="39"/>
  <c r="CP61" i="39"/>
  <c r="CQ61" i="39"/>
  <c r="CO62" i="39"/>
  <c r="CP62" i="39"/>
  <c r="CQ62" i="39"/>
  <c r="CO63" i="39"/>
  <c r="CP63" i="39"/>
  <c r="CQ63" i="39"/>
  <c r="CO64" i="39"/>
  <c r="CP64" i="39"/>
  <c r="CQ64" i="39"/>
  <c r="CO65" i="39"/>
  <c r="CP65" i="39"/>
  <c r="CQ65" i="39"/>
  <c r="CO66" i="39"/>
  <c r="CP66" i="39"/>
  <c r="CQ66" i="39"/>
  <c r="CO67" i="39"/>
  <c r="CP67" i="39"/>
  <c r="CQ67" i="39"/>
  <c r="CO68" i="39"/>
  <c r="CP68" i="39"/>
  <c r="CQ68" i="39"/>
  <c r="CO69" i="39"/>
  <c r="CP69" i="39"/>
  <c r="CQ69" i="39"/>
  <c r="CO70" i="39"/>
  <c r="CP70" i="39"/>
  <c r="CQ70" i="39"/>
  <c r="CO71" i="39"/>
  <c r="CP71" i="39"/>
  <c r="CQ71" i="39"/>
  <c r="CO72" i="39"/>
  <c r="CP72" i="39"/>
  <c r="CQ72" i="39"/>
  <c r="CO73" i="39"/>
  <c r="CP73" i="39"/>
  <c r="CQ73" i="39"/>
  <c r="CO74" i="39"/>
  <c r="CP74" i="39"/>
  <c r="CQ74" i="39"/>
  <c r="CO75" i="39"/>
  <c r="CP75" i="39"/>
  <c r="CQ75" i="39"/>
  <c r="CO76" i="39"/>
  <c r="CP76" i="39"/>
  <c r="CQ76" i="39"/>
  <c r="CO77" i="39"/>
  <c r="CP77" i="39"/>
  <c r="CQ77" i="39"/>
  <c r="CO78" i="39"/>
  <c r="CP78" i="39"/>
  <c r="CQ78" i="39"/>
  <c r="CO79" i="39"/>
  <c r="CP79" i="39"/>
  <c r="CQ79" i="39"/>
  <c r="CO80" i="39"/>
  <c r="CP80" i="39"/>
  <c r="CQ80" i="39"/>
  <c r="CO81" i="39"/>
  <c r="CP81" i="39"/>
  <c r="CQ81" i="39"/>
  <c r="CO82" i="39"/>
  <c r="CP82" i="39"/>
  <c r="CQ82" i="39"/>
  <c r="CO83" i="39"/>
  <c r="CP83" i="39"/>
  <c r="CQ83" i="39"/>
  <c r="CO84" i="39"/>
  <c r="CP84" i="39"/>
  <c r="CQ84" i="39"/>
  <c r="CO85" i="39"/>
  <c r="CP85" i="39"/>
  <c r="CQ85" i="39"/>
  <c r="CO86" i="39"/>
  <c r="CP86" i="39"/>
  <c r="CQ86" i="39"/>
  <c r="CO87" i="39"/>
  <c r="CP87" i="39"/>
  <c r="CQ87" i="39"/>
  <c r="CO88" i="39"/>
  <c r="CP88" i="39"/>
  <c r="CQ88" i="39"/>
  <c r="CO89" i="39"/>
  <c r="CP89" i="39"/>
  <c r="CQ89" i="39"/>
  <c r="CO90" i="39"/>
  <c r="CP90" i="39"/>
  <c r="CQ90" i="39"/>
  <c r="CO91" i="39"/>
  <c r="CP91" i="39"/>
  <c r="CQ91" i="39"/>
  <c r="CO92" i="39"/>
  <c r="CP92" i="39"/>
  <c r="CQ92" i="39"/>
  <c r="CO93" i="39"/>
  <c r="CP93" i="39"/>
  <c r="CQ93" i="39"/>
  <c r="CO94" i="39"/>
  <c r="CP94" i="39"/>
  <c r="CQ94" i="39"/>
  <c r="CO95" i="39"/>
  <c r="CP95" i="39"/>
  <c r="CQ95" i="39"/>
  <c r="CO96" i="39"/>
  <c r="CP96" i="39"/>
  <c r="CQ96" i="39"/>
  <c r="CO97" i="39"/>
  <c r="CP97" i="39"/>
  <c r="CQ97" i="39"/>
  <c r="CO98" i="39"/>
  <c r="CP98" i="39"/>
  <c r="CQ98" i="39"/>
  <c r="CO99" i="39"/>
  <c r="CP99" i="39"/>
  <c r="CQ99" i="39"/>
  <c r="CO100" i="39"/>
  <c r="CP100" i="39"/>
  <c r="CQ100" i="39"/>
  <c r="CO101" i="39"/>
  <c r="CP101" i="39"/>
  <c r="CQ101" i="39"/>
  <c r="CO102" i="39"/>
  <c r="CP102" i="39"/>
  <c r="CQ102" i="39"/>
  <c r="CO103" i="39"/>
  <c r="CP103" i="39"/>
  <c r="CQ103" i="39"/>
  <c r="CO104" i="39"/>
  <c r="CP104" i="39"/>
  <c r="CQ104" i="39"/>
  <c r="CO105" i="39"/>
  <c r="CP105" i="39"/>
  <c r="CQ105" i="39"/>
  <c r="CO106" i="39"/>
  <c r="CP106" i="39"/>
  <c r="CQ106" i="39"/>
  <c r="CO107" i="39"/>
  <c r="CP107" i="39"/>
  <c r="CQ107" i="39"/>
  <c r="CO108" i="39"/>
  <c r="CP108" i="39"/>
  <c r="CQ108" i="39"/>
  <c r="CO109" i="39"/>
  <c r="CP109" i="39"/>
  <c r="CQ109" i="39"/>
  <c r="CO110" i="39"/>
  <c r="CP110" i="39"/>
  <c r="CQ110" i="39"/>
  <c r="CO111" i="39"/>
  <c r="CP111" i="39"/>
  <c r="CQ111" i="39"/>
  <c r="CO112" i="39"/>
  <c r="CP112" i="39"/>
  <c r="CQ112" i="39"/>
  <c r="CO113" i="39"/>
  <c r="CP113" i="39"/>
  <c r="CQ113" i="39"/>
  <c r="CO114" i="39"/>
  <c r="CP114" i="39"/>
  <c r="CQ114" i="39"/>
  <c r="CO115" i="39"/>
  <c r="CP115" i="39"/>
  <c r="CQ115" i="39"/>
  <c r="CO116" i="39"/>
  <c r="CP116" i="39"/>
  <c r="CQ116" i="39"/>
  <c r="CO117" i="39"/>
  <c r="CP117" i="39"/>
  <c r="CQ117" i="39"/>
  <c r="CO118" i="39"/>
  <c r="CP118" i="39"/>
  <c r="CQ118" i="39"/>
  <c r="CO119" i="39"/>
  <c r="CP119" i="39"/>
  <c r="CQ119" i="39"/>
  <c r="CO120" i="39"/>
  <c r="CP120" i="39"/>
  <c r="CQ120" i="39"/>
  <c r="CO121" i="39"/>
  <c r="CP121" i="39"/>
  <c r="CQ121" i="39"/>
  <c r="CP2" i="39"/>
  <c r="CQ2" i="39"/>
  <c r="CO2" i="39"/>
  <c r="W65" i="7"/>
  <c r="W66" i="7" s="1"/>
  <c r="W67" i="7" s="1"/>
  <c r="W68" i="7" s="1"/>
  <c r="W69" i="7" s="1"/>
  <c r="W70" i="7" s="1"/>
  <c r="W71" i="7" s="1"/>
  <c r="W72" i="7" s="1"/>
  <c r="W73" i="7" s="1"/>
  <c r="W74" i="7" s="1"/>
  <c r="W75" i="7" s="1"/>
  <c r="W76" i="7" s="1"/>
  <c r="W77" i="7" s="1"/>
  <c r="W78" i="7" s="1"/>
  <c r="W79" i="7" s="1"/>
  <c r="W80" i="7" s="1"/>
  <c r="W81" i="7" s="1"/>
  <c r="W82" i="7" s="1"/>
  <c r="W83" i="7" s="1"/>
  <c r="W84" i="7" s="1"/>
  <c r="W85" i="7" s="1"/>
  <c r="W86" i="7" s="1"/>
  <c r="W87" i="7" s="1"/>
  <c r="W88" i="7" s="1"/>
  <c r="W89" i="7" s="1"/>
  <c r="W90" i="7" s="1"/>
  <c r="W91" i="7" s="1"/>
  <c r="W92" i="7" s="1"/>
  <c r="W93" i="7" s="1"/>
  <c r="W94" i="7" s="1"/>
  <c r="W95" i="7" s="1"/>
  <c r="W96" i="7" s="1"/>
  <c r="W97" i="7" s="1"/>
  <c r="W98" i="7" s="1"/>
  <c r="W99" i="7" s="1"/>
  <c r="W100" i="7" s="1"/>
  <c r="W101" i="7" s="1"/>
  <c r="W102" i="7" s="1"/>
  <c r="W103" i="7" s="1"/>
  <c r="W104" i="7" s="1"/>
  <c r="W105" i="7" s="1"/>
  <c r="W106" i="7" s="1"/>
  <c r="W107" i="7" s="1"/>
  <c r="W108" i="7" s="1"/>
  <c r="W109" i="7" s="1"/>
  <c r="W110" i="7" s="1"/>
  <c r="W111" i="7" s="1"/>
  <c r="W112" i="7" s="1"/>
  <c r="W113" i="7" s="1"/>
  <c r="W114" i="7" s="1"/>
  <c r="W115" i="7" s="1"/>
  <c r="W116" i="7" s="1"/>
  <c r="W117" i="7" s="1"/>
  <c r="W118" i="7" s="1"/>
  <c r="W119" i="7" s="1"/>
  <c r="W120" i="7" s="1"/>
  <c r="W121" i="7" s="1"/>
  <c r="W122" i="7" s="1"/>
  <c r="W123" i="7" s="1"/>
  <c r="W124" i="7" s="1"/>
  <c r="W125" i="7" s="1"/>
  <c r="W126" i="7" s="1"/>
  <c r="W127" i="7" s="1"/>
  <c r="W128" i="7" s="1"/>
  <c r="W129" i="7" s="1"/>
  <c r="W130" i="7" s="1"/>
  <c r="W131" i="7" s="1"/>
  <c r="W132" i="7" s="1"/>
  <c r="W133" i="7" s="1"/>
  <c r="W134" i="7" s="1"/>
  <c r="W135" i="7" s="1"/>
  <c r="W64" i="7"/>
  <c r="X64" i="7"/>
  <c r="Y64" i="7"/>
  <c r="X65" i="7"/>
  <c r="Y65" i="7"/>
  <c r="Y68" i="7" s="1"/>
  <c r="Y71" i="7" s="1"/>
  <c r="Y74" i="7" s="1"/>
  <c r="Y77" i="7" s="1"/>
  <c r="Y80" i="7" s="1"/>
  <c r="Y83" i="7" s="1"/>
  <c r="Y86" i="7" s="1"/>
  <c r="Y89" i="7" s="1"/>
  <c r="Y92" i="7" s="1"/>
  <c r="Y95" i="7" s="1"/>
  <c r="Y98" i="7" s="1"/>
  <c r="Y101" i="7" s="1"/>
  <c r="Y104" i="7" s="1"/>
  <c r="Y107" i="7" s="1"/>
  <c r="Y110" i="7" s="1"/>
  <c r="Y113" i="7" s="1"/>
  <c r="Y116" i="7" s="1"/>
  <c r="Y119" i="7" s="1"/>
  <c r="Y122" i="7" s="1"/>
  <c r="Y125" i="7" s="1"/>
  <c r="Y128" i="7" s="1"/>
  <c r="Y131" i="7" s="1"/>
  <c r="Y134" i="7" s="1"/>
  <c r="X66" i="7"/>
  <c r="Y66" i="7"/>
  <c r="X67" i="7"/>
  <c r="Y67" i="7"/>
  <c r="Y70" i="7" s="1"/>
  <c r="Y73" i="7" s="1"/>
  <c r="Y76" i="7" s="1"/>
  <c r="Y79" i="7" s="1"/>
  <c r="Y82" i="7" s="1"/>
  <c r="Y85" i="7" s="1"/>
  <c r="Y88" i="7" s="1"/>
  <c r="Y91" i="7" s="1"/>
  <c r="Y94" i="7" s="1"/>
  <c r="Y97" i="7" s="1"/>
  <c r="Y100" i="7" s="1"/>
  <c r="Y103" i="7" s="1"/>
  <c r="Y106" i="7" s="1"/>
  <c r="Y109" i="7" s="1"/>
  <c r="Y112" i="7" s="1"/>
  <c r="Y115" i="7" s="1"/>
  <c r="Y118" i="7" s="1"/>
  <c r="Y121" i="7" s="1"/>
  <c r="Y124" i="7" s="1"/>
  <c r="Y127" i="7" s="1"/>
  <c r="Y130" i="7" s="1"/>
  <c r="Y133" i="7" s="1"/>
  <c r="X68" i="7"/>
  <c r="X71" i="7" s="1"/>
  <c r="X74" i="7" s="1"/>
  <c r="X77" i="7" s="1"/>
  <c r="X80" i="7" s="1"/>
  <c r="X83" i="7" s="1"/>
  <c r="X86" i="7" s="1"/>
  <c r="X89" i="7" s="1"/>
  <c r="X92" i="7" s="1"/>
  <c r="X95" i="7" s="1"/>
  <c r="X98" i="7" s="1"/>
  <c r="X101" i="7" s="1"/>
  <c r="X104" i="7" s="1"/>
  <c r="X107" i="7" s="1"/>
  <c r="X110" i="7" s="1"/>
  <c r="X113" i="7" s="1"/>
  <c r="X116" i="7" s="1"/>
  <c r="X119" i="7" s="1"/>
  <c r="X122" i="7" s="1"/>
  <c r="X125" i="7" s="1"/>
  <c r="X128" i="7" s="1"/>
  <c r="X131" i="7" s="1"/>
  <c r="X134" i="7" s="1"/>
  <c r="X69" i="7"/>
  <c r="Y69" i="7"/>
  <c r="Y72" i="7" s="1"/>
  <c r="Y75" i="7" s="1"/>
  <c r="Y78" i="7" s="1"/>
  <c r="Y81" i="7" s="1"/>
  <c r="Y84" i="7" s="1"/>
  <c r="Y87" i="7" s="1"/>
  <c r="Y90" i="7" s="1"/>
  <c r="Y93" i="7" s="1"/>
  <c r="Y96" i="7" s="1"/>
  <c r="Y99" i="7" s="1"/>
  <c r="Y102" i="7" s="1"/>
  <c r="Y105" i="7" s="1"/>
  <c r="Y108" i="7" s="1"/>
  <c r="Y111" i="7" s="1"/>
  <c r="Y114" i="7" s="1"/>
  <c r="Y117" i="7" s="1"/>
  <c r="Y120" i="7" s="1"/>
  <c r="Y123" i="7" s="1"/>
  <c r="Y126" i="7" s="1"/>
  <c r="Y129" i="7" s="1"/>
  <c r="Y132" i="7" s="1"/>
  <c r="Y135" i="7" s="1"/>
  <c r="X70" i="7"/>
  <c r="X73" i="7" s="1"/>
  <c r="X76" i="7" s="1"/>
  <c r="X79" i="7" s="1"/>
  <c r="X82" i="7" s="1"/>
  <c r="X85" i="7" s="1"/>
  <c r="X88" i="7" s="1"/>
  <c r="X91" i="7" s="1"/>
  <c r="X94" i="7" s="1"/>
  <c r="X97" i="7" s="1"/>
  <c r="X100" i="7" s="1"/>
  <c r="X103" i="7" s="1"/>
  <c r="X106" i="7" s="1"/>
  <c r="X109" i="7" s="1"/>
  <c r="X112" i="7" s="1"/>
  <c r="X115" i="7" s="1"/>
  <c r="X118" i="7" s="1"/>
  <c r="X121" i="7" s="1"/>
  <c r="X124" i="7" s="1"/>
  <c r="X127" i="7" s="1"/>
  <c r="X130" i="7" s="1"/>
  <c r="X133" i="7" s="1"/>
  <c r="X72" i="7"/>
  <c r="X75" i="7" s="1"/>
  <c r="X78" i="7" s="1"/>
  <c r="X81" i="7" s="1"/>
  <c r="X84" i="7" s="1"/>
  <c r="X87" i="7" s="1"/>
  <c r="X90" i="7" s="1"/>
  <c r="X93" i="7" s="1"/>
  <c r="X96" i="7" s="1"/>
  <c r="X99" i="7" s="1"/>
  <c r="X102" i="7" s="1"/>
  <c r="X105" i="7" s="1"/>
  <c r="X108" i="7" s="1"/>
  <c r="X111" i="7" s="1"/>
  <c r="X114" i="7" s="1"/>
  <c r="X117" i="7" s="1"/>
  <c r="X120" i="7" s="1"/>
  <c r="X123" i="7" s="1"/>
  <c r="X126" i="7" s="1"/>
  <c r="X129" i="7" s="1"/>
  <c r="X132" i="7" s="1"/>
  <c r="X135" i="7" s="1"/>
  <c r="G178" i="7"/>
  <c r="H178" i="7"/>
  <c r="K178" i="7"/>
  <c r="L178" i="7"/>
  <c r="F179" i="7"/>
  <c r="J179" i="7"/>
  <c r="N179" i="7"/>
  <c r="G182" i="7"/>
  <c r="H182" i="7"/>
  <c r="K182" i="7"/>
  <c r="L182" i="7"/>
  <c r="F183" i="7"/>
  <c r="J183" i="7"/>
  <c r="N183" i="7"/>
  <c r="G186" i="7"/>
  <c r="D179" i="7"/>
  <c r="D180" i="7"/>
  <c r="D183" i="7"/>
  <c r="D184" i="7"/>
  <c r="B185" i="7"/>
  <c r="B186" i="7"/>
  <c r="B179" i="7"/>
  <c r="B180" i="7"/>
  <c r="B181" i="7"/>
  <c r="B182" i="7"/>
  <c r="B183" i="7"/>
  <c r="B184" i="7"/>
  <c r="B178" i="7"/>
  <c r="D178" i="7"/>
  <c r="N167" i="7"/>
  <c r="N168" i="7"/>
  <c r="N178" i="7" s="1"/>
  <c r="N169" i="7"/>
  <c r="N170" i="7"/>
  <c r="N181" i="7" s="1"/>
  <c r="N171" i="7"/>
  <c r="N172" i="7"/>
  <c r="N182" i="7" s="1"/>
  <c r="N173" i="7"/>
  <c r="N174" i="7"/>
  <c r="N184" i="7" s="1"/>
  <c r="N175" i="7"/>
  <c r="E167" i="7"/>
  <c r="F167" i="7"/>
  <c r="G167" i="7"/>
  <c r="H167" i="7"/>
  <c r="I167" i="7"/>
  <c r="J167" i="7"/>
  <c r="K167" i="7"/>
  <c r="L167" i="7"/>
  <c r="M167" i="7"/>
  <c r="E168" i="7"/>
  <c r="E178" i="7" s="1"/>
  <c r="F168" i="7"/>
  <c r="F178" i="7" s="1"/>
  <c r="G168" i="7"/>
  <c r="H168" i="7"/>
  <c r="I168" i="7"/>
  <c r="I178" i="7" s="1"/>
  <c r="J168" i="7"/>
  <c r="J178" i="7" s="1"/>
  <c r="K168" i="7"/>
  <c r="L168" i="7"/>
  <c r="M168" i="7"/>
  <c r="M178" i="7" s="1"/>
  <c r="E169" i="7"/>
  <c r="F169" i="7"/>
  <c r="G169" i="7"/>
  <c r="G179" i="7" s="1"/>
  <c r="H169" i="7"/>
  <c r="H179" i="7" s="1"/>
  <c r="I169" i="7"/>
  <c r="J169" i="7"/>
  <c r="K169" i="7"/>
  <c r="K179" i="7" s="1"/>
  <c r="L169" i="7"/>
  <c r="L179" i="7" s="1"/>
  <c r="M169" i="7"/>
  <c r="E170" i="7"/>
  <c r="E180" i="7" s="1"/>
  <c r="F170" i="7"/>
  <c r="F180" i="7" s="1"/>
  <c r="G170" i="7"/>
  <c r="G180" i="7" s="1"/>
  <c r="H170" i="7"/>
  <c r="I170" i="7"/>
  <c r="I180" i="7" s="1"/>
  <c r="J170" i="7"/>
  <c r="J180" i="7" s="1"/>
  <c r="K170" i="7"/>
  <c r="K180" i="7" s="1"/>
  <c r="L170" i="7"/>
  <c r="M170" i="7"/>
  <c r="M180" i="7" s="1"/>
  <c r="E171" i="7"/>
  <c r="E181" i="7" s="1"/>
  <c r="F171" i="7"/>
  <c r="F181" i="7" s="1"/>
  <c r="G171" i="7"/>
  <c r="G181" i="7" s="1"/>
  <c r="H171" i="7"/>
  <c r="H181" i="7" s="1"/>
  <c r="I171" i="7"/>
  <c r="I181" i="7" s="1"/>
  <c r="J171" i="7"/>
  <c r="J181" i="7" s="1"/>
  <c r="K171" i="7"/>
  <c r="K181" i="7" s="1"/>
  <c r="L171" i="7"/>
  <c r="L181" i="7" s="1"/>
  <c r="M171" i="7"/>
  <c r="M181" i="7" s="1"/>
  <c r="E172" i="7"/>
  <c r="E182" i="7" s="1"/>
  <c r="F172" i="7"/>
  <c r="F182" i="7" s="1"/>
  <c r="G172" i="7"/>
  <c r="H172" i="7"/>
  <c r="I172" i="7"/>
  <c r="I182" i="7" s="1"/>
  <c r="J172" i="7"/>
  <c r="J182" i="7" s="1"/>
  <c r="K172" i="7"/>
  <c r="L172" i="7"/>
  <c r="M172" i="7"/>
  <c r="M182" i="7" s="1"/>
  <c r="E173" i="7"/>
  <c r="F173" i="7"/>
  <c r="G173" i="7"/>
  <c r="G183" i="7" s="1"/>
  <c r="H173" i="7"/>
  <c r="H183" i="7" s="1"/>
  <c r="I173" i="7"/>
  <c r="J173" i="7"/>
  <c r="K173" i="7"/>
  <c r="K183" i="7" s="1"/>
  <c r="L173" i="7"/>
  <c r="L184" i="7" s="1"/>
  <c r="M173" i="7"/>
  <c r="E174" i="7"/>
  <c r="E184" i="7" s="1"/>
  <c r="F174" i="7"/>
  <c r="F184" i="7" s="1"/>
  <c r="G174" i="7"/>
  <c r="G184" i="7" s="1"/>
  <c r="H174" i="7"/>
  <c r="I174" i="7"/>
  <c r="I184" i="7" s="1"/>
  <c r="J174" i="7"/>
  <c r="J184" i="7" s="1"/>
  <c r="K174" i="7"/>
  <c r="K184" i="7" s="1"/>
  <c r="L174" i="7"/>
  <c r="M174" i="7"/>
  <c r="M184" i="7" s="1"/>
  <c r="E175" i="7"/>
  <c r="E185" i="7" s="1"/>
  <c r="F175" i="7"/>
  <c r="F185" i="7" s="1"/>
  <c r="G175" i="7"/>
  <c r="G185" i="7" s="1"/>
  <c r="H175" i="7"/>
  <c r="H185" i="7" s="1"/>
  <c r="I175" i="7"/>
  <c r="I185" i="7" s="1"/>
  <c r="J175" i="7"/>
  <c r="J185" i="7" s="1"/>
  <c r="K175" i="7"/>
  <c r="K185" i="7" s="1"/>
  <c r="L175" i="7"/>
  <c r="L185" i="7" s="1"/>
  <c r="M175" i="7"/>
  <c r="M185" i="7" s="1"/>
  <c r="E176" i="7"/>
  <c r="E186" i="7" s="1"/>
  <c r="F176" i="7"/>
  <c r="F186" i="7" s="1"/>
  <c r="G176" i="7"/>
  <c r="D168" i="7"/>
  <c r="D169" i="7"/>
  <c r="D170" i="7"/>
  <c r="D171" i="7"/>
  <c r="D181" i="7" s="1"/>
  <c r="D172" i="7"/>
  <c r="D182" i="7" s="1"/>
  <c r="D173" i="7"/>
  <c r="D174" i="7"/>
  <c r="D175" i="7"/>
  <c r="D185" i="7" s="1"/>
  <c r="D176" i="7"/>
  <c r="D186" i="7" s="1"/>
  <c r="D167" i="7"/>
  <c r="B176" i="7"/>
  <c r="B169" i="7"/>
  <c r="B170" i="7" s="1"/>
  <c r="B171" i="7" s="1"/>
  <c r="B172" i="7" s="1"/>
  <c r="B173" i="7" s="1"/>
  <c r="B174" i="7" s="1"/>
  <c r="B175" i="7" s="1"/>
  <c r="B168" i="7"/>
  <c r="Q70" i="73"/>
  <c r="Q74" i="73"/>
  <c r="Q78" i="73"/>
  <c r="Q82" i="73"/>
  <c r="Q86" i="73"/>
  <c r="Q90" i="73"/>
  <c r="Q94" i="73"/>
  <c r="Q98" i="73"/>
  <c r="Q102" i="73"/>
  <c r="Q106" i="73"/>
  <c r="Q110" i="73"/>
  <c r="Q114" i="73"/>
  <c r="Q118" i="73"/>
  <c r="R1" i="73"/>
  <c r="R2" i="73"/>
  <c r="J1" i="74"/>
  <c r="Q3" i="73"/>
  <c r="Q4" i="73"/>
  <c r="Q6" i="73"/>
  <c r="Q7" i="73"/>
  <c r="Q8" i="73"/>
  <c r="Q10" i="73"/>
  <c r="Q11" i="73"/>
  <c r="Q12" i="73"/>
  <c r="Q14" i="73"/>
  <c r="Q15" i="73"/>
  <c r="Q16" i="73"/>
  <c r="Q18" i="73"/>
  <c r="Q19" i="73"/>
  <c r="Q20" i="73"/>
  <c r="Q22" i="73"/>
  <c r="Q23" i="73"/>
  <c r="Q24" i="73"/>
  <c r="Q26" i="73"/>
  <c r="Q27" i="73"/>
  <c r="Q28" i="73"/>
  <c r="Q30" i="73"/>
  <c r="Q31" i="73"/>
  <c r="Q32" i="73"/>
  <c r="Q34" i="73"/>
  <c r="Q35" i="73"/>
  <c r="Q36" i="73"/>
  <c r="Q38" i="73"/>
  <c r="Q39" i="73"/>
  <c r="Q40" i="73"/>
  <c r="Q42" i="73"/>
  <c r="Q43" i="73"/>
  <c r="Q44" i="73"/>
  <c r="Q46" i="73"/>
  <c r="Q47" i="73"/>
  <c r="Q48" i="73"/>
  <c r="Q50" i="73"/>
  <c r="Q51" i="73"/>
  <c r="Q52" i="73"/>
  <c r="Q54" i="73"/>
  <c r="Q55" i="73"/>
  <c r="Q56" i="73"/>
  <c r="Q58" i="73"/>
  <c r="Q59" i="73"/>
  <c r="Q60" i="73"/>
  <c r="Q62" i="73"/>
  <c r="Q63" i="73"/>
  <c r="Q64" i="73"/>
  <c r="Q66" i="73"/>
  <c r="Q67" i="73"/>
  <c r="Q68" i="73"/>
  <c r="Q75" i="73"/>
  <c r="Q79" i="73"/>
  <c r="Q80" i="73"/>
  <c r="Q83" i="73"/>
  <c r="Q91" i="73"/>
  <c r="Q95" i="73"/>
  <c r="Q99" i="73"/>
  <c r="Q100" i="73"/>
  <c r="Q107" i="73"/>
  <c r="Q111" i="73"/>
  <c r="Q112" i="73"/>
  <c r="Q115" i="73"/>
  <c r="H3" i="73"/>
  <c r="P3" i="73" s="1"/>
  <c r="H4" i="73"/>
  <c r="P4" i="73" s="1"/>
  <c r="H5" i="73"/>
  <c r="P5" i="73" s="1"/>
  <c r="H6" i="73"/>
  <c r="P6" i="73" s="1"/>
  <c r="H7" i="73"/>
  <c r="P7" i="73" s="1"/>
  <c r="H8" i="73"/>
  <c r="P8" i="73" s="1"/>
  <c r="H9" i="73"/>
  <c r="P9" i="73" s="1"/>
  <c r="H10" i="73"/>
  <c r="P10" i="73" s="1"/>
  <c r="H11" i="73"/>
  <c r="P11" i="73" s="1"/>
  <c r="H12" i="73"/>
  <c r="P12" i="73" s="1"/>
  <c r="H13" i="73"/>
  <c r="P13" i="73" s="1"/>
  <c r="H2" i="73"/>
  <c r="P2" i="73" s="1"/>
  <c r="H1" i="73"/>
  <c r="P1" i="73" s="1"/>
  <c r="J2" i="74"/>
  <c r="R1" i="74"/>
  <c r="R2" i="74"/>
  <c r="I2" i="74"/>
  <c r="I3" i="74"/>
  <c r="I4" i="74"/>
  <c r="I5" i="74"/>
  <c r="I6" i="74"/>
  <c r="I7" i="74"/>
  <c r="I8" i="74"/>
  <c r="I9" i="74"/>
  <c r="I10" i="74"/>
  <c r="I11" i="74"/>
  <c r="I12" i="74"/>
  <c r="I13" i="74"/>
  <c r="I1" i="74"/>
  <c r="R2" i="72"/>
  <c r="Q10" i="72"/>
  <c r="Q2" i="72"/>
  <c r="I2" i="72"/>
  <c r="I3" i="72"/>
  <c r="Q3" i="72" s="1"/>
  <c r="I4" i="72"/>
  <c r="Q4" i="72" s="1"/>
  <c r="I5" i="72"/>
  <c r="Q5" i="72" s="1"/>
  <c r="I6" i="72"/>
  <c r="Q6" i="72" s="1"/>
  <c r="I7" i="72"/>
  <c r="Q7" i="72" s="1"/>
  <c r="I8" i="72"/>
  <c r="Q8" i="72" s="1"/>
  <c r="I9" i="72"/>
  <c r="Q9" i="72" s="1"/>
  <c r="I10" i="72"/>
  <c r="I11" i="72"/>
  <c r="Q11" i="72" s="1"/>
  <c r="I12" i="72"/>
  <c r="Q12" i="72" s="1"/>
  <c r="I13" i="72"/>
  <c r="Q13" i="72" s="1"/>
  <c r="I1" i="72"/>
  <c r="Q1" i="72" s="1"/>
  <c r="J2" i="72"/>
  <c r="J88" i="72"/>
  <c r="R88" i="72" s="1"/>
  <c r="J89" i="72"/>
  <c r="R89" i="72" s="1"/>
  <c r="J98" i="72"/>
  <c r="R98" i="72" s="1"/>
  <c r="J110" i="72"/>
  <c r="R110" i="72" s="1"/>
  <c r="J1" i="72"/>
  <c r="R1" i="72" s="1"/>
  <c r="H2" i="72"/>
  <c r="P2" i="72" s="1"/>
  <c r="H3" i="72"/>
  <c r="P3" i="72" s="1"/>
  <c r="H4" i="72"/>
  <c r="P4" i="72" s="1"/>
  <c r="H5" i="72"/>
  <c r="P5" i="72" s="1"/>
  <c r="H6" i="72"/>
  <c r="P6" i="72" s="1"/>
  <c r="H7" i="72"/>
  <c r="P7" i="72" s="1"/>
  <c r="H8" i="72"/>
  <c r="P8" i="72" s="1"/>
  <c r="H9" i="72"/>
  <c r="P9" i="72" s="1"/>
  <c r="H10" i="72"/>
  <c r="P10" i="72" s="1"/>
  <c r="H11" i="72"/>
  <c r="P11" i="72" s="1"/>
  <c r="H12" i="72"/>
  <c r="P12" i="72" s="1"/>
  <c r="H13" i="72"/>
  <c r="P13" i="72" s="1"/>
  <c r="H14" i="72"/>
  <c r="P14" i="72" s="1"/>
  <c r="H15" i="72"/>
  <c r="P15" i="72" s="1"/>
  <c r="H16" i="72"/>
  <c r="P16" i="72" s="1"/>
  <c r="H17" i="72"/>
  <c r="P17" i="72" s="1"/>
  <c r="H18" i="72"/>
  <c r="P18" i="72" s="1"/>
  <c r="H19" i="72"/>
  <c r="P19" i="72" s="1"/>
  <c r="H20" i="72"/>
  <c r="P20" i="72" s="1"/>
  <c r="H21" i="72"/>
  <c r="P21" i="72" s="1"/>
  <c r="H22" i="72"/>
  <c r="P22" i="72" s="1"/>
  <c r="H23" i="72"/>
  <c r="P23" i="72" s="1"/>
  <c r="H24" i="72"/>
  <c r="P24" i="72" s="1"/>
  <c r="H25" i="72"/>
  <c r="P25" i="72" s="1"/>
  <c r="H26" i="72"/>
  <c r="P26" i="72" s="1"/>
  <c r="H27" i="72"/>
  <c r="P27" i="72" s="1"/>
  <c r="H28" i="72"/>
  <c r="P28" i="72" s="1"/>
  <c r="H29" i="72"/>
  <c r="P29" i="72" s="1"/>
  <c r="H30" i="72"/>
  <c r="P30" i="72" s="1"/>
  <c r="H31" i="72"/>
  <c r="P31" i="72" s="1"/>
  <c r="H32" i="72"/>
  <c r="P32" i="72" s="1"/>
  <c r="H33" i="72"/>
  <c r="P33" i="72" s="1"/>
  <c r="H34" i="72"/>
  <c r="P34" i="72" s="1"/>
  <c r="H35" i="72"/>
  <c r="P35" i="72" s="1"/>
  <c r="H36" i="72"/>
  <c r="P36" i="72" s="1"/>
  <c r="H37" i="72"/>
  <c r="P37" i="72" s="1"/>
  <c r="H38" i="72"/>
  <c r="P38" i="72" s="1"/>
  <c r="H39" i="72"/>
  <c r="P39" i="72" s="1"/>
  <c r="H40" i="72"/>
  <c r="P40" i="72" s="1"/>
  <c r="H41" i="72"/>
  <c r="P41" i="72" s="1"/>
  <c r="H42" i="72"/>
  <c r="P42" i="72" s="1"/>
  <c r="H43" i="72"/>
  <c r="P43" i="72" s="1"/>
  <c r="H44" i="72"/>
  <c r="P44" i="72" s="1"/>
  <c r="H45" i="72"/>
  <c r="P45" i="72" s="1"/>
  <c r="H46" i="72"/>
  <c r="P46" i="72" s="1"/>
  <c r="H47" i="72"/>
  <c r="P47" i="72" s="1"/>
  <c r="H48" i="72"/>
  <c r="P48" i="72" s="1"/>
  <c r="H49" i="72"/>
  <c r="P49" i="72" s="1"/>
  <c r="H50" i="72"/>
  <c r="P50" i="72" s="1"/>
  <c r="H1" i="72"/>
  <c r="P1" i="72" s="1"/>
  <c r="J136" i="29"/>
  <c r="J137" i="29"/>
  <c r="J138" i="29"/>
  <c r="J139" i="29"/>
  <c r="J140" i="29" s="1"/>
  <c r="J141" i="29" s="1"/>
  <c r="J142" i="29" s="1"/>
  <c r="J143" i="29" s="1"/>
  <c r="J144" i="29" s="1"/>
  <c r="J145" i="29" s="1"/>
  <c r="J135" i="29"/>
  <c r="J124" i="29"/>
  <c r="J125" i="29"/>
  <c r="J126" i="29"/>
  <c r="J127" i="29"/>
  <c r="J128" i="29" s="1"/>
  <c r="J129" i="29" s="1"/>
  <c r="J130" i="29" s="1"/>
  <c r="J131" i="29" s="1"/>
  <c r="J132" i="29" s="1"/>
  <c r="J133" i="29" s="1"/>
  <c r="J123" i="29"/>
  <c r="I122" i="29"/>
  <c r="I2" i="29"/>
  <c r="I3" i="29"/>
  <c r="I4" i="29"/>
  <c r="I5" i="29"/>
  <c r="I6" i="29"/>
  <c r="I7" i="29"/>
  <c r="I8" i="29"/>
  <c r="I9" i="29"/>
  <c r="I10" i="29"/>
  <c r="I11" i="29"/>
  <c r="I12" i="29"/>
  <c r="I13" i="29"/>
  <c r="I14" i="29"/>
  <c r="I15" i="29"/>
  <c r="I16" i="29"/>
  <c r="I17" i="29"/>
  <c r="I18" i="29"/>
  <c r="I19" i="29"/>
  <c r="I20" i="29"/>
  <c r="I21" i="29"/>
  <c r="I22" i="29"/>
  <c r="I23" i="29"/>
  <c r="I24" i="29"/>
  <c r="I25" i="29"/>
  <c r="I26" i="29"/>
  <c r="I27" i="29"/>
  <c r="I28" i="29"/>
  <c r="I29" i="29"/>
  <c r="I30" i="29"/>
  <c r="I31" i="29"/>
  <c r="I32" i="29"/>
  <c r="I33" i="29"/>
  <c r="I34" i="29"/>
  <c r="I35" i="29"/>
  <c r="I36" i="29"/>
  <c r="I37" i="29"/>
  <c r="I38" i="29"/>
  <c r="I39" i="29"/>
  <c r="I40" i="29"/>
  <c r="I41" i="29"/>
  <c r="I44" i="29"/>
  <c r="I45" i="29"/>
  <c r="I49" i="29"/>
  <c r="I50" i="29"/>
  <c r="I51" i="29"/>
  <c r="I52" i="29"/>
  <c r="I53" i="29"/>
  <c r="I54" i="29"/>
  <c r="I55" i="29"/>
  <c r="I56" i="29"/>
  <c r="I57" i="29"/>
  <c r="I58" i="29"/>
  <c r="I59" i="29"/>
  <c r="I60" i="29"/>
  <c r="I61" i="29"/>
  <c r="I62" i="29"/>
  <c r="I63" i="29"/>
  <c r="I64" i="29"/>
  <c r="I65" i="29"/>
  <c r="I66" i="29"/>
  <c r="I67" i="29"/>
  <c r="I68" i="29"/>
  <c r="I69" i="29"/>
  <c r="I70" i="29"/>
  <c r="I71" i="29"/>
  <c r="I72" i="29"/>
  <c r="I73" i="29"/>
  <c r="I74" i="29"/>
  <c r="I75" i="29"/>
  <c r="I76" i="29"/>
  <c r="I77" i="29"/>
  <c r="I78" i="29"/>
  <c r="I79" i="29"/>
  <c r="I80" i="29"/>
  <c r="I81" i="29"/>
  <c r="I82" i="29"/>
  <c r="I83" i="29"/>
  <c r="I84" i="29"/>
  <c r="I85" i="29"/>
  <c r="I86" i="29"/>
  <c r="I87" i="29"/>
  <c r="I88" i="29"/>
  <c r="I89" i="29"/>
  <c r="I90" i="29"/>
  <c r="I91" i="29"/>
  <c r="I92" i="29"/>
  <c r="I93" i="29"/>
  <c r="I94" i="29"/>
  <c r="I95" i="29"/>
  <c r="I96" i="29"/>
  <c r="I97" i="29"/>
  <c r="I98" i="29"/>
  <c r="I99" i="29"/>
  <c r="I100" i="29"/>
  <c r="I101" i="29"/>
  <c r="I102" i="29"/>
  <c r="I103" i="29"/>
  <c r="I104" i="29"/>
  <c r="I105" i="29"/>
  <c r="I106" i="29"/>
  <c r="I107" i="29"/>
  <c r="I108" i="29"/>
  <c r="I109" i="29"/>
  <c r="I110" i="29"/>
  <c r="I111" i="29"/>
  <c r="I112" i="29"/>
  <c r="I113" i="29"/>
  <c r="I114" i="29"/>
  <c r="I115" i="29"/>
  <c r="I116" i="29"/>
  <c r="I117" i="29"/>
  <c r="I118" i="29"/>
  <c r="I119" i="29"/>
  <c r="I120" i="29"/>
  <c r="I121" i="29"/>
  <c r="I1" i="29"/>
  <c r="D1" i="29"/>
  <c r="P2" i="58"/>
  <c r="I2" i="58"/>
  <c r="I3" i="58"/>
  <c r="I4" i="58"/>
  <c r="I5" i="58"/>
  <c r="I6" i="58"/>
  <c r="I7" i="58"/>
  <c r="I8" i="58"/>
  <c r="I9" i="58"/>
  <c r="I10" i="58"/>
  <c r="I11" i="58"/>
  <c r="I12" i="58"/>
  <c r="I13" i="58"/>
  <c r="I14" i="58"/>
  <c r="I15" i="58"/>
  <c r="I16" i="58"/>
  <c r="I17" i="58"/>
  <c r="I18" i="58"/>
  <c r="I19" i="58"/>
  <c r="I20" i="58"/>
  <c r="I21" i="58"/>
  <c r="I22" i="58"/>
  <c r="I23" i="58"/>
  <c r="I24" i="58"/>
  <c r="I25" i="58"/>
  <c r="I26" i="58"/>
  <c r="I27" i="58"/>
  <c r="I28" i="58"/>
  <c r="I29" i="58"/>
  <c r="I30" i="58"/>
  <c r="I31" i="58"/>
  <c r="I32" i="58"/>
  <c r="I33" i="58"/>
  <c r="I34" i="58"/>
  <c r="I35" i="58"/>
  <c r="I36" i="58"/>
  <c r="I37" i="58"/>
  <c r="I38" i="58"/>
  <c r="I39" i="58"/>
  <c r="I40" i="58"/>
  <c r="I41" i="58"/>
  <c r="I44" i="58"/>
  <c r="I45" i="58"/>
  <c r="I49" i="58"/>
  <c r="I50" i="58"/>
  <c r="I51" i="58"/>
  <c r="I52" i="58"/>
  <c r="I53" i="58"/>
  <c r="I54" i="58"/>
  <c r="I55" i="58"/>
  <c r="I56" i="58"/>
  <c r="I57" i="58"/>
  <c r="I58" i="58"/>
  <c r="I59" i="58"/>
  <c r="I60" i="58"/>
  <c r="I61" i="58"/>
  <c r="I62" i="58"/>
  <c r="I63" i="58"/>
  <c r="I64" i="58"/>
  <c r="I65" i="58"/>
  <c r="I66" i="58"/>
  <c r="I67" i="58"/>
  <c r="I68" i="58"/>
  <c r="I69" i="58"/>
  <c r="I70" i="58"/>
  <c r="I71" i="58"/>
  <c r="I72" i="58"/>
  <c r="I73" i="58"/>
  <c r="I74" i="58"/>
  <c r="I75" i="58"/>
  <c r="I76" i="58"/>
  <c r="I77" i="58"/>
  <c r="I78" i="58"/>
  <c r="I79" i="58"/>
  <c r="I80" i="58"/>
  <c r="I81" i="58"/>
  <c r="I82" i="58"/>
  <c r="I83" i="58"/>
  <c r="I84" i="58"/>
  <c r="I85" i="58"/>
  <c r="I86" i="58"/>
  <c r="I87" i="58"/>
  <c r="I88" i="58"/>
  <c r="I89" i="58"/>
  <c r="I90" i="58"/>
  <c r="I91" i="58"/>
  <c r="I92" i="58"/>
  <c r="I93" i="58"/>
  <c r="I94" i="58"/>
  <c r="I95" i="58"/>
  <c r="I96" i="58"/>
  <c r="I97" i="58"/>
  <c r="I98" i="58"/>
  <c r="I99" i="58"/>
  <c r="I100" i="58"/>
  <c r="I101" i="58"/>
  <c r="I102" i="58"/>
  <c r="I103" i="58"/>
  <c r="I104" i="58"/>
  <c r="I105" i="58"/>
  <c r="I106" i="58"/>
  <c r="I107" i="58"/>
  <c r="I108" i="58"/>
  <c r="I109" i="58"/>
  <c r="I110" i="58"/>
  <c r="I111" i="58"/>
  <c r="I112" i="58"/>
  <c r="I113" i="58"/>
  <c r="I114" i="58"/>
  <c r="I115" i="58"/>
  <c r="I116" i="58"/>
  <c r="I117" i="58"/>
  <c r="I118" i="58"/>
  <c r="I119" i="58"/>
  <c r="I120" i="58"/>
  <c r="I121" i="58"/>
  <c r="I1" i="58"/>
  <c r="L124" i="27"/>
  <c r="L125" i="27" s="1"/>
  <c r="L126" i="27" s="1"/>
  <c r="L127" i="27" s="1"/>
  <c r="L128" i="27" s="1"/>
  <c r="L129" i="27" s="1"/>
  <c r="L130" i="27" s="1"/>
  <c r="L131" i="27" s="1"/>
  <c r="L132" i="27" s="1"/>
  <c r="L133" i="27" s="1"/>
  <c r="L135" i="27" s="1"/>
  <c r="L136" i="27" s="1"/>
  <c r="L137" i="27" s="1"/>
  <c r="L138" i="27" s="1"/>
  <c r="L139" i="27" s="1"/>
  <c r="L140" i="27" s="1"/>
  <c r="L141" i="27" s="1"/>
  <c r="L142" i="27" s="1"/>
  <c r="L143" i="27" s="1"/>
  <c r="L144" i="27" s="1"/>
  <c r="L145" i="27" s="1"/>
  <c r="L123" i="27"/>
  <c r="G122" i="28"/>
  <c r="G2" i="28"/>
  <c r="G3" i="28"/>
  <c r="G4" i="28"/>
  <c r="G5" i="28"/>
  <c r="G6" i="28"/>
  <c r="G7" i="28"/>
  <c r="G8" i="28"/>
  <c r="G9" i="28"/>
  <c r="G10" i="28"/>
  <c r="G11" i="28"/>
  <c r="G12" i="28"/>
  <c r="G13" i="28"/>
  <c r="G14" i="28"/>
  <c r="G15" i="28"/>
  <c r="G16" i="28"/>
  <c r="G17" i="28"/>
  <c r="G18" i="28"/>
  <c r="G19" i="28"/>
  <c r="G20" i="28"/>
  <c r="G21" i="28"/>
  <c r="G22" i="28"/>
  <c r="G23" i="28"/>
  <c r="G24" i="28"/>
  <c r="G25" i="28"/>
  <c r="G26" i="28"/>
  <c r="G27" i="28"/>
  <c r="G28" i="28"/>
  <c r="G29" i="28"/>
  <c r="G30" i="28"/>
  <c r="G31" i="28"/>
  <c r="G32" i="28"/>
  <c r="G33" i="28"/>
  <c r="G34" i="28"/>
  <c r="G35" i="28"/>
  <c r="G36" i="28"/>
  <c r="G37" i="28"/>
  <c r="G38" i="28"/>
  <c r="G39" i="28"/>
  <c r="G40" i="28"/>
  <c r="G41" i="28"/>
  <c r="G42" i="28"/>
  <c r="G43" i="28"/>
  <c r="G44" i="28"/>
  <c r="G45" i="28"/>
  <c r="G46" i="28"/>
  <c r="G47" i="28"/>
  <c r="G48" i="28"/>
  <c r="G49" i="28"/>
  <c r="G50" i="28"/>
  <c r="G51" i="28"/>
  <c r="G52" i="28"/>
  <c r="G53" i="28"/>
  <c r="G54" i="28"/>
  <c r="G55" i="28"/>
  <c r="G56" i="28"/>
  <c r="G57" i="28"/>
  <c r="G58" i="28"/>
  <c r="G59" i="28"/>
  <c r="G60" i="28"/>
  <c r="G61" i="28"/>
  <c r="G62" i="28"/>
  <c r="G63" i="28"/>
  <c r="G64" i="28"/>
  <c r="G65" i="28"/>
  <c r="G66" i="28"/>
  <c r="G67" i="28"/>
  <c r="G68" i="28"/>
  <c r="G69" i="28"/>
  <c r="G70" i="28"/>
  <c r="G71" i="28"/>
  <c r="G72" i="28"/>
  <c r="G73" i="28"/>
  <c r="G74" i="28"/>
  <c r="G75" i="28"/>
  <c r="G76" i="28"/>
  <c r="G77" i="28"/>
  <c r="G78" i="28"/>
  <c r="G79" i="28"/>
  <c r="G80" i="28"/>
  <c r="G81" i="28"/>
  <c r="G82" i="28"/>
  <c r="G83" i="28"/>
  <c r="G84" i="28"/>
  <c r="G85" i="28"/>
  <c r="G86" i="28"/>
  <c r="G87" i="28"/>
  <c r="G88" i="28"/>
  <c r="G89" i="28"/>
  <c r="G90" i="28"/>
  <c r="G91" i="28"/>
  <c r="G92" i="28"/>
  <c r="G93" i="28"/>
  <c r="G94" i="28"/>
  <c r="G95" i="28"/>
  <c r="G96" i="28"/>
  <c r="G97" i="28"/>
  <c r="G98" i="28"/>
  <c r="G99" i="28"/>
  <c r="G100" i="28"/>
  <c r="G101" i="28"/>
  <c r="G102" i="28"/>
  <c r="G103" i="28"/>
  <c r="G104" i="28"/>
  <c r="G105" i="28"/>
  <c r="G106" i="28"/>
  <c r="G107" i="28"/>
  <c r="G108" i="28"/>
  <c r="G109" i="28"/>
  <c r="G110" i="28"/>
  <c r="G111" i="28"/>
  <c r="G112" i="28"/>
  <c r="G113" i="28"/>
  <c r="G114" i="28"/>
  <c r="G115" i="28"/>
  <c r="G116" i="28"/>
  <c r="G117" i="28"/>
  <c r="G118" i="28"/>
  <c r="G119" i="28"/>
  <c r="G120" i="28"/>
  <c r="G121" i="28"/>
  <c r="G1" i="28"/>
  <c r="G2" i="47"/>
  <c r="G3" i="47"/>
  <c r="G4" i="47"/>
  <c r="G5" i="47"/>
  <c r="G6" i="47"/>
  <c r="G7" i="47"/>
  <c r="G8" i="47"/>
  <c r="G9" i="47"/>
  <c r="G10" i="47"/>
  <c r="G11" i="47"/>
  <c r="G12" i="47"/>
  <c r="G13" i="47"/>
  <c r="G14" i="47"/>
  <c r="G15" i="47"/>
  <c r="G16" i="47"/>
  <c r="G17" i="47"/>
  <c r="G18" i="47"/>
  <c r="G19" i="47"/>
  <c r="G20" i="47"/>
  <c r="G21" i="47"/>
  <c r="G22" i="47"/>
  <c r="G23" i="47"/>
  <c r="G24" i="47"/>
  <c r="G25" i="47"/>
  <c r="G26" i="47"/>
  <c r="G27" i="47"/>
  <c r="G28" i="47"/>
  <c r="G29" i="47"/>
  <c r="G30" i="47"/>
  <c r="G31" i="47"/>
  <c r="G32" i="47"/>
  <c r="G33" i="47"/>
  <c r="G34" i="47"/>
  <c r="G35" i="47"/>
  <c r="G36" i="47"/>
  <c r="G37" i="47"/>
  <c r="G38" i="47"/>
  <c r="G39" i="47"/>
  <c r="G40" i="47"/>
  <c r="G41" i="47"/>
  <c r="G42" i="47"/>
  <c r="G43" i="47"/>
  <c r="G44" i="47"/>
  <c r="G45" i="47"/>
  <c r="G46" i="47"/>
  <c r="G47" i="47"/>
  <c r="G48" i="47"/>
  <c r="G49" i="47"/>
  <c r="G50" i="47"/>
  <c r="G51" i="47"/>
  <c r="G52" i="47"/>
  <c r="G53" i="47"/>
  <c r="G54" i="47"/>
  <c r="G55" i="47"/>
  <c r="G56" i="47"/>
  <c r="G57" i="47"/>
  <c r="G58" i="47"/>
  <c r="G59" i="47"/>
  <c r="G60" i="47"/>
  <c r="G61" i="47"/>
  <c r="G62" i="47"/>
  <c r="G63" i="47"/>
  <c r="G64" i="47"/>
  <c r="G65" i="47"/>
  <c r="G66" i="47"/>
  <c r="G67" i="47"/>
  <c r="G68" i="47"/>
  <c r="G69" i="47"/>
  <c r="G70" i="47"/>
  <c r="G71" i="47"/>
  <c r="G72" i="47"/>
  <c r="G73" i="47"/>
  <c r="G74" i="47"/>
  <c r="G75" i="47"/>
  <c r="G76" i="47"/>
  <c r="G77" i="47"/>
  <c r="G78" i="47"/>
  <c r="G79" i="47"/>
  <c r="G80" i="47"/>
  <c r="G81" i="47"/>
  <c r="G82" i="47"/>
  <c r="G83" i="47"/>
  <c r="G84" i="47"/>
  <c r="G85" i="47"/>
  <c r="G86" i="47"/>
  <c r="G87" i="47"/>
  <c r="G88" i="47"/>
  <c r="G89" i="47"/>
  <c r="G90" i="47"/>
  <c r="G91" i="47"/>
  <c r="G92" i="47"/>
  <c r="G93" i="47"/>
  <c r="G94" i="47"/>
  <c r="G95" i="47"/>
  <c r="G96" i="47"/>
  <c r="G97" i="47"/>
  <c r="G98" i="47"/>
  <c r="G99" i="47"/>
  <c r="G100" i="47"/>
  <c r="G101" i="47"/>
  <c r="G102" i="47"/>
  <c r="G103" i="47"/>
  <c r="G104" i="47"/>
  <c r="G105" i="47"/>
  <c r="G106" i="47"/>
  <c r="G107" i="47"/>
  <c r="G108" i="47"/>
  <c r="G109" i="47"/>
  <c r="G110" i="47"/>
  <c r="G111" i="47"/>
  <c r="G112" i="47"/>
  <c r="G113" i="47"/>
  <c r="G114" i="47"/>
  <c r="G115" i="47"/>
  <c r="G116" i="47"/>
  <c r="G117" i="47"/>
  <c r="G118" i="47"/>
  <c r="G119" i="47"/>
  <c r="G120" i="47"/>
  <c r="G121" i="47"/>
  <c r="G1" i="47"/>
  <c r="D1" i="47"/>
  <c r="M2" i="47"/>
  <c r="M3" i="27"/>
  <c r="M4" i="27"/>
  <c r="M5" i="27"/>
  <c r="M6" i="27"/>
  <c r="M7" i="27"/>
  <c r="M8" i="27"/>
  <c r="M9" i="27"/>
  <c r="M10" i="27"/>
  <c r="M11" i="27"/>
  <c r="M12" i="27"/>
  <c r="M13" i="27"/>
  <c r="M14" i="27"/>
  <c r="M15" i="27"/>
  <c r="M16" i="27"/>
  <c r="M17" i="27"/>
  <c r="M18" i="27"/>
  <c r="M19" i="27"/>
  <c r="M20" i="27"/>
  <c r="M21" i="27"/>
  <c r="M22" i="27"/>
  <c r="M23" i="27"/>
  <c r="M24" i="27"/>
  <c r="M25" i="27"/>
  <c r="M26" i="27"/>
  <c r="M27" i="27"/>
  <c r="M28" i="27"/>
  <c r="M29" i="27"/>
  <c r="M30" i="27"/>
  <c r="M31" i="27"/>
  <c r="M32" i="27"/>
  <c r="M33" i="27"/>
  <c r="M34" i="27"/>
  <c r="M35" i="27"/>
  <c r="M36" i="27"/>
  <c r="M37" i="27"/>
  <c r="M38" i="27"/>
  <c r="M39" i="27"/>
  <c r="M40" i="27"/>
  <c r="M41" i="27"/>
  <c r="M42" i="27"/>
  <c r="M43" i="27"/>
  <c r="M44" i="27"/>
  <c r="M45" i="27"/>
  <c r="M46" i="27"/>
  <c r="M47" i="27"/>
  <c r="M48" i="27"/>
  <c r="M49" i="27"/>
  <c r="M50" i="27"/>
  <c r="M51" i="27"/>
  <c r="M52" i="27"/>
  <c r="M53" i="27"/>
  <c r="M54" i="27"/>
  <c r="M55" i="27"/>
  <c r="M56" i="27"/>
  <c r="M57" i="27"/>
  <c r="M58" i="27"/>
  <c r="M59" i="27"/>
  <c r="M60" i="27"/>
  <c r="M61" i="27"/>
  <c r="M62" i="27"/>
  <c r="M63" i="27"/>
  <c r="M64" i="27"/>
  <c r="M65" i="27"/>
  <c r="M66" i="27"/>
  <c r="M67" i="27"/>
  <c r="M68" i="27"/>
  <c r="M69" i="27"/>
  <c r="M70" i="27"/>
  <c r="M71" i="27"/>
  <c r="M72" i="27"/>
  <c r="M73" i="27"/>
  <c r="M74" i="27"/>
  <c r="M75" i="27"/>
  <c r="M76" i="27"/>
  <c r="M77" i="27"/>
  <c r="M78" i="27"/>
  <c r="M79" i="27"/>
  <c r="M80" i="27"/>
  <c r="M81" i="27"/>
  <c r="M82" i="27"/>
  <c r="M83" i="27"/>
  <c r="M84" i="27"/>
  <c r="M85" i="27"/>
  <c r="M86" i="27"/>
  <c r="M87" i="27"/>
  <c r="M88" i="27"/>
  <c r="M89" i="27"/>
  <c r="M90" i="27"/>
  <c r="M91" i="27"/>
  <c r="M92" i="27"/>
  <c r="M93" i="27"/>
  <c r="M94" i="27"/>
  <c r="M95" i="27"/>
  <c r="M96" i="27"/>
  <c r="M97" i="27"/>
  <c r="M98" i="27"/>
  <c r="M99" i="27"/>
  <c r="M100" i="27"/>
  <c r="M101" i="27"/>
  <c r="M102" i="27"/>
  <c r="M103" i="27"/>
  <c r="M104" i="27"/>
  <c r="M105" i="27"/>
  <c r="M106" i="27"/>
  <c r="M107" i="27"/>
  <c r="M108" i="27"/>
  <c r="M109" i="27"/>
  <c r="M110" i="27"/>
  <c r="M111" i="27"/>
  <c r="M112" i="27"/>
  <c r="M113" i="27"/>
  <c r="M114" i="27"/>
  <c r="M115" i="27"/>
  <c r="M116" i="27"/>
  <c r="M117" i="27"/>
  <c r="M118" i="27"/>
  <c r="M119" i="27"/>
  <c r="M120" i="27"/>
  <c r="M121" i="27"/>
  <c r="M122" i="27"/>
  <c r="M123" i="27"/>
  <c r="M124" i="27"/>
  <c r="M125" i="27"/>
  <c r="M126" i="27"/>
  <c r="M127" i="27"/>
  <c r="M128" i="27"/>
  <c r="M129" i="27"/>
  <c r="M130" i="27"/>
  <c r="M131" i="27"/>
  <c r="M132" i="27"/>
  <c r="M133" i="27"/>
  <c r="M134" i="27"/>
  <c r="M135" i="27"/>
  <c r="M136" i="27"/>
  <c r="M137" i="27"/>
  <c r="M138" i="27"/>
  <c r="M139" i="27"/>
  <c r="M140" i="27"/>
  <c r="M141" i="27"/>
  <c r="M142" i="27"/>
  <c r="M143" i="27"/>
  <c r="M144" i="27"/>
  <c r="M145" i="27"/>
  <c r="R1" i="27"/>
  <c r="I2" i="27"/>
  <c r="R2" i="27" s="1"/>
  <c r="I3" i="27"/>
  <c r="R3" i="27" s="1"/>
  <c r="I4" i="27"/>
  <c r="R4" i="27" s="1"/>
  <c r="I5" i="27"/>
  <c r="R5" i="27" s="1"/>
  <c r="I6" i="27"/>
  <c r="R6" i="27" s="1"/>
  <c r="I7" i="27"/>
  <c r="R7" i="27" s="1"/>
  <c r="I8" i="27"/>
  <c r="R8" i="27" s="1"/>
  <c r="I9" i="27"/>
  <c r="R9" i="27" s="1"/>
  <c r="I10" i="27"/>
  <c r="R10" i="27" s="1"/>
  <c r="I11" i="27"/>
  <c r="R11" i="27" s="1"/>
  <c r="I12" i="27"/>
  <c r="R12" i="27" s="1"/>
  <c r="I13" i="27"/>
  <c r="R13" i="27" s="1"/>
  <c r="I14" i="27"/>
  <c r="R14" i="27" s="1"/>
  <c r="I15" i="27"/>
  <c r="R15" i="27" s="1"/>
  <c r="I16" i="27"/>
  <c r="R16" i="27" s="1"/>
  <c r="I17" i="27"/>
  <c r="R17" i="27" s="1"/>
  <c r="I18" i="27"/>
  <c r="R18" i="27" s="1"/>
  <c r="I19" i="27"/>
  <c r="R19" i="27" s="1"/>
  <c r="I20" i="27"/>
  <c r="R20" i="27" s="1"/>
  <c r="I21" i="27"/>
  <c r="R21" i="27" s="1"/>
  <c r="I22" i="27"/>
  <c r="R22" i="27" s="1"/>
  <c r="I23" i="27"/>
  <c r="R23" i="27" s="1"/>
  <c r="I24" i="27"/>
  <c r="R24" i="27" s="1"/>
  <c r="I25" i="27"/>
  <c r="R25" i="27" s="1"/>
  <c r="I26" i="27"/>
  <c r="R26" i="27" s="1"/>
  <c r="I27" i="27"/>
  <c r="R27" i="27" s="1"/>
  <c r="I28" i="27"/>
  <c r="R28" i="27" s="1"/>
  <c r="I29" i="27"/>
  <c r="R29" i="27" s="1"/>
  <c r="I30" i="27"/>
  <c r="R30" i="27" s="1"/>
  <c r="I31" i="27"/>
  <c r="R31" i="27" s="1"/>
  <c r="I32" i="27"/>
  <c r="R32" i="27" s="1"/>
  <c r="I33" i="27"/>
  <c r="R33" i="27" s="1"/>
  <c r="I34" i="27"/>
  <c r="R34" i="27" s="1"/>
  <c r="I35" i="27"/>
  <c r="R35" i="27" s="1"/>
  <c r="I36" i="27"/>
  <c r="R36" i="27" s="1"/>
  <c r="I37" i="27"/>
  <c r="R37" i="27" s="1"/>
  <c r="I38" i="27"/>
  <c r="R38" i="27" s="1"/>
  <c r="I39" i="27"/>
  <c r="R39" i="27" s="1"/>
  <c r="I40" i="27"/>
  <c r="R40" i="27" s="1"/>
  <c r="I41" i="27"/>
  <c r="R41" i="27" s="1"/>
  <c r="I42" i="27"/>
  <c r="R42" i="27" s="1"/>
  <c r="I43" i="27"/>
  <c r="R43" i="27" s="1"/>
  <c r="I44" i="27"/>
  <c r="R44" i="27" s="1"/>
  <c r="I45" i="27"/>
  <c r="R45" i="27" s="1"/>
  <c r="I46" i="27"/>
  <c r="R46" i="27" s="1"/>
  <c r="I47" i="27"/>
  <c r="R47" i="27" s="1"/>
  <c r="I48" i="27"/>
  <c r="R48" i="27" s="1"/>
  <c r="I49" i="27"/>
  <c r="R49" i="27" s="1"/>
  <c r="I50" i="27"/>
  <c r="R50" i="27" s="1"/>
  <c r="I51" i="27"/>
  <c r="R51" i="27" s="1"/>
  <c r="I1" i="27"/>
  <c r="J1" i="27"/>
  <c r="K1" i="27"/>
  <c r="M2" i="27"/>
  <c r="I2" i="41"/>
  <c r="I3" i="41"/>
  <c r="I4" i="41"/>
  <c r="S4" i="41" s="1"/>
  <c r="I5" i="41"/>
  <c r="S5" i="41" s="1"/>
  <c r="I6" i="41"/>
  <c r="S6" i="41" s="1"/>
  <c r="I7" i="41"/>
  <c r="I8" i="41"/>
  <c r="S8" i="41" s="1"/>
  <c r="I9" i="41"/>
  <c r="I10" i="41"/>
  <c r="S10" i="41" s="1"/>
  <c r="I11" i="41"/>
  <c r="I12" i="41"/>
  <c r="S12" i="41" s="1"/>
  <c r="I13" i="41"/>
  <c r="S13" i="41" s="1"/>
  <c r="I14" i="41"/>
  <c r="S14" i="41" s="1"/>
  <c r="I15" i="41"/>
  <c r="I16" i="41"/>
  <c r="S16" i="41" s="1"/>
  <c r="I17" i="41"/>
  <c r="S17" i="41" s="1"/>
  <c r="I18" i="41"/>
  <c r="S18" i="41" s="1"/>
  <c r="I19" i="41"/>
  <c r="I20" i="41"/>
  <c r="S20" i="41" s="1"/>
  <c r="I21" i="41"/>
  <c r="S21" i="41" s="1"/>
  <c r="I22" i="41"/>
  <c r="I23" i="41"/>
  <c r="I24" i="41"/>
  <c r="S24" i="41" s="1"/>
  <c r="I25" i="41"/>
  <c r="I26" i="41"/>
  <c r="I27" i="41"/>
  <c r="S27" i="41" s="1"/>
  <c r="I28" i="41"/>
  <c r="I29" i="41"/>
  <c r="S29" i="41" s="1"/>
  <c r="I30" i="41"/>
  <c r="I31" i="41"/>
  <c r="I32" i="41"/>
  <c r="S32" i="41" s="1"/>
  <c r="I33" i="41"/>
  <c r="S33" i="41" s="1"/>
  <c r="I34" i="41"/>
  <c r="I35" i="41"/>
  <c r="S35" i="41" s="1"/>
  <c r="I36" i="41"/>
  <c r="S36" i="41" s="1"/>
  <c r="I37" i="41"/>
  <c r="S37" i="41" s="1"/>
  <c r="I38" i="41"/>
  <c r="S38" i="41" s="1"/>
  <c r="I39" i="41"/>
  <c r="I40" i="41"/>
  <c r="S40" i="41" s="1"/>
  <c r="I41" i="41"/>
  <c r="I42" i="41"/>
  <c r="S42" i="41" s="1"/>
  <c r="I43" i="41"/>
  <c r="I44" i="41"/>
  <c r="S44" i="41" s="1"/>
  <c r="I45" i="41"/>
  <c r="S45" i="41" s="1"/>
  <c r="I46" i="41"/>
  <c r="S46" i="41" s="1"/>
  <c r="I47" i="41"/>
  <c r="I48" i="41"/>
  <c r="S48" i="41" s="1"/>
  <c r="I49" i="41"/>
  <c r="S49" i="41" s="1"/>
  <c r="I50" i="41"/>
  <c r="S50" i="41" s="1"/>
  <c r="I1" i="41"/>
  <c r="J1" i="41"/>
  <c r="K1" i="41"/>
  <c r="S3" i="41"/>
  <c r="S7" i="41"/>
  <c r="S9" i="41"/>
  <c r="S11" i="41"/>
  <c r="S15" i="41"/>
  <c r="S19" i="41"/>
  <c r="S22" i="41"/>
  <c r="S23" i="41"/>
  <c r="S25" i="41"/>
  <c r="S26" i="41"/>
  <c r="S28" i="41"/>
  <c r="S30" i="41"/>
  <c r="S31" i="41"/>
  <c r="S34" i="41"/>
  <c r="S39" i="41"/>
  <c r="S41" i="41"/>
  <c r="S43" i="41"/>
  <c r="S47" i="41"/>
  <c r="S2" i="41"/>
  <c r="S1" i="41"/>
  <c r="HE103" i="39"/>
  <c r="HE104" i="39" s="1"/>
  <c r="HE105" i="39" s="1"/>
  <c r="HE106" i="39" s="1"/>
  <c r="HE107" i="39" s="1"/>
  <c r="HE108" i="39" s="1"/>
  <c r="HE109" i="39" s="1"/>
  <c r="HE110" i="39" s="1"/>
  <c r="HE111" i="39" s="1"/>
  <c r="HE112" i="39" s="1"/>
  <c r="HE113" i="39" s="1"/>
  <c r="HE114" i="39" s="1"/>
  <c r="HE115" i="39" s="1"/>
  <c r="HE116" i="39" s="1"/>
  <c r="HE117" i="39" s="1"/>
  <c r="HE118" i="39" s="1"/>
  <c r="HE119" i="39" s="1"/>
  <c r="HE120" i="39" s="1"/>
  <c r="HE121" i="39" s="1"/>
  <c r="HD91" i="39"/>
  <c r="HD92" i="39" s="1"/>
  <c r="HD93" i="39" s="1"/>
  <c r="HD94" i="39" s="1"/>
  <c r="HD95" i="39" s="1"/>
  <c r="HD96" i="39" s="1"/>
  <c r="HD97" i="39" s="1"/>
  <c r="HD98" i="39" s="1"/>
  <c r="HD99" i="39" s="1"/>
  <c r="HD100" i="39" s="1"/>
  <c r="HD101" i="39" s="1"/>
  <c r="HD102" i="39" s="1"/>
  <c r="HD103" i="39" s="1"/>
  <c r="HD104" i="39" s="1"/>
  <c r="HD105" i="39" s="1"/>
  <c r="HD106" i="39" s="1"/>
  <c r="HD107" i="39" s="1"/>
  <c r="HD108" i="39" s="1"/>
  <c r="HD109" i="39" s="1"/>
  <c r="HD110" i="39" s="1"/>
  <c r="HD111" i="39" s="1"/>
  <c r="HD112" i="39" s="1"/>
  <c r="HD113" i="39" s="1"/>
  <c r="HD114" i="39" s="1"/>
  <c r="HD115" i="39" s="1"/>
  <c r="HD116" i="39" s="1"/>
  <c r="HD117" i="39" s="1"/>
  <c r="HD118" i="39" s="1"/>
  <c r="HD119" i="39" s="1"/>
  <c r="HD120" i="39" s="1"/>
  <c r="HD121" i="39" s="1"/>
  <c r="HE87" i="39"/>
  <c r="HE88" i="39" s="1"/>
  <c r="HE89" i="39" s="1"/>
  <c r="HE90" i="39" s="1"/>
  <c r="HE91" i="39" s="1"/>
  <c r="HE92" i="39" s="1"/>
  <c r="HE93" i="39" s="1"/>
  <c r="HE94" i="39" s="1"/>
  <c r="HE95" i="39" s="1"/>
  <c r="HE96" i="39" s="1"/>
  <c r="HE97" i="39" s="1"/>
  <c r="HE98" i="39" s="1"/>
  <c r="HE99" i="39" s="1"/>
  <c r="HE100" i="39" s="1"/>
  <c r="HE101" i="39" s="1"/>
  <c r="HE102" i="39" s="1"/>
  <c r="HD75" i="39"/>
  <c r="HD76" i="39" s="1"/>
  <c r="HD77" i="39" s="1"/>
  <c r="HD78" i="39" s="1"/>
  <c r="HD79" i="39" s="1"/>
  <c r="HD80" i="39" s="1"/>
  <c r="HD81" i="39" s="1"/>
  <c r="HD82" i="39" s="1"/>
  <c r="HD83" i="39" s="1"/>
  <c r="HD84" i="39" s="1"/>
  <c r="HD85" i="39" s="1"/>
  <c r="HD86" i="39" s="1"/>
  <c r="HD87" i="39" s="1"/>
  <c r="HD88" i="39" s="1"/>
  <c r="HD89" i="39" s="1"/>
  <c r="HD90" i="39" s="1"/>
  <c r="HC63" i="39"/>
  <c r="HC64" i="39" s="1"/>
  <c r="HC65" i="39" s="1"/>
  <c r="HC66" i="39" s="1"/>
  <c r="HC67" i="39" s="1"/>
  <c r="HC68" i="39" s="1"/>
  <c r="HC69" i="39" s="1"/>
  <c r="HC70" i="39" s="1"/>
  <c r="HC71" i="39" s="1"/>
  <c r="HC72" i="39" s="1"/>
  <c r="HC73" i="39" s="1"/>
  <c r="HC74" i="39" s="1"/>
  <c r="HC75" i="39" s="1"/>
  <c r="HC76" i="39" s="1"/>
  <c r="HC77" i="39" s="1"/>
  <c r="HC78" i="39" s="1"/>
  <c r="HC79" i="39" s="1"/>
  <c r="HC80" i="39" s="1"/>
  <c r="HC81" i="39" s="1"/>
  <c r="HC82" i="39" s="1"/>
  <c r="HC83" i="39" s="1"/>
  <c r="HC84" i="39" s="1"/>
  <c r="HC85" i="39" s="1"/>
  <c r="HC86" i="39" s="1"/>
  <c r="HC87" i="39" s="1"/>
  <c r="HC88" i="39" s="1"/>
  <c r="HC89" i="39" s="1"/>
  <c r="HC90" i="39" s="1"/>
  <c r="HC91" i="39" s="1"/>
  <c r="HC92" i="39" s="1"/>
  <c r="HC93" i="39" s="1"/>
  <c r="HC94" i="39" s="1"/>
  <c r="HC95" i="39" s="1"/>
  <c r="HC96" i="39" s="1"/>
  <c r="HC97" i="39" s="1"/>
  <c r="HC98" i="39" s="1"/>
  <c r="HC99" i="39" s="1"/>
  <c r="HC100" i="39" s="1"/>
  <c r="HC101" i="39" s="1"/>
  <c r="HC102" i="39" s="1"/>
  <c r="HC103" i="39" s="1"/>
  <c r="HC104" i="39" s="1"/>
  <c r="HC105" i="39" s="1"/>
  <c r="HC106" i="39" s="1"/>
  <c r="HC107" i="39" s="1"/>
  <c r="HC108" i="39" s="1"/>
  <c r="HC109" i="39" s="1"/>
  <c r="HC110" i="39" s="1"/>
  <c r="HC111" i="39" s="1"/>
  <c r="HC112" i="39" s="1"/>
  <c r="HC113" i="39" s="1"/>
  <c r="HC114" i="39" s="1"/>
  <c r="HC115" i="39" s="1"/>
  <c r="HC116" i="39" s="1"/>
  <c r="HC117" i="39" s="1"/>
  <c r="HC118" i="39" s="1"/>
  <c r="HC119" i="39" s="1"/>
  <c r="HC120" i="39" s="1"/>
  <c r="HC121" i="39" s="1"/>
  <c r="HB51" i="39"/>
  <c r="I51" i="41" s="1"/>
  <c r="S51" i="41" s="1"/>
  <c r="HA40" i="39"/>
  <c r="HA41" i="39" s="1"/>
  <c r="HA42" i="39" s="1"/>
  <c r="HA43" i="39" s="1"/>
  <c r="HA44" i="39" s="1"/>
  <c r="HA45" i="39" s="1"/>
  <c r="HA46" i="39" s="1"/>
  <c r="HA47" i="39" s="1"/>
  <c r="HA48" i="39" s="1"/>
  <c r="HA49" i="39" s="1"/>
  <c r="HA50" i="39" s="1"/>
  <c r="HA51" i="39" s="1"/>
  <c r="HA52" i="39" s="1"/>
  <c r="HA53" i="39" s="1"/>
  <c r="HA54" i="39" s="1"/>
  <c r="HA55" i="39" s="1"/>
  <c r="HA56" i="39" s="1"/>
  <c r="HA57" i="39" s="1"/>
  <c r="HA58" i="39" s="1"/>
  <c r="HA59" i="39" s="1"/>
  <c r="HA60" i="39" s="1"/>
  <c r="HA61" i="39" s="1"/>
  <c r="HA62" i="39" s="1"/>
  <c r="HA63" i="39" s="1"/>
  <c r="HA64" i="39" s="1"/>
  <c r="HA65" i="39" s="1"/>
  <c r="HA66" i="39" s="1"/>
  <c r="HA67" i="39" s="1"/>
  <c r="HA68" i="39" s="1"/>
  <c r="HA69" i="39" s="1"/>
  <c r="HA70" i="39" s="1"/>
  <c r="HA71" i="39" s="1"/>
  <c r="HA72" i="39" s="1"/>
  <c r="HA73" i="39" s="1"/>
  <c r="HA74" i="39" s="1"/>
  <c r="HA75" i="39" s="1"/>
  <c r="HA76" i="39" s="1"/>
  <c r="HA77" i="39" s="1"/>
  <c r="HA78" i="39" s="1"/>
  <c r="HA79" i="39" s="1"/>
  <c r="HA80" i="39" s="1"/>
  <c r="HA81" i="39" s="1"/>
  <c r="HA82" i="39" s="1"/>
  <c r="HA83" i="39" s="1"/>
  <c r="HA84" i="39" s="1"/>
  <c r="HA85" i="39" s="1"/>
  <c r="HA86" i="39" s="1"/>
  <c r="HA87" i="39" s="1"/>
  <c r="HA88" i="39" s="1"/>
  <c r="HA89" i="39" s="1"/>
  <c r="HA90" i="39" s="1"/>
  <c r="HA91" i="39" s="1"/>
  <c r="HA92" i="39" s="1"/>
  <c r="HA93" i="39" s="1"/>
  <c r="HA94" i="39" s="1"/>
  <c r="HA95" i="39" s="1"/>
  <c r="HA96" i="39" s="1"/>
  <c r="HA97" i="39" s="1"/>
  <c r="HA98" i="39" s="1"/>
  <c r="HA99" i="39" s="1"/>
  <c r="HA100" i="39" s="1"/>
  <c r="HA101" i="39" s="1"/>
  <c r="HA102" i="39" s="1"/>
  <c r="HA103" i="39" s="1"/>
  <c r="HA104" i="39" s="1"/>
  <c r="HA105" i="39" s="1"/>
  <c r="HA106" i="39" s="1"/>
  <c r="HA107" i="39" s="1"/>
  <c r="HA108" i="39" s="1"/>
  <c r="HA109" i="39" s="1"/>
  <c r="HA110" i="39" s="1"/>
  <c r="HA111" i="39" s="1"/>
  <c r="HA112" i="39" s="1"/>
  <c r="HA113" i="39" s="1"/>
  <c r="HA114" i="39" s="1"/>
  <c r="HA115" i="39" s="1"/>
  <c r="HA116" i="39" s="1"/>
  <c r="HA117" i="39" s="1"/>
  <c r="HA118" i="39" s="1"/>
  <c r="HA119" i="39" s="1"/>
  <c r="HA120" i="39" s="1"/>
  <c r="HA121" i="39" s="1"/>
  <c r="HA39" i="39"/>
  <c r="DN33" i="6"/>
  <c r="DN17" i="6"/>
  <c r="DN31" i="6"/>
  <c r="DN15" i="6"/>
  <c r="CZ33" i="6"/>
  <c r="CZ31" i="6"/>
  <c r="CZ14" i="6"/>
  <c r="CZ15" i="6"/>
  <c r="CL33" i="6"/>
  <c r="CL30" i="6"/>
  <c r="CL31" i="6"/>
  <c r="CL15" i="6"/>
  <c r="BX33" i="6"/>
  <c r="BX31" i="6"/>
  <c r="BX15" i="6"/>
  <c r="BJ31" i="6"/>
  <c r="AW14" i="6"/>
  <c r="AW15" i="6"/>
  <c r="AV33" i="6"/>
  <c r="AV31" i="6"/>
  <c r="AH33" i="6"/>
  <c r="AH30" i="6"/>
  <c r="AH31" i="6"/>
  <c r="AH17" i="6"/>
  <c r="AH15" i="6"/>
  <c r="AT17" i="6"/>
  <c r="AU17" i="6"/>
  <c r="AV17" i="6"/>
  <c r="AV15" i="6"/>
  <c r="AW7" i="6"/>
  <c r="AW8" i="6"/>
  <c r="AW9" i="6"/>
  <c r="AW10" i="6"/>
  <c r="AW11" i="6"/>
  <c r="AW12" i="6"/>
  <c r="AW13" i="6"/>
  <c r="AW6" i="6"/>
  <c r="AO8" i="91" l="1"/>
  <c r="AP8" i="91" s="1"/>
  <c r="EH8" i="91"/>
  <c r="EJ8" i="91" s="1"/>
  <c r="CH7" i="91"/>
  <c r="CI7" i="91" s="1"/>
  <c r="CH8" i="91"/>
  <c r="CI8" i="91" s="1"/>
  <c r="Z6" i="91"/>
  <c r="DU6" i="91" s="1"/>
  <c r="DQ6" i="91"/>
  <c r="AI6" i="91"/>
  <c r="ED6" i="91" s="1"/>
  <c r="DZ6" i="91"/>
  <c r="AL9" i="91"/>
  <c r="AL10" i="91" s="1"/>
  <c r="AJ5" i="91"/>
  <c r="EE5" i="91" s="1"/>
  <c r="EC5" i="91"/>
  <c r="AO6" i="91"/>
  <c r="AP6" i="91" s="1"/>
  <c r="EH6" i="91"/>
  <c r="EJ6" i="91" s="1"/>
  <c r="H7" i="91"/>
  <c r="DC7" i="91" s="1"/>
  <c r="CY7" i="91"/>
  <c r="AM7" i="91"/>
  <c r="ET6" i="91"/>
  <c r="EV6" i="91" s="1"/>
  <c r="DP6" i="91"/>
  <c r="AJ6" i="91"/>
  <c r="EE6" i="91" s="1"/>
  <c r="EC6" i="91"/>
  <c r="H6" i="91"/>
  <c r="DC6" i="91" s="1"/>
  <c r="CY6" i="91"/>
  <c r="DG6" i="91"/>
  <c r="EW5" i="91"/>
  <c r="Q7" i="91"/>
  <c r="DL7" i="91" s="1"/>
  <c r="DH7" i="91"/>
  <c r="EK5" i="91"/>
  <c r="DY6" i="91"/>
  <c r="Q6" i="91"/>
  <c r="DL6" i="91" s="1"/>
  <c r="DH6" i="91"/>
  <c r="CZ6" i="91"/>
  <c r="DG7" i="91"/>
  <c r="DR6" i="91"/>
  <c r="CZ7" i="91"/>
  <c r="CX6" i="91"/>
  <c r="CN6" i="91"/>
  <c r="CO6" i="91" s="1"/>
  <c r="CN7" i="91"/>
  <c r="CO7" i="91" s="1"/>
  <c r="BA7" i="91"/>
  <c r="BB7" i="91" s="1"/>
  <c r="EW7" i="91" s="1"/>
  <c r="BA6" i="91"/>
  <c r="BB6" i="91" s="1"/>
  <c r="EW6" i="91" s="1"/>
  <c r="AU6" i="91"/>
  <c r="AV6" i="91" s="1"/>
  <c r="EQ6" i="91" s="1"/>
  <c r="AU7" i="91"/>
  <c r="AV7" i="91" s="1"/>
  <c r="EQ7" i="91" s="1"/>
  <c r="K142" i="90"/>
  <c r="S142" i="90" s="1"/>
  <c r="S130" i="90"/>
  <c r="S132" i="90"/>
  <c r="K144" i="90"/>
  <c r="S144" i="90" s="1"/>
  <c r="M136" i="90"/>
  <c r="J136" i="90" s="1"/>
  <c r="R136" i="90" s="1"/>
  <c r="M137" i="89"/>
  <c r="K136" i="89"/>
  <c r="S136" i="89" s="1"/>
  <c r="R124" i="88"/>
  <c r="K138" i="88"/>
  <c r="S138" i="88" s="1"/>
  <c r="S126" i="88"/>
  <c r="K142" i="88"/>
  <c r="S142" i="88" s="1"/>
  <c r="S130" i="88"/>
  <c r="K126" i="84"/>
  <c r="V125" i="84"/>
  <c r="J135" i="84"/>
  <c r="U135" i="84" s="1"/>
  <c r="U123" i="84"/>
  <c r="J143" i="84"/>
  <c r="U143" i="84" s="1"/>
  <c r="U131" i="84"/>
  <c r="K111" i="89"/>
  <c r="AM9" i="91"/>
  <c r="K139" i="90"/>
  <c r="S139" i="90" s="1"/>
  <c r="S127" i="90"/>
  <c r="K138" i="90"/>
  <c r="S138" i="90" s="1"/>
  <c r="S126" i="90"/>
  <c r="K134" i="90"/>
  <c r="S134" i="90" s="1"/>
  <c r="S122" i="90"/>
  <c r="J142" i="89"/>
  <c r="R142" i="89" s="1"/>
  <c r="R130" i="89"/>
  <c r="B9" i="91"/>
  <c r="C8" i="91"/>
  <c r="E8" i="91"/>
  <c r="D8" i="91"/>
  <c r="AC8" i="91"/>
  <c r="AE7" i="91"/>
  <c r="AD7" i="91"/>
  <c r="AH7" i="91"/>
  <c r="EC7" i="91" s="1"/>
  <c r="AF7" i="91"/>
  <c r="EA7" i="91" s="1"/>
  <c r="CL8" i="91"/>
  <c r="AX9" i="91"/>
  <c r="AY8" i="91"/>
  <c r="ET8" i="91" s="1"/>
  <c r="EV8" i="91" s="1"/>
  <c r="BX7" i="91"/>
  <c r="CB7" i="91" s="1"/>
  <c r="U7" i="91"/>
  <c r="BW7" i="91"/>
  <c r="W7" i="91"/>
  <c r="DR7" i="91" s="1"/>
  <c r="T8" i="91"/>
  <c r="BY7" i="91"/>
  <c r="V7" i="91"/>
  <c r="S124" i="90"/>
  <c r="K136" i="90"/>
  <c r="S136" i="90" s="1"/>
  <c r="M136" i="88"/>
  <c r="K136" i="85"/>
  <c r="J136" i="85" s="1"/>
  <c r="P136" i="85" s="1"/>
  <c r="P137" i="84"/>
  <c r="AR9" i="91"/>
  <c r="AS8" i="91"/>
  <c r="EN8" i="91" s="1"/>
  <c r="EP8" i="91" s="1"/>
  <c r="BN7" i="91"/>
  <c r="BP7" i="91"/>
  <c r="DI7" i="91" s="1"/>
  <c r="BM8" i="91"/>
  <c r="BO7" i="91"/>
  <c r="BS7" i="91" s="1"/>
  <c r="R125" i="88"/>
  <c r="J126" i="88"/>
  <c r="M125" i="88"/>
  <c r="K125" i="85"/>
  <c r="J125" i="85" s="1"/>
  <c r="P125" i="85" s="1"/>
  <c r="P126" i="84"/>
  <c r="BD9" i="91"/>
  <c r="BF8" i="91"/>
  <c r="BJ8" i="91" s="1"/>
  <c r="BE8" i="91"/>
  <c r="BG8" i="91"/>
  <c r="T123" i="89"/>
  <c r="L124" i="89"/>
  <c r="J134" i="89"/>
  <c r="R134" i="89" s="1"/>
  <c r="R122" i="89"/>
  <c r="K135" i="90"/>
  <c r="S135" i="90" s="1"/>
  <c r="S123" i="90"/>
  <c r="M112" i="90"/>
  <c r="K112" i="89"/>
  <c r="BV8" i="91"/>
  <c r="K9" i="91"/>
  <c r="M8" i="91"/>
  <c r="L8" i="91"/>
  <c r="N8" i="91"/>
  <c r="K137" i="90"/>
  <c r="S137" i="90" s="1"/>
  <c r="S125" i="90"/>
  <c r="K140" i="90"/>
  <c r="S140" i="90" s="1"/>
  <c r="S128" i="90"/>
  <c r="T123" i="88"/>
  <c r="L124" i="88"/>
  <c r="K141" i="88"/>
  <c r="S141" i="88" s="1"/>
  <c r="S129" i="88"/>
  <c r="K137" i="88"/>
  <c r="S137" i="88" s="1"/>
  <c r="S125" i="88"/>
  <c r="K145" i="88"/>
  <c r="S145" i="88" s="1"/>
  <c r="S133" i="88"/>
  <c r="M113" i="88"/>
  <c r="M113" i="89" s="1"/>
  <c r="L113" i="86"/>
  <c r="J113" i="86" s="1"/>
  <c r="K113" i="85"/>
  <c r="J113" i="85" s="1"/>
  <c r="P114" i="84"/>
  <c r="I140" i="76"/>
  <c r="Q140" i="76" s="1"/>
  <c r="K141" i="76"/>
  <c r="R124" i="76"/>
  <c r="J125" i="76"/>
  <c r="P124" i="75"/>
  <c r="H125" i="75"/>
  <c r="HB52" i="39"/>
  <c r="H51" i="72"/>
  <c r="P51" i="72" s="1"/>
  <c r="N185" i="7"/>
  <c r="H184" i="7"/>
  <c r="L180" i="7"/>
  <c r="H180" i="7"/>
  <c r="I183" i="7"/>
  <c r="E183" i="7"/>
  <c r="M179" i="7"/>
  <c r="I179" i="7"/>
  <c r="E179" i="7"/>
  <c r="L183" i="7"/>
  <c r="N180" i="7"/>
  <c r="M183" i="7"/>
  <c r="DN3" i="39"/>
  <c r="J3" i="72" s="1"/>
  <c r="R3" i="72" s="1"/>
  <c r="CT2" i="39"/>
  <c r="CS2" i="39"/>
  <c r="H8" i="91" l="1"/>
  <c r="DC8" i="91" s="1"/>
  <c r="CY8" i="91"/>
  <c r="AO7" i="91"/>
  <c r="AP7" i="91" s="1"/>
  <c r="EH7" i="91"/>
  <c r="EJ7" i="91" s="1"/>
  <c r="Z7" i="91"/>
  <c r="DU7" i="91" s="1"/>
  <c r="DQ7" i="91"/>
  <c r="DY7" i="91"/>
  <c r="CZ8" i="91"/>
  <c r="CF9" i="91"/>
  <c r="Q8" i="91"/>
  <c r="DP7" i="91"/>
  <c r="AI7" i="91"/>
  <c r="ED7" i="91" s="1"/>
  <c r="DZ7" i="91"/>
  <c r="CX8" i="91"/>
  <c r="DI8" i="91"/>
  <c r="AO9" i="91"/>
  <c r="AP9" i="91" s="1"/>
  <c r="DG8" i="91"/>
  <c r="EK6" i="91"/>
  <c r="EK8" i="91"/>
  <c r="CN8" i="91"/>
  <c r="CO8" i="91" s="1"/>
  <c r="BA8" i="91"/>
  <c r="BB8" i="91" s="1"/>
  <c r="EW8" i="91" s="1"/>
  <c r="AU8" i="91"/>
  <c r="AV8" i="91" s="1"/>
  <c r="EQ8" i="91" s="1"/>
  <c r="AJ7" i="91"/>
  <c r="EE7" i="91" s="1"/>
  <c r="M137" i="90"/>
  <c r="J137" i="90" s="1"/>
  <c r="R137" i="90" s="1"/>
  <c r="M138" i="89"/>
  <c r="K137" i="89"/>
  <c r="S137" i="89" s="1"/>
  <c r="K127" i="84"/>
  <c r="V126" i="84"/>
  <c r="L125" i="89"/>
  <c r="T124" i="89"/>
  <c r="J127" i="88"/>
  <c r="R126" i="88"/>
  <c r="AX10" i="91"/>
  <c r="AY9" i="91"/>
  <c r="CL9" i="91"/>
  <c r="M114" i="88"/>
  <c r="M114" i="89" s="1"/>
  <c r="L114" i="86"/>
  <c r="J114" i="86" s="1"/>
  <c r="K114" i="85"/>
  <c r="J114" i="85" s="1"/>
  <c r="P115" i="84"/>
  <c r="L125" i="88"/>
  <c r="T124" i="88"/>
  <c r="AR10" i="91"/>
  <c r="AS9" i="91"/>
  <c r="EN9" i="91" s="1"/>
  <c r="EP9" i="91" s="1"/>
  <c r="L9" i="91"/>
  <c r="N9" i="91"/>
  <c r="K10" i="91"/>
  <c r="M9" i="91"/>
  <c r="M126" i="88"/>
  <c r="P127" i="84"/>
  <c r="K126" i="85"/>
  <c r="J126" i="85" s="1"/>
  <c r="P126" i="85" s="1"/>
  <c r="BW8" i="91"/>
  <c r="T9" i="91"/>
  <c r="BY8" i="91"/>
  <c r="W8" i="91"/>
  <c r="DR8" i="91" s="1"/>
  <c r="V8" i="91"/>
  <c r="BX8" i="91"/>
  <c r="CB8" i="91" s="1"/>
  <c r="U8" i="91"/>
  <c r="BV9" i="91"/>
  <c r="E9" i="91"/>
  <c r="CZ9" i="91" s="1"/>
  <c r="B10" i="91"/>
  <c r="D9" i="91"/>
  <c r="C9" i="91"/>
  <c r="CX9" i="91" s="1"/>
  <c r="M113" i="90"/>
  <c r="K113" i="89"/>
  <c r="BE9" i="91"/>
  <c r="BG9" i="91"/>
  <c r="BD10" i="91"/>
  <c r="BF9" i="91"/>
  <c r="BJ9" i="91" s="1"/>
  <c r="BP8" i="91"/>
  <c r="BM9" i="91"/>
  <c r="BO8" i="91"/>
  <c r="BS8" i="91" s="1"/>
  <c r="BN8" i="91"/>
  <c r="M137" i="88"/>
  <c r="K137" i="85"/>
  <c r="J137" i="85" s="1"/>
  <c r="P137" i="85" s="1"/>
  <c r="P138" i="84"/>
  <c r="AC9" i="91"/>
  <c r="AH8" i="91"/>
  <c r="EC8" i="91" s="1"/>
  <c r="AF8" i="91"/>
  <c r="EA8" i="91" s="1"/>
  <c r="AE8" i="91"/>
  <c r="AD8" i="91"/>
  <c r="AL11" i="91"/>
  <c r="CF10" i="91"/>
  <c r="AM10" i="91"/>
  <c r="I141" i="76"/>
  <c r="Q141" i="76" s="1"/>
  <c r="K142" i="76"/>
  <c r="R125" i="76"/>
  <c r="J126" i="76"/>
  <c r="P125" i="75"/>
  <c r="H126" i="75"/>
  <c r="HB53" i="39"/>
  <c r="H52" i="72"/>
  <c r="P52" i="72" s="1"/>
  <c r="I52" i="27"/>
  <c r="R52" i="27" s="1"/>
  <c r="I52" i="41"/>
  <c r="S52" i="41" s="1"/>
  <c r="AI8" i="91" l="1"/>
  <c r="ED8" i="91" s="1"/>
  <c r="DZ8" i="91"/>
  <c r="ET9" i="91"/>
  <c r="EV9" i="91" s="1"/>
  <c r="CH9" i="91"/>
  <c r="CI9" i="91" s="1"/>
  <c r="EK7" i="91"/>
  <c r="H9" i="91"/>
  <c r="DC9" i="91" s="1"/>
  <c r="CY9" i="91"/>
  <c r="DP8" i="91"/>
  <c r="AO10" i="91"/>
  <c r="AP10" i="91" s="1"/>
  <c r="EH10" i="91"/>
  <c r="EJ10" i="91" s="1"/>
  <c r="Z8" i="91"/>
  <c r="DU8" i="91" s="1"/>
  <c r="DQ8" i="91"/>
  <c r="Q9" i="91"/>
  <c r="DL9" i="91" s="1"/>
  <c r="EK9" i="91"/>
  <c r="DL8" i="91"/>
  <c r="CH10" i="91"/>
  <c r="CI10" i="91" s="1"/>
  <c r="DY8" i="91"/>
  <c r="EH9" i="91"/>
  <c r="EJ9" i="91" s="1"/>
  <c r="DH8" i="91"/>
  <c r="BA9" i="91"/>
  <c r="BB9" i="91" s="1"/>
  <c r="CN9" i="91"/>
  <c r="CO9" i="91" s="1"/>
  <c r="AU9" i="91"/>
  <c r="AV9" i="91" s="1"/>
  <c r="EQ9" i="91" s="1"/>
  <c r="AJ8" i="91"/>
  <c r="EE8" i="91" s="1"/>
  <c r="M139" i="89"/>
  <c r="M138" i="90"/>
  <c r="J138" i="90" s="1"/>
  <c r="R138" i="90" s="1"/>
  <c r="K138" i="89"/>
  <c r="S138" i="89" s="1"/>
  <c r="K128" i="84"/>
  <c r="V127" i="84"/>
  <c r="AL12" i="91"/>
  <c r="CF11" i="91"/>
  <c r="AM11" i="91"/>
  <c r="AX11" i="91"/>
  <c r="CL10" i="91"/>
  <c r="AY10" i="91"/>
  <c r="ET10" i="91" s="1"/>
  <c r="EV10" i="91" s="1"/>
  <c r="AF9" i="91"/>
  <c r="EA9" i="91" s="1"/>
  <c r="AC10" i="91"/>
  <c r="AE9" i="91"/>
  <c r="AD9" i="91"/>
  <c r="AH9" i="91"/>
  <c r="EC9" i="91" s="1"/>
  <c r="B11" i="91"/>
  <c r="D10" i="91"/>
  <c r="C10" i="91"/>
  <c r="E10" i="91"/>
  <c r="CZ10" i="91" s="1"/>
  <c r="L126" i="88"/>
  <c r="T125" i="88"/>
  <c r="M114" i="90"/>
  <c r="K114" i="89"/>
  <c r="L126" i="89"/>
  <c r="T125" i="89"/>
  <c r="M138" i="88"/>
  <c r="K138" i="85"/>
  <c r="J138" i="85" s="1"/>
  <c r="P138" i="85" s="1"/>
  <c r="P139" i="84"/>
  <c r="N10" i="91"/>
  <c r="K11" i="91"/>
  <c r="M10" i="91"/>
  <c r="L10" i="91"/>
  <c r="M115" i="88"/>
  <c r="M115" i="89" s="1"/>
  <c r="L115" i="86"/>
  <c r="J115" i="86" s="1"/>
  <c r="K115" i="85"/>
  <c r="J115" i="85" s="1"/>
  <c r="P116" i="84"/>
  <c r="J128" i="88"/>
  <c r="R127" i="88"/>
  <c r="BV10" i="91"/>
  <c r="T10" i="91"/>
  <c r="BY9" i="91"/>
  <c r="V9" i="91"/>
  <c r="BX9" i="91"/>
  <c r="CB9" i="91" s="1"/>
  <c r="U9" i="91"/>
  <c r="BW9" i="91"/>
  <c r="W9" i="91"/>
  <c r="DR9" i="91" s="1"/>
  <c r="BM10" i="91"/>
  <c r="BO9" i="91"/>
  <c r="BS9" i="91" s="1"/>
  <c r="BN9" i="91"/>
  <c r="BP9" i="91"/>
  <c r="DI9" i="91" s="1"/>
  <c r="BD11" i="91"/>
  <c r="BG10" i="91"/>
  <c r="BF10" i="91"/>
  <c r="BJ10" i="91" s="1"/>
  <c r="BE10" i="91"/>
  <c r="M127" i="88"/>
  <c r="K127" i="85"/>
  <c r="J127" i="85" s="1"/>
  <c r="P127" i="85" s="1"/>
  <c r="P128" i="84"/>
  <c r="AS10" i="91"/>
  <c r="EN10" i="91" s="1"/>
  <c r="EP10" i="91" s="1"/>
  <c r="AR11" i="91"/>
  <c r="I142" i="76"/>
  <c r="Q142" i="76" s="1"/>
  <c r="K143" i="76"/>
  <c r="J127" i="76"/>
  <c r="R126" i="76"/>
  <c r="H127" i="75"/>
  <c r="P126" i="75"/>
  <c r="HB54" i="39"/>
  <c r="H53" i="72"/>
  <c r="P53" i="72" s="1"/>
  <c r="I53" i="27"/>
  <c r="R53" i="27" s="1"/>
  <c r="I53" i="41"/>
  <c r="S53" i="41" s="1"/>
  <c r="Z9" i="91" l="1"/>
  <c r="DU9" i="91" s="1"/>
  <c r="DQ9" i="91"/>
  <c r="DY9" i="91"/>
  <c r="CH11" i="91"/>
  <c r="CI11" i="91" s="1"/>
  <c r="AI9" i="91"/>
  <c r="ED9" i="91" s="1"/>
  <c r="DZ9" i="91"/>
  <c r="EK10" i="91"/>
  <c r="DP9" i="91"/>
  <c r="EW9" i="91"/>
  <c r="CX10" i="91"/>
  <c r="H10" i="91"/>
  <c r="DC10" i="91" s="1"/>
  <c r="CY10" i="91"/>
  <c r="Q10" i="91"/>
  <c r="DL10" i="91" s="1"/>
  <c r="DH10" i="91"/>
  <c r="AO11" i="91"/>
  <c r="AP11" i="91" s="1"/>
  <c r="EH11" i="91"/>
  <c r="EJ11" i="91" s="1"/>
  <c r="DG9" i="91"/>
  <c r="DH9" i="91"/>
  <c r="AJ9" i="91"/>
  <c r="EE9" i="91" s="1"/>
  <c r="CN10" i="91"/>
  <c r="CO10" i="91" s="1"/>
  <c r="BA10" i="91"/>
  <c r="BB10" i="91" s="1"/>
  <c r="EW10" i="91" s="1"/>
  <c r="AU10" i="91"/>
  <c r="AV10" i="91" s="1"/>
  <c r="EQ10" i="91" s="1"/>
  <c r="M139" i="90"/>
  <c r="J139" i="90" s="1"/>
  <c r="R139" i="90" s="1"/>
  <c r="K139" i="89"/>
  <c r="S139" i="89" s="1"/>
  <c r="M140" i="89"/>
  <c r="V128" i="84"/>
  <c r="K129" i="84"/>
  <c r="AD10" i="91"/>
  <c r="AH10" i="91"/>
  <c r="EC10" i="91" s="1"/>
  <c r="AC11" i="91"/>
  <c r="AF10" i="91"/>
  <c r="EA10" i="91" s="1"/>
  <c r="AE10" i="91"/>
  <c r="BG11" i="91"/>
  <c r="BF11" i="91"/>
  <c r="BJ11" i="91" s="1"/>
  <c r="BD12" i="91"/>
  <c r="BE11" i="91"/>
  <c r="J129" i="88"/>
  <c r="R128" i="88"/>
  <c r="M115" i="90"/>
  <c r="K115" i="89"/>
  <c r="L11" i="91"/>
  <c r="K12" i="91"/>
  <c r="N11" i="91"/>
  <c r="M11" i="91"/>
  <c r="B12" i="91"/>
  <c r="E11" i="91"/>
  <c r="CZ11" i="91" s="1"/>
  <c r="D11" i="91"/>
  <c r="C11" i="91"/>
  <c r="CX11" i="91" s="1"/>
  <c r="AY11" i="91"/>
  <c r="CL11" i="91"/>
  <c r="AX12" i="91"/>
  <c r="AR12" i="91"/>
  <c r="AS11" i="91"/>
  <c r="EN11" i="91" s="1"/>
  <c r="EP11" i="91" s="1"/>
  <c r="BM11" i="91"/>
  <c r="BP10" i="91"/>
  <c r="DI10" i="91" s="1"/>
  <c r="BO10" i="91"/>
  <c r="BS10" i="91" s="1"/>
  <c r="BN10" i="91"/>
  <c r="BW10" i="91"/>
  <c r="W10" i="91"/>
  <c r="DR10" i="91" s="1"/>
  <c r="BY10" i="91"/>
  <c r="V10" i="91"/>
  <c r="T11" i="91"/>
  <c r="BX10" i="91"/>
  <c r="CB10" i="91" s="1"/>
  <c r="U10" i="91"/>
  <c r="L116" i="86"/>
  <c r="J116" i="86" s="1"/>
  <c r="M116" i="88"/>
  <c r="M116" i="89" s="1"/>
  <c r="K116" i="85"/>
  <c r="J116" i="85" s="1"/>
  <c r="P117" i="84"/>
  <c r="P129" i="84"/>
  <c r="K128" i="85"/>
  <c r="J128" i="85" s="1"/>
  <c r="P128" i="85" s="1"/>
  <c r="M128" i="88"/>
  <c r="BV11" i="91"/>
  <c r="M139" i="88"/>
  <c r="P140" i="84"/>
  <c r="K139" i="85"/>
  <c r="J139" i="85" s="1"/>
  <c r="P139" i="85" s="1"/>
  <c r="T126" i="89"/>
  <c r="L127" i="89"/>
  <c r="L127" i="88"/>
  <c r="T126" i="88"/>
  <c r="CF12" i="91"/>
  <c r="AM12" i="91"/>
  <c r="AL13" i="91"/>
  <c r="K144" i="76"/>
  <c r="I143" i="76"/>
  <c r="Q143" i="76" s="1"/>
  <c r="R127" i="76"/>
  <c r="J128" i="76"/>
  <c r="P127" i="75"/>
  <c r="H128" i="75"/>
  <c r="HB55" i="39"/>
  <c r="H54" i="72"/>
  <c r="P54" i="72" s="1"/>
  <c r="I54" i="27"/>
  <c r="R54" i="27" s="1"/>
  <c r="I54" i="41"/>
  <c r="S54" i="41" s="1"/>
  <c r="AO12" i="91" l="1"/>
  <c r="AP12" i="91" s="1"/>
  <c r="EH12" i="91"/>
  <c r="EJ12" i="91" s="1"/>
  <c r="Z10" i="91"/>
  <c r="DU10" i="91" s="1"/>
  <c r="DQ10" i="91"/>
  <c r="ET11" i="91"/>
  <c r="EV11" i="91" s="1"/>
  <c r="DG11" i="91"/>
  <c r="DG10" i="91"/>
  <c r="H11" i="91"/>
  <c r="DC11" i="91" s="1"/>
  <c r="CY11" i="91"/>
  <c r="CH12" i="91"/>
  <c r="CI12" i="91" s="1"/>
  <c r="DP10" i="91"/>
  <c r="Q11" i="91"/>
  <c r="AI10" i="91"/>
  <c r="ED10" i="91" s="1"/>
  <c r="DZ10" i="91"/>
  <c r="DY10" i="91"/>
  <c r="EK11" i="91"/>
  <c r="CN11" i="91"/>
  <c r="CO11" i="91" s="1"/>
  <c r="BA11" i="91"/>
  <c r="BB11" i="91" s="1"/>
  <c r="AU11" i="91"/>
  <c r="AV11" i="91" s="1"/>
  <c r="EQ11" i="91" s="1"/>
  <c r="M140" i="90"/>
  <c r="J140" i="90" s="1"/>
  <c r="R140" i="90" s="1"/>
  <c r="M141" i="89"/>
  <c r="K140" i="89"/>
  <c r="S140" i="89" s="1"/>
  <c r="K130" i="84"/>
  <c r="V129" i="84"/>
  <c r="AS12" i="91"/>
  <c r="EN12" i="91" s="1"/>
  <c r="EP12" i="91" s="1"/>
  <c r="AR13" i="91"/>
  <c r="M116" i="90"/>
  <c r="K116" i="89"/>
  <c r="AX13" i="91"/>
  <c r="CL12" i="91"/>
  <c r="AY12" i="91"/>
  <c r="ET12" i="91" s="1"/>
  <c r="EV12" i="91" s="1"/>
  <c r="R129" i="88"/>
  <c r="J130" i="88"/>
  <c r="AC12" i="91"/>
  <c r="AE11" i="91"/>
  <c r="AF11" i="91"/>
  <c r="EA11" i="91" s="1"/>
  <c r="AD11" i="91"/>
  <c r="AH11" i="91"/>
  <c r="BX11" i="91"/>
  <c r="CB11" i="91" s="1"/>
  <c r="U11" i="91"/>
  <c r="BW11" i="91"/>
  <c r="W11" i="91"/>
  <c r="DR11" i="91" s="1"/>
  <c r="V11" i="91"/>
  <c r="BY11" i="91"/>
  <c r="T12" i="91"/>
  <c r="C12" i="91"/>
  <c r="B13" i="91"/>
  <c r="E12" i="91"/>
  <c r="D12" i="91"/>
  <c r="M129" i="88"/>
  <c r="K129" i="85"/>
  <c r="J129" i="85" s="1"/>
  <c r="P129" i="85" s="1"/>
  <c r="P130" i="84"/>
  <c r="BN11" i="91"/>
  <c r="BM12" i="91"/>
  <c r="BP11" i="91"/>
  <c r="DI11" i="91" s="1"/>
  <c r="BO11" i="91"/>
  <c r="BS11" i="91" s="1"/>
  <c r="AL14" i="91"/>
  <c r="CF13" i="91"/>
  <c r="AM13" i="91"/>
  <c r="T127" i="88"/>
  <c r="L128" i="88"/>
  <c r="M140" i="88"/>
  <c r="K140" i="85"/>
  <c r="J140" i="85" s="1"/>
  <c r="P140" i="85" s="1"/>
  <c r="P141" i="84"/>
  <c r="T127" i="89"/>
  <c r="L128" i="89"/>
  <c r="BV12" i="91"/>
  <c r="M117" i="88"/>
  <c r="M117" i="89" s="1"/>
  <c r="L117" i="86"/>
  <c r="J117" i="86" s="1"/>
  <c r="K117" i="85"/>
  <c r="J117" i="85" s="1"/>
  <c r="P118" i="84"/>
  <c r="K13" i="91"/>
  <c r="M12" i="91"/>
  <c r="L12" i="91"/>
  <c r="N12" i="91"/>
  <c r="BD13" i="91"/>
  <c r="BF12" i="91"/>
  <c r="BJ12" i="91" s="1"/>
  <c r="BE12" i="91"/>
  <c r="BG12" i="91"/>
  <c r="I144" i="76"/>
  <c r="Q144" i="76" s="1"/>
  <c r="K145" i="76"/>
  <c r="I145" i="76" s="1"/>
  <c r="Q145" i="76" s="1"/>
  <c r="J129" i="76"/>
  <c r="R128" i="76"/>
  <c r="H129" i="75"/>
  <c r="P128" i="75"/>
  <c r="HB56" i="39"/>
  <c r="H55" i="72"/>
  <c r="P55" i="72" s="1"/>
  <c r="I55" i="27"/>
  <c r="R55" i="27" s="1"/>
  <c r="I55" i="41"/>
  <c r="S55" i="41" s="1"/>
  <c r="Q12" i="91" l="1"/>
  <c r="CX12" i="91"/>
  <c r="EC11" i="91"/>
  <c r="DH11" i="91"/>
  <c r="AJ10" i="91"/>
  <c r="EE10" i="91" s="1"/>
  <c r="H12" i="91"/>
  <c r="DC12" i="91" s="1"/>
  <c r="CY12" i="91"/>
  <c r="DY11" i="91"/>
  <c r="DL11" i="91"/>
  <c r="EK12" i="91"/>
  <c r="CH13" i="91"/>
  <c r="CI13" i="91" s="1"/>
  <c r="Z11" i="91"/>
  <c r="DU11" i="91" s="1"/>
  <c r="DQ11" i="91"/>
  <c r="AI11" i="91"/>
  <c r="ED11" i="91" s="1"/>
  <c r="DZ11" i="91"/>
  <c r="AO13" i="91"/>
  <c r="AP13" i="91" s="1"/>
  <c r="EH13" i="91"/>
  <c r="EJ13" i="91" s="1"/>
  <c r="CZ12" i="91"/>
  <c r="DP11" i="91"/>
  <c r="EW11" i="91"/>
  <c r="CN12" i="91"/>
  <c r="CO12" i="91" s="1"/>
  <c r="BA12" i="91"/>
  <c r="BB12" i="91" s="1"/>
  <c r="AU12" i="91"/>
  <c r="AV12" i="91" s="1"/>
  <c r="EQ12" i="91" s="1"/>
  <c r="M142" i="89"/>
  <c r="K141" i="89"/>
  <c r="S141" i="89" s="1"/>
  <c r="M141" i="90"/>
  <c r="J141" i="90" s="1"/>
  <c r="R141" i="90" s="1"/>
  <c r="K131" i="84"/>
  <c r="V130" i="84"/>
  <c r="BV13" i="91"/>
  <c r="AH12" i="91"/>
  <c r="AF12" i="91"/>
  <c r="EA12" i="91" s="1"/>
  <c r="AC13" i="91"/>
  <c r="AE12" i="91"/>
  <c r="AD12" i="91"/>
  <c r="BG13" i="91"/>
  <c r="BD14" i="91"/>
  <c r="BE13" i="91"/>
  <c r="BF13" i="91"/>
  <c r="BJ13" i="91" s="1"/>
  <c r="L129" i="89"/>
  <c r="T128" i="89"/>
  <c r="M130" i="88"/>
  <c r="K130" i="85"/>
  <c r="J130" i="85" s="1"/>
  <c r="P130" i="85" s="1"/>
  <c r="P131" i="84"/>
  <c r="W12" i="91"/>
  <c r="T13" i="91"/>
  <c r="BY12" i="91"/>
  <c r="V12" i="91"/>
  <c r="BW12" i="91"/>
  <c r="U12" i="91"/>
  <c r="BX12" i="91"/>
  <c r="CB12" i="91" s="1"/>
  <c r="J131" i="88"/>
  <c r="R130" i="88"/>
  <c r="AY13" i="91"/>
  <c r="CL13" i="91"/>
  <c r="AX14" i="91"/>
  <c r="N13" i="91"/>
  <c r="L13" i="91"/>
  <c r="M13" i="91"/>
  <c r="K14" i="91"/>
  <c r="M117" i="90"/>
  <c r="K117" i="89"/>
  <c r="L129" i="88"/>
  <c r="T128" i="88"/>
  <c r="AL15" i="91"/>
  <c r="AL16" i="91" s="1"/>
  <c r="CF14" i="91"/>
  <c r="AM14" i="91"/>
  <c r="BP12" i="91"/>
  <c r="DI12" i="91" s="1"/>
  <c r="BM13" i="91"/>
  <c r="BO12" i="91"/>
  <c r="BS12" i="91" s="1"/>
  <c r="BN12" i="91"/>
  <c r="E13" i="91"/>
  <c r="CZ13" i="91" s="1"/>
  <c r="B14" i="91"/>
  <c r="D13" i="91"/>
  <c r="C13" i="91"/>
  <c r="CX13" i="91" s="1"/>
  <c r="AR14" i="91"/>
  <c r="AS13" i="91"/>
  <c r="EN13" i="91" s="1"/>
  <c r="EP13" i="91" s="1"/>
  <c r="M118" i="88"/>
  <c r="M118" i="89" s="1"/>
  <c r="L118" i="86"/>
  <c r="J118" i="86" s="1"/>
  <c r="K118" i="85"/>
  <c r="J118" i="85" s="1"/>
  <c r="P119" i="84"/>
  <c r="M141" i="88"/>
  <c r="K141" i="85"/>
  <c r="J141" i="85" s="1"/>
  <c r="P141" i="85" s="1"/>
  <c r="P142" i="84"/>
  <c r="R129" i="76"/>
  <c r="J130" i="76"/>
  <c r="H130" i="75"/>
  <c r="P129" i="75"/>
  <c r="HB57" i="39"/>
  <c r="I56" i="27"/>
  <c r="R56" i="27" s="1"/>
  <c r="H56" i="72"/>
  <c r="P56" i="72" s="1"/>
  <c r="I56" i="41"/>
  <c r="S56" i="41" s="1"/>
  <c r="Q13" i="91" l="1"/>
  <c r="EC12" i="91"/>
  <c r="DP12" i="91"/>
  <c r="AI12" i="91"/>
  <c r="ED12" i="91" s="1"/>
  <c r="DZ12" i="91"/>
  <c r="EK13" i="91"/>
  <c r="DH12" i="91"/>
  <c r="DI13" i="91"/>
  <c r="DR12" i="91"/>
  <c r="EW12" i="91"/>
  <c r="DL12" i="91"/>
  <c r="AO14" i="91"/>
  <c r="AP14" i="91" s="1"/>
  <c r="EH14" i="91"/>
  <c r="EJ14" i="91" s="1"/>
  <c r="EJ15" i="91" s="1"/>
  <c r="EJ16" i="91" s="1"/>
  <c r="DY12" i="91"/>
  <c r="H13" i="91"/>
  <c r="DC13" i="91" s="1"/>
  <c r="CY13" i="91"/>
  <c r="CH14" i="91"/>
  <c r="ET13" i="91"/>
  <c r="EV13" i="91" s="1"/>
  <c r="Z12" i="91"/>
  <c r="DU12" i="91" s="1"/>
  <c r="DQ12" i="91"/>
  <c r="AJ11" i="91"/>
  <c r="DG12" i="91"/>
  <c r="BA13" i="91"/>
  <c r="BB13" i="91" s="1"/>
  <c r="CN13" i="91"/>
  <c r="CO13" i="91" s="1"/>
  <c r="AU13" i="91"/>
  <c r="AV13" i="91" s="1"/>
  <c r="EQ13" i="91" s="1"/>
  <c r="K142" i="89"/>
  <c r="S142" i="89" s="1"/>
  <c r="M142" i="90"/>
  <c r="J142" i="90" s="1"/>
  <c r="R142" i="90" s="1"/>
  <c r="M143" i="89"/>
  <c r="K132" i="84"/>
  <c r="V131" i="84"/>
  <c r="C14" i="91"/>
  <c r="B15" i="91"/>
  <c r="E14" i="91"/>
  <c r="CZ14" i="91" s="1"/>
  <c r="D14" i="91"/>
  <c r="CI14" i="91"/>
  <c r="CH15" i="91"/>
  <c r="BX13" i="91"/>
  <c r="CB13" i="91" s="1"/>
  <c r="U13" i="91"/>
  <c r="BW13" i="91"/>
  <c r="T14" i="91"/>
  <c r="BY13" i="91"/>
  <c r="V13" i="91"/>
  <c r="W13" i="91"/>
  <c r="M118" i="90"/>
  <c r="K118" i="89"/>
  <c r="L130" i="88"/>
  <c r="T129" i="88"/>
  <c r="M119" i="88"/>
  <c r="M119" i="89" s="1"/>
  <c r="L119" i="86"/>
  <c r="J119" i="86" s="1"/>
  <c r="K119" i="85"/>
  <c r="J119" i="85" s="1"/>
  <c r="P120" i="84"/>
  <c r="M142" i="88"/>
  <c r="P143" i="84"/>
  <c r="K142" i="85"/>
  <c r="J142" i="85" s="1"/>
  <c r="P142" i="85" s="1"/>
  <c r="AR15" i="91"/>
  <c r="AR16" i="91" s="1"/>
  <c r="AS14" i="91"/>
  <c r="EN14" i="91" s="1"/>
  <c r="EP14" i="91" s="1"/>
  <c r="EP15" i="91" s="1"/>
  <c r="EP16" i="91" s="1"/>
  <c r="BN13" i="91"/>
  <c r="BO13" i="91"/>
  <c r="BS13" i="91" s="1"/>
  <c r="BM14" i="91"/>
  <c r="BP13" i="91"/>
  <c r="AX15" i="91"/>
  <c r="AX16" i="91" s="1"/>
  <c r="AY14" i="91"/>
  <c r="CL14" i="91"/>
  <c r="J132" i="88"/>
  <c r="R131" i="88"/>
  <c r="BD15" i="91"/>
  <c r="BF14" i="91"/>
  <c r="BJ14" i="91" s="1"/>
  <c r="BE14" i="91"/>
  <c r="BG14" i="91"/>
  <c r="BV14" i="91"/>
  <c r="M14" i="91"/>
  <c r="L14" i="91"/>
  <c r="N14" i="91"/>
  <c r="M131" i="88"/>
  <c r="K131" i="85"/>
  <c r="J131" i="85" s="1"/>
  <c r="P131" i="85" s="1"/>
  <c r="P132" i="84"/>
  <c r="L130" i="89"/>
  <c r="T129" i="89"/>
  <c r="AC14" i="91"/>
  <c r="AE13" i="91"/>
  <c r="AD13" i="91"/>
  <c r="AF13" i="91"/>
  <c r="EA13" i="91" s="1"/>
  <c r="AH13" i="91"/>
  <c r="J131" i="76"/>
  <c r="R130" i="76"/>
  <c r="H131" i="75"/>
  <c r="P130" i="75"/>
  <c r="HB58" i="39"/>
  <c r="H57" i="72"/>
  <c r="P57" i="72" s="1"/>
  <c r="I57" i="41"/>
  <c r="S57" i="41" s="1"/>
  <c r="I57" i="27"/>
  <c r="R57" i="27" s="1"/>
  <c r="EK14" i="91" l="1"/>
  <c r="EC13" i="91"/>
  <c r="EE11" i="91"/>
  <c r="AJ12" i="91"/>
  <c r="DY13" i="91"/>
  <c r="AO15" i="91"/>
  <c r="AO16" i="91" s="1"/>
  <c r="AP16" i="91" s="1"/>
  <c r="DR13" i="91"/>
  <c r="CX14" i="91"/>
  <c r="EW13" i="91"/>
  <c r="DH13" i="91"/>
  <c r="Q14" i="91"/>
  <c r="ET14" i="91"/>
  <c r="EV14" i="91" s="1"/>
  <c r="EV15" i="91" s="1"/>
  <c r="EV16" i="91" s="1"/>
  <c r="AI13" i="91"/>
  <c r="ED13" i="91" s="1"/>
  <c r="DZ13" i="91"/>
  <c r="Z13" i="91"/>
  <c r="DU13" i="91" s="1"/>
  <c r="DQ13" i="91"/>
  <c r="DP13" i="91"/>
  <c r="H14" i="91"/>
  <c r="DC14" i="91" s="1"/>
  <c r="CY14" i="91"/>
  <c r="DG13" i="91"/>
  <c r="DL13" i="91"/>
  <c r="BA14" i="91"/>
  <c r="CN14" i="91"/>
  <c r="CO14" i="91" s="1"/>
  <c r="AU14" i="91"/>
  <c r="AU15" i="91" s="1"/>
  <c r="M144" i="89"/>
  <c r="M143" i="90"/>
  <c r="J143" i="90" s="1"/>
  <c r="R143" i="90" s="1"/>
  <c r="K143" i="89"/>
  <c r="S143" i="89" s="1"/>
  <c r="K133" i="84"/>
  <c r="V132" i="84"/>
  <c r="BP14" i="91"/>
  <c r="DI14" i="91" s="1"/>
  <c r="BO14" i="91"/>
  <c r="BS14" i="91" s="1"/>
  <c r="BN14" i="91"/>
  <c r="T130" i="89"/>
  <c r="L131" i="89"/>
  <c r="BD16" i="91"/>
  <c r="BB14" i="91"/>
  <c r="BA15" i="91"/>
  <c r="L120" i="86"/>
  <c r="J120" i="86" s="1"/>
  <c r="M120" i="88"/>
  <c r="M120" i="89" s="1"/>
  <c r="K120" i="85"/>
  <c r="J120" i="85" s="1"/>
  <c r="P121" i="84"/>
  <c r="CH16" i="91"/>
  <c r="CI16" i="91" s="1"/>
  <c r="CI15" i="91"/>
  <c r="B16" i="91"/>
  <c r="M119" i="90"/>
  <c r="K119" i="89"/>
  <c r="T15" i="91"/>
  <c r="W14" i="91"/>
  <c r="BY14" i="91"/>
  <c r="V14" i="91"/>
  <c r="BX14" i="91"/>
  <c r="CB14" i="91" s="1"/>
  <c r="BW14" i="91"/>
  <c r="U14" i="91"/>
  <c r="P133" i="84"/>
  <c r="K132" i="85"/>
  <c r="J132" i="85" s="1"/>
  <c r="P132" i="85" s="1"/>
  <c r="M132" i="88"/>
  <c r="L131" i="88"/>
  <c r="T130" i="88"/>
  <c r="BV15" i="91"/>
  <c r="AC15" i="91"/>
  <c r="AH14" i="91"/>
  <c r="EC14" i="91" s="1"/>
  <c r="AF14" i="91"/>
  <c r="EA14" i="91" s="1"/>
  <c r="AD14" i="91"/>
  <c r="AE14" i="91"/>
  <c r="J133" i="88"/>
  <c r="R132" i="88"/>
  <c r="M143" i="88"/>
  <c r="P144" i="84"/>
  <c r="K143" i="85"/>
  <c r="J143" i="85" s="1"/>
  <c r="P143" i="85" s="1"/>
  <c r="R131" i="76"/>
  <c r="J132" i="76"/>
  <c r="P131" i="75"/>
  <c r="H132" i="75"/>
  <c r="HB59" i="39"/>
  <c r="H58" i="72"/>
  <c r="P58" i="72" s="1"/>
  <c r="I58" i="27"/>
  <c r="R58" i="27" s="1"/>
  <c r="I58" i="41"/>
  <c r="S58" i="41" s="1"/>
  <c r="EK16" i="91" l="1"/>
  <c r="DP14" i="91"/>
  <c r="AJ13" i="91"/>
  <c r="AP15" i="91"/>
  <c r="DY14" i="91"/>
  <c r="AV14" i="91"/>
  <c r="EQ14" i="91" s="1"/>
  <c r="CN15" i="91"/>
  <c r="CN16" i="91" s="1"/>
  <c r="CO16" i="91" s="1"/>
  <c r="DG14" i="91"/>
  <c r="DH14" i="91"/>
  <c r="EE12" i="91"/>
  <c r="AI14" i="91"/>
  <c r="ED14" i="91" s="1"/>
  <c r="DZ14" i="91"/>
  <c r="DR14" i="91"/>
  <c r="Z14" i="91"/>
  <c r="DU14" i="91" s="1"/>
  <c r="DQ14" i="91"/>
  <c r="EW14" i="91"/>
  <c r="DL14" i="91"/>
  <c r="M145" i="89"/>
  <c r="M144" i="90"/>
  <c r="J144" i="90" s="1"/>
  <c r="R144" i="90" s="1"/>
  <c r="K144" i="89"/>
  <c r="S144" i="89" s="1"/>
  <c r="K134" i="84"/>
  <c r="V133" i="84"/>
  <c r="AU16" i="91"/>
  <c r="AV16" i="91" s="1"/>
  <c r="EQ16" i="91" s="1"/>
  <c r="AV15" i="91"/>
  <c r="EQ15" i="91" s="1"/>
  <c r="M120" i="90"/>
  <c r="K120" i="89"/>
  <c r="R133" i="88"/>
  <c r="J134" i="88"/>
  <c r="AJ14" i="91"/>
  <c r="EE14" i="91" s="1"/>
  <c r="M133" i="88"/>
  <c r="K133" i="85"/>
  <c r="J133" i="85" s="1"/>
  <c r="P133" i="85" s="1"/>
  <c r="T16" i="91"/>
  <c r="T131" i="89"/>
  <c r="L132" i="89"/>
  <c r="M144" i="88"/>
  <c r="K144" i="85"/>
  <c r="J144" i="85" s="1"/>
  <c r="P144" i="85" s="1"/>
  <c r="P145" i="84"/>
  <c r="AH15" i="91"/>
  <c r="AC16" i="91"/>
  <c r="AH16" i="91" s="1"/>
  <c r="T131" i="88"/>
  <c r="L132" i="88"/>
  <c r="M121" i="88"/>
  <c r="M121" i="89" s="1"/>
  <c r="L121" i="86"/>
  <c r="J121" i="86" s="1"/>
  <c r="K121" i="85"/>
  <c r="J121" i="85" s="1"/>
  <c r="BA16" i="91"/>
  <c r="BB16" i="91" s="1"/>
  <c r="BB15" i="91"/>
  <c r="CO15" i="91"/>
  <c r="BV16" i="91"/>
  <c r="J133" i="76"/>
  <c r="R132" i="76"/>
  <c r="H133" i="75"/>
  <c r="P132" i="75"/>
  <c r="HB60" i="39"/>
  <c r="H59" i="72"/>
  <c r="P59" i="72" s="1"/>
  <c r="I59" i="27"/>
  <c r="R59" i="27" s="1"/>
  <c r="I59" i="41"/>
  <c r="S59" i="41" s="1"/>
  <c r="EK15" i="91" l="1"/>
  <c r="AJ16" i="91"/>
  <c r="EE16" i="91" s="1"/>
  <c r="EC16" i="91"/>
  <c r="EE13" i="91"/>
  <c r="EW16" i="91"/>
  <c r="EW15" i="91"/>
  <c r="AJ15" i="91"/>
  <c r="EE15" i="91" s="1"/>
  <c r="EC15" i="91"/>
  <c r="M145" i="90"/>
  <c r="J145" i="90" s="1"/>
  <c r="R145" i="90" s="1"/>
  <c r="K145" i="89"/>
  <c r="S145" i="89" s="1"/>
  <c r="K135" i="84"/>
  <c r="V134" i="84"/>
  <c r="L133" i="89"/>
  <c r="T132" i="89"/>
  <c r="J135" i="88"/>
  <c r="R134" i="88"/>
  <c r="M121" i="90"/>
  <c r="K121" i="89"/>
  <c r="L133" i="88"/>
  <c r="T132" i="88"/>
  <c r="M145" i="88"/>
  <c r="K145" i="85"/>
  <c r="J145" i="85" s="1"/>
  <c r="P145" i="85" s="1"/>
  <c r="R133" i="76"/>
  <c r="J134" i="76"/>
  <c r="P133" i="75"/>
  <c r="H134" i="75"/>
  <c r="HB61" i="39"/>
  <c r="I60" i="27"/>
  <c r="R60" i="27" s="1"/>
  <c r="H60" i="72"/>
  <c r="P60" i="72" s="1"/>
  <c r="I60" i="41"/>
  <c r="S60" i="41" s="1"/>
  <c r="V135" i="84" l="1"/>
  <c r="K136" i="84"/>
  <c r="J136" i="88"/>
  <c r="R135" i="88"/>
  <c r="L134" i="88"/>
  <c r="T133" i="88"/>
  <c r="L134" i="89"/>
  <c r="T133" i="89"/>
  <c r="J135" i="76"/>
  <c r="R134" i="76"/>
  <c r="H135" i="75"/>
  <c r="P134" i="75"/>
  <c r="HB62" i="39"/>
  <c r="H61" i="72"/>
  <c r="P61" i="72" s="1"/>
  <c r="I61" i="41"/>
  <c r="S61" i="41" s="1"/>
  <c r="I61" i="27"/>
  <c r="R61" i="27" s="1"/>
  <c r="V136" i="84" l="1"/>
  <c r="K137" i="84"/>
  <c r="L135" i="88"/>
  <c r="T134" i="88"/>
  <c r="T134" i="89"/>
  <c r="L135" i="89"/>
  <c r="J137" i="88"/>
  <c r="R136" i="88"/>
  <c r="R135" i="76"/>
  <c r="J136" i="76"/>
  <c r="P135" i="75"/>
  <c r="H136" i="75"/>
  <c r="HB63" i="39"/>
  <c r="H62" i="72"/>
  <c r="P62" i="72" s="1"/>
  <c r="I62" i="27"/>
  <c r="R62" i="27" s="1"/>
  <c r="I62" i="41"/>
  <c r="S62" i="41" s="1"/>
  <c r="K138" i="84" l="1"/>
  <c r="V137" i="84"/>
  <c r="L136" i="89"/>
  <c r="T135" i="89"/>
  <c r="R137" i="88"/>
  <c r="J138" i="88"/>
  <c r="T135" i="88"/>
  <c r="L136" i="88"/>
  <c r="J137" i="76"/>
  <c r="R136" i="76"/>
  <c r="H137" i="75"/>
  <c r="P136" i="75"/>
  <c r="HB64" i="39"/>
  <c r="H63" i="72"/>
  <c r="P63" i="72" s="1"/>
  <c r="I63" i="27"/>
  <c r="R63" i="27" s="1"/>
  <c r="I63" i="41"/>
  <c r="S63" i="41" s="1"/>
  <c r="K139" i="84" l="1"/>
  <c r="V138" i="84"/>
  <c r="L137" i="88"/>
  <c r="T136" i="88"/>
  <c r="J139" i="88"/>
  <c r="R138" i="88"/>
  <c r="L137" i="89"/>
  <c r="T136" i="89"/>
  <c r="R137" i="76"/>
  <c r="J138" i="76"/>
  <c r="P137" i="75"/>
  <c r="H138" i="75"/>
  <c r="HB65" i="39"/>
  <c r="H64" i="72"/>
  <c r="P64" i="72" s="1"/>
  <c r="I64" i="27"/>
  <c r="R64" i="27" s="1"/>
  <c r="I64" i="41"/>
  <c r="S64" i="41" s="1"/>
  <c r="K140" i="84" l="1"/>
  <c r="V139" i="84"/>
  <c r="T137" i="89"/>
  <c r="L138" i="89"/>
  <c r="J140" i="88"/>
  <c r="R139" i="88"/>
  <c r="L138" i="88"/>
  <c r="T137" i="88"/>
  <c r="J139" i="76"/>
  <c r="R138" i="76"/>
  <c r="H139" i="75"/>
  <c r="P138" i="75"/>
  <c r="HB66" i="39"/>
  <c r="H65" i="72"/>
  <c r="P65" i="72" s="1"/>
  <c r="I65" i="41"/>
  <c r="S65" i="41" s="1"/>
  <c r="I65" i="27"/>
  <c r="R65" i="27" s="1"/>
  <c r="K141" i="84" l="1"/>
  <c r="V140" i="84"/>
  <c r="L139" i="88"/>
  <c r="T138" i="88"/>
  <c r="J141" i="88"/>
  <c r="R140" i="88"/>
  <c r="L139" i="89"/>
  <c r="T138" i="89"/>
  <c r="R139" i="76"/>
  <c r="J140" i="76"/>
  <c r="P139" i="75"/>
  <c r="H140" i="75"/>
  <c r="H66" i="72"/>
  <c r="P66" i="72" s="1"/>
  <c r="HB67" i="39"/>
  <c r="I66" i="41"/>
  <c r="S66" i="41" s="1"/>
  <c r="I66" i="27"/>
  <c r="R66" i="27" s="1"/>
  <c r="K142" i="84" l="1"/>
  <c r="V141" i="84"/>
  <c r="R141" i="88"/>
  <c r="J142" i="88"/>
  <c r="L140" i="89"/>
  <c r="T139" i="89"/>
  <c r="T139" i="88"/>
  <c r="L140" i="88"/>
  <c r="J141" i="76"/>
  <c r="R140" i="76"/>
  <c r="H141" i="75"/>
  <c r="P140" i="75"/>
  <c r="H67" i="72"/>
  <c r="P67" i="72" s="1"/>
  <c r="I67" i="27"/>
  <c r="R67" i="27" s="1"/>
  <c r="I67" i="41"/>
  <c r="S67" i="41" s="1"/>
  <c r="HB68" i="39"/>
  <c r="K143" i="84" l="1"/>
  <c r="V142" i="84"/>
  <c r="J143" i="88"/>
  <c r="R142" i="88"/>
  <c r="T140" i="88"/>
  <c r="L141" i="88"/>
  <c r="L141" i="89"/>
  <c r="T140" i="89"/>
  <c r="R141" i="76"/>
  <c r="J142" i="76"/>
  <c r="H142" i="75"/>
  <c r="P141" i="75"/>
  <c r="H68" i="72"/>
  <c r="P68" i="72" s="1"/>
  <c r="I68" i="27"/>
  <c r="R68" i="27" s="1"/>
  <c r="I68" i="41"/>
  <c r="S68" i="41" s="1"/>
  <c r="HB69" i="39"/>
  <c r="V143" i="84" l="1"/>
  <c r="K144" i="84"/>
  <c r="T141" i="89"/>
  <c r="L142" i="89"/>
  <c r="L142" i="88"/>
  <c r="T141" i="88"/>
  <c r="J144" i="88"/>
  <c r="R143" i="88"/>
  <c r="J143" i="76"/>
  <c r="R142" i="76"/>
  <c r="H143" i="75"/>
  <c r="P142" i="75"/>
  <c r="H69" i="72"/>
  <c r="P69" i="72" s="1"/>
  <c r="I69" i="27"/>
  <c r="R69" i="27" s="1"/>
  <c r="I69" i="41"/>
  <c r="S69" i="41" s="1"/>
  <c r="HB70" i="39"/>
  <c r="V144" i="84" l="1"/>
  <c r="K145" i="84"/>
  <c r="V145" i="84" s="1"/>
  <c r="J145" i="88"/>
  <c r="R145" i="88" s="1"/>
  <c r="R144" i="88"/>
  <c r="L143" i="88"/>
  <c r="T142" i="88"/>
  <c r="L143" i="89"/>
  <c r="T142" i="89"/>
  <c r="R143" i="76"/>
  <c r="J144" i="76"/>
  <c r="P143" i="75"/>
  <c r="H144" i="75"/>
  <c r="HB71" i="39"/>
  <c r="H70" i="72"/>
  <c r="P70" i="72" s="1"/>
  <c r="I70" i="27"/>
  <c r="R70" i="27" s="1"/>
  <c r="I70" i="41"/>
  <c r="S70" i="41" s="1"/>
  <c r="T143" i="88" l="1"/>
  <c r="L144" i="88"/>
  <c r="L144" i="89"/>
  <c r="T143" i="89"/>
  <c r="R144" i="76"/>
  <c r="J145" i="76"/>
  <c r="R145" i="76" s="1"/>
  <c r="H145" i="75"/>
  <c r="P145" i="75" s="1"/>
  <c r="P144" i="75"/>
  <c r="HB72" i="39"/>
  <c r="H71" i="72"/>
  <c r="P71" i="72" s="1"/>
  <c r="I71" i="27"/>
  <c r="R71" i="27" s="1"/>
  <c r="I71" i="41"/>
  <c r="S71" i="41" s="1"/>
  <c r="L145" i="88" l="1"/>
  <c r="T145" i="88" s="1"/>
  <c r="T144" i="88"/>
  <c r="L145" i="89"/>
  <c r="T145" i="89" s="1"/>
  <c r="T144" i="89"/>
  <c r="HB73" i="39"/>
  <c r="I72" i="27"/>
  <c r="R72" i="27" s="1"/>
  <c r="H72" i="72"/>
  <c r="P72" i="72" s="1"/>
  <c r="I72" i="41"/>
  <c r="S72" i="41" s="1"/>
  <c r="HB74" i="39" l="1"/>
  <c r="H73" i="72"/>
  <c r="P73" i="72" s="1"/>
  <c r="I73" i="41"/>
  <c r="S73" i="41" s="1"/>
  <c r="I73" i="27"/>
  <c r="R73" i="27" s="1"/>
  <c r="HB75" i="39" l="1"/>
  <c r="H74" i="72"/>
  <c r="P74" i="72" s="1"/>
  <c r="I74" i="27"/>
  <c r="R74" i="27" s="1"/>
  <c r="I74" i="41"/>
  <c r="S74" i="41" s="1"/>
  <c r="HB76" i="39" l="1"/>
  <c r="H75" i="72"/>
  <c r="P75" i="72" s="1"/>
  <c r="I75" i="27"/>
  <c r="R75" i="27" s="1"/>
  <c r="I75" i="41"/>
  <c r="S75" i="41" s="1"/>
  <c r="HB77" i="39" l="1"/>
  <c r="I76" i="27"/>
  <c r="R76" i="27" s="1"/>
  <c r="H76" i="72"/>
  <c r="P76" i="72" s="1"/>
  <c r="I76" i="41"/>
  <c r="S76" i="41" s="1"/>
  <c r="HB78" i="39" l="1"/>
  <c r="H77" i="72"/>
  <c r="P77" i="72" s="1"/>
  <c r="I77" i="41"/>
  <c r="S77" i="41" s="1"/>
  <c r="I77" i="27"/>
  <c r="R77" i="27" s="1"/>
  <c r="HB79" i="39" l="1"/>
  <c r="H78" i="72"/>
  <c r="P78" i="72" s="1"/>
  <c r="I78" i="27"/>
  <c r="R78" i="27" s="1"/>
  <c r="I78" i="41"/>
  <c r="S78" i="41" s="1"/>
  <c r="HB80" i="39" l="1"/>
  <c r="H79" i="72"/>
  <c r="P79" i="72" s="1"/>
  <c r="I79" i="27"/>
  <c r="R79" i="27" s="1"/>
  <c r="I79" i="41"/>
  <c r="S79" i="41" s="1"/>
  <c r="HB81" i="39" l="1"/>
  <c r="H80" i="72"/>
  <c r="P80" i="72" s="1"/>
  <c r="I80" i="27"/>
  <c r="R80" i="27" s="1"/>
  <c r="I80" i="41"/>
  <c r="S80" i="41" s="1"/>
  <c r="HB82" i="39" l="1"/>
  <c r="H81" i="72"/>
  <c r="P81" i="72" s="1"/>
  <c r="I81" i="41"/>
  <c r="S81" i="41" s="1"/>
  <c r="I81" i="27"/>
  <c r="R81" i="27" s="1"/>
  <c r="HB83" i="39" l="1"/>
  <c r="H82" i="72"/>
  <c r="P82" i="72" s="1"/>
  <c r="I82" i="41"/>
  <c r="S82" i="41" s="1"/>
  <c r="I82" i="27"/>
  <c r="R82" i="27" s="1"/>
  <c r="HB84" i="39" l="1"/>
  <c r="H83" i="72"/>
  <c r="P83" i="72" s="1"/>
  <c r="I83" i="27"/>
  <c r="R83" i="27" s="1"/>
  <c r="I83" i="41"/>
  <c r="S83" i="41" s="1"/>
  <c r="HB85" i="39" l="1"/>
  <c r="H84" i="72"/>
  <c r="P84" i="72" s="1"/>
  <c r="I84" i="27"/>
  <c r="R84" i="27" s="1"/>
  <c r="I84" i="41"/>
  <c r="S84" i="41" s="1"/>
  <c r="HB86" i="39" l="1"/>
  <c r="H85" i="72"/>
  <c r="P85" i="72" s="1"/>
  <c r="I85" i="27"/>
  <c r="R85" i="27" s="1"/>
  <c r="I85" i="41"/>
  <c r="S85" i="41" s="1"/>
  <c r="HB87" i="39" l="1"/>
  <c r="H86" i="72"/>
  <c r="P86" i="72" s="1"/>
  <c r="I86" i="27"/>
  <c r="R86" i="27" s="1"/>
  <c r="I86" i="41"/>
  <c r="S86" i="41" s="1"/>
  <c r="HB88" i="39" l="1"/>
  <c r="H87" i="72"/>
  <c r="P87" i="72" s="1"/>
  <c r="I87" i="27"/>
  <c r="R87" i="27" s="1"/>
  <c r="I87" i="41"/>
  <c r="S87" i="41" s="1"/>
  <c r="HB89" i="39" l="1"/>
  <c r="I88" i="27"/>
  <c r="R88" i="27" s="1"/>
  <c r="H88" i="72"/>
  <c r="P88" i="72" s="1"/>
  <c r="I88" i="41"/>
  <c r="S88" i="41" s="1"/>
  <c r="HB90" i="39" l="1"/>
  <c r="H89" i="72"/>
  <c r="P89" i="72" s="1"/>
  <c r="I89" i="41"/>
  <c r="S89" i="41" s="1"/>
  <c r="I89" i="27"/>
  <c r="R89" i="27" s="1"/>
  <c r="HB91" i="39" l="1"/>
  <c r="H90" i="72"/>
  <c r="P90" i="72" s="1"/>
  <c r="I90" i="27"/>
  <c r="R90" i="27" s="1"/>
  <c r="I90" i="41"/>
  <c r="S90" i="41" s="1"/>
  <c r="HB92" i="39" l="1"/>
  <c r="H91" i="72"/>
  <c r="P91" i="72" s="1"/>
  <c r="I91" i="27"/>
  <c r="R91" i="27" s="1"/>
  <c r="I91" i="41"/>
  <c r="S91" i="41" s="1"/>
  <c r="HB93" i="39" l="1"/>
  <c r="I92" i="27"/>
  <c r="R92" i="27" s="1"/>
  <c r="I92" i="41"/>
  <c r="S92" i="41" s="1"/>
  <c r="H92" i="72"/>
  <c r="P92" i="72" s="1"/>
  <c r="HB94" i="39" l="1"/>
  <c r="H93" i="72"/>
  <c r="P93" i="72" s="1"/>
  <c r="I93" i="41"/>
  <c r="S93" i="41" s="1"/>
  <c r="I93" i="27"/>
  <c r="R93" i="27" s="1"/>
  <c r="HB95" i="39" l="1"/>
  <c r="H94" i="72"/>
  <c r="P94" i="72" s="1"/>
  <c r="I94" i="27"/>
  <c r="R94" i="27" s="1"/>
  <c r="I94" i="41"/>
  <c r="S94" i="41" s="1"/>
  <c r="HB96" i="39" l="1"/>
  <c r="H95" i="72"/>
  <c r="P95" i="72" s="1"/>
  <c r="I95" i="27"/>
  <c r="R95" i="27" s="1"/>
  <c r="I95" i="41"/>
  <c r="S95" i="41" s="1"/>
  <c r="HB97" i="39" l="1"/>
  <c r="H96" i="72"/>
  <c r="P96" i="72" s="1"/>
  <c r="I96" i="27"/>
  <c r="R96" i="27" s="1"/>
  <c r="I96" i="41"/>
  <c r="S96" i="41" s="1"/>
  <c r="HB98" i="39" l="1"/>
  <c r="H97" i="72"/>
  <c r="P97" i="72" s="1"/>
  <c r="I97" i="41"/>
  <c r="S97" i="41" s="1"/>
  <c r="I97" i="27"/>
  <c r="R97" i="27" s="1"/>
  <c r="HB99" i="39" l="1"/>
  <c r="H98" i="72"/>
  <c r="P98" i="72" s="1"/>
  <c r="I98" i="41"/>
  <c r="S98" i="41" s="1"/>
  <c r="I98" i="27"/>
  <c r="R98" i="27" s="1"/>
  <c r="HB100" i="39" l="1"/>
  <c r="H99" i="72"/>
  <c r="P99" i="72" s="1"/>
  <c r="I99" i="27"/>
  <c r="R99" i="27" s="1"/>
  <c r="I99" i="41"/>
  <c r="S99" i="41" s="1"/>
  <c r="HB101" i="39" l="1"/>
  <c r="H100" i="72"/>
  <c r="P100" i="72" s="1"/>
  <c r="I100" i="27"/>
  <c r="R100" i="27" s="1"/>
  <c r="I100" i="41"/>
  <c r="S100" i="41" s="1"/>
  <c r="HB102" i="39" l="1"/>
  <c r="H101" i="72"/>
  <c r="P101" i="72" s="1"/>
  <c r="I101" i="27"/>
  <c r="R101" i="27" s="1"/>
  <c r="I101" i="41"/>
  <c r="S101" i="41" s="1"/>
  <c r="HB103" i="39" l="1"/>
  <c r="H102" i="72"/>
  <c r="P102" i="72" s="1"/>
  <c r="I102" i="27"/>
  <c r="R102" i="27" s="1"/>
  <c r="I102" i="41"/>
  <c r="S102" i="41" s="1"/>
  <c r="HB104" i="39" l="1"/>
  <c r="H103" i="72"/>
  <c r="P103" i="72" s="1"/>
  <c r="I103" i="27"/>
  <c r="R103" i="27" s="1"/>
  <c r="I103" i="41"/>
  <c r="S103" i="41" s="1"/>
  <c r="HB105" i="39" l="1"/>
  <c r="I104" i="27"/>
  <c r="R104" i="27" s="1"/>
  <c r="H104" i="72"/>
  <c r="P104" i="72" s="1"/>
  <c r="I104" i="41"/>
  <c r="S104" i="41" s="1"/>
  <c r="HB106" i="39" l="1"/>
  <c r="H105" i="72"/>
  <c r="P105" i="72" s="1"/>
  <c r="I105" i="41"/>
  <c r="S105" i="41" s="1"/>
  <c r="I105" i="27"/>
  <c r="R105" i="27" s="1"/>
  <c r="HB107" i="39" l="1"/>
  <c r="H106" i="72"/>
  <c r="P106" i="72" s="1"/>
  <c r="I106" i="27"/>
  <c r="R106" i="27" s="1"/>
  <c r="I106" i="41"/>
  <c r="S106" i="41" s="1"/>
  <c r="HB108" i="39" l="1"/>
  <c r="H107" i="72"/>
  <c r="P107" i="72" s="1"/>
  <c r="I107" i="27"/>
  <c r="R107" i="27" s="1"/>
  <c r="I107" i="41"/>
  <c r="S107" i="41" s="1"/>
  <c r="HB109" i="39" l="1"/>
  <c r="I108" i="27"/>
  <c r="R108" i="27" s="1"/>
  <c r="I108" i="41"/>
  <c r="S108" i="41" s="1"/>
  <c r="H108" i="72"/>
  <c r="P108" i="72" s="1"/>
  <c r="HB110" i="39" l="1"/>
  <c r="H109" i="72"/>
  <c r="P109" i="72" s="1"/>
  <c r="I109" i="41"/>
  <c r="S109" i="41" s="1"/>
  <c r="I109" i="27"/>
  <c r="R109" i="27" s="1"/>
  <c r="HB111" i="39" l="1"/>
  <c r="H110" i="72"/>
  <c r="P110" i="72" s="1"/>
  <c r="I110" i="27"/>
  <c r="R110" i="27" s="1"/>
  <c r="I110" i="41"/>
  <c r="S110" i="41" s="1"/>
  <c r="HB112" i="39" l="1"/>
  <c r="H111" i="72"/>
  <c r="P111" i="72" s="1"/>
  <c r="I111" i="27"/>
  <c r="R111" i="27" s="1"/>
  <c r="I111" i="41"/>
  <c r="S111" i="41" s="1"/>
  <c r="HB113" i="39" l="1"/>
  <c r="H112" i="72"/>
  <c r="P112" i="72" s="1"/>
  <c r="I112" i="27"/>
  <c r="R112" i="27" s="1"/>
  <c r="I112" i="41"/>
  <c r="S112" i="41" s="1"/>
  <c r="HB114" i="39" l="1"/>
  <c r="H113" i="72"/>
  <c r="P113" i="72" s="1"/>
  <c r="I113" i="41"/>
  <c r="S113" i="41" s="1"/>
  <c r="I113" i="27"/>
  <c r="R113" i="27" s="1"/>
  <c r="HB115" i="39" l="1"/>
  <c r="H114" i="72"/>
  <c r="P114" i="72" s="1"/>
  <c r="I114" i="41"/>
  <c r="S114" i="41" s="1"/>
  <c r="I114" i="27"/>
  <c r="R114" i="27" s="1"/>
  <c r="HB116" i="39" l="1"/>
  <c r="H115" i="72"/>
  <c r="P115" i="72" s="1"/>
  <c r="I115" i="27"/>
  <c r="R115" i="27" s="1"/>
  <c r="I115" i="41"/>
  <c r="S115" i="41" s="1"/>
  <c r="HB117" i="39" l="1"/>
  <c r="H116" i="72"/>
  <c r="P116" i="72" s="1"/>
  <c r="I116" i="27"/>
  <c r="R116" i="27" s="1"/>
  <c r="I116" i="41"/>
  <c r="S116" i="41" s="1"/>
  <c r="HB118" i="39" l="1"/>
  <c r="H117" i="72"/>
  <c r="P117" i="72" s="1"/>
  <c r="I117" i="27"/>
  <c r="R117" i="27" s="1"/>
  <c r="I117" i="41"/>
  <c r="S117" i="41" s="1"/>
  <c r="HB119" i="39" l="1"/>
  <c r="H118" i="72"/>
  <c r="P118" i="72" s="1"/>
  <c r="I118" i="27"/>
  <c r="R118" i="27" s="1"/>
  <c r="I118" i="41"/>
  <c r="S118" i="41" s="1"/>
  <c r="HB120" i="39" l="1"/>
  <c r="H119" i="72"/>
  <c r="P119" i="72" s="1"/>
  <c r="I119" i="27"/>
  <c r="R119" i="27" s="1"/>
  <c r="I119" i="41"/>
  <c r="S119" i="41" s="1"/>
  <c r="HB121" i="39" l="1"/>
  <c r="I120" i="27"/>
  <c r="R120" i="27" s="1"/>
  <c r="H120" i="72"/>
  <c r="P120" i="72" s="1"/>
  <c r="I120" i="41"/>
  <c r="S120" i="41" s="1"/>
  <c r="H121" i="72" l="1"/>
  <c r="P121" i="72" s="1"/>
  <c r="I121" i="41"/>
  <c r="S121" i="41" s="1"/>
  <c r="I121" i="27"/>
  <c r="I122" i="27" l="1"/>
  <c r="R121" i="27"/>
  <c r="I123" i="27" l="1"/>
  <c r="R122" i="27"/>
  <c r="I124" i="27" l="1"/>
  <c r="R123" i="27"/>
  <c r="I125" i="27" l="1"/>
  <c r="R124" i="27"/>
  <c r="I126" i="27" l="1"/>
  <c r="R125" i="27"/>
  <c r="I127" i="27" l="1"/>
  <c r="R126" i="27"/>
  <c r="I128" i="27" l="1"/>
  <c r="R127" i="27"/>
  <c r="R128" i="27" l="1"/>
  <c r="I129" i="27"/>
  <c r="R129" i="27" l="1"/>
  <c r="I130" i="27"/>
  <c r="I131" i="27" l="1"/>
  <c r="R130" i="27"/>
  <c r="I132" i="27" l="1"/>
  <c r="R131" i="27"/>
  <c r="R132" i="27" l="1"/>
  <c r="I133" i="27"/>
  <c r="R133" i="27" l="1"/>
  <c r="I134" i="27"/>
  <c r="I135" i="27" l="1"/>
  <c r="R134" i="27"/>
  <c r="I136" i="27" l="1"/>
  <c r="R135" i="27"/>
  <c r="R136" i="27" l="1"/>
  <c r="I137" i="27"/>
  <c r="R137" i="27" l="1"/>
  <c r="I138" i="27"/>
  <c r="I139" i="27" l="1"/>
  <c r="R138" i="27"/>
  <c r="I140" i="27" l="1"/>
  <c r="R139" i="27"/>
  <c r="R140" i="27" l="1"/>
  <c r="I141" i="27"/>
  <c r="I142" i="27" l="1"/>
  <c r="R141" i="27"/>
  <c r="I143" i="27" l="1"/>
  <c r="R142" i="27"/>
  <c r="R143" i="27" l="1"/>
  <c r="I144" i="27"/>
  <c r="I145" i="27" l="1"/>
  <c r="R145" i="27" s="1"/>
  <c r="R144" i="27"/>
  <c r="C142" i="9" l="1"/>
  <c r="C141" i="9"/>
  <c r="AH17" i="7"/>
  <c r="AH16" i="7"/>
  <c r="AH15" i="7"/>
  <c r="AH12" i="7"/>
  <c r="AH11" i="7"/>
  <c r="AH10" i="7"/>
  <c r="L1" i="41"/>
  <c r="L121" i="41"/>
  <c r="L120" i="41"/>
  <c r="L119" i="41"/>
  <c r="L118" i="41"/>
  <c r="L117" i="41"/>
  <c r="L116" i="41"/>
  <c r="L115" i="41"/>
  <c r="L114" i="41"/>
  <c r="L113" i="41"/>
  <c r="L112" i="41"/>
  <c r="L111" i="41"/>
  <c r="L110" i="41"/>
  <c r="L109" i="41"/>
  <c r="L108" i="41"/>
  <c r="L107" i="41"/>
  <c r="L106" i="41"/>
  <c r="L105" i="41"/>
  <c r="L104" i="41"/>
  <c r="L103" i="41"/>
  <c r="L102" i="41"/>
  <c r="L101" i="41"/>
  <c r="L100" i="41"/>
  <c r="L99" i="41"/>
  <c r="L98" i="41"/>
  <c r="L97" i="41"/>
  <c r="L96" i="41"/>
  <c r="L95" i="41"/>
  <c r="L94" i="41"/>
  <c r="L93" i="41"/>
  <c r="L92" i="41"/>
  <c r="L91" i="41"/>
  <c r="L90" i="41"/>
  <c r="L89" i="41"/>
  <c r="L88" i="41"/>
  <c r="L87" i="41"/>
  <c r="L86" i="41"/>
  <c r="L85" i="41"/>
  <c r="L84" i="41"/>
  <c r="L83" i="41"/>
  <c r="L82" i="41"/>
  <c r="L81" i="41"/>
  <c r="L80" i="41"/>
  <c r="L79" i="41"/>
  <c r="L78" i="41"/>
  <c r="L77" i="41"/>
  <c r="L76" i="41"/>
  <c r="L75" i="41"/>
  <c r="L74" i="41"/>
  <c r="L73" i="41"/>
  <c r="L72" i="41"/>
  <c r="L71" i="41"/>
  <c r="L70" i="41"/>
  <c r="L69" i="41"/>
  <c r="L68" i="41"/>
  <c r="L67" i="41"/>
  <c r="L66" i="41"/>
  <c r="L65" i="41"/>
  <c r="L64" i="41"/>
  <c r="L63" i="41"/>
  <c r="L62" i="41"/>
  <c r="L61" i="41"/>
  <c r="L60" i="41"/>
  <c r="L59" i="41"/>
  <c r="L58" i="41"/>
  <c r="L57" i="41"/>
  <c r="L56" i="41"/>
  <c r="L55" i="41"/>
  <c r="L54" i="41"/>
  <c r="L53" i="41"/>
  <c r="L52" i="41"/>
  <c r="L51" i="41"/>
  <c r="L50" i="41"/>
  <c r="L49" i="41"/>
  <c r="L48" i="41"/>
  <c r="L47" i="41"/>
  <c r="L46" i="41"/>
  <c r="L45" i="41"/>
  <c r="L44" i="41"/>
  <c r="L43" i="41"/>
  <c r="L42" i="41"/>
  <c r="L41" i="41"/>
  <c r="L40" i="41"/>
  <c r="L39" i="41"/>
  <c r="L38" i="41"/>
  <c r="V1" i="41"/>
  <c r="D23" i="67"/>
  <c r="G7" i="67"/>
  <c r="G8" i="67"/>
  <c r="G9" i="67"/>
  <c r="G10" i="67"/>
  <c r="F10" i="67"/>
  <c r="F9" i="67"/>
  <c r="F8" i="67"/>
  <c r="F7" i="67"/>
  <c r="C10" i="67"/>
  <c r="C9" i="67"/>
  <c r="C8" i="67"/>
  <c r="C7" i="67"/>
  <c r="AA6" i="35"/>
  <c r="F123" i="30"/>
  <c r="F124" i="30"/>
  <c r="F125" i="30"/>
  <c r="K125" i="30" s="1"/>
  <c r="F126" i="30"/>
  <c r="F127" i="30"/>
  <c r="F128" i="30"/>
  <c r="K128" i="30" s="1"/>
  <c r="F129" i="30"/>
  <c r="K129" i="30" s="1"/>
  <c r="F130" i="30"/>
  <c r="F131" i="30"/>
  <c r="F132" i="30"/>
  <c r="F133" i="30"/>
  <c r="K133" i="30" s="1"/>
  <c r="F134" i="30"/>
  <c r="F135" i="30"/>
  <c r="F136" i="30"/>
  <c r="F137" i="30"/>
  <c r="K137" i="30" s="1"/>
  <c r="F138" i="30"/>
  <c r="F139" i="30"/>
  <c r="F140" i="30"/>
  <c r="K140" i="30" s="1"/>
  <c r="F141" i="30"/>
  <c r="K141" i="30" s="1"/>
  <c r="F142" i="30"/>
  <c r="F143" i="30"/>
  <c r="F144" i="30"/>
  <c r="F145" i="30"/>
  <c r="K145" i="30" s="1"/>
  <c r="F122" i="30"/>
  <c r="G30" i="32"/>
  <c r="K30" i="32"/>
  <c r="O30" i="32"/>
  <c r="S30" i="32"/>
  <c r="W30" i="32"/>
  <c r="AA30" i="32"/>
  <c r="AE30" i="32"/>
  <c r="AI30" i="32"/>
  <c r="AM30" i="32"/>
  <c r="AQ30" i="32"/>
  <c r="AU30" i="32"/>
  <c r="G31" i="32"/>
  <c r="K31" i="32"/>
  <c r="O31" i="32"/>
  <c r="S31" i="32"/>
  <c r="W31" i="32"/>
  <c r="AA31" i="32"/>
  <c r="AE31" i="32"/>
  <c r="AI31" i="32"/>
  <c r="AM31" i="32"/>
  <c r="AQ31" i="32"/>
  <c r="AU31" i="32"/>
  <c r="G32" i="32"/>
  <c r="K32" i="32"/>
  <c r="O32" i="32"/>
  <c r="S32" i="32"/>
  <c r="W32" i="32"/>
  <c r="AA32" i="32"/>
  <c r="AE32" i="32"/>
  <c r="AI32" i="32"/>
  <c r="AM32" i="32"/>
  <c r="AQ32" i="32"/>
  <c r="AU32" i="32"/>
  <c r="G33" i="32"/>
  <c r="K33" i="32"/>
  <c r="O33" i="32"/>
  <c r="S33" i="32"/>
  <c r="W33" i="32"/>
  <c r="AA33" i="32"/>
  <c r="AE33" i="32"/>
  <c r="AI33" i="32"/>
  <c r="AM33" i="32"/>
  <c r="AQ33" i="32"/>
  <c r="AU33" i="32"/>
  <c r="G34" i="32"/>
  <c r="K34" i="32"/>
  <c r="O34" i="32"/>
  <c r="S34" i="32"/>
  <c r="W34" i="32"/>
  <c r="AA34" i="32"/>
  <c r="AE34" i="32"/>
  <c r="AI34" i="32"/>
  <c r="AM34" i="32"/>
  <c r="AQ34" i="32"/>
  <c r="AU34" i="32"/>
  <c r="G35" i="32"/>
  <c r="K35" i="32"/>
  <c r="O35" i="32"/>
  <c r="S35" i="32"/>
  <c r="W35" i="32"/>
  <c r="AA35" i="32"/>
  <c r="AE35" i="32"/>
  <c r="AI35" i="32"/>
  <c r="AM35" i="32"/>
  <c r="AQ35" i="32"/>
  <c r="AU35" i="32"/>
  <c r="G36" i="32"/>
  <c r="K36" i="32"/>
  <c r="O36" i="32"/>
  <c r="S36" i="32"/>
  <c r="W36" i="32"/>
  <c r="AA36" i="32"/>
  <c r="AE36" i="32"/>
  <c r="AI36" i="32"/>
  <c r="AM36" i="32"/>
  <c r="AQ36" i="32"/>
  <c r="AU36" i="32"/>
  <c r="CB16" i="33"/>
  <c r="CB15" i="33"/>
  <c r="BS15" i="33"/>
  <c r="BS16" i="33"/>
  <c r="BJ16" i="33"/>
  <c r="BJ15" i="33"/>
  <c r="CK6" i="33"/>
  <c r="CK7" i="33" s="1"/>
  <c r="CK8" i="33" s="1"/>
  <c r="CK9" i="33" s="1"/>
  <c r="CK10" i="33" s="1"/>
  <c r="CK11" i="33" s="1"/>
  <c r="CK12" i="33" s="1"/>
  <c r="CK13" i="33" s="1"/>
  <c r="CK14" i="33" s="1"/>
  <c r="CK15" i="33" s="1"/>
  <c r="CK16" i="33" s="1"/>
  <c r="CE6" i="33"/>
  <c r="CE7" i="33" s="1"/>
  <c r="CE8" i="33" s="1"/>
  <c r="CE9" i="33" s="1"/>
  <c r="CE10" i="33" s="1"/>
  <c r="CE11" i="33" s="1"/>
  <c r="CE12" i="33" s="1"/>
  <c r="CE13" i="33" s="1"/>
  <c r="CE14" i="33" s="1"/>
  <c r="CE15" i="33" s="1"/>
  <c r="CE16" i="33" s="1"/>
  <c r="BV6" i="33"/>
  <c r="BD6" i="33"/>
  <c r="AI16" i="33"/>
  <c r="AI15" i="33"/>
  <c r="Z16" i="33"/>
  <c r="Z15" i="33"/>
  <c r="H16" i="33"/>
  <c r="Q16" i="33"/>
  <c r="B122" i="77"/>
  <c r="C122" i="77"/>
  <c r="L122" i="77"/>
  <c r="B123" i="77"/>
  <c r="C123" i="77"/>
  <c r="L123" i="77"/>
  <c r="B124" i="77"/>
  <c r="C124" i="77"/>
  <c r="L124" i="77"/>
  <c r="B125" i="77"/>
  <c r="C125" i="77"/>
  <c r="L125" i="77"/>
  <c r="B126" i="77"/>
  <c r="C126" i="77"/>
  <c r="L126" i="77"/>
  <c r="B127" i="77"/>
  <c r="C127" i="77"/>
  <c r="L127" i="77"/>
  <c r="B128" i="77"/>
  <c r="C128" i="77"/>
  <c r="L128" i="77"/>
  <c r="B129" i="77"/>
  <c r="C129" i="77"/>
  <c r="L129" i="77"/>
  <c r="B130" i="77"/>
  <c r="C130" i="77"/>
  <c r="L130" i="77"/>
  <c r="B131" i="77"/>
  <c r="C131" i="77"/>
  <c r="L131" i="77"/>
  <c r="B132" i="77"/>
  <c r="C132" i="77"/>
  <c r="L132" i="77"/>
  <c r="B133" i="77"/>
  <c r="C133" i="77"/>
  <c r="L133" i="77"/>
  <c r="B134" i="77"/>
  <c r="C134" i="77"/>
  <c r="L134" i="77"/>
  <c r="B135" i="77"/>
  <c r="C135" i="77"/>
  <c r="L135" i="77"/>
  <c r="B136" i="77"/>
  <c r="C136" i="77"/>
  <c r="L136" i="77"/>
  <c r="B137" i="77"/>
  <c r="C137" i="77"/>
  <c r="L137" i="77"/>
  <c r="B138" i="77"/>
  <c r="C138" i="77"/>
  <c r="L138" i="77"/>
  <c r="B139" i="77"/>
  <c r="C139" i="77"/>
  <c r="L139" i="77"/>
  <c r="B140" i="77"/>
  <c r="C140" i="77"/>
  <c r="L140" i="77"/>
  <c r="B141" i="77"/>
  <c r="C141" i="77"/>
  <c r="L141" i="77"/>
  <c r="B142" i="77"/>
  <c r="C142" i="77"/>
  <c r="L142" i="77"/>
  <c r="B143" i="77"/>
  <c r="C143" i="77"/>
  <c r="L143" i="77"/>
  <c r="B144" i="77"/>
  <c r="C144" i="77"/>
  <c r="L144" i="77"/>
  <c r="B145" i="77"/>
  <c r="C145" i="77"/>
  <c r="L145" i="77"/>
  <c r="B122" i="76"/>
  <c r="C122" i="76"/>
  <c r="L122" i="76"/>
  <c r="B123" i="76"/>
  <c r="C123" i="76"/>
  <c r="L123" i="76"/>
  <c r="B124" i="76"/>
  <c r="C124" i="76"/>
  <c r="L124" i="76"/>
  <c r="B125" i="76"/>
  <c r="C125" i="76"/>
  <c r="L125" i="76"/>
  <c r="B126" i="76"/>
  <c r="C126" i="76"/>
  <c r="L126" i="76"/>
  <c r="B127" i="76"/>
  <c r="C127" i="76"/>
  <c r="L127" i="76"/>
  <c r="B128" i="76"/>
  <c r="C128" i="76"/>
  <c r="L128" i="76"/>
  <c r="B129" i="76"/>
  <c r="C129" i="76"/>
  <c r="L129" i="76"/>
  <c r="B130" i="76"/>
  <c r="C130" i="76"/>
  <c r="L130" i="76"/>
  <c r="B131" i="76"/>
  <c r="C131" i="76"/>
  <c r="L131" i="76"/>
  <c r="B132" i="76"/>
  <c r="C132" i="76"/>
  <c r="L132" i="76"/>
  <c r="B133" i="76"/>
  <c r="C133" i="76"/>
  <c r="L133" i="76"/>
  <c r="B134" i="76"/>
  <c r="C134" i="76"/>
  <c r="L134" i="76"/>
  <c r="B135" i="76"/>
  <c r="C135" i="76"/>
  <c r="L135" i="76"/>
  <c r="B136" i="76"/>
  <c r="C136" i="76"/>
  <c r="L136" i="76"/>
  <c r="B137" i="76"/>
  <c r="C137" i="76"/>
  <c r="L137" i="76"/>
  <c r="B138" i="76"/>
  <c r="C138" i="76"/>
  <c r="L138" i="76"/>
  <c r="B139" i="76"/>
  <c r="C139" i="76"/>
  <c r="L139" i="76"/>
  <c r="B140" i="76"/>
  <c r="C140" i="76"/>
  <c r="L140" i="76"/>
  <c r="B141" i="76"/>
  <c r="C141" i="76"/>
  <c r="L141" i="76"/>
  <c r="B142" i="76"/>
  <c r="C142" i="76"/>
  <c r="L142" i="76"/>
  <c r="B143" i="76"/>
  <c r="C143" i="76"/>
  <c r="L143" i="76"/>
  <c r="B144" i="76"/>
  <c r="C144" i="76"/>
  <c r="L144" i="76"/>
  <c r="B145" i="76"/>
  <c r="C145" i="76"/>
  <c r="L145" i="76"/>
  <c r="K110" i="75"/>
  <c r="K110" i="76" s="1"/>
  <c r="K122" i="75"/>
  <c r="K134" i="75"/>
  <c r="K109" i="75"/>
  <c r="K109" i="77" s="1"/>
  <c r="B122" i="75"/>
  <c r="C122" i="75"/>
  <c r="L122" i="75"/>
  <c r="B123" i="75"/>
  <c r="C123" i="75"/>
  <c r="L123" i="75"/>
  <c r="B124" i="75"/>
  <c r="C124" i="75"/>
  <c r="L124" i="75"/>
  <c r="B125" i="75"/>
  <c r="C125" i="75"/>
  <c r="L125" i="75"/>
  <c r="B126" i="75"/>
  <c r="C126" i="75"/>
  <c r="L126" i="75"/>
  <c r="B127" i="75"/>
  <c r="C127" i="75"/>
  <c r="L127" i="75"/>
  <c r="B128" i="75"/>
  <c r="C128" i="75"/>
  <c r="L128" i="75"/>
  <c r="B129" i="75"/>
  <c r="C129" i="75"/>
  <c r="L129" i="75"/>
  <c r="B130" i="75"/>
  <c r="C130" i="75"/>
  <c r="L130" i="75"/>
  <c r="B131" i="75"/>
  <c r="C131" i="75"/>
  <c r="L131" i="75"/>
  <c r="B132" i="75"/>
  <c r="C132" i="75"/>
  <c r="L132" i="75"/>
  <c r="B133" i="75"/>
  <c r="C133" i="75"/>
  <c r="L133" i="75"/>
  <c r="B134" i="75"/>
  <c r="C134" i="75"/>
  <c r="L134" i="75"/>
  <c r="B135" i="75"/>
  <c r="C135" i="75"/>
  <c r="L135" i="75"/>
  <c r="B136" i="75"/>
  <c r="C136" i="75"/>
  <c r="L136" i="75"/>
  <c r="B137" i="75"/>
  <c r="C137" i="75"/>
  <c r="L137" i="75"/>
  <c r="B138" i="75"/>
  <c r="C138" i="75"/>
  <c r="L138" i="75"/>
  <c r="B139" i="75"/>
  <c r="C139" i="75"/>
  <c r="L139" i="75"/>
  <c r="B140" i="75"/>
  <c r="C140" i="75"/>
  <c r="L140" i="75"/>
  <c r="B141" i="75"/>
  <c r="C141" i="75"/>
  <c r="L141" i="75"/>
  <c r="B142" i="75"/>
  <c r="C142" i="75"/>
  <c r="L142" i="75"/>
  <c r="B143" i="75"/>
  <c r="C143" i="75"/>
  <c r="L143" i="75"/>
  <c r="B144" i="75"/>
  <c r="C144" i="75"/>
  <c r="L144" i="75"/>
  <c r="B145" i="75"/>
  <c r="C145" i="75"/>
  <c r="L145" i="75"/>
  <c r="L121" i="77"/>
  <c r="C121" i="77"/>
  <c r="B121" i="77"/>
  <c r="L120" i="77"/>
  <c r="C120" i="77"/>
  <c r="B120" i="77"/>
  <c r="L119" i="77"/>
  <c r="C119" i="77"/>
  <c r="B119" i="77"/>
  <c r="L118" i="77"/>
  <c r="C118" i="77"/>
  <c r="B118" i="77"/>
  <c r="L117" i="77"/>
  <c r="C117" i="77"/>
  <c r="B117" i="77"/>
  <c r="L116" i="77"/>
  <c r="C116" i="77"/>
  <c r="B116" i="77"/>
  <c r="L115" i="77"/>
  <c r="C115" i="77"/>
  <c r="B115" i="77"/>
  <c r="L114" i="77"/>
  <c r="C114" i="77"/>
  <c r="B114" i="77"/>
  <c r="L113" i="77"/>
  <c r="C113" i="77"/>
  <c r="B113" i="77"/>
  <c r="L112" i="77"/>
  <c r="C112" i="77"/>
  <c r="B112" i="77"/>
  <c r="L111" i="77"/>
  <c r="C111" i="77"/>
  <c r="B111" i="77"/>
  <c r="L110" i="77"/>
  <c r="C110" i="77"/>
  <c r="B110" i="77"/>
  <c r="L109" i="77"/>
  <c r="C109" i="77"/>
  <c r="B109" i="77"/>
  <c r="L108" i="77"/>
  <c r="C108" i="77"/>
  <c r="B108" i="77"/>
  <c r="L107" i="77"/>
  <c r="C107" i="77"/>
  <c r="B107" i="77"/>
  <c r="L106" i="77"/>
  <c r="C106" i="77"/>
  <c r="B106" i="77"/>
  <c r="L105" i="77"/>
  <c r="C105" i="77"/>
  <c r="B105" i="77"/>
  <c r="L104" i="77"/>
  <c r="C104" i="77"/>
  <c r="B104" i="77"/>
  <c r="L103" i="77"/>
  <c r="C103" i="77"/>
  <c r="B103" i="77"/>
  <c r="L102" i="77"/>
  <c r="C102" i="77"/>
  <c r="B102" i="77"/>
  <c r="L101" i="77"/>
  <c r="C101" i="77"/>
  <c r="B101" i="77"/>
  <c r="L100" i="77"/>
  <c r="C100" i="77"/>
  <c r="B100" i="77"/>
  <c r="L99" i="77"/>
  <c r="C99" i="77"/>
  <c r="B99" i="77"/>
  <c r="L98" i="77"/>
  <c r="C98" i="77"/>
  <c r="B98" i="77"/>
  <c r="L97" i="77"/>
  <c r="C97" i="77"/>
  <c r="B97" i="77"/>
  <c r="L96" i="77"/>
  <c r="C96" i="77"/>
  <c r="B96" i="77"/>
  <c r="L95" i="77"/>
  <c r="C95" i="77"/>
  <c r="B95" i="77"/>
  <c r="L94" i="77"/>
  <c r="C94" i="77"/>
  <c r="B94" i="77"/>
  <c r="L93" i="77"/>
  <c r="C93" i="77"/>
  <c r="B93" i="77"/>
  <c r="L92" i="77"/>
  <c r="C92" i="77"/>
  <c r="B92" i="77"/>
  <c r="L91" i="77"/>
  <c r="C91" i="77"/>
  <c r="B91" i="77"/>
  <c r="L90" i="77"/>
  <c r="C90" i="77"/>
  <c r="B90" i="77"/>
  <c r="L89" i="77"/>
  <c r="C89" i="77"/>
  <c r="B89" i="77"/>
  <c r="L88" i="77"/>
  <c r="C88" i="77"/>
  <c r="B88" i="77"/>
  <c r="L87" i="77"/>
  <c r="C87" i="77"/>
  <c r="B87" i="77"/>
  <c r="L86" i="77"/>
  <c r="C86" i="77"/>
  <c r="B86" i="77"/>
  <c r="L85" i="77"/>
  <c r="C85" i="77"/>
  <c r="B85" i="77"/>
  <c r="L84" i="77"/>
  <c r="C84" i="77"/>
  <c r="B84" i="77"/>
  <c r="L83" i="77"/>
  <c r="C83" i="77"/>
  <c r="B83" i="77"/>
  <c r="L82" i="77"/>
  <c r="C82" i="77"/>
  <c r="B82" i="77"/>
  <c r="L81" i="77"/>
  <c r="C81" i="77"/>
  <c r="B81" i="77"/>
  <c r="L80" i="77"/>
  <c r="C80" i="77"/>
  <c r="B80" i="77"/>
  <c r="L79" i="77"/>
  <c r="C79" i="77"/>
  <c r="B79" i="77"/>
  <c r="L78" i="77"/>
  <c r="C78" i="77"/>
  <c r="B78" i="77"/>
  <c r="L77" i="77"/>
  <c r="C77" i="77"/>
  <c r="B77" i="77"/>
  <c r="L76" i="77"/>
  <c r="C76" i="77"/>
  <c r="B76" i="77"/>
  <c r="L75" i="77"/>
  <c r="C75" i="77"/>
  <c r="B75" i="77"/>
  <c r="L74" i="77"/>
  <c r="C74" i="77"/>
  <c r="B74" i="77"/>
  <c r="L73" i="77"/>
  <c r="G73" i="77"/>
  <c r="C73" i="77"/>
  <c r="B73" i="77"/>
  <c r="L72" i="77"/>
  <c r="G72" i="77"/>
  <c r="C72" i="77"/>
  <c r="B72" i="77"/>
  <c r="L71" i="77"/>
  <c r="G71" i="77"/>
  <c r="C71" i="77"/>
  <c r="B71" i="77"/>
  <c r="L70" i="77"/>
  <c r="G70" i="77"/>
  <c r="C70" i="77"/>
  <c r="B70" i="77"/>
  <c r="L69" i="77"/>
  <c r="G69" i="77"/>
  <c r="C69" i="77"/>
  <c r="B69" i="77"/>
  <c r="L68" i="77"/>
  <c r="G68" i="77"/>
  <c r="C68" i="77"/>
  <c r="B68" i="77"/>
  <c r="L67" i="77"/>
  <c r="G67" i="77"/>
  <c r="C67" i="77"/>
  <c r="B67" i="77"/>
  <c r="L66" i="77"/>
  <c r="G66" i="77"/>
  <c r="C66" i="77"/>
  <c r="B66" i="77"/>
  <c r="L65" i="77"/>
  <c r="G65" i="77"/>
  <c r="C65" i="77"/>
  <c r="B65" i="77"/>
  <c r="L64" i="77"/>
  <c r="G64" i="77"/>
  <c r="C64" i="77"/>
  <c r="B64" i="77"/>
  <c r="L63" i="77"/>
  <c r="G63" i="77"/>
  <c r="C63" i="77"/>
  <c r="B63" i="77"/>
  <c r="L62" i="77"/>
  <c r="G62" i="77"/>
  <c r="C62" i="77"/>
  <c r="B62" i="77"/>
  <c r="L61" i="77"/>
  <c r="G61" i="77"/>
  <c r="C61" i="77"/>
  <c r="B61" i="77"/>
  <c r="L60" i="77"/>
  <c r="G60" i="77"/>
  <c r="C60" i="77"/>
  <c r="B60" i="77"/>
  <c r="L59" i="77"/>
  <c r="G59" i="77"/>
  <c r="C59" i="77"/>
  <c r="B59" i="77"/>
  <c r="L58" i="77"/>
  <c r="G58" i="77"/>
  <c r="C58" i="77"/>
  <c r="B58" i="77"/>
  <c r="L57" i="77"/>
  <c r="G57" i="77"/>
  <c r="C57" i="77"/>
  <c r="B57" i="77"/>
  <c r="L56" i="77"/>
  <c r="G56" i="77"/>
  <c r="C56" i="77"/>
  <c r="B56" i="77"/>
  <c r="L55" i="77"/>
  <c r="G55" i="77"/>
  <c r="C55" i="77"/>
  <c r="B55" i="77"/>
  <c r="L54" i="77"/>
  <c r="G54" i="77"/>
  <c r="C54" i="77"/>
  <c r="B54" i="77"/>
  <c r="L53" i="77"/>
  <c r="G53" i="77"/>
  <c r="C53" i="77"/>
  <c r="B53" i="77"/>
  <c r="L52" i="77"/>
  <c r="G52" i="77"/>
  <c r="C52" i="77"/>
  <c r="B52" i="77"/>
  <c r="L51" i="77"/>
  <c r="G51" i="77"/>
  <c r="C51" i="77"/>
  <c r="B51" i="77"/>
  <c r="L50" i="77"/>
  <c r="G50" i="77"/>
  <c r="C50" i="77"/>
  <c r="B50" i="77"/>
  <c r="L49" i="77"/>
  <c r="G49" i="77"/>
  <c r="C49" i="77"/>
  <c r="B49" i="77"/>
  <c r="L48" i="77"/>
  <c r="G48" i="77"/>
  <c r="C48" i="77"/>
  <c r="B48" i="77"/>
  <c r="L47" i="77"/>
  <c r="G47" i="77"/>
  <c r="C47" i="77"/>
  <c r="B47" i="77"/>
  <c r="L46" i="77"/>
  <c r="G46" i="77"/>
  <c r="C46" i="77"/>
  <c r="B46" i="77"/>
  <c r="L45" i="77"/>
  <c r="G45" i="77"/>
  <c r="C45" i="77"/>
  <c r="B45" i="77"/>
  <c r="L44" i="77"/>
  <c r="G44" i="77"/>
  <c r="C44" i="77"/>
  <c r="B44" i="77"/>
  <c r="L43" i="77"/>
  <c r="G43" i="77"/>
  <c r="C43" i="77"/>
  <c r="B43" i="77"/>
  <c r="L42" i="77"/>
  <c r="G42" i="77"/>
  <c r="C42" i="77"/>
  <c r="B42" i="77"/>
  <c r="L41" i="77"/>
  <c r="G41" i="77"/>
  <c r="C41" i="77"/>
  <c r="B41" i="77"/>
  <c r="L40" i="77"/>
  <c r="G40" i="77"/>
  <c r="C40" i="77"/>
  <c r="B40" i="77"/>
  <c r="L39" i="77"/>
  <c r="G39" i="77"/>
  <c r="C39" i="77"/>
  <c r="B39" i="77"/>
  <c r="L38" i="77"/>
  <c r="G38" i="77"/>
  <c r="C38" i="77"/>
  <c r="B38" i="77"/>
  <c r="L37" i="77"/>
  <c r="G37" i="77"/>
  <c r="C37" i="77"/>
  <c r="B37" i="77"/>
  <c r="L36" i="77"/>
  <c r="G36" i="77"/>
  <c r="C36" i="77"/>
  <c r="B36" i="77"/>
  <c r="L35" i="77"/>
  <c r="G35" i="77"/>
  <c r="C35" i="77"/>
  <c r="B35" i="77"/>
  <c r="L34" i="77"/>
  <c r="G34" i="77"/>
  <c r="C34" i="77"/>
  <c r="B34" i="77"/>
  <c r="L33" i="77"/>
  <c r="G33" i="77"/>
  <c r="C33" i="77"/>
  <c r="B33" i="77"/>
  <c r="L32" i="77"/>
  <c r="G32" i="77"/>
  <c r="C32" i="77"/>
  <c r="B32" i="77"/>
  <c r="L31" i="77"/>
  <c r="G31" i="77"/>
  <c r="C31" i="77"/>
  <c r="B31" i="77"/>
  <c r="L30" i="77"/>
  <c r="G30" i="77"/>
  <c r="C30" i="77"/>
  <c r="B30" i="77"/>
  <c r="L29" i="77"/>
  <c r="G29" i="77"/>
  <c r="C29" i="77"/>
  <c r="B29" i="77"/>
  <c r="L28" i="77"/>
  <c r="G28" i="77"/>
  <c r="C28" i="77"/>
  <c r="B28" i="77"/>
  <c r="L27" i="77"/>
  <c r="G27" i="77"/>
  <c r="C27" i="77"/>
  <c r="B27" i="77"/>
  <c r="L26" i="77"/>
  <c r="G26" i="77"/>
  <c r="C26" i="77"/>
  <c r="B26" i="77"/>
  <c r="L25" i="77"/>
  <c r="G25" i="77"/>
  <c r="C25" i="77"/>
  <c r="B25" i="77"/>
  <c r="L24" i="77"/>
  <c r="G24" i="77"/>
  <c r="C24" i="77"/>
  <c r="B24" i="77"/>
  <c r="L23" i="77"/>
  <c r="G23" i="77"/>
  <c r="C23" i="77"/>
  <c r="B23" i="77"/>
  <c r="L22" i="77"/>
  <c r="G22" i="77"/>
  <c r="C22" i="77"/>
  <c r="B22" i="77"/>
  <c r="L21" i="77"/>
  <c r="G21" i="77"/>
  <c r="C21" i="77"/>
  <c r="B21" i="77"/>
  <c r="L20" i="77"/>
  <c r="G20" i="77"/>
  <c r="C20" i="77"/>
  <c r="B20" i="77"/>
  <c r="L19" i="77"/>
  <c r="G19" i="77"/>
  <c r="C19" i="77"/>
  <c r="B19" i="77"/>
  <c r="L18" i="77"/>
  <c r="G18" i="77"/>
  <c r="C18" i="77"/>
  <c r="B18" i="77"/>
  <c r="L17" i="77"/>
  <c r="G17" i="77"/>
  <c r="C17" i="77"/>
  <c r="B17" i="77"/>
  <c r="L16" i="77"/>
  <c r="G16" i="77"/>
  <c r="C16" i="77"/>
  <c r="B16" i="77"/>
  <c r="L15" i="77"/>
  <c r="G15" i="77"/>
  <c r="C15" i="77"/>
  <c r="B15" i="77"/>
  <c r="L14" i="77"/>
  <c r="G14" i="77"/>
  <c r="C14" i="77"/>
  <c r="B14" i="77"/>
  <c r="L13" i="77"/>
  <c r="G13" i="77"/>
  <c r="C13" i="77"/>
  <c r="B13" i="77"/>
  <c r="L12" i="77"/>
  <c r="G12" i="77"/>
  <c r="C12" i="77"/>
  <c r="B12" i="77"/>
  <c r="L11" i="77"/>
  <c r="G11" i="77"/>
  <c r="C11" i="77"/>
  <c r="B11" i="77"/>
  <c r="L10" i="77"/>
  <c r="G10" i="77"/>
  <c r="C10" i="77"/>
  <c r="B10" i="77"/>
  <c r="L9" i="77"/>
  <c r="G9" i="77"/>
  <c r="C9" i="77"/>
  <c r="B9" i="77"/>
  <c r="L8" i="77"/>
  <c r="G8" i="77"/>
  <c r="C8" i="77"/>
  <c r="B8" i="77"/>
  <c r="L7" i="77"/>
  <c r="G7" i="77"/>
  <c r="C7" i="77"/>
  <c r="B7" i="77"/>
  <c r="L6" i="77"/>
  <c r="G6" i="77"/>
  <c r="C6" i="77"/>
  <c r="B6" i="77"/>
  <c r="L5" i="77"/>
  <c r="G5" i="77"/>
  <c r="C5" i="77"/>
  <c r="B5" i="77"/>
  <c r="L4" i="77"/>
  <c r="G4" i="77"/>
  <c r="C4" i="77"/>
  <c r="B4" i="77"/>
  <c r="L3" i="77"/>
  <c r="G3" i="77"/>
  <c r="C3" i="77"/>
  <c r="B3" i="77"/>
  <c r="L2" i="77"/>
  <c r="G2" i="77"/>
  <c r="C2" i="77"/>
  <c r="B2" i="77"/>
  <c r="Q1" i="77"/>
  <c r="P1" i="77"/>
  <c r="G1" i="77"/>
  <c r="O1" i="77" s="1"/>
  <c r="D1" i="77"/>
  <c r="L121" i="76"/>
  <c r="C121" i="76"/>
  <c r="B121" i="76"/>
  <c r="L120" i="76"/>
  <c r="C120" i="76"/>
  <c r="B120" i="76"/>
  <c r="L119" i="76"/>
  <c r="C119" i="76"/>
  <c r="B119" i="76"/>
  <c r="L118" i="76"/>
  <c r="C118" i="76"/>
  <c r="B118" i="76"/>
  <c r="L117" i="76"/>
  <c r="C117" i="76"/>
  <c r="B117" i="76"/>
  <c r="L116" i="76"/>
  <c r="C116" i="76"/>
  <c r="B116" i="76"/>
  <c r="L115" i="76"/>
  <c r="C115" i="76"/>
  <c r="B115" i="76"/>
  <c r="L114" i="76"/>
  <c r="C114" i="76"/>
  <c r="B114" i="76"/>
  <c r="L113" i="76"/>
  <c r="C113" i="76"/>
  <c r="B113" i="76"/>
  <c r="L112" i="76"/>
  <c r="C112" i="76"/>
  <c r="B112" i="76"/>
  <c r="L111" i="76"/>
  <c r="C111" i="76"/>
  <c r="B111" i="76"/>
  <c r="L110" i="76"/>
  <c r="C110" i="76"/>
  <c r="B110" i="76"/>
  <c r="L109" i="76"/>
  <c r="I109" i="76"/>
  <c r="C109" i="76"/>
  <c r="B109" i="76"/>
  <c r="L108" i="76"/>
  <c r="I108" i="76"/>
  <c r="C108" i="76"/>
  <c r="B108" i="76"/>
  <c r="L107" i="76"/>
  <c r="I107" i="76"/>
  <c r="C107" i="76"/>
  <c r="B107" i="76"/>
  <c r="L106" i="76"/>
  <c r="I106" i="76"/>
  <c r="C106" i="76"/>
  <c r="B106" i="76"/>
  <c r="L105" i="76"/>
  <c r="I105" i="76"/>
  <c r="C105" i="76"/>
  <c r="B105" i="76"/>
  <c r="L104" i="76"/>
  <c r="I104" i="76"/>
  <c r="C104" i="76"/>
  <c r="B104" i="76"/>
  <c r="L103" i="76"/>
  <c r="I103" i="76"/>
  <c r="C103" i="76"/>
  <c r="B103" i="76"/>
  <c r="L102" i="76"/>
  <c r="I102" i="76"/>
  <c r="C102" i="76"/>
  <c r="B102" i="76"/>
  <c r="L101" i="76"/>
  <c r="I101" i="76"/>
  <c r="C101" i="76"/>
  <c r="B101" i="76"/>
  <c r="L100" i="76"/>
  <c r="I100" i="76"/>
  <c r="C100" i="76"/>
  <c r="B100" i="76"/>
  <c r="L99" i="76"/>
  <c r="I99" i="76"/>
  <c r="C99" i="76"/>
  <c r="B99" i="76"/>
  <c r="L98" i="76"/>
  <c r="I98" i="76"/>
  <c r="C98" i="76"/>
  <c r="B98" i="76"/>
  <c r="L97" i="76"/>
  <c r="I97" i="76"/>
  <c r="C97" i="76"/>
  <c r="B97" i="76"/>
  <c r="L96" i="76"/>
  <c r="I96" i="76"/>
  <c r="C96" i="76"/>
  <c r="B96" i="76"/>
  <c r="L95" i="76"/>
  <c r="I95" i="76"/>
  <c r="C95" i="76"/>
  <c r="B95" i="76"/>
  <c r="L94" i="76"/>
  <c r="I94" i="76"/>
  <c r="C94" i="76"/>
  <c r="B94" i="76"/>
  <c r="L93" i="76"/>
  <c r="I93" i="76"/>
  <c r="C93" i="76"/>
  <c r="B93" i="76"/>
  <c r="L92" i="76"/>
  <c r="I92" i="76"/>
  <c r="C92" i="76"/>
  <c r="B92" i="76"/>
  <c r="L91" i="76"/>
  <c r="I91" i="76"/>
  <c r="C91" i="76"/>
  <c r="B91" i="76"/>
  <c r="L90" i="76"/>
  <c r="I90" i="76"/>
  <c r="C90" i="76"/>
  <c r="B90" i="76"/>
  <c r="L89" i="76"/>
  <c r="I89" i="76"/>
  <c r="C89" i="76"/>
  <c r="B89" i="76"/>
  <c r="L88" i="76"/>
  <c r="I88" i="76"/>
  <c r="C88" i="76"/>
  <c r="B88" i="76"/>
  <c r="L87" i="76"/>
  <c r="I87" i="76"/>
  <c r="C87" i="76"/>
  <c r="B87" i="76"/>
  <c r="L86" i="76"/>
  <c r="I86" i="76"/>
  <c r="C86" i="76"/>
  <c r="B86" i="76"/>
  <c r="L85" i="76"/>
  <c r="I85" i="76"/>
  <c r="C85" i="76"/>
  <c r="B85" i="76"/>
  <c r="L84" i="76"/>
  <c r="I84" i="76"/>
  <c r="C84" i="76"/>
  <c r="B84" i="76"/>
  <c r="L83" i="76"/>
  <c r="I83" i="76"/>
  <c r="C83" i="76"/>
  <c r="B83" i="76"/>
  <c r="L82" i="76"/>
  <c r="I82" i="76"/>
  <c r="C82" i="76"/>
  <c r="B82" i="76"/>
  <c r="L81" i="76"/>
  <c r="I81" i="76"/>
  <c r="C81" i="76"/>
  <c r="B81" i="76"/>
  <c r="L80" i="76"/>
  <c r="I80" i="76"/>
  <c r="C80" i="76"/>
  <c r="B80" i="76"/>
  <c r="L79" i="76"/>
  <c r="I79" i="76"/>
  <c r="C79" i="76"/>
  <c r="B79" i="76"/>
  <c r="L78" i="76"/>
  <c r="I78" i="76"/>
  <c r="C78" i="76"/>
  <c r="B78" i="76"/>
  <c r="L77" i="76"/>
  <c r="I77" i="76"/>
  <c r="C77" i="76"/>
  <c r="B77" i="76"/>
  <c r="L76" i="76"/>
  <c r="I76" i="76"/>
  <c r="C76" i="76"/>
  <c r="B76" i="76"/>
  <c r="L75" i="76"/>
  <c r="I75" i="76"/>
  <c r="C75" i="76"/>
  <c r="B75" i="76"/>
  <c r="L74" i="76"/>
  <c r="I74" i="76"/>
  <c r="C74" i="76"/>
  <c r="B74" i="76"/>
  <c r="L73" i="76"/>
  <c r="I73" i="76"/>
  <c r="G73" i="76"/>
  <c r="O73" i="76" s="1"/>
  <c r="C73" i="76"/>
  <c r="B73" i="76"/>
  <c r="L72" i="76"/>
  <c r="I72" i="76"/>
  <c r="G72" i="76"/>
  <c r="O72" i="76" s="1"/>
  <c r="C72" i="76"/>
  <c r="B72" i="76"/>
  <c r="L71" i="76"/>
  <c r="I71" i="76"/>
  <c r="G71" i="76"/>
  <c r="O71" i="76" s="1"/>
  <c r="C71" i="76"/>
  <c r="B71" i="76"/>
  <c r="L70" i="76"/>
  <c r="I70" i="76"/>
  <c r="G70" i="76"/>
  <c r="O70" i="76" s="1"/>
  <c r="C70" i="76"/>
  <c r="B70" i="76"/>
  <c r="L69" i="76"/>
  <c r="I69" i="76"/>
  <c r="G69" i="76"/>
  <c r="O69" i="76" s="1"/>
  <c r="C69" i="76"/>
  <c r="B69" i="76"/>
  <c r="L68" i="76"/>
  <c r="I68" i="76"/>
  <c r="G68" i="76"/>
  <c r="O68" i="76" s="1"/>
  <c r="C68" i="76"/>
  <c r="B68" i="76"/>
  <c r="L67" i="76"/>
  <c r="I67" i="76"/>
  <c r="G67" i="76"/>
  <c r="O67" i="76" s="1"/>
  <c r="C67" i="76"/>
  <c r="B67" i="76"/>
  <c r="L66" i="76"/>
  <c r="I66" i="76"/>
  <c r="G66" i="76"/>
  <c r="O66" i="76" s="1"/>
  <c r="C66" i="76"/>
  <c r="B66" i="76"/>
  <c r="L65" i="76"/>
  <c r="I65" i="76"/>
  <c r="G65" i="76"/>
  <c r="O65" i="76" s="1"/>
  <c r="C65" i="76"/>
  <c r="B65" i="76"/>
  <c r="L64" i="76"/>
  <c r="I64" i="76"/>
  <c r="G64" i="76"/>
  <c r="O64" i="76" s="1"/>
  <c r="C64" i="76"/>
  <c r="B64" i="76"/>
  <c r="L63" i="76"/>
  <c r="I63" i="76"/>
  <c r="G63" i="76"/>
  <c r="O63" i="76" s="1"/>
  <c r="C63" i="76"/>
  <c r="B63" i="76"/>
  <c r="L62" i="76"/>
  <c r="I62" i="76"/>
  <c r="G62" i="76"/>
  <c r="O62" i="76" s="1"/>
  <c r="C62" i="76"/>
  <c r="B62" i="76"/>
  <c r="L61" i="76"/>
  <c r="I61" i="76"/>
  <c r="G61" i="76"/>
  <c r="O61" i="76" s="1"/>
  <c r="C61" i="76"/>
  <c r="B61" i="76"/>
  <c r="L60" i="76"/>
  <c r="I60" i="76"/>
  <c r="G60" i="76"/>
  <c r="O60" i="76" s="1"/>
  <c r="C60" i="76"/>
  <c r="B60" i="76"/>
  <c r="L59" i="76"/>
  <c r="I59" i="76"/>
  <c r="G59" i="76"/>
  <c r="O59" i="76" s="1"/>
  <c r="C59" i="76"/>
  <c r="B59" i="76"/>
  <c r="L58" i="76"/>
  <c r="I58" i="76"/>
  <c r="G58" i="76"/>
  <c r="O58" i="76" s="1"/>
  <c r="C58" i="76"/>
  <c r="B58" i="76"/>
  <c r="L57" i="76"/>
  <c r="I57" i="76"/>
  <c r="G57" i="76"/>
  <c r="O57" i="76" s="1"/>
  <c r="C57" i="76"/>
  <c r="B57" i="76"/>
  <c r="L56" i="76"/>
  <c r="I56" i="76"/>
  <c r="G56" i="76"/>
  <c r="O56" i="76" s="1"/>
  <c r="C56" i="76"/>
  <c r="B56" i="76"/>
  <c r="L55" i="76"/>
  <c r="I55" i="76"/>
  <c r="G55" i="76"/>
  <c r="O55" i="76" s="1"/>
  <c r="C55" i="76"/>
  <c r="B55" i="76"/>
  <c r="L54" i="76"/>
  <c r="I54" i="76"/>
  <c r="G54" i="76"/>
  <c r="O54" i="76" s="1"/>
  <c r="C54" i="76"/>
  <c r="B54" i="76"/>
  <c r="L53" i="76"/>
  <c r="I53" i="76"/>
  <c r="G53" i="76"/>
  <c r="O53" i="76" s="1"/>
  <c r="C53" i="76"/>
  <c r="B53" i="76"/>
  <c r="L52" i="76"/>
  <c r="I52" i="76"/>
  <c r="G52" i="76"/>
  <c r="O52" i="76" s="1"/>
  <c r="C52" i="76"/>
  <c r="B52" i="76"/>
  <c r="L51" i="76"/>
  <c r="I51" i="76"/>
  <c r="G51" i="76"/>
  <c r="O51" i="76" s="1"/>
  <c r="C51" i="76"/>
  <c r="B51" i="76"/>
  <c r="L50" i="76"/>
  <c r="I50" i="76"/>
  <c r="G50" i="76"/>
  <c r="O50" i="76" s="1"/>
  <c r="C50" i="76"/>
  <c r="B50" i="76"/>
  <c r="L49" i="76"/>
  <c r="I49" i="76"/>
  <c r="G49" i="76"/>
  <c r="O49" i="76" s="1"/>
  <c r="C49" i="76"/>
  <c r="B49" i="76"/>
  <c r="L48" i="76"/>
  <c r="I48" i="76"/>
  <c r="G48" i="76"/>
  <c r="O48" i="76" s="1"/>
  <c r="C48" i="76"/>
  <c r="B48" i="76"/>
  <c r="L47" i="76"/>
  <c r="I47" i="76"/>
  <c r="G47" i="76"/>
  <c r="O47" i="76" s="1"/>
  <c r="C47" i="76"/>
  <c r="B47" i="76"/>
  <c r="L46" i="76"/>
  <c r="I46" i="76"/>
  <c r="G46" i="76"/>
  <c r="O46" i="76" s="1"/>
  <c r="C46" i="76"/>
  <c r="B46" i="76"/>
  <c r="L45" i="76"/>
  <c r="I45" i="76"/>
  <c r="G45" i="76"/>
  <c r="O45" i="76" s="1"/>
  <c r="C45" i="76"/>
  <c r="B45" i="76"/>
  <c r="L44" i="76"/>
  <c r="I44" i="76"/>
  <c r="G44" i="76"/>
  <c r="O44" i="76" s="1"/>
  <c r="C44" i="76"/>
  <c r="B44" i="76"/>
  <c r="L43" i="76"/>
  <c r="I43" i="76"/>
  <c r="G43" i="76"/>
  <c r="O43" i="76" s="1"/>
  <c r="C43" i="76"/>
  <c r="B43" i="76"/>
  <c r="L42" i="76"/>
  <c r="I42" i="76"/>
  <c r="G42" i="76"/>
  <c r="O42" i="76" s="1"/>
  <c r="C42" i="76"/>
  <c r="B42" i="76"/>
  <c r="L41" i="76"/>
  <c r="I41" i="76"/>
  <c r="G41" i="76"/>
  <c r="O41" i="76" s="1"/>
  <c r="C41" i="76"/>
  <c r="B41" i="76"/>
  <c r="L40" i="76"/>
  <c r="I40" i="76"/>
  <c r="G40" i="76"/>
  <c r="O40" i="76" s="1"/>
  <c r="C40" i="76"/>
  <c r="B40" i="76"/>
  <c r="L39" i="76"/>
  <c r="I39" i="76"/>
  <c r="G39" i="76"/>
  <c r="O39" i="76" s="1"/>
  <c r="C39" i="76"/>
  <c r="B39" i="76"/>
  <c r="L38" i="76"/>
  <c r="I38" i="76"/>
  <c r="G38" i="76"/>
  <c r="O38" i="76" s="1"/>
  <c r="C38" i="76"/>
  <c r="B38" i="76"/>
  <c r="L37" i="76"/>
  <c r="I37" i="76"/>
  <c r="G37" i="76"/>
  <c r="O37" i="76" s="1"/>
  <c r="C37" i="76"/>
  <c r="B37" i="76"/>
  <c r="L36" i="76"/>
  <c r="I36" i="76"/>
  <c r="G36" i="76"/>
  <c r="O36" i="76" s="1"/>
  <c r="C36" i="76"/>
  <c r="B36" i="76"/>
  <c r="L35" i="76"/>
  <c r="I35" i="76"/>
  <c r="G35" i="76"/>
  <c r="O35" i="76" s="1"/>
  <c r="C35" i="76"/>
  <c r="B35" i="76"/>
  <c r="L34" i="76"/>
  <c r="I34" i="76"/>
  <c r="G34" i="76"/>
  <c r="O34" i="76" s="1"/>
  <c r="C34" i="76"/>
  <c r="B34" i="76"/>
  <c r="L33" i="76"/>
  <c r="I33" i="76"/>
  <c r="G33" i="76"/>
  <c r="O33" i="76" s="1"/>
  <c r="C33" i="76"/>
  <c r="B33" i="76"/>
  <c r="L32" i="76"/>
  <c r="I32" i="76"/>
  <c r="G32" i="76"/>
  <c r="O32" i="76" s="1"/>
  <c r="C32" i="76"/>
  <c r="B32" i="76"/>
  <c r="L31" i="76"/>
  <c r="I31" i="76"/>
  <c r="G31" i="76"/>
  <c r="O31" i="76" s="1"/>
  <c r="C31" i="76"/>
  <c r="B31" i="76"/>
  <c r="L30" i="76"/>
  <c r="I30" i="76"/>
  <c r="G30" i="76"/>
  <c r="O30" i="76" s="1"/>
  <c r="C30" i="76"/>
  <c r="B30" i="76"/>
  <c r="L29" i="76"/>
  <c r="I29" i="76"/>
  <c r="G29" i="76"/>
  <c r="O29" i="76" s="1"/>
  <c r="C29" i="76"/>
  <c r="B29" i="76"/>
  <c r="L28" i="76"/>
  <c r="I28" i="76"/>
  <c r="G28" i="76"/>
  <c r="O28" i="76" s="1"/>
  <c r="C28" i="76"/>
  <c r="B28" i="76"/>
  <c r="L27" i="76"/>
  <c r="I27" i="76"/>
  <c r="G27" i="76"/>
  <c r="O27" i="76" s="1"/>
  <c r="C27" i="76"/>
  <c r="B27" i="76"/>
  <c r="L26" i="76"/>
  <c r="I26" i="76"/>
  <c r="G26" i="76"/>
  <c r="O26" i="76" s="1"/>
  <c r="C26" i="76"/>
  <c r="B26" i="76"/>
  <c r="L25" i="76"/>
  <c r="I25" i="76"/>
  <c r="G25" i="76"/>
  <c r="O25" i="76" s="1"/>
  <c r="C25" i="76"/>
  <c r="B25" i="76"/>
  <c r="L24" i="76"/>
  <c r="I24" i="76"/>
  <c r="G24" i="76"/>
  <c r="O24" i="76" s="1"/>
  <c r="C24" i="76"/>
  <c r="B24" i="76"/>
  <c r="L23" i="76"/>
  <c r="I23" i="76"/>
  <c r="G23" i="76"/>
  <c r="O23" i="76" s="1"/>
  <c r="C23" i="76"/>
  <c r="B23" i="76"/>
  <c r="L22" i="76"/>
  <c r="I22" i="76"/>
  <c r="G22" i="76"/>
  <c r="O22" i="76" s="1"/>
  <c r="C22" i="76"/>
  <c r="B22" i="76"/>
  <c r="L21" i="76"/>
  <c r="I21" i="76"/>
  <c r="G21" i="76"/>
  <c r="O21" i="76" s="1"/>
  <c r="C21" i="76"/>
  <c r="B21" i="76"/>
  <c r="L20" i="76"/>
  <c r="I20" i="76"/>
  <c r="G20" i="76"/>
  <c r="O20" i="76" s="1"/>
  <c r="C20" i="76"/>
  <c r="B20" i="76"/>
  <c r="L19" i="76"/>
  <c r="I19" i="76"/>
  <c r="G19" i="76"/>
  <c r="O19" i="76" s="1"/>
  <c r="C19" i="76"/>
  <c r="B19" i="76"/>
  <c r="L18" i="76"/>
  <c r="I18" i="76"/>
  <c r="G18" i="76"/>
  <c r="O18" i="76" s="1"/>
  <c r="C18" i="76"/>
  <c r="B18" i="76"/>
  <c r="L17" i="76"/>
  <c r="I17" i="76"/>
  <c r="G17" i="76"/>
  <c r="O17" i="76" s="1"/>
  <c r="C17" i="76"/>
  <c r="B17" i="76"/>
  <c r="L16" i="76"/>
  <c r="I16" i="76"/>
  <c r="G16" i="76"/>
  <c r="O16" i="76" s="1"/>
  <c r="C16" i="76"/>
  <c r="B16" i="76"/>
  <c r="L15" i="76"/>
  <c r="I15" i="76"/>
  <c r="G15" i="76"/>
  <c r="O15" i="76" s="1"/>
  <c r="C15" i="76"/>
  <c r="B15" i="76"/>
  <c r="L14" i="76"/>
  <c r="I14" i="76"/>
  <c r="G14" i="76"/>
  <c r="O14" i="76" s="1"/>
  <c r="C14" i="76"/>
  <c r="B14" i="76"/>
  <c r="L13" i="76"/>
  <c r="I13" i="76"/>
  <c r="G13" i="76"/>
  <c r="O13" i="76" s="1"/>
  <c r="C13" i="76"/>
  <c r="B13" i="76"/>
  <c r="L12" i="76"/>
  <c r="I12" i="76"/>
  <c r="G12" i="76"/>
  <c r="O12" i="76" s="1"/>
  <c r="C12" i="76"/>
  <c r="B12" i="76"/>
  <c r="L11" i="76"/>
  <c r="I11" i="76"/>
  <c r="G11" i="76"/>
  <c r="O11" i="76" s="1"/>
  <c r="C11" i="76"/>
  <c r="B11" i="76"/>
  <c r="L10" i="76"/>
  <c r="I10" i="76"/>
  <c r="G10" i="76"/>
  <c r="O10" i="76" s="1"/>
  <c r="C10" i="76"/>
  <c r="B10" i="76"/>
  <c r="L9" i="76"/>
  <c r="I9" i="76"/>
  <c r="G9" i="76"/>
  <c r="O9" i="76" s="1"/>
  <c r="C9" i="76"/>
  <c r="B9" i="76"/>
  <c r="L8" i="76"/>
  <c r="I8" i="76"/>
  <c r="G8" i="76"/>
  <c r="O8" i="76" s="1"/>
  <c r="C8" i="76"/>
  <c r="B8" i="76"/>
  <c r="L7" i="76"/>
  <c r="I7" i="76"/>
  <c r="G7" i="76"/>
  <c r="O7" i="76" s="1"/>
  <c r="C7" i="76"/>
  <c r="B7" i="76"/>
  <c r="L6" i="76"/>
  <c r="I6" i="76"/>
  <c r="G6" i="76"/>
  <c r="O6" i="76" s="1"/>
  <c r="C6" i="76"/>
  <c r="B6" i="76"/>
  <c r="L5" i="76"/>
  <c r="I5" i="76"/>
  <c r="G5" i="76"/>
  <c r="O5" i="76" s="1"/>
  <c r="C5" i="76"/>
  <c r="B5" i="76"/>
  <c r="L4" i="76"/>
  <c r="I4" i="76"/>
  <c r="G4" i="76"/>
  <c r="O4" i="76" s="1"/>
  <c r="C4" i="76"/>
  <c r="B4" i="76"/>
  <c r="L3" i="76"/>
  <c r="I3" i="76"/>
  <c r="G3" i="76"/>
  <c r="O3" i="76" s="1"/>
  <c r="C3" i="76"/>
  <c r="B3" i="76"/>
  <c r="L2" i="76"/>
  <c r="I2" i="76"/>
  <c r="G2" i="76"/>
  <c r="O2" i="76" s="1"/>
  <c r="C2" i="76"/>
  <c r="B2" i="76"/>
  <c r="Q1" i="76"/>
  <c r="O1" i="76"/>
  <c r="D1" i="76"/>
  <c r="L121" i="75"/>
  <c r="C121" i="75"/>
  <c r="B121" i="75"/>
  <c r="L120" i="75"/>
  <c r="C120" i="75"/>
  <c r="B120" i="75"/>
  <c r="L119" i="75"/>
  <c r="C119" i="75"/>
  <c r="B119" i="75"/>
  <c r="L118" i="75"/>
  <c r="C118" i="75"/>
  <c r="B118" i="75"/>
  <c r="L117" i="75"/>
  <c r="C117" i="75"/>
  <c r="B117" i="75"/>
  <c r="L116" i="75"/>
  <c r="C116" i="75"/>
  <c r="B116" i="75"/>
  <c r="L115" i="75"/>
  <c r="C115" i="75"/>
  <c r="B115" i="75"/>
  <c r="L114" i="75"/>
  <c r="C114" i="75"/>
  <c r="B114" i="75"/>
  <c r="L113" i="75"/>
  <c r="C113" i="75"/>
  <c r="B113" i="75"/>
  <c r="L112" i="75"/>
  <c r="C112" i="75"/>
  <c r="B112" i="75"/>
  <c r="L111" i="75"/>
  <c r="C111" i="75"/>
  <c r="B111" i="75"/>
  <c r="L110" i="75"/>
  <c r="C110" i="75"/>
  <c r="B110" i="75"/>
  <c r="L109" i="75"/>
  <c r="C109" i="75"/>
  <c r="B109" i="75"/>
  <c r="L108" i="75"/>
  <c r="C108" i="75"/>
  <c r="B108" i="75"/>
  <c r="L107" i="75"/>
  <c r="C107" i="75"/>
  <c r="B107" i="75"/>
  <c r="L106" i="75"/>
  <c r="C106" i="75"/>
  <c r="B106" i="75"/>
  <c r="L105" i="75"/>
  <c r="C105" i="75"/>
  <c r="B105" i="75"/>
  <c r="L104" i="75"/>
  <c r="C104" i="75"/>
  <c r="B104" i="75"/>
  <c r="L103" i="75"/>
  <c r="C103" i="75"/>
  <c r="B103" i="75"/>
  <c r="L102" i="75"/>
  <c r="C102" i="75"/>
  <c r="B102" i="75"/>
  <c r="L101" i="75"/>
  <c r="C101" i="75"/>
  <c r="B101" i="75"/>
  <c r="L100" i="75"/>
  <c r="C100" i="75"/>
  <c r="B100" i="75"/>
  <c r="L99" i="75"/>
  <c r="C99" i="75"/>
  <c r="B99" i="75"/>
  <c r="L98" i="75"/>
  <c r="C98" i="75"/>
  <c r="B98" i="75"/>
  <c r="L97" i="75"/>
  <c r="C97" i="75"/>
  <c r="B97" i="75"/>
  <c r="L96" i="75"/>
  <c r="C96" i="75"/>
  <c r="B96" i="75"/>
  <c r="L95" i="75"/>
  <c r="C95" i="75"/>
  <c r="B95" i="75"/>
  <c r="L94" i="75"/>
  <c r="C94" i="75"/>
  <c r="B94" i="75"/>
  <c r="L93" i="75"/>
  <c r="C93" i="75"/>
  <c r="B93" i="75"/>
  <c r="L92" i="75"/>
  <c r="C92" i="75"/>
  <c r="B92" i="75"/>
  <c r="L91" i="75"/>
  <c r="C91" i="75"/>
  <c r="B91" i="75"/>
  <c r="L90" i="75"/>
  <c r="C90" i="75"/>
  <c r="B90" i="75"/>
  <c r="L89" i="75"/>
  <c r="C89" i="75"/>
  <c r="B89" i="75"/>
  <c r="L88" i="75"/>
  <c r="C88" i="75"/>
  <c r="B88" i="75"/>
  <c r="L87" i="75"/>
  <c r="C87" i="75"/>
  <c r="B87" i="75"/>
  <c r="L86" i="75"/>
  <c r="C86" i="75"/>
  <c r="B86" i="75"/>
  <c r="L85" i="75"/>
  <c r="C85" i="75"/>
  <c r="B85" i="75"/>
  <c r="L84" i="75"/>
  <c r="C84" i="75"/>
  <c r="B84" i="75"/>
  <c r="L83" i="75"/>
  <c r="C83" i="75"/>
  <c r="B83" i="75"/>
  <c r="L82" i="75"/>
  <c r="C82" i="75"/>
  <c r="B82" i="75"/>
  <c r="L81" i="75"/>
  <c r="C81" i="75"/>
  <c r="B81" i="75"/>
  <c r="L80" i="75"/>
  <c r="C80" i="75"/>
  <c r="B80" i="75"/>
  <c r="L79" i="75"/>
  <c r="C79" i="75"/>
  <c r="B79" i="75"/>
  <c r="L78" i="75"/>
  <c r="C78" i="75"/>
  <c r="B78" i="75"/>
  <c r="L77" i="75"/>
  <c r="C77" i="75"/>
  <c r="B77" i="75"/>
  <c r="L76" i="75"/>
  <c r="C76" i="75"/>
  <c r="B76" i="75"/>
  <c r="L75" i="75"/>
  <c r="C75" i="75"/>
  <c r="B75" i="75"/>
  <c r="L74" i="75"/>
  <c r="C74" i="75"/>
  <c r="B74" i="75"/>
  <c r="L73" i="75"/>
  <c r="G73" i="75"/>
  <c r="O73" i="75" s="1"/>
  <c r="C73" i="75"/>
  <c r="B73" i="75"/>
  <c r="L72" i="75"/>
  <c r="G72" i="75"/>
  <c r="O72" i="75" s="1"/>
  <c r="C72" i="75"/>
  <c r="B72" i="75"/>
  <c r="L71" i="75"/>
  <c r="G71" i="75"/>
  <c r="O71" i="75" s="1"/>
  <c r="C71" i="75"/>
  <c r="B71" i="75"/>
  <c r="L70" i="75"/>
  <c r="G70" i="75"/>
  <c r="O70" i="75" s="1"/>
  <c r="C70" i="75"/>
  <c r="B70" i="75"/>
  <c r="L69" i="75"/>
  <c r="G69" i="75"/>
  <c r="O69" i="75" s="1"/>
  <c r="C69" i="75"/>
  <c r="B69" i="75"/>
  <c r="L68" i="75"/>
  <c r="G68" i="75"/>
  <c r="O68" i="75" s="1"/>
  <c r="C68" i="75"/>
  <c r="B68" i="75"/>
  <c r="L67" i="75"/>
  <c r="G67" i="75"/>
  <c r="O67" i="75" s="1"/>
  <c r="C67" i="75"/>
  <c r="B67" i="75"/>
  <c r="L66" i="75"/>
  <c r="G66" i="75"/>
  <c r="O66" i="75" s="1"/>
  <c r="C66" i="75"/>
  <c r="B66" i="75"/>
  <c r="L65" i="75"/>
  <c r="G65" i="75"/>
  <c r="O65" i="75" s="1"/>
  <c r="C65" i="75"/>
  <c r="B65" i="75"/>
  <c r="L64" i="75"/>
  <c r="G64" i="75"/>
  <c r="O64" i="75" s="1"/>
  <c r="C64" i="75"/>
  <c r="B64" i="75"/>
  <c r="L63" i="75"/>
  <c r="G63" i="75"/>
  <c r="O63" i="75" s="1"/>
  <c r="C63" i="75"/>
  <c r="B63" i="75"/>
  <c r="L62" i="75"/>
  <c r="G62" i="75"/>
  <c r="O62" i="75" s="1"/>
  <c r="C62" i="75"/>
  <c r="B62" i="75"/>
  <c r="L61" i="75"/>
  <c r="G61" i="75"/>
  <c r="O61" i="75" s="1"/>
  <c r="C61" i="75"/>
  <c r="B61" i="75"/>
  <c r="L60" i="75"/>
  <c r="G60" i="75"/>
  <c r="O60" i="75" s="1"/>
  <c r="C60" i="75"/>
  <c r="B60" i="75"/>
  <c r="L59" i="75"/>
  <c r="G59" i="75"/>
  <c r="O59" i="75" s="1"/>
  <c r="C59" i="75"/>
  <c r="B59" i="75"/>
  <c r="L58" i="75"/>
  <c r="G58" i="75"/>
  <c r="O58" i="75" s="1"/>
  <c r="C58" i="75"/>
  <c r="B58" i="75"/>
  <c r="L57" i="75"/>
  <c r="G57" i="75"/>
  <c r="O57" i="75" s="1"/>
  <c r="C57" i="75"/>
  <c r="B57" i="75"/>
  <c r="L56" i="75"/>
  <c r="G56" i="75"/>
  <c r="O56" i="75" s="1"/>
  <c r="C56" i="75"/>
  <c r="B56" i="75"/>
  <c r="L55" i="75"/>
  <c r="G55" i="75"/>
  <c r="O55" i="75" s="1"/>
  <c r="C55" i="75"/>
  <c r="B55" i="75"/>
  <c r="L54" i="75"/>
  <c r="G54" i="75"/>
  <c r="O54" i="75" s="1"/>
  <c r="C54" i="75"/>
  <c r="B54" i="75"/>
  <c r="L53" i="75"/>
  <c r="G53" i="75"/>
  <c r="O53" i="75" s="1"/>
  <c r="C53" i="75"/>
  <c r="B53" i="75"/>
  <c r="L52" i="75"/>
  <c r="G52" i="75"/>
  <c r="O52" i="75" s="1"/>
  <c r="C52" i="75"/>
  <c r="B52" i="75"/>
  <c r="L51" i="75"/>
  <c r="G51" i="75"/>
  <c r="O51" i="75" s="1"/>
  <c r="C51" i="75"/>
  <c r="B51" i="75"/>
  <c r="L50" i="75"/>
  <c r="G50" i="75"/>
  <c r="O50" i="75" s="1"/>
  <c r="C50" i="75"/>
  <c r="B50" i="75"/>
  <c r="L49" i="75"/>
  <c r="G49" i="75"/>
  <c r="O49" i="75" s="1"/>
  <c r="C49" i="75"/>
  <c r="B49" i="75"/>
  <c r="L48" i="75"/>
  <c r="G48" i="75"/>
  <c r="O48" i="75" s="1"/>
  <c r="C48" i="75"/>
  <c r="B48" i="75"/>
  <c r="L47" i="75"/>
  <c r="G47" i="75"/>
  <c r="O47" i="75" s="1"/>
  <c r="C47" i="75"/>
  <c r="B47" i="75"/>
  <c r="L46" i="75"/>
  <c r="G46" i="75"/>
  <c r="O46" i="75" s="1"/>
  <c r="C46" i="75"/>
  <c r="B46" i="75"/>
  <c r="L45" i="75"/>
  <c r="G45" i="75"/>
  <c r="O45" i="75" s="1"/>
  <c r="C45" i="75"/>
  <c r="B45" i="75"/>
  <c r="L44" i="75"/>
  <c r="G44" i="75"/>
  <c r="O44" i="75" s="1"/>
  <c r="C44" i="75"/>
  <c r="B44" i="75"/>
  <c r="L43" i="75"/>
  <c r="G43" i="75"/>
  <c r="O43" i="75" s="1"/>
  <c r="C43" i="75"/>
  <c r="B43" i="75"/>
  <c r="L42" i="75"/>
  <c r="G42" i="75"/>
  <c r="O42" i="75" s="1"/>
  <c r="C42" i="75"/>
  <c r="B42" i="75"/>
  <c r="L41" i="75"/>
  <c r="G41" i="75"/>
  <c r="O41" i="75" s="1"/>
  <c r="C41" i="75"/>
  <c r="B41" i="75"/>
  <c r="L40" i="75"/>
  <c r="G40" i="75"/>
  <c r="O40" i="75" s="1"/>
  <c r="C40" i="75"/>
  <c r="B40" i="75"/>
  <c r="L39" i="75"/>
  <c r="G39" i="75"/>
  <c r="O39" i="75" s="1"/>
  <c r="C39" i="75"/>
  <c r="B39" i="75"/>
  <c r="L38" i="75"/>
  <c r="G38" i="75"/>
  <c r="O38" i="75" s="1"/>
  <c r="C38" i="75"/>
  <c r="B38" i="75"/>
  <c r="L37" i="75"/>
  <c r="G37" i="75"/>
  <c r="O37" i="75" s="1"/>
  <c r="C37" i="75"/>
  <c r="B37" i="75"/>
  <c r="L36" i="75"/>
  <c r="G36" i="75"/>
  <c r="O36" i="75" s="1"/>
  <c r="C36" i="75"/>
  <c r="B36" i="75"/>
  <c r="L35" i="75"/>
  <c r="G35" i="75"/>
  <c r="O35" i="75" s="1"/>
  <c r="C35" i="75"/>
  <c r="B35" i="75"/>
  <c r="L34" i="75"/>
  <c r="G34" i="75"/>
  <c r="O34" i="75" s="1"/>
  <c r="C34" i="75"/>
  <c r="B34" i="75"/>
  <c r="L33" i="75"/>
  <c r="G33" i="75"/>
  <c r="O33" i="75" s="1"/>
  <c r="C33" i="75"/>
  <c r="B33" i="75"/>
  <c r="L32" i="75"/>
  <c r="G32" i="75"/>
  <c r="O32" i="75" s="1"/>
  <c r="C32" i="75"/>
  <c r="B32" i="75"/>
  <c r="L31" i="75"/>
  <c r="G31" i="75"/>
  <c r="O31" i="75" s="1"/>
  <c r="C31" i="75"/>
  <c r="B31" i="75"/>
  <c r="L30" i="75"/>
  <c r="G30" i="75"/>
  <c r="O30" i="75" s="1"/>
  <c r="C30" i="75"/>
  <c r="B30" i="75"/>
  <c r="L29" i="75"/>
  <c r="G29" i="75"/>
  <c r="O29" i="75" s="1"/>
  <c r="C29" i="75"/>
  <c r="B29" i="75"/>
  <c r="L28" i="75"/>
  <c r="G28" i="75"/>
  <c r="O28" i="75" s="1"/>
  <c r="C28" i="75"/>
  <c r="B28" i="75"/>
  <c r="L27" i="75"/>
  <c r="G27" i="75"/>
  <c r="O27" i="75" s="1"/>
  <c r="C27" i="75"/>
  <c r="B27" i="75"/>
  <c r="L26" i="75"/>
  <c r="G26" i="75"/>
  <c r="O26" i="75" s="1"/>
  <c r="C26" i="75"/>
  <c r="B26" i="75"/>
  <c r="L25" i="75"/>
  <c r="G25" i="75"/>
  <c r="O25" i="75" s="1"/>
  <c r="C25" i="75"/>
  <c r="B25" i="75"/>
  <c r="L24" i="75"/>
  <c r="G24" i="75"/>
  <c r="O24" i="75" s="1"/>
  <c r="C24" i="75"/>
  <c r="B24" i="75"/>
  <c r="L23" i="75"/>
  <c r="G23" i="75"/>
  <c r="O23" i="75" s="1"/>
  <c r="C23" i="75"/>
  <c r="B23" i="75"/>
  <c r="L22" i="75"/>
  <c r="G22" i="75"/>
  <c r="O22" i="75" s="1"/>
  <c r="C22" i="75"/>
  <c r="B22" i="75"/>
  <c r="L21" i="75"/>
  <c r="G21" i="75"/>
  <c r="O21" i="75" s="1"/>
  <c r="C21" i="75"/>
  <c r="B21" i="75"/>
  <c r="L20" i="75"/>
  <c r="G20" i="75"/>
  <c r="O20" i="75" s="1"/>
  <c r="C20" i="75"/>
  <c r="B20" i="75"/>
  <c r="L19" i="75"/>
  <c r="G19" i="75"/>
  <c r="O19" i="75" s="1"/>
  <c r="C19" i="75"/>
  <c r="B19" i="75"/>
  <c r="L18" i="75"/>
  <c r="G18" i="75"/>
  <c r="O18" i="75" s="1"/>
  <c r="C18" i="75"/>
  <c r="B18" i="75"/>
  <c r="L17" i="75"/>
  <c r="G17" i="75"/>
  <c r="O17" i="75" s="1"/>
  <c r="C17" i="75"/>
  <c r="B17" i="75"/>
  <c r="L16" i="75"/>
  <c r="G16" i="75"/>
  <c r="O16" i="75" s="1"/>
  <c r="C16" i="75"/>
  <c r="B16" i="75"/>
  <c r="L15" i="75"/>
  <c r="G15" i="75"/>
  <c r="O15" i="75" s="1"/>
  <c r="C15" i="75"/>
  <c r="B15" i="75"/>
  <c r="L14" i="75"/>
  <c r="G14" i="75"/>
  <c r="O14" i="75" s="1"/>
  <c r="C14" i="75"/>
  <c r="B14" i="75"/>
  <c r="L13" i="75"/>
  <c r="G13" i="75"/>
  <c r="O13" i="75" s="1"/>
  <c r="C13" i="75"/>
  <c r="B13" i="75"/>
  <c r="L12" i="75"/>
  <c r="G12" i="75"/>
  <c r="O12" i="75" s="1"/>
  <c r="C12" i="75"/>
  <c r="B12" i="75"/>
  <c r="L11" i="75"/>
  <c r="G11" i="75"/>
  <c r="O11" i="75" s="1"/>
  <c r="C11" i="75"/>
  <c r="B11" i="75"/>
  <c r="L10" i="75"/>
  <c r="G10" i="75"/>
  <c r="O10" i="75" s="1"/>
  <c r="C10" i="75"/>
  <c r="B10" i="75"/>
  <c r="L9" i="75"/>
  <c r="G9" i="75"/>
  <c r="O9" i="75" s="1"/>
  <c r="C9" i="75"/>
  <c r="B9" i="75"/>
  <c r="L8" i="75"/>
  <c r="G8" i="75"/>
  <c r="O8" i="75" s="1"/>
  <c r="C8" i="75"/>
  <c r="B8" i="75"/>
  <c r="L7" i="75"/>
  <c r="G7" i="75"/>
  <c r="O7" i="75" s="1"/>
  <c r="C7" i="75"/>
  <c r="B7" i="75"/>
  <c r="L6" i="75"/>
  <c r="G6" i="75"/>
  <c r="O6" i="75" s="1"/>
  <c r="C6" i="75"/>
  <c r="B6" i="75"/>
  <c r="L5" i="75"/>
  <c r="G5" i="75"/>
  <c r="O5" i="75" s="1"/>
  <c r="C5" i="75"/>
  <c r="B5" i="75"/>
  <c r="L4" i="75"/>
  <c r="G4" i="75"/>
  <c r="O4" i="75" s="1"/>
  <c r="C4" i="75"/>
  <c r="B4" i="75"/>
  <c r="L3" i="75"/>
  <c r="G3" i="75"/>
  <c r="O3" i="75" s="1"/>
  <c r="C3" i="75"/>
  <c r="B3" i="75"/>
  <c r="L2" i="75"/>
  <c r="G2" i="75"/>
  <c r="O2" i="75" s="1"/>
  <c r="C2" i="75"/>
  <c r="B2" i="75"/>
  <c r="P1" i="75"/>
  <c r="G1" i="75"/>
  <c r="O1" i="75" s="1"/>
  <c r="D1" i="75"/>
  <c r="K122" i="30"/>
  <c r="B122" i="30"/>
  <c r="C122" i="30"/>
  <c r="I122" i="30"/>
  <c r="B123" i="30"/>
  <c r="C123" i="30"/>
  <c r="I123" i="30"/>
  <c r="K123" i="30"/>
  <c r="B124" i="30"/>
  <c r="C124" i="30"/>
  <c r="I124" i="30"/>
  <c r="B125" i="30"/>
  <c r="C125" i="30"/>
  <c r="I125" i="30"/>
  <c r="B126" i="30"/>
  <c r="C126" i="30"/>
  <c r="I126" i="30"/>
  <c r="B127" i="30"/>
  <c r="C127" i="30"/>
  <c r="I127" i="30"/>
  <c r="B128" i="30"/>
  <c r="C128" i="30"/>
  <c r="I128" i="30"/>
  <c r="B129" i="30"/>
  <c r="C129" i="30"/>
  <c r="I129" i="30"/>
  <c r="B130" i="30"/>
  <c r="C130" i="30"/>
  <c r="I130" i="30"/>
  <c r="B131" i="30"/>
  <c r="C131" i="30"/>
  <c r="I131" i="30"/>
  <c r="B132" i="30"/>
  <c r="C132" i="30"/>
  <c r="I132" i="30"/>
  <c r="B133" i="30"/>
  <c r="C133" i="30"/>
  <c r="I133" i="30"/>
  <c r="B134" i="30"/>
  <c r="C134" i="30"/>
  <c r="I134" i="30"/>
  <c r="B135" i="30"/>
  <c r="C135" i="30"/>
  <c r="I135" i="30"/>
  <c r="B136" i="30"/>
  <c r="C136" i="30"/>
  <c r="I136" i="30"/>
  <c r="B137" i="30"/>
  <c r="C137" i="30"/>
  <c r="I137" i="30"/>
  <c r="B138" i="30"/>
  <c r="C138" i="30"/>
  <c r="I138" i="30"/>
  <c r="B139" i="30"/>
  <c r="C139" i="30"/>
  <c r="I139" i="30"/>
  <c r="B140" i="30"/>
  <c r="C140" i="30"/>
  <c r="I140" i="30"/>
  <c r="B141" i="30"/>
  <c r="C141" i="30"/>
  <c r="I141" i="30"/>
  <c r="B142" i="30"/>
  <c r="C142" i="30"/>
  <c r="I142" i="30"/>
  <c r="B143" i="30"/>
  <c r="C143" i="30"/>
  <c r="I143" i="30"/>
  <c r="B144" i="30"/>
  <c r="C144" i="30"/>
  <c r="I144" i="30"/>
  <c r="B145" i="30"/>
  <c r="C145" i="30"/>
  <c r="I145" i="30"/>
  <c r="I121" i="30"/>
  <c r="F121" i="30"/>
  <c r="K121" i="30" s="1"/>
  <c r="C121" i="30"/>
  <c r="B121" i="30"/>
  <c r="I120" i="30"/>
  <c r="F120" i="30"/>
  <c r="K120" i="30" s="1"/>
  <c r="C120" i="30"/>
  <c r="B120" i="30"/>
  <c r="I119" i="30"/>
  <c r="F119" i="30"/>
  <c r="K119" i="30" s="1"/>
  <c r="C119" i="30"/>
  <c r="B119" i="30"/>
  <c r="I118" i="30"/>
  <c r="F118" i="30"/>
  <c r="K118" i="30" s="1"/>
  <c r="C118" i="30"/>
  <c r="B118" i="30"/>
  <c r="I117" i="30"/>
  <c r="F117" i="30"/>
  <c r="K117" i="30" s="1"/>
  <c r="C117" i="30"/>
  <c r="B117" i="30"/>
  <c r="I116" i="30"/>
  <c r="F116" i="30"/>
  <c r="K116" i="30" s="1"/>
  <c r="C116" i="30"/>
  <c r="B116" i="30"/>
  <c r="I115" i="30"/>
  <c r="F115" i="30"/>
  <c r="K115" i="30" s="1"/>
  <c r="C115" i="30"/>
  <c r="B115" i="30"/>
  <c r="I114" i="30"/>
  <c r="F114" i="30"/>
  <c r="K114" i="30" s="1"/>
  <c r="C114" i="30"/>
  <c r="B114" i="30"/>
  <c r="I113" i="30"/>
  <c r="F113" i="30"/>
  <c r="K113" i="30" s="1"/>
  <c r="C113" i="30"/>
  <c r="B113" i="30"/>
  <c r="I112" i="30"/>
  <c r="F112" i="30"/>
  <c r="K112" i="30" s="1"/>
  <c r="C112" i="30"/>
  <c r="B112" i="30"/>
  <c r="I111" i="30"/>
  <c r="F111" i="30"/>
  <c r="K111" i="30" s="1"/>
  <c r="C111" i="30"/>
  <c r="B111" i="30"/>
  <c r="I110" i="30"/>
  <c r="F110" i="30"/>
  <c r="K110" i="30" s="1"/>
  <c r="C110" i="30"/>
  <c r="B110" i="30"/>
  <c r="I109" i="30"/>
  <c r="F109" i="30"/>
  <c r="K109" i="30" s="1"/>
  <c r="C109" i="30"/>
  <c r="B109" i="30"/>
  <c r="I108" i="30"/>
  <c r="F108" i="30"/>
  <c r="K108" i="30" s="1"/>
  <c r="C108" i="30"/>
  <c r="B108" i="30"/>
  <c r="I107" i="30"/>
  <c r="F107" i="30"/>
  <c r="K107" i="30" s="1"/>
  <c r="C107" i="30"/>
  <c r="B107" i="30"/>
  <c r="I106" i="30"/>
  <c r="F106" i="30"/>
  <c r="K106" i="30" s="1"/>
  <c r="C106" i="30"/>
  <c r="B106" i="30"/>
  <c r="I105" i="30"/>
  <c r="F105" i="30"/>
  <c r="K105" i="30" s="1"/>
  <c r="C105" i="30"/>
  <c r="B105" i="30"/>
  <c r="I104" i="30"/>
  <c r="F104" i="30"/>
  <c r="K104" i="30" s="1"/>
  <c r="C104" i="30"/>
  <c r="B104" i="30"/>
  <c r="I103" i="30"/>
  <c r="F103" i="30"/>
  <c r="K103" i="30" s="1"/>
  <c r="C103" i="30"/>
  <c r="B103" i="30"/>
  <c r="I102" i="30"/>
  <c r="F102" i="30"/>
  <c r="K102" i="30" s="1"/>
  <c r="C102" i="30"/>
  <c r="B102" i="30"/>
  <c r="I101" i="30"/>
  <c r="F101" i="30"/>
  <c r="K101" i="30" s="1"/>
  <c r="C101" i="30"/>
  <c r="B101" i="30"/>
  <c r="I100" i="30"/>
  <c r="F100" i="30"/>
  <c r="K100" i="30" s="1"/>
  <c r="C100" i="30"/>
  <c r="B100" i="30"/>
  <c r="I99" i="30"/>
  <c r="F99" i="30"/>
  <c r="K99" i="30" s="1"/>
  <c r="C99" i="30"/>
  <c r="B99" i="30"/>
  <c r="I98" i="30"/>
  <c r="F98" i="30"/>
  <c r="K98" i="30" s="1"/>
  <c r="C98" i="30"/>
  <c r="B98" i="30"/>
  <c r="I97" i="30"/>
  <c r="F97" i="30"/>
  <c r="K97" i="30" s="1"/>
  <c r="C97" i="30"/>
  <c r="B97" i="30"/>
  <c r="I96" i="30"/>
  <c r="F96" i="30"/>
  <c r="K96" i="30"/>
  <c r="C96" i="30"/>
  <c r="B96" i="30"/>
  <c r="I95" i="30"/>
  <c r="F95" i="30"/>
  <c r="K95" i="30" s="1"/>
  <c r="C95" i="30"/>
  <c r="B95" i="30"/>
  <c r="I94" i="30"/>
  <c r="F94" i="30"/>
  <c r="K94" i="30" s="1"/>
  <c r="C94" i="30"/>
  <c r="B94" i="30"/>
  <c r="I93" i="30"/>
  <c r="F93" i="30"/>
  <c r="K93" i="30" s="1"/>
  <c r="C93" i="30"/>
  <c r="B93" i="30"/>
  <c r="I92" i="30"/>
  <c r="F92" i="30"/>
  <c r="K92" i="30" s="1"/>
  <c r="C92" i="30"/>
  <c r="B92" i="30"/>
  <c r="I91" i="30"/>
  <c r="F91" i="30"/>
  <c r="K91" i="30" s="1"/>
  <c r="C91" i="30"/>
  <c r="B91" i="30"/>
  <c r="I90" i="30"/>
  <c r="F90" i="30"/>
  <c r="K90" i="30" s="1"/>
  <c r="C90" i="30"/>
  <c r="B90" i="30"/>
  <c r="I89" i="30"/>
  <c r="F89" i="30"/>
  <c r="K89" i="30" s="1"/>
  <c r="C89" i="30"/>
  <c r="B89" i="30"/>
  <c r="I88" i="30"/>
  <c r="F88" i="30"/>
  <c r="K88" i="30" s="1"/>
  <c r="C88" i="30"/>
  <c r="B88" i="30"/>
  <c r="I87" i="30"/>
  <c r="F87" i="30"/>
  <c r="K87" i="30" s="1"/>
  <c r="C87" i="30"/>
  <c r="B87" i="30"/>
  <c r="I86" i="30"/>
  <c r="F86" i="30"/>
  <c r="K86" i="30" s="1"/>
  <c r="C86" i="30"/>
  <c r="B86" i="30"/>
  <c r="I85" i="30"/>
  <c r="G85" i="30"/>
  <c r="L85" i="30" s="1"/>
  <c r="F85" i="30"/>
  <c r="K85" i="30" s="1"/>
  <c r="C85" i="30"/>
  <c r="B85" i="30"/>
  <c r="I84" i="30"/>
  <c r="G84" i="30"/>
  <c r="L84" i="30" s="1"/>
  <c r="F84" i="30"/>
  <c r="K84" i="30" s="1"/>
  <c r="C84" i="30"/>
  <c r="B84" i="30"/>
  <c r="I83" i="30"/>
  <c r="G83" i="30"/>
  <c r="L83" i="30" s="1"/>
  <c r="F83" i="30"/>
  <c r="K83" i="30"/>
  <c r="C83" i="30"/>
  <c r="B83" i="30"/>
  <c r="I82" i="30"/>
  <c r="G82" i="30"/>
  <c r="L82" i="30" s="1"/>
  <c r="F82" i="30"/>
  <c r="K82" i="30" s="1"/>
  <c r="C82" i="30"/>
  <c r="B82" i="30"/>
  <c r="I81" i="30"/>
  <c r="G81" i="30"/>
  <c r="L81" i="30" s="1"/>
  <c r="F81" i="30"/>
  <c r="K81" i="30" s="1"/>
  <c r="C81" i="30"/>
  <c r="B81" i="30"/>
  <c r="I80" i="30"/>
  <c r="G80" i="30"/>
  <c r="L80" i="30" s="1"/>
  <c r="F80" i="30"/>
  <c r="K80" i="30" s="1"/>
  <c r="C80" i="30"/>
  <c r="B80" i="30"/>
  <c r="I79" i="30"/>
  <c r="G79" i="30"/>
  <c r="L79" i="30" s="1"/>
  <c r="F79" i="30"/>
  <c r="K79" i="30" s="1"/>
  <c r="C79" i="30"/>
  <c r="B79" i="30"/>
  <c r="I78" i="30"/>
  <c r="G78" i="30"/>
  <c r="L78" i="30" s="1"/>
  <c r="F78" i="30"/>
  <c r="K78" i="30" s="1"/>
  <c r="C78" i="30"/>
  <c r="B78" i="30"/>
  <c r="I77" i="30"/>
  <c r="G77" i="30"/>
  <c r="L77" i="30" s="1"/>
  <c r="F77" i="30"/>
  <c r="K77" i="30" s="1"/>
  <c r="C77" i="30"/>
  <c r="B77" i="30"/>
  <c r="I76" i="30"/>
  <c r="G76" i="30"/>
  <c r="L76" i="30" s="1"/>
  <c r="F76" i="30"/>
  <c r="K76" i="30" s="1"/>
  <c r="C76" i="30"/>
  <c r="B76" i="30"/>
  <c r="I75" i="30"/>
  <c r="G75" i="30"/>
  <c r="L75" i="30" s="1"/>
  <c r="F75" i="30"/>
  <c r="K75" i="30" s="1"/>
  <c r="C75" i="30"/>
  <c r="B75" i="30"/>
  <c r="I74" i="30"/>
  <c r="G74" i="30"/>
  <c r="L74" i="30"/>
  <c r="F74" i="30"/>
  <c r="K74" i="30" s="1"/>
  <c r="C74" i="30"/>
  <c r="B74" i="30"/>
  <c r="I73" i="30"/>
  <c r="G73" i="30"/>
  <c r="L73" i="30" s="1"/>
  <c r="F73" i="30"/>
  <c r="K73" i="30" s="1"/>
  <c r="E73" i="30"/>
  <c r="J73" i="30" s="1"/>
  <c r="C73" i="30"/>
  <c r="B73" i="30"/>
  <c r="I72" i="30"/>
  <c r="G72" i="30"/>
  <c r="L72" i="30"/>
  <c r="M72" i="30" s="1"/>
  <c r="F72" i="30"/>
  <c r="K72" i="30" s="1"/>
  <c r="E72" i="30"/>
  <c r="J72" i="30" s="1"/>
  <c r="C72" i="30"/>
  <c r="B72" i="30"/>
  <c r="I71" i="30"/>
  <c r="G71" i="30"/>
  <c r="L71" i="30" s="1"/>
  <c r="F71" i="30"/>
  <c r="K71" i="30" s="1"/>
  <c r="E71" i="30"/>
  <c r="J71" i="30" s="1"/>
  <c r="C71" i="30"/>
  <c r="B71" i="30"/>
  <c r="I70" i="30"/>
  <c r="G70" i="30"/>
  <c r="L70" i="30" s="1"/>
  <c r="F70" i="30"/>
  <c r="K70" i="30" s="1"/>
  <c r="E70" i="30"/>
  <c r="J70" i="30" s="1"/>
  <c r="C70" i="30"/>
  <c r="B70" i="30"/>
  <c r="I69" i="30"/>
  <c r="G69" i="30"/>
  <c r="L69" i="30" s="1"/>
  <c r="F69" i="30"/>
  <c r="K69" i="30" s="1"/>
  <c r="E69" i="30"/>
  <c r="J69" i="30" s="1"/>
  <c r="C69" i="30"/>
  <c r="B69" i="30"/>
  <c r="I68" i="30"/>
  <c r="G68" i="30"/>
  <c r="L68" i="30" s="1"/>
  <c r="F68" i="30"/>
  <c r="K68" i="30" s="1"/>
  <c r="E68" i="30"/>
  <c r="J68" i="30" s="1"/>
  <c r="C68" i="30"/>
  <c r="B68" i="30"/>
  <c r="I67" i="30"/>
  <c r="G67" i="30"/>
  <c r="L67" i="30" s="1"/>
  <c r="F67" i="30"/>
  <c r="K67" i="30" s="1"/>
  <c r="E67" i="30"/>
  <c r="J67" i="30" s="1"/>
  <c r="C67" i="30"/>
  <c r="B67" i="30"/>
  <c r="I66" i="30"/>
  <c r="G66" i="30"/>
  <c r="L66" i="30" s="1"/>
  <c r="F66" i="30"/>
  <c r="K66" i="30" s="1"/>
  <c r="E66" i="30"/>
  <c r="J66" i="30" s="1"/>
  <c r="C66" i="30"/>
  <c r="B66" i="30"/>
  <c r="I65" i="30"/>
  <c r="G65" i="30"/>
  <c r="L65" i="30"/>
  <c r="F65" i="30"/>
  <c r="K65" i="30" s="1"/>
  <c r="E65" i="30"/>
  <c r="J65" i="30" s="1"/>
  <c r="C65" i="30"/>
  <c r="B65" i="30"/>
  <c r="I64" i="30"/>
  <c r="G64" i="30"/>
  <c r="L64" i="30" s="1"/>
  <c r="F64" i="30"/>
  <c r="K64" i="30" s="1"/>
  <c r="E64" i="30"/>
  <c r="J64" i="30" s="1"/>
  <c r="C64" i="30"/>
  <c r="B64" i="30"/>
  <c r="I63" i="30"/>
  <c r="G63" i="30"/>
  <c r="L63" i="30" s="1"/>
  <c r="F63" i="30"/>
  <c r="K63" i="30" s="1"/>
  <c r="E63" i="30"/>
  <c r="J63" i="30" s="1"/>
  <c r="C63" i="30"/>
  <c r="B63" i="30"/>
  <c r="I62" i="30"/>
  <c r="G62" i="30"/>
  <c r="L62" i="30" s="1"/>
  <c r="F62" i="30"/>
  <c r="K62" i="30" s="1"/>
  <c r="E62" i="30"/>
  <c r="J62" i="30" s="1"/>
  <c r="C62" i="30"/>
  <c r="B62" i="30"/>
  <c r="I61" i="30"/>
  <c r="G61" i="30"/>
  <c r="L61" i="30" s="1"/>
  <c r="F61" i="30"/>
  <c r="K61" i="30" s="1"/>
  <c r="E61" i="30"/>
  <c r="J61" i="30" s="1"/>
  <c r="C61" i="30"/>
  <c r="B61" i="30"/>
  <c r="I60" i="30"/>
  <c r="G60" i="30"/>
  <c r="L60" i="30" s="1"/>
  <c r="F60" i="30"/>
  <c r="K60" i="30"/>
  <c r="E60" i="30"/>
  <c r="J60" i="30" s="1"/>
  <c r="C60" i="30"/>
  <c r="B60" i="30"/>
  <c r="I59" i="30"/>
  <c r="G59" i="30"/>
  <c r="L59" i="30"/>
  <c r="F59" i="30"/>
  <c r="K59" i="30"/>
  <c r="E59" i="30"/>
  <c r="J59" i="30"/>
  <c r="C59" i="30"/>
  <c r="B59" i="30"/>
  <c r="I58" i="30"/>
  <c r="G58" i="30"/>
  <c r="L58" i="30" s="1"/>
  <c r="F58" i="30"/>
  <c r="K58" i="30" s="1"/>
  <c r="E58" i="30"/>
  <c r="J58" i="30" s="1"/>
  <c r="C58" i="30"/>
  <c r="B58" i="30"/>
  <c r="I57" i="30"/>
  <c r="G57" i="30"/>
  <c r="L57" i="30" s="1"/>
  <c r="F57" i="30"/>
  <c r="K57" i="30" s="1"/>
  <c r="E57" i="30"/>
  <c r="J57" i="30" s="1"/>
  <c r="C57" i="30"/>
  <c r="B57" i="30"/>
  <c r="I56" i="30"/>
  <c r="G56" i="30"/>
  <c r="L56" i="30" s="1"/>
  <c r="F56" i="30"/>
  <c r="K56" i="30" s="1"/>
  <c r="E56" i="30"/>
  <c r="J56" i="30" s="1"/>
  <c r="C56" i="30"/>
  <c r="B56" i="30"/>
  <c r="I55" i="30"/>
  <c r="G55" i="30"/>
  <c r="L55" i="30" s="1"/>
  <c r="F55" i="30"/>
  <c r="K55" i="30" s="1"/>
  <c r="E55" i="30"/>
  <c r="J55" i="30" s="1"/>
  <c r="C55" i="30"/>
  <c r="B55" i="30"/>
  <c r="I54" i="30"/>
  <c r="G54" i="30"/>
  <c r="L54" i="30" s="1"/>
  <c r="F54" i="30"/>
  <c r="K54" i="30" s="1"/>
  <c r="E54" i="30"/>
  <c r="J54" i="30" s="1"/>
  <c r="C54" i="30"/>
  <c r="B54" i="30"/>
  <c r="I53" i="30"/>
  <c r="G53" i="30"/>
  <c r="L53" i="30" s="1"/>
  <c r="F53" i="30"/>
  <c r="K53" i="30" s="1"/>
  <c r="E53" i="30"/>
  <c r="J53" i="30" s="1"/>
  <c r="C53" i="30"/>
  <c r="B53" i="30"/>
  <c r="I52" i="30"/>
  <c r="G52" i="30"/>
  <c r="L52" i="30" s="1"/>
  <c r="F52" i="30"/>
  <c r="K52" i="30" s="1"/>
  <c r="E52" i="30"/>
  <c r="J52" i="30" s="1"/>
  <c r="C52" i="30"/>
  <c r="B52" i="30"/>
  <c r="I51" i="30"/>
  <c r="G51" i="30"/>
  <c r="L51" i="30" s="1"/>
  <c r="F51" i="30"/>
  <c r="K51" i="30" s="1"/>
  <c r="E51" i="30"/>
  <c r="J51" i="30" s="1"/>
  <c r="C51" i="30"/>
  <c r="B51" i="30"/>
  <c r="I50" i="30"/>
  <c r="G50" i="30"/>
  <c r="L50" i="30" s="1"/>
  <c r="F50" i="30"/>
  <c r="K50" i="30" s="1"/>
  <c r="E50" i="30"/>
  <c r="J50" i="30" s="1"/>
  <c r="C50" i="30"/>
  <c r="B50" i="30"/>
  <c r="I49" i="30"/>
  <c r="G49" i="30"/>
  <c r="L49" i="30" s="1"/>
  <c r="F49" i="30"/>
  <c r="K49" i="30" s="1"/>
  <c r="E49" i="30"/>
  <c r="J49" i="30" s="1"/>
  <c r="C49" i="30"/>
  <c r="B49" i="30"/>
  <c r="I48" i="30"/>
  <c r="G48" i="30"/>
  <c r="L48" i="30" s="1"/>
  <c r="F48" i="30"/>
  <c r="K48" i="30"/>
  <c r="E48" i="30"/>
  <c r="J48" i="30" s="1"/>
  <c r="C48" i="30"/>
  <c r="B48" i="30"/>
  <c r="I47" i="30"/>
  <c r="G47" i="30"/>
  <c r="L47" i="30" s="1"/>
  <c r="F47" i="30"/>
  <c r="K47" i="30" s="1"/>
  <c r="E47" i="30"/>
  <c r="J47" i="30"/>
  <c r="C47" i="30"/>
  <c r="B47" i="30"/>
  <c r="I46" i="30"/>
  <c r="G46" i="30"/>
  <c r="L46" i="30" s="1"/>
  <c r="F46" i="30"/>
  <c r="K46" i="30" s="1"/>
  <c r="E46" i="30"/>
  <c r="J46" i="30" s="1"/>
  <c r="C46" i="30"/>
  <c r="B46" i="30"/>
  <c r="I45" i="30"/>
  <c r="G45" i="30"/>
  <c r="L45" i="30"/>
  <c r="F45" i="30"/>
  <c r="K45" i="30" s="1"/>
  <c r="E45" i="30"/>
  <c r="J45" i="30" s="1"/>
  <c r="C45" i="30"/>
  <c r="B45" i="30"/>
  <c r="I44" i="30"/>
  <c r="G44" i="30"/>
  <c r="L44" i="30" s="1"/>
  <c r="F44" i="30"/>
  <c r="K44" i="30" s="1"/>
  <c r="E44" i="30"/>
  <c r="J44" i="30" s="1"/>
  <c r="M44" i="30" s="1"/>
  <c r="C44" i="30"/>
  <c r="B44" i="30"/>
  <c r="I43" i="30"/>
  <c r="G43" i="30"/>
  <c r="L43" i="30" s="1"/>
  <c r="M43" i="30" s="1"/>
  <c r="F43" i="30"/>
  <c r="K43" i="30" s="1"/>
  <c r="E43" i="30"/>
  <c r="J43" i="30"/>
  <c r="C43" i="30"/>
  <c r="B43" i="30"/>
  <c r="I42" i="30"/>
  <c r="G42" i="30"/>
  <c r="L42" i="30" s="1"/>
  <c r="F42" i="30"/>
  <c r="K42" i="30" s="1"/>
  <c r="E42" i="30"/>
  <c r="J42" i="30" s="1"/>
  <c r="C42" i="30"/>
  <c r="B42" i="30"/>
  <c r="I41" i="30"/>
  <c r="G41" i="30"/>
  <c r="L41" i="30" s="1"/>
  <c r="F41" i="30"/>
  <c r="K41" i="30" s="1"/>
  <c r="E41" i="30"/>
  <c r="J41" i="30" s="1"/>
  <c r="C41" i="30"/>
  <c r="B41" i="30"/>
  <c r="I40" i="30"/>
  <c r="G40" i="30"/>
  <c r="L40" i="30" s="1"/>
  <c r="F40" i="30"/>
  <c r="K40" i="30" s="1"/>
  <c r="E40" i="30"/>
  <c r="J40" i="30" s="1"/>
  <c r="C40" i="30"/>
  <c r="B40" i="30"/>
  <c r="I39" i="30"/>
  <c r="G39" i="30"/>
  <c r="L39" i="30" s="1"/>
  <c r="F39" i="30"/>
  <c r="K39" i="30" s="1"/>
  <c r="E39" i="30"/>
  <c r="J39" i="30" s="1"/>
  <c r="C39" i="30"/>
  <c r="B39" i="30"/>
  <c r="I38" i="30"/>
  <c r="G38" i="30"/>
  <c r="L38" i="30" s="1"/>
  <c r="F38" i="30"/>
  <c r="K38" i="30" s="1"/>
  <c r="E38" i="30"/>
  <c r="J38" i="30" s="1"/>
  <c r="C38" i="30"/>
  <c r="B38" i="30"/>
  <c r="I37" i="30"/>
  <c r="G37" i="30"/>
  <c r="L37" i="30" s="1"/>
  <c r="E37" i="30"/>
  <c r="J37" i="30" s="1"/>
  <c r="C37" i="30"/>
  <c r="B37" i="30"/>
  <c r="I36" i="30"/>
  <c r="G36" i="30"/>
  <c r="L36" i="30" s="1"/>
  <c r="E36" i="30"/>
  <c r="J36" i="30" s="1"/>
  <c r="C36" i="30"/>
  <c r="B36" i="30"/>
  <c r="I35" i="30"/>
  <c r="G35" i="30"/>
  <c r="L35" i="30" s="1"/>
  <c r="E35" i="30"/>
  <c r="J35" i="30"/>
  <c r="C35" i="30"/>
  <c r="B35" i="30"/>
  <c r="I34" i="30"/>
  <c r="G34" i="30"/>
  <c r="L34" i="30" s="1"/>
  <c r="E34" i="30"/>
  <c r="J34" i="30" s="1"/>
  <c r="C34" i="30"/>
  <c r="B34" i="30"/>
  <c r="I33" i="30"/>
  <c r="G33" i="30"/>
  <c r="L33" i="30" s="1"/>
  <c r="E33" i="30"/>
  <c r="J33" i="30"/>
  <c r="C33" i="30"/>
  <c r="B33" i="30"/>
  <c r="I32" i="30"/>
  <c r="G32" i="30"/>
  <c r="L32" i="30" s="1"/>
  <c r="E32" i="30"/>
  <c r="J32" i="30" s="1"/>
  <c r="C32" i="30"/>
  <c r="B32" i="30"/>
  <c r="I31" i="30"/>
  <c r="G31" i="30"/>
  <c r="L31" i="30" s="1"/>
  <c r="E31" i="30"/>
  <c r="J31" i="30"/>
  <c r="C31" i="30"/>
  <c r="B31" i="30"/>
  <c r="I30" i="30"/>
  <c r="G30" i="30"/>
  <c r="L30" i="30" s="1"/>
  <c r="E30" i="30"/>
  <c r="J30" i="30" s="1"/>
  <c r="C30" i="30"/>
  <c r="B30" i="30"/>
  <c r="I29" i="30"/>
  <c r="G29" i="30"/>
  <c r="L29" i="30" s="1"/>
  <c r="E29" i="30"/>
  <c r="J29" i="30"/>
  <c r="C29" i="30"/>
  <c r="B29" i="30"/>
  <c r="I28" i="30"/>
  <c r="G28" i="30"/>
  <c r="L28" i="30" s="1"/>
  <c r="E28" i="30"/>
  <c r="J28" i="30" s="1"/>
  <c r="C28" i="30"/>
  <c r="B28" i="30"/>
  <c r="I27" i="30"/>
  <c r="G27" i="30"/>
  <c r="L27" i="30" s="1"/>
  <c r="E27" i="30"/>
  <c r="J27" i="30" s="1"/>
  <c r="C27" i="30"/>
  <c r="B27" i="30"/>
  <c r="I26" i="30"/>
  <c r="G26" i="30"/>
  <c r="L26" i="30" s="1"/>
  <c r="E26" i="30"/>
  <c r="J26" i="30" s="1"/>
  <c r="C26" i="30"/>
  <c r="B26" i="30"/>
  <c r="I25" i="30"/>
  <c r="G25" i="30"/>
  <c r="L25" i="30" s="1"/>
  <c r="E25" i="30"/>
  <c r="J25" i="30" s="1"/>
  <c r="C25" i="30"/>
  <c r="B25" i="30"/>
  <c r="I24" i="30"/>
  <c r="G24" i="30"/>
  <c r="L24" i="30" s="1"/>
  <c r="E24" i="30"/>
  <c r="J24" i="30" s="1"/>
  <c r="C24" i="30"/>
  <c r="B24" i="30"/>
  <c r="I23" i="30"/>
  <c r="G23" i="30"/>
  <c r="L23" i="30" s="1"/>
  <c r="E23" i="30"/>
  <c r="J23" i="30"/>
  <c r="C23" i="30"/>
  <c r="B23" i="30"/>
  <c r="I22" i="30"/>
  <c r="G22" i="30"/>
  <c r="L22" i="30" s="1"/>
  <c r="E22" i="30"/>
  <c r="J22" i="30" s="1"/>
  <c r="C22" i="30"/>
  <c r="B22" i="30"/>
  <c r="I21" i="30"/>
  <c r="G21" i="30"/>
  <c r="L21" i="30" s="1"/>
  <c r="E21" i="30"/>
  <c r="J21" i="30"/>
  <c r="C21" i="30"/>
  <c r="B21" i="30"/>
  <c r="I20" i="30"/>
  <c r="G20" i="30"/>
  <c r="L20" i="30" s="1"/>
  <c r="E20" i="30"/>
  <c r="J20" i="30" s="1"/>
  <c r="C20" i="30"/>
  <c r="B20" i="30"/>
  <c r="I19" i="30"/>
  <c r="G19" i="30"/>
  <c r="L19" i="30" s="1"/>
  <c r="E19" i="30"/>
  <c r="J19" i="30" s="1"/>
  <c r="C19" i="30"/>
  <c r="B19" i="30"/>
  <c r="I18" i="30"/>
  <c r="G18" i="30"/>
  <c r="L18" i="30" s="1"/>
  <c r="E18" i="30"/>
  <c r="J18" i="30" s="1"/>
  <c r="C18" i="30"/>
  <c r="B18" i="30"/>
  <c r="I17" i="30"/>
  <c r="G17" i="30"/>
  <c r="L17" i="30" s="1"/>
  <c r="E17" i="30"/>
  <c r="J17" i="30" s="1"/>
  <c r="C17" i="30"/>
  <c r="B17" i="30"/>
  <c r="I16" i="30"/>
  <c r="G16" i="30"/>
  <c r="L16" i="30" s="1"/>
  <c r="E16" i="30"/>
  <c r="J16" i="30" s="1"/>
  <c r="C16" i="30"/>
  <c r="B16" i="30"/>
  <c r="I15" i="30"/>
  <c r="G15" i="30"/>
  <c r="L15" i="30" s="1"/>
  <c r="E15" i="30"/>
  <c r="J15" i="30"/>
  <c r="C15" i="30"/>
  <c r="B15" i="30"/>
  <c r="I14" i="30"/>
  <c r="G14" i="30"/>
  <c r="L14" i="30" s="1"/>
  <c r="E14" i="30"/>
  <c r="J14" i="30" s="1"/>
  <c r="C14" i="30"/>
  <c r="B14" i="30"/>
  <c r="I13" i="30"/>
  <c r="G13" i="30"/>
  <c r="L13" i="30" s="1"/>
  <c r="E13" i="30"/>
  <c r="J13" i="30"/>
  <c r="C13" i="30"/>
  <c r="B13" i="30"/>
  <c r="I12" i="30"/>
  <c r="G12" i="30"/>
  <c r="L12" i="30" s="1"/>
  <c r="E12" i="30"/>
  <c r="J12" i="30" s="1"/>
  <c r="C12" i="30"/>
  <c r="B12" i="30"/>
  <c r="I11" i="30"/>
  <c r="G11" i="30"/>
  <c r="L11" i="30" s="1"/>
  <c r="E11" i="30"/>
  <c r="J11" i="30" s="1"/>
  <c r="C11" i="30"/>
  <c r="B11" i="30"/>
  <c r="I10" i="30"/>
  <c r="G10" i="30"/>
  <c r="L10" i="30" s="1"/>
  <c r="E10" i="30"/>
  <c r="J10" i="30" s="1"/>
  <c r="C10" i="30"/>
  <c r="B10" i="30"/>
  <c r="I9" i="30"/>
  <c r="G9" i="30"/>
  <c r="L9" i="30" s="1"/>
  <c r="E9" i="30"/>
  <c r="J9" i="30" s="1"/>
  <c r="C9" i="30"/>
  <c r="B9" i="30"/>
  <c r="I8" i="30"/>
  <c r="G8" i="30"/>
  <c r="L8" i="30" s="1"/>
  <c r="E8" i="30"/>
  <c r="J8" i="30" s="1"/>
  <c r="C8" i="30"/>
  <c r="B8" i="30"/>
  <c r="I7" i="30"/>
  <c r="G7" i="30"/>
  <c r="L7" i="30" s="1"/>
  <c r="E7" i="30"/>
  <c r="J7" i="30"/>
  <c r="C7" i="30"/>
  <c r="B7" i="30"/>
  <c r="I6" i="30"/>
  <c r="G6" i="30"/>
  <c r="L6" i="30" s="1"/>
  <c r="E6" i="30"/>
  <c r="J6" i="30" s="1"/>
  <c r="C6" i="30"/>
  <c r="B6" i="30"/>
  <c r="I5" i="30"/>
  <c r="G5" i="30"/>
  <c r="L5" i="30" s="1"/>
  <c r="E5" i="30"/>
  <c r="J5" i="30"/>
  <c r="C5" i="30"/>
  <c r="B5" i="30"/>
  <c r="I4" i="30"/>
  <c r="G4" i="30"/>
  <c r="L4" i="30" s="1"/>
  <c r="E4" i="30"/>
  <c r="J4" i="30" s="1"/>
  <c r="C4" i="30"/>
  <c r="B4" i="30"/>
  <c r="I3" i="30"/>
  <c r="G3" i="30"/>
  <c r="L3" i="30" s="1"/>
  <c r="E3" i="30"/>
  <c r="J3" i="30" s="1"/>
  <c r="C3" i="30"/>
  <c r="B3" i="30"/>
  <c r="I2" i="30"/>
  <c r="G2" i="30"/>
  <c r="L2" i="30" s="1"/>
  <c r="E2" i="30"/>
  <c r="J2" i="30" s="1"/>
  <c r="C2" i="30"/>
  <c r="B2" i="30"/>
  <c r="G1" i="30"/>
  <c r="L1" i="30" s="1"/>
  <c r="F1" i="30"/>
  <c r="K1" i="30" s="1"/>
  <c r="E1" i="30"/>
  <c r="J1" i="30" s="1"/>
  <c r="D1" i="30"/>
  <c r="J110" i="29"/>
  <c r="J109" i="29"/>
  <c r="B122" i="29"/>
  <c r="C122" i="29"/>
  <c r="K122" i="29"/>
  <c r="B123" i="29"/>
  <c r="C123" i="29"/>
  <c r="K123" i="29"/>
  <c r="B124" i="29"/>
  <c r="C124" i="29"/>
  <c r="K124" i="29"/>
  <c r="B125" i="29"/>
  <c r="C125" i="29"/>
  <c r="K125" i="29"/>
  <c r="B126" i="29"/>
  <c r="C126" i="29"/>
  <c r="K126" i="29"/>
  <c r="B127" i="29"/>
  <c r="C127" i="29"/>
  <c r="K127" i="29"/>
  <c r="B128" i="29"/>
  <c r="C128" i="29"/>
  <c r="K128" i="29"/>
  <c r="B129" i="29"/>
  <c r="C129" i="29"/>
  <c r="K129" i="29"/>
  <c r="B130" i="29"/>
  <c r="C130" i="29"/>
  <c r="K130" i="29"/>
  <c r="B131" i="29"/>
  <c r="C131" i="29"/>
  <c r="K131" i="29"/>
  <c r="B132" i="29"/>
  <c r="C132" i="29"/>
  <c r="K132" i="29"/>
  <c r="B133" i="29"/>
  <c r="C133" i="29"/>
  <c r="K133" i="29"/>
  <c r="B134" i="29"/>
  <c r="C134" i="29"/>
  <c r="K134" i="29"/>
  <c r="B135" i="29"/>
  <c r="C135" i="29"/>
  <c r="K135" i="29"/>
  <c r="B136" i="29"/>
  <c r="C136" i="29"/>
  <c r="K136" i="29"/>
  <c r="B137" i="29"/>
  <c r="C137" i="29"/>
  <c r="K137" i="29"/>
  <c r="B138" i="29"/>
  <c r="C138" i="29"/>
  <c r="K138" i="29"/>
  <c r="B139" i="29"/>
  <c r="C139" i="29"/>
  <c r="K139" i="29"/>
  <c r="B140" i="29"/>
  <c r="C140" i="29"/>
  <c r="K140" i="29"/>
  <c r="B141" i="29"/>
  <c r="C141" i="29"/>
  <c r="K141" i="29"/>
  <c r="B142" i="29"/>
  <c r="C142" i="29"/>
  <c r="K142" i="29"/>
  <c r="B143" i="29"/>
  <c r="C143" i="29"/>
  <c r="K143" i="29"/>
  <c r="B144" i="29"/>
  <c r="C144" i="29"/>
  <c r="K144" i="29"/>
  <c r="B145" i="29"/>
  <c r="C145" i="29"/>
  <c r="K145" i="29"/>
  <c r="K121" i="29"/>
  <c r="C121" i="29"/>
  <c r="B121" i="29"/>
  <c r="K120" i="29"/>
  <c r="C120" i="29"/>
  <c r="B120" i="29"/>
  <c r="K119" i="29"/>
  <c r="C119" i="29"/>
  <c r="B119" i="29"/>
  <c r="K118" i="29"/>
  <c r="C118" i="29"/>
  <c r="B118" i="29"/>
  <c r="K117" i="29"/>
  <c r="C117" i="29"/>
  <c r="B117" i="29"/>
  <c r="K116" i="29"/>
  <c r="C116" i="29"/>
  <c r="B116" i="29"/>
  <c r="K115" i="29"/>
  <c r="C115" i="29"/>
  <c r="B115" i="29"/>
  <c r="K114" i="29"/>
  <c r="C114" i="29"/>
  <c r="B114" i="29"/>
  <c r="K113" i="29"/>
  <c r="C113" i="29"/>
  <c r="B113" i="29"/>
  <c r="K112" i="29"/>
  <c r="C112" i="29"/>
  <c r="B112" i="29"/>
  <c r="K111" i="29"/>
  <c r="C111" i="29"/>
  <c r="B111" i="29"/>
  <c r="K110" i="29"/>
  <c r="C110" i="29"/>
  <c r="B110" i="29"/>
  <c r="K109" i="29"/>
  <c r="H109" i="29"/>
  <c r="C109" i="29"/>
  <c r="B109" i="29"/>
  <c r="K108" i="29"/>
  <c r="H108" i="29"/>
  <c r="O108" i="29" s="1"/>
  <c r="C108" i="29"/>
  <c r="B108" i="29"/>
  <c r="K107" i="29"/>
  <c r="H107" i="29"/>
  <c r="O107" i="29" s="1"/>
  <c r="C107" i="29"/>
  <c r="B107" i="29"/>
  <c r="K106" i="29"/>
  <c r="H106" i="29"/>
  <c r="O106" i="29" s="1"/>
  <c r="C106" i="29"/>
  <c r="B106" i="29"/>
  <c r="K105" i="29"/>
  <c r="H105" i="29"/>
  <c r="O105" i="29" s="1"/>
  <c r="C105" i="29"/>
  <c r="B105" i="29"/>
  <c r="K104" i="29"/>
  <c r="H104" i="29"/>
  <c r="O104" i="29" s="1"/>
  <c r="C104" i="29"/>
  <c r="B104" i="29"/>
  <c r="K103" i="29"/>
  <c r="H103" i="29"/>
  <c r="O103" i="29" s="1"/>
  <c r="C103" i="29"/>
  <c r="B103" i="29"/>
  <c r="K102" i="29"/>
  <c r="H102" i="29"/>
  <c r="O102" i="29" s="1"/>
  <c r="C102" i="29"/>
  <c r="B102" i="29"/>
  <c r="K101" i="29"/>
  <c r="H101" i="29"/>
  <c r="O101" i="29" s="1"/>
  <c r="C101" i="29"/>
  <c r="B101" i="29"/>
  <c r="K100" i="29"/>
  <c r="H100" i="29"/>
  <c r="O100" i="29" s="1"/>
  <c r="C100" i="29"/>
  <c r="B100" i="29"/>
  <c r="K99" i="29"/>
  <c r="H99" i="29"/>
  <c r="O99" i="29" s="1"/>
  <c r="C99" i="29"/>
  <c r="B99" i="29"/>
  <c r="K98" i="29"/>
  <c r="H98" i="29"/>
  <c r="O98" i="29" s="1"/>
  <c r="C98" i="29"/>
  <c r="B98" i="29"/>
  <c r="K97" i="29"/>
  <c r="H97" i="29"/>
  <c r="O97" i="29" s="1"/>
  <c r="C97" i="29"/>
  <c r="B97" i="29"/>
  <c r="K96" i="29"/>
  <c r="H96" i="29"/>
  <c r="O96" i="29" s="1"/>
  <c r="C96" i="29"/>
  <c r="B96" i="29"/>
  <c r="K95" i="29"/>
  <c r="H95" i="29"/>
  <c r="O95" i="29" s="1"/>
  <c r="C95" i="29"/>
  <c r="B95" i="29"/>
  <c r="K94" i="29"/>
  <c r="H94" i="29"/>
  <c r="O94" i="29" s="1"/>
  <c r="C94" i="29"/>
  <c r="B94" i="29"/>
  <c r="K93" i="29"/>
  <c r="H93" i="29"/>
  <c r="O93" i="29" s="1"/>
  <c r="C93" i="29"/>
  <c r="B93" i="29"/>
  <c r="K92" i="29"/>
  <c r="H92" i="29"/>
  <c r="O92" i="29" s="1"/>
  <c r="C92" i="29"/>
  <c r="B92" i="29"/>
  <c r="K91" i="29"/>
  <c r="H91" i="29"/>
  <c r="O91" i="29" s="1"/>
  <c r="C91" i="29"/>
  <c r="B91" i="29"/>
  <c r="K90" i="29"/>
  <c r="H90" i="29"/>
  <c r="O90" i="29" s="1"/>
  <c r="C90" i="29"/>
  <c r="B90" i="29"/>
  <c r="K89" i="29"/>
  <c r="H89" i="29"/>
  <c r="O89" i="29" s="1"/>
  <c r="C89" i="29"/>
  <c r="B89" i="29"/>
  <c r="K88" i="29"/>
  <c r="H88" i="29"/>
  <c r="O88" i="29" s="1"/>
  <c r="C88" i="29"/>
  <c r="B88" i="29"/>
  <c r="K87" i="29"/>
  <c r="H87" i="29"/>
  <c r="O87" i="29" s="1"/>
  <c r="C87" i="29"/>
  <c r="B87" i="29"/>
  <c r="K86" i="29"/>
  <c r="H86" i="29"/>
  <c r="O86" i="29" s="1"/>
  <c r="C86" i="29"/>
  <c r="B86" i="29"/>
  <c r="K85" i="29"/>
  <c r="H85" i="29"/>
  <c r="O85" i="29" s="1"/>
  <c r="C85" i="29"/>
  <c r="B85" i="29"/>
  <c r="K84" i="29"/>
  <c r="H84" i="29"/>
  <c r="O84" i="29" s="1"/>
  <c r="C84" i="29"/>
  <c r="B84" i="29"/>
  <c r="K83" i="29"/>
  <c r="H83" i="29"/>
  <c r="O83" i="29" s="1"/>
  <c r="C83" i="29"/>
  <c r="B83" i="29"/>
  <c r="K82" i="29"/>
  <c r="H82" i="29"/>
  <c r="O82" i="29" s="1"/>
  <c r="C82" i="29"/>
  <c r="B82" i="29"/>
  <c r="K81" i="29"/>
  <c r="H81" i="29"/>
  <c r="O81" i="29" s="1"/>
  <c r="C81" i="29"/>
  <c r="B81" i="29"/>
  <c r="K80" i="29"/>
  <c r="H80" i="29"/>
  <c r="O80" i="29" s="1"/>
  <c r="C80" i="29"/>
  <c r="B80" i="29"/>
  <c r="K79" i="29"/>
  <c r="H79" i="29"/>
  <c r="O79" i="29" s="1"/>
  <c r="C79" i="29"/>
  <c r="B79" i="29"/>
  <c r="K78" i="29"/>
  <c r="H78" i="29"/>
  <c r="O78" i="29" s="1"/>
  <c r="C78" i="29"/>
  <c r="B78" i="29"/>
  <c r="K77" i="29"/>
  <c r="H77" i="29"/>
  <c r="O77" i="29" s="1"/>
  <c r="C77" i="29"/>
  <c r="B77" i="29"/>
  <c r="K76" i="29"/>
  <c r="H76" i="29"/>
  <c r="O76" i="29" s="1"/>
  <c r="C76" i="29"/>
  <c r="B76" i="29"/>
  <c r="K75" i="29"/>
  <c r="H75" i="29"/>
  <c r="O75" i="29" s="1"/>
  <c r="C75" i="29"/>
  <c r="B75" i="29"/>
  <c r="K74" i="29"/>
  <c r="H74" i="29"/>
  <c r="O74" i="29" s="1"/>
  <c r="C74" i="29"/>
  <c r="B74" i="29"/>
  <c r="K73" i="29"/>
  <c r="H73" i="29"/>
  <c r="O73" i="29" s="1"/>
  <c r="G73" i="29"/>
  <c r="N73" i="29" s="1"/>
  <c r="C73" i="29"/>
  <c r="B73" i="29"/>
  <c r="K72" i="29"/>
  <c r="H72" i="29"/>
  <c r="O72" i="29" s="1"/>
  <c r="G72" i="29"/>
  <c r="N72" i="29" s="1"/>
  <c r="C72" i="29"/>
  <c r="B72" i="29"/>
  <c r="K71" i="29"/>
  <c r="H71" i="29"/>
  <c r="O71" i="29" s="1"/>
  <c r="G71" i="29"/>
  <c r="N71" i="29" s="1"/>
  <c r="C71" i="29"/>
  <c r="B71" i="29"/>
  <c r="K70" i="29"/>
  <c r="H70" i="29"/>
  <c r="O70" i="29" s="1"/>
  <c r="G70" i="29"/>
  <c r="N70" i="29" s="1"/>
  <c r="C70" i="29"/>
  <c r="B70" i="29"/>
  <c r="K69" i="29"/>
  <c r="H69" i="29"/>
  <c r="O69" i="29" s="1"/>
  <c r="G69" i="29"/>
  <c r="N69" i="29" s="1"/>
  <c r="C69" i="29"/>
  <c r="B69" i="29"/>
  <c r="K68" i="29"/>
  <c r="H68" i="29"/>
  <c r="O68" i="29" s="1"/>
  <c r="G68" i="29"/>
  <c r="N68" i="29" s="1"/>
  <c r="C68" i="29"/>
  <c r="B68" i="29"/>
  <c r="K67" i="29"/>
  <c r="H67" i="29"/>
  <c r="O67" i="29" s="1"/>
  <c r="G67" i="29"/>
  <c r="N67" i="29" s="1"/>
  <c r="C67" i="29"/>
  <c r="B67" i="29"/>
  <c r="K66" i="29"/>
  <c r="H66" i="29"/>
  <c r="O66" i="29" s="1"/>
  <c r="G66" i="29"/>
  <c r="N66" i="29" s="1"/>
  <c r="C66" i="29"/>
  <c r="B66" i="29"/>
  <c r="K65" i="29"/>
  <c r="H65" i="29"/>
  <c r="O65" i="29" s="1"/>
  <c r="G65" i="29"/>
  <c r="N65" i="29" s="1"/>
  <c r="C65" i="29"/>
  <c r="B65" i="29"/>
  <c r="K64" i="29"/>
  <c r="H64" i="29"/>
  <c r="O64" i="29" s="1"/>
  <c r="G64" i="29"/>
  <c r="N64" i="29" s="1"/>
  <c r="C64" i="29"/>
  <c r="B64" i="29"/>
  <c r="K63" i="29"/>
  <c r="H63" i="29"/>
  <c r="O63" i="29" s="1"/>
  <c r="G63" i="29"/>
  <c r="N63" i="29" s="1"/>
  <c r="C63" i="29"/>
  <c r="B63" i="29"/>
  <c r="K62" i="29"/>
  <c r="H62" i="29"/>
  <c r="O62" i="29" s="1"/>
  <c r="G62" i="29"/>
  <c r="N62" i="29" s="1"/>
  <c r="C62" i="29"/>
  <c r="B62" i="29"/>
  <c r="K61" i="29"/>
  <c r="H61" i="29"/>
  <c r="O61" i="29" s="1"/>
  <c r="G61" i="29"/>
  <c r="N61" i="29" s="1"/>
  <c r="C61" i="29"/>
  <c r="B61" i="29"/>
  <c r="K60" i="29"/>
  <c r="H60" i="29"/>
  <c r="O60" i="29" s="1"/>
  <c r="G60" i="29"/>
  <c r="N60" i="29" s="1"/>
  <c r="C60" i="29"/>
  <c r="B60" i="29"/>
  <c r="K59" i="29"/>
  <c r="H59" i="29"/>
  <c r="O59" i="29" s="1"/>
  <c r="G59" i="29"/>
  <c r="N59" i="29" s="1"/>
  <c r="C59" i="29"/>
  <c r="B59" i="29"/>
  <c r="K58" i="29"/>
  <c r="H58" i="29"/>
  <c r="O58" i="29" s="1"/>
  <c r="G58" i="29"/>
  <c r="N58" i="29" s="1"/>
  <c r="C58" i="29"/>
  <c r="B58" i="29"/>
  <c r="K57" i="29"/>
  <c r="H57" i="29"/>
  <c r="O57" i="29" s="1"/>
  <c r="G57" i="29"/>
  <c r="N57" i="29" s="1"/>
  <c r="C57" i="29"/>
  <c r="B57" i="29"/>
  <c r="K56" i="29"/>
  <c r="H56" i="29"/>
  <c r="O56" i="29" s="1"/>
  <c r="G56" i="29"/>
  <c r="N56" i="29" s="1"/>
  <c r="C56" i="29"/>
  <c r="B56" i="29"/>
  <c r="K55" i="29"/>
  <c r="H55" i="29"/>
  <c r="O55" i="29" s="1"/>
  <c r="G55" i="29"/>
  <c r="N55" i="29" s="1"/>
  <c r="C55" i="29"/>
  <c r="B55" i="29"/>
  <c r="K54" i="29"/>
  <c r="H54" i="29"/>
  <c r="O54" i="29" s="1"/>
  <c r="G54" i="29"/>
  <c r="N54" i="29" s="1"/>
  <c r="C54" i="29"/>
  <c r="B54" i="29"/>
  <c r="K53" i="29"/>
  <c r="H53" i="29"/>
  <c r="O53" i="29" s="1"/>
  <c r="G53" i="29"/>
  <c r="N53" i="29" s="1"/>
  <c r="C53" i="29"/>
  <c r="B53" i="29"/>
  <c r="K52" i="29"/>
  <c r="H52" i="29"/>
  <c r="O52" i="29" s="1"/>
  <c r="G52" i="29"/>
  <c r="N52" i="29" s="1"/>
  <c r="C52" i="29"/>
  <c r="B52" i="29"/>
  <c r="K51" i="29"/>
  <c r="H51" i="29"/>
  <c r="O51" i="29" s="1"/>
  <c r="G51" i="29"/>
  <c r="N51" i="29" s="1"/>
  <c r="C51" i="29"/>
  <c r="B51" i="29"/>
  <c r="K50" i="29"/>
  <c r="H50" i="29"/>
  <c r="O50" i="29" s="1"/>
  <c r="G50" i="29"/>
  <c r="N50" i="29" s="1"/>
  <c r="C50" i="29"/>
  <c r="B50" i="29"/>
  <c r="K49" i="29"/>
  <c r="H49" i="29"/>
  <c r="O49" i="29" s="1"/>
  <c r="G49" i="29"/>
  <c r="N49" i="29" s="1"/>
  <c r="C49" i="29"/>
  <c r="B49" i="29"/>
  <c r="K48" i="29"/>
  <c r="H48" i="29"/>
  <c r="O48" i="29" s="1"/>
  <c r="G48" i="29"/>
  <c r="N48" i="29" s="1"/>
  <c r="C48" i="29"/>
  <c r="B48" i="29"/>
  <c r="K47" i="29"/>
  <c r="H47" i="29"/>
  <c r="O47" i="29" s="1"/>
  <c r="G47" i="29"/>
  <c r="N47" i="29" s="1"/>
  <c r="C47" i="29"/>
  <c r="B47" i="29"/>
  <c r="K46" i="29"/>
  <c r="H46" i="29"/>
  <c r="O46" i="29" s="1"/>
  <c r="G46" i="29"/>
  <c r="N46" i="29" s="1"/>
  <c r="C46" i="29"/>
  <c r="B46" i="29"/>
  <c r="K45" i="29"/>
  <c r="H45" i="29"/>
  <c r="O45" i="29" s="1"/>
  <c r="G45" i="29"/>
  <c r="N45" i="29" s="1"/>
  <c r="C45" i="29"/>
  <c r="B45" i="29"/>
  <c r="K44" i="29"/>
  <c r="H44" i="29"/>
  <c r="O44" i="29" s="1"/>
  <c r="G44" i="29"/>
  <c r="N44" i="29" s="1"/>
  <c r="C44" i="29"/>
  <c r="B44" i="29"/>
  <c r="K43" i="29"/>
  <c r="H43" i="29"/>
  <c r="O43" i="29" s="1"/>
  <c r="G43" i="29"/>
  <c r="N43" i="29" s="1"/>
  <c r="C43" i="29"/>
  <c r="B43" i="29"/>
  <c r="K42" i="29"/>
  <c r="H42" i="29"/>
  <c r="O42" i="29" s="1"/>
  <c r="G42" i="29"/>
  <c r="N42" i="29" s="1"/>
  <c r="C42" i="29"/>
  <c r="B42" i="29"/>
  <c r="K41" i="29"/>
  <c r="H41" i="29"/>
  <c r="O41" i="29" s="1"/>
  <c r="G41" i="29"/>
  <c r="N41" i="29" s="1"/>
  <c r="C41" i="29"/>
  <c r="B41" i="29"/>
  <c r="K40" i="29"/>
  <c r="H40" i="29"/>
  <c r="O40" i="29" s="1"/>
  <c r="G40" i="29"/>
  <c r="N40" i="29" s="1"/>
  <c r="C40" i="29"/>
  <c r="B40" i="29"/>
  <c r="K39" i="29"/>
  <c r="H39" i="29"/>
  <c r="O39" i="29" s="1"/>
  <c r="G39" i="29"/>
  <c r="N39" i="29" s="1"/>
  <c r="C39" i="29"/>
  <c r="B39" i="29"/>
  <c r="K38" i="29"/>
  <c r="H38" i="29"/>
  <c r="O38" i="29" s="1"/>
  <c r="G38" i="29"/>
  <c r="N38" i="29" s="1"/>
  <c r="C38" i="29"/>
  <c r="B38" i="29"/>
  <c r="K37" i="29"/>
  <c r="H37" i="29"/>
  <c r="O37" i="29" s="1"/>
  <c r="G37" i="29"/>
  <c r="N37" i="29" s="1"/>
  <c r="C37" i="29"/>
  <c r="B37" i="29"/>
  <c r="K36" i="29"/>
  <c r="H36" i="29"/>
  <c r="O36" i="29" s="1"/>
  <c r="G36" i="29"/>
  <c r="N36" i="29" s="1"/>
  <c r="C36" i="29"/>
  <c r="B36" i="29"/>
  <c r="K35" i="29"/>
  <c r="H35" i="29"/>
  <c r="O35" i="29" s="1"/>
  <c r="G35" i="29"/>
  <c r="N35" i="29" s="1"/>
  <c r="C35" i="29"/>
  <c r="B35" i="29"/>
  <c r="K34" i="29"/>
  <c r="H34" i="29"/>
  <c r="O34" i="29" s="1"/>
  <c r="G34" i="29"/>
  <c r="N34" i="29" s="1"/>
  <c r="C34" i="29"/>
  <c r="B34" i="29"/>
  <c r="K33" i="29"/>
  <c r="H33" i="29"/>
  <c r="O33" i="29" s="1"/>
  <c r="G33" i="29"/>
  <c r="N33" i="29" s="1"/>
  <c r="C33" i="29"/>
  <c r="B33" i="29"/>
  <c r="K32" i="29"/>
  <c r="H32" i="29"/>
  <c r="O32" i="29" s="1"/>
  <c r="G32" i="29"/>
  <c r="N32" i="29" s="1"/>
  <c r="C32" i="29"/>
  <c r="B32" i="29"/>
  <c r="K31" i="29"/>
  <c r="H31" i="29"/>
  <c r="O31" i="29" s="1"/>
  <c r="G31" i="29"/>
  <c r="N31" i="29" s="1"/>
  <c r="C31" i="29"/>
  <c r="B31" i="29"/>
  <c r="K30" i="29"/>
  <c r="H30" i="29"/>
  <c r="O30" i="29" s="1"/>
  <c r="G30" i="29"/>
  <c r="N30" i="29" s="1"/>
  <c r="C30" i="29"/>
  <c r="B30" i="29"/>
  <c r="K29" i="29"/>
  <c r="H29" i="29"/>
  <c r="O29" i="29" s="1"/>
  <c r="G29" i="29"/>
  <c r="N29" i="29" s="1"/>
  <c r="C29" i="29"/>
  <c r="B29" i="29"/>
  <c r="K28" i="29"/>
  <c r="H28" i="29"/>
  <c r="O28" i="29" s="1"/>
  <c r="G28" i="29"/>
  <c r="N28" i="29" s="1"/>
  <c r="C28" i="29"/>
  <c r="B28" i="29"/>
  <c r="K27" i="29"/>
  <c r="H27" i="29"/>
  <c r="O27" i="29" s="1"/>
  <c r="G27" i="29"/>
  <c r="N27" i="29" s="1"/>
  <c r="C27" i="29"/>
  <c r="B27" i="29"/>
  <c r="K26" i="29"/>
  <c r="H26" i="29"/>
  <c r="O26" i="29" s="1"/>
  <c r="G26" i="29"/>
  <c r="N26" i="29" s="1"/>
  <c r="C26" i="29"/>
  <c r="B26" i="29"/>
  <c r="K25" i="29"/>
  <c r="H25" i="29"/>
  <c r="O25" i="29" s="1"/>
  <c r="G25" i="29"/>
  <c r="N25" i="29" s="1"/>
  <c r="C25" i="29"/>
  <c r="B25" i="29"/>
  <c r="K24" i="29"/>
  <c r="H24" i="29"/>
  <c r="O24" i="29" s="1"/>
  <c r="G24" i="29"/>
  <c r="N24" i="29" s="1"/>
  <c r="C24" i="29"/>
  <c r="B24" i="29"/>
  <c r="K23" i="29"/>
  <c r="H23" i="29"/>
  <c r="O23" i="29" s="1"/>
  <c r="G23" i="29"/>
  <c r="N23" i="29" s="1"/>
  <c r="C23" i="29"/>
  <c r="B23" i="29"/>
  <c r="K22" i="29"/>
  <c r="H22" i="29"/>
  <c r="O22" i="29" s="1"/>
  <c r="G22" i="29"/>
  <c r="N22" i="29" s="1"/>
  <c r="C22" i="29"/>
  <c r="B22" i="29"/>
  <c r="K21" i="29"/>
  <c r="H21" i="29"/>
  <c r="O21" i="29" s="1"/>
  <c r="G21" i="29"/>
  <c r="N21" i="29" s="1"/>
  <c r="C21" i="29"/>
  <c r="B21" i="29"/>
  <c r="K20" i="29"/>
  <c r="H20" i="29"/>
  <c r="O20" i="29" s="1"/>
  <c r="G20" i="29"/>
  <c r="N20" i="29" s="1"/>
  <c r="C20" i="29"/>
  <c r="B20" i="29"/>
  <c r="K19" i="29"/>
  <c r="H19" i="29"/>
  <c r="O19" i="29" s="1"/>
  <c r="G19" i="29"/>
  <c r="N19" i="29" s="1"/>
  <c r="C19" i="29"/>
  <c r="B19" i="29"/>
  <c r="K18" i="29"/>
  <c r="H18" i="29"/>
  <c r="O18" i="29" s="1"/>
  <c r="G18" i="29"/>
  <c r="N18" i="29" s="1"/>
  <c r="C18" i="29"/>
  <c r="B18" i="29"/>
  <c r="K17" i="29"/>
  <c r="H17" i="29"/>
  <c r="O17" i="29" s="1"/>
  <c r="G17" i="29"/>
  <c r="N17" i="29" s="1"/>
  <c r="C17" i="29"/>
  <c r="B17" i="29"/>
  <c r="K16" i="29"/>
  <c r="H16" i="29"/>
  <c r="O16" i="29" s="1"/>
  <c r="G16" i="29"/>
  <c r="N16" i="29" s="1"/>
  <c r="C16" i="29"/>
  <c r="B16" i="29"/>
  <c r="K15" i="29"/>
  <c r="H15" i="29"/>
  <c r="O15" i="29" s="1"/>
  <c r="G15" i="29"/>
  <c r="N15" i="29" s="1"/>
  <c r="C15" i="29"/>
  <c r="B15" i="29"/>
  <c r="K14" i="29"/>
  <c r="H14" i="29"/>
  <c r="O14" i="29" s="1"/>
  <c r="G14" i="29"/>
  <c r="N14" i="29" s="1"/>
  <c r="C14" i="29"/>
  <c r="B14" i="29"/>
  <c r="K13" i="29"/>
  <c r="H13" i="29"/>
  <c r="O13" i="29" s="1"/>
  <c r="G13" i="29"/>
  <c r="N13" i="29" s="1"/>
  <c r="C13" i="29"/>
  <c r="B13" i="29"/>
  <c r="K12" i="29"/>
  <c r="H12" i="29"/>
  <c r="O12" i="29" s="1"/>
  <c r="G12" i="29"/>
  <c r="N12" i="29" s="1"/>
  <c r="C12" i="29"/>
  <c r="B12" i="29"/>
  <c r="K11" i="29"/>
  <c r="H11" i="29"/>
  <c r="O11" i="29" s="1"/>
  <c r="G11" i="29"/>
  <c r="N11" i="29" s="1"/>
  <c r="C11" i="29"/>
  <c r="B11" i="29"/>
  <c r="K10" i="29"/>
  <c r="H10" i="29"/>
  <c r="O10" i="29" s="1"/>
  <c r="G10" i="29"/>
  <c r="N10" i="29" s="1"/>
  <c r="C10" i="29"/>
  <c r="B10" i="29"/>
  <c r="K9" i="29"/>
  <c r="H9" i="29"/>
  <c r="O9" i="29" s="1"/>
  <c r="G9" i="29"/>
  <c r="N9" i="29" s="1"/>
  <c r="C9" i="29"/>
  <c r="B9" i="29"/>
  <c r="K8" i="29"/>
  <c r="H8" i="29"/>
  <c r="O8" i="29" s="1"/>
  <c r="G8" i="29"/>
  <c r="N8" i="29" s="1"/>
  <c r="C8" i="29"/>
  <c r="B8" i="29"/>
  <c r="K7" i="29"/>
  <c r="H7" i="29"/>
  <c r="O7" i="29" s="1"/>
  <c r="G7" i="29"/>
  <c r="N7" i="29" s="1"/>
  <c r="C7" i="29"/>
  <c r="B7" i="29"/>
  <c r="K6" i="29"/>
  <c r="H6" i="29"/>
  <c r="O6" i="29" s="1"/>
  <c r="G6" i="29"/>
  <c r="N6" i="29" s="1"/>
  <c r="C6" i="29"/>
  <c r="B6" i="29"/>
  <c r="K5" i="29"/>
  <c r="H5" i="29"/>
  <c r="O5" i="29" s="1"/>
  <c r="G5" i="29"/>
  <c r="N5" i="29" s="1"/>
  <c r="C5" i="29"/>
  <c r="B5" i="29"/>
  <c r="K4" i="29"/>
  <c r="H4" i="29"/>
  <c r="O4" i="29" s="1"/>
  <c r="G4" i="29"/>
  <c r="N4" i="29" s="1"/>
  <c r="C4" i="29"/>
  <c r="B4" i="29"/>
  <c r="K3" i="29"/>
  <c r="H3" i="29"/>
  <c r="O3" i="29" s="1"/>
  <c r="G3" i="29"/>
  <c r="N3" i="29" s="1"/>
  <c r="C3" i="29"/>
  <c r="B3" i="29"/>
  <c r="K2" i="29"/>
  <c r="H2" i="29"/>
  <c r="O2" i="29" s="1"/>
  <c r="G2" i="29"/>
  <c r="N2" i="29" s="1"/>
  <c r="C2" i="29"/>
  <c r="B2" i="29"/>
  <c r="P1" i="29"/>
  <c r="H1" i="29"/>
  <c r="O1" i="29" s="1"/>
  <c r="G1" i="29"/>
  <c r="N1" i="29" s="1"/>
  <c r="I110" i="28"/>
  <c r="I122" i="28"/>
  <c r="I134" i="28"/>
  <c r="I109" i="28"/>
  <c r="J109" i="28"/>
  <c r="B149" i="7"/>
  <c r="B150" i="7"/>
  <c r="B151" i="7"/>
  <c r="B152" i="7"/>
  <c r="B153" i="7"/>
  <c r="B154" i="7"/>
  <c r="B155" i="7"/>
  <c r="B156" i="7"/>
  <c r="B157" i="7"/>
  <c r="B158" i="7"/>
  <c r="B159" i="7"/>
  <c r="B148" i="7"/>
  <c r="B122" i="28"/>
  <c r="C122" i="28"/>
  <c r="J122" i="28"/>
  <c r="B123" i="28"/>
  <c r="C123" i="28"/>
  <c r="J123" i="28"/>
  <c r="B124" i="28"/>
  <c r="C124" i="28"/>
  <c r="J124" i="28"/>
  <c r="B125" i="28"/>
  <c r="C125" i="28"/>
  <c r="J125" i="28"/>
  <c r="B126" i="28"/>
  <c r="C126" i="28"/>
  <c r="J126" i="28"/>
  <c r="B127" i="28"/>
  <c r="C127" i="28"/>
  <c r="J127" i="28"/>
  <c r="B128" i="28"/>
  <c r="C128" i="28"/>
  <c r="J128" i="28"/>
  <c r="B129" i="28"/>
  <c r="C129" i="28"/>
  <c r="J129" i="28"/>
  <c r="B130" i="28"/>
  <c r="C130" i="28"/>
  <c r="J130" i="28"/>
  <c r="B131" i="28"/>
  <c r="C131" i="28"/>
  <c r="J131" i="28"/>
  <c r="B132" i="28"/>
  <c r="C132" i="28"/>
  <c r="J132" i="28"/>
  <c r="B133" i="28"/>
  <c r="C133" i="28"/>
  <c r="J133" i="28"/>
  <c r="B134" i="28"/>
  <c r="C134" i="28"/>
  <c r="J134" i="28"/>
  <c r="B135" i="28"/>
  <c r="C135" i="28"/>
  <c r="J135" i="28"/>
  <c r="B136" i="28"/>
  <c r="C136" i="28"/>
  <c r="J136" i="28"/>
  <c r="B137" i="28"/>
  <c r="C137" i="28"/>
  <c r="J137" i="28"/>
  <c r="B138" i="28"/>
  <c r="C138" i="28"/>
  <c r="J138" i="28"/>
  <c r="B139" i="28"/>
  <c r="C139" i="28"/>
  <c r="J139" i="28"/>
  <c r="B140" i="28"/>
  <c r="C140" i="28"/>
  <c r="J140" i="28"/>
  <c r="B141" i="28"/>
  <c r="C141" i="28"/>
  <c r="J141" i="28"/>
  <c r="B142" i="28"/>
  <c r="C142" i="28"/>
  <c r="J142" i="28"/>
  <c r="B143" i="28"/>
  <c r="C143" i="28"/>
  <c r="J143" i="28"/>
  <c r="B144" i="28"/>
  <c r="C144" i="28"/>
  <c r="J144" i="28"/>
  <c r="B145" i="28"/>
  <c r="C145" i="28"/>
  <c r="J145" i="28"/>
  <c r="J121" i="28"/>
  <c r="C121" i="28"/>
  <c r="B121" i="28"/>
  <c r="J120" i="28"/>
  <c r="C120" i="28"/>
  <c r="B120" i="28"/>
  <c r="J119" i="28"/>
  <c r="C119" i="28"/>
  <c r="B119" i="28"/>
  <c r="J118" i="28"/>
  <c r="C118" i="28"/>
  <c r="B118" i="28"/>
  <c r="J117" i="28"/>
  <c r="C117" i="28"/>
  <c r="B117" i="28"/>
  <c r="J116" i="28"/>
  <c r="C116" i="28"/>
  <c r="B116" i="28"/>
  <c r="J115" i="28"/>
  <c r="C115" i="28"/>
  <c r="B115" i="28"/>
  <c r="J114" i="28"/>
  <c r="C114" i="28"/>
  <c r="B114" i="28"/>
  <c r="J113" i="28"/>
  <c r="C113" i="28"/>
  <c r="B113" i="28"/>
  <c r="J112" i="28"/>
  <c r="C112" i="28"/>
  <c r="B112" i="28"/>
  <c r="J111" i="28"/>
  <c r="C111" i="28"/>
  <c r="B111" i="28"/>
  <c r="J110" i="28"/>
  <c r="C110" i="28"/>
  <c r="B110" i="28"/>
  <c r="H109" i="28"/>
  <c r="C109" i="28"/>
  <c r="B109" i="28"/>
  <c r="J108" i="28"/>
  <c r="H108" i="28"/>
  <c r="N108" i="28" s="1"/>
  <c r="C108" i="28"/>
  <c r="B108" i="28"/>
  <c r="J107" i="28"/>
  <c r="H107" i="28"/>
  <c r="N107" i="28" s="1"/>
  <c r="C107" i="28"/>
  <c r="B107" i="28"/>
  <c r="J106" i="28"/>
  <c r="H106" i="28"/>
  <c r="N106" i="28" s="1"/>
  <c r="C106" i="28"/>
  <c r="B106" i="28"/>
  <c r="J105" i="28"/>
  <c r="H105" i="28"/>
  <c r="N105" i="28" s="1"/>
  <c r="C105" i="28"/>
  <c r="B105" i="28"/>
  <c r="J104" i="28"/>
  <c r="H104" i="28"/>
  <c r="N104" i="28" s="1"/>
  <c r="C104" i="28"/>
  <c r="B104" i="28"/>
  <c r="J103" i="28"/>
  <c r="H103" i="28"/>
  <c r="N103" i="28" s="1"/>
  <c r="C103" i="28"/>
  <c r="B103" i="28"/>
  <c r="J102" i="28"/>
  <c r="H102" i="28"/>
  <c r="N102" i="28" s="1"/>
  <c r="C102" i="28"/>
  <c r="B102" i="28"/>
  <c r="J101" i="28"/>
  <c r="H101" i="28"/>
  <c r="N101" i="28" s="1"/>
  <c r="C101" i="28"/>
  <c r="B101" i="28"/>
  <c r="J100" i="28"/>
  <c r="H100" i="28"/>
  <c r="N100" i="28" s="1"/>
  <c r="C100" i="28"/>
  <c r="B100" i="28"/>
  <c r="J99" i="28"/>
  <c r="H99" i="28"/>
  <c r="N99" i="28" s="1"/>
  <c r="C99" i="28"/>
  <c r="B99" i="28"/>
  <c r="J98" i="28"/>
  <c r="H98" i="28"/>
  <c r="N98" i="28" s="1"/>
  <c r="C98" i="28"/>
  <c r="B98" i="28"/>
  <c r="J97" i="28"/>
  <c r="H97" i="28"/>
  <c r="N97" i="28" s="1"/>
  <c r="C97" i="28"/>
  <c r="B97" i="28"/>
  <c r="J96" i="28"/>
  <c r="H96" i="28"/>
  <c r="N96" i="28" s="1"/>
  <c r="C96" i="28"/>
  <c r="B96" i="28"/>
  <c r="J95" i="28"/>
  <c r="H95" i="28"/>
  <c r="N95" i="28" s="1"/>
  <c r="C95" i="28"/>
  <c r="B95" i="28"/>
  <c r="J94" i="28"/>
  <c r="H94" i="28"/>
  <c r="N94" i="28" s="1"/>
  <c r="C94" i="28"/>
  <c r="B94" i="28"/>
  <c r="J93" i="28"/>
  <c r="H93" i="28"/>
  <c r="N93" i="28" s="1"/>
  <c r="C93" i="28"/>
  <c r="B93" i="28"/>
  <c r="J92" i="28"/>
  <c r="H92" i="28"/>
  <c r="N92" i="28" s="1"/>
  <c r="C92" i="28"/>
  <c r="B92" i="28"/>
  <c r="J91" i="28"/>
  <c r="H91" i="28"/>
  <c r="N91" i="28" s="1"/>
  <c r="C91" i="28"/>
  <c r="B91" i="28"/>
  <c r="J90" i="28"/>
  <c r="H90" i="28"/>
  <c r="N90" i="28" s="1"/>
  <c r="C90" i="28"/>
  <c r="B90" i="28"/>
  <c r="J89" i="28"/>
  <c r="H89" i="28"/>
  <c r="N89" i="28" s="1"/>
  <c r="C89" i="28"/>
  <c r="B89" i="28"/>
  <c r="J88" i="28"/>
  <c r="H88" i="28"/>
  <c r="N88" i="28" s="1"/>
  <c r="C88" i="28"/>
  <c r="B88" i="28"/>
  <c r="J87" i="28"/>
  <c r="H87" i="28"/>
  <c r="N87" i="28" s="1"/>
  <c r="C87" i="28"/>
  <c r="B87" i="28"/>
  <c r="J86" i="28"/>
  <c r="H86" i="28"/>
  <c r="N86" i="28" s="1"/>
  <c r="C86" i="28"/>
  <c r="B86" i="28"/>
  <c r="J85" i="28"/>
  <c r="H85" i="28"/>
  <c r="N85" i="28" s="1"/>
  <c r="C85" i="28"/>
  <c r="B85" i="28"/>
  <c r="J84" i="28"/>
  <c r="H84" i="28"/>
  <c r="N84" i="28" s="1"/>
  <c r="C84" i="28"/>
  <c r="B84" i="28"/>
  <c r="J83" i="28"/>
  <c r="H83" i="28"/>
  <c r="N83" i="28" s="1"/>
  <c r="C83" i="28"/>
  <c r="B83" i="28"/>
  <c r="J82" i="28"/>
  <c r="H82" i="28"/>
  <c r="N82" i="28" s="1"/>
  <c r="C82" i="28"/>
  <c r="B82" i="28"/>
  <c r="J81" i="28"/>
  <c r="H81" i="28"/>
  <c r="N81" i="28" s="1"/>
  <c r="C81" i="28"/>
  <c r="B81" i="28"/>
  <c r="J80" i="28"/>
  <c r="H80" i="28"/>
  <c r="N80" i="28" s="1"/>
  <c r="C80" i="28"/>
  <c r="B80" i="28"/>
  <c r="J79" i="28"/>
  <c r="H79" i="28"/>
  <c r="N79" i="28" s="1"/>
  <c r="C79" i="28"/>
  <c r="B79" i="28"/>
  <c r="J78" i="28"/>
  <c r="H78" i="28"/>
  <c r="N78" i="28" s="1"/>
  <c r="C78" i="28"/>
  <c r="B78" i="28"/>
  <c r="J77" i="28"/>
  <c r="H77" i="28"/>
  <c r="N77" i="28" s="1"/>
  <c r="C77" i="28"/>
  <c r="B77" i="28"/>
  <c r="J76" i="28"/>
  <c r="H76" i="28"/>
  <c r="N76" i="28" s="1"/>
  <c r="C76" i="28"/>
  <c r="B76" i="28"/>
  <c r="J75" i="28"/>
  <c r="H75" i="28"/>
  <c r="N75" i="28" s="1"/>
  <c r="C75" i="28"/>
  <c r="B75" i="28"/>
  <c r="J74" i="28"/>
  <c r="H74" i="28"/>
  <c r="N74" i="28" s="1"/>
  <c r="C74" i="28"/>
  <c r="B74" i="28"/>
  <c r="J73" i="28"/>
  <c r="H73" i="28"/>
  <c r="N73" i="28" s="1"/>
  <c r="C73" i="28"/>
  <c r="B73" i="28"/>
  <c r="J72" i="28"/>
  <c r="H72" i="28"/>
  <c r="N72" i="28" s="1"/>
  <c r="C72" i="28"/>
  <c r="B72" i="28"/>
  <c r="J71" i="28"/>
  <c r="H71" i="28"/>
  <c r="N71" i="28" s="1"/>
  <c r="C71" i="28"/>
  <c r="B71" i="28"/>
  <c r="J70" i="28"/>
  <c r="H70" i="28"/>
  <c r="N70" i="28" s="1"/>
  <c r="C70" i="28"/>
  <c r="B70" i="28"/>
  <c r="J69" i="28"/>
  <c r="H69" i="28"/>
  <c r="N69" i="28" s="1"/>
  <c r="C69" i="28"/>
  <c r="B69" i="28"/>
  <c r="J68" i="28"/>
  <c r="H68" i="28"/>
  <c r="N68" i="28" s="1"/>
  <c r="C68" i="28"/>
  <c r="B68" i="28"/>
  <c r="J67" i="28"/>
  <c r="H67" i="28"/>
  <c r="N67" i="28" s="1"/>
  <c r="C67" i="28"/>
  <c r="B67" i="28"/>
  <c r="J66" i="28"/>
  <c r="H66" i="28"/>
  <c r="N66" i="28" s="1"/>
  <c r="C66" i="28"/>
  <c r="B66" i="28"/>
  <c r="J65" i="28"/>
  <c r="H65" i="28"/>
  <c r="N65" i="28" s="1"/>
  <c r="C65" i="28"/>
  <c r="B65" i="28"/>
  <c r="J64" i="28"/>
  <c r="H64" i="28"/>
  <c r="N64" i="28" s="1"/>
  <c r="C64" i="28"/>
  <c r="B64" i="28"/>
  <c r="J63" i="28"/>
  <c r="H63" i="28"/>
  <c r="N63" i="28" s="1"/>
  <c r="C63" i="28"/>
  <c r="B63" i="28"/>
  <c r="J62" i="28"/>
  <c r="H62" i="28"/>
  <c r="N62" i="28" s="1"/>
  <c r="C62" i="28"/>
  <c r="B62" i="28"/>
  <c r="J61" i="28"/>
  <c r="H61" i="28"/>
  <c r="N61" i="28" s="1"/>
  <c r="C61" i="28"/>
  <c r="B61" i="28"/>
  <c r="J60" i="28"/>
  <c r="H60" i="28"/>
  <c r="N60" i="28" s="1"/>
  <c r="C60" i="28"/>
  <c r="B60" i="28"/>
  <c r="J59" i="28"/>
  <c r="H59" i="28"/>
  <c r="N59" i="28" s="1"/>
  <c r="C59" i="28"/>
  <c r="B59" i="28"/>
  <c r="J58" i="28"/>
  <c r="H58" i="28"/>
  <c r="N58" i="28" s="1"/>
  <c r="C58" i="28"/>
  <c r="B58" i="28"/>
  <c r="J57" i="28"/>
  <c r="H57" i="28"/>
  <c r="N57" i="28" s="1"/>
  <c r="C57" i="28"/>
  <c r="B57" i="28"/>
  <c r="J56" i="28"/>
  <c r="H56" i="28"/>
  <c r="N56" i="28" s="1"/>
  <c r="C56" i="28"/>
  <c r="B56" i="28"/>
  <c r="J55" i="28"/>
  <c r="H55" i="28"/>
  <c r="N55" i="28" s="1"/>
  <c r="C55" i="28"/>
  <c r="B55" i="28"/>
  <c r="J54" i="28"/>
  <c r="H54" i="28"/>
  <c r="N54" i="28" s="1"/>
  <c r="C54" i="28"/>
  <c r="B54" i="28"/>
  <c r="J53" i="28"/>
  <c r="H53" i="28"/>
  <c r="N53" i="28" s="1"/>
  <c r="C53" i="28"/>
  <c r="B53" i="28"/>
  <c r="J52" i="28"/>
  <c r="H52" i="28"/>
  <c r="N52" i="28" s="1"/>
  <c r="C52" i="28"/>
  <c r="B52" i="28"/>
  <c r="J51" i="28"/>
  <c r="H51" i="28"/>
  <c r="N51" i="28" s="1"/>
  <c r="C51" i="28"/>
  <c r="B51" i="28"/>
  <c r="J50" i="28"/>
  <c r="H50" i="28"/>
  <c r="N50" i="28" s="1"/>
  <c r="C50" i="28"/>
  <c r="B50" i="28"/>
  <c r="J49" i="28"/>
  <c r="H49" i="28"/>
  <c r="N49" i="28" s="1"/>
  <c r="C49" i="28"/>
  <c r="B49" i="28"/>
  <c r="J48" i="28"/>
  <c r="H48" i="28"/>
  <c r="N48" i="28" s="1"/>
  <c r="C48" i="28"/>
  <c r="B48" i="28"/>
  <c r="J47" i="28"/>
  <c r="H47" i="28"/>
  <c r="N47" i="28" s="1"/>
  <c r="C47" i="28"/>
  <c r="B47" i="28"/>
  <c r="J46" i="28"/>
  <c r="H46" i="28"/>
  <c r="N46" i="28" s="1"/>
  <c r="C46" i="28"/>
  <c r="B46" i="28"/>
  <c r="J45" i="28"/>
  <c r="H45" i="28"/>
  <c r="N45" i="28" s="1"/>
  <c r="C45" i="28"/>
  <c r="B45" i="28"/>
  <c r="J44" i="28"/>
  <c r="H44" i="28"/>
  <c r="N44" i="28" s="1"/>
  <c r="C44" i="28"/>
  <c r="B44" i="28"/>
  <c r="J43" i="28"/>
  <c r="H43" i="28"/>
  <c r="N43" i="28" s="1"/>
  <c r="C43" i="28"/>
  <c r="B43" i="28"/>
  <c r="J42" i="28"/>
  <c r="H42" i="28"/>
  <c r="N42" i="28" s="1"/>
  <c r="C42" i="28"/>
  <c r="B42" i="28"/>
  <c r="J41" i="28"/>
  <c r="H41" i="28"/>
  <c r="N41" i="28" s="1"/>
  <c r="C41" i="28"/>
  <c r="B41" i="28"/>
  <c r="J40" i="28"/>
  <c r="H40" i="28"/>
  <c r="N40" i="28" s="1"/>
  <c r="C40" i="28"/>
  <c r="B40" i="28"/>
  <c r="J39" i="28"/>
  <c r="H39" i="28"/>
  <c r="N39" i="28" s="1"/>
  <c r="C39" i="28"/>
  <c r="B39" i="28"/>
  <c r="J38" i="28"/>
  <c r="H38" i="28"/>
  <c r="N38" i="28" s="1"/>
  <c r="C38" i="28"/>
  <c r="B38" i="28"/>
  <c r="J37" i="28"/>
  <c r="H37" i="28"/>
  <c r="N37" i="28" s="1"/>
  <c r="C37" i="28"/>
  <c r="B37" i="28"/>
  <c r="J36" i="28"/>
  <c r="H36" i="28"/>
  <c r="N36" i="28" s="1"/>
  <c r="C36" i="28"/>
  <c r="B36" i="28"/>
  <c r="N35" i="28"/>
  <c r="J35" i="28"/>
  <c r="H35" i="28"/>
  <c r="C35" i="28"/>
  <c r="B35" i="28"/>
  <c r="J34" i="28"/>
  <c r="H34" i="28"/>
  <c r="N34" i="28" s="1"/>
  <c r="C34" i="28"/>
  <c r="B34" i="28"/>
  <c r="J33" i="28"/>
  <c r="H33" i="28"/>
  <c r="N33" i="28" s="1"/>
  <c r="C33" i="28"/>
  <c r="B33" i="28"/>
  <c r="J32" i="28"/>
  <c r="H32" i="28"/>
  <c r="N32" i="28" s="1"/>
  <c r="C32" i="28"/>
  <c r="B32" i="28"/>
  <c r="J31" i="28"/>
  <c r="H31" i="28"/>
  <c r="N31" i="28" s="1"/>
  <c r="C31" i="28"/>
  <c r="B31" i="28"/>
  <c r="J30" i="28"/>
  <c r="H30" i="28"/>
  <c r="N30" i="28" s="1"/>
  <c r="C30" i="28"/>
  <c r="B30" i="28"/>
  <c r="J29" i="28"/>
  <c r="H29" i="28"/>
  <c r="N29" i="28" s="1"/>
  <c r="C29" i="28"/>
  <c r="B29" i="28"/>
  <c r="J28" i="28"/>
  <c r="H28" i="28"/>
  <c r="N28" i="28" s="1"/>
  <c r="C28" i="28"/>
  <c r="B28" i="28"/>
  <c r="J27" i="28"/>
  <c r="H27" i="28"/>
  <c r="N27" i="28" s="1"/>
  <c r="C27" i="28"/>
  <c r="B27" i="28"/>
  <c r="J26" i="28"/>
  <c r="H26" i="28"/>
  <c r="N26" i="28" s="1"/>
  <c r="C26" i="28"/>
  <c r="B26" i="28"/>
  <c r="J25" i="28"/>
  <c r="H25" i="28"/>
  <c r="N25" i="28" s="1"/>
  <c r="C25" i="28"/>
  <c r="B25" i="28"/>
  <c r="J24" i="28"/>
  <c r="H24" i="28"/>
  <c r="N24" i="28" s="1"/>
  <c r="C24" i="28"/>
  <c r="B24" i="28"/>
  <c r="J23" i="28"/>
  <c r="H23" i="28"/>
  <c r="N23" i="28" s="1"/>
  <c r="C23" i="28"/>
  <c r="B23" i="28"/>
  <c r="J22" i="28"/>
  <c r="H22" i="28"/>
  <c r="N22" i="28" s="1"/>
  <c r="C22" i="28"/>
  <c r="B22" i="28"/>
  <c r="J21" i="28"/>
  <c r="H21" i="28"/>
  <c r="N21" i="28" s="1"/>
  <c r="C21" i="28"/>
  <c r="B21" i="28"/>
  <c r="J20" i="28"/>
  <c r="H20" i="28"/>
  <c r="N20" i="28"/>
  <c r="C20" i="28"/>
  <c r="B20" i="28"/>
  <c r="J19" i="28"/>
  <c r="H19" i="28"/>
  <c r="N19" i="28" s="1"/>
  <c r="C19" i="28"/>
  <c r="B19" i="28"/>
  <c r="J18" i="28"/>
  <c r="H18" i="28"/>
  <c r="N18" i="28" s="1"/>
  <c r="C18" i="28"/>
  <c r="B18" i="28"/>
  <c r="J17" i="28"/>
  <c r="H17" i="28"/>
  <c r="N17" i="28" s="1"/>
  <c r="C17" i="28"/>
  <c r="B17" i="28"/>
  <c r="J16" i="28"/>
  <c r="H16" i="28"/>
  <c r="N16" i="28" s="1"/>
  <c r="C16" i="28"/>
  <c r="B16" i="28"/>
  <c r="J15" i="28"/>
  <c r="H15" i="28"/>
  <c r="N15" i="28" s="1"/>
  <c r="C15" i="28"/>
  <c r="B15" i="28"/>
  <c r="J14" i="28"/>
  <c r="H14" i="28"/>
  <c r="N14" i="28" s="1"/>
  <c r="C14" i="28"/>
  <c r="B14" i="28"/>
  <c r="J13" i="28"/>
  <c r="H13" i="28"/>
  <c r="N13" i="28" s="1"/>
  <c r="C13" i="28"/>
  <c r="B13" i="28"/>
  <c r="J12" i="28"/>
  <c r="H12" i="28"/>
  <c r="N12" i="28" s="1"/>
  <c r="C12" i="28"/>
  <c r="B12" i="28"/>
  <c r="J11" i="28"/>
  <c r="H11" i="28"/>
  <c r="N11" i="28" s="1"/>
  <c r="C11" i="28"/>
  <c r="B11" i="28"/>
  <c r="J10" i="28"/>
  <c r="H10" i="28"/>
  <c r="N10" i="28" s="1"/>
  <c r="C10" i="28"/>
  <c r="B10" i="28"/>
  <c r="J9" i="28"/>
  <c r="H9" i="28"/>
  <c r="N9" i="28" s="1"/>
  <c r="C9" i="28"/>
  <c r="B9" i="28"/>
  <c r="J8" i="28"/>
  <c r="H8" i="28"/>
  <c r="N8" i="28" s="1"/>
  <c r="C8" i="28"/>
  <c r="B8" i="28"/>
  <c r="J7" i="28"/>
  <c r="H7" i="28"/>
  <c r="N7" i="28" s="1"/>
  <c r="C7" i="28"/>
  <c r="B7" i="28"/>
  <c r="J6" i="28"/>
  <c r="H6" i="28"/>
  <c r="N6" i="28" s="1"/>
  <c r="C6" i="28"/>
  <c r="B6" i="28"/>
  <c r="J5" i="28"/>
  <c r="H5" i="28"/>
  <c r="N5" i="28" s="1"/>
  <c r="C5" i="28"/>
  <c r="B5" i="28"/>
  <c r="J4" i="28"/>
  <c r="H4" i="28"/>
  <c r="N4" i="28" s="1"/>
  <c r="C4" i="28"/>
  <c r="B4" i="28"/>
  <c r="J3" i="28"/>
  <c r="H3" i="28"/>
  <c r="N3" i="28" s="1"/>
  <c r="C3" i="28"/>
  <c r="B3" i="28"/>
  <c r="J2" i="28"/>
  <c r="H2" i="28"/>
  <c r="N2" i="28" s="1"/>
  <c r="C2" i="28"/>
  <c r="B2" i="28"/>
  <c r="H1" i="28"/>
  <c r="N1" i="28" s="1"/>
  <c r="M1" i="28"/>
  <c r="D1" i="28"/>
  <c r="L111" i="27"/>
  <c r="K111" i="75" s="1"/>
  <c r="B144" i="27"/>
  <c r="C144" i="27"/>
  <c r="B145" i="27"/>
  <c r="C145" i="27"/>
  <c r="B138" i="27"/>
  <c r="C138" i="27"/>
  <c r="B139" i="27"/>
  <c r="C139" i="27"/>
  <c r="B140" i="27"/>
  <c r="C140" i="27"/>
  <c r="B141" i="27"/>
  <c r="C141" i="27"/>
  <c r="B142" i="27"/>
  <c r="C142" i="27"/>
  <c r="B143" i="27"/>
  <c r="C143" i="27"/>
  <c r="B122" i="27"/>
  <c r="C122" i="27"/>
  <c r="B123" i="27"/>
  <c r="C123" i="27"/>
  <c r="B124" i="27"/>
  <c r="C124" i="27"/>
  <c r="B125" i="27"/>
  <c r="C125" i="27"/>
  <c r="B126" i="27"/>
  <c r="C126" i="27"/>
  <c r="B127" i="27"/>
  <c r="C127" i="27"/>
  <c r="B128" i="27"/>
  <c r="C128" i="27"/>
  <c r="B129" i="27"/>
  <c r="C129" i="27"/>
  <c r="B130" i="27"/>
  <c r="C130" i="27"/>
  <c r="B131" i="27"/>
  <c r="C131" i="27"/>
  <c r="B132" i="27"/>
  <c r="C132" i="27"/>
  <c r="B133" i="27"/>
  <c r="C133" i="27"/>
  <c r="B134" i="27"/>
  <c r="C134" i="27"/>
  <c r="B135" i="27"/>
  <c r="C135" i="27"/>
  <c r="B136" i="27"/>
  <c r="C136" i="27"/>
  <c r="B137" i="27"/>
  <c r="C137" i="27"/>
  <c r="C121" i="27"/>
  <c r="B121" i="27"/>
  <c r="C120" i="27"/>
  <c r="B120" i="27"/>
  <c r="C119" i="27"/>
  <c r="B119" i="27"/>
  <c r="C118" i="27"/>
  <c r="B118" i="27"/>
  <c r="C117" i="27"/>
  <c r="B117" i="27"/>
  <c r="C116" i="27"/>
  <c r="B116" i="27"/>
  <c r="C115" i="27"/>
  <c r="B115" i="27"/>
  <c r="C114" i="27"/>
  <c r="B114" i="27"/>
  <c r="C113" i="27"/>
  <c r="B113" i="27"/>
  <c r="C112" i="27"/>
  <c r="B112" i="27"/>
  <c r="C111" i="27"/>
  <c r="B111" i="27"/>
  <c r="C110" i="27"/>
  <c r="B110" i="27"/>
  <c r="C109" i="27"/>
  <c r="B109" i="27"/>
  <c r="C108" i="27"/>
  <c r="B108" i="27"/>
  <c r="C107" i="27"/>
  <c r="B107" i="27"/>
  <c r="C106" i="27"/>
  <c r="B106" i="27"/>
  <c r="C105" i="27"/>
  <c r="B105" i="27"/>
  <c r="C104" i="27"/>
  <c r="B104" i="27"/>
  <c r="C103" i="27"/>
  <c r="B103" i="27"/>
  <c r="C102" i="27"/>
  <c r="B102" i="27"/>
  <c r="C101" i="27"/>
  <c r="B101" i="27"/>
  <c r="C100" i="27"/>
  <c r="B100" i="27"/>
  <c r="C99" i="27"/>
  <c r="B99" i="27"/>
  <c r="C98" i="27"/>
  <c r="B98" i="27"/>
  <c r="C97" i="27"/>
  <c r="B97" i="27"/>
  <c r="C96" i="27"/>
  <c r="B96" i="27"/>
  <c r="C95" i="27"/>
  <c r="B95" i="27"/>
  <c r="C94" i="27"/>
  <c r="B94" i="27"/>
  <c r="C93" i="27"/>
  <c r="B93" i="27"/>
  <c r="C92" i="27"/>
  <c r="B92" i="27"/>
  <c r="C91" i="27"/>
  <c r="B91" i="27"/>
  <c r="C90" i="27"/>
  <c r="B90" i="27"/>
  <c r="C89" i="27"/>
  <c r="B89" i="27"/>
  <c r="C88" i="27"/>
  <c r="B88" i="27"/>
  <c r="C87" i="27"/>
  <c r="B87" i="27"/>
  <c r="C86" i="27"/>
  <c r="B86" i="27"/>
  <c r="C85" i="27"/>
  <c r="B85" i="27"/>
  <c r="C84" i="27"/>
  <c r="B84" i="27"/>
  <c r="C83" i="27"/>
  <c r="B83" i="27"/>
  <c r="C82" i="27"/>
  <c r="B82" i="27"/>
  <c r="C81" i="27"/>
  <c r="B81" i="27"/>
  <c r="C80" i="27"/>
  <c r="B80" i="27"/>
  <c r="C79" i="27"/>
  <c r="B79" i="27"/>
  <c r="C78" i="27"/>
  <c r="B78" i="27"/>
  <c r="C77" i="27"/>
  <c r="B77" i="27"/>
  <c r="C76" i="27"/>
  <c r="B76" i="27"/>
  <c r="C75" i="27"/>
  <c r="B75" i="27"/>
  <c r="C74" i="27"/>
  <c r="B74" i="27"/>
  <c r="G73" i="27"/>
  <c r="P73" i="27" s="1"/>
  <c r="C73" i="27"/>
  <c r="B73" i="27"/>
  <c r="G72" i="27"/>
  <c r="P72" i="27" s="1"/>
  <c r="C72" i="27"/>
  <c r="B72" i="27"/>
  <c r="G71" i="27"/>
  <c r="P71" i="27" s="1"/>
  <c r="C71" i="27"/>
  <c r="B71" i="27"/>
  <c r="G70" i="27"/>
  <c r="P70" i="27" s="1"/>
  <c r="C70" i="27"/>
  <c r="B70" i="27"/>
  <c r="G69" i="27"/>
  <c r="P69" i="27" s="1"/>
  <c r="C69" i="27"/>
  <c r="B69" i="27"/>
  <c r="G68" i="27"/>
  <c r="P68" i="27" s="1"/>
  <c r="C68" i="27"/>
  <c r="B68" i="27"/>
  <c r="G67" i="27"/>
  <c r="P67" i="27" s="1"/>
  <c r="C67" i="27"/>
  <c r="B67" i="27"/>
  <c r="G66" i="27"/>
  <c r="P66" i="27" s="1"/>
  <c r="C66" i="27"/>
  <c r="B66" i="27"/>
  <c r="G65" i="27"/>
  <c r="P65" i="27" s="1"/>
  <c r="C65" i="27"/>
  <c r="B65" i="27"/>
  <c r="G64" i="27"/>
  <c r="P64" i="27" s="1"/>
  <c r="C64" i="27"/>
  <c r="B64" i="27"/>
  <c r="G63" i="27"/>
  <c r="P63" i="27" s="1"/>
  <c r="C63" i="27"/>
  <c r="B63" i="27"/>
  <c r="G62" i="27"/>
  <c r="P62" i="27" s="1"/>
  <c r="C62" i="27"/>
  <c r="B62" i="27"/>
  <c r="G61" i="27"/>
  <c r="P61" i="27" s="1"/>
  <c r="C61" i="27"/>
  <c r="B61" i="27"/>
  <c r="G60" i="27"/>
  <c r="P60" i="27" s="1"/>
  <c r="C60" i="27"/>
  <c r="B60" i="27"/>
  <c r="G59" i="27"/>
  <c r="P59" i="27" s="1"/>
  <c r="C59" i="27"/>
  <c r="B59" i="27"/>
  <c r="G58" i="27"/>
  <c r="P58" i="27" s="1"/>
  <c r="C58" i="27"/>
  <c r="B58" i="27"/>
  <c r="G57" i="27"/>
  <c r="P57" i="27" s="1"/>
  <c r="C57" i="27"/>
  <c r="B57" i="27"/>
  <c r="G56" i="27"/>
  <c r="P56" i="27" s="1"/>
  <c r="C56" i="27"/>
  <c r="B56" i="27"/>
  <c r="G55" i="27"/>
  <c r="P55" i="27" s="1"/>
  <c r="C55" i="27"/>
  <c r="B55" i="27"/>
  <c r="G54" i="27"/>
  <c r="P54" i="27" s="1"/>
  <c r="C54" i="27"/>
  <c r="B54" i="27"/>
  <c r="G53" i="27"/>
  <c r="P53" i="27" s="1"/>
  <c r="C53" i="27"/>
  <c r="B53" i="27"/>
  <c r="G52" i="27"/>
  <c r="P52" i="27" s="1"/>
  <c r="C52" i="27"/>
  <c r="B52" i="27"/>
  <c r="G51" i="27"/>
  <c r="P51" i="27" s="1"/>
  <c r="C51" i="27"/>
  <c r="B51" i="27"/>
  <c r="G50" i="27"/>
  <c r="P50" i="27" s="1"/>
  <c r="C50" i="27"/>
  <c r="B50" i="27"/>
  <c r="G49" i="27"/>
  <c r="P49" i="27" s="1"/>
  <c r="C49" i="27"/>
  <c r="B49" i="27"/>
  <c r="G48" i="27"/>
  <c r="P48" i="27" s="1"/>
  <c r="C48" i="27"/>
  <c r="B48" i="27"/>
  <c r="G47" i="27"/>
  <c r="P47" i="27" s="1"/>
  <c r="C47" i="27"/>
  <c r="B47" i="27"/>
  <c r="G46" i="27"/>
  <c r="P46" i="27" s="1"/>
  <c r="C46" i="27"/>
  <c r="B46" i="27"/>
  <c r="G45" i="27"/>
  <c r="P45" i="27" s="1"/>
  <c r="C45" i="27"/>
  <c r="B45" i="27"/>
  <c r="G44" i="27"/>
  <c r="P44" i="27" s="1"/>
  <c r="C44" i="27"/>
  <c r="B44" i="27"/>
  <c r="G43" i="27"/>
  <c r="P43" i="27" s="1"/>
  <c r="C43" i="27"/>
  <c r="B43" i="27"/>
  <c r="G42" i="27"/>
  <c r="P42" i="27" s="1"/>
  <c r="C42" i="27"/>
  <c r="B42" i="27"/>
  <c r="G41" i="27"/>
  <c r="P41" i="27" s="1"/>
  <c r="C41" i="27"/>
  <c r="B41" i="27"/>
  <c r="G40" i="27"/>
  <c r="P40" i="27" s="1"/>
  <c r="C40" i="27"/>
  <c r="B40" i="27"/>
  <c r="G39" i="27"/>
  <c r="P39" i="27" s="1"/>
  <c r="C39" i="27"/>
  <c r="B39" i="27"/>
  <c r="G38" i="27"/>
  <c r="P38" i="27" s="1"/>
  <c r="C38" i="27"/>
  <c r="B38" i="27"/>
  <c r="G37" i="27"/>
  <c r="P37" i="27" s="1"/>
  <c r="C37" i="27"/>
  <c r="B37" i="27"/>
  <c r="G36" i="27"/>
  <c r="P36" i="27" s="1"/>
  <c r="C36" i="27"/>
  <c r="B36" i="27"/>
  <c r="G35" i="27"/>
  <c r="P35" i="27" s="1"/>
  <c r="C35" i="27"/>
  <c r="B35" i="27"/>
  <c r="G34" i="27"/>
  <c r="P34" i="27" s="1"/>
  <c r="C34" i="27"/>
  <c r="B34" i="27"/>
  <c r="G33" i="27"/>
  <c r="P33" i="27" s="1"/>
  <c r="C33" i="27"/>
  <c r="B33" i="27"/>
  <c r="G32" i="27"/>
  <c r="P32" i="27" s="1"/>
  <c r="C32" i="27"/>
  <c r="B32" i="27"/>
  <c r="G31" i="27"/>
  <c r="P31" i="27" s="1"/>
  <c r="C31" i="27"/>
  <c r="B31" i="27"/>
  <c r="G30" i="27"/>
  <c r="P30" i="27" s="1"/>
  <c r="C30" i="27"/>
  <c r="B30" i="27"/>
  <c r="G29" i="27"/>
  <c r="P29" i="27" s="1"/>
  <c r="C29" i="27"/>
  <c r="B29" i="27"/>
  <c r="G28" i="27"/>
  <c r="P28" i="27" s="1"/>
  <c r="C28" i="27"/>
  <c r="B28" i="27"/>
  <c r="G27" i="27"/>
  <c r="P27" i="27" s="1"/>
  <c r="C27" i="27"/>
  <c r="B27" i="27"/>
  <c r="G26" i="27"/>
  <c r="P26" i="27" s="1"/>
  <c r="C26" i="27"/>
  <c r="B26" i="27"/>
  <c r="G25" i="27"/>
  <c r="P25" i="27" s="1"/>
  <c r="C25" i="27"/>
  <c r="B25" i="27"/>
  <c r="G24" i="27"/>
  <c r="P24" i="27" s="1"/>
  <c r="C24" i="27"/>
  <c r="B24" i="27"/>
  <c r="G23" i="27"/>
  <c r="P23" i="27" s="1"/>
  <c r="C23" i="27"/>
  <c r="B23" i="27"/>
  <c r="G22" i="27"/>
  <c r="P22" i="27" s="1"/>
  <c r="C22" i="27"/>
  <c r="B22" i="27"/>
  <c r="G21" i="27"/>
  <c r="P21" i="27" s="1"/>
  <c r="C21" i="27"/>
  <c r="B21" i="27"/>
  <c r="G20" i="27"/>
  <c r="P20" i="27" s="1"/>
  <c r="C20" i="27"/>
  <c r="B20" i="27"/>
  <c r="G19" i="27"/>
  <c r="P19" i="27" s="1"/>
  <c r="C19" i="27"/>
  <c r="B19" i="27"/>
  <c r="G18" i="27"/>
  <c r="P18" i="27" s="1"/>
  <c r="C18" i="27"/>
  <c r="B18" i="27"/>
  <c r="G17" i="27"/>
  <c r="P17" i="27" s="1"/>
  <c r="C17" i="27"/>
  <c r="B17" i="27"/>
  <c r="G16" i="27"/>
  <c r="P16" i="27" s="1"/>
  <c r="C16" i="27"/>
  <c r="B16" i="27"/>
  <c r="G15" i="27"/>
  <c r="P15" i="27" s="1"/>
  <c r="C15" i="27"/>
  <c r="B15" i="27"/>
  <c r="G14" i="27"/>
  <c r="P14" i="27" s="1"/>
  <c r="C14" i="27"/>
  <c r="B14" i="27"/>
  <c r="G13" i="27"/>
  <c r="P13" i="27" s="1"/>
  <c r="C13" i="27"/>
  <c r="B13" i="27"/>
  <c r="G12" i="27"/>
  <c r="P12" i="27" s="1"/>
  <c r="C12" i="27"/>
  <c r="B12" i="27"/>
  <c r="G11" i="27"/>
  <c r="P11" i="27" s="1"/>
  <c r="C11" i="27"/>
  <c r="B11" i="27"/>
  <c r="G10" i="27"/>
  <c r="P10" i="27" s="1"/>
  <c r="C10" i="27"/>
  <c r="B10" i="27"/>
  <c r="G9" i="27"/>
  <c r="P9" i="27" s="1"/>
  <c r="C9" i="27"/>
  <c r="B9" i="27"/>
  <c r="G8" i="27"/>
  <c r="P8" i="27" s="1"/>
  <c r="C8" i="27"/>
  <c r="B8" i="27"/>
  <c r="G7" i="27"/>
  <c r="P7" i="27" s="1"/>
  <c r="C7" i="27"/>
  <c r="B7" i="27"/>
  <c r="G6" i="27"/>
  <c r="P6" i="27" s="1"/>
  <c r="C6" i="27"/>
  <c r="B6" i="27"/>
  <c r="G5" i="27"/>
  <c r="P5" i="27" s="1"/>
  <c r="C5" i="27"/>
  <c r="B5" i="27"/>
  <c r="G4" i="27"/>
  <c r="P4" i="27" s="1"/>
  <c r="C4" i="27"/>
  <c r="B4" i="27"/>
  <c r="G3" i="27"/>
  <c r="P3" i="27" s="1"/>
  <c r="C3" i="27"/>
  <c r="B3" i="27"/>
  <c r="G2" i="27"/>
  <c r="P2" i="27" s="1"/>
  <c r="C2" i="27"/>
  <c r="B2" i="27"/>
  <c r="T1" i="27"/>
  <c r="S1" i="27"/>
  <c r="H1" i="27"/>
  <c r="Q1" i="27" s="1"/>
  <c r="G1" i="27"/>
  <c r="P1" i="27" s="1"/>
  <c r="D1" i="27"/>
  <c r="B110" i="74"/>
  <c r="C110" i="74"/>
  <c r="L110" i="74"/>
  <c r="B111" i="74"/>
  <c r="C111" i="74"/>
  <c r="L111" i="74"/>
  <c r="B112" i="74"/>
  <c r="C112" i="74"/>
  <c r="L112" i="74"/>
  <c r="B113" i="74"/>
  <c r="C113" i="74"/>
  <c r="L113" i="74"/>
  <c r="B114" i="74"/>
  <c r="C114" i="74"/>
  <c r="L114" i="74"/>
  <c r="B115" i="74"/>
  <c r="C115" i="74"/>
  <c r="L115" i="74"/>
  <c r="B116" i="74"/>
  <c r="C116" i="74"/>
  <c r="L116" i="74"/>
  <c r="B117" i="74"/>
  <c r="C117" i="74"/>
  <c r="L117" i="74"/>
  <c r="B118" i="74"/>
  <c r="C118" i="74"/>
  <c r="L118" i="74"/>
  <c r="B119" i="74"/>
  <c r="C119" i="74"/>
  <c r="L119" i="74"/>
  <c r="B120" i="74"/>
  <c r="C120" i="74"/>
  <c r="L120" i="74"/>
  <c r="B121" i="74"/>
  <c r="C121" i="74"/>
  <c r="L121" i="74"/>
  <c r="G2" i="74"/>
  <c r="H2" i="74"/>
  <c r="G3" i="74"/>
  <c r="O3" i="74" s="1"/>
  <c r="H3" i="74"/>
  <c r="G4" i="74"/>
  <c r="O4" i="74" s="1"/>
  <c r="H4" i="74"/>
  <c r="G5" i="74"/>
  <c r="O5" i="74" s="1"/>
  <c r="H5" i="74"/>
  <c r="G6" i="74"/>
  <c r="H6" i="74"/>
  <c r="G7" i="74"/>
  <c r="H7" i="74"/>
  <c r="G8" i="74"/>
  <c r="O8" i="74" s="1"/>
  <c r="H8" i="74"/>
  <c r="G9" i="74"/>
  <c r="H9" i="74"/>
  <c r="G10" i="74"/>
  <c r="H10" i="74"/>
  <c r="G11" i="74"/>
  <c r="H11" i="74"/>
  <c r="G12" i="74"/>
  <c r="H12" i="74"/>
  <c r="P12" i="74" s="1"/>
  <c r="G13" i="74"/>
  <c r="H13" i="74"/>
  <c r="G14" i="74"/>
  <c r="O14" i="74" s="1"/>
  <c r="H14" i="74"/>
  <c r="G15" i="74"/>
  <c r="H15" i="74"/>
  <c r="G16" i="74"/>
  <c r="H16" i="74"/>
  <c r="G17" i="74"/>
  <c r="H17" i="74"/>
  <c r="G18" i="74"/>
  <c r="H18" i="74"/>
  <c r="G19" i="74"/>
  <c r="H19" i="74"/>
  <c r="G20" i="74"/>
  <c r="H20" i="74"/>
  <c r="G21" i="74"/>
  <c r="H21" i="74"/>
  <c r="G22" i="74"/>
  <c r="H22" i="74"/>
  <c r="G23" i="74"/>
  <c r="H23" i="74"/>
  <c r="G24" i="74"/>
  <c r="H24" i="74"/>
  <c r="G25" i="74"/>
  <c r="O25" i="74" s="1"/>
  <c r="H25" i="74"/>
  <c r="G26" i="74"/>
  <c r="H26" i="74"/>
  <c r="G27" i="74"/>
  <c r="H27" i="74"/>
  <c r="G28" i="74"/>
  <c r="H28" i="74"/>
  <c r="G29" i="74"/>
  <c r="O29" i="74" s="1"/>
  <c r="H29" i="74"/>
  <c r="G30" i="74"/>
  <c r="H30" i="74"/>
  <c r="G31" i="74"/>
  <c r="H31" i="74"/>
  <c r="G32" i="74"/>
  <c r="H32" i="74"/>
  <c r="P32" i="74" s="1"/>
  <c r="G33" i="74"/>
  <c r="H33" i="74"/>
  <c r="G34" i="74"/>
  <c r="H34" i="74"/>
  <c r="G35" i="74"/>
  <c r="H35" i="74"/>
  <c r="G36" i="74"/>
  <c r="O36" i="74" s="1"/>
  <c r="H36" i="74"/>
  <c r="G37" i="74"/>
  <c r="H37" i="74"/>
  <c r="G38" i="74"/>
  <c r="H38" i="74"/>
  <c r="G39" i="74"/>
  <c r="H39" i="74"/>
  <c r="G40" i="74"/>
  <c r="O40" i="74" s="1"/>
  <c r="H40" i="74"/>
  <c r="G41" i="74"/>
  <c r="H41" i="74"/>
  <c r="G42" i="74"/>
  <c r="H42" i="74"/>
  <c r="G43" i="74"/>
  <c r="O43" i="74" s="1"/>
  <c r="H43" i="74"/>
  <c r="G44" i="74"/>
  <c r="O44" i="74" s="1"/>
  <c r="H44" i="74"/>
  <c r="G45" i="74"/>
  <c r="O45" i="74" s="1"/>
  <c r="H45" i="74"/>
  <c r="G46" i="74"/>
  <c r="H46" i="74"/>
  <c r="G47" i="74"/>
  <c r="O47" i="74" s="1"/>
  <c r="H47" i="74"/>
  <c r="P47" i="74" s="1"/>
  <c r="G48" i="74"/>
  <c r="H48" i="74"/>
  <c r="G49" i="74"/>
  <c r="O49" i="74" s="1"/>
  <c r="H49" i="74"/>
  <c r="G50" i="74"/>
  <c r="O50" i="74" s="1"/>
  <c r="H50" i="74"/>
  <c r="G51" i="74"/>
  <c r="H51" i="74"/>
  <c r="G52" i="74"/>
  <c r="H52" i="74"/>
  <c r="G53" i="74"/>
  <c r="O53" i="74" s="1"/>
  <c r="H53" i="74"/>
  <c r="G54" i="74"/>
  <c r="H54" i="74"/>
  <c r="G55" i="74"/>
  <c r="H55" i="74"/>
  <c r="G56" i="74"/>
  <c r="H56" i="74"/>
  <c r="G57" i="74"/>
  <c r="O57" i="74" s="1"/>
  <c r="H57" i="74"/>
  <c r="G58" i="74"/>
  <c r="H58" i="74"/>
  <c r="G59" i="74"/>
  <c r="H59" i="74"/>
  <c r="G60" i="74"/>
  <c r="H60" i="74"/>
  <c r="G61" i="74"/>
  <c r="O61" i="74" s="1"/>
  <c r="H61" i="74"/>
  <c r="G62" i="74"/>
  <c r="H62" i="74"/>
  <c r="G63" i="74"/>
  <c r="H63" i="74"/>
  <c r="G64" i="74"/>
  <c r="H64" i="74"/>
  <c r="G65" i="74"/>
  <c r="H65" i="74"/>
  <c r="G66" i="74"/>
  <c r="H66" i="74"/>
  <c r="P66" i="74" s="1"/>
  <c r="G67" i="74"/>
  <c r="O67" i="74" s="1"/>
  <c r="H67" i="74"/>
  <c r="G68" i="74"/>
  <c r="O68" i="74" s="1"/>
  <c r="H68" i="74"/>
  <c r="G69" i="74"/>
  <c r="H69" i="74"/>
  <c r="G70" i="74"/>
  <c r="H70" i="74"/>
  <c r="G71" i="74"/>
  <c r="O71" i="74" s="1"/>
  <c r="H71" i="74"/>
  <c r="G72" i="74"/>
  <c r="O72" i="74" s="1"/>
  <c r="H72" i="74"/>
  <c r="G73" i="74"/>
  <c r="H73" i="74"/>
  <c r="H74" i="74"/>
  <c r="H75" i="74"/>
  <c r="H76" i="74"/>
  <c r="H77" i="74"/>
  <c r="P77" i="74" s="1"/>
  <c r="H78" i="74"/>
  <c r="H79" i="74"/>
  <c r="H80" i="74"/>
  <c r="H81" i="74"/>
  <c r="H82" i="74"/>
  <c r="H83" i="74"/>
  <c r="H84" i="74"/>
  <c r="H85" i="74"/>
  <c r="H86" i="74"/>
  <c r="H87" i="74"/>
  <c r="H88" i="74"/>
  <c r="H89" i="74"/>
  <c r="H90" i="74"/>
  <c r="H91" i="74"/>
  <c r="H92" i="74"/>
  <c r="H93" i="74"/>
  <c r="H94" i="74"/>
  <c r="P94" i="74" s="1"/>
  <c r="H95" i="74"/>
  <c r="H96" i="74"/>
  <c r="H97" i="74"/>
  <c r="H98" i="74"/>
  <c r="P98" i="74" s="1"/>
  <c r="H99" i="74"/>
  <c r="H100" i="74"/>
  <c r="H101" i="74"/>
  <c r="H102" i="74"/>
  <c r="P102" i="74" s="1"/>
  <c r="H103" i="74"/>
  <c r="H104" i="74"/>
  <c r="H105" i="74"/>
  <c r="H106" i="74"/>
  <c r="H107" i="74"/>
  <c r="H108" i="74"/>
  <c r="H109" i="74"/>
  <c r="H1" i="74"/>
  <c r="G1" i="74"/>
  <c r="B110" i="73"/>
  <c r="C110" i="73"/>
  <c r="L110" i="73"/>
  <c r="B111" i="73"/>
  <c r="C111" i="73"/>
  <c r="L111" i="73"/>
  <c r="B112" i="73"/>
  <c r="C112" i="73"/>
  <c r="L112" i="73"/>
  <c r="B113" i="73"/>
  <c r="C113" i="73"/>
  <c r="L113" i="73"/>
  <c r="B114" i="73"/>
  <c r="C114" i="73"/>
  <c r="L114" i="73"/>
  <c r="B115" i="73"/>
  <c r="C115" i="73"/>
  <c r="L115" i="73"/>
  <c r="B116" i="73"/>
  <c r="C116" i="73"/>
  <c r="L116" i="73"/>
  <c r="B117" i="73"/>
  <c r="C117" i="73"/>
  <c r="L117" i="73"/>
  <c r="B118" i="73"/>
  <c r="C118" i="73"/>
  <c r="L118" i="73"/>
  <c r="B119" i="73"/>
  <c r="C119" i="73"/>
  <c r="L119" i="73"/>
  <c r="B120" i="73"/>
  <c r="C120" i="73"/>
  <c r="L120" i="73"/>
  <c r="B121" i="73"/>
  <c r="C121" i="73"/>
  <c r="L121" i="73"/>
  <c r="G2" i="73"/>
  <c r="O2" i="73" s="1"/>
  <c r="G3" i="73"/>
  <c r="G4" i="73"/>
  <c r="G5" i="73"/>
  <c r="O5" i="73" s="1"/>
  <c r="G6" i="73"/>
  <c r="G7" i="73"/>
  <c r="G8" i="73"/>
  <c r="G9" i="73"/>
  <c r="O9" i="73" s="1"/>
  <c r="G10" i="73"/>
  <c r="G11" i="73"/>
  <c r="G12" i="73"/>
  <c r="G13" i="73"/>
  <c r="O13" i="73" s="1"/>
  <c r="G14" i="73"/>
  <c r="G15" i="73"/>
  <c r="G16" i="73"/>
  <c r="G17" i="73"/>
  <c r="O17" i="73" s="1"/>
  <c r="G18" i="73"/>
  <c r="G19" i="73"/>
  <c r="G20" i="73"/>
  <c r="G21" i="73"/>
  <c r="O21" i="73" s="1"/>
  <c r="G22" i="73"/>
  <c r="G23" i="73"/>
  <c r="G24" i="73"/>
  <c r="G25" i="73"/>
  <c r="O25" i="73" s="1"/>
  <c r="G26" i="73"/>
  <c r="G27" i="73"/>
  <c r="G28" i="73"/>
  <c r="G29" i="73"/>
  <c r="O29" i="73" s="1"/>
  <c r="G30" i="73"/>
  <c r="G31" i="73"/>
  <c r="G32" i="73"/>
  <c r="G33" i="73"/>
  <c r="O33" i="73" s="1"/>
  <c r="G34" i="73"/>
  <c r="G35" i="73"/>
  <c r="G36" i="73"/>
  <c r="G37" i="73"/>
  <c r="O37" i="73" s="1"/>
  <c r="G38" i="73"/>
  <c r="G39" i="73"/>
  <c r="G40" i="73"/>
  <c r="G41" i="73"/>
  <c r="O41" i="73" s="1"/>
  <c r="G42" i="73"/>
  <c r="G43" i="73"/>
  <c r="G44" i="73"/>
  <c r="G45" i="73"/>
  <c r="O45" i="73" s="1"/>
  <c r="G46" i="73"/>
  <c r="G47" i="73"/>
  <c r="G48" i="73"/>
  <c r="G49" i="73"/>
  <c r="O49" i="73" s="1"/>
  <c r="G50" i="73"/>
  <c r="G51" i="73"/>
  <c r="G52" i="73"/>
  <c r="G53" i="73"/>
  <c r="O53" i="73" s="1"/>
  <c r="G54" i="73"/>
  <c r="G55" i="73"/>
  <c r="G56" i="73"/>
  <c r="G57" i="73"/>
  <c r="O57" i="73" s="1"/>
  <c r="G58" i="73"/>
  <c r="G59" i="73"/>
  <c r="G60" i="73"/>
  <c r="G61" i="73"/>
  <c r="O61" i="73" s="1"/>
  <c r="G62" i="73"/>
  <c r="G63" i="73"/>
  <c r="G64" i="73"/>
  <c r="G65" i="73"/>
  <c r="O65" i="73" s="1"/>
  <c r="G66" i="73"/>
  <c r="G67" i="73"/>
  <c r="G68" i="73"/>
  <c r="G69" i="73"/>
  <c r="O69" i="73" s="1"/>
  <c r="G70" i="73"/>
  <c r="G71" i="73"/>
  <c r="G72" i="73"/>
  <c r="G73" i="73"/>
  <c r="O73" i="73" s="1"/>
  <c r="G1" i="73"/>
  <c r="B110" i="72"/>
  <c r="C110" i="72"/>
  <c r="L110" i="72"/>
  <c r="B111" i="72"/>
  <c r="C111" i="72"/>
  <c r="L111" i="72"/>
  <c r="B112" i="72"/>
  <c r="C112" i="72"/>
  <c r="L112" i="72"/>
  <c r="B113" i="72"/>
  <c r="C113" i="72"/>
  <c r="L113" i="72"/>
  <c r="B114" i="72"/>
  <c r="C114" i="72"/>
  <c r="L114" i="72"/>
  <c r="B115" i="72"/>
  <c r="C115" i="72"/>
  <c r="L115" i="72"/>
  <c r="B116" i="72"/>
  <c r="C116" i="72"/>
  <c r="L116" i="72"/>
  <c r="B117" i="72"/>
  <c r="C117" i="72"/>
  <c r="L117" i="72"/>
  <c r="B118" i="72"/>
  <c r="C118" i="72"/>
  <c r="L118" i="72"/>
  <c r="B119" i="72"/>
  <c r="C119" i="72"/>
  <c r="L119" i="72"/>
  <c r="B120" i="72"/>
  <c r="C120" i="72"/>
  <c r="L120" i="72"/>
  <c r="B121" i="72"/>
  <c r="C121" i="72"/>
  <c r="L121" i="72"/>
  <c r="G2" i="72"/>
  <c r="O2" i="72" s="1"/>
  <c r="G3" i="72"/>
  <c r="O3" i="72" s="1"/>
  <c r="G4" i="72"/>
  <c r="O4" i="72" s="1"/>
  <c r="G5" i="72"/>
  <c r="O5" i="72" s="1"/>
  <c r="G6" i="72"/>
  <c r="O6" i="72" s="1"/>
  <c r="G7" i="72"/>
  <c r="O7" i="72" s="1"/>
  <c r="G8" i="72"/>
  <c r="O8" i="72" s="1"/>
  <c r="G9" i="72"/>
  <c r="O9" i="72" s="1"/>
  <c r="G10" i="72"/>
  <c r="O10" i="72" s="1"/>
  <c r="G11" i="72"/>
  <c r="O11" i="72" s="1"/>
  <c r="G12" i="72"/>
  <c r="O12" i="72" s="1"/>
  <c r="G13" i="72"/>
  <c r="O13" i="72" s="1"/>
  <c r="G14" i="72"/>
  <c r="O14" i="72" s="1"/>
  <c r="G15" i="72"/>
  <c r="O15" i="72" s="1"/>
  <c r="G16" i="72"/>
  <c r="O16" i="72" s="1"/>
  <c r="G17" i="72"/>
  <c r="O17" i="72" s="1"/>
  <c r="G18" i="72"/>
  <c r="O18" i="72" s="1"/>
  <c r="G19" i="72"/>
  <c r="O19" i="72" s="1"/>
  <c r="G20" i="72"/>
  <c r="O20" i="72" s="1"/>
  <c r="G21" i="72"/>
  <c r="O21" i="72" s="1"/>
  <c r="G22" i="72"/>
  <c r="O22" i="72" s="1"/>
  <c r="G23" i="72"/>
  <c r="O23" i="72" s="1"/>
  <c r="G24" i="72"/>
  <c r="O24" i="72" s="1"/>
  <c r="G25" i="72"/>
  <c r="O25" i="72" s="1"/>
  <c r="G26" i="72"/>
  <c r="O26" i="72" s="1"/>
  <c r="G27" i="72"/>
  <c r="O27" i="72" s="1"/>
  <c r="G28" i="72"/>
  <c r="O28" i="72" s="1"/>
  <c r="G29" i="72"/>
  <c r="O29" i="72" s="1"/>
  <c r="G30" i="72"/>
  <c r="O30" i="72" s="1"/>
  <c r="G31" i="72"/>
  <c r="O31" i="72" s="1"/>
  <c r="G32" i="72"/>
  <c r="O32" i="72" s="1"/>
  <c r="G33" i="72"/>
  <c r="O33" i="72" s="1"/>
  <c r="G34" i="72"/>
  <c r="O34" i="72" s="1"/>
  <c r="G35" i="72"/>
  <c r="O35" i="72" s="1"/>
  <c r="G36" i="72"/>
  <c r="O36" i="72" s="1"/>
  <c r="G37" i="72"/>
  <c r="O37" i="72" s="1"/>
  <c r="G38" i="72"/>
  <c r="O38" i="72" s="1"/>
  <c r="G39" i="72"/>
  <c r="O39" i="72" s="1"/>
  <c r="G40" i="72"/>
  <c r="O40" i="72" s="1"/>
  <c r="G41" i="72"/>
  <c r="O41" i="72" s="1"/>
  <c r="G42" i="72"/>
  <c r="O42" i="72" s="1"/>
  <c r="G43" i="72"/>
  <c r="O43" i="72" s="1"/>
  <c r="G44" i="72"/>
  <c r="O44" i="72" s="1"/>
  <c r="G45" i="72"/>
  <c r="O45" i="72" s="1"/>
  <c r="G46" i="72"/>
  <c r="O46" i="72" s="1"/>
  <c r="G47" i="72"/>
  <c r="O47" i="72" s="1"/>
  <c r="G48" i="72"/>
  <c r="O48" i="72" s="1"/>
  <c r="G49" i="72"/>
  <c r="O49" i="72" s="1"/>
  <c r="G50" i="72"/>
  <c r="O50" i="72" s="1"/>
  <c r="G51" i="72"/>
  <c r="O51" i="72" s="1"/>
  <c r="G52" i="72"/>
  <c r="O52" i="72" s="1"/>
  <c r="G53" i="72"/>
  <c r="O53" i="72" s="1"/>
  <c r="G54" i="72"/>
  <c r="O54" i="72" s="1"/>
  <c r="G55" i="72"/>
  <c r="O55" i="72" s="1"/>
  <c r="G56" i="72"/>
  <c r="O56" i="72" s="1"/>
  <c r="G57" i="72"/>
  <c r="O57" i="72" s="1"/>
  <c r="G58" i="72"/>
  <c r="O58" i="72" s="1"/>
  <c r="G59" i="72"/>
  <c r="O59" i="72" s="1"/>
  <c r="G60" i="72"/>
  <c r="O60" i="72" s="1"/>
  <c r="G61" i="72"/>
  <c r="O61" i="72" s="1"/>
  <c r="G62" i="72"/>
  <c r="O62" i="72" s="1"/>
  <c r="G63" i="72"/>
  <c r="O63" i="72" s="1"/>
  <c r="G64" i="72"/>
  <c r="O64" i="72" s="1"/>
  <c r="G65" i="72"/>
  <c r="O65" i="72" s="1"/>
  <c r="G66" i="72"/>
  <c r="O66" i="72" s="1"/>
  <c r="G67" i="72"/>
  <c r="O67" i="72" s="1"/>
  <c r="G68" i="72"/>
  <c r="O68" i="72" s="1"/>
  <c r="G69" i="72"/>
  <c r="O69" i="72" s="1"/>
  <c r="G70" i="72"/>
  <c r="O70" i="72" s="1"/>
  <c r="G71" i="72"/>
  <c r="O71" i="72" s="1"/>
  <c r="G72" i="72"/>
  <c r="O72" i="72" s="1"/>
  <c r="G73" i="72"/>
  <c r="O73" i="72" s="1"/>
  <c r="G1" i="72"/>
  <c r="O1" i="72" s="1"/>
  <c r="H2" i="47"/>
  <c r="N2" i="47" s="1"/>
  <c r="H3" i="47"/>
  <c r="N3" i="47" s="1"/>
  <c r="H4" i="47"/>
  <c r="N4" i="47" s="1"/>
  <c r="H5" i="47"/>
  <c r="N5" i="47" s="1"/>
  <c r="H6" i="47"/>
  <c r="N6" i="47" s="1"/>
  <c r="H7" i="47"/>
  <c r="N7" i="47" s="1"/>
  <c r="H8" i="47"/>
  <c r="N8" i="47" s="1"/>
  <c r="H9" i="47"/>
  <c r="N9" i="47" s="1"/>
  <c r="H10" i="47"/>
  <c r="N10" i="47" s="1"/>
  <c r="H11" i="47"/>
  <c r="N11" i="47" s="1"/>
  <c r="H12" i="47"/>
  <c r="N12" i="47" s="1"/>
  <c r="H13" i="47"/>
  <c r="N13" i="47" s="1"/>
  <c r="H14" i="47"/>
  <c r="N14" i="47" s="1"/>
  <c r="H15" i="47"/>
  <c r="N15" i="47" s="1"/>
  <c r="H16" i="47"/>
  <c r="N16" i="47" s="1"/>
  <c r="H17" i="47"/>
  <c r="N17" i="47" s="1"/>
  <c r="H18" i="47"/>
  <c r="N18" i="47" s="1"/>
  <c r="H19" i="47"/>
  <c r="N19" i="47" s="1"/>
  <c r="H20" i="47"/>
  <c r="N20" i="47" s="1"/>
  <c r="H21" i="47"/>
  <c r="N21" i="47" s="1"/>
  <c r="H22" i="47"/>
  <c r="N22" i="47" s="1"/>
  <c r="H23" i="47"/>
  <c r="N23" i="47" s="1"/>
  <c r="H24" i="47"/>
  <c r="N24" i="47" s="1"/>
  <c r="H25" i="47"/>
  <c r="N25" i="47" s="1"/>
  <c r="H26" i="47"/>
  <c r="N26" i="47" s="1"/>
  <c r="H27" i="47"/>
  <c r="N27" i="47" s="1"/>
  <c r="H28" i="47"/>
  <c r="N28" i="47" s="1"/>
  <c r="H29" i="47"/>
  <c r="N29" i="47" s="1"/>
  <c r="H30" i="47"/>
  <c r="N30" i="47" s="1"/>
  <c r="H31" i="47"/>
  <c r="N31" i="47" s="1"/>
  <c r="H32" i="47"/>
  <c r="N32" i="47" s="1"/>
  <c r="H33" i="47"/>
  <c r="N33" i="47" s="1"/>
  <c r="H34" i="47"/>
  <c r="N34" i="47" s="1"/>
  <c r="H35" i="47"/>
  <c r="N35" i="47" s="1"/>
  <c r="H36" i="47"/>
  <c r="N36" i="47" s="1"/>
  <c r="H37" i="47"/>
  <c r="N37" i="47" s="1"/>
  <c r="H38" i="47"/>
  <c r="N38" i="47" s="1"/>
  <c r="H39" i="47"/>
  <c r="N39" i="47" s="1"/>
  <c r="H40" i="47"/>
  <c r="N40" i="47" s="1"/>
  <c r="H41" i="47"/>
  <c r="N41" i="47" s="1"/>
  <c r="H42" i="47"/>
  <c r="N42" i="47" s="1"/>
  <c r="H43" i="47"/>
  <c r="N43" i="47" s="1"/>
  <c r="H44" i="47"/>
  <c r="N44" i="47" s="1"/>
  <c r="H45" i="47"/>
  <c r="N45" i="47" s="1"/>
  <c r="H46" i="47"/>
  <c r="N46" i="47" s="1"/>
  <c r="H47" i="47"/>
  <c r="N47" i="47" s="1"/>
  <c r="H48" i="47"/>
  <c r="N48" i="47" s="1"/>
  <c r="H49" i="47"/>
  <c r="N49" i="47" s="1"/>
  <c r="H50" i="47"/>
  <c r="N50" i="47" s="1"/>
  <c r="H51" i="47"/>
  <c r="N51" i="47" s="1"/>
  <c r="H52" i="47"/>
  <c r="N52" i="47" s="1"/>
  <c r="H53" i="47"/>
  <c r="N53" i="47" s="1"/>
  <c r="H54" i="47"/>
  <c r="N54" i="47" s="1"/>
  <c r="H55" i="47"/>
  <c r="N55" i="47" s="1"/>
  <c r="H56" i="47"/>
  <c r="N56" i="47" s="1"/>
  <c r="H57" i="47"/>
  <c r="N57" i="47" s="1"/>
  <c r="H58" i="47"/>
  <c r="N58" i="47" s="1"/>
  <c r="H59" i="47"/>
  <c r="N59" i="47" s="1"/>
  <c r="H60" i="47"/>
  <c r="N60" i="47" s="1"/>
  <c r="H61" i="47"/>
  <c r="N61" i="47" s="1"/>
  <c r="H62" i="47"/>
  <c r="N62" i="47" s="1"/>
  <c r="H63" i="47"/>
  <c r="N63" i="47" s="1"/>
  <c r="H64" i="47"/>
  <c r="N64" i="47" s="1"/>
  <c r="H65" i="47"/>
  <c r="N65" i="47" s="1"/>
  <c r="H66" i="47"/>
  <c r="N66" i="47" s="1"/>
  <c r="H67" i="47"/>
  <c r="N67" i="47" s="1"/>
  <c r="H68" i="47"/>
  <c r="N68" i="47" s="1"/>
  <c r="H69" i="47"/>
  <c r="N69" i="47" s="1"/>
  <c r="H70" i="47"/>
  <c r="N70" i="47" s="1"/>
  <c r="H71" i="47"/>
  <c r="N71" i="47" s="1"/>
  <c r="H72" i="47"/>
  <c r="N72" i="47" s="1"/>
  <c r="H73" i="47"/>
  <c r="N73" i="47" s="1"/>
  <c r="H74" i="47"/>
  <c r="N74" i="47" s="1"/>
  <c r="H75" i="47"/>
  <c r="N75" i="47" s="1"/>
  <c r="H76" i="47"/>
  <c r="N76" i="47" s="1"/>
  <c r="H77" i="47"/>
  <c r="N77" i="47" s="1"/>
  <c r="H78" i="47"/>
  <c r="N78" i="47" s="1"/>
  <c r="H79" i="47"/>
  <c r="N79" i="47" s="1"/>
  <c r="H80" i="47"/>
  <c r="N80" i="47" s="1"/>
  <c r="H81" i="47"/>
  <c r="N81" i="47" s="1"/>
  <c r="H82" i="47"/>
  <c r="N82" i="47" s="1"/>
  <c r="H83" i="47"/>
  <c r="N83" i="47" s="1"/>
  <c r="H84" i="47"/>
  <c r="N84" i="47" s="1"/>
  <c r="H85" i="47"/>
  <c r="N85" i="47" s="1"/>
  <c r="H86" i="47"/>
  <c r="N86" i="47" s="1"/>
  <c r="H87" i="47"/>
  <c r="N87" i="47" s="1"/>
  <c r="H88" i="47"/>
  <c r="N88" i="47" s="1"/>
  <c r="H89" i="47"/>
  <c r="N89" i="47" s="1"/>
  <c r="H90" i="47"/>
  <c r="N90" i="47" s="1"/>
  <c r="H91" i="47"/>
  <c r="N91" i="47" s="1"/>
  <c r="H92" i="47"/>
  <c r="N92" i="47" s="1"/>
  <c r="H93" i="47"/>
  <c r="N93" i="47" s="1"/>
  <c r="H94" i="47"/>
  <c r="N94" i="47" s="1"/>
  <c r="H95" i="47"/>
  <c r="N95" i="47" s="1"/>
  <c r="H96" i="47"/>
  <c r="N96" i="47" s="1"/>
  <c r="H97" i="47"/>
  <c r="N97" i="47" s="1"/>
  <c r="H98" i="47"/>
  <c r="N98" i="47" s="1"/>
  <c r="H99" i="47"/>
  <c r="N99" i="47" s="1"/>
  <c r="H100" i="47"/>
  <c r="N100" i="47" s="1"/>
  <c r="H101" i="47"/>
  <c r="N101" i="47" s="1"/>
  <c r="H102" i="47"/>
  <c r="N102" i="47" s="1"/>
  <c r="H103" i="47"/>
  <c r="N103" i="47" s="1"/>
  <c r="H104" i="47"/>
  <c r="N104" i="47" s="1"/>
  <c r="H105" i="47"/>
  <c r="N105" i="47" s="1"/>
  <c r="H106" i="47"/>
  <c r="N106" i="47" s="1"/>
  <c r="H107" i="47"/>
  <c r="N107" i="47" s="1"/>
  <c r="H108" i="47"/>
  <c r="N108" i="47" s="1"/>
  <c r="H109" i="47"/>
  <c r="N109" i="47" s="1"/>
  <c r="H1" i="47"/>
  <c r="N1" i="47" s="1"/>
  <c r="E2" i="64"/>
  <c r="J2" i="64" s="1"/>
  <c r="E3" i="64"/>
  <c r="J3" i="64" s="1"/>
  <c r="E4" i="64"/>
  <c r="E5" i="64"/>
  <c r="J5" i="64" s="1"/>
  <c r="E6" i="64"/>
  <c r="J6" i="64" s="1"/>
  <c r="E7" i="64"/>
  <c r="J7" i="64" s="1"/>
  <c r="E8" i="64"/>
  <c r="J8" i="64" s="1"/>
  <c r="E9" i="64"/>
  <c r="J9" i="64" s="1"/>
  <c r="E10" i="64"/>
  <c r="E11" i="64"/>
  <c r="J11" i="64" s="1"/>
  <c r="E12" i="64"/>
  <c r="E13" i="64"/>
  <c r="J13" i="64" s="1"/>
  <c r="E14" i="64"/>
  <c r="E15" i="64"/>
  <c r="J15" i="64" s="1"/>
  <c r="E16" i="64"/>
  <c r="J16" i="64" s="1"/>
  <c r="E17" i="64"/>
  <c r="J17" i="64" s="1"/>
  <c r="E18" i="64"/>
  <c r="J18" i="64" s="1"/>
  <c r="E19" i="64"/>
  <c r="E20" i="64"/>
  <c r="E21" i="64"/>
  <c r="J21" i="64" s="1"/>
  <c r="E22" i="64"/>
  <c r="E23" i="64"/>
  <c r="E24" i="64"/>
  <c r="E25" i="64"/>
  <c r="J25" i="64" s="1"/>
  <c r="E26" i="64"/>
  <c r="E27" i="64"/>
  <c r="J27" i="64" s="1"/>
  <c r="E28" i="64"/>
  <c r="J28" i="64" s="1"/>
  <c r="E29" i="64"/>
  <c r="J29" i="64" s="1"/>
  <c r="E30" i="64"/>
  <c r="E31" i="64"/>
  <c r="J31" i="64" s="1"/>
  <c r="E32" i="64"/>
  <c r="E33" i="64"/>
  <c r="J33" i="64" s="1"/>
  <c r="E34" i="64"/>
  <c r="E35" i="64"/>
  <c r="J35" i="64" s="1"/>
  <c r="E36" i="64"/>
  <c r="J36" i="64" s="1"/>
  <c r="E37" i="64"/>
  <c r="J37" i="64" s="1"/>
  <c r="E38" i="64"/>
  <c r="J38" i="64" s="1"/>
  <c r="E39" i="64"/>
  <c r="E40" i="64"/>
  <c r="J40" i="64" s="1"/>
  <c r="E41" i="64"/>
  <c r="J41" i="64" s="1"/>
  <c r="E42" i="64"/>
  <c r="E43" i="64"/>
  <c r="E44" i="64"/>
  <c r="E45" i="64"/>
  <c r="J45" i="64" s="1"/>
  <c r="E46" i="64"/>
  <c r="J46" i="64" s="1"/>
  <c r="E47" i="64"/>
  <c r="J47" i="64" s="1"/>
  <c r="E48" i="64"/>
  <c r="E49" i="64"/>
  <c r="J49" i="64" s="1"/>
  <c r="E50" i="64"/>
  <c r="J50" i="64" s="1"/>
  <c r="E51" i="64"/>
  <c r="E52" i="64"/>
  <c r="J52" i="64" s="1"/>
  <c r="E53" i="64"/>
  <c r="J53" i="64" s="1"/>
  <c r="E54" i="64"/>
  <c r="E55" i="64"/>
  <c r="E56" i="64"/>
  <c r="E57" i="64"/>
  <c r="J57" i="64" s="1"/>
  <c r="E58" i="64"/>
  <c r="J58" i="64" s="1"/>
  <c r="E59" i="64"/>
  <c r="E60" i="64"/>
  <c r="J60" i="64" s="1"/>
  <c r="E61" i="64"/>
  <c r="J61" i="64" s="1"/>
  <c r="E62" i="64"/>
  <c r="E63" i="64"/>
  <c r="J63" i="64" s="1"/>
  <c r="E64" i="64"/>
  <c r="J64" i="64" s="1"/>
  <c r="E65" i="64"/>
  <c r="J65" i="64" s="1"/>
  <c r="E66" i="64"/>
  <c r="J66" i="64" s="1"/>
  <c r="E67" i="64"/>
  <c r="J67" i="64" s="1"/>
  <c r="E68" i="64"/>
  <c r="E69" i="64"/>
  <c r="J69" i="64" s="1"/>
  <c r="E70" i="64"/>
  <c r="J70" i="64" s="1"/>
  <c r="E71" i="64"/>
  <c r="E72" i="64"/>
  <c r="J72" i="64" s="1"/>
  <c r="E73" i="64"/>
  <c r="J73" i="64" s="1"/>
  <c r="E1" i="64"/>
  <c r="J1" i="64" s="1"/>
  <c r="G1" i="58"/>
  <c r="N1" i="58" s="1"/>
  <c r="B110" i="64"/>
  <c r="C110" i="64"/>
  <c r="F110" i="64"/>
  <c r="K110" i="64" s="1"/>
  <c r="I110" i="64"/>
  <c r="B111" i="64"/>
  <c r="C111" i="64"/>
  <c r="F111" i="64"/>
  <c r="K111" i="64" s="1"/>
  <c r="I111" i="64"/>
  <c r="B112" i="64"/>
  <c r="C112" i="64"/>
  <c r="F112" i="64"/>
  <c r="K112" i="64" s="1"/>
  <c r="I112" i="64"/>
  <c r="B113" i="64"/>
  <c r="C113" i="64"/>
  <c r="F113" i="64"/>
  <c r="K113" i="64" s="1"/>
  <c r="I113" i="64"/>
  <c r="B114" i="64"/>
  <c r="C114" i="64"/>
  <c r="F114" i="64"/>
  <c r="K114" i="64" s="1"/>
  <c r="I114" i="64"/>
  <c r="B115" i="64"/>
  <c r="C115" i="64"/>
  <c r="F115" i="64"/>
  <c r="K115" i="64" s="1"/>
  <c r="I115" i="64"/>
  <c r="B116" i="64"/>
  <c r="C116" i="64"/>
  <c r="F116" i="64"/>
  <c r="K116" i="64" s="1"/>
  <c r="I116" i="64"/>
  <c r="B117" i="64"/>
  <c r="C117" i="64"/>
  <c r="F117" i="64"/>
  <c r="K117" i="64" s="1"/>
  <c r="I117" i="64"/>
  <c r="B118" i="64"/>
  <c r="C118" i="64"/>
  <c r="F118" i="64"/>
  <c r="K118" i="64" s="1"/>
  <c r="I118" i="64"/>
  <c r="B119" i="64"/>
  <c r="C119" i="64"/>
  <c r="F119" i="64"/>
  <c r="K119" i="64" s="1"/>
  <c r="I119" i="64"/>
  <c r="B120" i="64"/>
  <c r="C120" i="64"/>
  <c r="F120" i="64"/>
  <c r="K120" i="64" s="1"/>
  <c r="I120" i="64"/>
  <c r="B121" i="64"/>
  <c r="C121" i="64"/>
  <c r="F121" i="64"/>
  <c r="K121" i="64" s="1"/>
  <c r="I121" i="64"/>
  <c r="G2" i="64"/>
  <c r="L2" i="64" s="1"/>
  <c r="G3" i="64"/>
  <c r="L3" i="64" s="1"/>
  <c r="G4" i="64"/>
  <c r="L4" i="64" s="1"/>
  <c r="G5" i="64"/>
  <c r="L5" i="64" s="1"/>
  <c r="G6" i="64"/>
  <c r="L6" i="64" s="1"/>
  <c r="G7" i="64"/>
  <c r="L7" i="64" s="1"/>
  <c r="G8" i="64"/>
  <c r="L8" i="64" s="1"/>
  <c r="G9" i="64"/>
  <c r="L9" i="64" s="1"/>
  <c r="G10" i="64"/>
  <c r="L10" i="64" s="1"/>
  <c r="G11" i="64"/>
  <c r="L11" i="64" s="1"/>
  <c r="G12" i="64"/>
  <c r="L12" i="64" s="1"/>
  <c r="G13" i="64"/>
  <c r="L13" i="64" s="1"/>
  <c r="G14" i="64"/>
  <c r="L14" i="64" s="1"/>
  <c r="G15" i="64"/>
  <c r="L15" i="64" s="1"/>
  <c r="G16" i="64"/>
  <c r="L16" i="64" s="1"/>
  <c r="G17" i="64"/>
  <c r="L17" i="64" s="1"/>
  <c r="G18" i="64"/>
  <c r="L18" i="64" s="1"/>
  <c r="G19" i="64"/>
  <c r="L19" i="64" s="1"/>
  <c r="G20" i="64"/>
  <c r="L20" i="64" s="1"/>
  <c r="G21" i="64"/>
  <c r="L21" i="64" s="1"/>
  <c r="G22" i="64"/>
  <c r="L22" i="64" s="1"/>
  <c r="G23" i="64"/>
  <c r="L23" i="64" s="1"/>
  <c r="G24" i="64"/>
  <c r="L24" i="64" s="1"/>
  <c r="G25" i="64"/>
  <c r="L25" i="64" s="1"/>
  <c r="G26" i="64"/>
  <c r="L26" i="64" s="1"/>
  <c r="G27" i="64"/>
  <c r="L27" i="64" s="1"/>
  <c r="G28" i="64"/>
  <c r="L28" i="64" s="1"/>
  <c r="G29" i="64"/>
  <c r="L29" i="64" s="1"/>
  <c r="G30" i="64"/>
  <c r="L30" i="64" s="1"/>
  <c r="G31" i="64"/>
  <c r="L31" i="64" s="1"/>
  <c r="G32" i="64"/>
  <c r="L32" i="64" s="1"/>
  <c r="G33" i="64"/>
  <c r="L33" i="64" s="1"/>
  <c r="G34" i="64"/>
  <c r="L34" i="64" s="1"/>
  <c r="G35" i="64"/>
  <c r="L35" i="64" s="1"/>
  <c r="G36" i="64"/>
  <c r="L36" i="64"/>
  <c r="G37" i="64"/>
  <c r="L37" i="64" s="1"/>
  <c r="G38" i="64"/>
  <c r="L38" i="64" s="1"/>
  <c r="G39" i="64"/>
  <c r="L39" i="64"/>
  <c r="G40" i="64"/>
  <c r="L40" i="64" s="1"/>
  <c r="G41" i="64"/>
  <c r="L41" i="64" s="1"/>
  <c r="G42" i="64"/>
  <c r="L42" i="64" s="1"/>
  <c r="G43" i="64"/>
  <c r="L43" i="64" s="1"/>
  <c r="G44" i="64"/>
  <c r="L44" i="64" s="1"/>
  <c r="G45" i="64"/>
  <c r="L45" i="64" s="1"/>
  <c r="G46" i="64"/>
  <c r="L46" i="64" s="1"/>
  <c r="G47" i="64"/>
  <c r="L47" i="64" s="1"/>
  <c r="G48" i="64"/>
  <c r="L48" i="64" s="1"/>
  <c r="G49" i="64"/>
  <c r="L49" i="64" s="1"/>
  <c r="G50" i="64"/>
  <c r="L50" i="64" s="1"/>
  <c r="G51" i="64"/>
  <c r="L51" i="64" s="1"/>
  <c r="G52" i="64"/>
  <c r="L52" i="64"/>
  <c r="G53" i="64"/>
  <c r="L53" i="64" s="1"/>
  <c r="G54" i="64"/>
  <c r="L54" i="64" s="1"/>
  <c r="G55" i="64"/>
  <c r="L55" i="64"/>
  <c r="G56" i="64"/>
  <c r="L56" i="64" s="1"/>
  <c r="G57" i="64"/>
  <c r="L57" i="64" s="1"/>
  <c r="G58" i="64"/>
  <c r="L58" i="64" s="1"/>
  <c r="G59" i="64"/>
  <c r="L59" i="64" s="1"/>
  <c r="G60" i="64"/>
  <c r="L60" i="64" s="1"/>
  <c r="G61" i="64"/>
  <c r="L61" i="64" s="1"/>
  <c r="G62" i="64"/>
  <c r="L62" i="64" s="1"/>
  <c r="G63" i="64"/>
  <c r="L63" i="64" s="1"/>
  <c r="G64" i="64"/>
  <c r="L64" i="64" s="1"/>
  <c r="G65" i="64"/>
  <c r="L65" i="64" s="1"/>
  <c r="G66" i="64"/>
  <c r="L66" i="64" s="1"/>
  <c r="G67" i="64"/>
  <c r="L67" i="64" s="1"/>
  <c r="G68" i="64"/>
  <c r="L68" i="64"/>
  <c r="G69" i="64"/>
  <c r="L69" i="64" s="1"/>
  <c r="G70" i="64"/>
  <c r="L70" i="64" s="1"/>
  <c r="G71" i="64"/>
  <c r="L71" i="64"/>
  <c r="G72" i="64"/>
  <c r="L72" i="64" s="1"/>
  <c r="G73" i="64"/>
  <c r="L73" i="64" s="1"/>
  <c r="G74" i="64"/>
  <c r="L74" i="64" s="1"/>
  <c r="G75" i="64"/>
  <c r="L75" i="64" s="1"/>
  <c r="G76" i="64"/>
  <c r="L76" i="64" s="1"/>
  <c r="G77" i="64"/>
  <c r="L77" i="64" s="1"/>
  <c r="G78" i="64"/>
  <c r="L78" i="64" s="1"/>
  <c r="G79" i="64"/>
  <c r="L79" i="64" s="1"/>
  <c r="G80" i="64"/>
  <c r="L80" i="64" s="1"/>
  <c r="G81" i="64"/>
  <c r="L81" i="64" s="1"/>
  <c r="G82" i="64"/>
  <c r="L82" i="64" s="1"/>
  <c r="G83" i="64"/>
  <c r="L83" i="64" s="1"/>
  <c r="G84" i="64"/>
  <c r="L84" i="64"/>
  <c r="G85" i="64"/>
  <c r="L85" i="64" s="1"/>
  <c r="G1" i="64"/>
  <c r="L1" i="64" s="1"/>
  <c r="J4" i="64"/>
  <c r="J10" i="64"/>
  <c r="J12" i="64"/>
  <c r="J14" i="64"/>
  <c r="J19" i="64"/>
  <c r="J20" i="64"/>
  <c r="J22" i="64"/>
  <c r="J23" i="64"/>
  <c r="J24" i="64"/>
  <c r="J26" i="64"/>
  <c r="J30" i="64"/>
  <c r="J32" i="64"/>
  <c r="J34" i="64"/>
  <c r="J39" i="64"/>
  <c r="J42" i="64"/>
  <c r="J43" i="64"/>
  <c r="J44" i="64"/>
  <c r="J48" i="64"/>
  <c r="J51" i="64"/>
  <c r="J54" i="64"/>
  <c r="J55" i="64"/>
  <c r="J56" i="64"/>
  <c r="J59" i="64"/>
  <c r="J62" i="64"/>
  <c r="J68" i="64"/>
  <c r="J71" i="64"/>
  <c r="F38" i="64"/>
  <c r="K38" i="64" s="1"/>
  <c r="M38" i="64" s="1"/>
  <c r="F39" i="64"/>
  <c r="K39" i="64" s="1"/>
  <c r="F40" i="64"/>
  <c r="K40" i="64" s="1"/>
  <c r="F41" i="64"/>
  <c r="K41" i="64" s="1"/>
  <c r="F42" i="64"/>
  <c r="K42" i="64"/>
  <c r="F43" i="64"/>
  <c r="K43" i="64" s="1"/>
  <c r="F44" i="64"/>
  <c r="K44" i="64" s="1"/>
  <c r="F45" i="64"/>
  <c r="K45" i="64" s="1"/>
  <c r="F46" i="64"/>
  <c r="K46" i="64" s="1"/>
  <c r="F47" i="64"/>
  <c r="K47" i="64" s="1"/>
  <c r="F48" i="64"/>
  <c r="K48" i="64" s="1"/>
  <c r="F49" i="64"/>
  <c r="K49" i="64" s="1"/>
  <c r="F50" i="64"/>
  <c r="K50" i="64" s="1"/>
  <c r="F51" i="64"/>
  <c r="K51" i="64" s="1"/>
  <c r="F52" i="64"/>
  <c r="K52" i="64" s="1"/>
  <c r="F53" i="64"/>
  <c r="K53" i="64" s="1"/>
  <c r="F54" i="64"/>
  <c r="K54" i="64" s="1"/>
  <c r="F55" i="64"/>
  <c r="K55" i="64" s="1"/>
  <c r="F56" i="64"/>
  <c r="K56" i="64" s="1"/>
  <c r="F57" i="64"/>
  <c r="K57" i="64" s="1"/>
  <c r="F58" i="64"/>
  <c r="K58" i="64"/>
  <c r="F59" i="64"/>
  <c r="K59" i="64" s="1"/>
  <c r="F60" i="64"/>
  <c r="K60" i="64" s="1"/>
  <c r="F61" i="64"/>
  <c r="K61" i="64" s="1"/>
  <c r="F62" i="64"/>
  <c r="K62" i="64" s="1"/>
  <c r="F63" i="64"/>
  <c r="K63" i="64" s="1"/>
  <c r="F64" i="64"/>
  <c r="K64" i="64" s="1"/>
  <c r="F65" i="64"/>
  <c r="K65" i="64" s="1"/>
  <c r="F66" i="64"/>
  <c r="K66" i="64" s="1"/>
  <c r="F67" i="64"/>
  <c r="K67" i="64" s="1"/>
  <c r="F68" i="64"/>
  <c r="K68" i="64" s="1"/>
  <c r="F69" i="64"/>
  <c r="K69" i="64" s="1"/>
  <c r="F70" i="64"/>
  <c r="K70" i="64" s="1"/>
  <c r="F71" i="64"/>
  <c r="K71" i="64" s="1"/>
  <c r="F72" i="64"/>
  <c r="K72" i="64" s="1"/>
  <c r="F73" i="64"/>
  <c r="K73" i="64" s="1"/>
  <c r="F74" i="64"/>
  <c r="K74" i="64"/>
  <c r="F75" i="64"/>
  <c r="K75" i="64" s="1"/>
  <c r="F76" i="64"/>
  <c r="K76" i="64" s="1"/>
  <c r="F77" i="64"/>
  <c r="K77" i="64" s="1"/>
  <c r="F78" i="64"/>
  <c r="K78" i="64" s="1"/>
  <c r="F79" i="64"/>
  <c r="K79" i="64" s="1"/>
  <c r="F80" i="64"/>
  <c r="K80" i="64" s="1"/>
  <c r="F81" i="64"/>
  <c r="K81" i="64" s="1"/>
  <c r="F82" i="64"/>
  <c r="K82" i="64" s="1"/>
  <c r="F83" i="64"/>
  <c r="K83" i="64" s="1"/>
  <c r="F84" i="64"/>
  <c r="K84" i="64" s="1"/>
  <c r="F85" i="64"/>
  <c r="K85" i="64" s="1"/>
  <c r="F86" i="64"/>
  <c r="K86" i="64" s="1"/>
  <c r="F87" i="64"/>
  <c r="K87" i="64" s="1"/>
  <c r="F88" i="64"/>
  <c r="K88" i="64" s="1"/>
  <c r="F89" i="64"/>
  <c r="K89" i="64" s="1"/>
  <c r="F90" i="64"/>
  <c r="K90" i="64"/>
  <c r="F91" i="64"/>
  <c r="K91" i="64" s="1"/>
  <c r="F92" i="64"/>
  <c r="K92" i="64" s="1"/>
  <c r="F93" i="64"/>
  <c r="K93" i="64" s="1"/>
  <c r="F94" i="64"/>
  <c r="K94" i="64" s="1"/>
  <c r="F95" i="64"/>
  <c r="K95" i="64" s="1"/>
  <c r="F96" i="64"/>
  <c r="K96" i="64" s="1"/>
  <c r="F97" i="64"/>
  <c r="K97" i="64" s="1"/>
  <c r="F98" i="64"/>
  <c r="K98" i="64"/>
  <c r="F99" i="64"/>
  <c r="K99" i="64" s="1"/>
  <c r="F100" i="64"/>
  <c r="K100" i="64" s="1"/>
  <c r="F101" i="64"/>
  <c r="K101" i="64" s="1"/>
  <c r="F102" i="64"/>
  <c r="K102" i="64" s="1"/>
  <c r="F103" i="64"/>
  <c r="K103" i="64" s="1"/>
  <c r="F104" i="64"/>
  <c r="K104" i="64" s="1"/>
  <c r="F105" i="64"/>
  <c r="K105" i="64" s="1"/>
  <c r="F106" i="64"/>
  <c r="K106" i="64"/>
  <c r="F107" i="64"/>
  <c r="K107" i="64" s="1"/>
  <c r="F108" i="64"/>
  <c r="K108" i="64" s="1"/>
  <c r="F109" i="64"/>
  <c r="K109" i="64" s="1"/>
  <c r="F1" i="64"/>
  <c r="B110" i="58"/>
  <c r="C110" i="58"/>
  <c r="K110" i="58"/>
  <c r="B111" i="58"/>
  <c r="C111" i="58"/>
  <c r="K111" i="58"/>
  <c r="B112" i="58"/>
  <c r="C112" i="58"/>
  <c r="K112" i="58"/>
  <c r="B113" i="58"/>
  <c r="C113" i="58"/>
  <c r="K113" i="58"/>
  <c r="B114" i="58"/>
  <c r="C114" i="58"/>
  <c r="K114" i="58"/>
  <c r="B115" i="58"/>
  <c r="C115" i="58"/>
  <c r="K115" i="58"/>
  <c r="B116" i="58"/>
  <c r="C116" i="58"/>
  <c r="K116" i="58"/>
  <c r="B117" i="58"/>
  <c r="C117" i="58"/>
  <c r="K117" i="58"/>
  <c r="B118" i="58"/>
  <c r="C118" i="58"/>
  <c r="K118" i="58"/>
  <c r="B119" i="58"/>
  <c r="C119" i="58"/>
  <c r="K119" i="58"/>
  <c r="B120" i="58"/>
  <c r="C120" i="58"/>
  <c r="K120" i="58"/>
  <c r="B121" i="58"/>
  <c r="C121" i="58"/>
  <c r="K121" i="58"/>
  <c r="H2" i="58"/>
  <c r="O2" i="58" s="1"/>
  <c r="H3" i="58"/>
  <c r="O3" i="58" s="1"/>
  <c r="H4" i="58"/>
  <c r="O4" i="58" s="1"/>
  <c r="H5" i="58"/>
  <c r="O5" i="58" s="1"/>
  <c r="H6" i="58"/>
  <c r="O6" i="58" s="1"/>
  <c r="H7" i="58"/>
  <c r="O7" i="58" s="1"/>
  <c r="H8" i="58"/>
  <c r="O8" i="58" s="1"/>
  <c r="H9" i="58"/>
  <c r="O9" i="58" s="1"/>
  <c r="H10" i="58"/>
  <c r="O10" i="58" s="1"/>
  <c r="H11" i="58"/>
  <c r="O11" i="58" s="1"/>
  <c r="H12" i="58"/>
  <c r="O12" i="58" s="1"/>
  <c r="H13" i="58"/>
  <c r="O13" i="58" s="1"/>
  <c r="H14" i="58"/>
  <c r="O14" i="58" s="1"/>
  <c r="H15" i="58"/>
  <c r="O15" i="58" s="1"/>
  <c r="H16" i="58"/>
  <c r="O16" i="58" s="1"/>
  <c r="H17" i="58"/>
  <c r="O17" i="58" s="1"/>
  <c r="H18" i="58"/>
  <c r="O18" i="58" s="1"/>
  <c r="H19" i="58"/>
  <c r="O19" i="58" s="1"/>
  <c r="H20" i="58"/>
  <c r="O20" i="58" s="1"/>
  <c r="H21" i="58"/>
  <c r="O21" i="58" s="1"/>
  <c r="H22" i="58"/>
  <c r="O22" i="58" s="1"/>
  <c r="H23" i="58"/>
  <c r="O23" i="58" s="1"/>
  <c r="H24" i="58"/>
  <c r="O24" i="58" s="1"/>
  <c r="H25" i="58"/>
  <c r="O25" i="58" s="1"/>
  <c r="H26" i="58"/>
  <c r="O26" i="58" s="1"/>
  <c r="H27" i="58"/>
  <c r="O27" i="58" s="1"/>
  <c r="H28" i="58"/>
  <c r="O28" i="58" s="1"/>
  <c r="H29" i="58"/>
  <c r="O29" i="58" s="1"/>
  <c r="H30" i="58"/>
  <c r="O30" i="58" s="1"/>
  <c r="H31" i="58"/>
  <c r="O31" i="58" s="1"/>
  <c r="H32" i="58"/>
  <c r="O32" i="58" s="1"/>
  <c r="H33" i="58"/>
  <c r="O33" i="58" s="1"/>
  <c r="H34" i="58"/>
  <c r="O34" i="58" s="1"/>
  <c r="H35" i="58"/>
  <c r="O35" i="58" s="1"/>
  <c r="H36" i="58"/>
  <c r="O36" i="58" s="1"/>
  <c r="H37" i="58"/>
  <c r="O37" i="58" s="1"/>
  <c r="H38" i="58"/>
  <c r="O38" i="58" s="1"/>
  <c r="H39" i="58"/>
  <c r="O39" i="58" s="1"/>
  <c r="H40" i="58"/>
  <c r="O40" i="58" s="1"/>
  <c r="H41" i="58"/>
  <c r="O41" i="58" s="1"/>
  <c r="H42" i="58"/>
  <c r="O42" i="58" s="1"/>
  <c r="H43" i="58"/>
  <c r="O43" i="58" s="1"/>
  <c r="H44" i="58"/>
  <c r="O44" i="58" s="1"/>
  <c r="H45" i="58"/>
  <c r="O45" i="58" s="1"/>
  <c r="H46" i="58"/>
  <c r="O46" i="58" s="1"/>
  <c r="H47" i="58"/>
  <c r="O47" i="58" s="1"/>
  <c r="H48" i="58"/>
  <c r="O48" i="58" s="1"/>
  <c r="H49" i="58"/>
  <c r="O49" i="58" s="1"/>
  <c r="H50" i="58"/>
  <c r="O50" i="58" s="1"/>
  <c r="H51" i="58"/>
  <c r="O51" i="58" s="1"/>
  <c r="H52" i="58"/>
  <c r="O52" i="58" s="1"/>
  <c r="H53" i="58"/>
  <c r="O53" i="58" s="1"/>
  <c r="H54" i="58"/>
  <c r="O54" i="58" s="1"/>
  <c r="H55" i="58"/>
  <c r="O55" i="58" s="1"/>
  <c r="H56" i="58"/>
  <c r="O56" i="58" s="1"/>
  <c r="H57" i="58"/>
  <c r="O57" i="58" s="1"/>
  <c r="H58" i="58"/>
  <c r="O58" i="58" s="1"/>
  <c r="H59" i="58"/>
  <c r="O59" i="58" s="1"/>
  <c r="H60" i="58"/>
  <c r="O60" i="58" s="1"/>
  <c r="H61" i="58"/>
  <c r="O61" i="58" s="1"/>
  <c r="H62" i="58"/>
  <c r="O62" i="58" s="1"/>
  <c r="H63" i="58"/>
  <c r="O63" i="58" s="1"/>
  <c r="H64" i="58"/>
  <c r="O64" i="58" s="1"/>
  <c r="H65" i="58"/>
  <c r="O65" i="58" s="1"/>
  <c r="H66" i="58"/>
  <c r="O66" i="58" s="1"/>
  <c r="H67" i="58"/>
  <c r="O67" i="58" s="1"/>
  <c r="H68" i="58"/>
  <c r="O68" i="58" s="1"/>
  <c r="H69" i="58"/>
  <c r="O69" i="58" s="1"/>
  <c r="H70" i="58"/>
  <c r="O70" i="58" s="1"/>
  <c r="H71" i="58"/>
  <c r="O71" i="58" s="1"/>
  <c r="H72" i="58"/>
  <c r="O72" i="58" s="1"/>
  <c r="H73" i="58"/>
  <c r="O73" i="58" s="1"/>
  <c r="H74" i="58"/>
  <c r="O74" i="58" s="1"/>
  <c r="H75" i="58"/>
  <c r="O75" i="58" s="1"/>
  <c r="H76" i="58"/>
  <c r="O76" i="58" s="1"/>
  <c r="H77" i="58"/>
  <c r="O77" i="58" s="1"/>
  <c r="H78" i="58"/>
  <c r="O78" i="58" s="1"/>
  <c r="H79" i="58"/>
  <c r="O79" i="58" s="1"/>
  <c r="H80" i="58"/>
  <c r="O80" i="58" s="1"/>
  <c r="H81" i="58"/>
  <c r="O81" i="58" s="1"/>
  <c r="H82" i="58"/>
  <c r="O82" i="58" s="1"/>
  <c r="H83" i="58"/>
  <c r="O83" i="58" s="1"/>
  <c r="H84" i="58"/>
  <c r="O84" i="58" s="1"/>
  <c r="H85" i="58"/>
  <c r="O85" i="58" s="1"/>
  <c r="H86" i="58"/>
  <c r="O86" i="58" s="1"/>
  <c r="H87" i="58"/>
  <c r="O87" i="58" s="1"/>
  <c r="H88" i="58"/>
  <c r="O88" i="58" s="1"/>
  <c r="H89" i="58"/>
  <c r="O89" i="58" s="1"/>
  <c r="H90" i="58"/>
  <c r="O90" i="58" s="1"/>
  <c r="H91" i="58"/>
  <c r="O91" i="58" s="1"/>
  <c r="H92" i="58"/>
  <c r="O92" i="58" s="1"/>
  <c r="H93" i="58"/>
  <c r="O93" i="58" s="1"/>
  <c r="H94" i="58"/>
  <c r="O94" i="58" s="1"/>
  <c r="H95" i="58"/>
  <c r="O95" i="58" s="1"/>
  <c r="H96" i="58"/>
  <c r="O96" i="58" s="1"/>
  <c r="H97" i="58"/>
  <c r="O97" i="58" s="1"/>
  <c r="H98" i="58"/>
  <c r="O98" i="58" s="1"/>
  <c r="H99" i="58"/>
  <c r="O99" i="58" s="1"/>
  <c r="H100" i="58"/>
  <c r="O100" i="58" s="1"/>
  <c r="H101" i="58"/>
  <c r="O101" i="58" s="1"/>
  <c r="H102" i="58"/>
  <c r="O102" i="58" s="1"/>
  <c r="H103" i="58"/>
  <c r="O103" i="58" s="1"/>
  <c r="H104" i="58"/>
  <c r="O104" i="58" s="1"/>
  <c r="H105" i="58"/>
  <c r="O105" i="58" s="1"/>
  <c r="H106" i="58"/>
  <c r="O106" i="58" s="1"/>
  <c r="H107" i="58"/>
  <c r="O107" i="58" s="1"/>
  <c r="H108" i="58"/>
  <c r="O108" i="58" s="1"/>
  <c r="H109" i="58"/>
  <c r="O109" i="58" s="1"/>
  <c r="H1" i="58"/>
  <c r="O1" i="58" s="1"/>
  <c r="P1" i="58"/>
  <c r="G2" i="58"/>
  <c r="N2" i="58" s="1"/>
  <c r="G3" i="58"/>
  <c r="G4" i="58"/>
  <c r="G5" i="58"/>
  <c r="N5" i="58" s="1"/>
  <c r="G6" i="58"/>
  <c r="N6" i="58" s="1"/>
  <c r="G7" i="58"/>
  <c r="G8" i="58"/>
  <c r="G9" i="58"/>
  <c r="N9" i="58" s="1"/>
  <c r="G10" i="58"/>
  <c r="N10" i="58" s="1"/>
  <c r="G11" i="58"/>
  <c r="G12" i="58"/>
  <c r="G13" i="58"/>
  <c r="G14" i="58"/>
  <c r="N14" i="58" s="1"/>
  <c r="G15" i="58"/>
  <c r="G16" i="58"/>
  <c r="G17" i="58"/>
  <c r="N17" i="58" s="1"/>
  <c r="G18" i="58"/>
  <c r="N18" i="58" s="1"/>
  <c r="G19" i="58"/>
  <c r="G20" i="58"/>
  <c r="G21" i="58"/>
  <c r="N21" i="58" s="1"/>
  <c r="G22" i="58"/>
  <c r="N22" i="58" s="1"/>
  <c r="G23" i="58"/>
  <c r="G24" i="58"/>
  <c r="G25" i="58"/>
  <c r="N25" i="58" s="1"/>
  <c r="G26" i="58"/>
  <c r="N26" i="58" s="1"/>
  <c r="G27" i="58"/>
  <c r="G28" i="58"/>
  <c r="G29" i="58"/>
  <c r="N29" i="58" s="1"/>
  <c r="G30" i="58"/>
  <c r="G31" i="58"/>
  <c r="G32" i="58"/>
  <c r="G33" i="58"/>
  <c r="G34" i="58"/>
  <c r="N34" i="58" s="1"/>
  <c r="G35" i="58"/>
  <c r="G36" i="58"/>
  <c r="G37" i="58"/>
  <c r="N37" i="58" s="1"/>
  <c r="G38" i="58"/>
  <c r="G39" i="58"/>
  <c r="G40" i="58"/>
  <c r="G41" i="58"/>
  <c r="N41" i="58" s="1"/>
  <c r="G42" i="58"/>
  <c r="N42" i="58" s="1"/>
  <c r="G43" i="58"/>
  <c r="G44" i="58"/>
  <c r="G45" i="58"/>
  <c r="G46" i="58"/>
  <c r="N46" i="58" s="1"/>
  <c r="G47" i="58"/>
  <c r="G48" i="58"/>
  <c r="G49" i="58"/>
  <c r="N49" i="58" s="1"/>
  <c r="G50" i="58"/>
  <c r="G51" i="58"/>
  <c r="G52" i="58"/>
  <c r="G53" i="58"/>
  <c r="G54" i="58"/>
  <c r="N54" i="58" s="1"/>
  <c r="G55" i="58"/>
  <c r="G56" i="58"/>
  <c r="G57" i="58"/>
  <c r="N57" i="58" s="1"/>
  <c r="G58" i="58"/>
  <c r="N58" i="58" s="1"/>
  <c r="G59" i="58"/>
  <c r="G60" i="58"/>
  <c r="G61" i="58"/>
  <c r="N61" i="58" s="1"/>
  <c r="G62" i="58"/>
  <c r="N62" i="58" s="1"/>
  <c r="G63" i="58"/>
  <c r="G64" i="58"/>
  <c r="G65" i="58"/>
  <c r="N65" i="58" s="1"/>
  <c r="G66" i="58"/>
  <c r="G67" i="58"/>
  <c r="G68" i="58"/>
  <c r="G69" i="58"/>
  <c r="N69" i="58" s="1"/>
  <c r="G70" i="58"/>
  <c r="N70" i="58" s="1"/>
  <c r="G71" i="58"/>
  <c r="G72" i="58"/>
  <c r="G73" i="58"/>
  <c r="N73" i="58" s="1"/>
  <c r="B110" i="47"/>
  <c r="C110" i="47"/>
  <c r="J110" i="47"/>
  <c r="B111" i="47"/>
  <c r="C111" i="47"/>
  <c r="J111" i="47"/>
  <c r="B112" i="47"/>
  <c r="C112" i="47"/>
  <c r="J112" i="47"/>
  <c r="B113" i="47"/>
  <c r="C113" i="47"/>
  <c r="J113" i="47"/>
  <c r="B114" i="47"/>
  <c r="C114" i="47"/>
  <c r="J114" i="47"/>
  <c r="B115" i="47"/>
  <c r="C115" i="47"/>
  <c r="J115" i="47"/>
  <c r="B116" i="47"/>
  <c r="C116" i="47"/>
  <c r="J116" i="47"/>
  <c r="B117" i="47"/>
  <c r="C117" i="47"/>
  <c r="J117" i="47"/>
  <c r="B118" i="47"/>
  <c r="C118" i="47"/>
  <c r="J118" i="47"/>
  <c r="B119" i="47"/>
  <c r="C119" i="47"/>
  <c r="J119" i="47"/>
  <c r="B120" i="47"/>
  <c r="C120" i="47"/>
  <c r="J120" i="47"/>
  <c r="B121" i="47"/>
  <c r="C121" i="47"/>
  <c r="J121" i="47"/>
  <c r="L112" i="27"/>
  <c r="I123" i="28"/>
  <c r="J111" i="29"/>
  <c r="I111" i="28"/>
  <c r="H111" i="28" s="1"/>
  <c r="N111" i="28" s="1"/>
  <c r="AG6" i="35"/>
  <c r="AG7" i="35" s="1"/>
  <c r="AG8" i="35" s="1"/>
  <c r="AG9" i="35" s="1"/>
  <c r="AG10" i="35" s="1"/>
  <c r="AG11" i="35" s="1"/>
  <c r="AG12" i="35" s="1"/>
  <c r="AG13" i="35" s="1"/>
  <c r="AG14" i="35" s="1"/>
  <c r="AA7" i="35"/>
  <c r="AA8" i="35" s="1"/>
  <c r="AA9" i="35" s="1"/>
  <c r="AA10" i="35" s="1"/>
  <c r="AA11" i="35" s="1"/>
  <c r="AA12" i="35" s="1"/>
  <c r="AA13" i="35" s="1"/>
  <c r="AA14" i="35" s="1"/>
  <c r="BM6" i="33"/>
  <c r="BM7" i="33" s="1"/>
  <c r="BM8" i="33" s="1"/>
  <c r="BM9" i="33" s="1"/>
  <c r="BM10" i="33" s="1"/>
  <c r="BM11" i="33" s="1"/>
  <c r="BM12" i="33" s="1"/>
  <c r="BM13" i="33" s="1"/>
  <c r="BM14" i="33" s="1"/>
  <c r="BV7" i="33"/>
  <c r="BV8" i="33" s="1"/>
  <c r="BV9" i="33" s="1"/>
  <c r="BV10" i="33" s="1"/>
  <c r="BV11" i="33" s="1"/>
  <c r="BV12" i="33" s="1"/>
  <c r="BV13" i="33" s="1"/>
  <c r="BV14" i="33" s="1"/>
  <c r="BV15" i="33" s="1"/>
  <c r="BV16" i="33" s="1"/>
  <c r="BD7" i="33"/>
  <c r="K124" i="30"/>
  <c r="M45" i="30"/>
  <c r="M48" i="30"/>
  <c r="M39" i="30"/>
  <c r="M59" i="30"/>
  <c r="M65" i="30"/>
  <c r="M60" i="30"/>
  <c r="M73" i="30"/>
  <c r="H123" i="28"/>
  <c r="N123" i="28" s="1"/>
  <c r="N109" i="28"/>
  <c r="H110" i="28"/>
  <c r="N110" i="28" s="1"/>
  <c r="L113" i="27"/>
  <c r="I112" i="28"/>
  <c r="H112" i="28" s="1"/>
  <c r="N112" i="28" s="1"/>
  <c r="K112" i="75"/>
  <c r="K112" i="76" s="1"/>
  <c r="I112" i="76" s="1"/>
  <c r="J112" i="29"/>
  <c r="H112" i="29" s="1"/>
  <c r="O112" i="29" s="1"/>
  <c r="BD8" i="33"/>
  <c r="L114" i="27"/>
  <c r="J113" i="29"/>
  <c r="K113" i="75"/>
  <c r="I113" i="28"/>
  <c r="H113" i="28" s="1"/>
  <c r="N113" i="28" s="1"/>
  <c r="BD9" i="33"/>
  <c r="BD10" i="33" s="1"/>
  <c r="BD11" i="33" s="1"/>
  <c r="BD12" i="33" s="1"/>
  <c r="BD13" i="33" s="1"/>
  <c r="BD14" i="33" s="1"/>
  <c r="BD15" i="33" s="1"/>
  <c r="BD16" i="33" s="1"/>
  <c r="K126" i="30"/>
  <c r="DL110" i="39"/>
  <c r="DM110" i="39"/>
  <c r="AU116" i="39"/>
  <c r="FU116" i="39" s="1"/>
  <c r="AV116" i="39"/>
  <c r="AW116" i="39"/>
  <c r="AX116" i="39"/>
  <c r="AY116" i="39"/>
  <c r="AZ116" i="39"/>
  <c r="BA116" i="39"/>
  <c r="BB116" i="39"/>
  <c r="BC116" i="39"/>
  <c r="BD116" i="39"/>
  <c r="BE116" i="39"/>
  <c r="BF116" i="39"/>
  <c r="BG116" i="39"/>
  <c r="BH116" i="39"/>
  <c r="BI116" i="39"/>
  <c r="BJ116" i="39"/>
  <c r="BK116" i="39"/>
  <c r="BL116" i="39"/>
  <c r="BM116" i="39"/>
  <c r="BN116" i="39"/>
  <c r="BO116" i="39"/>
  <c r="BP116" i="39"/>
  <c r="BQ116" i="39"/>
  <c r="BR116" i="39"/>
  <c r="BS116" i="39"/>
  <c r="BT116" i="39"/>
  <c r="BU116" i="39"/>
  <c r="BV116" i="39"/>
  <c r="BW116" i="39"/>
  <c r="BX116" i="39"/>
  <c r="BY116" i="39"/>
  <c r="BZ116" i="39"/>
  <c r="CA116" i="39"/>
  <c r="CB116" i="39"/>
  <c r="DJ116" i="39"/>
  <c r="EX116" i="39"/>
  <c r="FB116" i="39"/>
  <c r="FE116" i="39"/>
  <c r="FF116" i="39"/>
  <c r="FI116" i="39"/>
  <c r="FJ116" i="39"/>
  <c r="FK116" i="39"/>
  <c r="FN116" i="39"/>
  <c r="FO116" i="39"/>
  <c r="FP116" i="39"/>
  <c r="FQ116" i="39"/>
  <c r="FR116" i="39"/>
  <c r="FS116" i="39"/>
  <c r="FT116" i="39"/>
  <c r="FV116" i="39"/>
  <c r="FW116" i="39"/>
  <c r="AU117" i="39"/>
  <c r="FU117" i="39" s="1"/>
  <c r="AV117" i="39"/>
  <c r="AW117" i="39"/>
  <c r="AX117" i="39"/>
  <c r="AY117" i="39"/>
  <c r="AZ117" i="39"/>
  <c r="BA117" i="39"/>
  <c r="BB117" i="39"/>
  <c r="BC117" i="39"/>
  <c r="BD117" i="39"/>
  <c r="BE117" i="39"/>
  <c r="BF117" i="39"/>
  <c r="BG117" i="39"/>
  <c r="BH117" i="39"/>
  <c r="BI117" i="39"/>
  <c r="BJ117" i="39"/>
  <c r="BK117" i="39"/>
  <c r="BL117" i="39"/>
  <c r="BM117" i="39"/>
  <c r="BN117" i="39"/>
  <c r="BO117" i="39"/>
  <c r="BP117" i="39"/>
  <c r="BQ117" i="39"/>
  <c r="BR117" i="39"/>
  <c r="BS117" i="39"/>
  <c r="BT117" i="39"/>
  <c r="BU117" i="39"/>
  <c r="BV117" i="39"/>
  <c r="BW117" i="39"/>
  <c r="BX117" i="39"/>
  <c r="BY117" i="39"/>
  <c r="BZ117" i="39"/>
  <c r="M117" i="28" s="1"/>
  <c r="CA117" i="39"/>
  <c r="CB117" i="39"/>
  <c r="DJ117" i="39"/>
  <c r="EX117" i="39"/>
  <c r="FB117" i="39"/>
  <c r="FE117" i="39"/>
  <c r="FF117" i="39"/>
  <c r="FI117" i="39"/>
  <c r="FJ117" i="39"/>
  <c r="FK117" i="39"/>
  <c r="FN117" i="39"/>
  <c r="FO117" i="39"/>
  <c r="FP117" i="39"/>
  <c r="FQ117" i="39"/>
  <c r="FR117" i="39"/>
  <c r="FS117" i="39"/>
  <c r="FT117" i="39"/>
  <c r="FV117" i="39"/>
  <c r="FW117" i="39"/>
  <c r="AU118" i="39"/>
  <c r="FU118" i="39" s="1"/>
  <c r="AV118" i="39"/>
  <c r="AW118" i="39"/>
  <c r="AX118" i="39"/>
  <c r="AY118" i="39"/>
  <c r="AZ118" i="39"/>
  <c r="BA118" i="39"/>
  <c r="BB118" i="39"/>
  <c r="BC118" i="39"/>
  <c r="BD118" i="39"/>
  <c r="BE118" i="39"/>
  <c r="BF118" i="39"/>
  <c r="BG118" i="39"/>
  <c r="BH118" i="39"/>
  <c r="BI118" i="39"/>
  <c r="BJ118" i="39"/>
  <c r="BK118" i="39"/>
  <c r="BL118" i="39"/>
  <c r="BM118" i="39"/>
  <c r="BN118" i="39"/>
  <c r="BO118" i="39"/>
  <c r="BP118" i="39"/>
  <c r="BQ118" i="39"/>
  <c r="BR118" i="39"/>
  <c r="BS118" i="39"/>
  <c r="BT118" i="39"/>
  <c r="BU118" i="39"/>
  <c r="BV118" i="39"/>
  <c r="BW118" i="39"/>
  <c r="BX118" i="39"/>
  <c r="BY118" i="39"/>
  <c r="BZ118" i="39"/>
  <c r="CA118" i="39"/>
  <c r="CB118" i="39"/>
  <c r="DJ118" i="39"/>
  <c r="EX118" i="39"/>
  <c r="FB118" i="39"/>
  <c r="FE118" i="39"/>
  <c r="FF118" i="39"/>
  <c r="FI118" i="39"/>
  <c r="FJ118" i="39"/>
  <c r="FK118" i="39"/>
  <c r="FN118" i="39"/>
  <c r="FO118" i="39"/>
  <c r="FP118" i="39"/>
  <c r="FQ118" i="39"/>
  <c r="FR118" i="39"/>
  <c r="FS118" i="39"/>
  <c r="FT118" i="39"/>
  <c r="FV118" i="39"/>
  <c r="FW118" i="39"/>
  <c r="AU119" i="39"/>
  <c r="AV119" i="39"/>
  <c r="AW119" i="39"/>
  <c r="AX119" i="39"/>
  <c r="AY119" i="39"/>
  <c r="AZ119" i="39"/>
  <c r="BA119" i="39"/>
  <c r="BB119" i="39"/>
  <c r="BC119" i="39"/>
  <c r="BD119" i="39"/>
  <c r="BE119" i="39"/>
  <c r="BF119" i="39"/>
  <c r="BG119" i="39"/>
  <c r="BH119" i="39"/>
  <c r="BI119" i="39"/>
  <c r="BJ119" i="39"/>
  <c r="BK119" i="39"/>
  <c r="BL119" i="39"/>
  <c r="BM119" i="39"/>
  <c r="BN119" i="39"/>
  <c r="BO119" i="39"/>
  <c r="BP119" i="39"/>
  <c r="BQ119" i="39"/>
  <c r="BR119" i="39"/>
  <c r="BS119" i="39"/>
  <c r="BT119" i="39"/>
  <c r="BU119" i="39"/>
  <c r="BV119" i="39"/>
  <c r="BW119" i="39"/>
  <c r="BX119" i="39"/>
  <c r="BY119" i="39"/>
  <c r="BZ119" i="39"/>
  <c r="CA119" i="39"/>
  <c r="CB119" i="39"/>
  <c r="DJ119" i="39"/>
  <c r="EX119" i="39"/>
  <c r="FB119" i="39"/>
  <c r="FE119" i="39"/>
  <c r="FF119" i="39"/>
  <c r="FI119" i="39"/>
  <c r="FJ119" i="39"/>
  <c r="FK119" i="39"/>
  <c r="FN119" i="39"/>
  <c r="FO119" i="39"/>
  <c r="FP119" i="39"/>
  <c r="FQ119" i="39"/>
  <c r="FR119" i="39"/>
  <c r="FS119" i="39"/>
  <c r="FT119" i="39"/>
  <c r="FV119" i="39"/>
  <c r="FW119" i="39"/>
  <c r="AU120" i="39"/>
  <c r="FU120" i="39" s="1"/>
  <c r="AV120" i="39"/>
  <c r="AW120" i="39"/>
  <c r="AX120" i="39"/>
  <c r="AY120" i="39"/>
  <c r="AZ120" i="39"/>
  <c r="BA120" i="39"/>
  <c r="BB120" i="39"/>
  <c r="BC120" i="39"/>
  <c r="BD120" i="39"/>
  <c r="BE120" i="39"/>
  <c r="BF120" i="39"/>
  <c r="BG120" i="39"/>
  <c r="BH120" i="39"/>
  <c r="BI120" i="39"/>
  <c r="BJ120" i="39"/>
  <c r="BK120" i="39"/>
  <c r="BL120" i="39"/>
  <c r="BM120" i="39"/>
  <c r="BN120" i="39"/>
  <c r="BO120" i="39"/>
  <c r="BP120" i="39"/>
  <c r="BQ120" i="39"/>
  <c r="BR120" i="39"/>
  <c r="BS120" i="39"/>
  <c r="BT120" i="39"/>
  <c r="BU120" i="39"/>
  <c r="BV120" i="39"/>
  <c r="BW120" i="39"/>
  <c r="BX120" i="39"/>
  <c r="BY120" i="39"/>
  <c r="BZ120" i="39"/>
  <c r="M120" i="28" s="1"/>
  <c r="CA120" i="39"/>
  <c r="CB120" i="39"/>
  <c r="DJ120" i="39"/>
  <c r="G120" i="41"/>
  <c r="Q120" i="41" s="1"/>
  <c r="EX120" i="39"/>
  <c r="FB120" i="39"/>
  <c r="FE120" i="39"/>
  <c r="FF120" i="39"/>
  <c r="FI120" i="39"/>
  <c r="FJ120" i="39"/>
  <c r="FK120" i="39"/>
  <c r="FN120" i="39"/>
  <c r="FO120" i="39"/>
  <c r="FP120" i="39"/>
  <c r="FQ120" i="39"/>
  <c r="FR120" i="39"/>
  <c r="FS120" i="39"/>
  <c r="FT120" i="39"/>
  <c r="FV120" i="39"/>
  <c r="FW120" i="39"/>
  <c r="AU121" i="39"/>
  <c r="FU121" i="39" s="1"/>
  <c r="AV121" i="39"/>
  <c r="AW121" i="39"/>
  <c r="AX121" i="39"/>
  <c r="AY121" i="39"/>
  <c r="AZ121" i="39"/>
  <c r="BA121" i="39"/>
  <c r="BB121" i="39"/>
  <c r="BC121" i="39"/>
  <c r="BD121" i="39"/>
  <c r="BE121" i="39"/>
  <c r="BF121" i="39"/>
  <c r="BG121" i="39"/>
  <c r="BH121" i="39"/>
  <c r="BI121" i="39"/>
  <c r="BJ121" i="39"/>
  <c r="BK121" i="39"/>
  <c r="BL121" i="39"/>
  <c r="BM121" i="39"/>
  <c r="BN121" i="39"/>
  <c r="BO121" i="39"/>
  <c r="BP121" i="39"/>
  <c r="BQ121" i="39"/>
  <c r="BR121" i="39"/>
  <c r="BS121" i="39"/>
  <c r="BT121" i="39"/>
  <c r="BU121" i="39"/>
  <c r="BV121" i="39"/>
  <c r="BW121" i="39"/>
  <c r="BX121" i="39"/>
  <c r="BY121" i="39"/>
  <c r="BZ121" i="39"/>
  <c r="CA121" i="39"/>
  <c r="CB121" i="39"/>
  <c r="DJ121" i="39"/>
  <c r="EX121" i="39"/>
  <c r="FB121" i="39"/>
  <c r="FE121" i="39"/>
  <c r="FF121" i="39"/>
  <c r="FI121" i="39"/>
  <c r="FJ121" i="39"/>
  <c r="FK121" i="39"/>
  <c r="FN121" i="39"/>
  <c r="FO121" i="39"/>
  <c r="FP121" i="39"/>
  <c r="FQ121" i="39"/>
  <c r="FR121" i="39"/>
  <c r="FS121" i="39"/>
  <c r="FT121" i="39"/>
  <c r="FV121" i="39"/>
  <c r="FW121" i="39"/>
  <c r="B121" i="39"/>
  <c r="B116" i="39"/>
  <c r="B117" i="39"/>
  <c r="B118" i="39"/>
  <c r="L118" i="39" s="1"/>
  <c r="B119" i="39"/>
  <c r="B120" i="39"/>
  <c r="G2" i="41"/>
  <c r="Q2" i="41" s="1"/>
  <c r="G3" i="41"/>
  <c r="G4" i="41"/>
  <c r="Q4" i="41" s="1"/>
  <c r="G5" i="41"/>
  <c r="Q5" i="41" s="1"/>
  <c r="G6" i="41"/>
  <c r="Q6" i="41" s="1"/>
  <c r="G7" i="41"/>
  <c r="Q7" i="41" s="1"/>
  <c r="G8" i="41"/>
  <c r="Q8" i="41" s="1"/>
  <c r="G9" i="41"/>
  <c r="Q9" i="41" s="1"/>
  <c r="G10" i="41"/>
  <c r="Q10" i="41" s="1"/>
  <c r="G11" i="41"/>
  <c r="Q11" i="41" s="1"/>
  <c r="G12" i="41"/>
  <c r="Q12" i="41" s="1"/>
  <c r="G13" i="41"/>
  <c r="Q13" i="41" s="1"/>
  <c r="G14" i="41"/>
  <c r="Q14" i="41" s="1"/>
  <c r="G15" i="41"/>
  <c r="Q15" i="41" s="1"/>
  <c r="G16" i="41"/>
  <c r="Q16" i="41" s="1"/>
  <c r="G17" i="41"/>
  <c r="Q17" i="41" s="1"/>
  <c r="G18" i="41"/>
  <c r="Q18" i="41" s="1"/>
  <c r="G19" i="41"/>
  <c r="Q19" i="41" s="1"/>
  <c r="G20" i="41"/>
  <c r="Q20" i="41" s="1"/>
  <c r="G21" i="41"/>
  <c r="Q21" i="41" s="1"/>
  <c r="G22" i="41"/>
  <c r="Q22" i="41" s="1"/>
  <c r="G23" i="41"/>
  <c r="Q23" i="41" s="1"/>
  <c r="G24" i="41"/>
  <c r="Q24" i="41" s="1"/>
  <c r="G25" i="41"/>
  <c r="Q25" i="41" s="1"/>
  <c r="G26" i="41"/>
  <c r="Q26" i="41" s="1"/>
  <c r="G27" i="41"/>
  <c r="Q27" i="41" s="1"/>
  <c r="G28" i="41"/>
  <c r="Q28" i="41" s="1"/>
  <c r="G29" i="41"/>
  <c r="Q29" i="41" s="1"/>
  <c r="G30" i="41"/>
  <c r="Q30" i="41" s="1"/>
  <c r="G31" i="41"/>
  <c r="Q31" i="41" s="1"/>
  <c r="G32" i="41"/>
  <c r="Q32" i="41" s="1"/>
  <c r="G33" i="41"/>
  <c r="Q33" i="41" s="1"/>
  <c r="G34" i="41"/>
  <c r="Q34" i="41" s="1"/>
  <c r="G35" i="41"/>
  <c r="Q35" i="41" s="1"/>
  <c r="G36" i="41"/>
  <c r="Q36" i="41" s="1"/>
  <c r="G37" i="41"/>
  <c r="Q37" i="41" s="1"/>
  <c r="G38" i="41"/>
  <c r="Q38" i="41" s="1"/>
  <c r="G39" i="41"/>
  <c r="G40" i="41"/>
  <c r="Q40" i="41" s="1"/>
  <c r="G41" i="41"/>
  <c r="Q41" i="41" s="1"/>
  <c r="G42" i="41"/>
  <c r="Q42" i="41"/>
  <c r="G43" i="41"/>
  <c r="Q43" i="41" s="1"/>
  <c r="G44" i="41"/>
  <c r="G45" i="41"/>
  <c r="Q45" i="41" s="1"/>
  <c r="G46" i="41"/>
  <c r="Q46" i="41" s="1"/>
  <c r="G47" i="41"/>
  <c r="Q47" i="41" s="1"/>
  <c r="G48" i="41"/>
  <c r="Q48" i="41" s="1"/>
  <c r="G49" i="41"/>
  <c r="Q49" i="41" s="1"/>
  <c r="G50" i="41"/>
  <c r="Q50" i="41" s="1"/>
  <c r="G51" i="41"/>
  <c r="Q51" i="41" s="1"/>
  <c r="G52" i="41"/>
  <c r="G53" i="41"/>
  <c r="Q53" i="41" s="1"/>
  <c r="G54" i="41"/>
  <c r="Q54" i="41" s="1"/>
  <c r="G55" i="41"/>
  <c r="Q55" i="41" s="1"/>
  <c r="G56" i="41"/>
  <c r="G57" i="41"/>
  <c r="Q57" i="41" s="1"/>
  <c r="G58" i="41"/>
  <c r="Q58" i="41" s="1"/>
  <c r="G59" i="41"/>
  <c r="Q59" i="41" s="1"/>
  <c r="G60" i="41"/>
  <c r="Q60" i="41" s="1"/>
  <c r="G61" i="41"/>
  <c r="Q61" i="41" s="1"/>
  <c r="G62" i="41"/>
  <c r="Q62" i="41" s="1"/>
  <c r="G63" i="41"/>
  <c r="Q63" i="41" s="1"/>
  <c r="G64" i="41"/>
  <c r="Q64" i="41" s="1"/>
  <c r="G65" i="41"/>
  <c r="Q65" i="41" s="1"/>
  <c r="G66" i="41"/>
  <c r="Q66" i="41" s="1"/>
  <c r="G67" i="41"/>
  <c r="Q67" i="41" s="1"/>
  <c r="G68" i="41"/>
  <c r="G69" i="41"/>
  <c r="Q69" i="41" s="1"/>
  <c r="G70" i="41"/>
  <c r="Q70" i="41" s="1"/>
  <c r="G71" i="41"/>
  <c r="G72" i="41"/>
  <c r="Q72" i="41" s="1"/>
  <c r="G73" i="41"/>
  <c r="Q73" i="41" s="1"/>
  <c r="G1" i="41"/>
  <c r="Q1" i="41" s="1"/>
  <c r="B110" i="41"/>
  <c r="C110" i="41"/>
  <c r="N110" i="41"/>
  <c r="B111" i="41"/>
  <c r="C111" i="41"/>
  <c r="N111" i="41"/>
  <c r="B112" i="41"/>
  <c r="C112" i="41"/>
  <c r="N112" i="41"/>
  <c r="B113" i="41"/>
  <c r="C113" i="41"/>
  <c r="N113" i="41"/>
  <c r="B114" i="41"/>
  <c r="C114" i="41"/>
  <c r="N114" i="41"/>
  <c r="B115" i="41"/>
  <c r="C115" i="41"/>
  <c r="N115" i="41"/>
  <c r="B116" i="41"/>
  <c r="C116" i="41"/>
  <c r="N116" i="41"/>
  <c r="B117" i="41"/>
  <c r="C117" i="41"/>
  <c r="N117" i="41"/>
  <c r="B118" i="41"/>
  <c r="C118" i="41"/>
  <c r="N118" i="41"/>
  <c r="B119" i="41"/>
  <c r="C119" i="41"/>
  <c r="N119" i="41"/>
  <c r="B120" i="41"/>
  <c r="C120" i="41"/>
  <c r="N120" i="41"/>
  <c r="B121" i="41"/>
  <c r="C121" i="41"/>
  <c r="N121" i="41"/>
  <c r="N2" i="41"/>
  <c r="N3" i="41"/>
  <c r="Q3" i="41"/>
  <c r="N4" i="41"/>
  <c r="N5" i="41"/>
  <c r="N6" i="41"/>
  <c r="N7" i="41"/>
  <c r="N8" i="41"/>
  <c r="N9" i="41"/>
  <c r="N10" i="41"/>
  <c r="N11" i="41"/>
  <c r="N12" i="41"/>
  <c r="N13" i="41"/>
  <c r="N14" i="41"/>
  <c r="N15" i="41"/>
  <c r="N16" i="41"/>
  <c r="N17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Q39" i="41"/>
  <c r="N40" i="41"/>
  <c r="N41" i="41"/>
  <c r="N42" i="41"/>
  <c r="N43" i="41"/>
  <c r="N44" i="41"/>
  <c r="Q44" i="41"/>
  <c r="N45" i="41"/>
  <c r="N46" i="41"/>
  <c r="N47" i="41"/>
  <c r="N48" i="41"/>
  <c r="N49" i="41"/>
  <c r="N50" i="41"/>
  <c r="N51" i="41"/>
  <c r="N52" i="41"/>
  <c r="Q52" i="41"/>
  <c r="N53" i="41"/>
  <c r="N54" i="41"/>
  <c r="N55" i="41"/>
  <c r="N56" i="41"/>
  <c r="Q56" i="41"/>
  <c r="N57" i="41"/>
  <c r="N58" i="41"/>
  <c r="N59" i="41"/>
  <c r="N60" i="41"/>
  <c r="N61" i="41"/>
  <c r="N62" i="41"/>
  <c r="N63" i="41"/>
  <c r="N64" i="41"/>
  <c r="N65" i="41"/>
  <c r="N66" i="41"/>
  <c r="N67" i="41"/>
  <c r="N68" i="41"/>
  <c r="Q68" i="41"/>
  <c r="N69" i="41"/>
  <c r="N70" i="41"/>
  <c r="N71" i="41"/>
  <c r="Q71" i="41"/>
  <c r="N72" i="41"/>
  <c r="N73" i="41"/>
  <c r="N74" i="41"/>
  <c r="N75" i="41"/>
  <c r="N76" i="41"/>
  <c r="N77" i="41"/>
  <c r="N78" i="41"/>
  <c r="N79" i="41"/>
  <c r="N80" i="41"/>
  <c r="N81" i="41"/>
  <c r="N82" i="41"/>
  <c r="N83" i="41"/>
  <c r="N84" i="41"/>
  <c r="N85" i="41"/>
  <c r="N86" i="41"/>
  <c r="N87" i="41"/>
  <c r="N88" i="41"/>
  <c r="N89" i="41"/>
  <c r="N90" i="41"/>
  <c r="N91" i="41"/>
  <c r="N92" i="41"/>
  <c r="N93" i="41"/>
  <c r="N94" i="41"/>
  <c r="N95" i="41"/>
  <c r="N96" i="41"/>
  <c r="N97" i="41"/>
  <c r="N98" i="41"/>
  <c r="N99" i="41"/>
  <c r="N100" i="41"/>
  <c r="N101" i="41"/>
  <c r="N102" i="41"/>
  <c r="N103" i="41"/>
  <c r="N104" i="41"/>
  <c r="N105" i="41"/>
  <c r="N106" i="41"/>
  <c r="N107" i="41"/>
  <c r="N108" i="41"/>
  <c r="N109" i="41"/>
  <c r="U1" i="41"/>
  <c r="T1" i="41"/>
  <c r="O4" i="7"/>
  <c r="AI17" i="7"/>
  <c r="AI12" i="7"/>
  <c r="K113" i="76"/>
  <c r="L115" i="27"/>
  <c r="J115" i="29" s="1"/>
  <c r="H115" i="29" s="1"/>
  <c r="O115" i="29" s="1"/>
  <c r="K114" i="75"/>
  <c r="K114" i="76" s="1"/>
  <c r="I114" i="28"/>
  <c r="H114" i="28" s="1"/>
  <c r="N114" i="28" s="1"/>
  <c r="J114" i="29"/>
  <c r="H114" i="29" s="1"/>
  <c r="O114" i="29" s="1"/>
  <c r="K127" i="30"/>
  <c r="M120" i="47"/>
  <c r="M117" i="47"/>
  <c r="F121" i="41"/>
  <c r="P121" i="41" s="1"/>
  <c r="AD117" i="39"/>
  <c r="AE117" i="39" s="1"/>
  <c r="D117" i="75" s="1"/>
  <c r="AH117" i="39"/>
  <c r="AL117" i="39"/>
  <c r="AM117" i="39" s="1"/>
  <c r="D117" i="39"/>
  <c r="E117" i="39" s="1"/>
  <c r="H117" i="39"/>
  <c r="I117" i="39" s="1"/>
  <c r="D117" i="28" s="1"/>
  <c r="L117" i="39"/>
  <c r="H120" i="39"/>
  <c r="I120" i="39" s="1"/>
  <c r="D120" i="47" s="1"/>
  <c r="AD120" i="39"/>
  <c r="AE120" i="39" s="1"/>
  <c r="AL120" i="39"/>
  <c r="AM120" i="39" s="1"/>
  <c r="DS132" i="71" s="1"/>
  <c r="DV132" i="71" s="1"/>
  <c r="AD116" i="39"/>
  <c r="AE116" i="39" s="1"/>
  <c r="AL116" i="39"/>
  <c r="AM116" i="39"/>
  <c r="H116" i="39"/>
  <c r="AD119" i="39"/>
  <c r="AE119" i="39" s="1"/>
  <c r="Q117" i="39"/>
  <c r="R117" i="39" s="1"/>
  <c r="FM117" i="39" s="1"/>
  <c r="Q116" i="39"/>
  <c r="Q120" i="39"/>
  <c r="K115" i="75"/>
  <c r="K115" i="76" s="1"/>
  <c r="FL117" i="39"/>
  <c r="K130" i="30"/>
  <c r="P138" i="9"/>
  <c r="P140" i="9"/>
  <c r="P141" i="9"/>
  <c r="O124" i="9"/>
  <c r="Q123" i="9"/>
  <c r="Q124" i="9"/>
  <c r="P123" i="9"/>
  <c r="P124" i="9"/>
  <c r="O123" i="9"/>
  <c r="Q122" i="9"/>
  <c r="P122" i="9"/>
  <c r="O122" i="9"/>
  <c r="C122" i="9"/>
  <c r="Q113" i="9"/>
  <c r="P113" i="9"/>
  <c r="O113" i="9"/>
  <c r="W33" i="70"/>
  <c r="Y34" i="70"/>
  <c r="Y33" i="70"/>
  <c r="Y32" i="70"/>
  <c r="Y27" i="70"/>
  <c r="Y25" i="70"/>
  <c r="Y26" i="70"/>
  <c r="X27" i="70"/>
  <c r="W27" i="70"/>
  <c r="W25" i="70"/>
  <c r="V25" i="70"/>
  <c r="X25" i="70"/>
  <c r="X32" i="70"/>
  <c r="W32" i="70"/>
  <c r="V32" i="70"/>
  <c r="V27" i="70"/>
  <c r="X34" i="70"/>
  <c r="W34" i="70"/>
  <c r="V34" i="70"/>
  <c r="X26" i="70"/>
  <c r="W26" i="70"/>
  <c r="V26" i="70"/>
  <c r="X33" i="70"/>
  <c r="V33" i="70"/>
  <c r="K64" i="70"/>
  <c r="Q64" i="70"/>
  <c r="Q62" i="70"/>
  <c r="K62" i="70"/>
  <c r="Q61" i="70"/>
  <c r="K61" i="70"/>
  <c r="Q60" i="70"/>
  <c r="K60" i="70"/>
  <c r="Q59" i="70"/>
  <c r="K59" i="70"/>
  <c r="Q58" i="70"/>
  <c r="K58" i="70"/>
  <c r="Q57" i="70"/>
  <c r="K57" i="70"/>
  <c r="Q56" i="70"/>
  <c r="K56" i="70"/>
  <c r="K55" i="70"/>
  <c r="Q50" i="70"/>
  <c r="Q48" i="70"/>
  <c r="Q47" i="70"/>
  <c r="Q46" i="70"/>
  <c r="Q45" i="70"/>
  <c r="Q44" i="70"/>
  <c r="K35" i="70"/>
  <c r="K34" i="70"/>
  <c r="K33" i="70"/>
  <c r="O32" i="70"/>
  <c r="N32" i="70"/>
  <c r="M32" i="70"/>
  <c r="L32" i="70"/>
  <c r="K32" i="70"/>
  <c r="O25" i="70"/>
  <c r="N25" i="70"/>
  <c r="M25" i="70"/>
  <c r="L25" i="70"/>
  <c r="K22" i="70"/>
  <c r="K21" i="70"/>
  <c r="K20" i="70"/>
  <c r="K19" i="70"/>
  <c r="K18" i="70"/>
  <c r="K17" i="70"/>
  <c r="K16" i="70"/>
  <c r="K15" i="70"/>
  <c r="U57" i="70"/>
  <c r="V57" i="70"/>
  <c r="W57" i="70"/>
  <c r="U58" i="70"/>
  <c r="V58" i="70"/>
  <c r="W58" i="70"/>
  <c r="U59" i="70"/>
  <c r="V59" i="70"/>
  <c r="W59" i="70"/>
  <c r="U60" i="70"/>
  <c r="U61" i="70"/>
  <c r="V61" i="70"/>
  <c r="W61" i="70"/>
  <c r="U62" i="70"/>
  <c r="V62" i="70"/>
  <c r="W62" i="70"/>
  <c r="W56" i="70"/>
  <c r="V56" i="70"/>
  <c r="U56" i="70"/>
  <c r="L56" i="70"/>
  <c r="D58" i="70"/>
  <c r="W4" i="70"/>
  <c r="X4" i="70"/>
  <c r="Y4" i="70"/>
  <c r="W5" i="70"/>
  <c r="X5" i="70"/>
  <c r="Y5" i="70"/>
  <c r="W6" i="70"/>
  <c r="X6" i="70"/>
  <c r="Y6" i="70"/>
  <c r="W7" i="70"/>
  <c r="X7" i="70"/>
  <c r="Y7" i="70"/>
  <c r="W8" i="70"/>
  <c r="X8" i="70"/>
  <c r="Y8" i="70"/>
  <c r="W9" i="70"/>
  <c r="X9" i="70"/>
  <c r="Y9" i="70"/>
  <c r="W10" i="70"/>
  <c r="X10" i="70"/>
  <c r="Y10" i="70"/>
  <c r="W11" i="70"/>
  <c r="X11" i="70"/>
  <c r="Y11" i="70"/>
  <c r="V5" i="70"/>
  <c r="V6" i="70"/>
  <c r="V7" i="70"/>
  <c r="V8" i="70"/>
  <c r="V9" i="70"/>
  <c r="V10" i="70"/>
  <c r="V11" i="70"/>
  <c r="V4" i="70"/>
  <c r="G4" i="70"/>
  <c r="M4" i="70"/>
  <c r="N4" i="70"/>
  <c r="O4" i="70"/>
  <c r="M5" i="70"/>
  <c r="N5" i="70"/>
  <c r="O5" i="70"/>
  <c r="M6" i="70"/>
  <c r="N6" i="70"/>
  <c r="O6" i="70"/>
  <c r="M7" i="70"/>
  <c r="N7" i="70"/>
  <c r="O7" i="70"/>
  <c r="M8" i="70"/>
  <c r="N8" i="70"/>
  <c r="O8" i="70"/>
  <c r="M9" i="70"/>
  <c r="N9" i="70"/>
  <c r="O9" i="70"/>
  <c r="M10" i="70"/>
  <c r="N10" i="70"/>
  <c r="O10" i="70"/>
  <c r="M11" i="70"/>
  <c r="N11" i="70"/>
  <c r="O11" i="70"/>
  <c r="L5" i="70"/>
  <c r="L6" i="70"/>
  <c r="L7" i="70"/>
  <c r="L8" i="70"/>
  <c r="L9" i="70"/>
  <c r="L10" i="70"/>
  <c r="L11" i="70"/>
  <c r="L4" i="70"/>
  <c r="R5" i="70"/>
  <c r="R6" i="70"/>
  <c r="R7" i="70"/>
  <c r="R8" i="70"/>
  <c r="H5" i="70"/>
  <c r="H6" i="70"/>
  <c r="H7" i="70"/>
  <c r="H8" i="70"/>
  <c r="H4" i="70"/>
  <c r="R4" i="70"/>
  <c r="R10" i="70"/>
  <c r="H10" i="70"/>
  <c r="G10" i="70"/>
  <c r="C31" i="70"/>
  <c r="C28" i="70"/>
  <c r="H30" i="70"/>
  <c r="H27" i="70"/>
  <c r="D31" i="70"/>
  <c r="E31" i="70"/>
  <c r="F31" i="70"/>
  <c r="D63" i="70"/>
  <c r="E63" i="70"/>
  <c r="D65" i="70"/>
  <c r="W55" i="70"/>
  <c r="V55" i="70"/>
  <c r="U55" i="70"/>
  <c r="Z50" i="70"/>
  <c r="W48" i="70"/>
  <c r="W60" i="70"/>
  <c r="V48" i="70"/>
  <c r="Z48" i="70"/>
  <c r="W47" i="70"/>
  <c r="V47" i="70"/>
  <c r="Z46" i="70"/>
  <c r="Z45" i="70"/>
  <c r="Z44" i="70"/>
  <c r="U34" i="70"/>
  <c r="U33" i="70"/>
  <c r="U32" i="70"/>
  <c r="U22" i="70"/>
  <c r="U21" i="70"/>
  <c r="U20" i="70"/>
  <c r="U19" i="70"/>
  <c r="U18" i="70"/>
  <c r="U17" i="70"/>
  <c r="U16" i="70"/>
  <c r="U15" i="70"/>
  <c r="K131" i="30"/>
  <c r="V60" i="70"/>
  <c r="F65" i="70"/>
  <c r="F63" i="70"/>
  <c r="E65" i="70"/>
  <c r="Z47" i="70"/>
  <c r="K132" i="30"/>
  <c r="V20" i="70"/>
  <c r="C63" i="70"/>
  <c r="G63" i="70"/>
  <c r="W20" i="70"/>
  <c r="V22" i="70"/>
  <c r="C65" i="70"/>
  <c r="G65" i="70"/>
  <c r="W22" i="70"/>
  <c r="F20" i="70"/>
  <c r="E20" i="70"/>
  <c r="D20" i="70"/>
  <c r="C20" i="70"/>
  <c r="R114" i="9"/>
  <c r="R115" i="9"/>
  <c r="R116" i="9"/>
  <c r="FB2" i="39"/>
  <c r="FF2" i="39"/>
  <c r="FI2" i="39"/>
  <c r="FK2" i="39"/>
  <c r="FN2" i="39"/>
  <c r="FP2" i="39"/>
  <c r="FQ2" i="39"/>
  <c r="FS2" i="39"/>
  <c r="FT2" i="39"/>
  <c r="FV2" i="39"/>
  <c r="FB3" i="39"/>
  <c r="FF3" i="39"/>
  <c r="FI3" i="39"/>
  <c r="FK3" i="39"/>
  <c r="FN3" i="39"/>
  <c r="FP3" i="39"/>
  <c r="FQ3" i="39"/>
  <c r="FS3" i="39"/>
  <c r="FT3" i="39"/>
  <c r="FV3" i="39"/>
  <c r="FB4" i="39"/>
  <c r="FF4" i="39"/>
  <c r="FI4" i="39"/>
  <c r="FK4" i="39"/>
  <c r="FN4" i="39"/>
  <c r="FP4" i="39"/>
  <c r="FQ4" i="39"/>
  <c r="FS4" i="39"/>
  <c r="FT4" i="39"/>
  <c r="FV4" i="39"/>
  <c r="FB5" i="39"/>
  <c r="FF5" i="39"/>
  <c r="FI5" i="39"/>
  <c r="FK5" i="39"/>
  <c r="FN5" i="39"/>
  <c r="FP5" i="39"/>
  <c r="FQ5" i="39"/>
  <c r="FS5" i="39"/>
  <c r="FT5" i="39"/>
  <c r="FV5" i="39"/>
  <c r="FB6" i="39"/>
  <c r="FF6" i="39"/>
  <c r="FI6" i="39"/>
  <c r="FK6" i="39"/>
  <c r="FN6" i="39"/>
  <c r="FP6" i="39"/>
  <c r="FQ6" i="39"/>
  <c r="FS6" i="39"/>
  <c r="FT6" i="39"/>
  <c r="FV6" i="39"/>
  <c r="FB7" i="39"/>
  <c r="FF7" i="39"/>
  <c r="FI7" i="39"/>
  <c r="FK7" i="39"/>
  <c r="FN7" i="39"/>
  <c r="FP7" i="39"/>
  <c r="FQ7" i="39"/>
  <c r="FS7" i="39"/>
  <c r="FT7" i="39"/>
  <c r="FV7" i="39"/>
  <c r="FB8" i="39"/>
  <c r="FF8" i="39"/>
  <c r="FI8" i="39"/>
  <c r="FK8" i="39"/>
  <c r="FN8" i="39"/>
  <c r="FP8" i="39"/>
  <c r="FQ8" i="39"/>
  <c r="FS8" i="39"/>
  <c r="FT8" i="39"/>
  <c r="FV8" i="39"/>
  <c r="FB9" i="39"/>
  <c r="FF9" i="39"/>
  <c r="FI9" i="39"/>
  <c r="FK9" i="39"/>
  <c r="FN9" i="39"/>
  <c r="FP9" i="39"/>
  <c r="FQ9" i="39"/>
  <c r="FS9" i="39"/>
  <c r="FT9" i="39"/>
  <c r="FV9" i="39"/>
  <c r="FB10" i="39"/>
  <c r="FF10" i="39"/>
  <c r="FI10" i="39"/>
  <c r="FK10" i="39"/>
  <c r="FN10" i="39"/>
  <c r="FP10" i="39"/>
  <c r="FQ10" i="39"/>
  <c r="FS10" i="39"/>
  <c r="FT10" i="39"/>
  <c r="FV10" i="39"/>
  <c r="FB11" i="39"/>
  <c r="FF11" i="39"/>
  <c r="FI11" i="39"/>
  <c r="FK11" i="39"/>
  <c r="FN11" i="39"/>
  <c r="FP11" i="39"/>
  <c r="FQ11" i="39"/>
  <c r="FS11" i="39"/>
  <c r="FT11" i="39"/>
  <c r="FV11" i="39"/>
  <c r="FB12" i="39"/>
  <c r="FF12" i="39"/>
  <c r="FI12" i="39"/>
  <c r="FK12" i="39"/>
  <c r="FN12" i="39"/>
  <c r="FP12" i="39"/>
  <c r="FQ12" i="39"/>
  <c r="FS12" i="39"/>
  <c r="FT12" i="39"/>
  <c r="FV12" i="39"/>
  <c r="FB13" i="39"/>
  <c r="FF13" i="39"/>
  <c r="FI13" i="39"/>
  <c r="FK13" i="39"/>
  <c r="FN13" i="39"/>
  <c r="FP13" i="39"/>
  <c r="FQ13" i="39"/>
  <c r="FS13" i="39"/>
  <c r="FT13" i="39"/>
  <c r="FV13" i="39"/>
  <c r="FB14" i="39"/>
  <c r="FF14" i="39"/>
  <c r="FI14" i="39"/>
  <c r="FK14" i="39"/>
  <c r="FN14" i="39"/>
  <c r="FP14" i="39"/>
  <c r="FQ14" i="39"/>
  <c r="FS14" i="39"/>
  <c r="FT14" i="39"/>
  <c r="FV14" i="39"/>
  <c r="FB15" i="39"/>
  <c r="FF15" i="39"/>
  <c r="FI15" i="39"/>
  <c r="FK15" i="39"/>
  <c r="FN15" i="39"/>
  <c r="FP15" i="39"/>
  <c r="FQ15" i="39"/>
  <c r="FS15" i="39"/>
  <c r="FT15" i="39"/>
  <c r="FV15" i="39"/>
  <c r="FB16" i="39"/>
  <c r="FF16" i="39"/>
  <c r="FI16" i="39"/>
  <c r="FK16" i="39"/>
  <c r="FN16" i="39"/>
  <c r="FP16" i="39"/>
  <c r="FQ16" i="39"/>
  <c r="FS16" i="39"/>
  <c r="FT16" i="39"/>
  <c r="FV16" i="39"/>
  <c r="FB17" i="39"/>
  <c r="FF17" i="39"/>
  <c r="FI17" i="39"/>
  <c r="FK17" i="39"/>
  <c r="FN17" i="39"/>
  <c r="FP17" i="39"/>
  <c r="FQ17" i="39"/>
  <c r="FS17" i="39"/>
  <c r="FT17" i="39"/>
  <c r="FV17" i="39"/>
  <c r="FB18" i="39"/>
  <c r="FF18" i="39"/>
  <c r="FI18" i="39"/>
  <c r="FK18" i="39"/>
  <c r="FN18" i="39"/>
  <c r="FP18" i="39"/>
  <c r="FQ18" i="39"/>
  <c r="FS18" i="39"/>
  <c r="FT18" i="39"/>
  <c r="FV18" i="39"/>
  <c r="FB19" i="39"/>
  <c r="FF19" i="39"/>
  <c r="FI19" i="39"/>
  <c r="FK19" i="39"/>
  <c r="FN19" i="39"/>
  <c r="FP19" i="39"/>
  <c r="FQ19" i="39"/>
  <c r="FS19" i="39"/>
  <c r="FT19" i="39"/>
  <c r="FV19" i="39"/>
  <c r="FB20" i="39"/>
  <c r="FF20" i="39"/>
  <c r="FI20" i="39"/>
  <c r="FK20" i="39"/>
  <c r="FN20" i="39"/>
  <c r="FP20" i="39"/>
  <c r="FQ20" i="39"/>
  <c r="FS20" i="39"/>
  <c r="FT20" i="39"/>
  <c r="FV20" i="39"/>
  <c r="FB21" i="39"/>
  <c r="FF21" i="39"/>
  <c r="FI21" i="39"/>
  <c r="FK21" i="39"/>
  <c r="FN21" i="39"/>
  <c r="FP21" i="39"/>
  <c r="FQ21" i="39"/>
  <c r="FS21" i="39"/>
  <c r="FT21" i="39"/>
  <c r="FV21" i="39"/>
  <c r="FB22" i="39"/>
  <c r="FF22" i="39"/>
  <c r="FI22" i="39"/>
  <c r="FK22" i="39"/>
  <c r="FN22" i="39"/>
  <c r="FP22" i="39"/>
  <c r="FQ22" i="39"/>
  <c r="FS22" i="39"/>
  <c r="FT22" i="39"/>
  <c r="FV22" i="39"/>
  <c r="FB23" i="39"/>
  <c r="FF23" i="39"/>
  <c r="FI23" i="39"/>
  <c r="FK23" i="39"/>
  <c r="FN23" i="39"/>
  <c r="FP23" i="39"/>
  <c r="FQ23" i="39"/>
  <c r="FS23" i="39"/>
  <c r="FT23" i="39"/>
  <c r="FV23" i="39"/>
  <c r="FB24" i="39"/>
  <c r="FF24" i="39"/>
  <c r="FI24" i="39"/>
  <c r="FK24" i="39"/>
  <c r="FN24" i="39"/>
  <c r="FP24" i="39"/>
  <c r="FQ24" i="39"/>
  <c r="FS24" i="39"/>
  <c r="FT24" i="39"/>
  <c r="FV24" i="39"/>
  <c r="FB25" i="39"/>
  <c r="FF25" i="39"/>
  <c r="FI25" i="39"/>
  <c r="FK25" i="39"/>
  <c r="FN25" i="39"/>
  <c r="FP25" i="39"/>
  <c r="FQ25" i="39"/>
  <c r="FS25" i="39"/>
  <c r="FT25" i="39"/>
  <c r="FV25" i="39"/>
  <c r="FB26" i="39"/>
  <c r="FF26" i="39"/>
  <c r="FI26" i="39"/>
  <c r="FK26" i="39"/>
  <c r="FN26" i="39"/>
  <c r="FP26" i="39"/>
  <c r="FQ26" i="39"/>
  <c r="FS26" i="39"/>
  <c r="FT26" i="39"/>
  <c r="FV26" i="39"/>
  <c r="FB27" i="39"/>
  <c r="FF27" i="39"/>
  <c r="FI27" i="39"/>
  <c r="FK27" i="39"/>
  <c r="FN27" i="39"/>
  <c r="FP27" i="39"/>
  <c r="FQ27" i="39"/>
  <c r="FS27" i="39"/>
  <c r="FT27" i="39"/>
  <c r="FV27" i="39"/>
  <c r="FB28" i="39"/>
  <c r="FF28" i="39"/>
  <c r="FI28" i="39"/>
  <c r="FK28" i="39"/>
  <c r="FN28" i="39"/>
  <c r="FP28" i="39"/>
  <c r="FQ28" i="39"/>
  <c r="FS28" i="39"/>
  <c r="FT28" i="39"/>
  <c r="FV28" i="39"/>
  <c r="FB29" i="39"/>
  <c r="FF29" i="39"/>
  <c r="FI29" i="39"/>
  <c r="FK29" i="39"/>
  <c r="FN29" i="39"/>
  <c r="FP29" i="39"/>
  <c r="FQ29" i="39"/>
  <c r="FS29" i="39"/>
  <c r="FT29" i="39"/>
  <c r="FV29" i="39"/>
  <c r="FB30" i="39"/>
  <c r="FF30" i="39"/>
  <c r="FI30" i="39"/>
  <c r="FK30" i="39"/>
  <c r="FN30" i="39"/>
  <c r="FP30" i="39"/>
  <c r="FQ30" i="39"/>
  <c r="FS30" i="39"/>
  <c r="FT30" i="39"/>
  <c r="FV30" i="39"/>
  <c r="FB31" i="39"/>
  <c r="FF31" i="39"/>
  <c r="FI31" i="39"/>
  <c r="FK31" i="39"/>
  <c r="FN31" i="39"/>
  <c r="FP31" i="39"/>
  <c r="FQ31" i="39"/>
  <c r="FS31" i="39"/>
  <c r="FT31" i="39"/>
  <c r="FV31" i="39"/>
  <c r="FB32" i="39"/>
  <c r="FF32" i="39"/>
  <c r="FI32" i="39"/>
  <c r="FK32" i="39"/>
  <c r="FN32" i="39"/>
  <c r="FP32" i="39"/>
  <c r="FQ32" i="39"/>
  <c r="FS32" i="39"/>
  <c r="FT32" i="39"/>
  <c r="FV32" i="39"/>
  <c r="FB33" i="39"/>
  <c r="FF33" i="39"/>
  <c r="FI33" i="39"/>
  <c r="FK33" i="39"/>
  <c r="FN33" i="39"/>
  <c r="FP33" i="39"/>
  <c r="FQ33" i="39"/>
  <c r="FS33" i="39"/>
  <c r="FT33" i="39"/>
  <c r="FV33" i="39"/>
  <c r="FB34" i="39"/>
  <c r="FF34" i="39"/>
  <c r="FI34" i="39"/>
  <c r="FK34" i="39"/>
  <c r="FN34" i="39"/>
  <c r="FP34" i="39"/>
  <c r="FQ34" i="39"/>
  <c r="FS34" i="39"/>
  <c r="FT34" i="39"/>
  <c r="FV34" i="39"/>
  <c r="FB35" i="39"/>
  <c r="FF35" i="39"/>
  <c r="FI35" i="39"/>
  <c r="FK35" i="39"/>
  <c r="FN35" i="39"/>
  <c r="FP35" i="39"/>
  <c r="FQ35" i="39"/>
  <c r="FS35" i="39"/>
  <c r="FT35" i="39"/>
  <c r="FV35" i="39"/>
  <c r="FB36" i="39"/>
  <c r="FF36" i="39"/>
  <c r="FI36" i="39"/>
  <c r="FK36" i="39"/>
  <c r="FN36" i="39"/>
  <c r="FP36" i="39"/>
  <c r="FQ36" i="39"/>
  <c r="FS36" i="39"/>
  <c r="FT36" i="39"/>
  <c r="FV36" i="39"/>
  <c r="FB37" i="39"/>
  <c r="FF37" i="39"/>
  <c r="FI37" i="39"/>
  <c r="FK37" i="39"/>
  <c r="FN37" i="39"/>
  <c r="FP37" i="39"/>
  <c r="FQ37" i="39"/>
  <c r="FS37" i="39"/>
  <c r="FT37" i="39"/>
  <c r="FV37" i="39"/>
  <c r="FB38" i="39"/>
  <c r="FE38" i="39"/>
  <c r="FF38" i="39"/>
  <c r="FI38" i="39"/>
  <c r="FJ38" i="39"/>
  <c r="FK38" i="39"/>
  <c r="FN38" i="39"/>
  <c r="FO38" i="39"/>
  <c r="FP38" i="39"/>
  <c r="FQ38" i="39"/>
  <c r="FR38" i="39"/>
  <c r="FS38" i="39"/>
  <c r="FT38" i="39"/>
  <c r="FV38" i="39"/>
  <c r="FW38" i="39"/>
  <c r="FB39" i="39"/>
  <c r="FE39" i="39"/>
  <c r="FF39" i="39"/>
  <c r="FI39" i="39"/>
  <c r="FJ39" i="39"/>
  <c r="FK39" i="39"/>
  <c r="FN39" i="39"/>
  <c r="FO39" i="39"/>
  <c r="FP39" i="39"/>
  <c r="FQ39" i="39"/>
  <c r="FR39" i="39"/>
  <c r="FS39" i="39"/>
  <c r="FT39" i="39"/>
  <c r="FV39" i="39"/>
  <c r="FW39" i="39"/>
  <c r="FB40" i="39"/>
  <c r="FE40" i="39"/>
  <c r="FF40" i="39"/>
  <c r="FI40" i="39"/>
  <c r="FJ40" i="39"/>
  <c r="FK40" i="39"/>
  <c r="FN40" i="39"/>
  <c r="FO40" i="39"/>
  <c r="FP40" i="39"/>
  <c r="FQ40" i="39"/>
  <c r="FR40" i="39"/>
  <c r="FS40" i="39"/>
  <c r="FT40" i="39"/>
  <c r="FV40" i="39"/>
  <c r="FW40" i="39"/>
  <c r="FB41" i="39"/>
  <c r="FE41" i="39"/>
  <c r="FF41" i="39"/>
  <c r="FI41" i="39"/>
  <c r="FJ41" i="39"/>
  <c r="FK41" i="39"/>
  <c r="FN41" i="39"/>
  <c r="FO41" i="39"/>
  <c r="FP41" i="39"/>
  <c r="FQ41" i="39"/>
  <c r="FR41" i="39"/>
  <c r="FS41" i="39"/>
  <c r="FT41" i="39"/>
  <c r="FV41" i="39"/>
  <c r="FW41" i="39"/>
  <c r="FB42" i="39"/>
  <c r="FF42" i="39"/>
  <c r="FI42" i="39"/>
  <c r="FK42" i="39"/>
  <c r="FN42" i="39"/>
  <c r="FO42" i="39"/>
  <c r="FP42" i="39"/>
  <c r="FQ42" i="39"/>
  <c r="FR42" i="39"/>
  <c r="FS42" i="39"/>
  <c r="FT42" i="39"/>
  <c r="FV42" i="39"/>
  <c r="FW42" i="39"/>
  <c r="FB43" i="39"/>
  <c r="FE43" i="39"/>
  <c r="FF43" i="39"/>
  <c r="FI43" i="39"/>
  <c r="FK43" i="39"/>
  <c r="FN43" i="39"/>
  <c r="FO43" i="39"/>
  <c r="FP43" i="39"/>
  <c r="FQ43" i="39"/>
  <c r="FR43" i="39"/>
  <c r="FS43" i="39"/>
  <c r="FT43" i="39"/>
  <c r="FV43" i="39"/>
  <c r="FW43" i="39"/>
  <c r="FB44" i="39"/>
  <c r="FF44" i="39"/>
  <c r="FI44" i="39"/>
  <c r="FJ44" i="39"/>
  <c r="FK44" i="39"/>
  <c r="FN44" i="39"/>
  <c r="FO44" i="39"/>
  <c r="FP44" i="39"/>
  <c r="FQ44" i="39"/>
  <c r="FR44" i="39"/>
  <c r="FS44" i="39"/>
  <c r="FT44" i="39"/>
  <c r="FV44" i="39"/>
  <c r="FW44" i="39"/>
  <c r="FB45" i="39"/>
  <c r="FE45" i="39"/>
  <c r="FF45" i="39"/>
  <c r="FI45" i="39"/>
  <c r="FJ45" i="39"/>
  <c r="FK45" i="39"/>
  <c r="FN45" i="39"/>
  <c r="FO45" i="39"/>
  <c r="FP45" i="39"/>
  <c r="FQ45" i="39"/>
  <c r="FR45" i="39"/>
  <c r="FS45" i="39"/>
  <c r="FT45" i="39"/>
  <c r="FV45" i="39"/>
  <c r="FW45" i="39"/>
  <c r="FB46" i="39"/>
  <c r="FE46" i="39"/>
  <c r="FF46" i="39"/>
  <c r="FI46" i="39"/>
  <c r="FK46" i="39"/>
  <c r="FN46" i="39"/>
  <c r="FO46" i="39"/>
  <c r="FP46" i="39"/>
  <c r="FQ46" i="39"/>
  <c r="FR46" i="39"/>
  <c r="FS46" i="39"/>
  <c r="FT46" i="39"/>
  <c r="FV46" i="39"/>
  <c r="FW46" i="39"/>
  <c r="FB47" i="39"/>
  <c r="FE47" i="39"/>
  <c r="FF47" i="39"/>
  <c r="FI47" i="39"/>
  <c r="FK47" i="39"/>
  <c r="FN47" i="39"/>
  <c r="FO47" i="39"/>
  <c r="FP47" i="39"/>
  <c r="FQ47" i="39"/>
  <c r="FR47" i="39"/>
  <c r="FS47" i="39"/>
  <c r="FT47" i="39"/>
  <c r="FV47" i="39"/>
  <c r="FW47" i="39"/>
  <c r="FB48" i="39"/>
  <c r="FF48" i="39"/>
  <c r="FI48" i="39"/>
  <c r="FK48" i="39"/>
  <c r="FN48" i="39"/>
  <c r="FO48" i="39"/>
  <c r="FP48" i="39"/>
  <c r="FQ48" i="39"/>
  <c r="FR48" i="39"/>
  <c r="FS48" i="39"/>
  <c r="FT48" i="39"/>
  <c r="FV48" i="39"/>
  <c r="FW48" i="39"/>
  <c r="FB49" i="39"/>
  <c r="FF49" i="39"/>
  <c r="FI49" i="39"/>
  <c r="FK49" i="39"/>
  <c r="FN49" i="39"/>
  <c r="FO49" i="39"/>
  <c r="FP49" i="39"/>
  <c r="FQ49" i="39"/>
  <c r="FR49" i="39"/>
  <c r="FS49" i="39"/>
  <c r="FT49" i="39"/>
  <c r="FV49" i="39"/>
  <c r="FW49" i="39"/>
  <c r="FB50" i="39"/>
  <c r="FF50" i="39"/>
  <c r="FI50" i="39"/>
  <c r="FK50" i="39"/>
  <c r="FN50" i="39"/>
  <c r="FO50" i="39"/>
  <c r="FP50" i="39"/>
  <c r="FQ50" i="39"/>
  <c r="FR50" i="39"/>
  <c r="FS50" i="39"/>
  <c r="FT50" i="39"/>
  <c r="FV50" i="39"/>
  <c r="FW50" i="39"/>
  <c r="FB51" i="39"/>
  <c r="FE51" i="39"/>
  <c r="FF51" i="39"/>
  <c r="FI51" i="39"/>
  <c r="FK51" i="39"/>
  <c r="FN51" i="39"/>
  <c r="FO51" i="39"/>
  <c r="FP51" i="39"/>
  <c r="FQ51" i="39"/>
  <c r="FR51" i="39"/>
  <c r="FS51" i="39"/>
  <c r="FT51" i="39"/>
  <c r="FV51" i="39"/>
  <c r="FW51" i="39"/>
  <c r="FB52" i="39"/>
  <c r="FE52" i="39"/>
  <c r="FF52" i="39"/>
  <c r="FI52" i="39"/>
  <c r="FK52" i="39"/>
  <c r="FN52" i="39"/>
  <c r="FO52" i="39"/>
  <c r="FP52" i="39"/>
  <c r="FQ52" i="39"/>
  <c r="FR52" i="39"/>
  <c r="FS52" i="39"/>
  <c r="FT52" i="39"/>
  <c r="FV52" i="39"/>
  <c r="FW52" i="39"/>
  <c r="FB53" i="39"/>
  <c r="FE53" i="39"/>
  <c r="FF53" i="39"/>
  <c r="FI53" i="39"/>
  <c r="FK53" i="39"/>
  <c r="FN53" i="39"/>
  <c r="FO53" i="39"/>
  <c r="FP53" i="39"/>
  <c r="FQ53" i="39"/>
  <c r="FR53" i="39"/>
  <c r="FS53" i="39"/>
  <c r="FT53" i="39"/>
  <c r="FV53" i="39"/>
  <c r="FW53" i="39"/>
  <c r="FB54" i="39"/>
  <c r="FE54" i="39"/>
  <c r="FF54" i="39"/>
  <c r="FI54" i="39"/>
  <c r="FK54" i="39"/>
  <c r="FN54" i="39"/>
  <c r="FO54" i="39"/>
  <c r="FP54" i="39"/>
  <c r="FQ54" i="39"/>
  <c r="FR54" i="39"/>
  <c r="FS54" i="39"/>
  <c r="FT54" i="39"/>
  <c r="FV54" i="39"/>
  <c r="FW54" i="39"/>
  <c r="FB55" i="39"/>
  <c r="FE55" i="39"/>
  <c r="FF55" i="39"/>
  <c r="FI55" i="39"/>
  <c r="FK55" i="39"/>
  <c r="FN55" i="39"/>
  <c r="FO55" i="39"/>
  <c r="FP55" i="39"/>
  <c r="FQ55" i="39"/>
  <c r="FR55" i="39"/>
  <c r="FS55" i="39"/>
  <c r="FT55" i="39"/>
  <c r="FV55" i="39"/>
  <c r="FW55" i="39"/>
  <c r="FB56" i="39"/>
  <c r="FE56" i="39"/>
  <c r="FF56" i="39"/>
  <c r="FI56" i="39"/>
  <c r="FK56" i="39"/>
  <c r="FN56" i="39"/>
  <c r="FO56" i="39"/>
  <c r="FP56" i="39"/>
  <c r="FQ56" i="39"/>
  <c r="FR56" i="39"/>
  <c r="FS56" i="39"/>
  <c r="FT56" i="39"/>
  <c r="FV56" i="39"/>
  <c r="FW56" i="39"/>
  <c r="FB57" i="39"/>
  <c r="FE57" i="39"/>
  <c r="FF57" i="39"/>
  <c r="FI57" i="39"/>
  <c r="FK57" i="39"/>
  <c r="FN57" i="39"/>
  <c r="FO57" i="39"/>
  <c r="FP57" i="39"/>
  <c r="FQ57" i="39"/>
  <c r="FR57" i="39"/>
  <c r="FS57" i="39"/>
  <c r="FT57" i="39"/>
  <c r="FV57" i="39"/>
  <c r="FW57" i="39"/>
  <c r="FB58" i="39"/>
  <c r="FE58" i="39"/>
  <c r="FF58" i="39"/>
  <c r="FI58" i="39"/>
  <c r="FK58" i="39"/>
  <c r="FN58" i="39"/>
  <c r="FO58" i="39"/>
  <c r="FP58" i="39"/>
  <c r="FQ58" i="39"/>
  <c r="FR58" i="39"/>
  <c r="FS58" i="39"/>
  <c r="FT58" i="39"/>
  <c r="FV58" i="39"/>
  <c r="FW58" i="39"/>
  <c r="FB59" i="39"/>
  <c r="FE59" i="39"/>
  <c r="FF59" i="39"/>
  <c r="FI59" i="39"/>
  <c r="FK59" i="39"/>
  <c r="FN59" i="39"/>
  <c r="FO59" i="39"/>
  <c r="FP59" i="39"/>
  <c r="FQ59" i="39"/>
  <c r="FR59" i="39"/>
  <c r="FS59" i="39"/>
  <c r="FT59" i="39"/>
  <c r="FV59" i="39"/>
  <c r="FW59" i="39"/>
  <c r="FB60" i="39"/>
  <c r="FE60" i="39"/>
  <c r="FF60" i="39"/>
  <c r="FI60" i="39"/>
  <c r="FK60" i="39"/>
  <c r="FN60" i="39"/>
  <c r="FO60" i="39"/>
  <c r="FP60" i="39"/>
  <c r="FQ60" i="39"/>
  <c r="FR60" i="39"/>
  <c r="FS60" i="39"/>
  <c r="FT60" i="39"/>
  <c r="FV60" i="39"/>
  <c r="FW60" i="39"/>
  <c r="FB61" i="39"/>
  <c r="FE61" i="39"/>
  <c r="FF61" i="39"/>
  <c r="FI61" i="39"/>
  <c r="FK61" i="39"/>
  <c r="FN61" i="39"/>
  <c r="FO61" i="39"/>
  <c r="FP61" i="39"/>
  <c r="FQ61" i="39"/>
  <c r="FR61" i="39"/>
  <c r="FS61" i="39"/>
  <c r="FT61" i="39"/>
  <c r="FV61" i="39"/>
  <c r="FW61" i="39"/>
  <c r="FB62" i="39"/>
  <c r="FE62" i="39"/>
  <c r="FF62" i="39"/>
  <c r="FI62" i="39"/>
  <c r="FK62" i="39"/>
  <c r="FN62" i="39"/>
  <c r="FO62" i="39"/>
  <c r="FP62" i="39"/>
  <c r="FQ62" i="39"/>
  <c r="FR62" i="39"/>
  <c r="FS62" i="39"/>
  <c r="FT62" i="39"/>
  <c r="FV62" i="39"/>
  <c r="FW62" i="39"/>
  <c r="FB63" i="39"/>
  <c r="FE63" i="39"/>
  <c r="FF63" i="39"/>
  <c r="FI63" i="39"/>
  <c r="FJ63" i="39"/>
  <c r="FK63" i="39"/>
  <c r="FN63" i="39"/>
  <c r="FO63" i="39"/>
  <c r="FP63" i="39"/>
  <c r="FQ63" i="39"/>
  <c r="FR63" i="39"/>
  <c r="FS63" i="39"/>
  <c r="FT63" i="39"/>
  <c r="FV63" i="39"/>
  <c r="FW63" i="39"/>
  <c r="FB64" i="39"/>
  <c r="FE64" i="39"/>
  <c r="FF64" i="39"/>
  <c r="FI64" i="39"/>
  <c r="FK64" i="39"/>
  <c r="FN64" i="39"/>
  <c r="FO64" i="39"/>
  <c r="FP64" i="39"/>
  <c r="FQ64" i="39"/>
  <c r="FR64" i="39"/>
  <c r="FS64" i="39"/>
  <c r="FT64" i="39"/>
  <c r="FV64" i="39"/>
  <c r="FW64" i="39"/>
  <c r="FB65" i="39"/>
  <c r="FE65" i="39"/>
  <c r="FF65" i="39"/>
  <c r="FI65" i="39"/>
  <c r="FJ65" i="39"/>
  <c r="FK65" i="39"/>
  <c r="FN65" i="39"/>
  <c r="FO65" i="39"/>
  <c r="FP65" i="39"/>
  <c r="FQ65" i="39"/>
  <c r="FR65" i="39"/>
  <c r="FS65" i="39"/>
  <c r="FT65" i="39"/>
  <c r="FV65" i="39"/>
  <c r="FW65" i="39"/>
  <c r="FB66" i="39"/>
  <c r="FE66" i="39"/>
  <c r="FF66" i="39"/>
  <c r="FI66" i="39"/>
  <c r="FK66" i="39"/>
  <c r="FN66" i="39"/>
  <c r="FO66" i="39"/>
  <c r="FP66" i="39"/>
  <c r="FQ66" i="39"/>
  <c r="FR66" i="39"/>
  <c r="FS66" i="39"/>
  <c r="FT66" i="39"/>
  <c r="FV66" i="39"/>
  <c r="FW66" i="39"/>
  <c r="FB67" i="39"/>
  <c r="FF67" i="39"/>
  <c r="FI67" i="39"/>
  <c r="FK67" i="39"/>
  <c r="FN67" i="39"/>
  <c r="FO67" i="39"/>
  <c r="FP67" i="39"/>
  <c r="FQ67" i="39"/>
  <c r="FR67" i="39"/>
  <c r="FS67" i="39"/>
  <c r="FT67" i="39"/>
  <c r="FV67" i="39"/>
  <c r="FW67" i="39"/>
  <c r="FB68" i="39"/>
  <c r="FF68" i="39"/>
  <c r="FI68" i="39"/>
  <c r="FK68" i="39"/>
  <c r="FN68" i="39"/>
  <c r="FO68" i="39"/>
  <c r="FP68" i="39"/>
  <c r="FQ68" i="39"/>
  <c r="FR68" i="39"/>
  <c r="FS68" i="39"/>
  <c r="FT68" i="39"/>
  <c r="FV68" i="39"/>
  <c r="FW68" i="39"/>
  <c r="FB69" i="39"/>
  <c r="FE69" i="39"/>
  <c r="FF69" i="39"/>
  <c r="FI69" i="39"/>
  <c r="FK69" i="39"/>
  <c r="FN69" i="39"/>
  <c r="FO69" i="39"/>
  <c r="FP69" i="39"/>
  <c r="FQ69" i="39"/>
  <c r="FR69" i="39"/>
  <c r="FS69" i="39"/>
  <c r="FT69" i="39"/>
  <c r="FV69" i="39"/>
  <c r="FW69" i="39"/>
  <c r="FB70" i="39"/>
  <c r="FE70" i="39"/>
  <c r="FF70" i="39"/>
  <c r="FI70" i="39"/>
  <c r="FK70" i="39"/>
  <c r="FN70" i="39"/>
  <c r="FO70" i="39"/>
  <c r="FP70" i="39"/>
  <c r="FQ70" i="39"/>
  <c r="FR70" i="39"/>
  <c r="FS70" i="39"/>
  <c r="FT70" i="39"/>
  <c r="FV70" i="39"/>
  <c r="FW70" i="39"/>
  <c r="FB71" i="39"/>
  <c r="FE71" i="39"/>
  <c r="FF71" i="39"/>
  <c r="FI71" i="39"/>
  <c r="FK71" i="39"/>
  <c r="FN71" i="39"/>
  <c r="FO71" i="39"/>
  <c r="FP71" i="39"/>
  <c r="FQ71" i="39"/>
  <c r="FR71" i="39"/>
  <c r="FS71" i="39"/>
  <c r="FT71" i="39"/>
  <c r="FV71" i="39"/>
  <c r="FW71" i="39"/>
  <c r="FB72" i="39"/>
  <c r="FE72" i="39"/>
  <c r="FF72" i="39"/>
  <c r="FI72" i="39"/>
  <c r="FK72" i="39"/>
  <c r="FN72" i="39"/>
  <c r="FO72" i="39"/>
  <c r="FP72" i="39"/>
  <c r="FQ72" i="39"/>
  <c r="FR72" i="39"/>
  <c r="FS72" i="39"/>
  <c r="FT72" i="39"/>
  <c r="FV72" i="39"/>
  <c r="FW72" i="39"/>
  <c r="FB73" i="39"/>
  <c r="FE73" i="39"/>
  <c r="FF73" i="39"/>
  <c r="FI73" i="39"/>
  <c r="FK73" i="39"/>
  <c r="FN73" i="39"/>
  <c r="FO73" i="39"/>
  <c r="FP73" i="39"/>
  <c r="FQ73" i="39"/>
  <c r="FR73" i="39"/>
  <c r="FS73" i="39"/>
  <c r="FT73" i="39"/>
  <c r="FV73" i="39"/>
  <c r="FW73" i="39"/>
  <c r="FB74" i="39"/>
  <c r="FE74" i="39"/>
  <c r="FF74" i="39"/>
  <c r="FI74" i="39"/>
  <c r="FK74" i="39"/>
  <c r="FN74" i="39"/>
  <c r="FO74" i="39"/>
  <c r="FP74" i="39"/>
  <c r="FQ74" i="39"/>
  <c r="FR74" i="39"/>
  <c r="FS74" i="39"/>
  <c r="FT74" i="39"/>
  <c r="FV74" i="39"/>
  <c r="FW74" i="39"/>
  <c r="FB75" i="39"/>
  <c r="FE75" i="39"/>
  <c r="FF75" i="39"/>
  <c r="FI75" i="39"/>
  <c r="FK75" i="39"/>
  <c r="FN75" i="39"/>
  <c r="FO75" i="39"/>
  <c r="FP75" i="39"/>
  <c r="FQ75" i="39"/>
  <c r="FR75" i="39"/>
  <c r="FS75" i="39"/>
  <c r="FT75" i="39"/>
  <c r="FV75" i="39"/>
  <c r="FW75" i="39"/>
  <c r="FB76" i="39"/>
  <c r="FE76" i="39"/>
  <c r="FF76" i="39"/>
  <c r="FI76" i="39"/>
  <c r="FK76" i="39"/>
  <c r="FN76" i="39"/>
  <c r="FO76" i="39"/>
  <c r="FP76" i="39"/>
  <c r="FQ76" i="39"/>
  <c r="FR76" i="39"/>
  <c r="FS76" i="39"/>
  <c r="FT76" i="39"/>
  <c r="FV76" i="39"/>
  <c r="FW76" i="39"/>
  <c r="FB77" i="39"/>
  <c r="FE77" i="39"/>
  <c r="FF77" i="39"/>
  <c r="FI77" i="39"/>
  <c r="FK77" i="39"/>
  <c r="FN77" i="39"/>
  <c r="FO77" i="39"/>
  <c r="FP77" i="39"/>
  <c r="FQ77" i="39"/>
  <c r="FR77" i="39"/>
  <c r="FS77" i="39"/>
  <c r="FT77" i="39"/>
  <c r="FV77" i="39"/>
  <c r="FW77" i="39"/>
  <c r="FB78" i="39"/>
  <c r="FE78" i="39"/>
  <c r="FF78" i="39"/>
  <c r="FI78" i="39"/>
  <c r="FK78" i="39"/>
  <c r="FN78" i="39"/>
  <c r="FO78" i="39"/>
  <c r="FP78" i="39"/>
  <c r="FQ78" i="39"/>
  <c r="FR78" i="39"/>
  <c r="FS78" i="39"/>
  <c r="FT78" i="39"/>
  <c r="FV78" i="39"/>
  <c r="FW78" i="39"/>
  <c r="FB79" i="39"/>
  <c r="FE79" i="39"/>
  <c r="FF79" i="39"/>
  <c r="FI79" i="39"/>
  <c r="FK79" i="39"/>
  <c r="FN79" i="39"/>
  <c r="FO79" i="39"/>
  <c r="FP79" i="39"/>
  <c r="FQ79" i="39"/>
  <c r="FR79" i="39"/>
  <c r="FS79" i="39"/>
  <c r="FT79" i="39"/>
  <c r="FV79" i="39"/>
  <c r="FW79" i="39"/>
  <c r="FB80" i="39"/>
  <c r="FF80" i="39"/>
  <c r="FI80" i="39"/>
  <c r="FK80" i="39"/>
  <c r="FN80" i="39"/>
  <c r="FO80" i="39"/>
  <c r="FP80" i="39"/>
  <c r="FQ80" i="39"/>
  <c r="FR80" i="39"/>
  <c r="FS80" i="39"/>
  <c r="FT80" i="39"/>
  <c r="FV80" i="39"/>
  <c r="FW80" i="39"/>
  <c r="FB81" i="39"/>
  <c r="FF81" i="39"/>
  <c r="FI81" i="39"/>
  <c r="FK81" i="39"/>
  <c r="FN81" i="39"/>
  <c r="FO81" i="39"/>
  <c r="FP81" i="39"/>
  <c r="FQ81" i="39"/>
  <c r="FR81" i="39"/>
  <c r="FS81" i="39"/>
  <c r="FT81" i="39"/>
  <c r="FV81" i="39"/>
  <c r="FW81" i="39"/>
  <c r="FB82" i="39"/>
  <c r="FF82" i="39"/>
  <c r="FI82" i="39"/>
  <c r="FK82" i="39"/>
  <c r="FN82" i="39"/>
  <c r="FO82" i="39"/>
  <c r="FP82" i="39"/>
  <c r="FQ82" i="39"/>
  <c r="FR82" i="39"/>
  <c r="FS82" i="39"/>
  <c r="FT82" i="39"/>
  <c r="FV82" i="39"/>
  <c r="FW82" i="39"/>
  <c r="FB83" i="39"/>
  <c r="FF83" i="39"/>
  <c r="FI83" i="39"/>
  <c r="FK83" i="39"/>
  <c r="FN83" i="39"/>
  <c r="FO83" i="39"/>
  <c r="FP83" i="39"/>
  <c r="FQ83" i="39"/>
  <c r="FR83" i="39"/>
  <c r="FS83" i="39"/>
  <c r="FT83" i="39"/>
  <c r="FV83" i="39"/>
  <c r="FW83" i="39"/>
  <c r="FB84" i="39"/>
  <c r="FF84" i="39"/>
  <c r="FI84" i="39"/>
  <c r="FK84" i="39"/>
  <c r="FN84" i="39"/>
  <c r="FO84" i="39"/>
  <c r="FP84" i="39"/>
  <c r="FQ84" i="39"/>
  <c r="FR84" i="39"/>
  <c r="FS84" i="39"/>
  <c r="FT84" i="39"/>
  <c r="FV84" i="39"/>
  <c r="FW84" i="39"/>
  <c r="FB85" i="39"/>
  <c r="FF85" i="39"/>
  <c r="FI85" i="39"/>
  <c r="FK85" i="39"/>
  <c r="FN85" i="39"/>
  <c r="FO85" i="39"/>
  <c r="FP85" i="39"/>
  <c r="FQ85" i="39"/>
  <c r="FR85" i="39"/>
  <c r="FS85" i="39"/>
  <c r="FT85" i="39"/>
  <c r="FV85" i="39"/>
  <c r="FW85" i="39"/>
  <c r="FB86" i="39"/>
  <c r="FF86" i="39"/>
  <c r="FI86" i="39"/>
  <c r="FK86" i="39"/>
  <c r="FN86" i="39"/>
  <c r="FO86" i="39"/>
  <c r="FP86" i="39"/>
  <c r="FQ86" i="39"/>
  <c r="FR86" i="39"/>
  <c r="FS86" i="39"/>
  <c r="FT86" i="39"/>
  <c r="FV86" i="39"/>
  <c r="FW86" i="39"/>
  <c r="FB87" i="39"/>
  <c r="FF87" i="39"/>
  <c r="FI87" i="39"/>
  <c r="FK87" i="39"/>
  <c r="FN87" i="39"/>
  <c r="FO87" i="39"/>
  <c r="FP87" i="39"/>
  <c r="FQ87" i="39"/>
  <c r="FR87" i="39"/>
  <c r="FS87" i="39"/>
  <c r="FT87" i="39"/>
  <c r="FV87" i="39"/>
  <c r="FW87" i="39"/>
  <c r="FB88" i="39"/>
  <c r="FF88" i="39"/>
  <c r="FI88" i="39"/>
  <c r="FJ88" i="39"/>
  <c r="FK88" i="39"/>
  <c r="FN88" i="39"/>
  <c r="FO88" i="39"/>
  <c r="FP88" i="39"/>
  <c r="FQ88" i="39"/>
  <c r="FR88" i="39"/>
  <c r="FS88" i="39"/>
  <c r="FT88" i="39"/>
  <c r="FV88" i="39"/>
  <c r="FW88" i="39"/>
  <c r="FB89" i="39"/>
  <c r="FF89" i="39"/>
  <c r="FI89" i="39"/>
  <c r="FK89" i="39"/>
  <c r="FN89" i="39"/>
  <c r="FO89" i="39"/>
  <c r="FP89" i="39"/>
  <c r="FQ89" i="39"/>
  <c r="FR89" i="39"/>
  <c r="FS89" i="39"/>
  <c r="FT89" i="39"/>
  <c r="FV89" i="39"/>
  <c r="FW89" i="39"/>
  <c r="FB90" i="39"/>
  <c r="FF90" i="39"/>
  <c r="FI90" i="39"/>
  <c r="FK90" i="39"/>
  <c r="FN90" i="39"/>
  <c r="FO90" i="39"/>
  <c r="FP90" i="39"/>
  <c r="FQ90" i="39"/>
  <c r="FR90" i="39"/>
  <c r="FS90" i="39"/>
  <c r="FT90" i="39"/>
  <c r="FV90" i="39"/>
  <c r="FW90" i="39"/>
  <c r="FB91" i="39"/>
  <c r="FF91" i="39"/>
  <c r="FI91" i="39"/>
  <c r="FK91" i="39"/>
  <c r="FN91" i="39"/>
  <c r="FO91" i="39"/>
  <c r="FP91" i="39"/>
  <c r="FQ91" i="39"/>
  <c r="FR91" i="39"/>
  <c r="FS91" i="39"/>
  <c r="FT91" i="39"/>
  <c r="FV91" i="39"/>
  <c r="FW91" i="39"/>
  <c r="FB92" i="39"/>
  <c r="FF92" i="39"/>
  <c r="FI92" i="39"/>
  <c r="FK92" i="39"/>
  <c r="FN92" i="39"/>
  <c r="FO92" i="39"/>
  <c r="FP92" i="39"/>
  <c r="FQ92" i="39"/>
  <c r="FR92" i="39"/>
  <c r="FS92" i="39"/>
  <c r="FT92" i="39"/>
  <c r="FV92" i="39"/>
  <c r="FW92" i="39"/>
  <c r="FB93" i="39"/>
  <c r="FF93" i="39"/>
  <c r="FI93" i="39"/>
  <c r="FK93" i="39"/>
  <c r="FN93" i="39"/>
  <c r="FO93" i="39"/>
  <c r="FP93" i="39"/>
  <c r="FQ93" i="39"/>
  <c r="FR93" i="39"/>
  <c r="FS93" i="39"/>
  <c r="FT93" i="39"/>
  <c r="FV93" i="39"/>
  <c r="FW93" i="39"/>
  <c r="FB94" i="39"/>
  <c r="FF94" i="39"/>
  <c r="FI94" i="39"/>
  <c r="FK94" i="39"/>
  <c r="FN94" i="39"/>
  <c r="FO94" i="39"/>
  <c r="FP94" i="39"/>
  <c r="FQ94" i="39"/>
  <c r="FR94" i="39"/>
  <c r="FS94" i="39"/>
  <c r="FT94" i="39"/>
  <c r="FV94" i="39"/>
  <c r="FW94" i="39"/>
  <c r="FB95" i="39"/>
  <c r="FF95" i="39"/>
  <c r="FI95" i="39"/>
  <c r="FK95" i="39"/>
  <c r="FN95" i="39"/>
  <c r="FO95" i="39"/>
  <c r="FP95" i="39"/>
  <c r="FQ95" i="39"/>
  <c r="FR95" i="39"/>
  <c r="FS95" i="39"/>
  <c r="FT95" i="39"/>
  <c r="FV95" i="39"/>
  <c r="FW95" i="39"/>
  <c r="FB96" i="39"/>
  <c r="FF96" i="39"/>
  <c r="FI96" i="39"/>
  <c r="FK96" i="39"/>
  <c r="FN96" i="39"/>
  <c r="FO96" i="39"/>
  <c r="FP96" i="39"/>
  <c r="FQ96" i="39"/>
  <c r="FR96" i="39"/>
  <c r="FS96" i="39"/>
  <c r="FT96" i="39"/>
  <c r="FV96" i="39"/>
  <c r="FW96" i="39"/>
  <c r="FB97" i="39"/>
  <c r="FF97" i="39"/>
  <c r="FI97" i="39"/>
  <c r="FK97" i="39"/>
  <c r="FN97" i="39"/>
  <c r="FO97" i="39"/>
  <c r="FP97" i="39"/>
  <c r="FQ97" i="39"/>
  <c r="FR97" i="39"/>
  <c r="FS97" i="39"/>
  <c r="FT97" i="39"/>
  <c r="FV97" i="39"/>
  <c r="FW97" i="39"/>
  <c r="FB98" i="39"/>
  <c r="FF98" i="39"/>
  <c r="FI98" i="39"/>
  <c r="FK98" i="39"/>
  <c r="FN98" i="39"/>
  <c r="FO98" i="39"/>
  <c r="FP98" i="39"/>
  <c r="FQ98" i="39"/>
  <c r="FR98" i="39"/>
  <c r="FS98" i="39"/>
  <c r="FT98" i="39"/>
  <c r="FV98" i="39"/>
  <c r="FW98" i="39"/>
  <c r="FB99" i="39"/>
  <c r="FF99" i="39"/>
  <c r="FI99" i="39"/>
  <c r="FK99" i="39"/>
  <c r="FN99" i="39"/>
  <c r="FO99" i="39"/>
  <c r="FP99" i="39"/>
  <c r="FQ99" i="39"/>
  <c r="FR99" i="39"/>
  <c r="FS99" i="39"/>
  <c r="FT99" i="39"/>
  <c r="FV99" i="39"/>
  <c r="FW99" i="39"/>
  <c r="FB100" i="39"/>
  <c r="FF100" i="39"/>
  <c r="FI100" i="39"/>
  <c r="FK100" i="39"/>
  <c r="FN100" i="39"/>
  <c r="FO100" i="39"/>
  <c r="FP100" i="39"/>
  <c r="FQ100" i="39"/>
  <c r="FR100" i="39"/>
  <c r="FS100" i="39"/>
  <c r="FT100" i="39"/>
  <c r="FV100" i="39"/>
  <c r="FW100" i="39"/>
  <c r="FB101" i="39"/>
  <c r="FF101" i="39"/>
  <c r="FI101" i="39"/>
  <c r="FK101" i="39"/>
  <c r="FN101" i="39"/>
  <c r="FO101" i="39"/>
  <c r="FP101" i="39"/>
  <c r="FQ101" i="39"/>
  <c r="FR101" i="39"/>
  <c r="FS101" i="39"/>
  <c r="FT101" i="39"/>
  <c r="FV101" i="39"/>
  <c r="FW101" i="39"/>
  <c r="FB102" i="39"/>
  <c r="FE102" i="39"/>
  <c r="FF102" i="39"/>
  <c r="FI102" i="39"/>
  <c r="FK102" i="39"/>
  <c r="FN102" i="39"/>
  <c r="FO102" i="39"/>
  <c r="FP102" i="39"/>
  <c r="FQ102" i="39"/>
  <c r="FR102" i="39"/>
  <c r="FS102" i="39"/>
  <c r="FT102" i="39"/>
  <c r="FV102" i="39"/>
  <c r="FW102" i="39"/>
  <c r="FB103" i="39"/>
  <c r="FF103" i="39"/>
  <c r="FI103" i="39"/>
  <c r="FK103" i="39"/>
  <c r="FN103" i="39"/>
  <c r="FO103" i="39"/>
  <c r="FP103" i="39"/>
  <c r="FQ103" i="39"/>
  <c r="FR103" i="39"/>
  <c r="FS103" i="39"/>
  <c r="FT103" i="39"/>
  <c r="FV103" i="39"/>
  <c r="FW103" i="39"/>
  <c r="FB104" i="39"/>
  <c r="FF104" i="39"/>
  <c r="FI104" i="39"/>
  <c r="FK104" i="39"/>
  <c r="FN104" i="39"/>
  <c r="FO104" i="39"/>
  <c r="FP104" i="39"/>
  <c r="FQ104" i="39"/>
  <c r="FR104" i="39"/>
  <c r="FS104" i="39"/>
  <c r="FT104" i="39"/>
  <c r="FV104" i="39"/>
  <c r="FW104" i="39"/>
  <c r="FB105" i="39"/>
  <c r="FF105" i="39"/>
  <c r="FI105" i="39"/>
  <c r="FK105" i="39"/>
  <c r="FN105" i="39"/>
  <c r="FO105" i="39"/>
  <c r="FP105" i="39"/>
  <c r="FQ105" i="39"/>
  <c r="FR105" i="39"/>
  <c r="FS105" i="39"/>
  <c r="FT105" i="39"/>
  <c r="FV105" i="39"/>
  <c r="FW105" i="39"/>
  <c r="FB106" i="39"/>
  <c r="FF106" i="39"/>
  <c r="FI106" i="39"/>
  <c r="FK106" i="39"/>
  <c r="FN106" i="39"/>
  <c r="FO106" i="39"/>
  <c r="FP106" i="39"/>
  <c r="FQ106" i="39"/>
  <c r="FR106" i="39"/>
  <c r="FS106" i="39"/>
  <c r="FT106" i="39"/>
  <c r="FV106" i="39"/>
  <c r="FW106" i="39"/>
  <c r="FB107" i="39"/>
  <c r="FF107" i="39"/>
  <c r="FI107" i="39"/>
  <c r="FK107" i="39"/>
  <c r="FN107" i="39"/>
  <c r="FO107" i="39"/>
  <c r="FP107" i="39"/>
  <c r="FQ107" i="39"/>
  <c r="FR107" i="39"/>
  <c r="FS107" i="39"/>
  <c r="FT107" i="39"/>
  <c r="FV107" i="39"/>
  <c r="FW107" i="39"/>
  <c r="FB108" i="39"/>
  <c r="FF108" i="39"/>
  <c r="FI108" i="39"/>
  <c r="FK108" i="39"/>
  <c r="FN108" i="39"/>
  <c r="FO108" i="39"/>
  <c r="FP108" i="39"/>
  <c r="FQ108" i="39"/>
  <c r="FR108" i="39"/>
  <c r="FS108" i="39"/>
  <c r="FT108" i="39"/>
  <c r="FV108" i="39"/>
  <c r="FW108" i="39"/>
  <c r="FB109" i="39"/>
  <c r="FF109" i="39"/>
  <c r="FI109" i="39"/>
  <c r="FK109" i="39"/>
  <c r="FN109" i="39"/>
  <c r="FO109" i="39"/>
  <c r="FP109" i="39"/>
  <c r="FQ109" i="39"/>
  <c r="FR109" i="39"/>
  <c r="FS109" i="39"/>
  <c r="FT109" i="39"/>
  <c r="FV109" i="39"/>
  <c r="FW109" i="39"/>
  <c r="FB110" i="39"/>
  <c r="FF110" i="39"/>
  <c r="FI110" i="39"/>
  <c r="FK110" i="39"/>
  <c r="FN110" i="39"/>
  <c r="FO110" i="39"/>
  <c r="FP110" i="39"/>
  <c r="FQ110" i="39"/>
  <c r="FR110" i="39"/>
  <c r="FS110" i="39"/>
  <c r="FT110" i="39"/>
  <c r="FV110" i="39"/>
  <c r="FW110" i="39"/>
  <c r="FB111" i="39"/>
  <c r="FF111" i="39"/>
  <c r="FI111" i="39"/>
  <c r="FK111" i="39"/>
  <c r="FN111" i="39"/>
  <c r="FO111" i="39"/>
  <c r="FP111" i="39"/>
  <c r="FQ111" i="39"/>
  <c r="FR111" i="39"/>
  <c r="FS111" i="39"/>
  <c r="FT111" i="39"/>
  <c r="FV111" i="39"/>
  <c r="FW111" i="39"/>
  <c r="FB112" i="39"/>
  <c r="FF112" i="39"/>
  <c r="FI112" i="39"/>
  <c r="FK112" i="39"/>
  <c r="FN112" i="39"/>
  <c r="FO112" i="39"/>
  <c r="FP112" i="39"/>
  <c r="FQ112" i="39"/>
  <c r="FR112" i="39"/>
  <c r="FS112" i="39"/>
  <c r="FT112" i="39"/>
  <c r="FV112" i="39"/>
  <c r="FW112" i="39"/>
  <c r="FB113" i="39"/>
  <c r="FF113" i="39"/>
  <c r="FI113" i="39"/>
  <c r="FK113" i="39"/>
  <c r="FN113" i="39"/>
  <c r="FO113" i="39"/>
  <c r="FP113" i="39"/>
  <c r="FQ113" i="39"/>
  <c r="FR113" i="39"/>
  <c r="FS113" i="39"/>
  <c r="FT113" i="39"/>
  <c r="FV113" i="39"/>
  <c r="FW113" i="39"/>
  <c r="FB114" i="39"/>
  <c r="FF114" i="39"/>
  <c r="FI114" i="39"/>
  <c r="FK114" i="39"/>
  <c r="FN114" i="39"/>
  <c r="FO114" i="39"/>
  <c r="FP114" i="39"/>
  <c r="FQ114" i="39"/>
  <c r="FR114" i="39"/>
  <c r="FS114" i="39"/>
  <c r="FT114" i="39"/>
  <c r="FV114" i="39"/>
  <c r="FW114" i="39"/>
  <c r="FB115" i="39"/>
  <c r="FE115" i="39"/>
  <c r="FF115" i="39"/>
  <c r="FI115" i="39"/>
  <c r="FK115" i="39"/>
  <c r="FN115" i="39"/>
  <c r="FO115" i="39"/>
  <c r="FP115" i="39"/>
  <c r="FQ115" i="39"/>
  <c r="FR115" i="39"/>
  <c r="FS115" i="39"/>
  <c r="FT115" i="39"/>
  <c r="FV115" i="39"/>
  <c r="FW115" i="39"/>
  <c r="EX2" i="39"/>
  <c r="EX3" i="39"/>
  <c r="EX4" i="39"/>
  <c r="EX5" i="39"/>
  <c r="EX6" i="39"/>
  <c r="EX7" i="39"/>
  <c r="EX8" i="39"/>
  <c r="EX9" i="39"/>
  <c r="EX10" i="39"/>
  <c r="EX11" i="39"/>
  <c r="EX12" i="39"/>
  <c r="EX13" i="39"/>
  <c r="EX14" i="39"/>
  <c r="EX15" i="39"/>
  <c r="EX16" i="39"/>
  <c r="EX17" i="39"/>
  <c r="EX18" i="39"/>
  <c r="EX19" i="39"/>
  <c r="EX20" i="39"/>
  <c r="EX21" i="39"/>
  <c r="EX22" i="39"/>
  <c r="EX23" i="39"/>
  <c r="EX24" i="39"/>
  <c r="EX25" i="39"/>
  <c r="EX26" i="39"/>
  <c r="EX27" i="39"/>
  <c r="EX28" i="39"/>
  <c r="EX29" i="39"/>
  <c r="EX30" i="39"/>
  <c r="EX31" i="39"/>
  <c r="EX32" i="39"/>
  <c r="EX33" i="39"/>
  <c r="EX34" i="39"/>
  <c r="EX35" i="39"/>
  <c r="EX36" i="39"/>
  <c r="EX37" i="39"/>
  <c r="EX38" i="39"/>
  <c r="EX39" i="39"/>
  <c r="EX40" i="39"/>
  <c r="EX41" i="39"/>
  <c r="EX42" i="39"/>
  <c r="EX43" i="39"/>
  <c r="EX44" i="39"/>
  <c r="EX45" i="39"/>
  <c r="EX46" i="39"/>
  <c r="EX47" i="39"/>
  <c r="EX48" i="39"/>
  <c r="EX49" i="39"/>
  <c r="EX50" i="39"/>
  <c r="EX51" i="39"/>
  <c r="EX52" i="39"/>
  <c r="EX53" i="39"/>
  <c r="EX54" i="39"/>
  <c r="EX55" i="39"/>
  <c r="EX56" i="39"/>
  <c r="EX57" i="39"/>
  <c r="EX58" i="39"/>
  <c r="EX59" i="39"/>
  <c r="EX60" i="39"/>
  <c r="EX61" i="39"/>
  <c r="EX62" i="39"/>
  <c r="EX63" i="39"/>
  <c r="EX64" i="39"/>
  <c r="EX65" i="39"/>
  <c r="EX66" i="39"/>
  <c r="EX67" i="39"/>
  <c r="EX68" i="39"/>
  <c r="EX69" i="39"/>
  <c r="EX70" i="39"/>
  <c r="EX71" i="39"/>
  <c r="EX72" i="39"/>
  <c r="EX73" i="39"/>
  <c r="EX74" i="39"/>
  <c r="EX75" i="39"/>
  <c r="EX76" i="39"/>
  <c r="EX77" i="39"/>
  <c r="EX78" i="39"/>
  <c r="EX79" i="39"/>
  <c r="EX80" i="39"/>
  <c r="EX81" i="39"/>
  <c r="EX82" i="39"/>
  <c r="EX83" i="39"/>
  <c r="EX84" i="39"/>
  <c r="EX85" i="39"/>
  <c r="EX86" i="39"/>
  <c r="EX87" i="39"/>
  <c r="EX88" i="39"/>
  <c r="EX89" i="39"/>
  <c r="EX90" i="39"/>
  <c r="EX91" i="39"/>
  <c r="EX92" i="39"/>
  <c r="EX93" i="39"/>
  <c r="EX94" i="39"/>
  <c r="EX95" i="39"/>
  <c r="EX96" i="39"/>
  <c r="EX97" i="39"/>
  <c r="EX98" i="39"/>
  <c r="EX99" i="39"/>
  <c r="EX100" i="39"/>
  <c r="EX101" i="39"/>
  <c r="EX102" i="39"/>
  <c r="EX103" i="39"/>
  <c r="EX104" i="39"/>
  <c r="EX105" i="39"/>
  <c r="EX106" i="39"/>
  <c r="EX107" i="39"/>
  <c r="EX108" i="39"/>
  <c r="EX109" i="39"/>
  <c r="EX110" i="39"/>
  <c r="EX111" i="39"/>
  <c r="EX112" i="39"/>
  <c r="EX113" i="39"/>
  <c r="EX114" i="39"/>
  <c r="EX115" i="39"/>
  <c r="K120" i="9"/>
  <c r="K119" i="9"/>
  <c r="K118" i="9"/>
  <c r="K111" i="9"/>
  <c r="K110" i="9"/>
  <c r="K109" i="9"/>
  <c r="K108" i="9"/>
  <c r="K106" i="9"/>
  <c r="K105" i="9"/>
  <c r="K104" i="9"/>
  <c r="K103" i="9"/>
  <c r="K102" i="9"/>
  <c r="K100" i="9"/>
  <c r="K99" i="9"/>
  <c r="K98" i="9"/>
  <c r="K97" i="9"/>
  <c r="K96" i="9"/>
  <c r="K95" i="9"/>
  <c r="K93" i="9"/>
  <c r="K92" i="9"/>
  <c r="K91" i="9"/>
  <c r="K90" i="9"/>
  <c r="K89" i="9"/>
  <c r="K88" i="9"/>
  <c r="K87" i="9"/>
  <c r="K85" i="9"/>
  <c r="K84" i="9"/>
  <c r="K83" i="9"/>
  <c r="K82" i="9"/>
  <c r="K81" i="9"/>
  <c r="K80" i="9"/>
  <c r="K79" i="9"/>
  <c r="K78" i="9"/>
  <c r="K76" i="9"/>
  <c r="K75" i="9"/>
  <c r="K74" i="9"/>
  <c r="K73" i="9"/>
  <c r="K72" i="9"/>
  <c r="K71" i="9"/>
  <c r="K70" i="9"/>
  <c r="K69" i="9"/>
  <c r="K68" i="9"/>
  <c r="K66" i="9"/>
  <c r="K65" i="9"/>
  <c r="K64" i="9"/>
  <c r="K63" i="9"/>
  <c r="K62" i="9"/>
  <c r="K61" i="9"/>
  <c r="K60" i="9"/>
  <c r="K59" i="9"/>
  <c r="K58" i="9"/>
  <c r="K57" i="9"/>
  <c r="K55" i="9"/>
  <c r="K54" i="9"/>
  <c r="K53" i="9"/>
  <c r="K52" i="9"/>
  <c r="K51" i="9"/>
  <c r="K50" i="9"/>
  <c r="K49" i="9"/>
  <c r="K48" i="9"/>
  <c r="K47" i="9"/>
  <c r="K46" i="9"/>
  <c r="K45" i="9"/>
  <c r="K43" i="9"/>
  <c r="K42" i="9"/>
  <c r="K41" i="9"/>
  <c r="K40" i="9"/>
  <c r="K39" i="9"/>
  <c r="K38" i="9"/>
  <c r="K37" i="9"/>
  <c r="K36" i="9"/>
  <c r="K35" i="9"/>
  <c r="K34" i="9"/>
  <c r="K33" i="9"/>
  <c r="K32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K3" i="9"/>
  <c r="U4" i="9"/>
  <c r="U5" i="9"/>
  <c r="U6" i="9"/>
  <c r="U7" i="9"/>
  <c r="U8" i="9"/>
  <c r="U9" i="9"/>
  <c r="U10" i="9"/>
  <c r="U11" i="9"/>
  <c r="U12" i="9"/>
  <c r="U13" i="9"/>
  <c r="U14" i="9"/>
  <c r="U15" i="9"/>
  <c r="U16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2" i="9"/>
  <c r="U33" i="9"/>
  <c r="U34" i="9"/>
  <c r="U35" i="9"/>
  <c r="U36" i="9"/>
  <c r="U37" i="9"/>
  <c r="U38" i="9"/>
  <c r="U39" i="9"/>
  <c r="U40" i="9"/>
  <c r="U41" i="9"/>
  <c r="U42" i="9"/>
  <c r="U43" i="9"/>
  <c r="U45" i="9"/>
  <c r="U46" i="9"/>
  <c r="U47" i="9"/>
  <c r="U48" i="9"/>
  <c r="U49" i="9"/>
  <c r="U50" i="9"/>
  <c r="U51" i="9"/>
  <c r="U52" i="9"/>
  <c r="U53" i="9"/>
  <c r="U54" i="9"/>
  <c r="U55" i="9"/>
  <c r="U57" i="9"/>
  <c r="U58" i="9"/>
  <c r="U59" i="9"/>
  <c r="U60" i="9"/>
  <c r="U61" i="9"/>
  <c r="U62" i="9"/>
  <c r="U63" i="9"/>
  <c r="U64" i="9"/>
  <c r="U65" i="9"/>
  <c r="U66" i="9"/>
  <c r="U68" i="9"/>
  <c r="U69" i="9"/>
  <c r="U70" i="9"/>
  <c r="U71" i="9"/>
  <c r="U72" i="9"/>
  <c r="U73" i="9"/>
  <c r="U74" i="9"/>
  <c r="U75" i="9"/>
  <c r="U76" i="9"/>
  <c r="U78" i="9"/>
  <c r="U79" i="9"/>
  <c r="U80" i="9"/>
  <c r="U81" i="9"/>
  <c r="U82" i="9"/>
  <c r="U83" i="9"/>
  <c r="U84" i="9"/>
  <c r="U85" i="9"/>
  <c r="U87" i="9"/>
  <c r="U88" i="9"/>
  <c r="U89" i="9"/>
  <c r="U90" i="9"/>
  <c r="U91" i="9"/>
  <c r="U92" i="9"/>
  <c r="U93" i="9"/>
  <c r="U95" i="9"/>
  <c r="U96" i="9"/>
  <c r="U97" i="9"/>
  <c r="U98" i="9"/>
  <c r="U99" i="9"/>
  <c r="U100" i="9"/>
  <c r="U102" i="9"/>
  <c r="U103" i="9"/>
  <c r="U104" i="9"/>
  <c r="U105" i="9"/>
  <c r="U106" i="9"/>
  <c r="U108" i="9"/>
  <c r="U109" i="9"/>
  <c r="U110" i="9"/>
  <c r="U111" i="9"/>
  <c r="U118" i="9"/>
  <c r="U119" i="9"/>
  <c r="U120" i="9"/>
  <c r="U122" i="9"/>
  <c r="U123" i="9"/>
  <c r="U124" i="9"/>
  <c r="U3" i="9"/>
  <c r="N124" i="9"/>
  <c r="M124" i="9"/>
  <c r="N123" i="9"/>
  <c r="M123" i="9"/>
  <c r="N122" i="9"/>
  <c r="M122" i="9"/>
  <c r="N120" i="9"/>
  <c r="M120" i="9"/>
  <c r="N119" i="9"/>
  <c r="M119" i="9"/>
  <c r="N118" i="9"/>
  <c r="M118" i="9"/>
  <c r="M111" i="9"/>
  <c r="N111" i="9"/>
  <c r="M106" i="9"/>
  <c r="N106" i="9"/>
  <c r="M100" i="9"/>
  <c r="N100" i="9"/>
  <c r="M93" i="9"/>
  <c r="N93" i="9"/>
  <c r="M76" i="9"/>
  <c r="N76" i="9"/>
  <c r="M85" i="9"/>
  <c r="N85" i="9"/>
  <c r="M66" i="9"/>
  <c r="N66" i="9"/>
  <c r="M55" i="9"/>
  <c r="N55" i="9"/>
  <c r="M43" i="9"/>
  <c r="N43" i="9"/>
  <c r="M30" i="9"/>
  <c r="N30" i="9"/>
  <c r="M16" i="9"/>
  <c r="N16" i="9"/>
  <c r="K135" i="75"/>
  <c r="I135" i="28"/>
  <c r="H135" i="28" s="1"/>
  <c r="N135" i="28" s="1"/>
  <c r="H135" i="29"/>
  <c r="O135" i="29" s="1"/>
  <c r="K134" i="30"/>
  <c r="B116" i="9"/>
  <c r="N116" i="9"/>
  <c r="I136" i="28"/>
  <c r="H136" i="28" s="1"/>
  <c r="N136" i="28" s="1"/>
  <c r="H136" i="29"/>
  <c r="O136" i="29" s="1"/>
  <c r="K136" i="75"/>
  <c r="K135" i="30"/>
  <c r="D1" i="74"/>
  <c r="D1" i="73"/>
  <c r="D1" i="72"/>
  <c r="P109" i="74"/>
  <c r="L109" i="74"/>
  <c r="C109" i="74"/>
  <c r="B109" i="74"/>
  <c r="P108" i="74"/>
  <c r="L108" i="74"/>
  <c r="C108" i="74"/>
  <c r="B108" i="74"/>
  <c r="P107" i="74"/>
  <c r="L107" i="74"/>
  <c r="C107" i="74"/>
  <c r="B107" i="74"/>
  <c r="P106" i="74"/>
  <c r="L106" i="74"/>
  <c r="C106" i="74"/>
  <c r="B106" i="74"/>
  <c r="P105" i="74"/>
  <c r="L105" i="74"/>
  <c r="C105" i="74"/>
  <c r="B105" i="74"/>
  <c r="P104" i="74"/>
  <c r="L104" i="74"/>
  <c r="C104" i="74"/>
  <c r="B104" i="74"/>
  <c r="P103" i="74"/>
  <c r="L103" i="74"/>
  <c r="C103" i="74"/>
  <c r="B103" i="74"/>
  <c r="L102" i="74"/>
  <c r="C102" i="74"/>
  <c r="B102" i="74"/>
  <c r="P101" i="74"/>
  <c r="L101" i="74"/>
  <c r="C101" i="74"/>
  <c r="B101" i="74"/>
  <c r="P100" i="74"/>
  <c r="L100" i="74"/>
  <c r="C100" i="74"/>
  <c r="B100" i="74"/>
  <c r="P99" i="74"/>
  <c r="L99" i="74"/>
  <c r="C99" i="74"/>
  <c r="B99" i="74"/>
  <c r="L98" i="74"/>
  <c r="C98" i="74"/>
  <c r="B98" i="74"/>
  <c r="P97" i="74"/>
  <c r="L97" i="74"/>
  <c r="C97" i="74"/>
  <c r="B97" i="74"/>
  <c r="P96" i="74"/>
  <c r="L96" i="74"/>
  <c r="C96" i="74"/>
  <c r="B96" i="74"/>
  <c r="P95" i="74"/>
  <c r="L95" i="74"/>
  <c r="C95" i="74"/>
  <c r="B95" i="74"/>
  <c r="L94" i="74"/>
  <c r="C94" i="74"/>
  <c r="B94" i="74"/>
  <c r="P93" i="74"/>
  <c r="L93" i="74"/>
  <c r="C93" i="74"/>
  <c r="B93" i="74"/>
  <c r="P92" i="74"/>
  <c r="L92" i="74"/>
  <c r="C92" i="74"/>
  <c r="B92" i="74"/>
  <c r="P91" i="74"/>
  <c r="L91" i="74"/>
  <c r="C91" i="74"/>
  <c r="B91" i="74"/>
  <c r="P90" i="74"/>
  <c r="L90" i="74"/>
  <c r="C90" i="74"/>
  <c r="B90" i="74"/>
  <c r="P89" i="74"/>
  <c r="L89" i="74"/>
  <c r="C89" i="74"/>
  <c r="B89" i="74"/>
  <c r="P88" i="74"/>
  <c r="L88" i="74"/>
  <c r="C88" i="74"/>
  <c r="B88" i="74"/>
  <c r="P87" i="74"/>
  <c r="L87" i="74"/>
  <c r="C87" i="74"/>
  <c r="B87" i="74"/>
  <c r="P86" i="74"/>
  <c r="L86" i="74"/>
  <c r="C86" i="74"/>
  <c r="B86" i="74"/>
  <c r="P85" i="74"/>
  <c r="L85" i="74"/>
  <c r="C85" i="74"/>
  <c r="B85" i="74"/>
  <c r="P84" i="74"/>
  <c r="L84" i="74"/>
  <c r="C84" i="74"/>
  <c r="B84" i="74"/>
  <c r="P83" i="74"/>
  <c r="L83" i="74"/>
  <c r="C83" i="74"/>
  <c r="B83" i="74"/>
  <c r="P82" i="74"/>
  <c r="L82" i="74"/>
  <c r="C82" i="74"/>
  <c r="B82" i="74"/>
  <c r="P81" i="74"/>
  <c r="L81" i="74"/>
  <c r="C81" i="74"/>
  <c r="B81" i="74"/>
  <c r="P80" i="74"/>
  <c r="L80" i="74"/>
  <c r="C80" i="74"/>
  <c r="B80" i="74"/>
  <c r="P79" i="74"/>
  <c r="L79" i="74"/>
  <c r="C79" i="74"/>
  <c r="B79" i="74"/>
  <c r="P78" i="74"/>
  <c r="L78" i="74"/>
  <c r="C78" i="74"/>
  <c r="B78" i="74"/>
  <c r="L77" i="74"/>
  <c r="C77" i="74"/>
  <c r="B77" i="74"/>
  <c r="P76" i="74"/>
  <c r="L76" i="74"/>
  <c r="C76" i="74"/>
  <c r="B76" i="74"/>
  <c r="P75" i="74"/>
  <c r="L75" i="74"/>
  <c r="C75" i="74"/>
  <c r="B75" i="74"/>
  <c r="P74" i="74"/>
  <c r="L74" i="74"/>
  <c r="C74" i="74"/>
  <c r="B74" i="74"/>
  <c r="P73" i="74"/>
  <c r="O73" i="74"/>
  <c r="L73" i="74"/>
  <c r="C73" i="74"/>
  <c r="B73" i="74"/>
  <c r="P72" i="74"/>
  <c r="L72" i="74"/>
  <c r="C72" i="74"/>
  <c r="B72" i="74"/>
  <c r="P71" i="74"/>
  <c r="L71" i="74"/>
  <c r="C71" i="74"/>
  <c r="B71" i="74"/>
  <c r="P70" i="74"/>
  <c r="O70" i="74"/>
  <c r="L70" i="74"/>
  <c r="C70" i="74"/>
  <c r="B70" i="74"/>
  <c r="P69" i="74"/>
  <c r="O69" i="74"/>
  <c r="L69" i="74"/>
  <c r="C69" i="74"/>
  <c r="B69" i="74"/>
  <c r="P68" i="74"/>
  <c r="L68" i="74"/>
  <c r="C68" i="74"/>
  <c r="B68" i="74"/>
  <c r="P67" i="74"/>
  <c r="L67" i="74"/>
  <c r="C67" i="74"/>
  <c r="B67" i="74"/>
  <c r="O66" i="74"/>
  <c r="L66" i="74"/>
  <c r="C66" i="74"/>
  <c r="B66" i="74"/>
  <c r="P65" i="74"/>
  <c r="O65" i="74"/>
  <c r="L65" i="74"/>
  <c r="C65" i="74"/>
  <c r="B65" i="74"/>
  <c r="P64" i="74"/>
  <c r="O64" i="74"/>
  <c r="L64" i="74"/>
  <c r="C64" i="74"/>
  <c r="B64" i="74"/>
  <c r="P63" i="74"/>
  <c r="O63" i="74"/>
  <c r="L63" i="74"/>
  <c r="C63" i="74"/>
  <c r="B63" i="74"/>
  <c r="P62" i="74"/>
  <c r="O62" i="74"/>
  <c r="L62" i="74"/>
  <c r="C62" i="74"/>
  <c r="B62" i="74"/>
  <c r="P61" i="74"/>
  <c r="L61" i="74"/>
  <c r="C61" i="74"/>
  <c r="B61" i="74"/>
  <c r="P60" i="74"/>
  <c r="O60" i="74"/>
  <c r="L60" i="74"/>
  <c r="C60" i="74"/>
  <c r="B60" i="74"/>
  <c r="P59" i="74"/>
  <c r="O59" i="74"/>
  <c r="L59" i="74"/>
  <c r="C59" i="74"/>
  <c r="B59" i="74"/>
  <c r="P58" i="74"/>
  <c r="O58" i="74"/>
  <c r="L58" i="74"/>
  <c r="C58" i="74"/>
  <c r="B58" i="74"/>
  <c r="P57" i="74"/>
  <c r="L57" i="74"/>
  <c r="C57" i="74"/>
  <c r="B57" i="74"/>
  <c r="P56" i="74"/>
  <c r="O56" i="74"/>
  <c r="L56" i="74"/>
  <c r="C56" i="74"/>
  <c r="B56" i="74"/>
  <c r="P55" i="74"/>
  <c r="O55" i="74"/>
  <c r="L55" i="74"/>
  <c r="C55" i="74"/>
  <c r="B55" i="74"/>
  <c r="P54" i="74"/>
  <c r="O54" i="74"/>
  <c r="L54" i="74"/>
  <c r="C54" i="74"/>
  <c r="B54" i="74"/>
  <c r="P53" i="74"/>
  <c r="L53" i="74"/>
  <c r="C53" i="74"/>
  <c r="B53" i="74"/>
  <c r="P52" i="74"/>
  <c r="O52" i="74"/>
  <c r="L52" i="74"/>
  <c r="C52" i="74"/>
  <c r="B52" i="74"/>
  <c r="P51" i="74"/>
  <c r="O51" i="74"/>
  <c r="L51" i="74"/>
  <c r="C51" i="74"/>
  <c r="B51" i="74"/>
  <c r="P50" i="74"/>
  <c r="L50" i="74"/>
  <c r="C50" i="74"/>
  <c r="B50" i="74"/>
  <c r="P49" i="74"/>
  <c r="L49" i="74"/>
  <c r="C49" i="74"/>
  <c r="B49" i="74"/>
  <c r="P48" i="74"/>
  <c r="O48" i="74"/>
  <c r="L48" i="74"/>
  <c r="C48" i="74"/>
  <c r="B48" i="74"/>
  <c r="L47" i="74"/>
  <c r="C47" i="74"/>
  <c r="B47" i="74"/>
  <c r="P46" i="74"/>
  <c r="O46" i="74"/>
  <c r="L46" i="74"/>
  <c r="C46" i="74"/>
  <c r="B46" i="74"/>
  <c r="P45" i="74"/>
  <c r="L45" i="74"/>
  <c r="C45" i="74"/>
  <c r="B45" i="74"/>
  <c r="P44" i="74"/>
  <c r="L44" i="74"/>
  <c r="C44" i="74"/>
  <c r="B44" i="74"/>
  <c r="P43" i="74"/>
  <c r="L43" i="74"/>
  <c r="C43" i="74"/>
  <c r="B43" i="74"/>
  <c r="P42" i="74"/>
  <c r="O42" i="74"/>
  <c r="L42" i="74"/>
  <c r="C42" i="74"/>
  <c r="B42" i="74"/>
  <c r="P41" i="74"/>
  <c r="O41" i="74"/>
  <c r="L41" i="74"/>
  <c r="C41" i="74"/>
  <c r="B41" i="74"/>
  <c r="P40" i="74"/>
  <c r="L40" i="74"/>
  <c r="C40" i="74"/>
  <c r="B40" i="74"/>
  <c r="P39" i="74"/>
  <c r="O39" i="74"/>
  <c r="L39" i="74"/>
  <c r="C39" i="74"/>
  <c r="B39" i="74"/>
  <c r="P38" i="74"/>
  <c r="O38" i="74"/>
  <c r="L38" i="74"/>
  <c r="C38" i="74"/>
  <c r="B38" i="74"/>
  <c r="P37" i="74"/>
  <c r="O37" i="74"/>
  <c r="L37" i="74"/>
  <c r="C37" i="74"/>
  <c r="B37" i="74"/>
  <c r="P36" i="74"/>
  <c r="L36" i="74"/>
  <c r="C36" i="74"/>
  <c r="B36" i="74"/>
  <c r="P35" i="74"/>
  <c r="O35" i="74"/>
  <c r="L35" i="74"/>
  <c r="C35" i="74"/>
  <c r="B35" i="74"/>
  <c r="P34" i="74"/>
  <c r="O34" i="74"/>
  <c r="L34" i="74"/>
  <c r="C34" i="74"/>
  <c r="B34" i="74"/>
  <c r="P33" i="74"/>
  <c r="O33" i="74"/>
  <c r="L33" i="74"/>
  <c r="C33" i="74"/>
  <c r="B33" i="74"/>
  <c r="O32" i="74"/>
  <c r="L32" i="74"/>
  <c r="C32" i="74"/>
  <c r="B32" i="74"/>
  <c r="P31" i="74"/>
  <c r="O31" i="74"/>
  <c r="L31" i="74"/>
  <c r="C31" i="74"/>
  <c r="B31" i="74"/>
  <c r="P30" i="74"/>
  <c r="O30" i="74"/>
  <c r="L30" i="74"/>
  <c r="C30" i="74"/>
  <c r="B30" i="74"/>
  <c r="P29" i="74"/>
  <c r="L29" i="74"/>
  <c r="C29" i="74"/>
  <c r="B29" i="74"/>
  <c r="P28" i="74"/>
  <c r="O28" i="74"/>
  <c r="L28" i="74"/>
  <c r="C28" i="74"/>
  <c r="B28" i="74"/>
  <c r="P27" i="74"/>
  <c r="O27" i="74"/>
  <c r="L27" i="74"/>
  <c r="C27" i="74"/>
  <c r="B27" i="74"/>
  <c r="P26" i="74"/>
  <c r="O26" i="74"/>
  <c r="L26" i="74"/>
  <c r="C26" i="74"/>
  <c r="B26" i="74"/>
  <c r="P25" i="74"/>
  <c r="L25" i="74"/>
  <c r="C25" i="74"/>
  <c r="B25" i="74"/>
  <c r="P24" i="74"/>
  <c r="O24" i="74"/>
  <c r="L24" i="74"/>
  <c r="C24" i="74"/>
  <c r="B24" i="74"/>
  <c r="P23" i="74"/>
  <c r="O23" i="74"/>
  <c r="L23" i="74"/>
  <c r="C23" i="74"/>
  <c r="B23" i="74"/>
  <c r="P22" i="74"/>
  <c r="O22" i="74"/>
  <c r="L22" i="74"/>
  <c r="C22" i="74"/>
  <c r="B22" i="74"/>
  <c r="P21" i="74"/>
  <c r="O21" i="74"/>
  <c r="L21" i="74"/>
  <c r="C21" i="74"/>
  <c r="B21" i="74"/>
  <c r="P20" i="74"/>
  <c r="O20" i="74"/>
  <c r="L20" i="74"/>
  <c r="C20" i="74"/>
  <c r="B20" i="74"/>
  <c r="P19" i="74"/>
  <c r="O19" i="74"/>
  <c r="L19" i="74"/>
  <c r="C19" i="74"/>
  <c r="B19" i="74"/>
  <c r="P18" i="74"/>
  <c r="O18" i="74"/>
  <c r="L18" i="74"/>
  <c r="C18" i="74"/>
  <c r="B18" i="74"/>
  <c r="P17" i="74"/>
  <c r="O17" i="74"/>
  <c r="L17" i="74"/>
  <c r="C17" i="74"/>
  <c r="B17" i="74"/>
  <c r="P16" i="74"/>
  <c r="O16" i="74"/>
  <c r="L16" i="74"/>
  <c r="C16" i="74"/>
  <c r="B16" i="74"/>
  <c r="P15" i="74"/>
  <c r="O15" i="74"/>
  <c r="L15" i="74"/>
  <c r="C15" i="74"/>
  <c r="B15" i="74"/>
  <c r="P14" i="74"/>
  <c r="L14" i="74"/>
  <c r="C14" i="74"/>
  <c r="B14" i="74"/>
  <c r="P13" i="74"/>
  <c r="O13" i="74"/>
  <c r="L13" i="74"/>
  <c r="Q13" i="74"/>
  <c r="C13" i="74"/>
  <c r="B13" i="74"/>
  <c r="O12" i="74"/>
  <c r="L12" i="74"/>
  <c r="Q12" i="74"/>
  <c r="C12" i="74"/>
  <c r="B12" i="74"/>
  <c r="P11" i="74"/>
  <c r="O11" i="74"/>
  <c r="L11" i="74"/>
  <c r="Q11" i="74"/>
  <c r="C11" i="74"/>
  <c r="B11" i="74"/>
  <c r="P10" i="74"/>
  <c r="O10" i="74"/>
  <c r="L10" i="74"/>
  <c r="Q10" i="74"/>
  <c r="C10" i="74"/>
  <c r="B10" i="74"/>
  <c r="P9" i="74"/>
  <c r="O9" i="74"/>
  <c r="L9" i="74"/>
  <c r="Q9" i="74"/>
  <c r="C9" i="74"/>
  <c r="B9" i="74"/>
  <c r="P8" i="74"/>
  <c r="L8" i="74"/>
  <c r="Q8" i="74"/>
  <c r="C8" i="74"/>
  <c r="B8" i="74"/>
  <c r="P7" i="74"/>
  <c r="O7" i="74"/>
  <c r="L7" i="74"/>
  <c r="Q7" i="74"/>
  <c r="C7" i="74"/>
  <c r="B7" i="74"/>
  <c r="P6" i="74"/>
  <c r="O6" i="74"/>
  <c r="L6" i="74"/>
  <c r="Q6" i="74"/>
  <c r="C6" i="74"/>
  <c r="B6" i="74"/>
  <c r="P5" i="74"/>
  <c r="L5" i="74"/>
  <c r="Q5" i="74"/>
  <c r="C5" i="74"/>
  <c r="B5" i="74"/>
  <c r="P4" i="74"/>
  <c r="L4" i="74"/>
  <c r="Q4" i="74"/>
  <c r="C4" i="74"/>
  <c r="B4" i="74"/>
  <c r="P3" i="74"/>
  <c r="L3" i="74"/>
  <c r="Q3" i="74"/>
  <c r="C3" i="74"/>
  <c r="B3" i="74"/>
  <c r="P2" i="74"/>
  <c r="O2" i="74"/>
  <c r="L2" i="74"/>
  <c r="Q2" i="74"/>
  <c r="C2" i="74"/>
  <c r="B2" i="74"/>
  <c r="Q1" i="74"/>
  <c r="P1" i="74"/>
  <c r="O1" i="74"/>
  <c r="L109" i="73"/>
  <c r="C109" i="73"/>
  <c r="B109" i="73"/>
  <c r="L108" i="73"/>
  <c r="C108" i="73"/>
  <c r="B108" i="73"/>
  <c r="L107" i="73"/>
  <c r="C107" i="73"/>
  <c r="B107" i="73"/>
  <c r="L106" i="73"/>
  <c r="C106" i="73"/>
  <c r="B106" i="73"/>
  <c r="L105" i="73"/>
  <c r="C105" i="73"/>
  <c r="B105" i="73"/>
  <c r="L104" i="73"/>
  <c r="C104" i="73"/>
  <c r="B104" i="73"/>
  <c r="L103" i="73"/>
  <c r="C103" i="73"/>
  <c r="B103" i="73"/>
  <c r="L102" i="73"/>
  <c r="C102" i="73"/>
  <c r="B102" i="73"/>
  <c r="L101" i="73"/>
  <c r="C101" i="73"/>
  <c r="B101" i="73"/>
  <c r="L100" i="73"/>
  <c r="C100" i="73"/>
  <c r="B100" i="73"/>
  <c r="L99" i="73"/>
  <c r="C99" i="73"/>
  <c r="B99" i="73"/>
  <c r="L98" i="73"/>
  <c r="C98" i="73"/>
  <c r="B98" i="73"/>
  <c r="L97" i="73"/>
  <c r="C97" i="73"/>
  <c r="B97" i="73"/>
  <c r="L96" i="73"/>
  <c r="C96" i="73"/>
  <c r="B96" i="73"/>
  <c r="L95" i="73"/>
  <c r="C95" i="73"/>
  <c r="B95" i="73"/>
  <c r="L94" i="73"/>
  <c r="C94" i="73"/>
  <c r="B94" i="73"/>
  <c r="L93" i="73"/>
  <c r="C93" i="73"/>
  <c r="B93" i="73"/>
  <c r="L92" i="73"/>
  <c r="C92" i="73"/>
  <c r="B92" i="73"/>
  <c r="L91" i="73"/>
  <c r="C91" i="73"/>
  <c r="B91" i="73"/>
  <c r="L90" i="73"/>
  <c r="C90" i="73"/>
  <c r="B90" i="73"/>
  <c r="L89" i="73"/>
  <c r="C89" i="73"/>
  <c r="B89" i="73"/>
  <c r="L88" i="73"/>
  <c r="C88" i="73"/>
  <c r="B88" i="73"/>
  <c r="L87" i="73"/>
  <c r="C87" i="73"/>
  <c r="B87" i="73"/>
  <c r="L86" i="73"/>
  <c r="C86" i="73"/>
  <c r="B86" i="73"/>
  <c r="L85" i="73"/>
  <c r="C85" i="73"/>
  <c r="B85" i="73"/>
  <c r="L84" i="73"/>
  <c r="C84" i="73"/>
  <c r="B84" i="73"/>
  <c r="L83" i="73"/>
  <c r="C83" i="73"/>
  <c r="B83" i="73"/>
  <c r="L82" i="73"/>
  <c r="C82" i="73"/>
  <c r="B82" i="73"/>
  <c r="L81" i="73"/>
  <c r="C81" i="73"/>
  <c r="B81" i="73"/>
  <c r="L80" i="73"/>
  <c r="C80" i="73"/>
  <c r="B80" i="73"/>
  <c r="L79" i="73"/>
  <c r="C79" i="73"/>
  <c r="B79" i="73"/>
  <c r="L78" i="73"/>
  <c r="C78" i="73"/>
  <c r="B78" i="73"/>
  <c r="L77" i="73"/>
  <c r="C77" i="73"/>
  <c r="B77" i="73"/>
  <c r="L76" i="73"/>
  <c r="C76" i="73"/>
  <c r="B76" i="73"/>
  <c r="L75" i="73"/>
  <c r="C75" i="73"/>
  <c r="B75" i="73"/>
  <c r="L74" i="73"/>
  <c r="C74" i="73"/>
  <c r="B74" i="73"/>
  <c r="L73" i="73"/>
  <c r="C73" i="73"/>
  <c r="B73" i="73"/>
  <c r="L72" i="73"/>
  <c r="O72" i="73"/>
  <c r="C72" i="73"/>
  <c r="B72" i="73"/>
  <c r="L71" i="73"/>
  <c r="O71" i="73"/>
  <c r="C71" i="73"/>
  <c r="B71" i="73"/>
  <c r="L70" i="73"/>
  <c r="O70" i="73"/>
  <c r="C70" i="73"/>
  <c r="B70" i="73"/>
  <c r="L69" i="73"/>
  <c r="C69" i="73"/>
  <c r="B69" i="73"/>
  <c r="L68" i="73"/>
  <c r="O68" i="73"/>
  <c r="C68" i="73"/>
  <c r="B68" i="73"/>
  <c r="L67" i="73"/>
  <c r="O67" i="73"/>
  <c r="C67" i="73"/>
  <c r="B67" i="73"/>
  <c r="L66" i="73"/>
  <c r="O66" i="73"/>
  <c r="C66" i="73"/>
  <c r="B66" i="73"/>
  <c r="L65" i="73"/>
  <c r="C65" i="73"/>
  <c r="B65" i="73"/>
  <c r="L64" i="73"/>
  <c r="O64" i="73"/>
  <c r="C64" i="73"/>
  <c r="B64" i="73"/>
  <c r="L63" i="73"/>
  <c r="O63" i="73"/>
  <c r="C63" i="73"/>
  <c r="B63" i="73"/>
  <c r="L62" i="73"/>
  <c r="O62" i="73"/>
  <c r="C62" i="73"/>
  <c r="B62" i="73"/>
  <c r="L61" i="73"/>
  <c r="C61" i="73"/>
  <c r="B61" i="73"/>
  <c r="L60" i="73"/>
  <c r="O60" i="73"/>
  <c r="C60" i="73"/>
  <c r="B60" i="73"/>
  <c r="L59" i="73"/>
  <c r="O59" i="73"/>
  <c r="C59" i="73"/>
  <c r="B59" i="73"/>
  <c r="L58" i="73"/>
  <c r="O58" i="73"/>
  <c r="C58" i="73"/>
  <c r="B58" i="73"/>
  <c r="L57" i="73"/>
  <c r="C57" i="73"/>
  <c r="B57" i="73"/>
  <c r="L56" i="73"/>
  <c r="O56" i="73"/>
  <c r="C56" i="73"/>
  <c r="B56" i="73"/>
  <c r="L55" i="73"/>
  <c r="O55" i="73"/>
  <c r="C55" i="73"/>
  <c r="B55" i="73"/>
  <c r="L54" i="73"/>
  <c r="O54" i="73"/>
  <c r="C54" i="73"/>
  <c r="B54" i="73"/>
  <c r="L53" i="73"/>
  <c r="C53" i="73"/>
  <c r="B53" i="73"/>
  <c r="L52" i="73"/>
  <c r="O52" i="73"/>
  <c r="C52" i="73"/>
  <c r="B52" i="73"/>
  <c r="L51" i="73"/>
  <c r="O51" i="73"/>
  <c r="C51" i="73"/>
  <c r="B51" i="73"/>
  <c r="L50" i="73"/>
  <c r="O50" i="73"/>
  <c r="C50" i="73"/>
  <c r="B50" i="73"/>
  <c r="L49" i="73"/>
  <c r="C49" i="73"/>
  <c r="B49" i="73"/>
  <c r="L48" i="73"/>
  <c r="O48" i="73"/>
  <c r="C48" i="73"/>
  <c r="B48" i="73"/>
  <c r="L47" i="73"/>
  <c r="O47" i="73"/>
  <c r="C47" i="73"/>
  <c r="B47" i="73"/>
  <c r="L46" i="73"/>
  <c r="O46" i="73"/>
  <c r="C46" i="73"/>
  <c r="B46" i="73"/>
  <c r="L45" i="73"/>
  <c r="C45" i="73"/>
  <c r="B45" i="73"/>
  <c r="L44" i="73"/>
  <c r="O44" i="73"/>
  <c r="C44" i="73"/>
  <c r="B44" i="73"/>
  <c r="L43" i="73"/>
  <c r="O43" i="73"/>
  <c r="C43" i="73"/>
  <c r="B43" i="73"/>
  <c r="L42" i="73"/>
  <c r="O42" i="73"/>
  <c r="C42" i="73"/>
  <c r="B42" i="73"/>
  <c r="L41" i="73"/>
  <c r="C41" i="73"/>
  <c r="B41" i="73"/>
  <c r="L40" i="73"/>
  <c r="O40" i="73"/>
  <c r="C40" i="73"/>
  <c r="B40" i="73"/>
  <c r="L39" i="73"/>
  <c r="O39" i="73"/>
  <c r="C39" i="73"/>
  <c r="B39" i="73"/>
  <c r="L38" i="73"/>
  <c r="O38" i="73"/>
  <c r="C38" i="73"/>
  <c r="B38" i="73"/>
  <c r="L37" i="73"/>
  <c r="C37" i="73"/>
  <c r="B37" i="73"/>
  <c r="L36" i="73"/>
  <c r="O36" i="73"/>
  <c r="C36" i="73"/>
  <c r="B36" i="73"/>
  <c r="L35" i="73"/>
  <c r="O35" i="73"/>
  <c r="C35" i="73"/>
  <c r="B35" i="73"/>
  <c r="L34" i="73"/>
  <c r="O34" i="73"/>
  <c r="C34" i="73"/>
  <c r="B34" i="73"/>
  <c r="L33" i="73"/>
  <c r="C33" i="73"/>
  <c r="B33" i="73"/>
  <c r="L32" i="73"/>
  <c r="O32" i="73"/>
  <c r="C32" i="73"/>
  <c r="B32" i="73"/>
  <c r="L31" i="73"/>
  <c r="O31" i="73"/>
  <c r="C31" i="73"/>
  <c r="B31" i="73"/>
  <c r="L30" i="73"/>
  <c r="O30" i="73"/>
  <c r="C30" i="73"/>
  <c r="B30" i="73"/>
  <c r="L29" i="73"/>
  <c r="C29" i="73"/>
  <c r="B29" i="73"/>
  <c r="L28" i="73"/>
  <c r="O28" i="73"/>
  <c r="C28" i="73"/>
  <c r="B28" i="73"/>
  <c r="L27" i="73"/>
  <c r="O27" i="73"/>
  <c r="C27" i="73"/>
  <c r="B27" i="73"/>
  <c r="L26" i="73"/>
  <c r="O26" i="73"/>
  <c r="C26" i="73"/>
  <c r="B26" i="73"/>
  <c r="L25" i="73"/>
  <c r="C25" i="73"/>
  <c r="B25" i="73"/>
  <c r="L24" i="73"/>
  <c r="O24" i="73"/>
  <c r="C24" i="73"/>
  <c r="B24" i="73"/>
  <c r="L23" i="73"/>
  <c r="O23" i="73"/>
  <c r="C23" i="73"/>
  <c r="B23" i="73"/>
  <c r="L22" i="73"/>
  <c r="O22" i="73"/>
  <c r="C22" i="73"/>
  <c r="B22" i="73"/>
  <c r="L21" i="73"/>
  <c r="C21" i="73"/>
  <c r="B21" i="73"/>
  <c r="L20" i="73"/>
  <c r="O20" i="73"/>
  <c r="C20" i="73"/>
  <c r="B20" i="73"/>
  <c r="L19" i="73"/>
  <c r="O19" i="73"/>
  <c r="C19" i="73"/>
  <c r="B19" i="73"/>
  <c r="L18" i="73"/>
  <c r="O18" i="73"/>
  <c r="C18" i="73"/>
  <c r="B18" i="73"/>
  <c r="L17" i="73"/>
  <c r="C17" i="73"/>
  <c r="B17" i="73"/>
  <c r="L16" i="73"/>
  <c r="O16" i="73"/>
  <c r="C16" i="73"/>
  <c r="B16" i="73"/>
  <c r="L15" i="73"/>
  <c r="O15" i="73"/>
  <c r="C15" i="73"/>
  <c r="B15" i="73"/>
  <c r="L14" i="73"/>
  <c r="O14" i="73"/>
  <c r="C14" i="73"/>
  <c r="B14" i="73"/>
  <c r="L13" i="73"/>
  <c r="C13" i="73"/>
  <c r="B13" i="73"/>
  <c r="L12" i="73"/>
  <c r="O12" i="73"/>
  <c r="C12" i="73"/>
  <c r="B12" i="73"/>
  <c r="L11" i="73"/>
  <c r="O11" i="73"/>
  <c r="C11" i="73"/>
  <c r="B11" i="73"/>
  <c r="L10" i="73"/>
  <c r="O10" i="73"/>
  <c r="C10" i="73"/>
  <c r="B10" i="73"/>
  <c r="L9" i="73"/>
  <c r="C9" i="73"/>
  <c r="B9" i="73"/>
  <c r="L8" i="73"/>
  <c r="O8" i="73"/>
  <c r="C8" i="73"/>
  <c r="B8" i="73"/>
  <c r="L7" i="73"/>
  <c r="O7" i="73"/>
  <c r="C7" i="73"/>
  <c r="B7" i="73"/>
  <c r="L6" i="73"/>
  <c r="O6" i="73"/>
  <c r="C6" i="73"/>
  <c r="B6" i="73"/>
  <c r="L5" i="73"/>
  <c r="C5" i="73"/>
  <c r="B5" i="73"/>
  <c r="L4" i="73"/>
  <c r="O4" i="73"/>
  <c r="C4" i="73"/>
  <c r="B4" i="73"/>
  <c r="L3" i="73"/>
  <c r="O3" i="73"/>
  <c r="C3" i="73"/>
  <c r="B3" i="73"/>
  <c r="L2" i="73"/>
  <c r="C2" i="73"/>
  <c r="B2" i="73"/>
  <c r="Q1" i="73"/>
  <c r="O1" i="73"/>
  <c r="W126" i="72"/>
  <c r="W127" i="72" s="1"/>
  <c r="W128" i="72" s="1"/>
  <c r="W129" i="72" s="1"/>
  <c r="W130" i="72" s="1"/>
  <c r="W131" i="72" s="1"/>
  <c r="W132" i="72" s="1"/>
  <c r="W133" i="72" s="1"/>
  <c r="W134" i="72" s="1"/>
  <c r="W135" i="72" s="1"/>
  <c r="W136" i="72" s="1"/>
  <c r="L109" i="72"/>
  <c r="C109" i="72"/>
  <c r="B109" i="72"/>
  <c r="L108" i="72"/>
  <c r="C108" i="72"/>
  <c r="B108" i="72"/>
  <c r="L107" i="72"/>
  <c r="C107" i="72"/>
  <c r="B107" i="72"/>
  <c r="L106" i="72"/>
  <c r="C106" i="72"/>
  <c r="B106" i="72"/>
  <c r="L105" i="72"/>
  <c r="C105" i="72"/>
  <c r="B105" i="72"/>
  <c r="L104" i="72"/>
  <c r="C104" i="72"/>
  <c r="B104" i="72"/>
  <c r="L103" i="72"/>
  <c r="C103" i="72"/>
  <c r="B103" i="72"/>
  <c r="L102" i="72"/>
  <c r="C102" i="72"/>
  <c r="B102" i="72"/>
  <c r="L101" i="72"/>
  <c r="C101" i="72"/>
  <c r="B101" i="72"/>
  <c r="L100" i="72"/>
  <c r="C100" i="72"/>
  <c r="B100" i="72"/>
  <c r="L99" i="72"/>
  <c r="C99" i="72"/>
  <c r="B99" i="72"/>
  <c r="L98" i="72"/>
  <c r="C98" i="72"/>
  <c r="B98" i="72"/>
  <c r="L97" i="72"/>
  <c r="C97" i="72"/>
  <c r="B97" i="72"/>
  <c r="L96" i="72"/>
  <c r="C96" i="72"/>
  <c r="B96" i="72"/>
  <c r="L95" i="72"/>
  <c r="C95" i="72"/>
  <c r="B95" i="72"/>
  <c r="L94" i="72"/>
  <c r="C94" i="72"/>
  <c r="B94" i="72"/>
  <c r="L93" i="72"/>
  <c r="C93" i="72"/>
  <c r="B93" i="72"/>
  <c r="L92" i="72"/>
  <c r="C92" i="72"/>
  <c r="B92" i="72"/>
  <c r="L91" i="72"/>
  <c r="C91" i="72"/>
  <c r="B91" i="72"/>
  <c r="L90" i="72"/>
  <c r="C90" i="72"/>
  <c r="B90" i="72"/>
  <c r="L89" i="72"/>
  <c r="C89" i="72"/>
  <c r="B89" i="72"/>
  <c r="L88" i="72"/>
  <c r="C88" i="72"/>
  <c r="B88" i="72"/>
  <c r="L87" i="72"/>
  <c r="C87" i="72"/>
  <c r="B87" i="72"/>
  <c r="L86" i="72"/>
  <c r="C86" i="72"/>
  <c r="B86" i="72"/>
  <c r="L85" i="72"/>
  <c r="C85" i="72"/>
  <c r="B85" i="72"/>
  <c r="L84" i="72"/>
  <c r="C84" i="72"/>
  <c r="B84" i="72"/>
  <c r="L83" i="72"/>
  <c r="C83" i="72"/>
  <c r="B83" i="72"/>
  <c r="L82" i="72"/>
  <c r="C82" i="72"/>
  <c r="B82" i="72"/>
  <c r="L81" i="72"/>
  <c r="C81" i="72"/>
  <c r="B81" i="72"/>
  <c r="L80" i="72"/>
  <c r="C80" i="72"/>
  <c r="B80" i="72"/>
  <c r="L79" i="72"/>
  <c r="C79" i="72"/>
  <c r="B79" i="72"/>
  <c r="L78" i="72"/>
  <c r="C78" i="72"/>
  <c r="B78" i="72"/>
  <c r="L77" i="72"/>
  <c r="C77" i="72"/>
  <c r="B77" i="72"/>
  <c r="L76" i="72"/>
  <c r="C76" i="72"/>
  <c r="B76" i="72"/>
  <c r="L75" i="72"/>
  <c r="C75" i="72"/>
  <c r="B75" i="72"/>
  <c r="L74" i="72"/>
  <c r="C74" i="72"/>
  <c r="B74" i="72"/>
  <c r="L73" i="72"/>
  <c r="C73" i="72"/>
  <c r="B73" i="72"/>
  <c r="L72" i="72"/>
  <c r="C72" i="72"/>
  <c r="B72" i="72"/>
  <c r="L71" i="72"/>
  <c r="C71" i="72"/>
  <c r="B71" i="72"/>
  <c r="L70" i="72"/>
  <c r="C70" i="72"/>
  <c r="B70" i="72"/>
  <c r="L69" i="72"/>
  <c r="C69" i="72"/>
  <c r="B69" i="72"/>
  <c r="L68" i="72"/>
  <c r="C68" i="72"/>
  <c r="B68" i="72"/>
  <c r="L67" i="72"/>
  <c r="C67" i="72"/>
  <c r="B67" i="72"/>
  <c r="L66" i="72"/>
  <c r="C66" i="72"/>
  <c r="B66" i="72"/>
  <c r="L65" i="72"/>
  <c r="C65" i="72"/>
  <c r="B65" i="72"/>
  <c r="L64" i="72"/>
  <c r="C64" i="72"/>
  <c r="B64" i="72"/>
  <c r="L63" i="72"/>
  <c r="C63" i="72"/>
  <c r="B63" i="72"/>
  <c r="L62" i="72"/>
  <c r="C62" i="72"/>
  <c r="B62" i="72"/>
  <c r="L61" i="72"/>
  <c r="C61" i="72"/>
  <c r="B61" i="72"/>
  <c r="L60" i="72"/>
  <c r="C60" i="72"/>
  <c r="B60" i="72"/>
  <c r="L59" i="72"/>
  <c r="C59" i="72"/>
  <c r="B59" i="72"/>
  <c r="L58" i="72"/>
  <c r="C58" i="72"/>
  <c r="B58" i="72"/>
  <c r="L57" i="72"/>
  <c r="C57" i="72"/>
  <c r="B57" i="72"/>
  <c r="L56" i="72"/>
  <c r="C56" i="72"/>
  <c r="B56" i="72"/>
  <c r="L55" i="72"/>
  <c r="C55" i="72"/>
  <c r="B55" i="72"/>
  <c r="L54" i="72"/>
  <c r="C54" i="72"/>
  <c r="B54" i="72"/>
  <c r="L53" i="72"/>
  <c r="C53" i="72"/>
  <c r="B53" i="72"/>
  <c r="L52" i="72"/>
  <c r="C52" i="72"/>
  <c r="B52" i="72"/>
  <c r="L51" i="72"/>
  <c r="C51" i="72"/>
  <c r="B51" i="72"/>
  <c r="L50" i="72"/>
  <c r="C50" i="72"/>
  <c r="B50" i="72"/>
  <c r="L49" i="72"/>
  <c r="C49" i="72"/>
  <c r="B49" i="72"/>
  <c r="L48" i="72"/>
  <c r="C48" i="72"/>
  <c r="B48" i="72"/>
  <c r="L47" i="72"/>
  <c r="C47" i="72"/>
  <c r="B47" i="72"/>
  <c r="L46" i="72"/>
  <c r="C46" i="72"/>
  <c r="B46" i="72"/>
  <c r="L45" i="72"/>
  <c r="C45" i="72"/>
  <c r="B45" i="72"/>
  <c r="L44" i="72"/>
  <c r="C44" i="72"/>
  <c r="B44" i="72"/>
  <c r="L43" i="72"/>
  <c r="C43" i="72"/>
  <c r="B43" i="72"/>
  <c r="L42" i="72"/>
  <c r="C42" i="72"/>
  <c r="B42" i="72"/>
  <c r="L41" i="72"/>
  <c r="C41" i="72"/>
  <c r="B41" i="72"/>
  <c r="L40" i="72"/>
  <c r="C40" i="72"/>
  <c r="B40" i="72"/>
  <c r="L39" i="72"/>
  <c r="C39" i="72"/>
  <c r="B39" i="72"/>
  <c r="L38" i="72"/>
  <c r="C38" i="72"/>
  <c r="B38" i="72"/>
  <c r="L37" i="72"/>
  <c r="C37" i="72"/>
  <c r="B37" i="72"/>
  <c r="L36" i="72"/>
  <c r="C36" i="72"/>
  <c r="B36" i="72"/>
  <c r="L35" i="72"/>
  <c r="C35" i="72"/>
  <c r="B35" i="72"/>
  <c r="L34" i="72"/>
  <c r="C34" i="72"/>
  <c r="B34" i="72"/>
  <c r="L33" i="72"/>
  <c r="C33" i="72"/>
  <c r="B33" i="72"/>
  <c r="L32" i="72"/>
  <c r="C32" i="72"/>
  <c r="B32" i="72"/>
  <c r="L31" i="72"/>
  <c r="C31" i="72"/>
  <c r="B31" i="72"/>
  <c r="L30" i="72"/>
  <c r="C30" i="72"/>
  <c r="B30" i="72"/>
  <c r="L29" i="72"/>
  <c r="C29" i="72"/>
  <c r="B29" i="72"/>
  <c r="L28" i="72"/>
  <c r="C28" i="72"/>
  <c r="B28" i="72"/>
  <c r="L27" i="72"/>
  <c r="C27" i="72"/>
  <c r="B27" i="72"/>
  <c r="L26" i="72"/>
  <c r="C26" i="72"/>
  <c r="B26" i="72"/>
  <c r="L25" i="72"/>
  <c r="C25" i="72"/>
  <c r="B25" i="72"/>
  <c r="L24" i="72"/>
  <c r="C24" i="72"/>
  <c r="B24" i="72"/>
  <c r="L23" i="72"/>
  <c r="C23" i="72"/>
  <c r="B23" i="72"/>
  <c r="L22" i="72"/>
  <c r="C22" i="72"/>
  <c r="B22" i="72"/>
  <c r="L21" i="72"/>
  <c r="C21" i="72"/>
  <c r="B21" i="72"/>
  <c r="L20" i="72"/>
  <c r="C20" i="72"/>
  <c r="B20" i="72"/>
  <c r="L19" i="72"/>
  <c r="C19" i="72"/>
  <c r="B19" i="72"/>
  <c r="L18" i="72"/>
  <c r="C18" i="72"/>
  <c r="B18" i="72"/>
  <c r="L17" i="72"/>
  <c r="C17" i="72"/>
  <c r="B17" i="72"/>
  <c r="L16" i="72"/>
  <c r="C16" i="72"/>
  <c r="B16" i="72"/>
  <c r="L15" i="72"/>
  <c r="C15" i="72"/>
  <c r="B15" i="72"/>
  <c r="L14" i="72"/>
  <c r="C14" i="72"/>
  <c r="B14" i="72"/>
  <c r="L13" i="72"/>
  <c r="C13" i="72"/>
  <c r="B13" i="72"/>
  <c r="L12" i="72"/>
  <c r="C12" i="72"/>
  <c r="B12" i="72"/>
  <c r="L11" i="72"/>
  <c r="C11" i="72"/>
  <c r="B11" i="72"/>
  <c r="L10" i="72"/>
  <c r="C10" i="72"/>
  <c r="B10" i="72"/>
  <c r="L9" i="72"/>
  <c r="C9" i="72"/>
  <c r="B9" i="72"/>
  <c r="L8" i="72"/>
  <c r="C8" i="72"/>
  <c r="B8" i="72"/>
  <c r="L7" i="72"/>
  <c r="C7" i="72"/>
  <c r="B7" i="72"/>
  <c r="L6" i="72"/>
  <c r="C6" i="72"/>
  <c r="B6" i="72"/>
  <c r="L5" i="72"/>
  <c r="C5" i="72"/>
  <c r="B5" i="72"/>
  <c r="L4" i="72"/>
  <c r="C4" i="72"/>
  <c r="B4" i="72"/>
  <c r="L3" i="72"/>
  <c r="C3" i="72"/>
  <c r="B3" i="72"/>
  <c r="L2" i="72"/>
  <c r="C2" i="72"/>
  <c r="B2" i="72"/>
  <c r="D1" i="64"/>
  <c r="D1" i="41"/>
  <c r="A133" i="71"/>
  <c r="A132" i="71"/>
  <c r="A131" i="71"/>
  <c r="A130" i="71"/>
  <c r="A129" i="71"/>
  <c r="A128" i="71"/>
  <c r="A127" i="71"/>
  <c r="A126" i="71"/>
  <c r="A125" i="71"/>
  <c r="A124" i="71"/>
  <c r="A123" i="71"/>
  <c r="A122" i="71"/>
  <c r="A121" i="71"/>
  <c r="A120" i="71"/>
  <c r="A119" i="71"/>
  <c r="A118" i="71"/>
  <c r="A117" i="71"/>
  <c r="A116" i="71"/>
  <c r="A115" i="71"/>
  <c r="A114" i="71"/>
  <c r="A113" i="71"/>
  <c r="A112" i="71"/>
  <c r="A111" i="71"/>
  <c r="A110" i="71"/>
  <c r="A109" i="71"/>
  <c r="A108" i="71"/>
  <c r="A107" i="71"/>
  <c r="A106" i="71"/>
  <c r="A105" i="71"/>
  <c r="A104" i="71"/>
  <c r="A103" i="71"/>
  <c r="A102" i="71"/>
  <c r="A101" i="71"/>
  <c r="A100" i="71"/>
  <c r="A99" i="71"/>
  <c r="A98" i="71"/>
  <c r="A97" i="71"/>
  <c r="A96" i="71"/>
  <c r="A95" i="71"/>
  <c r="A94" i="71"/>
  <c r="A93" i="71"/>
  <c r="A92" i="71"/>
  <c r="A91" i="71"/>
  <c r="A90" i="71"/>
  <c r="A89" i="71"/>
  <c r="A88" i="71"/>
  <c r="A87" i="71"/>
  <c r="A86" i="71"/>
  <c r="A85" i="71"/>
  <c r="A84" i="71"/>
  <c r="A83" i="71"/>
  <c r="A82" i="71"/>
  <c r="A81" i="71"/>
  <c r="A80" i="71"/>
  <c r="A79" i="71"/>
  <c r="A78" i="71"/>
  <c r="A77" i="71"/>
  <c r="A76" i="71"/>
  <c r="A75" i="71"/>
  <c r="A74" i="71"/>
  <c r="A73" i="71"/>
  <c r="A72" i="71"/>
  <c r="A71" i="71"/>
  <c r="A70" i="71"/>
  <c r="A69" i="71"/>
  <c r="A68" i="71"/>
  <c r="A67" i="71"/>
  <c r="A66" i="71"/>
  <c r="A65" i="71"/>
  <c r="A64" i="71"/>
  <c r="A63" i="71"/>
  <c r="A62" i="71"/>
  <c r="A61" i="71"/>
  <c r="A60" i="71"/>
  <c r="A59" i="71"/>
  <c r="A58" i="71"/>
  <c r="A57" i="71"/>
  <c r="A56" i="71"/>
  <c r="A55" i="71"/>
  <c r="A54" i="71"/>
  <c r="A53" i="71"/>
  <c r="A52" i="71"/>
  <c r="A51" i="71"/>
  <c r="A50" i="71"/>
  <c r="A49" i="71"/>
  <c r="A48" i="71"/>
  <c r="A47" i="71"/>
  <c r="A46" i="71"/>
  <c r="A45" i="71"/>
  <c r="A44" i="71"/>
  <c r="A43" i="71"/>
  <c r="A42" i="71"/>
  <c r="A41" i="71"/>
  <c r="A40" i="71"/>
  <c r="A39" i="71"/>
  <c r="A38" i="71"/>
  <c r="A37" i="71"/>
  <c r="A36" i="71"/>
  <c r="A35" i="71"/>
  <c r="A34" i="71"/>
  <c r="A33" i="71"/>
  <c r="A32" i="71"/>
  <c r="A31" i="71"/>
  <c r="A30" i="71"/>
  <c r="A29" i="71"/>
  <c r="A28" i="71"/>
  <c r="A27" i="71"/>
  <c r="A26" i="71"/>
  <c r="A25" i="71"/>
  <c r="A24" i="71"/>
  <c r="A23" i="71"/>
  <c r="A22" i="71"/>
  <c r="A21" i="71"/>
  <c r="A20" i="71"/>
  <c r="A19" i="71"/>
  <c r="A18" i="71"/>
  <c r="A17" i="71"/>
  <c r="A16" i="71"/>
  <c r="A15" i="71"/>
  <c r="A14" i="71"/>
  <c r="A13" i="71"/>
  <c r="A12" i="71"/>
  <c r="A11" i="71"/>
  <c r="A10" i="71"/>
  <c r="A9" i="71"/>
  <c r="A8" i="71"/>
  <c r="A7" i="71"/>
  <c r="A6" i="71"/>
  <c r="A5" i="71"/>
  <c r="A4" i="71"/>
  <c r="A3" i="71"/>
  <c r="A2" i="71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2" i="6"/>
  <c r="DS128" i="71"/>
  <c r="DV128" i="71" s="1"/>
  <c r="DS1" i="71"/>
  <c r="DV1" i="71" s="1"/>
  <c r="DR1" i="71"/>
  <c r="DU1" i="71" s="1"/>
  <c r="DQ1" i="71"/>
  <c r="DT1" i="71" s="1"/>
  <c r="AU26" i="32"/>
  <c r="AU27" i="32"/>
  <c r="AU28" i="32"/>
  <c r="AU29" i="32"/>
  <c r="AU25" i="32"/>
  <c r="AQ26" i="32"/>
  <c r="AQ27" i="32"/>
  <c r="AQ28" i="32"/>
  <c r="AQ29" i="32"/>
  <c r="AQ25" i="32"/>
  <c r="AM26" i="32"/>
  <c r="AM27" i="32"/>
  <c r="AM28" i="32"/>
  <c r="AM29" i="32"/>
  <c r="AM25" i="32"/>
  <c r="AI26" i="32"/>
  <c r="AI27" i="32"/>
  <c r="AI28" i="32"/>
  <c r="AI29" i="32"/>
  <c r="AI25" i="32"/>
  <c r="AE26" i="32"/>
  <c r="AE27" i="32"/>
  <c r="AE28" i="32"/>
  <c r="AE29" i="32"/>
  <c r="AE25" i="32"/>
  <c r="AT48" i="32"/>
  <c r="AT60" i="32" s="1"/>
  <c r="AP48" i="32"/>
  <c r="AP60" i="32"/>
  <c r="AL48" i="32"/>
  <c r="AL60" i="32" s="1"/>
  <c r="AH48" i="32"/>
  <c r="AH60" i="32"/>
  <c r="AD48" i="32"/>
  <c r="AD60" i="32" s="1"/>
  <c r="AT47" i="32"/>
  <c r="AT59" i="32"/>
  <c r="AP47" i="32"/>
  <c r="AP59" i="32" s="1"/>
  <c r="AL47" i="32"/>
  <c r="AL59" i="32"/>
  <c r="AH47" i="32"/>
  <c r="AH59" i="32" s="1"/>
  <c r="AD47" i="32"/>
  <c r="AD59" i="32"/>
  <c r="AT46" i="32"/>
  <c r="AT58" i="32" s="1"/>
  <c r="AP46" i="32"/>
  <c r="AP58" i="32"/>
  <c r="AL46" i="32"/>
  <c r="AL58" i="32" s="1"/>
  <c r="AH46" i="32"/>
  <c r="AH58" i="32"/>
  <c r="AD46" i="32"/>
  <c r="AD58" i="32" s="1"/>
  <c r="AT45" i="32"/>
  <c r="AT57" i="32"/>
  <c r="AP45" i="32"/>
  <c r="AP57" i="32" s="1"/>
  <c r="AL45" i="32"/>
  <c r="AL57" i="32"/>
  <c r="AH45" i="32"/>
  <c r="AH57" i="32" s="1"/>
  <c r="AD45" i="32"/>
  <c r="AD57" i="32"/>
  <c r="AT44" i="32"/>
  <c r="AT56" i="32" s="1"/>
  <c r="AP44" i="32"/>
  <c r="AP56" i="32"/>
  <c r="AL44" i="32"/>
  <c r="AL56" i="32" s="1"/>
  <c r="AH44" i="32"/>
  <c r="AH56" i="32"/>
  <c r="AD44" i="32"/>
  <c r="AD56" i="32" s="1"/>
  <c r="AT43" i="32"/>
  <c r="AT55" i="32"/>
  <c r="AP43" i="32"/>
  <c r="AP55" i="32" s="1"/>
  <c r="AL43" i="32"/>
  <c r="AL55" i="32"/>
  <c r="AH43" i="32"/>
  <c r="AH55" i="32" s="1"/>
  <c r="AD43" i="32"/>
  <c r="AD55" i="32"/>
  <c r="AT42" i="32"/>
  <c r="AT54" i="32" s="1"/>
  <c r="AP42" i="32"/>
  <c r="AP54" i="32"/>
  <c r="AL42" i="32"/>
  <c r="AL54" i="32" s="1"/>
  <c r="AH42" i="32"/>
  <c r="AH54" i="32"/>
  <c r="AD42" i="32"/>
  <c r="AD54" i="32" s="1"/>
  <c r="AT41" i="32"/>
  <c r="AT53" i="32"/>
  <c r="AP41" i="32"/>
  <c r="AP53" i="32" s="1"/>
  <c r="AL41" i="32"/>
  <c r="AL53" i="32"/>
  <c r="AH41" i="32"/>
  <c r="AH53" i="32" s="1"/>
  <c r="AD41" i="32"/>
  <c r="AD53" i="32"/>
  <c r="AT40" i="32"/>
  <c r="AT52" i="32" s="1"/>
  <c r="AP40" i="32"/>
  <c r="AP52" i="32"/>
  <c r="AL40" i="32"/>
  <c r="AL52" i="32" s="1"/>
  <c r="AH40" i="32"/>
  <c r="AH52" i="32"/>
  <c r="AD40" i="32"/>
  <c r="AD52" i="32" s="1"/>
  <c r="AT39" i="32"/>
  <c r="AT51" i="32"/>
  <c r="AP39" i="32"/>
  <c r="AP51" i="32" s="1"/>
  <c r="AL39" i="32"/>
  <c r="AL51" i="32"/>
  <c r="AH39" i="32"/>
  <c r="AH51" i="32" s="1"/>
  <c r="AD39" i="32"/>
  <c r="AD51" i="32"/>
  <c r="AT38" i="32"/>
  <c r="AT50" i="32" s="1"/>
  <c r="AP38" i="32"/>
  <c r="AP50" i="32"/>
  <c r="AL38" i="32"/>
  <c r="AL50" i="32" s="1"/>
  <c r="AH38" i="32"/>
  <c r="AH50" i="32"/>
  <c r="AD38" i="32"/>
  <c r="AD50" i="32" s="1"/>
  <c r="AT37" i="32"/>
  <c r="AT49" i="32"/>
  <c r="AP37" i="32"/>
  <c r="AP49" i="32" s="1"/>
  <c r="AL37" i="32"/>
  <c r="AL49" i="32"/>
  <c r="AH37" i="32"/>
  <c r="AH49" i="32" s="1"/>
  <c r="AD37" i="32"/>
  <c r="AD49" i="32" s="1"/>
  <c r="AT5" i="32"/>
  <c r="AT6" i="32" s="1"/>
  <c r="AT7" i="32" s="1"/>
  <c r="AT8" i="32" s="1"/>
  <c r="AT9" i="32" s="1"/>
  <c r="AT10" i="32" s="1"/>
  <c r="AT11" i="32" s="1"/>
  <c r="AT12" i="32" s="1"/>
  <c r="AT13" i="32" s="1"/>
  <c r="AT14" i="32" s="1"/>
  <c r="AT15" i="32" s="1"/>
  <c r="AP5" i="32"/>
  <c r="AP6" i="32"/>
  <c r="AP7" i="32"/>
  <c r="AP8" i="32"/>
  <c r="AP9" i="32" s="1"/>
  <c r="AP10" i="32" s="1"/>
  <c r="AP11" i="32" s="1"/>
  <c r="AP12" i="32" s="1"/>
  <c r="AP13" i="32" s="1"/>
  <c r="AP14" i="32" s="1"/>
  <c r="AP15" i="32" s="1"/>
  <c r="AH5" i="32"/>
  <c r="AA26" i="32"/>
  <c r="AA27" i="32"/>
  <c r="AA28" i="32"/>
  <c r="AA29" i="32"/>
  <c r="W26" i="32"/>
  <c r="W27" i="32"/>
  <c r="W28" i="32"/>
  <c r="W29" i="32"/>
  <c r="W19" i="32" s="1"/>
  <c r="S26" i="32"/>
  <c r="S27" i="32"/>
  <c r="S28" i="32"/>
  <c r="S29" i="32"/>
  <c r="O26" i="32"/>
  <c r="O27" i="32"/>
  <c r="O28" i="32"/>
  <c r="O29" i="32"/>
  <c r="AA25" i="32"/>
  <c r="W25" i="32"/>
  <c r="S25" i="32"/>
  <c r="O25" i="32"/>
  <c r="O19" i="32" s="1"/>
  <c r="Z5" i="32"/>
  <c r="Z6" i="32"/>
  <c r="Z7" i="32"/>
  <c r="Z8" i="32"/>
  <c r="Z9" i="32" s="1"/>
  <c r="Z10" i="32" s="1"/>
  <c r="Z11" i="32" s="1"/>
  <c r="Z12" i="32" s="1"/>
  <c r="Z13" i="32" s="1"/>
  <c r="Z14" i="32" s="1"/>
  <c r="Z15" i="32" s="1"/>
  <c r="V5" i="32"/>
  <c r="V6" i="32" s="1"/>
  <c r="V7" i="32" s="1"/>
  <c r="V8" i="32" s="1"/>
  <c r="V9" i="32" s="1"/>
  <c r="V10" i="32" s="1"/>
  <c r="V11" i="32" s="1"/>
  <c r="V12" i="32" s="1"/>
  <c r="V13" i="32" s="1"/>
  <c r="V14" i="32" s="1"/>
  <c r="V15" i="32" s="1"/>
  <c r="R5" i="32"/>
  <c r="R6" i="32"/>
  <c r="R7" i="32" s="1"/>
  <c r="R8" i="32" s="1"/>
  <c r="R9" i="32" s="1"/>
  <c r="R10" i="32" s="1"/>
  <c r="R11" i="32" s="1"/>
  <c r="R12" i="32" s="1"/>
  <c r="R13" i="32" s="1"/>
  <c r="R14" i="32" s="1"/>
  <c r="R15" i="32" s="1"/>
  <c r="N5" i="32"/>
  <c r="N6" i="32"/>
  <c r="N7" i="32"/>
  <c r="N8" i="32" s="1"/>
  <c r="N9" i="32" s="1"/>
  <c r="N10" i="32" s="1"/>
  <c r="N11" i="32" s="1"/>
  <c r="N12" i="32" s="1"/>
  <c r="N13" i="32" s="1"/>
  <c r="N14" i="32" s="1"/>
  <c r="N15" i="32" s="1"/>
  <c r="J5" i="32"/>
  <c r="J6" i="32"/>
  <c r="J7" i="32"/>
  <c r="J8" i="32"/>
  <c r="J9" i="32" s="1"/>
  <c r="J10" i="32" s="1"/>
  <c r="J11" i="32" s="1"/>
  <c r="J12" i="32" s="1"/>
  <c r="J13" i="32" s="1"/>
  <c r="J14" i="32" s="1"/>
  <c r="J15" i="32" s="1"/>
  <c r="F5" i="32"/>
  <c r="F6" i="32" s="1"/>
  <c r="F7" i="32" s="1"/>
  <c r="F8" i="32" s="1"/>
  <c r="F9" i="32" s="1"/>
  <c r="F10" i="32" s="1"/>
  <c r="F11" i="32" s="1"/>
  <c r="F12" i="32" s="1"/>
  <c r="F13" i="32" s="1"/>
  <c r="F14" i="32" s="1"/>
  <c r="F15" i="32" s="1"/>
  <c r="M4" i="9"/>
  <c r="N4" i="9"/>
  <c r="M5" i="9"/>
  <c r="N5" i="9"/>
  <c r="M6" i="9"/>
  <c r="N6" i="9"/>
  <c r="M7" i="9"/>
  <c r="N7" i="9"/>
  <c r="M8" i="9"/>
  <c r="N8" i="9"/>
  <c r="M9" i="9"/>
  <c r="N9" i="9"/>
  <c r="M10" i="9"/>
  <c r="N10" i="9"/>
  <c r="M11" i="9"/>
  <c r="N11" i="9"/>
  <c r="M12" i="9"/>
  <c r="N12" i="9"/>
  <c r="M13" i="9"/>
  <c r="N13" i="9"/>
  <c r="M14" i="9"/>
  <c r="N14" i="9"/>
  <c r="M15" i="9"/>
  <c r="N15" i="9"/>
  <c r="M18" i="9"/>
  <c r="N18" i="9"/>
  <c r="M19" i="9"/>
  <c r="N19" i="9"/>
  <c r="M20" i="9"/>
  <c r="N20" i="9"/>
  <c r="M21" i="9"/>
  <c r="N21" i="9"/>
  <c r="M22" i="9"/>
  <c r="N22" i="9"/>
  <c r="M23" i="9"/>
  <c r="N23" i="9"/>
  <c r="M24" i="9"/>
  <c r="N24" i="9"/>
  <c r="M25" i="9"/>
  <c r="N25" i="9"/>
  <c r="M26" i="9"/>
  <c r="N26" i="9"/>
  <c r="M27" i="9"/>
  <c r="N27" i="9"/>
  <c r="M28" i="9"/>
  <c r="N28" i="9"/>
  <c r="M29" i="9"/>
  <c r="N29" i="9"/>
  <c r="M32" i="9"/>
  <c r="N32" i="9"/>
  <c r="M33" i="9"/>
  <c r="N33" i="9"/>
  <c r="M34" i="9"/>
  <c r="N34" i="9"/>
  <c r="M35" i="9"/>
  <c r="N35" i="9"/>
  <c r="M36" i="9"/>
  <c r="N36" i="9"/>
  <c r="M37" i="9"/>
  <c r="N37" i="9"/>
  <c r="M38" i="9"/>
  <c r="N38" i="9"/>
  <c r="M39" i="9"/>
  <c r="N39" i="9"/>
  <c r="M40" i="9"/>
  <c r="N40" i="9"/>
  <c r="M41" i="9"/>
  <c r="N41" i="9"/>
  <c r="M42" i="9"/>
  <c r="N42" i="9"/>
  <c r="M45" i="9"/>
  <c r="N45" i="9"/>
  <c r="M46" i="9"/>
  <c r="N46" i="9"/>
  <c r="M47" i="9"/>
  <c r="N47" i="9"/>
  <c r="M48" i="9"/>
  <c r="N48" i="9"/>
  <c r="M49" i="9"/>
  <c r="N49" i="9"/>
  <c r="M50" i="9"/>
  <c r="N50" i="9"/>
  <c r="M51" i="9"/>
  <c r="N51" i="9"/>
  <c r="M52" i="9"/>
  <c r="N52" i="9"/>
  <c r="M53" i="9"/>
  <c r="N53" i="9"/>
  <c r="M54" i="9"/>
  <c r="N54" i="9"/>
  <c r="M57" i="9"/>
  <c r="N57" i="9"/>
  <c r="M58" i="9"/>
  <c r="N58" i="9"/>
  <c r="M59" i="9"/>
  <c r="N59" i="9"/>
  <c r="M60" i="9"/>
  <c r="N60" i="9"/>
  <c r="M61" i="9"/>
  <c r="N61" i="9"/>
  <c r="M62" i="9"/>
  <c r="N62" i="9"/>
  <c r="M63" i="9"/>
  <c r="N63" i="9"/>
  <c r="M64" i="9"/>
  <c r="N64" i="9"/>
  <c r="M65" i="9"/>
  <c r="N65" i="9"/>
  <c r="M68" i="9"/>
  <c r="N68" i="9"/>
  <c r="M69" i="9"/>
  <c r="N69" i="9"/>
  <c r="M70" i="9"/>
  <c r="N70" i="9"/>
  <c r="M71" i="9"/>
  <c r="N71" i="9"/>
  <c r="M72" i="9"/>
  <c r="N72" i="9"/>
  <c r="M73" i="9"/>
  <c r="N73" i="9"/>
  <c r="M74" i="9"/>
  <c r="N74" i="9"/>
  <c r="M75" i="9"/>
  <c r="N75" i="9"/>
  <c r="M78" i="9"/>
  <c r="N78" i="9"/>
  <c r="M79" i="9"/>
  <c r="N79" i="9"/>
  <c r="M80" i="9"/>
  <c r="N80" i="9"/>
  <c r="M81" i="9"/>
  <c r="N81" i="9"/>
  <c r="M82" i="9"/>
  <c r="N82" i="9"/>
  <c r="M83" i="9"/>
  <c r="N83" i="9"/>
  <c r="M84" i="9"/>
  <c r="N84" i="9"/>
  <c r="M87" i="9"/>
  <c r="N87" i="9"/>
  <c r="M88" i="9"/>
  <c r="N88" i="9"/>
  <c r="M89" i="9"/>
  <c r="N89" i="9"/>
  <c r="M90" i="9"/>
  <c r="N90" i="9"/>
  <c r="M91" i="9"/>
  <c r="N91" i="9"/>
  <c r="M92" i="9"/>
  <c r="N92" i="9"/>
  <c r="M95" i="9"/>
  <c r="N95" i="9"/>
  <c r="M96" i="9"/>
  <c r="N96" i="9"/>
  <c r="M97" i="9"/>
  <c r="N97" i="9"/>
  <c r="M98" i="9"/>
  <c r="N98" i="9"/>
  <c r="M99" i="9"/>
  <c r="N99" i="9"/>
  <c r="M102" i="9"/>
  <c r="N102" i="9"/>
  <c r="M103" i="9"/>
  <c r="N103" i="9"/>
  <c r="M104" i="9"/>
  <c r="N104" i="9"/>
  <c r="M105" i="9"/>
  <c r="N105" i="9"/>
  <c r="M108" i="9"/>
  <c r="N108" i="9"/>
  <c r="M109" i="9"/>
  <c r="N109" i="9"/>
  <c r="M110" i="9"/>
  <c r="N110" i="9"/>
  <c r="M113" i="9"/>
  <c r="N3" i="9"/>
  <c r="M3" i="9"/>
  <c r="DL111" i="39"/>
  <c r="DL112" i="39" s="1"/>
  <c r="DJ110" i="39"/>
  <c r="DJ111" i="39"/>
  <c r="G111" i="41"/>
  <c r="Q111" i="41" s="1"/>
  <c r="DJ112" i="39"/>
  <c r="DJ113" i="39"/>
  <c r="DJ114" i="39"/>
  <c r="DJ115" i="39"/>
  <c r="AU110" i="39"/>
  <c r="FX110" i="39" s="1"/>
  <c r="AV110" i="39"/>
  <c r="AW110" i="39"/>
  <c r="AX110" i="39"/>
  <c r="GA110" i="39" s="1"/>
  <c r="AY110" i="39"/>
  <c r="AZ110" i="39"/>
  <c r="BA110" i="39"/>
  <c r="BB110" i="39"/>
  <c r="BC110" i="39"/>
  <c r="GF110" i="39" s="1"/>
  <c r="BD110" i="39"/>
  <c r="GG110" i="39" s="1"/>
  <c r="BE110" i="39"/>
  <c r="BF110" i="39"/>
  <c r="GI110" i="39" s="1"/>
  <c r="BG110" i="39"/>
  <c r="GJ110" i="39" s="1"/>
  <c r="BH110" i="39"/>
  <c r="BI110" i="39"/>
  <c r="GL110" i="39" s="1"/>
  <c r="AU111" i="39"/>
  <c r="AV111" i="39"/>
  <c r="AW111" i="39"/>
  <c r="AX111" i="39"/>
  <c r="DS111" i="39" s="1"/>
  <c r="AY111" i="39"/>
  <c r="AZ111" i="39"/>
  <c r="BA111" i="39"/>
  <c r="BB111" i="39"/>
  <c r="BC111" i="39"/>
  <c r="DX111" i="39" s="1"/>
  <c r="BD111" i="39"/>
  <c r="DY111" i="39" s="1"/>
  <c r="BE111" i="39"/>
  <c r="BF111" i="39"/>
  <c r="BG111" i="39"/>
  <c r="EB111" i="39" s="1"/>
  <c r="BH111" i="39"/>
  <c r="BI111" i="39"/>
  <c r="AU112" i="39"/>
  <c r="AV112" i="39"/>
  <c r="AW112" i="39"/>
  <c r="AX112" i="39"/>
  <c r="AY112" i="39"/>
  <c r="AZ112" i="39"/>
  <c r="BA112" i="39"/>
  <c r="BB112" i="39"/>
  <c r="BC112" i="39"/>
  <c r="BD112" i="39"/>
  <c r="BE112" i="39"/>
  <c r="BF112" i="39"/>
  <c r="BG112" i="39"/>
  <c r="BH112" i="39"/>
  <c r="BI112" i="39"/>
  <c r="AU113" i="39"/>
  <c r="FU113" i="39" s="1"/>
  <c r="AV113" i="39"/>
  <c r="AW113" i="39"/>
  <c r="AX113" i="39"/>
  <c r="AY113" i="39"/>
  <c r="AZ113" i="39"/>
  <c r="BA113" i="39"/>
  <c r="BB113" i="39"/>
  <c r="BC113" i="39"/>
  <c r="BD113" i="39"/>
  <c r="BE113" i="39"/>
  <c r="BF113" i="39"/>
  <c r="BG113" i="39"/>
  <c r="BH113" i="39"/>
  <c r="BI113" i="39"/>
  <c r="AU114" i="39"/>
  <c r="AV114" i="39"/>
  <c r="AW114" i="39"/>
  <c r="AX114" i="39"/>
  <c r="AY114" i="39"/>
  <c r="AZ114" i="39"/>
  <c r="BA114" i="39"/>
  <c r="BB114" i="39"/>
  <c r="BC114" i="39"/>
  <c r="BD114" i="39"/>
  <c r="BE114" i="39"/>
  <c r="BF114" i="39"/>
  <c r="BG114" i="39"/>
  <c r="BH114" i="39"/>
  <c r="BI114" i="39"/>
  <c r="AU115" i="39"/>
  <c r="AV115" i="39"/>
  <c r="AW115" i="39"/>
  <c r="AX115" i="39"/>
  <c r="AY115" i="39"/>
  <c r="AZ115" i="39"/>
  <c r="BA115" i="39"/>
  <c r="BB115" i="39"/>
  <c r="BC115" i="39"/>
  <c r="BD115" i="39"/>
  <c r="BE115" i="39"/>
  <c r="BF115" i="39"/>
  <c r="BG115" i="39"/>
  <c r="BH115" i="39"/>
  <c r="BI115" i="39"/>
  <c r="BJ2" i="39"/>
  <c r="ED2" i="39" s="1"/>
  <c r="BK2" i="39"/>
  <c r="EE2" i="39" s="1"/>
  <c r="BL2" i="39"/>
  <c r="EF2" i="39" s="1"/>
  <c r="BM2" i="39"/>
  <c r="EG2" i="39" s="1"/>
  <c r="BN2" i="39"/>
  <c r="EH2" i="39" s="1"/>
  <c r="BO2" i="39"/>
  <c r="BP2" i="39"/>
  <c r="BQ2" i="39"/>
  <c r="EK2" i="39" s="1"/>
  <c r="BR2" i="39"/>
  <c r="EL2" i="39" s="1"/>
  <c r="BS2" i="39"/>
  <c r="EM2" i="39" s="1"/>
  <c r="BT2" i="39"/>
  <c r="EN2" i="39" s="1"/>
  <c r="BU2" i="39"/>
  <c r="EO2" i="39" s="1"/>
  <c r="BV2" i="39"/>
  <c r="EP2" i="39" s="1"/>
  <c r="BW2" i="39"/>
  <c r="EQ2" i="39" s="1"/>
  <c r="BX2" i="39"/>
  <c r="BJ3" i="39"/>
  <c r="ED3" i="39" s="1"/>
  <c r="BK3" i="39"/>
  <c r="EE3" i="39" s="1"/>
  <c r="BL3" i="39"/>
  <c r="EF3" i="39" s="1"/>
  <c r="BM3" i="39"/>
  <c r="EG3" i="39" s="1"/>
  <c r="BN3" i="39"/>
  <c r="EH3" i="39" s="1"/>
  <c r="BO3" i="39"/>
  <c r="BP3" i="39"/>
  <c r="BQ3" i="39"/>
  <c r="EK3" i="39" s="1"/>
  <c r="BR3" i="39"/>
  <c r="EL3" i="39" s="1"/>
  <c r="BS3" i="39"/>
  <c r="EM3" i="39" s="1"/>
  <c r="BT3" i="39"/>
  <c r="EN3" i="39" s="1"/>
  <c r="BU3" i="39"/>
  <c r="EO3" i="39" s="1"/>
  <c r="BV3" i="39"/>
  <c r="EP3" i="39" s="1"/>
  <c r="BW3" i="39"/>
  <c r="EQ3" i="39" s="1"/>
  <c r="BX3" i="39"/>
  <c r="BJ4" i="39"/>
  <c r="ED4" i="39" s="1"/>
  <c r="BK4" i="39"/>
  <c r="EE4" i="39" s="1"/>
  <c r="BL4" i="39"/>
  <c r="EF4" i="39" s="1"/>
  <c r="BM4" i="39"/>
  <c r="EG4" i="39" s="1"/>
  <c r="BN4" i="39"/>
  <c r="EH4" i="39" s="1"/>
  <c r="BO4" i="39"/>
  <c r="BP4" i="39"/>
  <c r="BQ4" i="39"/>
  <c r="EK4" i="39" s="1"/>
  <c r="BR4" i="39"/>
  <c r="EL4" i="39" s="1"/>
  <c r="BS4" i="39"/>
  <c r="EM4" i="39" s="1"/>
  <c r="BT4" i="39"/>
  <c r="EN4" i="39" s="1"/>
  <c r="BU4" i="39"/>
  <c r="EO4" i="39" s="1"/>
  <c r="BV4" i="39"/>
  <c r="EP4" i="39" s="1"/>
  <c r="BW4" i="39"/>
  <c r="EQ4" i="39" s="1"/>
  <c r="BX4" i="39"/>
  <c r="BJ5" i="39"/>
  <c r="ED5" i="39" s="1"/>
  <c r="BK5" i="39"/>
  <c r="EE5" i="39" s="1"/>
  <c r="BL5" i="39"/>
  <c r="EF5" i="39" s="1"/>
  <c r="BM5" i="39"/>
  <c r="EG5" i="39" s="1"/>
  <c r="BN5" i="39"/>
  <c r="EH5" i="39" s="1"/>
  <c r="BO5" i="39"/>
  <c r="BP5" i="39"/>
  <c r="BQ5" i="39"/>
  <c r="EK5" i="39" s="1"/>
  <c r="BR5" i="39"/>
  <c r="EL5" i="39" s="1"/>
  <c r="BS5" i="39"/>
  <c r="EM5" i="39" s="1"/>
  <c r="BT5" i="39"/>
  <c r="EN5" i="39" s="1"/>
  <c r="BU5" i="39"/>
  <c r="EO5" i="39" s="1"/>
  <c r="BV5" i="39"/>
  <c r="EP5" i="39" s="1"/>
  <c r="BW5" i="39"/>
  <c r="EQ5" i="39" s="1"/>
  <c r="BX5" i="39"/>
  <c r="BJ6" i="39"/>
  <c r="ED6" i="39" s="1"/>
  <c r="BK6" i="39"/>
  <c r="EE6" i="39" s="1"/>
  <c r="BL6" i="39"/>
  <c r="EF6" i="39" s="1"/>
  <c r="BM6" i="39"/>
  <c r="EG6" i="39" s="1"/>
  <c r="BN6" i="39"/>
  <c r="EH6" i="39" s="1"/>
  <c r="BO6" i="39"/>
  <c r="BP6" i="39"/>
  <c r="BQ6" i="39"/>
  <c r="EK6" i="39" s="1"/>
  <c r="BR6" i="39"/>
  <c r="EL6" i="39" s="1"/>
  <c r="BS6" i="39"/>
  <c r="EM6" i="39" s="1"/>
  <c r="BT6" i="39"/>
  <c r="EN6" i="39" s="1"/>
  <c r="BU6" i="39"/>
  <c r="EO6" i="39" s="1"/>
  <c r="BV6" i="39"/>
  <c r="EP6" i="39" s="1"/>
  <c r="BW6" i="39"/>
  <c r="EQ6" i="39" s="1"/>
  <c r="BX6" i="39"/>
  <c r="BJ7" i="39"/>
  <c r="ED7" i="39" s="1"/>
  <c r="BK7" i="39"/>
  <c r="EE7" i="39" s="1"/>
  <c r="BL7" i="39"/>
  <c r="EF7" i="39" s="1"/>
  <c r="BM7" i="39"/>
  <c r="EG7" i="39" s="1"/>
  <c r="BN7" i="39"/>
  <c r="EH7" i="39" s="1"/>
  <c r="BO7" i="39"/>
  <c r="BP7" i="39"/>
  <c r="BQ7" i="39"/>
  <c r="EK7" i="39" s="1"/>
  <c r="BR7" i="39"/>
  <c r="EL7" i="39" s="1"/>
  <c r="BS7" i="39"/>
  <c r="EM7" i="39" s="1"/>
  <c r="BT7" i="39"/>
  <c r="EN7" i="39" s="1"/>
  <c r="BU7" i="39"/>
  <c r="EO7" i="39" s="1"/>
  <c r="BV7" i="39"/>
  <c r="EP7" i="39" s="1"/>
  <c r="BW7" i="39"/>
  <c r="EQ7" i="39" s="1"/>
  <c r="BX7" i="39"/>
  <c r="BJ8" i="39"/>
  <c r="ED8" i="39" s="1"/>
  <c r="BK8" i="39"/>
  <c r="EE8" i="39" s="1"/>
  <c r="BL8" i="39"/>
  <c r="EF8" i="39" s="1"/>
  <c r="BM8" i="39"/>
  <c r="EG8" i="39" s="1"/>
  <c r="BN8" i="39"/>
  <c r="EH8" i="39" s="1"/>
  <c r="BO8" i="39"/>
  <c r="BP8" i="39"/>
  <c r="BQ8" i="39"/>
  <c r="EK8" i="39" s="1"/>
  <c r="BR8" i="39"/>
  <c r="EL8" i="39" s="1"/>
  <c r="BS8" i="39"/>
  <c r="EM8" i="39" s="1"/>
  <c r="BT8" i="39"/>
  <c r="EN8" i="39" s="1"/>
  <c r="BU8" i="39"/>
  <c r="EO8" i="39" s="1"/>
  <c r="BV8" i="39"/>
  <c r="EP8" i="39" s="1"/>
  <c r="BW8" i="39"/>
  <c r="EQ8" i="39" s="1"/>
  <c r="BX8" i="39"/>
  <c r="BJ9" i="39"/>
  <c r="ED9" i="39" s="1"/>
  <c r="BK9" i="39"/>
  <c r="EE9" i="39" s="1"/>
  <c r="BL9" i="39"/>
  <c r="EF9" i="39" s="1"/>
  <c r="BM9" i="39"/>
  <c r="EG9" i="39" s="1"/>
  <c r="BN9" i="39"/>
  <c r="EH9" i="39" s="1"/>
  <c r="BO9" i="39"/>
  <c r="BP9" i="39"/>
  <c r="BQ9" i="39"/>
  <c r="EK9" i="39" s="1"/>
  <c r="BR9" i="39"/>
  <c r="EL9" i="39" s="1"/>
  <c r="BS9" i="39"/>
  <c r="EM9" i="39" s="1"/>
  <c r="BT9" i="39"/>
  <c r="EN9" i="39" s="1"/>
  <c r="BU9" i="39"/>
  <c r="EO9" i="39" s="1"/>
  <c r="BV9" i="39"/>
  <c r="EP9" i="39" s="1"/>
  <c r="BW9" i="39"/>
  <c r="EQ9" i="39" s="1"/>
  <c r="BX9" i="39"/>
  <c r="BJ10" i="39"/>
  <c r="ED10" i="39" s="1"/>
  <c r="BK10" i="39"/>
  <c r="EE10" i="39" s="1"/>
  <c r="BL10" i="39"/>
  <c r="EF10" i="39" s="1"/>
  <c r="BM10" i="39"/>
  <c r="EG10" i="39" s="1"/>
  <c r="BN10" i="39"/>
  <c r="EH10" i="39" s="1"/>
  <c r="BO10" i="39"/>
  <c r="BP10" i="39"/>
  <c r="BQ10" i="39"/>
  <c r="EK10" i="39" s="1"/>
  <c r="BR10" i="39"/>
  <c r="EL10" i="39" s="1"/>
  <c r="BS10" i="39"/>
  <c r="EM10" i="39" s="1"/>
  <c r="BT10" i="39"/>
  <c r="EN10" i="39" s="1"/>
  <c r="BU10" i="39"/>
  <c r="EO10" i="39" s="1"/>
  <c r="BV10" i="39"/>
  <c r="EP10" i="39" s="1"/>
  <c r="BW10" i="39"/>
  <c r="EQ10" i="39" s="1"/>
  <c r="BX10" i="39"/>
  <c r="BJ11" i="39"/>
  <c r="ED11" i="39" s="1"/>
  <c r="BK11" i="39"/>
  <c r="EE11" i="39" s="1"/>
  <c r="BL11" i="39"/>
  <c r="EF11" i="39" s="1"/>
  <c r="BM11" i="39"/>
  <c r="EG11" i="39" s="1"/>
  <c r="BN11" i="39"/>
  <c r="EH11" i="39" s="1"/>
  <c r="BO11" i="39"/>
  <c r="BP11" i="39"/>
  <c r="BQ11" i="39"/>
  <c r="EK11" i="39" s="1"/>
  <c r="BR11" i="39"/>
  <c r="EL11" i="39" s="1"/>
  <c r="BS11" i="39"/>
  <c r="EM11" i="39" s="1"/>
  <c r="BT11" i="39"/>
  <c r="EN11" i="39" s="1"/>
  <c r="BU11" i="39"/>
  <c r="EO11" i="39" s="1"/>
  <c r="BV11" i="39"/>
  <c r="EP11" i="39" s="1"/>
  <c r="BW11" i="39"/>
  <c r="EQ11" i="39" s="1"/>
  <c r="BX11" i="39"/>
  <c r="BJ12" i="39"/>
  <c r="ED12" i="39" s="1"/>
  <c r="BK12" i="39"/>
  <c r="EE12" i="39" s="1"/>
  <c r="BL12" i="39"/>
  <c r="EF12" i="39" s="1"/>
  <c r="BM12" i="39"/>
  <c r="EG12" i="39" s="1"/>
  <c r="BN12" i="39"/>
  <c r="EH12" i="39" s="1"/>
  <c r="BO12" i="39"/>
  <c r="BP12" i="39"/>
  <c r="BQ12" i="39"/>
  <c r="EK12" i="39" s="1"/>
  <c r="BR12" i="39"/>
  <c r="EL12" i="39" s="1"/>
  <c r="BS12" i="39"/>
  <c r="EM12" i="39" s="1"/>
  <c r="BT12" i="39"/>
  <c r="EN12" i="39" s="1"/>
  <c r="BU12" i="39"/>
  <c r="EO12" i="39" s="1"/>
  <c r="BV12" i="39"/>
  <c r="EP12" i="39" s="1"/>
  <c r="BW12" i="39"/>
  <c r="EQ12" i="39" s="1"/>
  <c r="BX12" i="39"/>
  <c r="BJ13" i="39"/>
  <c r="ED13" i="39" s="1"/>
  <c r="BK13" i="39"/>
  <c r="EE13" i="39" s="1"/>
  <c r="BL13" i="39"/>
  <c r="EF13" i="39" s="1"/>
  <c r="BM13" i="39"/>
  <c r="EG13" i="39" s="1"/>
  <c r="BN13" i="39"/>
  <c r="EH13" i="39" s="1"/>
  <c r="BO13" i="39"/>
  <c r="BP13" i="39"/>
  <c r="BQ13" i="39"/>
  <c r="EK13" i="39" s="1"/>
  <c r="BR13" i="39"/>
  <c r="EL13" i="39" s="1"/>
  <c r="BS13" i="39"/>
  <c r="EM13" i="39" s="1"/>
  <c r="BT13" i="39"/>
  <c r="EN13" i="39" s="1"/>
  <c r="BU13" i="39"/>
  <c r="EO13" i="39" s="1"/>
  <c r="BV13" i="39"/>
  <c r="EP13" i="39" s="1"/>
  <c r="BW13" i="39"/>
  <c r="EQ13" i="39" s="1"/>
  <c r="BX13" i="39"/>
  <c r="BJ14" i="39"/>
  <c r="ED14" i="39" s="1"/>
  <c r="BK14" i="39"/>
  <c r="EE14" i="39" s="1"/>
  <c r="BL14" i="39"/>
  <c r="EF14" i="39" s="1"/>
  <c r="BM14" i="39"/>
  <c r="EG14" i="39" s="1"/>
  <c r="BN14" i="39"/>
  <c r="EH14" i="39" s="1"/>
  <c r="BO14" i="39"/>
  <c r="BP14" i="39"/>
  <c r="BQ14" i="39"/>
  <c r="EK14" i="39" s="1"/>
  <c r="BR14" i="39"/>
  <c r="EL14" i="39" s="1"/>
  <c r="BS14" i="39"/>
  <c r="EM14" i="39" s="1"/>
  <c r="BT14" i="39"/>
  <c r="EN14" i="39" s="1"/>
  <c r="BU14" i="39"/>
  <c r="EO14" i="39" s="1"/>
  <c r="BV14" i="39"/>
  <c r="EP14" i="39" s="1"/>
  <c r="BW14" i="39"/>
  <c r="EQ14" i="39" s="1"/>
  <c r="BX14" i="39"/>
  <c r="BJ15" i="39"/>
  <c r="ED15" i="39" s="1"/>
  <c r="BK15" i="39"/>
  <c r="EE15" i="39" s="1"/>
  <c r="BL15" i="39"/>
  <c r="EF15" i="39" s="1"/>
  <c r="BM15" i="39"/>
  <c r="EG15" i="39" s="1"/>
  <c r="BN15" i="39"/>
  <c r="EH15" i="39" s="1"/>
  <c r="BO15" i="39"/>
  <c r="BP15" i="39"/>
  <c r="BQ15" i="39"/>
  <c r="EK15" i="39" s="1"/>
  <c r="BR15" i="39"/>
  <c r="EL15" i="39" s="1"/>
  <c r="BS15" i="39"/>
  <c r="EM15" i="39" s="1"/>
  <c r="BT15" i="39"/>
  <c r="EN15" i="39" s="1"/>
  <c r="BU15" i="39"/>
  <c r="EO15" i="39" s="1"/>
  <c r="BV15" i="39"/>
  <c r="EP15" i="39" s="1"/>
  <c r="BW15" i="39"/>
  <c r="EQ15" i="39" s="1"/>
  <c r="BX15" i="39"/>
  <c r="BJ16" i="39"/>
  <c r="ED16" i="39" s="1"/>
  <c r="BK16" i="39"/>
  <c r="EE16" i="39" s="1"/>
  <c r="BL16" i="39"/>
  <c r="EF16" i="39" s="1"/>
  <c r="BM16" i="39"/>
  <c r="EG16" i="39" s="1"/>
  <c r="BN16" i="39"/>
  <c r="EH16" i="39" s="1"/>
  <c r="BO16" i="39"/>
  <c r="BP16" i="39"/>
  <c r="BQ16" i="39"/>
  <c r="EK16" i="39" s="1"/>
  <c r="BR16" i="39"/>
  <c r="EL16" i="39" s="1"/>
  <c r="BS16" i="39"/>
  <c r="EM16" i="39" s="1"/>
  <c r="BT16" i="39"/>
  <c r="EN16" i="39" s="1"/>
  <c r="BU16" i="39"/>
  <c r="EO16" i="39" s="1"/>
  <c r="BV16" i="39"/>
  <c r="EP16" i="39" s="1"/>
  <c r="BW16" i="39"/>
  <c r="EQ16" i="39" s="1"/>
  <c r="BX16" i="39"/>
  <c r="BJ17" i="39"/>
  <c r="ED17" i="39" s="1"/>
  <c r="BK17" i="39"/>
  <c r="EE17" i="39" s="1"/>
  <c r="BL17" i="39"/>
  <c r="EF17" i="39" s="1"/>
  <c r="BM17" i="39"/>
  <c r="EG17" i="39" s="1"/>
  <c r="BN17" i="39"/>
  <c r="EH17" i="39" s="1"/>
  <c r="BO17" i="39"/>
  <c r="BP17" i="39"/>
  <c r="BQ17" i="39"/>
  <c r="EK17" i="39" s="1"/>
  <c r="BR17" i="39"/>
  <c r="EL17" i="39" s="1"/>
  <c r="BS17" i="39"/>
  <c r="EM17" i="39" s="1"/>
  <c r="BT17" i="39"/>
  <c r="EN17" i="39" s="1"/>
  <c r="BU17" i="39"/>
  <c r="EO17" i="39" s="1"/>
  <c r="BV17" i="39"/>
  <c r="EP17" i="39" s="1"/>
  <c r="BW17" i="39"/>
  <c r="EQ17" i="39" s="1"/>
  <c r="BX17" i="39"/>
  <c r="BJ18" i="39"/>
  <c r="ED18" i="39" s="1"/>
  <c r="BK18" i="39"/>
  <c r="EE18" i="39" s="1"/>
  <c r="BL18" i="39"/>
  <c r="EF18" i="39" s="1"/>
  <c r="BM18" i="39"/>
  <c r="EG18" i="39" s="1"/>
  <c r="BN18" i="39"/>
  <c r="EH18" i="39" s="1"/>
  <c r="BO18" i="39"/>
  <c r="BP18" i="39"/>
  <c r="BQ18" i="39"/>
  <c r="EK18" i="39" s="1"/>
  <c r="BR18" i="39"/>
  <c r="EL18" i="39" s="1"/>
  <c r="BS18" i="39"/>
  <c r="EM18" i="39" s="1"/>
  <c r="BT18" i="39"/>
  <c r="EN18" i="39" s="1"/>
  <c r="BU18" i="39"/>
  <c r="EO18" i="39" s="1"/>
  <c r="BV18" i="39"/>
  <c r="EP18" i="39" s="1"/>
  <c r="BW18" i="39"/>
  <c r="EQ18" i="39" s="1"/>
  <c r="BX18" i="39"/>
  <c r="BJ19" i="39"/>
  <c r="ED19" i="39" s="1"/>
  <c r="BK19" i="39"/>
  <c r="EE19" i="39" s="1"/>
  <c r="BL19" i="39"/>
  <c r="EF19" i="39" s="1"/>
  <c r="BM19" i="39"/>
  <c r="EG19" i="39" s="1"/>
  <c r="BN19" i="39"/>
  <c r="EH19" i="39" s="1"/>
  <c r="BO19" i="39"/>
  <c r="BP19" i="39"/>
  <c r="BQ19" i="39"/>
  <c r="EK19" i="39" s="1"/>
  <c r="BR19" i="39"/>
  <c r="EL19" i="39" s="1"/>
  <c r="BS19" i="39"/>
  <c r="EM19" i="39" s="1"/>
  <c r="BT19" i="39"/>
  <c r="EN19" i="39" s="1"/>
  <c r="BU19" i="39"/>
  <c r="EO19" i="39" s="1"/>
  <c r="BV19" i="39"/>
  <c r="EP19" i="39" s="1"/>
  <c r="BW19" i="39"/>
  <c r="EQ19" i="39" s="1"/>
  <c r="BX19" i="39"/>
  <c r="BJ20" i="39"/>
  <c r="ED20" i="39" s="1"/>
  <c r="BK20" i="39"/>
  <c r="EE20" i="39" s="1"/>
  <c r="BL20" i="39"/>
  <c r="EF20" i="39" s="1"/>
  <c r="BM20" i="39"/>
  <c r="EG20" i="39" s="1"/>
  <c r="BN20" i="39"/>
  <c r="EH20" i="39" s="1"/>
  <c r="BO20" i="39"/>
  <c r="BP20" i="39"/>
  <c r="BQ20" i="39"/>
  <c r="EK20" i="39" s="1"/>
  <c r="BR20" i="39"/>
  <c r="EL20" i="39" s="1"/>
  <c r="BS20" i="39"/>
  <c r="EM20" i="39" s="1"/>
  <c r="BT20" i="39"/>
  <c r="EN20" i="39" s="1"/>
  <c r="BU20" i="39"/>
  <c r="EO20" i="39" s="1"/>
  <c r="BV20" i="39"/>
  <c r="EP20" i="39" s="1"/>
  <c r="BW20" i="39"/>
  <c r="EQ20" i="39" s="1"/>
  <c r="BX20" i="39"/>
  <c r="BJ21" i="39"/>
  <c r="ED21" i="39" s="1"/>
  <c r="BK21" i="39"/>
  <c r="EE21" i="39" s="1"/>
  <c r="BL21" i="39"/>
  <c r="EF21" i="39" s="1"/>
  <c r="BM21" i="39"/>
  <c r="EG21" i="39" s="1"/>
  <c r="BN21" i="39"/>
  <c r="EH21" i="39" s="1"/>
  <c r="BO21" i="39"/>
  <c r="BP21" i="39"/>
  <c r="BQ21" i="39"/>
  <c r="EK21" i="39" s="1"/>
  <c r="BR21" i="39"/>
  <c r="EL21" i="39" s="1"/>
  <c r="BS21" i="39"/>
  <c r="EM21" i="39" s="1"/>
  <c r="BT21" i="39"/>
  <c r="EN21" i="39" s="1"/>
  <c r="BU21" i="39"/>
  <c r="EO21" i="39" s="1"/>
  <c r="BV21" i="39"/>
  <c r="EP21" i="39" s="1"/>
  <c r="BW21" i="39"/>
  <c r="EQ21" i="39" s="1"/>
  <c r="BX21" i="39"/>
  <c r="BJ22" i="39"/>
  <c r="ED22" i="39" s="1"/>
  <c r="BK22" i="39"/>
  <c r="EE22" i="39" s="1"/>
  <c r="BL22" i="39"/>
  <c r="EF22" i="39" s="1"/>
  <c r="BM22" i="39"/>
  <c r="EG22" i="39" s="1"/>
  <c r="BN22" i="39"/>
  <c r="EH22" i="39" s="1"/>
  <c r="BO22" i="39"/>
  <c r="BP22" i="39"/>
  <c r="BQ22" i="39"/>
  <c r="EK22" i="39" s="1"/>
  <c r="BR22" i="39"/>
  <c r="EL22" i="39" s="1"/>
  <c r="BS22" i="39"/>
  <c r="EM22" i="39" s="1"/>
  <c r="BT22" i="39"/>
  <c r="EN22" i="39" s="1"/>
  <c r="BU22" i="39"/>
  <c r="EO22" i="39" s="1"/>
  <c r="BV22" i="39"/>
  <c r="EP22" i="39" s="1"/>
  <c r="BW22" i="39"/>
  <c r="EQ22" i="39" s="1"/>
  <c r="BX22" i="39"/>
  <c r="BJ23" i="39"/>
  <c r="ED23" i="39" s="1"/>
  <c r="BK23" i="39"/>
  <c r="EE23" i="39" s="1"/>
  <c r="BL23" i="39"/>
  <c r="EF23" i="39" s="1"/>
  <c r="BM23" i="39"/>
  <c r="EG23" i="39" s="1"/>
  <c r="BN23" i="39"/>
  <c r="EH23" i="39" s="1"/>
  <c r="BO23" i="39"/>
  <c r="BP23" i="39"/>
  <c r="BQ23" i="39"/>
  <c r="EK23" i="39" s="1"/>
  <c r="BR23" i="39"/>
  <c r="EL23" i="39" s="1"/>
  <c r="BS23" i="39"/>
  <c r="EM23" i="39" s="1"/>
  <c r="BT23" i="39"/>
  <c r="EN23" i="39" s="1"/>
  <c r="BU23" i="39"/>
  <c r="EO23" i="39" s="1"/>
  <c r="BV23" i="39"/>
  <c r="EP23" i="39" s="1"/>
  <c r="BW23" i="39"/>
  <c r="EQ23" i="39" s="1"/>
  <c r="BX23" i="39"/>
  <c r="BJ24" i="39"/>
  <c r="ED24" i="39" s="1"/>
  <c r="BK24" i="39"/>
  <c r="EE24" i="39" s="1"/>
  <c r="BL24" i="39"/>
  <c r="EF24" i="39" s="1"/>
  <c r="BM24" i="39"/>
  <c r="EG24" i="39" s="1"/>
  <c r="BN24" i="39"/>
  <c r="EH24" i="39" s="1"/>
  <c r="BO24" i="39"/>
  <c r="BP24" i="39"/>
  <c r="BQ24" i="39"/>
  <c r="EK24" i="39" s="1"/>
  <c r="BR24" i="39"/>
  <c r="EL24" i="39" s="1"/>
  <c r="BS24" i="39"/>
  <c r="EM24" i="39" s="1"/>
  <c r="BT24" i="39"/>
  <c r="EN24" i="39" s="1"/>
  <c r="BU24" i="39"/>
  <c r="EO24" i="39" s="1"/>
  <c r="BV24" i="39"/>
  <c r="EP24" i="39" s="1"/>
  <c r="BW24" i="39"/>
  <c r="EQ24" i="39" s="1"/>
  <c r="BX24" i="39"/>
  <c r="BJ25" i="39"/>
  <c r="ED25" i="39" s="1"/>
  <c r="BK25" i="39"/>
  <c r="EE25" i="39" s="1"/>
  <c r="BL25" i="39"/>
  <c r="EF25" i="39" s="1"/>
  <c r="BM25" i="39"/>
  <c r="EG25" i="39" s="1"/>
  <c r="BN25" i="39"/>
  <c r="EH25" i="39" s="1"/>
  <c r="BO25" i="39"/>
  <c r="BP25" i="39"/>
  <c r="BQ25" i="39"/>
  <c r="EK25" i="39" s="1"/>
  <c r="BR25" i="39"/>
  <c r="EL25" i="39" s="1"/>
  <c r="BS25" i="39"/>
  <c r="EM25" i="39" s="1"/>
  <c r="BT25" i="39"/>
  <c r="EN25" i="39" s="1"/>
  <c r="BU25" i="39"/>
  <c r="EO25" i="39" s="1"/>
  <c r="BV25" i="39"/>
  <c r="EP25" i="39" s="1"/>
  <c r="BW25" i="39"/>
  <c r="EQ25" i="39" s="1"/>
  <c r="BX25" i="39"/>
  <c r="BJ26" i="39"/>
  <c r="ED26" i="39" s="1"/>
  <c r="BK26" i="39"/>
  <c r="EE26" i="39" s="1"/>
  <c r="BL26" i="39"/>
  <c r="EF26" i="39" s="1"/>
  <c r="BM26" i="39"/>
  <c r="EG26" i="39" s="1"/>
  <c r="BN26" i="39"/>
  <c r="EH26" i="39" s="1"/>
  <c r="BO26" i="39"/>
  <c r="BP26" i="39"/>
  <c r="BQ26" i="39"/>
  <c r="EK26" i="39" s="1"/>
  <c r="BR26" i="39"/>
  <c r="EL26" i="39" s="1"/>
  <c r="BS26" i="39"/>
  <c r="EM26" i="39" s="1"/>
  <c r="BT26" i="39"/>
  <c r="EN26" i="39" s="1"/>
  <c r="BU26" i="39"/>
  <c r="EO26" i="39" s="1"/>
  <c r="BV26" i="39"/>
  <c r="EP26" i="39" s="1"/>
  <c r="BW26" i="39"/>
  <c r="EQ26" i="39" s="1"/>
  <c r="BX26" i="39"/>
  <c r="BJ27" i="39"/>
  <c r="ED27" i="39" s="1"/>
  <c r="BK27" i="39"/>
  <c r="EE27" i="39" s="1"/>
  <c r="BL27" i="39"/>
  <c r="EF27" i="39" s="1"/>
  <c r="BM27" i="39"/>
  <c r="EG27" i="39" s="1"/>
  <c r="BN27" i="39"/>
  <c r="EH27" i="39" s="1"/>
  <c r="BO27" i="39"/>
  <c r="BP27" i="39"/>
  <c r="BQ27" i="39"/>
  <c r="EK27" i="39" s="1"/>
  <c r="BR27" i="39"/>
  <c r="EL27" i="39" s="1"/>
  <c r="BS27" i="39"/>
  <c r="EM27" i="39" s="1"/>
  <c r="BT27" i="39"/>
  <c r="EN27" i="39" s="1"/>
  <c r="BU27" i="39"/>
  <c r="EO27" i="39" s="1"/>
  <c r="BV27" i="39"/>
  <c r="EP27" i="39" s="1"/>
  <c r="BW27" i="39"/>
  <c r="EQ27" i="39" s="1"/>
  <c r="BX27" i="39"/>
  <c r="BJ28" i="39"/>
  <c r="ED28" i="39" s="1"/>
  <c r="BK28" i="39"/>
  <c r="EE28" i="39" s="1"/>
  <c r="BL28" i="39"/>
  <c r="EF28" i="39" s="1"/>
  <c r="BM28" i="39"/>
  <c r="EG28" i="39" s="1"/>
  <c r="BN28" i="39"/>
  <c r="EH28" i="39" s="1"/>
  <c r="BO28" i="39"/>
  <c r="BP28" i="39"/>
  <c r="BQ28" i="39"/>
  <c r="EK28" i="39" s="1"/>
  <c r="BR28" i="39"/>
  <c r="EL28" i="39" s="1"/>
  <c r="BS28" i="39"/>
  <c r="EM28" i="39" s="1"/>
  <c r="BT28" i="39"/>
  <c r="EN28" i="39" s="1"/>
  <c r="BU28" i="39"/>
  <c r="EO28" i="39" s="1"/>
  <c r="BV28" i="39"/>
  <c r="EP28" i="39" s="1"/>
  <c r="BW28" i="39"/>
  <c r="EQ28" i="39" s="1"/>
  <c r="BX28" i="39"/>
  <c r="BJ29" i="39"/>
  <c r="ED29" i="39" s="1"/>
  <c r="BK29" i="39"/>
  <c r="EE29" i="39" s="1"/>
  <c r="BL29" i="39"/>
  <c r="EF29" i="39" s="1"/>
  <c r="BM29" i="39"/>
  <c r="EG29" i="39" s="1"/>
  <c r="BN29" i="39"/>
  <c r="EH29" i="39" s="1"/>
  <c r="BO29" i="39"/>
  <c r="BP29" i="39"/>
  <c r="BQ29" i="39"/>
  <c r="EK29" i="39" s="1"/>
  <c r="BR29" i="39"/>
  <c r="EL29" i="39" s="1"/>
  <c r="BS29" i="39"/>
  <c r="EM29" i="39" s="1"/>
  <c r="BT29" i="39"/>
  <c r="EN29" i="39" s="1"/>
  <c r="BU29" i="39"/>
  <c r="EO29" i="39" s="1"/>
  <c r="BV29" i="39"/>
  <c r="EP29" i="39" s="1"/>
  <c r="BW29" i="39"/>
  <c r="EQ29" i="39" s="1"/>
  <c r="BX29" i="39"/>
  <c r="BJ30" i="39"/>
  <c r="ED30" i="39" s="1"/>
  <c r="BK30" i="39"/>
  <c r="EE30" i="39" s="1"/>
  <c r="BL30" i="39"/>
  <c r="EF30" i="39" s="1"/>
  <c r="BM30" i="39"/>
  <c r="EG30" i="39" s="1"/>
  <c r="BN30" i="39"/>
  <c r="EH30" i="39" s="1"/>
  <c r="BO30" i="39"/>
  <c r="BP30" i="39"/>
  <c r="BQ30" i="39"/>
  <c r="EK30" i="39" s="1"/>
  <c r="BR30" i="39"/>
  <c r="EL30" i="39" s="1"/>
  <c r="BS30" i="39"/>
  <c r="EM30" i="39" s="1"/>
  <c r="BT30" i="39"/>
  <c r="EN30" i="39" s="1"/>
  <c r="BU30" i="39"/>
  <c r="EO30" i="39" s="1"/>
  <c r="BV30" i="39"/>
  <c r="EP30" i="39" s="1"/>
  <c r="BW30" i="39"/>
  <c r="EQ30" i="39" s="1"/>
  <c r="BX30" i="39"/>
  <c r="BJ31" i="39"/>
  <c r="ED31" i="39" s="1"/>
  <c r="BK31" i="39"/>
  <c r="EE31" i="39" s="1"/>
  <c r="BL31" i="39"/>
  <c r="EF31" i="39" s="1"/>
  <c r="BM31" i="39"/>
  <c r="EG31" i="39" s="1"/>
  <c r="BN31" i="39"/>
  <c r="EH31" i="39" s="1"/>
  <c r="BO31" i="39"/>
  <c r="BP31" i="39"/>
  <c r="BQ31" i="39"/>
  <c r="EK31" i="39" s="1"/>
  <c r="BR31" i="39"/>
  <c r="EL31" i="39" s="1"/>
  <c r="BS31" i="39"/>
  <c r="EM31" i="39" s="1"/>
  <c r="BT31" i="39"/>
  <c r="EN31" i="39" s="1"/>
  <c r="BU31" i="39"/>
  <c r="EO31" i="39" s="1"/>
  <c r="BV31" i="39"/>
  <c r="EP31" i="39" s="1"/>
  <c r="BW31" i="39"/>
  <c r="EQ31" i="39" s="1"/>
  <c r="BX31" i="39"/>
  <c r="BJ32" i="39"/>
  <c r="ED32" i="39" s="1"/>
  <c r="BK32" i="39"/>
  <c r="EE32" i="39" s="1"/>
  <c r="BL32" i="39"/>
  <c r="EF32" i="39" s="1"/>
  <c r="BM32" i="39"/>
  <c r="EG32" i="39" s="1"/>
  <c r="BN32" i="39"/>
  <c r="EH32" i="39" s="1"/>
  <c r="BO32" i="39"/>
  <c r="BP32" i="39"/>
  <c r="BQ32" i="39"/>
  <c r="EK32" i="39" s="1"/>
  <c r="BR32" i="39"/>
  <c r="EL32" i="39" s="1"/>
  <c r="BS32" i="39"/>
  <c r="EM32" i="39" s="1"/>
  <c r="BT32" i="39"/>
  <c r="EN32" i="39" s="1"/>
  <c r="BU32" i="39"/>
  <c r="EO32" i="39" s="1"/>
  <c r="BV32" i="39"/>
  <c r="EP32" i="39" s="1"/>
  <c r="BW32" i="39"/>
  <c r="EQ32" i="39" s="1"/>
  <c r="BX32" i="39"/>
  <c r="BJ33" i="39"/>
  <c r="ED33" i="39" s="1"/>
  <c r="BK33" i="39"/>
  <c r="EE33" i="39" s="1"/>
  <c r="BL33" i="39"/>
  <c r="EF33" i="39" s="1"/>
  <c r="BM33" i="39"/>
  <c r="EG33" i="39" s="1"/>
  <c r="BN33" i="39"/>
  <c r="EH33" i="39" s="1"/>
  <c r="BO33" i="39"/>
  <c r="BP33" i="39"/>
  <c r="BQ33" i="39"/>
  <c r="EK33" i="39" s="1"/>
  <c r="BR33" i="39"/>
  <c r="EL33" i="39" s="1"/>
  <c r="BS33" i="39"/>
  <c r="EM33" i="39" s="1"/>
  <c r="BT33" i="39"/>
  <c r="EN33" i="39" s="1"/>
  <c r="BU33" i="39"/>
  <c r="EO33" i="39" s="1"/>
  <c r="BV33" i="39"/>
  <c r="EP33" i="39" s="1"/>
  <c r="BW33" i="39"/>
  <c r="EQ33" i="39" s="1"/>
  <c r="BX33" i="39"/>
  <c r="BJ34" i="39"/>
  <c r="ED34" i="39" s="1"/>
  <c r="BK34" i="39"/>
  <c r="EE34" i="39" s="1"/>
  <c r="BL34" i="39"/>
  <c r="EF34" i="39" s="1"/>
  <c r="BM34" i="39"/>
  <c r="EG34" i="39" s="1"/>
  <c r="BN34" i="39"/>
  <c r="EH34" i="39" s="1"/>
  <c r="BO34" i="39"/>
  <c r="BP34" i="39"/>
  <c r="BQ34" i="39"/>
  <c r="EK34" i="39" s="1"/>
  <c r="BR34" i="39"/>
  <c r="EL34" i="39" s="1"/>
  <c r="BS34" i="39"/>
  <c r="EM34" i="39" s="1"/>
  <c r="BT34" i="39"/>
  <c r="EN34" i="39" s="1"/>
  <c r="BU34" i="39"/>
  <c r="EO34" i="39" s="1"/>
  <c r="BV34" i="39"/>
  <c r="EP34" i="39" s="1"/>
  <c r="BW34" i="39"/>
  <c r="EQ34" i="39" s="1"/>
  <c r="BX34" i="39"/>
  <c r="BJ35" i="39"/>
  <c r="ED35" i="39" s="1"/>
  <c r="BK35" i="39"/>
  <c r="EE35" i="39" s="1"/>
  <c r="BL35" i="39"/>
  <c r="EF35" i="39" s="1"/>
  <c r="BM35" i="39"/>
  <c r="EG35" i="39" s="1"/>
  <c r="BN35" i="39"/>
  <c r="EH35" i="39" s="1"/>
  <c r="BO35" i="39"/>
  <c r="BP35" i="39"/>
  <c r="BQ35" i="39"/>
  <c r="EK35" i="39" s="1"/>
  <c r="BR35" i="39"/>
  <c r="EL35" i="39" s="1"/>
  <c r="BS35" i="39"/>
  <c r="EM35" i="39" s="1"/>
  <c r="BT35" i="39"/>
  <c r="EN35" i="39" s="1"/>
  <c r="BU35" i="39"/>
  <c r="EO35" i="39" s="1"/>
  <c r="BV35" i="39"/>
  <c r="EP35" i="39" s="1"/>
  <c r="BW35" i="39"/>
  <c r="EQ35" i="39" s="1"/>
  <c r="BX35" i="39"/>
  <c r="BJ36" i="39"/>
  <c r="ED36" i="39" s="1"/>
  <c r="BK36" i="39"/>
  <c r="EE36" i="39" s="1"/>
  <c r="BL36" i="39"/>
  <c r="EF36" i="39" s="1"/>
  <c r="BM36" i="39"/>
  <c r="EG36" i="39" s="1"/>
  <c r="BN36" i="39"/>
  <c r="EH36" i="39" s="1"/>
  <c r="BO36" i="39"/>
  <c r="BP36" i="39"/>
  <c r="BQ36" i="39"/>
  <c r="EK36" i="39" s="1"/>
  <c r="BR36" i="39"/>
  <c r="EL36" i="39" s="1"/>
  <c r="BS36" i="39"/>
  <c r="EM36" i="39" s="1"/>
  <c r="BT36" i="39"/>
  <c r="EN36" i="39" s="1"/>
  <c r="BU36" i="39"/>
  <c r="EO36" i="39" s="1"/>
  <c r="BV36" i="39"/>
  <c r="EP36" i="39" s="1"/>
  <c r="BW36" i="39"/>
  <c r="EQ36" i="39" s="1"/>
  <c r="BX36" i="39"/>
  <c r="BJ37" i="39"/>
  <c r="ED37" i="39" s="1"/>
  <c r="BK37" i="39"/>
  <c r="EE37" i="39" s="1"/>
  <c r="BL37" i="39"/>
  <c r="EF37" i="39" s="1"/>
  <c r="BM37" i="39"/>
  <c r="EG37" i="39" s="1"/>
  <c r="BN37" i="39"/>
  <c r="EH37" i="39" s="1"/>
  <c r="BO37" i="39"/>
  <c r="BP37" i="39"/>
  <c r="BQ37" i="39"/>
  <c r="EK37" i="39" s="1"/>
  <c r="BR37" i="39"/>
  <c r="EL37" i="39" s="1"/>
  <c r="BS37" i="39"/>
  <c r="EM37" i="39" s="1"/>
  <c r="BT37" i="39"/>
  <c r="EN37" i="39" s="1"/>
  <c r="BU37" i="39"/>
  <c r="EO37" i="39" s="1"/>
  <c r="BV37" i="39"/>
  <c r="EP37" i="39" s="1"/>
  <c r="BW37" i="39"/>
  <c r="EQ37" i="39" s="1"/>
  <c r="BX37" i="39"/>
  <c r="BJ38" i="39"/>
  <c r="ED38" i="39" s="1"/>
  <c r="BK38" i="39"/>
  <c r="EE38" i="39" s="1"/>
  <c r="BL38" i="39"/>
  <c r="EF38" i="39" s="1"/>
  <c r="BM38" i="39"/>
  <c r="EG38" i="39" s="1"/>
  <c r="BN38" i="39"/>
  <c r="EH38" i="39" s="1"/>
  <c r="BO38" i="39"/>
  <c r="BP38" i="39"/>
  <c r="BQ38" i="39"/>
  <c r="EK38" i="39" s="1"/>
  <c r="BR38" i="39"/>
  <c r="EL38" i="39" s="1"/>
  <c r="BS38" i="39"/>
  <c r="EM38" i="39" s="1"/>
  <c r="BT38" i="39"/>
  <c r="EN38" i="39" s="1"/>
  <c r="BU38" i="39"/>
  <c r="EO38" i="39" s="1"/>
  <c r="BV38" i="39"/>
  <c r="EP38" i="39" s="1"/>
  <c r="BW38" i="39"/>
  <c r="EQ38" i="39" s="1"/>
  <c r="BX38" i="39"/>
  <c r="BJ39" i="39"/>
  <c r="ED39" i="39" s="1"/>
  <c r="BK39" i="39"/>
  <c r="EE39" i="39" s="1"/>
  <c r="BL39" i="39"/>
  <c r="EF39" i="39" s="1"/>
  <c r="BM39" i="39"/>
  <c r="EG39" i="39" s="1"/>
  <c r="BN39" i="39"/>
  <c r="EH39" i="39" s="1"/>
  <c r="BO39" i="39"/>
  <c r="BP39" i="39"/>
  <c r="BQ39" i="39"/>
  <c r="EK39" i="39" s="1"/>
  <c r="BR39" i="39"/>
  <c r="EL39" i="39" s="1"/>
  <c r="BS39" i="39"/>
  <c r="EM39" i="39" s="1"/>
  <c r="BT39" i="39"/>
  <c r="EN39" i="39" s="1"/>
  <c r="BU39" i="39"/>
  <c r="EO39" i="39" s="1"/>
  <c r="BV39" i="39"/>
  <c r="EP39" i="39" s="1"/>
  <c r="BW39" i="39"/>
  <c r="EQ39" i="39" s="1"/>
  <c r="BX39" i="39"/>
  <c r="BJ40" i="39"/>
  <c r="ED40" i="39" s="1"/>
  <c r="BK40" i="39"/>
  <c r="EE40" i="39" s="1"/>
  <c r="BL40" i="39"/>
  <c r="EF40" i="39" s="1"/>
  <c r="BM40" i="39"/>
  <c r="EG40" i="39" s="1"/>
  <c r="BN40" i="39"/>
  <c r="EH40" i="39" s="1"/>
  <c r="BO40" i="39"/>
  <c r="BP40" i="39"/>
  <c r="BQ40" i="39"/>
  <c r="EK40" i="39" s="1"/>
  <c r="BR40" i="39"/>
  <c r="EL40" i="39" s="1"/>
  <c r="BS40" i="39"/>
  <c r="EM40" i="39" s="1"/>
  <c r="BT40" i="39"/>
  <c r="EN40" i="39" s="1"/>
  <c r="BU40" i="39"/>
  <c r="EO40" i="39" s="1"/>
  <c r="BV40" i="39"/>
  <c r="EP40" i="39" s="1"/>
  <c r="BW40" i="39"/>
  <c r="EQ40" i="39" s="1"/>
  <c r="BX40" i="39"/>
  <c r="BJ41" i="39"/>
  <c r="ED41" i="39" s="1"/>
  <c r="BK41" i="39"/>
  <c r="EE41" i="39" s="1"/>
  <c r="BL41" i="39"/>
  <c r="EF41" i="39" s="1"/>
  <c r="BM41" i="39"/>
  <c r="EG41" i="39" s="1"/>
  <c r="BN41" i="39"/>
  <c r="EH41" i="39" s="1"/>
  <c r="BO41" i="39"/>
  <c r="BP41" i="39"/>
  <c r="BQ41" i="39"/>
  <c r="EK41" i="39" s="1"/>
  <c r="BR41" i="39"/>
  <c r="EL41" i="39" s="1"/>
  <c r="BS41" i="39"/>
  <c r="EM41" i="39" s="1"/>
  <c r="BT41" i="39"/>
  <c r="EN41" i="39" s="1"/>
  <c r="BU41" i="39"/>
  <c r="EO41" i="39" s="1"/>
  <c r="BV41" i="39"/>
  <c r="EP41" i="39" s="1"/>
  <c r="BW41" i="39"/>
  <c r="EQ41" i="39" s="1"/>
  <c r="BX41" i="39"/>
  <c r="BJ42" i="39"/>
  <c r="ED42" i="39" s="1"/>
  <c r="BK42" i="39"/>
  <c r="EE42" i="39" s="1"/>
  <c r="BL42" i="39"/>
  <c r="EF42" i="39" s="1"/>
  <c r="BM42" i="39"/>
  <c r="EG42" i="39" s="1"/>
  <c r="BN42" i="39"/>
  <c r="EH42" i="39" s="1"/>
  <c r="BO42" i="39"/>
  <c r="BP42" i="39"/>
  <c r="BQ42" i="39"/>
  <c r="EK42" i="39" s="1"/>
  <c r="BR42" i="39"/>
  <c r="EL42" i="39" s="1"/>
  <c r="BS42" i="39"/>
  <c r="EM42" i="39" s="1"/>
  <c r="BT42" i="39"/>
  <c r="EN42" i="39" s="1"/>
  <c r="BU42" i="39"/>
  <c r="EO42" i="39" s="1"/>
  <c r="BV42" i="39"/>
  <c r="EP42" i="39" s="1"/>
  <c r="BW42" i="39"/>
  <c r="EQ42" i="39" s="1"/>
  <c r="BX42" i="39"/>
  <c r="BJ43" i="39"/>
  <c r="ED43" i="39" s="1"/>
  <c r="BK43" i="39"/>
  <c r="EE43" i="39" s="1"/>
  <c r="BL43" i="39"/>
  <c r="EF43" i="39" s="1"/>
  <c r="BM43" i="39"/>
  <c r="EG43" i="39" s="1"/>
  <c r="BN43" i="39"/>
  <c r="EH43" i="39" s="1"/>
  <c r="BO43" i="39"/>
  <c r="BP43" i="39"/>
  <c r="BQ43" i="39"/>
  <c r="EK43" i="39" s="1"/>
  <c r="BR43" i="39"/>
  <c r="EL43" i="39" s="1"/>
  <c r="BS43" i="39"/>
  <c r="EM43" i="39" s="1"/>
  <c r="BT43" i="39"/>
  <c r="EN43" i="39" s="1"/>
  <c r="BU43" i="39"/>
  <c r="EO43" i="39" s="1"/>
  <c r="BV43" i="39"/>
  <c r="EP43" i="39" s="1"/>
  <c r="BW43" i="39"/>
  <c r="EQ43" i="39" s="1"/>
  <c r="BX43" i="39"/>
  <c r="BJ44" i="39"/>
  <c r="ED44" i="39" s="1"/>
  <c r="BK44" i="39"/>
  <c r="EE44" i="39" s="1"/>
  <c r="BL44" i="39"/>
  <c r="EF44" i="39" s="1"/>
  <c r="BM44" i="39"/>
  <c r="EG44" i="39" s="1"/>
  <c r="BN44" i="39"/>
  <c r="EH44" i="39" s="1"/>
  <c r="BO44" i="39"/>
  <c r="BP44" i="39"/>
  <c r="BQ44" i="39"/>
  <c r="EK44" i="39" s="1"/>
  <c r="BR44" i="39"/>
  <c r="EL44" i="39" s="1"/>
  <c r="BS44" i="39"/>
  <c r="EM44" i="39" s="1"/>
  <c r="BT44" i="39"/>
  <c r="EN44" i="39" s="1"/>
  <c r="BU44" i="39"/>
  <c r="EO44" i="39" s="1"/>
  <c r="BV44" i="39"/>
  <c r="EP44" i="39" s="1"/>
  <c r="BW44" i="39"/>
  <c r="EQ44" i="39" s="1"/>
  <c r="BX44" i="39"/>
  <c r="BJ45" i="39"/>
  <c r="ED45" i="39" s="1"/>
  <c r="BK45" i="39"/>
  <c r="EE45" i="39" s="1"/>
  <c r="BL45" i="39"/>
  <c r="EF45" i="39" s="1"/>
  <c r="BM45" i="39"/>
  <c r="EG45" i="39" s="1"/>
  <c r="BN45" i="39"/>
  <c r="EH45" i="39" s="1"/>
  <c r="BO45" i="39"/>
  <c r="BP45" i="39"/>
  <c r="BQ45" i="39"/>
  <c r="EK45" i="39" s="1"/>
  <c r="BR45" i="39"/>
  <c r="EL45" i="39" s="1"/>
  <c r="BS45" i="39"/>
  <c r="EM45" i="39" s="1"/>
  <c r="BT45" i="39"/>
  <c r="EN45" i="39" s="1"/>
  <c r="BU45" i="39"/>
  <c r="EO45" i="39" s="1"/>
  <c r="BV45" i="39"/>
  <c r="EP45" i="39" s="1"/>
  <c r="BW45" i="39"/>
  <c r="EQ45" i="39" s="1"/>
  <c r="BX45" i="39"/>
  <c r="BJ46" i="39"/>
  <c r="ED46" i="39" s="1"/>
  <c r="BK46" i="39"/>
  <c r="EE46" i="39" s="1"/>
  <c r="BL46" i="39"/>
  <c r="EF46" i="39" s="1"/>
  <c r="BM46" i="39"/>
  <c r="EG46" i="39" s="1"/>
  <c r="BN46" i="39"/>
  <c r="EH46" i="39" s="1"/>
  <c r="BO46" i="39"/>
  <c r="BP46" i="39"/>
  <c r="BQ46" i="39"/>
  <c r="EK46" i="39" s="1"/>
  <c r="BR46" i="39"/>
  <c r="EL46" i="39" s="1"/>
  <c r="BS46" i="39"/>
  <c r="EM46" i="39" s="1"/>
  <c r="BT46" i="39"/>
  <c r="EN46" i="39" s="1"/>
  <c r="BU46" i="39"/>
  <c r="EO46" i="39" s="1"/>
  <c r="BV46" i="39"/>
  <c r="EP46" i="39" s="1"/>
  <c r="BW46" i="39"/>
  <c r="EQ46" i="39" s="1"/>
  <c r="BX46" i="39"/>
  <c r="BJ47" i="39"/>
  <c r="ED47" i="39" s="1"/>
  <c r="BK47" i="39"/>
  <c r="EE47" i="39" s="1"/>
  <c r="BL47" i="39"/>
  <c r="EF47" i="39" s="1"/>
  <c r="BM47" i="39"/>
  <c r="EG47" i="39" s="1"/>
  <c r="BN47" i="39"/>
  <c r="EH47" i="39" s="1"/>
  <c r="BO47" i="39"/>
  <c r="BP47" i="39"/>
  <c r="BQ47" i="39"/>
  <c r="EK47" i="39" s="1"/>
  <c r="BR47" i="39"/>
  <c r="EL47" i="39" s="1"/>
  <c r="BS47" i="39"/>
  <c r="EM47" i="39" s="1"/>
  <c r="BT47" i="39"/>
  <c r="EN47" i="39" s="1"/>
  <c r="BU47" i="39"/>
  <c r="EO47" i="39" s="1"/>
  <c r="BV47" i="39"/>
  <c r="EP47" i="39" s="1"/>
  <c r="BW47" i="39"/>
  <c r="EQ47" i="39" s="1"/>
  <c r="BX47" i="39"/>
  <c r="BJ48" i="39"/>
  <c r="ED48" i="39" s="1"/>
  <c r="BK48" i="39"/>
  <c r="EE48" i="39" s="1"/>
  <c r="BL48" i="39"/>
  <c r="EF48" i="39" s="1"/>
  <c r="BM48" i="39"/>
  <c r="EG48" i="39" s="1"/>
  <c r="BN48" i="39"/>
  <c r="EH48" i="39" s="1"/>
  <c r="BO48" i="39"/>
  <c r="BP48" i="39"/>
  <c r="BQ48" i="39"/>
  <c r="EK48" i="39" s="1"/>
  <c r="BR48" i="39"/>
  <c r="EL48" i="39" s="1"/>
  <c r="BS48" i="39"/>
  <c r="EM48" i="39" s="1"/>
  <c r="BT48" i="39"/>
  <c r="EN48" i="39" s="1"/>
  <c r="BU48" i="39"/>
  <c r="EO48" i="39" s="1"/>
  <c r="BV48" i="39"/>
  <c r="EP48" i="39" s="1"/>
  <c r="BW48" i="39"/>
  <c r="EQ48" i="39" s="1"/>
  <c r="BX48" i="39"/>
  <c r="BJ49" i="39"/>
  <c r="ED49" i="39" s="1"/>
  <c r="BK49" i="39"/>
  <c r="EE49" i="39" s="1"/>
  <c r="BL49" i="39"/>
  <c r="EF49" i="39" s="1"/>
  <c r="BM49" i="39"/>
  <c r="EG49" i="39" s="1"/>
  <c r="BN49" i="39"/>
  <c r="EH49" i="39" s="1"/>
  <c r="BO49" i="39"/>
  <c r="BP49" i="39"/>
  <c r="BQ49" i="39"/>
  <c r="EK49" i="39" s="1"/>
  <c r="BR49" i="39"/>
  <c r="EL49" i="39" s="1"/>
  <c r="BS49" i="39"/>
  <c r="EM49" i="39" s="1"/>
  <c r="BT49" i="39"/>
  <c r="EN49" i="39" s="1"/>
  <c r="BU49" i="39"/>
  <c r="EO49" i="39" s="1"/>
  <c r="BV49" i="39"/>
  <c r="EP49" i="39" s="1"/>
  <c r="BW49" i="39"/>
  <c r="EQ49" i="39" s="1"/>
  <c r="BX49" i="39"/>
  <c r="BJ50" i="39"/>
  <c r="ED50" i="39" s="1"/>
  <c r="BK50" i="39"/>
  <c r="EE50" i="39" s="1"/>
  <c r="BL50" i="39"/>
  <c r="EF50" i="39" s="1"/>
  <c r="BM50" i="39"/>
  <c r="EG50" i="39" s="1"/>
  <c r="BN50" i="39"/>
  <c r="EH50" i="39" s="1"/>
  <c r="BO50" i="39"/>
  <c r="BP50" i="39"/>
  <c r="BQ50" i="39"/>
  <c r="EK50" i="39" s="1"/>
  <c r="BR50" i="39"/>
  <c r="EL50" i="39" s="1"/>
  <c r="BS50" i="39"/>
  <c r="EM50" i="39" s="1"/>
  <c r="BT50" i="39"/>
  <c r="EN50" i="39" s="1"/>
  <c r="BU50" i="39"/>
  <c r="EO50" i="39" s="1"/>
  <c r="BV50" i="39"/>
  <c r="EP50" i="39" s="1"/>
  <c r="BW50" i="39"/>
  <c r="EQ50" i="39" s="1"/>
  <c r="BX50" i="39"/>
  <c r="BJ51" i="39"/>
  <c r="ED51" i="39" s="1"/>
  <c r="BK51" i="39"/>
  <c r="EE51" i="39" s="1"/>
  <c r="BL51" i="39"/>
  <c r="EF51" i="39" s="1"/>
  <c r="BM51" i="39"/>
  <c r="EG51" i="39" s="1"/>
  <c r="BN51" i="39"/>
  <c r="EH51" i="39" s="1"/>
  <c r="BO51" i="39"/>
  <c r="BP51" i="39"/>
  <c r="BQ51" i="39"/>
  <c r="EK51" i="39" s="1"/>
  <c r="BR51" i="39"/>
  <c r="EL51" i="39" s="1"/>
  <c r="BS51" i="39"/>
  <c r="EM51" i="39" s="1"/>
  <c r="BT51" i="39"/>
  <c r="EN51" i="39" s="1"/>
  <c r="BU51" i="39"/>
  <c r="EO51" i="39" s="1"/>
  <c r="BV51" i="39"/>
  <c r="EP51" i="39" s="1"/>
  <c r="BW51" i="39"/>
  <c r="EQ51" i="39" s="1"/>
  <c r="BX51" i="39"/>
  <c r="BJ52" i="39"/>
  <c r="ED52" i="39" s="1"/>
  <c r="BK52" i="39"/>
  <c r="EE52" i="39" s="1"/>
  <c r="BL52" i="39"/>
  <c r="EF52" i="39" s="1"/>
  <c r="BM52" i="39"/>
  <c r="EG52" i="39" s="1"/>
  <c r="BN52" i="39"/>
  <c r="EH52" i="39" s="1"/>
  <c r="BO52" i="39"/>
  <c r="BP52" i="39"/>
  <c r="BQ52" i="39"/>
  <c r="EK52" i="39" s="1"/>
  <c r="BR52" i="39"/>
  <c r="EL52" i="39" s="1"/>
  <c r="BS52" i="39"/>
  <c r="EM52" i="39" s="1"/>
  <c r="BT52" i="39"/>
  <c r="EN52" i="39" s="1"/>
  <c r="BU52" i="39"/>
  <c r="EO52" i="39" s="1"/>
  <c r="BV52" i="39"/>
  <c r="EP52" i="39" s="1"/>
  <c r="BW52" i="39"/>
  <c r="EQ52" i="39" s="1"/>
  <c r="BX52" i="39"/>
  <c r="BJ53" i="39"/>
  <c r="ED53" i="39" s="1"/>
  <c r="BK53" i="39"/>
  <c r="EE53" i="39" s="1"/>
  <c r="BL53" i="39"/>
  <c r="EF53" i="39" s="1"/>
  <c r="BM53" i="39"/>
  <c r="EG53" i="39" s="1"/>
  <c r="BN53" i="39"/>
  <c r="EH53" i="39" s="1"/>
  <c r="BO53" i="39"/>
  <c r="BP53" i="39"/>
  <c r="BQ53" i="39"/>
  <c r="EK53" i="39" s="1"/>
  <c r="BR53" i="39"/>
  <c r="EL53" i="39" s="1"/>
  <c r="BS53" i="39"/>
  <c r="EM53" i="39" s="1"/>
  <c r="BT53" i="39"/>
  <c r="EN53" i="39" s="1"/>
  <c r="BU53" i="39"/>
  <c r="EO53" i="39" s="1"/>
  <c r="BV53" i="39"/>
  <c r="EP53" i="39" s="1"/>
  <c r="BW53" i="39"/>
  <c r="EQ53" i="39" s="1"/>
  <c r="BX53" i="39"/>
  <c r="BJ54" i="39"/>
  <c r="ED54" i="39" s="1"/>
  <c r="BK54" i="39"/>
  <c r="EE54" i="39" s="1"/>
  <c r="BL54" i="39"/>
  <c r="EF54" i="39" s="1"/>
  <c r="BM54" i="39"/>
  <c r="EG54" i="39" s="1"/>
  <c r="BN54" i="39"/>
  <c r="EH54" i="39" s="1"/>
  <c r="BO54" i="39"/>
  <c r="BP54" i="39"/>
  <c r="BQ54" i="39"/>
  <c r="EK54" i="39" s="1"/>
  <c r="BR54" i="39"/>
  <c r="EL54" i="39" s="1"/>
  <c r="BS54" i="39"/>
  <c r="EM54" i="39" s="1"/>
  <c r="BT54" i="39"/>
  <c r="EN54" i="39" s="1"/>
  <c r="BU54" i="39"/>
  <c r="EO54" i="39" s="1"/>
  <c r="BV54" i="39"/>
  <c r="EP54" i="39" s="1"/>
  <c r="BW54" i="39"/>
  <c r="EQ54" i="39" s="1"/>
  <c r="BX54" i="39"/>
  <c r="BJ55" i="39"/>
  <c r="ED55" i="39" s="1"/>
  <c r="BK55" i="39"/>
  <c r="EE55" i="39" s="1"/>
  <c r="BL55" i="39"/>
  <c r="EF55" i="39" s="1"/>
  <c r="BM55" i="39"/>
  <c r="EG55" i="39" s="1"/>
  <c r="BN55" i="39"/>
  <c r="EH55" i="39" s="1"/>
  <c r="BO55" i="39"/>
  <c r="BP55" i="39"/>
  <c r="BQ55" i="39"/>
  <c r="EK55" i="39" s="1"/>
  <c r="BR55" i="39"/>
  <c r="EL55" i="39" s="1"/>
  <c r="BS55" i="39"/>
  <c r="EM55" i="39" s="1"/>
  <c r="BT55" i="39"/>
  <c r="EN55" i="39" s="1"/>
  <c r="BU55" i="39"/>
  <c r="EO55" i="39" s="1"/>
  <c r="BV55" i="39"/>
  <c r="EP55" i="39" s="1"/>
  <c r="BW55" i="39"/>
  <c r="EQ55" i="39" s="1"/>
  <c r="BX55" i="39"/>
  <c r="BJ56" i="39"/>
  <c r="ED56" i="39" s="1"/>
  <c r="BK56" i="39"/>
  <c r="EE56" i="39" s="1"/>
  <c r="BL56" i="39"/>
  <c r="EF56" i="39" s="1"/>
  <c r="BM56" i="39"/>
  <c r="EG56" i="39" s="1"/>
  <c r="BN56" i="39"/>
  <c r="EH56" i="39" s="1"/>
  <c r="BO56" i="39"/>
  <c r="BP56" i="39"/>
  <c r="BQ56" i="39"/>
  <c r="EK56" i="39" s="1"/>
  <c r="BR56" i="39"/>
  <c r="EL56" i="39" s="1"/>
  <c r="BS56" i="39"/>
  <c r="EM56" i="39" s="1"/>
  <c r="BT56" i="39"/>
  <c r="EN56" i="39" s="1"/>
  <c r="BU56" i="39"/>
  <c r="EO56" i="39" s="1"/>
  <c r="BV56" i="39"/>
  <c r="EP56" i="39" s="1"/>
  <c r="BW56" i="39"/>
  <c r="EQ56" i="39" s="1"/>
  <c r="BX56" i="39"/>
  <c r="BJ57" i="39"/>
  <c r="ED57" i="39" s="1"/>
  <c r="BK57" i="39"/>
  <c r="EE57" i="39" s="1"/>
  <c r="BL57" i="39"/>
  <c r="EF57" i="39" s="1"/>
  <c r="BM57" i="39"/>
  <c r="EG57" i="39" s="1"/>
  <c r="BN57" i="39"/>
  <c r="EH57" i="39" s="1"/>
  <c r="BO57" i="39"/>
  <c r="BP57" i="39"/>
  <c r="BQ57" i="39"/>
  <c r="EK57" i="39" s="1"/>
  <c r="BR57" i="39"/>
  <c r="EL57" i="39" s="1"/>
  <c r="BS57" i="39"/>
  <c r="EM57" i="39" s="1"/>
  <c r="BT57" i="39"/>
  <c r="EN57" i="39" s="1"/>
  <c r="BU57" i="39"/>
  <c r="EO57" i="39" s="1"/>
  <c r="BV57" i="39"/>
  <c r="EP57" i="39" s="1"/>
  <c r="BW57" i="39"/>
  <c r="EQ57" i="39" s="1"/>
  <c r="BX57" i="39"/>
  <c r="BJ58" i="39"/>
  <c r="ED58" i="39" s="1"/>
  <c r="BK58" i="39"/>
  <c r="EE58" i="39" s="1"/>
  <c r="BL58" i="39"/>
  <c r="EF58" i="39" s="1"/>
  <c r="BM58" i="39"/>
  <c r="EG58" i="39" s="1"/>
  <c r="BN58" i="39"/>
  <c r="EH58" i="39" s="1"/>
  <c r="BO58" i="39"/>
  <c r="BP58" i="39"/>
  <c r="BQ58" i="39"/>
  <c r="EK58" i="39" s="1"/>
  <c r="BR58" i="39"/>
  <c r="EL58" i="39" s="1"/>
  <c r="BS58" i="39"/>
  <c r="EM58" i="39" s="1"/>
  <c r="BT58" i="39"/>
  <c r="EN58" i="39" s="1"/>
  <c r="BU58" i="39"/>
  <c r="EO58" i="39" s="1"/>
  <c r="BV58" i="39"/>
  <c r="EP58" i="39" s="1"/>
  <c r="BW58" i="39"/>
  <c r="EQ58" i="39" s="1"/>
  <c r="BX58" i="39"/>
  <c r="BJ59" i="39"/>
  <c r="ED59" i="39" s="1"/>
  <c r="BK59" i="39"/>
  <c r="EE59" i="39" s="1"/>
  <c r="BL59" i="39"/>
  <c r="EF59" i="39" s="1"/>
  <c r="BM59" i="39"/>
  <c r="EG59" i="39" s="1"/>
  <c r="BN59" i="39"/>
  <c r="EH59" i="39" s="1"/>
  <c r="BO59" i="39"/>
  <c r="BP59" i="39"/>
  <c r="BQ59" i="39"/>
  <c r="EK59" i="39" s="1"/>
  <c r="BR59" i="39"/>
  <c r="EL59" i="39" s="1"/>
  <c r="BS59" i="39"/>
  <c r="EM59" i="39" s="1"/>
  <c r="BT59" i="39"/>
  <c r="EN59" i="39" s="1"/>
  <c r="BU59" i="39"/>
  <c r="EO59" i="39" s="1"/>
  <c r="BV59" i="39"/>
  <c r="EP59" i="39" s="1"/>
  <c r="BW59" i="39"/>
  <c r="EQ59" i="39" s="1"/>
  <c r="BX59" i="39"/>
  <c r="BJ60" i="39"/>
  <c r="ED60" i="39" s="1"/>
  <c r="BK60" i="39"/>
  <c r="EE60" i="39" s="1"/>
  <c r="BL60" i="39"/>
  <c r="EF60" i="39" s="1"/>
  <c r="BM60" i="39"/>
  <c r="EG60" i="39" s="1"/>
  <c r="BN60" i="39"/>
  <c r="EH60" i="39" s="1"/>
  <c r="BO60" i="39"/>
  <c r="BP60" i="39"/>
  <c r="BQ60" i="39"/>
  <c r="EK60" i="39" s="1"/>
  <c r="BR60" i="39"/>
  <c r="EL60" i="39" s="1"/>
  <c r="BS60" i="39"/>
  <c r="EM60" i="39" s="1"/>
  <c r="BT60" i="39"/>
  <c r="EN60" i="39" s="1"/>
  <c r="BU60" i="39"/>
  <c r="EO60" i="39" s="1"/>
  <c r="BV60" i="39"/>
  <c r="EP60" i="39" s="1"/>
  <c r="BW60" i="39"/>
  <c r="EQ60" i="39" s="1"/>
  <c r="BX60" i="39"/>
  <c r="BJ61" i="39"/>
  <c r="ED61" i="39" s="1"/>
  <c r="BK61" i="39"/>
  <c r="EE61" i="39" s="1"/>
  <c r="BL61" i="39"/>
  <c r="EF61" i="39" s="1"/>
  <c r="BM61" i="39"/>
  <c r="EG61" i="39" s="1"/>
  <c r="BN61" i="39"/>
  <c r="EH61" i="39" s="1"/>
  <c r="BO61" i="39"/>
  <c r="BP61" i="39"/>
  <c r="BQ61" i="39"/>
  <c r="EK61" i="39" s="1"/>
  <c r="BR61" i="39"/>
  <c r="EL61" i="39" s="1"/>
  <c r="BS61" i="39"/>
  <c r="EM61" i="39" s="1"/>
  <c r="BT61" i="39"/>
  <c r="EN61" i="39" s="1"/>
  <c r="BU61" i="39"/>
  <c r="EO61" i="39" s="1"/>
  <c r="BV61" i="39"/>
  <c r="EP61" i="39" s="1"/>
  <c r="BW61" i="39"/>
  <c r="EQ61" i="39" s="1"/>
  <c r="BX61" i="39"/>
  <c r="BJ62" i="39"/>
  <c r="ED62" i="39" s="1"/>
  <c r="BK62" i="39"/>
  <c r="EE62" i="39" s="1"/>
  <c r="BL62" i="39"/>
  <c r="EF62" i="39" s="1"/>
  <c r="BM62" i="39"/>
  <c r="EG62" i="39" s="1"/>
  <c r="BN62" i="39"/>
  <c r="EH62" i="39" s="1"/>
  <c r="BO62" i="39"/>
  <c r="BP62" i="39"/>
  <c r="BQ62" i="39"/>
  <c r="EK62" i="39" s="1"/>
  <c r="BR62" i="39"/>
  <c r="EL62" i="39" s="1"/>
  <c r="BS62" i="39"/>
  <c r="EM62" i="39" s="1"/>
  <c r="BT62" i="39"/>
  <c r="EN62" i="39" s="1"/>
  <c r="BU62" i="39"/>
  <c r="EO62" i="39" s="1"/>
  <c r="BV62" i="39"/>
  <c r="EP62" i="39" s="1"/>
  <c r="BW62" i="39"/>
  <c r="EQ62" i="39" s="1"/>
  <c r="BX62" i="39"/>
  <c r="BJ63" i="39"/>
  <c r="ED63" i="39" s="1"/>
  <c r="BK63" i="39"/>
  <c r="EE63" i="39" s="1"/>
  <c r="BL63" i="39"/>
  <c r="EF63" i="39" s="1"/>
  <c r="BM63" i="39"/>
  <c r="EG63" i="39" s="1"/>
  <c r="BN63" i="39"/>
  <c r="EH63" i="39" s="1"/>
  <c r="BO63" i="39"/>
  <c r="BP63" i="39"/>
  <c r="BQ63" i="39"/>
  <c r="EK63" i="39" s="1"/>
  <c r="BR63" i="39"/>
  <c r="EL63" i="39" s="1"/>
  <c r="BS63" i="39"/>
  <c r="EM63" i="39" s="1"/>
  <c r="BT63" i="39"/>
  <c r="EN63" i="39" s="1"/>
  <c r="BU63" i="39"/>
  <c r="EO63" i="39" s="1"/>
  <c r="BV63" i="39"/>
  <c r="EP63" i="39" s="1"/>
  <c r="BW63" i="39"/>
  <c r="EQ63" i="39" s="1"/>
  <c r="BX63" i="39"/>
  <c r="BJ64" i="39"/>
  <c r="ED64" i="39" s="1"/>
  <c r="BK64" i="39"/>
  <c r="EE64" i="39" s="1"/>
  <c r="BL64" i="39"/>
  <c r="EF64" i="39" s="1"/>
  <c r="BM64" i="39"/>
  <c r="EG64" i="39" s="1"/>
  <c r="BN64" i="39"/>
  <c r="EH64" i="39" s="1"/>
  <c r="BO64" i="39"/>
  <c r="BP64" i="39"/>
  <c r="BQ64" i="39"/>
  <c r="EK64" i="39" s="1"/>
  <c r="BR64" i="39"/>
  <c r="EL64" i="39" s="1"/>
  <c r="BS64" i="39"/>
  <c r="EM64" i="39" s="1"/>
  <c r="BT64" i="39"/>
  <c r="EN64" i="39" s="1"/>
  <c r="BU64" i="39"/>
  <c r="EO64" i="39" s="1"/>
  <c r="BV64" i="39"/>
  <c r="EP64" i="39" s="1"/>
  <c r="BW64" i="39"/>
  <c r="EQ64" i="39" s="1"/>
  <c r="BX64" i="39"/>
  <c r="BJ65" i="39"/>
  <c r="ED65" i="39" s="1"/>
  <c r="BK65" i="39"/>
  <c r="EE65" i="39" s="1"/>
  <c r="BL65" i="39"/>
  <c r="EF65" i="39" s="1"/>
  <c r="BM65" i="39"/>
  <c r="EG65" i="39" s="1"/>
  <c r="BN65" i="39"/>
  <c r="EH65" i="39" s="1"/>
  <c r="BO65" i="39"/>
  <c r="BP65" i="39"/>
  <c r="BQ65" i="39"/>
  <c r="EK65" i="39" s="1"/>
  <c r="BR65" i="39"/>
  <c r="EL65" i="39" s="1"/>
  <c r="BS65" i="39"/>
  <c r="EM65" i="39" s="1"/>
  <c r="BT65" i="39"/>
  <c r="EN65" i="39" s="1"/>
  <c r="BU65" i="39"/>
  <c r="EO65" i="39" s="1"/>
  <c r="BV65" i="39"/>
  <c r="EP65" i="39" s="1"/>
  <c r="BW65" i="39"/>
  <c r="EQ65" i="39" s="1"/>
  <c r="BX65" i="39"/>
  <c r="BJ66" i="39"/>
  <c r="ED66" i="39" s="1"/>
  <c r="BK66" i="39"/>
  <c r="EE66" i="39" s="1"/>
  <c r="BL66" i="39"/>
  <c r="EF66" i="39" s="1"/>
  <c r="BM66" i="39"/>
  <c r="EG66" i="39" s="1"/>
  <c r="BN66" i="39"/>
  <c r="EH66" i="39" s="1"/>
  <c r="BO66" i="39"/>
  <c r="BP66" i="39"/>
  <c r="BQ66" i="39"/>
  <c r="EK66" i="39" s="1"/>
  <c r="BR66" i="39"/>
  <c r="EL66" i="39" s="1"/>
  <c r="BS66" i="39"/>
  <c r="EM66" i="39" s="1"/>
  <c r="BT66" i="39"/>
  <c r="EN66" i="39" s="1"/>
  <c r="BU66" i="39"/>
  <c r="EO66" i="39" s="1"/>
  <c r="BV66" i="39"/>
  <c r="EP66" i="39" s="1"/>
  <c r="BW66" i="39"/>
  <c r="EQ66" i="39" s="1"/>
  <c r="BX66" i="39"/>
  <c r="BJ67" i="39"/>
  <c r="ED67" i="39" s="1"/>
  <c r="BK67" i="39"/>
  <c r="EE67" i="39" s="1"/>
  <c r="BL67" i="39"/>
  <c r="EF67" i="39" s="1"/>
  <c r="BM67" i="39"/>
  <c r="EG67" i="39" s="1"/>
  <c r="BN67" i="39"/>
  <c r="EH67" i="39" s="1"/>
  <c r="BO67" i="39"/>
  <c r="BP67" i="39"/>
  <c r="BQ67" i="39"/>
  <c r="EK67" i="39" s="1"/>
  <c r="BR67" i="39"/>
  <c r="EL67" i="39" s="1"/>
  <c r="BS67" i="39"/>
  <c r="EM67" i="39" s="1"/>
  <c r="BT67" i="39"/>
  <c r="EN67" i="39" s="1"/>
  <c r="BU67" i="39"/>
  <c r="EO67" i="39" s="1"/>
  <c r="BV67" i="39"/>
  <c r="EP67" i="39" s="1"/>
  <c r="BW67" i="39"/>
  <c r="EQ67" i="39" s="1"/>
  <c r="BX67" i="39"/>
  <c r="BJ68" i="39"/>
  <c r="ED68" i="39" s="1"/>
  <c r="BK68" i="39"/>
  <c r="EE68" i="39" s="1"/>
  <c r="BL68" i="39"/>
  <c r="EF68" i="39" s="1"/>
  <c r="BM68" i="39"/>
  <c r="EG68" i="39" s="1"/>
  <c r="BN68" i="39"/>
  <c r="EH68" i="39" s="1"/>
  <c r="BO68" i="39"/>
  <c r="BP68" i="39"/>
  <c r="BQ68" i="39"/>
  <c r="EK68" i="39" s="1"/>
  <c r="BR68" i="39"/>
  <c r="EL68" i="39" s="1"/>
  <c r="BS68" i="39"/>
  <c r="EM68" i="39" s="1"/>
  <c r="BT68" i="39"/>
  <c r="EN68" i="39" s="1"/>
  <c r="BU68" i="39"/>
  <c r="EO68" i="39" s="1"/>
  <c r="BV68" i="39"/>
  <c r="EP68" i="39" s="1"/>
  <c r="BW68" i="39"/>
  <c r="EQ68" i="39" s="1"/>
  <c r="BX68" i="39"/>
  <c r="BJ69" i="39"/>
  <c r="ED69" i="39" s="1"/>
  <c r="BK69" i="39"/>
  <c r="EE69" i="39" s="1"/>
  <c r="BL69" i="39"/>
  <c r="EF69" i="39" s="1"/>
  <c r="BM69" i="39"/>
  <c r="EG69" i="39" s="1"/>
  <c r="BN69" i="39"/>
  <c r="EH69" i="39" s="1"/>
  <c r="BO69" i="39"/>
  <c r="BP69" i="39"/>
  <c r="BQ69" i="39"/>
  <c r="EK69" i="39" s="1"/>
  <c r="BR69" i="39"/>
  <c r="EL69" i="39" s="1"/>
  <c r="BS69" i="39"/>
  <c r="EM69" i="39" s="1"/>
  <c r="BT69" i="39"/>
  <c r="EN69" i="39" s="1"/>
  <c r="BU69" i="39"/>
  <c r="EO69" i="39" s="1"/>
  <c r="BV69" i="39"/>
  <c r="EP69" i="39" s="1"/>
  <c r="BW69" i="39"/>
  <c r="EQ69" i="39" s="1"/>
  <c r="BX69" i="39"/>
  <c r="BJ70" i="39"/>
  <c r="ED70" i="39" s="1"/>
  <c r="BK70" i="39"/>
  <c r="EE70" i="39" s="1"/>
  <c r="BL70" i="39"/>
  <c r="EF70" i="39" s="1"/>
  <c r="BM70" i="39"/>
  <c r="EG70" i="39" s="1"/>
  <c r="BN70" i="39"/>
  <c r="EH70" i="39" s="1"/>
  <c r="BO70" i="39"/>
  <c r="BP70" i="39"/>
  <c r="BQ70" i="39"/>
  <c r="EK70" i="39" s="1"/>
  <c r="BR70" i="39"/>
  <c r="EL70" i="39" s="1"/>
  <c r="BS70" i="39"/>
  <c r="EM70" i="39" s="1"/>
  <c r="BT70" i="39"/>
  <c r="EN70" i="39" s="1"/>
  <c r="BU70" i="39"/>
  <c r="EO70" i="39" s="1"/>
  <c r="BV70" i="39"/>
  <c r="EP70" i="39" s="1"/>
  <c r="BW70" i="39"/>
  <c r="EQ70" i="39" s="1"/>
  <c r="BX70" i="39"/>
  <c r="BJ71" i="39"/>
  <c r="ED71" i="39" s="1"/>
  <c r="BK71" i="39"/>
  <c r="EE71" i="39" s="1"/>
  <c r="BL71" i="39"/>
  <c r="EF71" i="39" s="1"/>
  <c r="BM71" i="39"/>
  <c r="EG71" i="39" s="1"/>
  <c r="BN71" i="39"/>
  <c r="EH71" i="39" s="1"/>
  <c r="BO71" i="39"/>
  <c r="BP71" i="39"/>
  <c r="BQ71" i="39"/>
  <c r="EK71" i="39" s="1"/>
  <c r="BR71" i="39"/>
  <c r="EL71" i="39" s="1"/>
  <c r="BS71" i="39"/>
  <c r="EM71" i="39" s="1"/>
  <c r="BT71" i="39"/>
  <c r="EN71" i="39" s="1"/>
  <c r="BU71" i="39"/>
  <c r="EO71" i="39" s="1"/>
  <c r="BV71" i="39"/>
  <c r="EP71" i="39" s="1"/>
  <c r="BW71" i="39"/>
  <c r="EQ71" i="39" s="1"/>
  <c r="BX71" i="39"/>
  <c r="BJ72" i="39"/>
  <c r="ED72" i="39" s="1"/>
  <c r="BK72" i="39"/>
  <c r="EE72" i="39" s="1"/>
  <c r="BL72" i="39"/>
  <c r="EF72" i="39" s="1"/>
  <c r="BM72" i="39"/>
  <c r="EG72" i="39" s="1"/>
  <c r="BN72" i="39"/>
  <c r="EH72" i="39" s="1"/>
  <c r="BO72" i="39"/>
  <c r="BP72" i="39"/>
  <c r="BQ72" i="39"/>
  <c r="EK72" i="39" s="1"/>
  <c r="BR72" i="39"/>
  <c r="EL72" i="39" s="1"/>
  <c r="BS72" i="39"/>
  <c r="EM72" i="39" s="1"/>
  <c r="BT72" i="39"/>
  <c r="EN72" i="39" s="1"/>
  <c r="BU72" i="39"/>
  <c r="EO72" i="39" s="1"/>
  <c r="BV72" i="39"/>
  <c r="EP72" i="39" s="1"/>
  <c r="BW72" i="39"/>
  <c r="EQ72" i="39" s="1"/>
  <c r="BX72" i="39"/>
  <c r="BJ73" i="39"/>
  <c r="ED73" i="39" s="1"/>
  <c r="BK73" i="39"/>
  <c r="EE73" i="39" s="1"/>
  <c r="BL73" i="39"/>
  <c r="EF73" i="39" s="1"/>
  <c r="BM73" i="39"/>
  <c r="EG73" i="39" s="1"/>
  <c r="BN73" i="39"/>
  <c r="EH73" i="39" s="1"/>
  <c r="BO73" i="39"/>
  <c r="BP73" i="39"/>
  <c r="BQ73" i="39"/>
  <c r="EK73" i="39" s="1"/>
  <c r="BR73" i="39"/>
  <c r="EL73" i="39" s="1"/>
  <c r="BS73" i="39"/>
  <c r="EM73" i="39" s="1"/>
  <c r="BT73" i="39"/>
  <c r="EN73" i="39" s="1"/>
  <c r="BU73" i="39"/>
  <c r="EO73" i="39" s="1"/>
  <c r="BV73" i="39"/>
  <c r="EP73" i="39" s="1"/>
  <c r="BW73" i="39"/>
  <c r="EQ73" i="39" s="1"/>
  <c r="BX73" i="39"/>
  <c r="BJ74" i="39"/>
  <c r="ED74" i="39" s="1"/>
  <c r="BK74" i="39"/>
  <c r="EE74" i="39" s="1"/>
  <c r="BL74" i="39"/>
  <c r="EF74" i="39" s="1"/>
  <c r="BM74" i="39"/>
  <c r="EG74" i="39" s="1"/>
  <c r="BN74" i="39"/>
  <c r="EH74" i="39" s="1"/>
  <c r="BO74" i="39"/>
  <c r="BP74" i="39"/>
  <c r="BQ74" i="39"/>
  <c r="EK74" i="39" s="1"/>
  <c r="BR74" i="39"/>
  <c r="EL74" i="39" s="1"/>
  <c r="BS74" i="39"/>
  <c r="EM74" i="39" s="1"/>
  <c r="BT74" i="39"/>
  <c r="EN74" i="39" s="1"/>
  <c r="BU74" i="39"/>
  <c r="EO74" i="39" s="1"/>
  <c r="BV74" i="39"/>
  <c r="EP74" i="39" s="1"/>
  <c r="BW74" i="39"/>
  <c r="EQ74" i="39" s="1"/>
  <c r="BX74" i="39"/>
  <c r="BJ75" i="39"/>
  <c r="ED75" i="39" s="1"/>
  <c r="BK75" i="39"/>
  <c r="EE75" i="39" s="1"/>
  <c r="BL75" i="39"/>
  <c r="EF75" i="39" s="1"/>
  <c r="BM75" i="39"/>
  <c r="EG75" i="39" s="1"/>
  <c r="BN75" i="39"/>
  <c r="EH75" i="39" s="1"/>
  <c r="BO75" i="39"/>
  <c r="BP75" i="39"/>
  <c r="BQ75" i="39"/>
  <c r="EK75" i="39" s="1"/>
  <c r="BR75" i="39"/>
  <c r="EL75" i="39" s="1"/>
  <c r="BS75" i="39"/>
  <c r="EM75" i="39" s="1"/>
  <c r="BT75" i="39"/>
  <c r="EN75" i="39" s="1"/>
  <c r="BU75" i="39"/>
  <c r="EO75" i="39" s="1"/>
  <c r="BV75" i="39"/>
  <c r="EP75" i="39" s="1"/>
  <c r="BW75" i="39"/>
  <c r="EQ75" i="39" s="1"/>
  <c r="BX75" i="39"/>
  <c r="BJ76" i="39"/>
  <c r="ED76" i="39" s="1"/>
  <c r="BK76" i="39"/>
  <c r="EE76" i="39" s="1"/>
  <c r="BL76" i="39"/>
  <c r="EF76" i="39" s="1"/>
  <c r="BM76" i="39"/>
  <c r="EG76" i="39" s="1"/>
  <c r="BN76" i="39"/>
  <c r="EH76" i="39" s="1"/>
  <c r="BO76" i="39"/>
  <c r="BP76" i="39"/>
  <c r="BQ76" i="39"/>
  <c r="EK76" i="39" s="1"/>
  <c r="BR76" i="39"/>
  <c r="EL76" i="39" s="1"/>
  <c r="BS76" i="39"/>
  <c r="EM76" i="39" s="1"/>
  <c r="BT76" i="39"/>
  <c r="EN76" i="39" s="1"/>
  <c r="BU76" i="39"/>
  <c r="EO76" i="39" s="1"/>
  <c r="BV76" i="39"/>
  <c r="EP76" i="39" s="1"/>
  <c r="BW76" i="39"/>
  <c r="EQ76" i="39" s="1"/>
  <c r="BX76" i="39"/>
  <c r="BJ77" i="39"/>
  <c r="ED77" i="39" s="1"/>
  <c r="BK77" i="39"/>
  <c r="EE77" i="39" s="1"/>
  <c r="BL77" i="39"/>
  <c r="EF77" i="39" s="1"/>
  <c r="BM77" i="39"/>
  <c r="EG77" i="39" s="1"/>
  <c r="BN77" i="39"/>
  <c r="EH77" i="39" s="1"/>
  <c r="BO77" i="39"/>
  <c r="BP77" i="39"/>
  <c r="BQ77" i="39"/>
  <c r="EK77" i="39" s="1"/>
  <c r="BR77" i="39"/>
  <c r="EL77" i="39" s="1"/>
  <c r="BS77" i="39"/>
  <c r="EM77" i="39" s="1"/>
  <c r="BT77" i="39"/>
  <c r="EN77" i="39" s="1"/>
  <c r="BU77" i="39"/>
  <c r="EO77" i="39" s="1"/>
  <c r="BV77" i="39"/>
  <c r="EP77" i="39" s="1"/>
  <c r="BW77" i="39"/>
  <c r="EQ77" i="39" s="1"/>
  <c r="BX77" i="39"/>
  <c r="BJ78" i="39"/>
  <c r="ED78" i="39" s="1"/>
  <c r="BK78" i="39"/>
  <c r="EE78" i="39" s="1"/>
  <c r="BL78" i="39"/>
  <c r="EF78" i="39" s="1"/>
  <c r="BM78" i="39"/>
  <c r="EG78" i="39" s="1"/>
  <c r="BN78" i="39"/>
  <c r="EH78" i="39" s="1"/>
  <c r="BO78" i="39"/>
  <c r="BP78" i="39"/>
  <c r="BQ78" i="39"/>
  <c r="EK78" i="39" s="1"/>
  <c r="BR78" i="39"/>
  <c r="EL78" i="39" s="1"/>
  <c r="BS78" i="39"/>
  <c r="EM78" i="39" s="1"/>
  <c r="BT78" i="39"/>
  <c r="EN78" i="39" s="1"/>
  <c r="BU78" i="39"/>
  <c r="EO78" i="39" s="1"/>
  <c r="BV78" i="39"/>
  <c r="EP78" i="39" s="1"/>
  <c r="BW78" i="39"/>
  <c r="EQ78" i="39" s="1"/>
  <c r="BX78" i="39"/>
  <c r="BJ79" i="39"/>
  <c r="ED79" i="39" s="1"/>
  <c r="BK79" i="39"/>
  <c r="EE79" i="39" s="1"/>
  <c r="BL79" i="39"/>
  <c r="EF79" i="39" s="1"/>
  <c r="BM79" i="39"/>
  <c r="EG79" i="39" s="1"/>
  <c r="BN79" i="39"/>
  <c r="EH79" i="39" s="1"/>
  <c r="BO79" i="39"/>
  <c r="BP79" i="39"/>
  <c r="BQ79" i="39"/>
  <c r="EK79" i="39" s="1"/>
  <c r="BR79" i="39"/>
  <c r="EL79" i="39" s="1"/>
  <c r="BS79" i="39"/>
  <c r="EM79" i="39" s="1"/>
  <c r="BT79" i="39"/>
  <c r="EN79" i="39" s="1"/>
  <c r="BU79" i="39"/>
  <c r="EO79" i="39" s="1"/>
  <c r="BV79" i="39"/>
  <c r="EP79" i="39" s="1"/>
  <c r="BW79" i="39"/>
  <c r="EQ79" i="39" s="1"/>
  <c r="BX79" i="39"/>
  <c r="BJ80" i="39"/>
  <c r="ED80" i="39" s="1"/>
  <c r="BK80" i="39"/>
  <c r="EE80" i="39" s="1"/>
  <c r="BL80" i="39"/>
  <c r="EF80" i="39" s="1"/>
  <c r="BM80" i="39"/>
  <c r="EG80" i="39" s="1"/>
  <c r="BN80" i="39"/>
  <c r="EH80" i="39" s="1"/>
  <c r="BO80" i="39"/>
  <c r="BP80" i="39"/>
  <c r="BQ80" i="39"/>
  <c r="EK80" i="39" s="1"/>
  <c r="BR80" i="39"/>
  <c r="EL80" i="39" s="1"/>
  <c r="BS80" i="39"/>
  <c r="EM80" i="39" s="1"/>
  <c r="BT80" i="39"/>
  <c r="EN80" i="39" s="1"/>
  <c r="BU80" i="39"/>
  <c r="EO80" i="39" s="1"/>
  <c r="BV80" i="39"/>
  <c r="EP80" i="39" s="1"/>
  <c r="BW80" i="39"/>
  <c r="EQ80" i="39" s="1"/>
  <c r="BX80" i="39"/>
  <c r="BJ81" i="39"/>
  <c r="ED81" i="39" s="1"/>
  <c r="BK81" i="39"/>
  <c r="EE81" i="39" s="1"/>
  <c r="BL81" i="39"/>
  <c r="EF81" i="39" s="1"/>
  <c r="BM81" i="39"/>
  <c r="EG81" i="39" s="1"/>
  <c r="BN81" i="39"/>
  <c r="EH81" i="39" s="1"/>
  <c r="BO81" i="39"/>
  <c r="BP81" i="39"/>
  <c r="BQ81" i="39"/>
  <c r="EK81" i="39" s="1"/>
  <c r="BR81" i="39"/>
  <c r="EL81" i="39" s="1"/>
  <c r="BS81" i="39"/>
  <c r="EM81" i="39" s="1"/>
  <c r="BT81" i="39"/>
  <c r="EN81" i="39" s="1"/>
  <c r="BU81" i="39"/>
  <c r="EO81" i="39" s="1"/>
  <c r="BV81" i="39"/>
  <c r="EP81" i="39" s="1"/>
  <c r="BW81" i="39"/>
  <c r="EQ81" i="39" s="1"/>
  <c r="BX81" i="39"/>
  <c r="BJ82" i="39"/>
  <c r="ED82" i="39" s="1"/>
  <c r="BK82" i="39"/>
  <c r="EE82" i="39" s="1"/>
  <c r="BL82" i="39"/>
  <c r="EF82" i="39" s="1"/>
  <c r="BM82" i="39"/>
  <c r="EG82" i="39" s="1"/>
  <c r="BN82" i="39"/>
  <c r="EH82" i="39" s="1"/>
  <c r="BO82" i="39"/>
  <c r="BP82" i="39"/>
  <c r="BQ82" i="39"/>
  <c r="EK82" i="39" s="1"/>
  <c r="BR82" i="39"/>
  <c r="EL82" i="39" s="1"/>
  <c r="BS82" i="39"/>
  <c r="EM82" i="39" s="1"/>
  <c r="BT82" i="39"/>
  <c r="EN82" i="39" s="1"/>
  <c r="BU82" i="39"/>
  <c r="EO82" i="39" s="1"/>
  <c r="BV82" i="39"/>
  <c r="EP82" i="39" s="1"/>
  <c r="BW82" i="39"/>
  <c r="EQ82" i="39" s="1"/>
  <c r="BX82" i="39"/>
  <c r="BJ83" i="39"/>
  <c r="ED83" i="39" s="1"/>
  <c r="BK83" i="39"/>
  <c r="EE83" i="39" s="1"/>
  <c r="BL83" i="39"/>
  <c r="EF83" i="39" s="1"/>
  <c r="BM83" i="39"/>
  <c r="EG83" i="39" s="1"/>
  <c r="BN83" i="39"/>
  <c r="EH83" i="39" s="1"/>
  <c r="BO83" i="39"/>
  <c r="BP83" i="39"/>
  <c r="BQ83" i="39"/>
  <c r="EK83" i="39" s="1"/>
  <c r="BR83" i="39"/>
  <c r="EL83" i="39" s="1"/>
  <c r="BS83" i="39"/>
  <c r="EM83" i="39" s="1"/>
  <c r="BT83" i="39"/>
  <c r="EN83" i="39" s="1"/>
  <c r="BU83" i="39"/>
  <c r="EO83" i="39" s="1"/>
  <c r="BV83" i="39"/>
  <c r="EP83" i="39" s="1"/>
  <c r="BW83" i="39"/>
  <c r="EQ83" i="39" s="1"/>
  <c r="BX83" i="39"/>
  <c r="BJ84" i="39"/>
  <c r="ED84" i="39" s="1"/>
  <c r="BK84" i="39"/>
  <c r="EE84" i="39" s="1"/>
  <c r="BL84" i="39"/>
  <c r="EF84" i="39" s="1"/>
  <c r="BM84" i="39"/>
  <c r="EG84" i="39" s="1"/>
  <c r="BN84" i="39"/>
  <c r="EH84" i="39" s="1"/>
  <c r="BO84" i="39"/>
  <c r="BP84" i="39"/>
  <c r="BQ84" i="39"/>
  <c r="EK84" i="39" s="1"/>
  <c r="BR84" i="39"/>
  <c r="EL84" i="39" s="1"/>
  <c r="BS84" i="39"/>
  <c r="EM84" i="39" s="1"/>
  <c r="BT84" i="39"/>
  <c r="EN84" i="39" s="1"/>
  <c r="BU84" i="39"/>
  <c r="EO84" i="39" s="1"/>
  <c r="BV84" i="39"/>
  <c r="EP84" i="39" s="1"/>
  <c r="BW84" i="39"/>
  <c r="EQ84" i="39" s="1"/>
  <c r="BX84" i="39"/>
  <c r="BJ85" i="39"/>
  <c r="ED85" i="39" s="1"/>
  <c r="BK85" i="39"/>
  <c r="EE85" i="39" s="1"/>
  <c r="BL85" i="39"/>
  <c r="EF85" i="39" s="1"/>
  <c r="BM85" i="39"/>
  <c r="EG85" i="39" s="1"/>
  <c r="BN85" i="39"/>
  <c r="EH85" i="39" s="1"/>
  <c r="BO85" i="39"/>
  <c r="BP85" i="39"/>
  <c r="BQ85" i="39"/>
  <c r="EK85" i="39" s="1"/>
  <c r="BR85" i="39"/>
  <c r="EL85" i="39" s="1"/>
  <c r="BS85" i="39"/>
  <c r="EM85" i="39" s="1"/>
  <c r="BT85" i="39"/>
  <c r="EN85" i="39" s="1"/>
  <c r="BU85" i="39"/>
  <c r="EO85" i="39" s="1"/>
  <c r="BV85" i="39"/>
  <c r="EP85" i="39" s="1"/>
  <c r="BW85" i="39"/>
  <c r="EQ85" i="39" s="1"/>
  <c r="BX85" i="39"/>
  <c r="BJ86" i="39"/>
  <c r="ED86" i="39" s="1"/>
  <c r="BK86" i="39"/>
  <c r="EE86" i="39" s="1"/>
  <c r="BL86" i="39"/>
  <c r="EF86" i="39" s="1"/>
  <c r="BM86" i="39"/>
  <c r="EG86" i="39" s="1"/>
  <c r="BN86" i="39"/>
  <c r="EH86" i="39" s="1"/>
  <c r="BO86" i="39"/>
  <c r="BP86" i="39"/>
  <c r="BQ86" i="39"/>
  <c r="EK86" i="39" s="1"/>
  <c r="BR86" i="39"/>
  <c r="EL86" i="39" s="1"/>
  <c r="BS86" i="39"/>
  <c r="EM86" i="39" s="1"/>
  <c r="BT86" i="39"/>
  <c r="EN86" i="39" s="1"/>
  <c r="BU86" i="39"/>
  <c r="EO86" i="39" s="1"/>
  <c r="BV86" i="39"/>
  <c r="EP86" i="39" s="1"/>
  <c r="BW86" i="39"/>
  <c r="EQ86" i="39" s="1"/>
  <c r="BX86" i="39"/>
  <c r="BJ87" i="39"/>
  <c r="ED87" i="39" s="1"/>
  <c r="BK87" i="39"/>
  <c r="EE87" i="39" s="1"/>
  <c r="BL87" i="39"/>
  <c r="EF87" i="39" s="1"/>
  <c r="BM87" i="39"/>
  <c r="EG87" i="39" s="1"/>
  <c r="BN87" i="39"/>
  <c r="EH87" i="39" s="1"/>
  <c r="BO87" i="39"/>
  <c r="BP87" i="39"/>
  <c r="BQ87" i="39"/>
  <c r="EK87" i="39" s="1"/>
  <c r="BR87" i="39"/>
  <c r="EL87" i="39" s="1"/>
  <c r="BS87" i="39"/>
  <c r="EM87" i="39" s="1"/>
  <c r="BT87" i="39"/>
  <c r="EN87" i="39" s="1"/>
  <c r="BU87" i="39"/>
  <c r="EO87" i="39" s="1"/>
  <c r="BV87" i="39"/>
  <c r="EP87" i="39" s="1"/>
  <c r="BW87" i="39"/>
  <c r="EQ87" i="39" s="1"/>
  <c r="BX87" i="39"/>
  <c r="BJ88" i="39"/>
  <c r="BK88" i="39"/>
  <c r="BL88" i="39"/>
  <c r="BM88" i="39"/>
  <c r="BN88" i="39"/>
  <c r="GQ88" i="39" s="1"/>
  <c r="BO88" i="39"/>
  <c r="BP88" i="39"/>
  <c r="BQ88" i="39"/>
  <c r="BR88" i="39"/>
  <c r="BS88" i="39"/>
  <c r="BT88" i="39"/>
  <c r="BU88" i="39"/>
  <c r="BV88" i="39"/>
  <c r="GY88" i="39" s="1"/>
  <c r="BW88" i="39"/>
  <c r="BX88" i="39"/>
  <c r="BJ89" i="39"/>
  <c r="BK89" i="39"/>
  <c r="BL89" i="39"/>
  <c r="BM89" i="39"/>
  <c r="GP89" i="39" s="1"/>
  <c r="BN89" i="39"/>
  <c r="GQ89" i="39" s="1"/>
  <c r="BO89" i="39"/>
  <c r="BP89" i="39"/>
  <c r="BQ89" i="39"/>
  <c r="BR89" i="39"/>
  <c r="GU89" i="39" s="1"/>
  <c r="BS89" i="39"/>
  <c r="BT89" i="39"/>
  <c r="BU89" i="39"/>
  <c r="BV89" i="39"/>
  <c r="GY89" i="39" s="1"/>
  <c r="BW89" i="39"/>
  <c r="BX89" i="39"/>
  <c r="BJ90" i="39"/>
  <c r="ED90" i="39" s="1"/>
  <c r="BK90" i="39"/>
  <c r="EE90" i="39" s="1"/>
  <c r="BL90" i="39"/>
  <c r="EF90" i="39" s="1"/>
  <c r="BM90" i="39"/>
  <c r="EG90" i="39" s="1"/>
  <c r="BN90" i="39"/>
  <c r="EH90" i="39" s="1"/>
  <c r="BO90" i="39"/>
  <c r="BP90" i="39"/>
  <c r="BQ90" i="39"/>
  <c r="EK90" i="39" s="1"/>
  <c r="BR90" i="39"/>
  <c r="EL90" i="39" s="1"/>
  <c r="BS90" i="39"/>
  <c r="EM90" i="39" s="1"/>
  <c r="BT90" i="39"/>
  <c r="EN90" i="39" s="1"/>
  <c r="BU90" i="39"/>
  <c r="EO90" i="39" s="1"/>
  <c r="BV90" i="39"/>
  <c r="EP90" i="39" s="1"/>
  <c r="BW90" i="39"/>
  <c r="EQ90" i="39" s="1"/>
  <c r="BX90" i="39"/>
  <c r="BJ91" i="39"/>
  <c r="ED91" i="39" s="1"/>
  <c r="BK91" i="39"/>
  <c r="EE91" i="39" s="1"/>
  <c r="BL91" i="39"/>
  <c r="EF91" i="39" s="1"/>
  <c r="BM91" i="39"/>
  <c r="EG91" i="39" s="1"/>
  <c r="BN91" i="39"/>
  <c r="EH91" i="39" s="1"/>
  <c r="BO91" i="39"/>
  <c r="BP91" i="39"/>
  <c r="BQ91" i="39"/>
  <c r="EK91" i="39" s="1"/>
  <c r="BR91" i="39"/>
  <c r="EL91" i="39" s="1"/>
  <c r="BS91" i="39"/>
  <c r="EM91" i="39" s="1"/>
  <c r="BT91" i="39"/>
  <c r="EN91" i="39" s="1"/>
  <c r="BU91" i="39"/>
  <c r="EO91" i="39" s="1"/>
  <c r="BV91" i="39"/>
  <c r="EP91" i="39" s="1"/>
  <c r="BW91" i="39"/>
  <c r="EQ91" i="39" s="1"/>
  <c r="BX91" i="39"/>
  <c r="BJ92" i="39"/>
  <c r="ED92" i="39" s="1"/>
  <c r="BK92" i="39"/>
  <c r="EE92" i="39" s="1"/>
  <c r="BL92" i="39"/>
  <c r="EF92" i="39" s="1"/>
  <c r="BM92" i="39"/>
  <c r="EG92" i="39" s="1"/>
  <c r="BN92" i="39"/>
  <c r="EH92" i="39" s="1"/>
  <c r="BO92" i="39"/>
  <c r="BP92" i="39"/>
  <c r="BQ92" i="39"/>
  <c r="EK92" i="39" s="1"/>
  <c r="BR92" i="39"/>
  <c r="EL92" i="39" s="1"/>
  <c r="BS92" i="39"/>
  <c r="EM92" i="39" s="1"/>
  <c r="BT92" i="39"/>
  <c r="EN92" i="39" s="1"/>
  <c r="BU92" i="39"/>
  <c r="EO92" i="39" s="1"/>
  <c r="BV92" i="39"/>
  <c r="EP92" i="39" s="1"/>
  <c r="BW92" i="39"/>
  <c r="EQ92" i="39" s="1"/>
  <c r="BX92" i="39"/>
  <c r="BJ93" i="39"/>
  <c r="ED93" i="39" s="1"/>
  <c r="BK93" i="39"/>
  <c r="EE93" i="39" s="1"/>
  <c r="BL93" i="39"/>
  <c r="EF93" i="39" s="1"/>
  <c r="BM93" i="39"/>
  <c r="EG93" i="39" s="1"/>
  <c r="BN93" i="39"/>
  <c r="EH93" i="39" s="1"/>
  <c r="BO93" i="39"/>
  <c r="BP93" i="39"/>
  <c r="BQ93" i="39"/>
  <c r="EK93" i="39" s="1"/>
  <c r="BR93" i="39"/>
  <c r="EL93" i="39" s="1"/>
  <c r="BS93" i="39"/>
  <c r="EM93" i="39" s="1"/>
  <c r="BT93" i="39"/>
  <c r="EN93" i="39" s="1"/>
  <c r="BU93" i="39"/>
  <c r="EO93" i="39" s="1"/>
  <c r="BV93" i="39"/>
  <c r="EP93" i="39" s="1"/>
  <c r="BW93" i="39"/>
  <c r="EQ93" i="39" s="1"/>
  <c r="BX93" i="39"/>
  <c r="BJ94" i="39"/>
  <c r="ED94" i="39" s="1"/>
  <c r="BK94" i="39"/>
  <c r="EE94" i="39" s="1"/>
  <c r="BL94" i="39"/>
  <c r="EF94" i="39" s="1"/>
  <c r="BM94" i="39"/>
  <c r="EG94" i="39" s="1"/>
  <c r="BN94" i="39"/>
  <c r="EH94" i="39" s="1"/>
  <c r="BO94" i="39"/>
  <c r="BP94" i="39"/>
  <c r="BQ94" i="39"/>
  <c r="EK94" i="39" s="1"/>
  <c r="BR94" i="39"/>
  <c r="EL94" i="39" s="1"/>
  <c r="BS94" i="39"/>
  <c r="EM94" i="39" s="1"/>
  <c r="BT94" i="39"/>
  <c r="EN94" i="39" s="1"/>
  <c r="BU94" i="39"/>
  <c r="EO94" i="39" s="1"/>
  <c r="BV94" i="39"/>
  <c r="EP94" i="39" s="1"/>
  <c r="BW94" i="39"/>
  <c r="EQ94" i="39" s="1"/>
  <c r="BX94" i="39"/>
  <c r="BJ95" i="39"/>
  <c r="ED95" i="39" s="1"/>
  <c r="BK95" i="39"/>
  <c r="EE95" i="39" s="1"/>
  <c r="BL95" i="39"/>
  <c r="EF95" i="39" s="1"/>
  <c r="BM95" i="39"/>
  <c r="EG95" i="39" s="1"/>
  <c r="BN95" i="39"/>
  <c r="EH95" i="39" s="1"/>
  <c r="BO95" i="39"/>
  <c r="BP95" i="39"/>
  <c r="BQ95" i="39"/>
  <c r="EK95" i="39" s="1"/>
  <c r="BR95" i="39"/>
  <c r="EL95" i="39" s="1"/>
  <c r="BS95" i="39"/>
  <c r="EM95" i="39" s="1"/>
  <c r="BT95" i="39"/>
  <c r="EN95" i="39" s="1"/>
  <c r="BU95" i="39"/>
  <c r="EO95" i="39" s="1"/>
  <c r="BV95" i="39"/>
  <c r="EP95" i="39" s="1"/>
  <c r="BW95" i="39"/>
  <c r="EQ95" i="39" s="1"/>
  <c r="BX95" i="39"/>
  <c r="BJ96" i="39"/>
  <c r="ED96" i="39" s="1"/>
  <c r="BK96" i="39"/>
  <c r="EE96" i="39" s="1"/>
  <c r="BL96" i="39"/>
  <c r="EF96" i="39" s="1"/>
  <c r="BM96" i="39"/>
  <c r="EG96" i="39" s="1"/>
  <c r="BN96" i="39"/>
  <c r="EH96" i="39" s="1"/>
  <c r="BO96" i="39"/>
  <c r="BP96" i="39"/>
  <c r="BQ96" i="39"/>
  <c r="EK96" i="39" s="1"/>
  <c r="BR96" i="39"/>
  <c r="EL96" i="39" s="1"/>
  <c r="BS96" i="39"/>
  <c r="EM96" i="39" s="1"/>
  <c r="BT96" i="39"/>
  <c r="EN96" i="39" s="1"/>
  <c r="BU96" i="39"/>
  <c r="EO96" i="39" s="1"/>
  <c r="BV96" i="39"/>
  <c r="EP96" i="39" s="1"/>
  <c r="BW96" i="39"/>
  <c r="EQ96" i="39" s="1"/>
  <c r="BX96" i="39"/>
  <c r="BJ97" i="39"/>
  <c r="ED97" i="39" s="1"/>
  <c r="BK97" i="39"/>
  <c r="EE97" i="39" s="1"/>
  <c r="BL97" i="39"/>
  <c r="EF97" i="39" s="1"/>
  <c r="BM97" i="39"/>
  <c r="EG97" i="39" s="1"/>
  <c r="BN97" i="39"/>
  <c r="EH97" i="39" s="1"/>
  <c r="BO97" i="39"/>
  <c r="BP97" i="39"/>
  <c r="BQ97" i="39"/>
  <c r="EK97" i="39" s="1"/>
  <c r="BR97" i="39"/>
  <c r="EL97" i="39" s="1"/>
  <c r="BS97" i="39"/>
  <c r="EM97" i="39" s="1"/>
  <c r="BT97" i="39"/>
  <c r="EN97" i="39" s="1"/>
  <c r="BU97" i="39"/>
  <c r="EO97" i="39" s="1"/>
  <c r="BV97" i="39"/>
  <c r="EP97" i="39" s="1"/>
  <c r="BW97" i="39"/>
  <c r="EQ97" i="39" s="1"/>
  <c r="BX97" i="39"/>
  <c r="BJ98" i="39"/>
  <c r="BK98" i="39"/>
  <c r="GN98" i="39" s="1"/>
  <c r="BL98" i="39"/>
  <c r="GO98" i="39" s="1"/>
  <c r="BM98" i="39"/>
  <c r="BN98" i="39"/>
  <c r="EH98" i="39" s="1"/>
  <c r="BO98" i="39"/>
  <c r="BP98" i="39"/>
  <c r="BQ98" i="39"/>
  <c r="BR98" i="39"/>
  <c r="GU98" i="39" s="1"/>
  <c r="BS98" i="39"/>
  <c r="GV98" i="39" s="1"/>
  <c r="BT98" i="39"/>
  <c r="BU98" i="39"/>
  <c r="BV98" i="39"/>
  <c r="BW98" i="39"/>
  <c r="GZ98" i="39" s="1"/>
  <c r="BX98" i="39"/>
  <c r="BJ99" i="39"/>
  <c r="ED99" i="39" s="1"/>
  <c r="BK99" i="39"/>
  <c r="EE99" i="39" s="1"/>
  <c r="BL99" i="39"/>
  <c r="EF99" i="39" s="1"/>
  <c r="BM99" i="39"/>
  <c r="EG99" i="39" s="1"/>
  <c r="BN99" i="39"/>
  <c r="EH99" i="39" s="1"/>
  <c r="BO99" i="39"/>
  <c r="BP99" i="39"/>
  <c r="BQ99" i="39"/>
  <c r="EK99" i="39" s="1"/>
  <c r="BR99" i="39"/>
  <c r="EL99" i="39" s="1"/>
  <c r="BS99" i="39"/>
  <c r="EM99" i="39" s="1"/>
  <c r="BT99" i="39"/>
  <c r="EN99" i="39" s="1"/>
  <c r="BU99" i="39"/>
  <c r="EO99" i="39" s="1"/>
  <c r="BV99" i="39"/>
  <c r="EP99" i="39" s="1"/>
  <c r="BW99" i="39"/>
  <c r="EQ99" i="39" s="1"/>
  <c r="BX99" i="39"/>
  <c r="BJ100" i="39"/>
  <c r="ED100" i="39" s="1"/>
  <c r="BK100" i="39"/>
  <c r="EE100" i="39" s="1"/>
  <c r="BL100" i="39"/>
  <c r="EF100" i="39" s="1"/>
  <c r="BM100" i="39"/>
  <c r="EG100" i="39" s="1"/>
  <c r="BN100" i="39"/>
  <c r="EH100" i="39" s="1"/>
  <c r="BO100" i="39"/>
  <c r="BP100" i="39"/>
  <c r="BQ100" i="39"/>
  <c r="EK100" i="39" s="1"/>
  <c r="BR100" i="39"/>
  <c r="EL100" i="39" s="1"/>
  <c r="BS100" i="39"/>
  <c r="EM100" i="39" s="1"/>
  <c r="BT100" i="39"/>
  <c r="EN100" i="39" s="1"/>
  <c r="BU100" i="39"/>
  <c r="EO100" i="39" s="1"/>
  <c r="BV100" i="39"/>
  <c r="EP100" i="39" s="1"/>
  <c r="BW100" i="39"/>
  <c r="EQ100" i="39" s="1"/>
  <c r="BX100" i="39"/>
  <c r="BJ101" i="39"/>
  <c r="ED101" i="39" s="1"/>
  <c r="BK101" i="39"/>
  <c r="EE101" i="39" s="1"/>
  <c r="BL101" i="39"/>
  <c r="EF101" i="39" s="1"/>
  <c r="BM101" i="39"/>
  <c r="EG101" i="39" s="1"/>
  <c r="BN101" i="39"/>
  <c r="EH101" i="39" s="1"/>
  <c r="BO101" i="39"/>
  <c r="BP101" i="39"/>
  <c r="BQ101" i="39"/>
  <c r="EK101" i="39" s="1"/>
  <c r="BR101" i="39"/>
  <c r="EL101" i="39" s="1"/>
  <c r="BS101" i="39"/>
  <c r="EM101" i="39" s="1"/>
  <c r="BT101" i="39"/>
  <c r="EN101" i="39" s="1"/>
  <c r="BU101" i="39"/>
  <c r="EO101" i="39" s="1"/>
  <c r="BV101" i="39"/>
  <c r="EP101" i="39" s="1"/>
  <c r="BW101" i="39"/>
  <c r="EQ101" i="39" s="1"/>
  <c r="BX101" i="39"/>
  <c r="BJ102" i="39"/>
  <c r="ED102" i="39" s="1"/>
  <c r="BK102" i="39"/>
  <c r="EE102" i="39" s="1"/>
  <c r="BL102" i="39"/>
  <c r="EF102" i="39" s="1"/>
  <c r="BM102" i="39"/>
  <c r="EG102" i="39" s="1"/>
  <c r="BN102" i="39"/>
  <c r="EH102" i="39" s="1"/>
  <c r="BO102" i="39"/>
  <c r="BP102" i="39"/>
  <c r="BQ102" i="39"/>
  <c r="EK102" i="39" s="1"/>
  <c r="BR102" i="39"/>
  <c r="EL102" i="39" s="1"/>
  <c r="BS102" i="39"/>
  <c r="EM102" i="39" s="1"/>
  <c r="BT102" i="39"/>
  <c r="EN102" i="39" s="1"/>
  <c r="BU102" i="39"/>
  <c r="EO102" i="39" s="1"/>
  <c r="BV102" i="39"/>
  <c r="EP102" i="39" s="1"/>
  <c r="BW102" i="39"/>
  <c r="EQ102" i="39" s="1"/>
  <c r="BX102" i="39"/>
  <c r="BJ103" i="39"/>
  <c r="ED103" i="39" s="1"/>
  <c r="BK103" i="39"/>
  <c r="EE103" i="39" s="1"/>
  <c r="BL103" i="39"/>
  <c r="EF103" i="39" s="1"/>
  <c r="BM103" i="39"/>
  <c r="EG103" i="39" s="1"/>
  <c r="BN103" i="39"/>
  <c r="EH103" i="39" s="1"/>
  <c r="BO103" i="39"/>
  <c r="BP103" i="39"/>
  <c r="BQ103" i="39"/>
  <c r="EK103" i="39" s="1"/>
  <c r="BR103" i="39"/>
  <c r="EL103" i="39" s="1"/>
  <c r="BS103" i="39"/>
  <c r="EM103" i="39" s="1"/>
  <c r="BT103" i="39"/>
  <c r="EN103" i="39" s="1"/>
  <c r="BU103" i="39"/>
  <c r="EO103" i="39" s="1"/>
  <c r="BV103" i="39"/>
  <c r="EP103" i="39" s="1"/>
  <c r="BW103" i="39"/>
  <c r="EQ103" i="39" s="1"/>
  <c r="BX103" i="39"/>
  <c r="BJ104" i="39"/>
  <c r="ED104" i="39" s="1"/>
  <c r="BK104" i="39"/>
  <c r="EE104" i="39" s="1"/>
  <c r="BL104" i="39"/>
  <c r="EF104" i="39" s="1"/>
  <c r="BM104" i="39"/>
  <c r="EG104" i="39" s="1"/>
  <c r="BN104" i="39"/>
  <c r="EH104" i="39" s="1"/>
  <c r="BO104" i="39"/>
  <c r="BP104" i="39"/>
  <c r="BQ104" i="39"/>
  <c r="EK104" i="39" s="1"/>
  <c r="BR104" i="39"/>
  <c r="EL104" i="39" s="1"/>
  <c r="BS104" i="39"/>
  <c r="EM104" i="39" s="1"/>
  <c r="BT104" i="39"/>
  <c r="EN104" i="39" s="1"/>
  <c r="BU104" i="39"/>
  <c r="EO104" i="39" s="1"/>
  <c r="BV104" i="39"/>
  <c r="EP104" i="39" s="1"/>
  <c r="BW104" i="39"/>
  <c r="EQ104" i="39" s="1"/>
  <c r="BX104" i="39"/>
  <c r="BJ105" i="39"/>
  <c r="ED105" i="39" s="1"/>
  <c r="BK105" i="39"/>
  <c r="EE105" i="39" s="1"/>
  <c r="BL105" i="39"/>
  <c r="EF105" i="39" s="1"/>
  <c r="BM105" i="39"/>
  <c r="EG105" i="39" s="1"/>
  <c r="BN105" i="39"/>
  <c r="EH105" i="39" s="1"/>
  <c r="BO105" i="39"/>
  <c r="BP105" i="39"/>
  <c r="BQ105" i="39"/>
  <c r="EK105" i="39" s="1"/>
  <c r="BR105" i="39"/>
  <c r="EL105" i="39" s="1"/>
  <c r="BS105" i="39"/>
  <c r="EM105" i="39" s="1"/>
  <c r="BT105" i="39"/>
  <c r="EN105" i="39" s="1"/>
  <c r="BU105" i="39"/>
  <c r="EO105" i="39" s="1"/>
  <c r="BV105" i="39"/>
  <c r="EP105" i="39" s="1"/>
  <c r="BW105" i="39"/>
  <c r="EQ105" i="39" s="1"/>
  <c r="BX105" i="39"/>
  <c r="BJ106" i="39"/>
  <c r="ED106" i="39" s="1"/>
  <c r="BK106" i="39"/>
  <c r="EE106" i="39" s="1"/>
  <c r="BL106" i="39"/>
  <c r="EF106" i="39" s="1"/>
  <c r="BM106" i="39"/>
  <c r="EG106" i="39" s="1"/>
  <c r="BN106" i="39"/>
  <c r="EH106" i="39" s="1"/>
  <c r="BO106" i="39"/>
  <c r="BP106" i="39"/>
  <c r="BQ106" i="39"/>
  <c r="EK106" i="39" s="1"/>
  <c r="BR106" i="39"/>
  <c r="EL106" i="39" s="1"/>
  <c r="BS106" i="39"/>
  <c r="EM106" i="39" s="1"/>
  <c r="BT106" i="39"/>
  <c r="EN106" i="39" s="1"/>
  <c r="BU106" i="39"/>
  <c r="EO106" i="39" s="1"/>
  <c r="BV106" i="39"/>
  <c r="EP106" i="39" s="1"/>
  <c r="BW106" i="39"/>
  <c r="EQ106" i="39" s="1"/>
  <c r="BX106" i="39"/>
  <c r="BJ107" i="39"/>
  <c r="ED107" i="39" s="1"/>
  <c r="BK107" i="39"/>
  <c r="EE107" i="39" s="1"/>
  <c r="BL107" i="39"/>
  <c r="EF107" i="39" s="1"/>
  <c r="BM107" i="39"/>
  <c r="EG107" i="39" s="1"/>
  <c r="BN107" i="39"/>
  <c r="EH107" i="39" s="1"/>
  <c r="BO107" i="39"/>
  <c r="BP107" i="39"/>
  <c r="BQ107" i="39"/>
  <c r="EK107" i="39" s="1"/>
  <c r="BR107" i="39"/>
  <c r="EL107" i="39" s="1"/>
  <c r="BS107" i="39"/>
  <c r="EM107" i="39" s="1"/>
  <c r="BT107" i="39"/>
  <c r="EN107" i="39" s="1"/>
  <c r="BU107" i="39"/>
  <c r="EO107" i="39" s="1"/>
  <c r="BV107" i="39"/>
  <c r="EP107" i="39" s="1"/>
  <c r="BW107" i="39"/>
  <c r="EQ107" i="39" s="1"/>
  <c r="BX107" i="39"/>
  <c r="BJ108" i="39"/>
  <c r="ED108" i="39" s="1"/>
  <c r="BK108" i="39"/>
  <c r="EE108" i="39" s="1"/>
  <c r="BL108" i="39"/>
  <c r="EF108" i="39" s="1"/>
  <c r="BM108" i="39"/>
  <c r="EG108" i="39" s="1"/>
  <c r="BN108" i="39"/>
  <c r="EH108" i="39" s="1"/>
  <c r="BO108" i="39"/>
  <c r="BP108" i="39"/>
  <c r="BQ108" i="39"/>
  <c r="EK108" i="39" s="1"/>
  <c r="BR108" i="39"/>
  <c r="EL108" i="39" s="1"/>
  <c r="BS108" i="39"/>
  <c r="EM108" i="39" s="1"/>
  <c r="BT108" i="39"/>
  <c r="EN108" i="39" s="1"/>
  <c r="BU108" i="39"/>
  <c r="EO108" i="39" s="1"/>
  <c r="BV108" i="39"/>
  <c r="EP108" i="39" s="1"/>
  <c r="BW108" i="39"/>
  <c r="EQ108" i="39" s="1"/>
  <c r="BX108" i="39"/>
  <c r="BJ109" i="39"/>
  <c r="ED109" i="39" s="1"/>
  <c r="BK109" i="39"/>
  <c r="EE109" i="39" s="1"/>
  <c r="BL109" i="39"/>
  <c r="EF109" i="39" s="1"/>
  <c r="BM109" i="39"/>
  <c r="EG109" i="39" s="1"/>
  <c r="BN109" i="39"/>
  <c r="EH109" i="39" s="1"/>
  <c r="BO109" i="39"/>
  <c r="BP109" i="39"/>
  <c r="BQ109" i="39"/>
  <c r="EK109" i="39" s="1"/>
  <c r="BR109" i="39"/>
  <c r="EL109" i="39" s="1"/>
  <c r="BS109" i="39"/>
  <c r="EM109" i="39" s="1"/>
  <c r="BT109" i="39"/>
  <c r="EN109" i="39" s="1"/>
  <c r="BU109" i="39"/>
  <c r="EO109" i="39" s="1"/>
  <c r="BV109" i="39"/>
  <c r="EP109" i="39" s="1"/>
  <c r="BW109" i="39"/>
  <c r="EQ109" i="39" s="1"/>
  <c r="BX109" i="39"/>
  <c r="BJ110" i="39"/>
  <c r="BK110" i="39"/>
  <c r="GN110" i="39" s="1"/>
  <c r="BL110" i="39"/>
  <c r="BM110" i="39"/>
  <c r="BN110" i="39"/>
  <c r="BO110" i="39"/>
  <c r="BP110" i="39"/>
  <c r="BQ110" i="39"/>
  <c r="BR110" i="39"/>
  <c r="BS110" i="39"/>
  <c r="GV110" i="39" s="1"/>
  <c r="BT110" i="39"/>
  <c r="BU110" i="39"/>
  <c r="BV110" i="39"/>
  <c r="BW110" i="39"/>
  <c r="GZ110" i="39" s="1"/>
  <c r="BX110" i="39"/>
  <c r="BJ111" i="39"/>
  <c r="ED111" i="39" s="1"/>
  <c r="BK111" i="39"/>
  <c r="EE111" i="39" s="1"/>
  <c r="BL111" i="39"/>
  <c r="EF111" i="39" s="1"/>
  <c r="BM111" i="39"/>
  <c r="EG111" i="39" s="1"/>
  <c r="BN111" i="39"/>
  <c r="EH111" i="39" s="1"/>
  <c r="BO111" i="39"/>
  <c r="BP111" i="39"/>
  <c r="BQ111" i="39"/>
  <c r="EK111" i="39" s="1"/>
  <c r="BR111" i="39"/>
  <c r="EL111" i="39" s="1"/>
  <c r="BS111" i="39"/>
  <c r="EM111" i="39" s="1"/>
  <c r="BT111" i="39"/>
  <c r="BU111" i="39"/>
  <c r="BV111" i="39"/>
  <c r="EP111" i="39" s="1"/>
  <c r="BW111" i="39"/>
  <c r="EQ111" i="39" s="1"/>
  <c r="BX111" i="39"/>
  <c r="BJ112" i="39"/>
  <c r="BK112" i="39"/>
  <c r="EE112" i="39" s="1"/>
  <c r="BL112" i="39"/>
  <c r="BM112" i="39"/>
  <c r="BN112" i="39"/>
  <c r="BO112" i="39"/>
  <c r="BP112" i="39"/>
  <c r="BQ112" i="39"/>
  <c r="BR112" i="39"/>
  <c r="BS112" i="39"/>
  <c r="EM112" i="39" s="1"/>
  <c r="BT112" i="39"/>
  <c r="BU112" i="39"/>
  <c r="BV112" i="39"/>
  <c r="BW112" i="39"/>
  <c r="EQ112" i="39" s="1"/>
  <c r="BX112" i="39"/>
  <c r="BJ113" i="39"/>
  <c r="BK113" i="39"/>
  <c r="BL113" i="39"/>
  <c r="BM113" i="39"/>
  <c r="BN113" i="39"/>
  <c r="BO113" i="39"/>
  <c r="BP113" i="39"/>
  <c r="BQ113" i="39"/>
  <c r="BR113" i="39"/>
  <c r="BS113" i="39"/>
  <c r="BT113" i="39"/>
  <c r="BU113" i="39"/>
  <c r="BV113" i="39"/>
  <c r="BW113" i="39"/>
  <c r="BX113" i="39"/>
  <c r="BJ114" i="39"/>
  <c r="BK114" i="39"/>
  <c r="BL114" i="39"/>
  <c r="BM114" i="39"/>
  <c r="BN114" i="39"/>
  <c r="BO114" i="39"/>
  <c r="BP114" i="39"/>
  <c r="BQ114" i="39"/>
  <c r="BR114" i="39"/>
  <c r="BS114" i="39"/>
  <c r="BT114" i="39"/>
  <c r="BU114" i="39"/>
  <c r="BV114" i="39"/>
  <c r="BW114" i="39"/>
  <c r="BX114" i="39"/>
  <c r="BJ115" i="39"/>
  <c r="BK115" i="39"/>
  <c r="BL115" i="39"/>
  <c r="BM115" i="39"/>
  <c r="BN115" i="39"/>
  <c r="BO115" i="39"/>
  <c r="BP115" i="39"/>
  <c r="BQ115" i="39"/>
  <c r="BR115" i="39"/>
  <c r="BS115" i="39"/>
  <c r="BT115" i="39"/>
  <c r="BU115" i="39"/>
  <c r="BV115" i="39"/>
  <c r="BW115" i="39"/>
  <c r="BX115" i="39"/>
  <c r="AU2" i="39"/>
  <c r="DP2" i="39" s="1"/>
  <c r="AV2" i="39"/>
  <c r="DQ2" i="39" s="1"/>
  <c r="AW2" i="39"/>
  <c r="DR2" i="39" s="1"/>
  <c r="AX2" i="39"/>
  <c r="DS2" i="39" s="1"/>
  <c r="AY2" i="39"/>
  <c r="DT2" i="39" s="1"/>
  <c r="AZ2" i="39"/>
  <c r="BA2" i="39"/>
  <c r="BB2" i="39"/>
  <c r="DW2" i="39" s="1"/>
  <c r="BC2" i="39"/>
  <c r="DX2" i="39" s="1"/>
  <c r="BD2" i="39"/>
  <c r="DY2" i="39" s="1"/>
  <c r="BE2" i="39"/>
  <c r="DZ2" i="39" s="1"/>
  <c r="BF2" i="39"/>
  <c r="EA2" i="39"/>
  <c r="BG2" i="39"/>
  <c r="EB2" i="39" s="1"/>
  <c r="BH2" i="39"/>
  <c r="EC2" i="39" s="1"/>
  <c r="BI2" i="39"/>
  <c r="AU3" i="39"/>
  <c r="DP3" i="39" s="1"/>
  <c r="AV3" i="39"/>
  <c r="DQ3" i="39" s="1"/>
  <c r="AW3" i="39"/>
  <c r="DR3" i="39" s="1"/>
  <c r="AX3" i="39"/>
  <c r="DS3" i="39" s="1"/>
  <c r="AY3" i="39"/>
  <c r="DT3" i="39" s="1"/>
  <c r="AZ3" i="39"/>
  <c r="BA3" i="39"/>
  <c r="BB3" i="39"/>
  <c r="DW3" i="39" s="1"/>
  <c r="BC3" i="39"/>
  <c r="DX3" i="39" s="1"/>
  <c r="BD3" i="39"/>
  <c r="DY3" i="39" s="1"/>
  <c r="BE3" i="39"/>
  <c r="DZ3" i="39" s="1"/>
  <c r="BF3" i="39"/>
  <c r="EA3" i="39" s="1"/>
  <c r="BG3" i="39"/>
  <c r="EB3" i="39" s="1"/>
  <c r="BH3" i="39"/>
  <c r="EC3" i="39" s="1"/>
  <c r="BI3" i="39"/>
  <c r="AU4" i="39"/>
  <c r="DP4" i="39" s="1"/>
  <c r="AV4" i="39"/>
  <c r="DQ4" i="39" s="1"/>
  <c r="AW4" i="39"/>
  <c r="DR4" i="39" s="1"/>
  <c r="AX4" i="39"/>
  <c r="DS4" i="39" s="1"/>
  <c r="AY4" i="39"/>
  <c r="DT4" i="39"/>
  <c r="AZ4" i="39"/>
  <c r="BA4" i="39"/>
  <c r="BB4" i="39"/>
  <c r="DW4" i="39"/>
  <c r="BC4" i="39"/>
  <c r="DX4" i="39" s="1"/>
  <c r="BD4" i="39"/>
  <c r="DY4" i="39" s="1"/>
  <c r="BE4" i="39"/>
  <c r="DZ4" i="39" s="1"/>
  <c r="BF4" i="39"/>
  <c r="EA4" i="39" s="1"/>
  <c r="BG4" i="39"/>
  <c r="EB4" i="39" s="1"/>
  <c r="BH4" i="39"/>
  <c r="EC4" i="39"/>
  <c r="BI4" i="39"/>
  <c r="AU5" i="39"/>
  <c r="AV5" i="39"/>
  <c r="DQ5" i="39"/>
  <c r="AW5" i="39"/>
  <c r="DR5" i="39" s="1"/>
  <c r="AX5" i="39"/>
  <c r="DS5" i="39" s="1"/>
  <c r="AY5" i="39"/>
  <c r="DT5" i="39" s="1"/>
  <c r="AZ5" i="39"/>
  <c r="BA5" i="39"/>
  <c r="BB5" i="39"/>
  <c r="DW5" i="39" s="1"/>
  <c r="BC5" i="39"/>
  <c r="DX5" i="39" s="1"/>
  <c r="BD5" i="39"/>
  <c r="DY5" i="39" s="1"/>
  <c r="BE5" i="39"/>
  <c r="DZ5" i="39" s="1"/>
  <c r="BF5" i="39"/>
  <c r="EA5" i="39" s="1"/>
  <c r="BG5" i="39"/>
  <c r="EB5" i="39" s="1"/>
  <c r="BH5" i="39"/>
  <c r="EC5" i="39" s="1"/>
  <c r="BI5" i="39"/>
  <c r="AU6" i="39"/>
  <c r="AV6" i="39"/>
  <c r="DQ6" i="39" s="1"/>
  <c r="AW6" i="39"/>
  <c r="DR6" i="39" s="1"/>
  <c r="AX6" i="39"/>
  <c r="DS6" i="39" s="1"/>
  <c r="AY6" i="39"/>
  <c r="DT6" i="39" s="1"/>
  <c r="AZ6" i="39"/>
  <c r="BA6" i="39"/>
  <c r="BB6" i="39"/>
  <c r="DW6" i="39" s="1"/>
  <c r="BC6" i="39"/>
  <c r="DX6" i="39" s="1"/>
  <c r="BD6" i="39"/>
  <c r="DY6" i="39"/>
  <c r="BE6" i="39"/>
  <c r="DZ6" i="39" s="1"/>
  <c r="BF6" i="39"/>
  <c r="EA6" i="39" s="1"/>
  <c r="BG6" i="39"/>
  <c r="EB6" i="39" s="1"/>
  <c r="BH6" i="39"/>
  <c r="EC6" i="39" s="1"/>
  <c r="BI6" i="39"/>
  <c r="AU7" i="39"/>
  <c r="DP7" i="39" s="1"/>
  <c r="AV7" i="39"/>
  <c r="DQ7" i="39" s="1"/>
  <c r="AW7" i="39"/>
  <c r="DR7" i="39" s="1"/>
  <c r="AX7" i="39"/>
  <c r="DS7" i="39" s="1"/>
  <c r="AY7" i="39"/>
  <c r="DT7" i="39" s="1"/>
  <c r="AZ7" i="39"/>
  <c r="BA7" i="39"/>
  <c r="BB7" i="39"/>
  <c r="DW7" i="39" s="1"/>
  <c r="BC7" i="39"/>
  <c r="DX7" i="39" s="1"/>
  <c r="BD7" i="39"/>
  <c r="DY7" i="39" s="1"/>
  <c r="BE7" i="39"/>
  <c r="DZ7" i="39" s="1"/>
  <c r="BF7" i="39"/>
  <c r="EA7" i="39" s="1"/>
  <c r="BG7" i="39"/>
  <c r="EB7" i="39"/>
  <c r="BH7" i="39"/>
  <c r="EC7" i="39" s="1"/>
  <c r="BI7" i="39"/>
  <c r="AU8" i="39"/>
  <c r="DP8" i="39" s="1"/>
  <c r="AV8" i="39"/>
  <c r="DQ8" i="39" s="1"/>
  <c r="AW8" i="39"/>
  <c r="DR8" i="39" s="1"/>
  <c r="AX8" i="39"/>
  <c r="DS8" i="39" s="1"/>
  <c r="AY8" i="39"/>
  <c r="DT8" i="39" s="1"/>
  <c r="AZ8" i="39"/>
  <c r="BA8" i="39"/>
  <c r="BB8" i="39"/>
  <c r="DW8" i="39" s="1"/>
  <c r="BC8" i="39"/>
  <c r="DX8" i="39" s="1"/>
  <c r="BD8" i="39"/>
  <c r="DY8" i="39" s="1"/>
  <c r="BE8" i="39"/>
  <c r="DZ8" i="39" s="1"/>
  <c r="BF8" i="39"/>
  <c r="EA8" i="39"/>
  <c r="BG8" i="39"/>
  <c r="EB8" i="39" s="1"/>
  <c r="BH8" i="39"/>
  <c r="EC8" i="39" s="1"/>
  <c r="BI8" i="39"/>
  <c r="AU9" i="39"/>
  <c r="DP9" i="39" s="1"/>
  <c r="AV9" i="39"/>
  <c r="DQ9" i="39" s="1"/>
  <c r="AW9" i="39"/>
  <c r="DR9" i="39" s="1"/>
  <c r="AX9" i="39"/>
  <c r="DS9" i="39" s="1"/>
  <c r="AY9" i="39"/>
  <c r="DT9" i="39" s="1"/>
  <c r="AZ9" i="39"/>
  <c r="BA9" i="39"/>
  <c r="BB9" i="39"/>
  <c r="DW9" i="39" s="1"/>
  <c r="BC9" i="39"/>
  <c r="DX9" i="39" s="1"/>
  <c r="BD9" i="39"/>
  <c r="DY9" i="39" s="1"/>
  <c r="BE9" i="39"/>
  <c r="DZ9" i="39" s="1"/>
  <c r="BF9" i="39"/>
  <c r="EA9" i="39" s="1"/>
  <c r="BG9" i="39"/>
  <c r="EB9" i="39" s="1"/>
  <c r="BH9" i="39"/>
  <c r="EC9" i="39" s="1"/>
  <c r="BI9" i="39"/>
  <c r="AU10" i="39"/>
  <c r="DP10" i="39" s="1"/>
  <c r="AV10" i="39"/>
  <c r="DQ10" i="39" s="1"/>
  <c r="AW10" i="39"/>
  <c r="DR10" i="39"/>
  <c r="AX10" i="39"/>
  <c r="DS10" i="39" s="1"/>
  <c r="AY10" i="39"/>
  <c r="DT10" i="39" s="1"/>
  <c r="AZ10" i="39"/>
  <c r="BA10" i="39"/>
  <c r="BB10" i="39"/>
  <c r="DW10" i="39" s="1"/>
  <c r="BC10" i="39"/>
  <c r="DX10" i="39" s="1"/>
  <c r="BD10" i="39"/>
  <c r="DY10" i="39" s="1"/>
  <c r="BE10" i="39"/>
  <c r="DZ10" i="39" s="1"/>
  <c r="BF10" i="39"/>
  <c r="EA10" i="39" s="1"/>
  <c r="BG10" i="39"/>
  <c r="EB10" i="39" s="1"/>
  <c r="BH10" i="39"/>
  <c r="EC10" i="39"/>
  <c r="BI10" i="39"/>
  <c r="AU11" i="39"/>
  <c r="DP11" i="39" s="1"/>
  <c r="AV11" i="39"/>
  <c r="DQ11" i="39"/>
  <c r="AW11" i="39"/>
  <c r="DR11" i="39" s="1"/>
  <c r="AX11" i="39"/>
  <c r="DS11" i="39" s="1"/>
  <c r="AY11" i="39"/>
  <c r="DT11" i="39" s="1"/>
  <c r="AZ11" i="39"/>
  <c r="BA11" i="39"/>
  <c r="BB11" i="39"/>
  <c r="DW11" i="39" s="1"/>
  <c r="BC11" i="39"/>
  <c r="DX11" i="39"/>
  <c r="BD11" i="39"/>
  <c r="DY11" i="39" s="1"/>
  <c r="BE11" i="39"/>
  <c r="DZ11" i="39"/>
  <c r="BF11" i="39"/>
  <c r="EA11" i="39" s="1"/>
  <c r="BG11" i="39"/>
  <c r="EB11" i="39" s="1"/>
  <c r="BH11" i="39"/>
  <c r="EC11" i="39" s="1"/>
  <c r="BI11" i="39"/>
  <c r="AU12" i="39"/>
  <c r="DP12" i="39" s="1"/>
  <c r="AV12" i="39"/>
  <c r="DQ12" i="39" s="1"/>
  <c r="AW12" i="39"/>
  <c r="DR12" i="39"/>
  <c r="AX12" i="39"/>
  <c r="DS12" i="39" s="1"/>
  <c r="AY12" i="39"/>
  <c r="DT12" i="39" s="1"/>
  <c r="AZ12" i="39"/>
  <c r="BA12" i="39"/>
  <c r="BB12" i="39"/>
  <c r="DW12" i="39" s="1"/>
  <c r="BC12" i="39"/>
  <c r="DX12" i="39" s="1"/>
  <c r="BD12" i="39"/>
  <c r="DY12" i="39" s="1"/>
  <c r="BE12" i="39"/>
  <c r="DZ12" i="39" s="1"/>
  <c r="BF12" i="39"/>
  <c r="EA12" i="39" s="1"/>
  <c r="BG12" i="39"/>
  <c r="EB12" i="39" s="1"/>
  <c r="BH12" i="39"/>
  <c r="EC12" i="39" s="1"/>
  <c r="BI12" i="39"/>
  <c r="AU13" i="39"/>
  <c r="DP13" i="39" s="1"/>
  <c r="AV13" i="39"/>
  <c r="DQ13" i="39" s="1"/>
  <c r="AW13" i="39"/>
  <c r="DR13" i="39" s="1"/>
  <c r="AX13" i="39"/>
  <c r="DS13" i="39"/>
  <c r="AY13" i="39"/>
  <c r="DT13" i="39" s="1"/>
  <c r="AZ13" i="39"/>
  <c r="BA13" i="39"/>
  <c r="BB13" i="39"/>
  <c r="DW13" i="39" s="1"/>
  <c r="BC13" i="39"/>
  <c r="DX13" i="39" s="1"/>
  <c r="BD13" i="39"/>
  <c r="DY13" i="39" s="1"/>
  <c r="BE13" i="39"/>
  <c r="DZ13" i="39"/>
  <c r="BF13" i="39"/>
  <c r="EA13" i="39" s="1"/>
  <c r="BG13" i="39"/>
  <c r="EB13" i="39"/>
  <c r="BH13" i="39"/>
  <c r="EC13" i="39" s="1"/>
  <c r="BI13" i="39"/>
  <c r="AU14" i="39"/>
  <c r="DP14" i="39" s="1"/>
  <c r="AV14" i="39"/>
  <c r="DQ14" i="39" s="1"/>
  <c r="AW14" i="39"/>
  <c r="DR14" i="39" s="1"/>
  <c r="AX14" i="39"/>
  <c r="DS14" i="39" s="1"/>
  <c r="AY14" i="39"/>
  <c r="DT14" i="39"/>
  <c r="AZ14" i="39"/>
  <c r="BA14" i="39"/>
  <c r="BB14" i="39"/>
  <c r="DW14" i="39"/>
  <c r="BC14" i="39"/>
  <c r="DX14" i="39" s="1"/>
  <c r="BD14" i="39"/>
  <c r="DY14" i="39" s="1"/>
  <c r="BE14" i="39"/>
  <c r="DZ14" i="39" s="1"/>
  <c r="BF14" i="39"/>
  <c r="EA14" i="39" s="1"/>
  <c r="BG14" i="39"/>
  <c r="EB14" i="39" s="1"/>
  <c r="BH14" i="39"/>
  <c r="EC14" i="39" s="1"/>
  <c r="BI14" i="39"/>
  <c r="AU15" i="39"/>
  <c r="DP15" i="39" s="1"/>
  <c r="AV15" i="39"/>
  <c r="DQ15" i="39" s="1"/>
  <c r="AW15" i="39"/>
  <c r="DR15" i="39" s="1"/>
  <c r="AX15" i="39"/>
  <c r="DS15" i="39"/>
  <c r="AY15" i="39"/>
  <c r="DT15" i="39" s="1"/>
  <c r="AZ15" i="39"/>
  <c r="BA15" i="39"/>
  <c r="BB15" i="39"/>
  <c r="DW15" i="39" s="1"/>
  <c r="BC15" i="39"/>
  <c r="DX15" i="39" s="1"/>
  <c r="BD15" i="39"/>
  <c r="DY15" i="39" s="1"/>
  <c r="BE15" i="39"/>
  <c r="DZ15" i="39" s="1"/>
  <c r="BF15" i="39"/>
  <c r="EA15" i="39" s="1"/>
  <c r="BG15" i="39"/>
  <c r="EB15" i="39" s="1"/>
  <c r="BH15" i="39"/>
  <c r="EC15" i="39" s="1"/>
  <c r="BI15" i="39"/>
  <c r="AU16" i="39"/>
  <c r="DP16" i="39" s="1"/>
  <c r="AV16" i="39"/>
  <c r="DQ16" i="39" s="1"/>
  <c r="AW16" i="39"/>
  <c r="DR16" i="39" s="1"/>
  <c r="AX16" i="39"/>
  <c r="DS16" i="39" s="1"/>
  <c r="AY16" i="39"/>
  <c r="DT16" i="39" s="1"/>
  <c r="AZ16" i="39"/>
  <c r="BA16" i="39"/>
  <c r="BB16" i="39"/>
  <c r="DW16" i="39" s="1"/>
  <c r="BC16" i="39"/>
  <c r="DX16" i="39" s="1"/>
  <c r="BD16" i="39"/>
  <c r="DY16" i="39"/>
  <c r="BE16" i="39"/>
  <c r="DZ16" i="39" s="1"/>
  <c r="BF16" i="39"/>
  <c r="EA16" i="39" s="1"/>
  <c r="BG16" i="39"/>
  <c r="EB16" i="39" s="1"/>
  <c r="BH16" i="39"/>
  <c r="EC16" i="39" s="1"/>
  <c r="BI16" i="39"/>
  <c r="AU17" i="39"/>
  <c r="DP17" i="39" s="1"/>
  <c r="AV17" i="39"/>
  <c r="DQ17" i="39" s="1"/>
  <c r="AW17" i="39"/>
  <c r="DR17" i="39" s="1"/>
  <c r="AX17" i="39"/>
  <c r="DS17" i="39" s="1"/>
  <c r="AY17" i="39"/>
  <c r="DT17" i="39" s="1"/>
  <c r="AZ17" i="39"/>
  <c r="BA17" i="39"/>
  <c r="BB17" i="39"/>
  <c r="DW17" i="39" s="1"/>
  <c r="BC17" i="39"/>
  <c r="DX17" i="39"/>
  <c r="BD17" i="39"/>
  <c r="DY17" i="39" s="1"/>
  <c r="BE17" i="39"/>
  <c r="DZ17" i="39" s="1"/>
  <c r="BF17" i="39"/>
  <c r="EA17" i="39" s="1"/>
  <c r="BG17" i="39"/>
  <c r="EB17" i="39" s="1"/>
  <c r="BH17" i="39"/>
  <c r="EC17" i="39" s="1"/>
  <c r="BI17" i="39"/>
  <c r="AU18" i="39"/>
  <c r="DP18" i="39" s="1"/>
  <c r="AV18" i="39"/>
  <c r="DQ18" i="39" s="1"/>
  <c r="AW18" i="39"/>
  <c r="DR18" i="39" s="1"/>
  <c r="AX18" i="39"/>
  <c r="DS18" i="39" s="1"/>
  <c r="AY18" i="39"/>
  <c r="DT18" i="39" s="1"/>
  <c r="AZ18" i="39"/>
  <c r="BA18" i="39"/>
  <c r="BB18" i="39"/>
  <c r="DW18" i="39" s="1"/>
  <c r="BC18" i="39"/>
  <c r="DX18" i="39" s="1"/>
  <c r="BD18" i="39"/>
  <c r="DY18" i="39" s="1"/>
  <c r="BE18" i="39"/>
  <c r="DZ18" i="39" s="1"/>
  <c r="BF18" i="39"/>
  <c r="EA18" i="39"/>
  <c r="BG18" i="39"/>
  <c r="EB18" i="39" s="1"/>
  <c r="BH18" i="39"/>
  <c r="EC18" i="39" s="1"/>
  <c r="BI18" i="39"/>
  <c r="AU19" i="39"/>
  <c r="DP19" i="39" s="1"/>
  <c r="AV19" i="39"/>
  <c r="DQ19" i="39" s="1"/>
  <c r="AW19" i="39"/>
  <c r="DR19" i="39" s="1"/>
  <c r="AX19" i="39"/>
  <c r="DS19" i="39" s="1"/>
  <c r="AY19" i="39"/>
  <c r="DT19" i="39" s="1"/>
  <c r="AZ19" i="39"/>
  <c r="BA19" i="39"/>
  <c r="BB19" i="39"/>
  <c r="DW19" i="39" s="1"/>
  <c r="BC19" i="39"/>
  <c r="DX19" i="39" s="1"/>
  <c r="BD19" i="39"/>
  <c r="DY19" i="39" s="1"/>
  <c r="BE19" i="39"/>
  <c r="DZ19" i="39" s="1"/>
  <c r="BF19" i="39"/>
  <c r="EA19" i="39" s="1"/>
  <c r="BG19" i="39"/>
  <c r="EB19" i="39" s="1"/>
  <c r="BH19" i="39"/>
  <c r="EC19" i="39" s="1"/>
  <c r="BI19" i="39"/>
  <c r="AU20" i="39"/>
  <c r="DP20" i="39" s="1"/>
  <c r="AV20" i="39"/>
  <c r="DQ20" i="39" s="1"/>
  <c r="AW20" i="39"/>
  <c r="DR20" i="39" s="1"/>
  <c r="AX20" i="39"/>
  <c r="DS20" i="39" s="1"/>
  <c r="AY20" i="39"/>
  <c r="DT20" i="39"/>
  <c r="AZ20" i="39"/>
  <c r="BA20" i="39"/>
  <c r="BB20" i="39"/>
  <c r="DW20" i="39"/>
  <c r="BC20" i="39"/>
  <c r="DX20" i="39" s="1"/>
  <c r="BD20" i="39"/>
  <c r="DY20" i="39" s="1"/>
  <c r="BE20" i="39"/>
  <c r="DZ20" i="39" s="1"/>
  <c r="BF20" i="39"/>
  <c r="EA20" i="39" s="1"/>
  <c r="BG20" i="39"/>
  <c r="EB20" i="39" s="1"/>
  <c r="BH20" i="39"/>
  <c r="EC20" i="39"/>
  <c r="BI20" i="39"/>
  <c r="AU21" i="39"/>
  <c r="DP21" i="39" s="1"/>
  <c r="AV21" i="39"/>
  <c r="DQ21" i="39"/>
  <c r="AW21" i="39"/>
  <c r="DR21" i="39" s="1"/>
  <c r="AX21" i="39"/>
  <c r="DS21" i="39" s="1"/>
  <c r="AY21" i="39"/>
  <c r="DT21" i="39" s="1"/>
  <c r="AZ21" i="39"/>
  <c r="BA21" i="39"/>
  <c r="BB21" i="39"/>
  <c r="DW21" i="39" s="1"/>
  <c r="BC21" i="39"/>
  <c r="DX21" i="39" s="1"/>
  <c r="BD21" i="39"/>
  <c r="DY21" i="39" s="1"/>
  <c r="BE21" i="39"/>
  <c r="DZ21" i="39" s="1"/>
  <c r="BF21" i="39"/>
  <c r="EA21" i="39" s="1"/>
  <c r="BG21" i="39"/>
  <c r="EB21" i="39" s="1"/>
  <c r="BH21" i="39"/>
  <c r="EC21" i="39" s="1"/>
  <c r="BI21" i="39"/>
  <c r="AU22" i="39"/>
  <c r="DP22" i="39" s="1"/>
  <c r="AV22" i="39"/>
  <c r="DQ22" i="39" s="1"/>
  <c r="AW22" i="39"/>
  <c r="DR22" i="39" s="1"/>
  <c r="AX22" i="39"/>
  <c r="DS22" i="39" s="1"/>
  <c r="AY22" i="39"/>
  <c r="DT22" i="39" s="1"/>
  <c r="AZ22" i="39"/>
  <c r="BA22" i="39"/>
  <c r="BB22" i="39"/>
  <c r="DW22" i="39" s="1"/>
  <c r="BC22" i="39"/>
  <c r="DX22" i="39" s="1"/>
  <c r="BD22" i="39"/>
  <c r="DY22" i="39" s="1"/>
  <c r="BE22" i="39"/>
  <c r="DZ22" i="39" s="1"/>
  <c r="BF22" i="39"/>
  <c r="EA22" i="39" s="1"/>
  <c r="BG22" i="39"/>
  <c r="EB22" i="39" s="1"/>
  <c r="BH22" i="39"/>
  <c r="EC22" i="39" s="1"/>
  <c r="BI22" i="39"/>
  <c r="AU23" i="39"/>
  <c r="AV23" i="39"/>
  <c r="DQ23" i="39" s="1"/>
  <c r="AW23" i="39"/>
  <c r="DR23" i="39" s="1"/>
  <c r="AX23" i="39"/>
  <c r="DS23" i="39" s="1"/>
  <c r="AY23" i="39"/>
  <c r="DT23" i="39" s="1"/>
  <c r="AZ23" i="39"/>
  <c r="BA23" i="39"/>
  <c r="BB23" i="39"/>
  <c r="DW23" i="39" s="1"/>
  <c r="BC23" i="39"/>
  <c r="DX23" i="39" s="1"/>
  <c r="BD23" i="39"/>
  <c r="DY23" i="39" s="1"/>
  <c r="BE23" i="39"/>
  <c r="DZ23" i="39" s="1"/>
  <c r="BF23" i="39"/>
  <c r="EA23" i="39" s="1"/>
  <c r="BG23" i="39"/>
  <c r="EB23" i="39" s="1"/>
  <c r="BH23" i="39"/>
  <c r="EC23" i="39" s="1"/>
  <c r="BI23" i="39"/>
  <c r="AU24" i="39"/>
  <c r="DP24" i="39" s="1"/>
  <c r="AV24" i="39"/>
  <c r="DQ24" i="39" s="1"/>
  <c r="AW24" i="39"/>
  <c r="DR24" i="39" s="1"/>
  <c r="AX24" i="39"/>
  <c r="DS24" i="39" s="1"/>
  <c r="AY24" i="39"/>
  <c r="DT24" i="39" s="1"/>
  <c r="AZ24" i="39"/>
  <c r="BA24" i="39"/>
  <c r="BB24" i="39"/>
  <c r="DW24" i="39" s="1"/>
  <c r="BC24" i="39"/>
  <c r="DX24" i="39" s="1"/>
  <c r="BD24" i="39"/>
  <c r="DY24" i="39" s="1"/>
  <c r="BE24" i="39"/>
  <c r="DZ24" i="39" s="1"/>
  <c r="BF24" i="39"/>
  <c r="EA24" i="39"/>
  <c r="BG24" i="39"/>
  <c r="EB24" i="39" s="1"/>
  <c r="BH24" i="39"/>
  <c r="EC24" i="39" s="1"/>
  <c r="BI24" i="39"/>
  <c r="AU25" i="39"/>
  <c r="DP25" i="39" s="1"/>
  <c r="AV25" i="39"/>
  <c r="DQ25" i="39" s="1"/>
  <c r="AW25" i="39"/>
  <c r="DR25" i="39" s="1"/>
  <c r="AX25" i="39"/>
  <c r="DS25" i="39" s="1"/>
  <c r="AY25" i="39"/>
  <c r="DT25" i="39" s="1"/>
  <c r="AZ25" i="39"/>
  <c r="BA25" i="39"/>
  <c r="BB25" i="39"/>
  <c r="DW25" i="39" s="1"/>
  <c r="BC25" i="39"/>
  <c r="DX25" i="39" s="1"/>
  <c r="BD25" i="39"/>
  <c r="DY25" i="39" s="1"/>
  <c r="BE25" i="39"/>
  <c r="DZ25" i="39" s="1"/>
  <c r="BF25" i="39"/>
  <c r="EA25" i="39" s="1"/>
  <c r="BG25" i="39"/>
  <c r="EB25" i="39" s="1"/>
  <c r="BH25" i="39"/>
  <c r="EC25" i="39" s="1"/>
  <c r="BI25" i="39"/>
  <c r="AU26" i="39"/>
  <c r="AV26" i="39"/>
  <c r="DQ26" i="39" s="1"/>
  <c r="AW26" i="39"/>
  <c r="DR26" i="39"/>
  <c r="AX26" i="39"/>
  <c r="DS26" i="39" s="1"/>
  <c r="AY26" i="39"/>
  <c r="DT26" i="39" s="1"/>
  <c r="AZ26" i="39"/>
  <c r="BA26" i="39"/>
  <c r="BB26" i="39"/>
  <c r="DW26" i="39" s="1"/>
  <c r="BC26" i="39"/>
  <c r="DX26" i="39" s="1"/>
  <c r="BD26" i="39"/>
  <c r="DY26" i="39" s="1"/>
  <c r="BE26" i="39"/>
  <c r="DZ26" i="39" s="1"/>
  <c r="BF26" i="39"/>
  <c r="EA26" i="39" s="1"/>
  <c r="BG26" i="39"/>
  <c r="EB26" i="39" s="1"/>
  <c r="BH26" i="39"/>
  <c r="EC26" i="39" s="1"/>
  <c r="BI26" i="39"/>
  <c r="AU27" i="39"/>
  <c r="DP27" i="39" s="1"/>
  <c r="AV27" i="39"/>
  <c r="DQ27" i="39" s="1"/>
  <c r="AW27" i="39"/>
  <c r="DR27" i="39" s="1"/>
  <c r="AX27" i="39"/>
  <c r="DS27" i="39" s="1"/>
  <c r="AY27" i="39"/>
  <c r="DT27" i="39" s="1"/>
  <c r="AZ27" i="39"/>
  <c r="BA27" i="39"/>
  <c r="BB27" i="39"/>
  <c r="DW27" i="39" s="1"/>
  <c r="BC27" i="39"/>
  <c r="DX27" i="39" s="1"/>
  <c r="BD27" i="39"/>
  <c r="DY27" i="39" s="1"/>
  <c r="BE27" i="39"/>
  <c r="DZ27" i="39"/>
  <c r="BF27" i="39"/>
  <c r="EA27" i="39" s="1"/>
  <c r="BG27" i="39"/>
  <c r="EB27" i="39" s="1"/>
  <c r="BH27" i="39"/>
  <c r="EC27" i="39" s="1"/>
  <c r="BI27" i="39"/>
  <c r="AU28" i="39"/>
  <c r="DP28" i="39" s="1"/>
  <c r="AV28" i="39"/>
  <c r="AW28" i="39"/>
  <c r="DR28" i="39"/>
  <c r="AX28" i="39"/>
  <c r="DS28" i="39" s="1"/>
  <c r="AY28" i="39"/>
  <c r="DT28" i="39" s="1"/>
  <c r="AZ28" i="39"/>
  <c r="BA28" i="39"/>
  <c r="BB28" i="39"/>
  <c r="DW28" i="39" s="1"/>
  <c r="BC28" i="39"/>
  <c r="DX28" i="39" s="1"/>
  <c r="BD28" i="39"/>
  <c r="DY28" i="39" s="1"/>
  <c r="BE28" i="39"/>
  <c r="DZ28" i="39" s="1"/>
  <c r="BF28" i="39"/>
  <c r="EA28" i="39" s="1"/>
  <c r="BG28" i="39"/>
  <c r="EB28" i="39" s="1"/>
  <c r="BH28" i="39"/>
  <c r="EC28" i="39" s="1"/>
  <c r="BI28" i="39"/>
  <c r="AU29" i="39"/>
  <c r="DP29" i="39" s="1"/>
  <c r="AV29" i="39"/>
  <c r="DQ29" i="39" s="1"/>
  <c r="AW29" i="39"/>
  <c r="DR29" i="39" s="1"/>
  <c r="AX29" i="39"/>
  <c r="DS29" i="39" s="1"/>
  <c r="AY29" i="39"/>
  <c r="DT29" i="39" s="1"/>
  <c r="AZ29" i="39"/>
  <c r="BA29" i="39"/>
  <c r="BB29" i="39"/>
  <c r="DW29" i="39" s="1"/>
  <c r="BC29" i="39"/>
  <c r="DX29" i="39" s="1"/>
  <c r="BD29" i="39"/>
  <c r="DY29" i="39" s="1"/>
  <c r="BE29" i="39"/>
  <c r="DZ29" i="39" s="1"/>
  <c r="BF29" i="39"/>
  <c r="EA29" i="39" s="1"/>
  <c r="BG29" i="39"/>
  <c r="EB29" i="39"/>
  <c r="BH29" i="39"/>
  <c r="EC29" i="39" s="1"/>
  <c r="BI29" i="39"/>
  <c r="AU30" i="39"/>
  <c r="AV30" i="39"/>
  <c r="DQ30" i="39" s="1"/>
  <c r="AW30" i="39"/>
  <c r="DR30" i="39" s="1"/>
  <c r="AX30" i="39"/>
  <c r="DS30" i="39" s="1"/>
  <c r="AY30" i="39"/>
  <c r="DT30" i="39"/>
  <c r="AZ30" i="39"/>
  <c r="BA30" i="39"/>
  <c r="BB30" i="39"/>
  <c r="DW30" i="39"/>
  <c r="BC30" i="39"/>
  <c r="DX30" i="39" s="1"/>
  <c r="BD30" i="39"/>
  <c r="DY30" i="39" s="1"/>
  <c r="BE30" i="39"/>
  <c r="DZ30" i="39" s="1"/>
  <c r="BF30" i="39"/>
  <c r="EA30" i="39" s="1"/>
  <c r="BG30" i="39"/>
  <c r="EB30" i="39" s="1"/>
  <c r="BH30" i="39"/>
  <c r="EC30" i="39" s="1"/>
  <c r="BI30" i="39"/>
  <c r="AU31" i="39"/>
  <c r="DP31" i="39" s="1"/>
  <c r="AV31" i="39"/>
  <c r="DQ31" i="39" s="1"/>
  <c r="AW31" i="39"/>
  <c r="DR31" i="39" s="1"/>
  <c r="AX31" i="39"/>
  <c r="DS31" i="39"/>
  <c r="AY31" i="39"/>
  <c r="DT31" i="39" s="1"/>
  <c r="AZ31" i="39"/>
  <c r="BA31" i="39"/>
  <c r="BB31" i="39"/>
  <c r="DW31" i="39" s="1"/>
  <c r="BC31" i="39"/>
  <c r="DX31" i="39" s="1"/>
  <c r="BD31" i="39"/>
  <c r="DY31" i="39" s="1"/>
  <c r="BE31" i="39"/>
  <c r="DZ31" i="39" s="1"/>
  <c r="BF31" i="39"/>
  <c r="EA31" i="39" s="1"/>
  <c r="BG31" i="39"/>
  <c r="EB31" i="39" s="1"/>
  <c r="BH31" i="39"/>
  <c r="EC31" i="39" s="1"/>
  <c r="BI31" i="39"/>
  <c r="AU32" i="39"/>
  <c r="DP32" i="39" s="1"/>
  <c r="AV32" i="39"/>
  <c r="DQ32" i="39" s="1"/>
  <c r="AW32" i="39"/>
  <c r="DR32" i="39" s="1"/>
  <c r="AX32" i="39"/>
  <c r="DS32" i="39" s="1"/>
  <c r="AY32" i="39"/>
  <c r="DT32" i="39" s="1"/>
  <c r="AZ32" i="39"/>
  <c r="BA32" i="39"/>
  <c r="BB32" i="39"/>
  <c r="DW32" i="39" s="1"/>
  <c r="BC32" i="39"/>
  <c r="DX32" i="39" s="1"/>
  <c r="BD32" i="39"/>
  <c r="DY32" i="39"/>
  <c r="BE32" i="39"/>
  <c r="DZ32" i="39" s="1"/>
  <c r="BF32" i="39"/>
  <c r="EA32" i="39" s="1"/>
  <c r="BG32" i="39"/>
  <c r="EB32" i="39" s="1"/>
  <c r="BH32" i="39"/>
  <c r="EC32" i="39" s="1"/>
  <c r="BI32" i="39"/>
  <c r="AU33" i="39"/>
  <c r="DP33" i="39" s="1"/>
  <c r="AV33" i="39"/>
  <c r="DQ33" i="39" s="1"/>
  <c r="AW33" i="39"/>
  <c r="DR33" i="39" s="1"/>
  <c r="AX33" i="39"/>
  <c r="DS33" i="39" s="1"/>
  <c r="AY33" i="39"/>
  <c r="DT33" i="39" s="1"/>
  <c r="AZ33" i="39"/>
  <c r="BA33" i="39"/>
  <c r="BB33" i="39"/>
  <c r="DW33" i="39" s="1"/>
  <c r="BC33" i="39"/>
  <c r="DX33" i="39"/>
  <c r="BD33" i="39"/>
  <c r="DY33" i="39" s="1"/>
  <c r="BE33" i="39"/>
  <c r="DZ33" i="39" s="1"/>
  <c r="BF33" i="39"/>
  <c r="EA33" i="39" s="1"/>
  <c r="BG33" i="39"/>
  <c r="EB33" i="39" s="1"/>
  <c r="BH33" i="39"/>
  <c r="EC33" i="39" s="1"/>
  <c r="BI33" i="39"/>
  <c r="AU34" i="39"/>
  <c r="DP34" i="39" s="1"/>
  <c r="AV34" i="39"/>
  <c r="DQ34" i="39" s="1"/>
  <c r="AW34" i="39"/>
  <c r="DR34" i="39" s="1"/>
  <c r="AX34" i="39"/>
  <c r="DS34" i="39" s="1"/>
  <c r="AY34" i="39"/>
  <c r="DT34" i="39" s="1"/>
  <c r="AZ34" i="39"/>
  <c r="BA34" i="39"/>
  <c r="BB34" i="39"/>
  <c r="DW34" i="39" s="1"/>
  <c r="BC34" i="39"/>
  <c r="DX34" i="39" s="1"/>
  <c r="BD34" i="39"/>
  <c r="DY34" i="39" s="1"/>
  <c r="BE34" i="39"/>
  <c r="DZ34" i="39" s="1"/>
  <c r="BF34" i="39"/>
  <c r="EA34" i="39"/>
  <c r="BG34" i="39"/>
  <c r="EB34" i="39" s="1"/>
  <c r="BH34" i="39"/>
  <c r="EC34" i="39" s="1"/>
  <c r="BI34" i="39"/>
  <c r="AU35" i="39"/>
  <c r="DP35" i="39" s="1"/>
  <c r="AV35" i="39"/>
  <c r="DQ35" i="39" s="1"/>
  <c r="AW35" i="39"/>
  <c r="DR35" i="39" s="1"/>
  <c r="AX35" i="39"/>
  <c r="DS35" i="39" s="1"/>
  <c r="AY35" i="39"/>
  <c r="DT35" i="39" s="1"/>
  <c r="AZ35" i="39"/>
  <c r="BA35" i="39"/>
  <c r="BB35" i="39"/>
  <c r="DW35" i="39" s="1"/>
  <c r="BC35" i="39"/>
  <c r="DX35" i="39" s="1"/>
  <c r="BD35" i="39"/>
  <c r="DY35" i="39" s="1"/>
  <c r="BE35" i="39"/>
  <c r="DZ35" i="39" s="1"/>
  <c r="BF35" i="39"/>
  <c r="EA35" i="39" s="1"/>
  <c r="BG35" i="39"/>
  <c r="EB35" i="39" s="1"/>
  <c r="BH35" i="39"/>
  <c r="EC35" i="39" s="1"/>
  <c r="BI35" i="39"/>
  <c r="AU36" i="39"/>
  <c r="DP36" i="39" s="1"/>
  <c r="AV36" i="39"/>
  <c r="DQ36" i="39" s="1"/>
  <c r="AW36" i="39"/>
  <c r="DR36" i="39" s="1"/>
  <c r="AX36" i="39"/>
  <c r="DS36" i="39" s="1"/>
  <c r="AY36" i="39"/>
  <c r="DT36" i="39"/>
  <c r="AZ36" i="39"/>
  <c r="BA36" i="39"/>
  <c r="BB36" i="39"/>
  <c r="DW36" i="39"/>
  <c r="BC36" i="39"/>
  <c r="DX36" i="39" s="1"/>
  <c r="BD36" i="39"/>
  <c r="DY36" i="39" s="1"/>
  <c r="BE36" i="39"/>
  <c r="DZ36" i="39" s="1"/>
  <c r="BF36" i="39"/>
  <c r="EA36" i="39" s="1"/>
  <c r="BG36" i="39"/>
  <c r="EB36" i="39" s="1"/>
  <c r="BH36" i="39"/>
  <c r="EC36" i="39"/>
  <c r="BI36" i="39"/>
  <c r="AU37" i="39"/>
  <c r="DP37" i="39" s="1"/>
  <c r="AV37" i="39"/>
  <c r="DQ37" i="39"/>
  <c r="AW37" i="39"/>
  <c r="DR37" i="39" s="1"/>
  <c r="AX37" i="39"/>
  <c r="DS37" i="39" s="1"/>
  <c r="AY37" i="39"/>
  <c r="DT37" i="39" s="1"/>
  <c r="AZ37" i="39"/>
  <c r="BA37" i="39"/>
  <c r="BB37" i="39"/>
  <c r="DW37" i="39" s="1"/>
  <c r="BC37" i="39"/>
  <c r="DX37" i="39" s="1"/>
  <c r="BD37" i="39"/>
  <c r="DY37" i="39" s="1"/>
  <c r="BE37" i="39"/>
  <c r="DZ37" i="39" s="1"/>
  <c r="BF37" i="39"/>
  <c r="EA37" i="39" s="1"/>
  <c r="BG37" i="39"/>
  <c r="EB37" i="39" s="1"/>
  <c r="BH37" i="39"/>
  <c r="EC37" i="39" s="1"/>
  <c r="BI37" i="39"/>
  <c r="AU38" i="39"/>
  <c r="FU38" i="39" s="1"/>
  <c r="AV38" i="39"/>
  <c r="DQ38" i="39" s="1"/>
  <c r="AW38" i="39"/>
  <c r="DR38" i="39" s="1"/>
  <c r="AX38" i="39"/>
  <c r="DS38" i="39" s="1"/>
  <c r="AY38" i="39"/>
  <c r="DT38" i="39" s="1"/>
  <c r="AZ38" i="39"/>
  <c r="BA38" i="39"/>
  <c r="BB38" i="39"/>
  <c r="DW38" i="39" s="1"/>
  <c r="BC38" i="39"/>
  <c r="DX38" i="39" s="1"/>
  <c r="BD38" i="39"/>
  <c r="DY38" i="39" s="1"/>
  <c r="BE38" i="39"/>
  <c r="DZ38" i="39" s="1"/>
  <c r="BF38" i="39"/>
  <c r="EA38" i="39" s="1"/>
  <c r="BG38" i="39"/>
  <c r="EB38" i="39" s="1"/>
  <c r="BH38" i="39"/>
  <c r="EC38" i="39" s="1"/>
  <c r="BI38" i="39"/>
  <c r="AU39" i="39"/>
  <c r="AV39" i="39"/>
  <c r="DQ39" i="39" s="1"/>
  <c r="AW39" i="39"/>
  <c r="DR39" i="39" s="1"/>
  <c r="AX39" i="39"/>
  <c r="DS39" i="39"/>
  <c r="AY39" i="39"/>
  <c r="DT39" i="39" s="1"/>
  <c r="AZ39" i="39"/>
  <c r="BA39" i="39"/>
  <c r="BB39" i="39"/>
  <c r="DW39" i="39" s="1"/>
  <c r="BC39" i="39"/>
  <c r="DX39" i="39" s="1"/>
  <c r="BD39" i="39"/>
  <c r="DY39" i="39" s="1"/>
  <c r="BE39" i="39"/>
  <c r="DZ39" i="39" s="1"/>
  <c r="BF39" i="39"/>
  <c r="EA39" i="39" s="1"/>
  <c r="BG39" i="39"/>
  <c r="EB39" i="39" s="1"/>
  <c r="BH39" i="39"/>
  <c r="EC39" i="39" s="1"/>
  <c r="BI39" i="39"/>
  <c r="AU40" i="39"/>
  <c r="FU40" i="39" s="1"/>
  <c r="AV40" i="39"/>
  <c r="DQ40" i="39" s="1"/>
  <c r="AW40" i="39"/>
  <c r="DR40" i="39" s="1"/>
  <c r="AX40" i="39"/>
  <c r="DS40" i="39" s="1"/>
  <c r="AY40" i="39"/>
  <c r="DT40" i="39" s="1"/>
  <c r="AZ40" i="39"/>
  <c r="BA40" i="39"/>
  <c r="BB40" i="39"/>
  <c r="DW40" i="39" s="1"/>
  <c r="BC40" i="39"/>
  <c r="DX40" i="39" s="1"/>
  <c r="BD40" i="39"/>
  <c r="DY40" i="39" s="1"/>
  <c r="BE40" i="39"/>
  <c r="DZ40" i="39" s="1"/>
  <c r="BF40" i="39"/>
  <c r="EA40" i="39"/>
  <c r="BG40" i="39"/>
  <c r="EB40" i="39" s="1"/>
  <c r="BH40" i="39"/>
  <c r="EC40" i="39" s="1"/>
  <c r="BI40" i="39"/>
  <c r="AU41" i="39"/>
  <c r="AV41" i="39"/>
  <c r="DQ41" i="39" s="1"/>
  <c r="AW41" i="39"/>
  <c r="DR41" i="39" s="1"/>
  <c r="AX41" i="39"/>
  <c r="DS41" i="39" s="1"/>
  <c r="AY41" i="39"/>
  <c r="DT41" i="39" s="1"/>
  <c r="AZ41" i="39"/>
  <c r="BA41" i="39"/>
  <c r="BB41" i="39"/>
  <c r="DW41" i="39" s="1"/>
  <c r="BC41" i="39"/>
  <c r="DX41" i="39" s="1"/>
  <c r="BD41" i="39"/>
  <c r="DY41" i="39" s="1"/>
  <c r="BE41" i="39"/>
  <c r="DZ41" i="39" s="1"/>
  <c r="BF41" i="39"/>
  <c r="EA41" i="39" s="1"/>
  <c r="BG41" i="39"/>
  <c r="EB41" i="39" s="1"/>
  <c r="BH41" i="39"/>
  <c r="EC41" i="39" s="1"/>
  <c r="BI41" i="39"/>
  <c r="AU42" i="39"/>
  <c r="DP42" i="39" s="1"/>
  <c r="AV42" i="39"/>
  <c r="DQ42" i="39" s="1"/>
  <c r="AW42" i="39"/>
  <c r="DR42" i="39"/>
  <c r="AX42" i="39"/>
  <c r="DS42" i="39" s="1"/>
  <c r="AY42" i="39"/>
  <c r="DT42" i="39" s="1"/>
  <c r="AZ42" i="39"/>
  <c r="BA42" i="39"/>
  <c r="BB42" i="39"/>
  <c r="DW42" i="39" s="1"/>
  <c r="BC42" i="39"/>
  <c r="DX42" i="39" s="1"/>
  <c r="BD42" i="39"/>
  <c r="DY42" i="39" s="1"/>
  <c r="BE42" i="39"/>
  <c r="DZ42" i="39" s="1"/>
  <c r="BF42" i="39"/>
  <c r="EA42" i="39" s="1"/>
  <c r="BG42" i="39"/>
  <c r="EB42" i="39" s="1"/>
  <c r="BH42" i="39"/>
  <c r="EC42" i="39" s="1"/>
  <c r="BI42" i="39"/>
  <c r="AU43" i="39"/>
  <c r="FU43" i="39" s="1"/>
  <c r="AV43" i="39"/>
  <c r="DQ43" i="39" s="1"/>
  <c r="AW43" i="39"/>
  <c r="DR43" i="39" s="1"/>
  <c r="AX43" i="39"/>
  <c r="DS43" i="39" s="1"/>
  <c r="AY43" i="39"/>
  <c r="DT43" i="39" s="1"/>
  <c r="AZ43" i="39"/>
  <c r="BA43" i="39"/>
  <c r="BB43" i="39"/>
  <c r="DW43" i="39" s="1"/>
  <c r="BC43" i="39"/>
  <c r="DX43" i="39"/>
  <c r="BD43" i="39"/>
  <c r="DY43" i="39" s="1"/>
  <c r="BE43" i="39"/>
  <c r="DZ43" i="39"/>
  <c r="BF43" i="39"/>
  <c r="EA43" i="39" s="1"/>
  <c r="BG43" i="39"/>
  <c r="EB43" i="39" s="1"/>
  <c r="BH43" i="39"/>
  <c r="EC43" i="39" s="1"/>
  <c r="BI43" i="39"/>
  <c r="AU44" i="39"/>
  <c r="AV44" i="39"/>
  <c r="DQ44" i="39" s="1"/>
  <c r="AW44" i="39"/>
  <c r="DR44" i="39"/>
  <c r="AX44" i="39"/>
  <c r="DS44" i="39" s="1"/>
  <c r="AY44" i="39"/>
  <c r="DT44" i="39" s="1"/>
  <c r="AZ44" i="39"/>
  <c r="BA44" i="39"/>
  <c r="BB44" i="39"/>
  <c r="DW44" i="39" s="1"/>
  <c r="BC44" i="39"/>
  <c r="DX44" i="39" s="1"/>
  <c r="BD44" i="39"/>
  <c r="DY44" i="39" s="1"/>
  <c r="BE44" i="39"/>
  <c r="DZ44" i="39" s="1"/>
  <c r="BF44" i="39"/>
  <c r="EA44" i="39" s="1"/>
  <c r="BG44" i="39"/>
  <c r="EB44" i="39" s="1"/>
  <c r="BH44" i="39"/>
  <c r="EC44" i="39" s="1"/>
  <c r="BI44" i="39"/>
  <c r="AU45" i="39"/>
  <c r="FU45" i="39" s="1"/>
  <c r="AV45" i="39"/>
  <c r="DQ45" i="39" s="1"/>
  <c r="AW45" i="39"/>
  <c r="DR45" i="39" s="1"/>
  <c r="AX45" i="39"/>
  <c r="DS45" i="39" s="1"/>
  <c r="AY45" i="39"/>
  <c r="DT45" i="39" s="1"/>
  <c r="AZ45" i="39"/>
  <c r="BA45" i="39"/>
  <c r="BB45" i="39"/>
  <c r="DW45" i="39" s="1"/>
  <c r="BC45" i="39"/>
  <c r="DX45" i="39" s="1"/>
  <c r="BD45" i="39"/>
  <c r="DY45" i="39" s="1"/>
  <c r="BE45" i="39"/>
  <c r="DZ45" i="39" s="1"/>
  <c r="BF45" i="39"/>
  <c r="EA45" i="39" s="1"/>
  <c r="BG45" i="39"/>
  <c r="EB45" i="39"/>
  <c r="BH45" i="39"/>
  <c r="EC45" i="39" s="1"/>
  <c r="BI45" i="39"/>
  <c r="AU46" i="39"/>
  <c r="FU46" i="39" s="1"/>
  <c r="AV46" i="39"/>
  <c r="DQ46" i="39" s="1"/>
  <c r="AW46" i="39"/>
  <c r="DR46" i="39" s="1"/>
  <c r="AX46" i="39"/>
  <c r="DS46" i="39" s="1"/>
  <c r="AY46" i="39"/>
  <c r="DT46" i="39"/>
  <c r="AZ46" i="39"/>
  <c r="BA46" i="39"/>
  <c r="BB46" i="39"/>
  <c r="DW46" i="39"/>
  <c r="BC46" i="39"/>
  <c r="DX46" i="39" s="1"/>
  <c r="BD46" i="39"/>
  <c r="DY46" i="39" s="1"/>
  <c r="BE46" i="39"/>
  <c r="DZ46" i="39" s="1"/>
  <c r="BF46" i="39"/>
  <c r="EA46" i="39" s="1"/>
  <c r="BG46" i="39"/>
  <c r="EB46" i="39" s="1"/>
  <c r="BH46" i="39"/>
  <c r="EC46" i="39" s="1"/>
  <c r="BI46" i="39"/>
  <c r="AU47" i="39"/>
  <c r="AV47" i="39"/>
  <c r="DQ47" i="39" s="1"/>
  <c r="AW47" i="39"/>
  <c r="DR47" i="39" s="1"/>
  <c r="AX47" i="39"/>
  <c r="DS47" i="39"/>
  <c r="AY47" i="39"/>
  <c r="DT47" i="39" s="1"/>
  <c r="AZ47" i="39"/>
  <c r="BA47" i="39"/>
  <c r="BB47" i="39"/>
  <c r="DW47" i="39" s="1"/>
  <c r="BC47" i="39"/>
  <c r="DX47" i="39" s="1"/>
  <c r="BD47" i="39"/>
  <c r="DY47" i="39" s="1"/>
  <c r="BE47" i="39"/>
  <c r="DZ47" i="39" s="1"/>
  <c r="BF47" i="39"/>
  <c r="EA47" i="39" s="1"/>
  <c r="BG47" i="39"/>
  <c r="EB47" i="39" s="1"/>
  <c r="BH47" i="39"/>
  <c r="EC47" i="39" s="1"/>
  <c r="BI47" i="39"/>
  <c r="AU48" i="39"/>
  <c r="AV48" i="39"/>
  <c r="DQ48" i="39" s="1"/>
  <c r="AW48" i="39"/>
  <c r="DR48" i="39" s="1"/>
  <c r="AX48" i="39"/>
  <c r="DS48" i="39" s="1"/>
  <c r="AY48" i="39"/>
  <c r="DT48" i="39" s="1"/>
  <c r="AZ48" i="39"/>
  <c r="BA48" i="39"/>
  <c r="BB48" i="39"/>
  <c r="DW48" i="39" s="1"/>
  <c r="BC48" i="39"/>
  <c r="DX48" i="39" s="1"/>
  <c r="BD48" i="39"/>
  <c r="DY48" i="39"/>
  <c r="BE48" i="39"/>
  <c r="DZ48" i="39" s="1"/>
  <c r="BF48" i="39"/>
  <c r="EA48" i="39"/>
  <c r="BG48" i="39"/>
  <c r="EB48" i="39" s="1"/>
  <c r="BH48" i="39"/>
  <c r="EC48" i="39" s="1"/>
  <c r="BI48" i="39"/>
  <c r="AU49" i="39"/>
  <c r="FU49" i="39" s="1"/>
  <c r="AV49" i="39"/>
  <c r="DQ49" i="39" s="1"/>
  <c r="AW49" i="39"/>
  <c r="DR49" i="39" s="1"/>
  <c r="AX49" i="39"/>
  <c r="DS49" i="39" s="1"/>
  <c r="AY49" i="39"/>
  <c r="DT49" i="39" s="1"/>
  <c r="AZ49" i="39"/>
  <c r="BA49" i="39"/>
  <c r="BB49" i="39"/>
  <c r="DW49" i="39" s="1"/>
  <c r="BC49" i="39"/>
  <c r="DX49" i="39"/>
  <c r="BD49" i="39"/>
  <c r="DY49" i="39" s="1"/>
  <c r="BE49" i="39"/>
  <c r="DZ49" i="39" s="1"/>
  <c r="BF49" i="39"/>
  <c r="EA49" i="39" s="1"/>
  <c r="BG49" i="39"/>
  <c r="EB49" i="39" s="1"/>
  <c r="BH49" i="39"/>
  <c r="EC49" i="39" s="1"/>
  <c r="BI49" i="39"/>
  <c r="AU50" i="39"/>
  <c r="FU50" i="39" s="1"/>
  <c r="AV50" i="39"/>
  <c r="DQ50" i="39" s="1"/>
  <c r="AW50" i="39"/>
  <c r="DR50" i="39" s="1"/>
  <c r="AX50" i="39"/>
  <c r="DS50" i="39" s="1"/>
  <c r="AY50" i="39"/>
  <c r="DT50" i="39" s="1"/>
  <c r="AZ50" i="39"/>
  <c r="BA50" i="39"/>
  <c r="BB50" i="39"/>
  <c r="DW50" i="39" s="1"/>
  <c r="BC50" i="39"/>
  <c r="DX50" i="39" s="1"/>
  <c r="BD50" i="39"/>
  <c r="DY50" i="39" s="1"/>
  <c r="BE50" i="39"/>
  <c r="DZ50" i="39" s="1"/>
  <c r="BF50" i="39"/>
  <c r="EA50" i="39"/>
  <c r="BG50" i="39"/>
  <c r="EB50" i="39" s="1"/>
  <c r="BH50" i="39"/>
  <c r="EC50" i="39" s="1"/>
  <c r="BI50" i="39"/>
  <c r="AU51" i="39"/>
  <c r="AV51" i="39"/>
  <c r="DQ51" i="39" s="1"/>
  <c r="AW51" i="39"/>
  <c r="DR51" i="39" s="1"/>
  <c r="AX51" i="39"/>
  <c r="DS51" i="39" s="1"/>
  <c r="AY51" i="39"/>
  <c r="DT51" i="39" s="1"/>
  <c r="AZ51" i="39"/>
  <c r="BA51" i="39"/>
  <c r="BB51" i="39"/>
  <c r="DW51" i="39" s="1"/>
  <c r="BC51" i="39"/>
  <c r="DX51" i="39" s="1"/>
  <c r="BD51" i="39"/>
  <c r="DY51" i="39" s="1"/>
  <c r="BE51" i="39"/>
  <c r="DZ51" i="39" s="1"/>
  <c r="BF51" i="39"/>
  <c r="EA51" i="39" s="1"/>
  <c r="BG51" i="39"/>
  <c r="EB51" i="39" s="1"/>
  <c r="BH51" i="39"/>
  <c r="EC51" i="39" s="1"/>
  <c r="BI51" i="39"/>
  <c r="AU52" i="39"/>
  <c r="DP52" i="39" s="1"/>
  <c r="AV52" i="39"/>
  <c r="DQ52" i="39" s="1"/>
  <c r="AW52" i="39"/>
  <c r="DR52" i="39" s="1"/>
  <c r="AX52" i="39"/>
  <c r="DS52" i="39" s="1"/>
  <c r="AY52" i="39"/>
  <c r="DT52" i="39" s="1"/>
  <c r="AZ52" i="39"/>
  <c r="BA52" i="39"/>
  <c r="BB52" i="39"/>
  <c r="DW52" i="39" s="1"/>
  <c r="BC52" i="39"/>
  <c r="DX52" i="39" s="1"/>
  <c r="BD52" i="39"/>
  <c r="DY52" i="39" s="1"/>
  <c r="BE52" i="39"/>
  <c r="DZ52" i="39" s="1"/>
  <c r="BF52" i="39"/>
  <c r="EA52" i="39" s="1"/>
  <c r="BG52" i="39"/>
  <c r="EB52" i="39" s="1"/>
  <c r="BH52" i="39"/>
  <c r="EC52" i="39"/>
  <c r="BI52" i="39"/>
  <c r="AU53" i="39"/>
  <c r="DP53" i="39" s="1"/>
  <c r="AV53" i="39"/>
  <c r="DQ53" i="39"/>
  <c r="AW53" i="39"/>
  <c r="DR53" i="39" s="1"/>
  <c r="AX53" i="39"/>
  <c r="DS53" i="39" s="1"/>
  <c r="AY53" i="39"/>
  <c r="DT53" i="39" s="1"/>
  <c r="AZ53" i="39"/>
  <c r="BA53" i="39"/>
  <c r="BB53" i="39"/>
  <c r="DW53" i="39" s="1"/>
  <c r="BC53" i="39"/>
  <c r="DX53" i="39" s="1"/>
  <c r="BD53" i="39"/>
  <c r="DY53" i="39" s="1"/>
  <c r="BE53" i="39"/>
  <c r="DZ53" i="39" s="1"/>
  <c r="BF53" i="39"/>
  <c r="EA53" i="39" s="1"/>
  <c r="BG53" i="39"/>
  <c r="EB53" i="39" s="1"/>
  <c r="BH53" i="39"/>
  <c r="EC53" i="39" s="1"/>
  <c r="BI53" i="39"/>
  <c r="AU54" i="39"/>
  <c r="AV54" i="39"/>
  <c r="DQ54" i="39" s="1"/>
  <c r="AW54" i="39"/>
  <c r="DR54" i="39" s="1"/>
  <c r="AX54" i="39"/>
  <c r="DS54" i="39" s="1"/>
  <c r="AY54" i="39"/>
  <c r="DT54" i="39" s="1"/>
  <c r="AZ54" i="39"/>
  <c r="BA54" i="39"/>
  <c r="BB54" i="39"/>
  <c r="DW54" i="39" s="1"/>
  <c r="BC54" i="39"/>
  <c r="DX54" i="39" s="1"/>
  <c r="BD54" i="39"/>
  <c r="DY54" i="39" s="1"/>
  <c r="BE54" i="39"/>
  <c r="DZ54" i="39" s="1"/>
  <c r="BF54" i="39"/>
  <c r="EA54" i="39" s="1"/>
  <c r="BG54" i="39"/>
  <c r="EB54" i="39" s="1"/>
  <c r="BH54" i="39"/>
  <c r="EC54" i="39" s="1"/>
  <c r="BI54" i="39"/>
  <c r="AU55" i="39"/>
  <c r="AV55" i="39"/>
  <c r="DQ55" i="39" s="1"/>
  <c r="AW55" i="39"/>
  <c r="DR55" i="39" s="1"/>
  <c r="AX55" i="39"/>
  <c r="DS55" i="39"/>
  <c r="AY55" i="39"/>
  <c r="DT55" i="39" s="1"/>
  <c r="AZ55" i="39"/>
  <c r="BA55" i="39"/>
  <c r="BB55" i="39"/>
  <c r="DW55" i="39" s="1"/>
  <c r="BC55" i="39"/>
  <c r="DX55" i="39" s="1"/>
  <c r="BD55" i="39"/>
  <c r="DY55" i="39" s="1"/>
  <c r="BE55" i="39"/>
  <c r="DZ55" i="39" s="1"/>
  <c r="BF55" i="39"/>
  <c r="EA55" i="39" s="1"/>
  <c r="BG55" i="39"/>
  <c r="EB55" i="39" s="1"/>
  <c r="BH55" i="39"/>
  <c r="EC55" i="39" s="1"/>
  <c r="BI55" i="39"/>
  <c r="AU56" i="39"/>
  <c r="FU56" i="39" s="1"/>
  <c r="AV56" i="39"/>
  <c r="DQ56" i="39" s="1"/>
  <c r="AW56" i="39"/>
  <c r="DR56" i="39" s="1"/>
  <c r="AX56" i="39"/>
  <c r="DS56" i="39" s="1"/>
  <c r="AY56" i="39"/>
  <c r="DT56" i="39" s="1"/>
  <c r="AZ56" i="39"/>
  <c r="BA56" i="39"/>
  <c r="BB56" i="39"/>
  <c r="DW56" i="39" s="1"/>
  <c r="BC56" i="39"/>
  <c r="DX56" i="39" s="1"/>
  <c r="BD56" i="39"/>
  <c r="DY56" i="39" s="1"/>
  <c r="BE56" i="39"/>
  <c r="DZ56" i="39" s="1"/>
  <c r="BF56" i="39"/>
  <c r="EA56" i="39" s="1"/>
  <c r="BG56" i="39"/>
  <c r="EB56" i="39" s="1"/>
  <c r="BH56" i="39"/>
  <c r="EC56" i="39" s="1"/>
  <c r="BI56" i="39"/>
  <c r="AU57" i="39"/>
  <c r="DP57" i="39" s="1"/>
  <c r="AV57" i="39"/>
  <c r="DQ57" i="39" s="1"/>
  <c r="AW57" i="39"/>
  <c r="DR57" i="39" s="1"/>
  <c r="AX57" i="39"/>
  <c r="DS57" i="39" s="1"/>
  <c r="AY57" i="39"/>
  <c r="DT57" i="39" s="1"/>
  <c r="AZ57" i="39"/>
  <c r="BA57" i="39"/>
  <c r="BB57" i="39"/>
  <c r="DW57" i="39" s="1"/>
  <c r="BC57" i="39"/>
  <c r="DX57" i="39" s="1"/>
  <c r="BD57" i="39"/>
  <c r="DY57" i="39" s="1"/>
  <c r="BE57" i="39"/>
  <c r="DZ57" i="39" s="1"/>
  <c r="BF57" i="39"/>
  <c r="EA57" i="39" s="1"/>
  <c r="BG57" i="39"/>
  <c r="EB57" i="39" s="1"/>
  <c r="BH57" i="39"/>
  <c r="EC57" i="39" s="1"/>
  <c r="BI57" i="39"/>
  <c r="AU58" i="39"/>
  <c r="DP58" i="39" s="1"/>
  <c r="AV58" i="39"/>
  <c r="DQ58" i="39" s="1"/>
  <c r="AW58" i="39"/>
  <c r="DR58" i="39"/>
  <c r="AX58" i="39"/>
  <c r="DS58" i="39" s="1"/>
  <c r="AY58" i="39"/>
  <c r="DT58" i="39" s="1"/>
  <c r="AZ58" i="39"/>
  <c r="BA58" i="39"/>
  <c r="BB58" i="39"/>
  <c r="DW58" i="39" s="1"/>
  <c r="BC58" i="39"/>
  <c r="DX58" i="39" s="1"/>
  <c r="BD58" i="39"/>
  <c r="DY58" i="39" s="1"/>
  <c r="BE58" i="39"/>
  <c r="DZ58" i="39" s="1"/>
  <c r="BF58" i="39"/>
  <c r="EA58" i="39" s="1"/>
  <c r="BG58" i="39"/>
  <c r="EB58" i="39" s="1"/>
  <c r="BH58" i="39"/>
  <c r="EC58" i="39" s="1"/>
  <c r="BI58" i="39"/>
  <c r="AU59" i="39"/>
  <c r="AV59" i="39"/>
  <c r="DQ59" i="39" s="1"/>
  <c r="AW59" i="39"/>
  <c r="DR59" i="39" s="1"/>
  <c r="AX59" i="39"/>
  <c r="DS59" i="39" s="1"/>
  <c r="AY59" i="39"/>
  <c r="DT59" i="39" s="1"/>
  <c r="AZ59" i="39"/>
  <c r="BA59" i="39"/>
  <c r="BB59" i="39"/>
  <c r="DW59" i="39" s="1"/>
  <c r="BC59" i="39"/>
  <c r="DX59" i="39" s="1"/>
  <c r="BD59" i="39"/>
  <c r="DY59" i="39" s="1"/>
  <c r="BE59" i="39"/>
  <c r="DZ59" i="39"/>
  <c r="BF59" i="39"/>
  <c r="EA59" i="39" s="1"/>
  <c r="BG59" i="39"/>
  <c r="EB59" i="39" s="1"/>
  <c r="BH59" i="39"/>
  <c r="EC59" i="39" s="1"/>
  <c r="BI59" i="39"/>
  <c r="AU60" i="39"/>
  <c r="AV60" i="39"/>
  <c r="DQ60" i="39" s="1"/>
  <c r="AW60" i="39"/>
  <c r="DR60" i="39"/>
  <c r="AX60" i="39"/>
  <c r="DS60" i="39" s="1"/>
  <c r="AY60" i="39"/>
  <c r="DT60" i="39" s="1"/>
  <c r="AZ60" i="39"/>
  <c r="BA60" i="39"/>
  <c r="BB60" i="39"/>
  <c r="DW60" i="39" s="1"/>
  <c r="BC60" i="39"/>
  <c r="DX60" i="39" s="1"/>
  <c r="BD60" i="39"/>
  <c r="DY60" i="39" s="1"/>
  <c r="BE60" i="39"/>
  <c r="DZ60" i="39" s="1"/>
  <c r="BF60" i="39"/>
  <c r="EA60" i="39" s="1"/>
  <c r="BG60" i="39"/>
  <c r="EB60" i="39" s="1"/>
  <c r="BH60" i="39"/>
  <c r="EC60" i="39" s="1"/>
  <c r="BI60" i="39"/>
  <c r="AU61" i="39"/>
  <c r="AV61" i="39"/>
  <c r="DQ61" i="39" s="1"/>
  <c r="AW61" i="39"/>
  <c r="DR61" i="39" s="1"/>
  <c r="AX61" i="39"/>
  <c r="DS61" i="39" s="1"/>
  <c r="AY61" i="39"/>
  <c r="DT61" i="39" s="1"/>
  <c r="AZ61" i="39"/>
  <c r="BA61" i="39"/>
  <c r="BB61" i="39"/>
  <c r="DW61" i="39" s="1"/>
  <c r="BC61" i="39"/>
  <c r="DX61" i="39" s="1"/>
  <c r="BD61" i="39"/>
  <c r="DY61" i="39" s="1"/>
  <c r="BE61" i="39"/>
  <c r="DZ61" i="39" s="1"/>
  <c r="BF61" i="39"/>
  <c r="EA61" i="39" s="1"/>
  <c r="BG61" i="39"/>
  <c r="EB61" i="39"/>
  <c r="BH61" i="39"/>
  <c r="EC61" i="39" s="1"/>
  <c r="BI61" i="39"/>
  <c r="AU62" i="39"/>
  <c r="AV62" i="39"/>
  <c r="DQ62" i="39" s="1"/>
  <c r="AW62" i="39"/>
  <c r="DR62" i="39" s="1"/>
  <c r="AX62" i="39"/>
  <c r="DS62" i="39" s="1"/>
  <c r="AY62" i="39"/>
  <c r="DT62" i="39"/>
  <c r="AZ62" i="39"/>
  <c r="BA62" i="39"/>
  <c r="BB62" i="39"/>
  <c r="DW62" i="39"/>
  <c r="BC62" i="39"/>
  <c r="DX62" i="39" s="1"/>
  <c r="BD62" i="39"/>
  <c r="DY62" i="39" s="1"/>
  <c r="BE62" i="39"/>
  <c r="DZ62" i="39" s="1"/>
  <c r="BF62" i="39"/>
  <c r="EA62" i="39" s="1"/>
  <c r="BG62" i="39"/>
  <c r="EB62" i="39" s="1"/>
  <c r="BH62" i="39"/>
  <c r="EC62" i="39" s="1"/>
  <c r="BI62" i="39"/>
  <c r="AU63" i="39"/>
  <c r="AV63" i="39"/>
  <c r="DQ63" i="39" s="1"/>
  <c r="AW63" i="39"/>
  <c r="DR63" i="39" s="1"/>
  <c r="AX63" i="39"/>
  <c r="DS63" i="39" s="1"/>
  <c r="AY63" i="39"/>
  <c r="DT63" i="39" s="1"/>
  <c r="AZ63" i="39"/>
  <c r="BA63" i="39"/>
  <c r="BB63" i="39"/>
  <c r="DW63" i="39" s="1"/>
  <c r="BC63" i="39"/>
  <c r="DX63" i="39" s="1"/>
  <c r="BD63" i="39"/>
  <c r="DY63" i="39" s="1"/>
  <c r="BE63" i="39"/>
  <c r="DZ63" i="39" s="1"/>
  <c r="BF63" i="39"/>
  <c r="EA63" i="39" s="1"/>
  <c r="BG63" i="39"/>
  <c r="EB63" i="39" s="1"/>
  <c r="BH63" i="39"/>
  <c r="EC63" i="39" s="1"/>
  <c r="BI63" i="39"/>
  <c r="AU64" i="39"/>
  <c r="DP64" i="39" s="1"/>
  <c r="AV64" i="39"/>
  <c r="DQ64" i="39" s="1"/>
  <c r="AW64" i="39"/>
  <c r="DR64" i="39" s="1"/>
  <c r="AX64" i="39"/>
  <c r="DS64" i="39" s="1"/>
  <c r="AY64" i="39"/>
  <c r="DT64" i="39" s="1"/>
  <c r="AZ64" i="39"/>
  <c r="BA64" i="39"/>
  <c r="BB64" i="39"/>
  <c r="DW64" i="39" s="1"/>
  <c r="BC64" i="39"/>
  <c r="DX64" i="39" s="1"/>
  <c r="BD64" i="39"/>
  <c r="DY64" i="39"/>
  <c r="BE64" i="39"/>
  <c r="DZ64" i="39" s="1"/>
  <c r="BF64" i="39"/>
  <c r="EA64" i="39" s="1"/>
  <c r="BG64" i="39"/>
  <c r="EB64" i="39" s="1"/>
  <c r="BH64" i="39"/>
  <c r="EC64" i="39" s="1"/>
  <c r="BI64" i="39"/>
  <c r="AU65" i="39"/>
  <c r="AV65" i="39"/>
  <c r="DQ65" i="39" s="1"/>
  <c r="AW65" i="39"/>
  <c r="DR65" i="39" s="1"/>
  <c r="AX65" i="39"/>
  <c r="DS65" i="39" s="1"/>
  <c r="AY65" i="39"/>
  <c r="DT65" i="39" s="1"/>
  <c r="AZ65" i="39"/>
  <c r="BA65" i="39"/>
  <c r="BB65" i="39"/>
  <c r="DW65" i="39" s="1"/>
  <c r="BC65" i="39"/>
  <c r="DX65" i="39"/>
  <c r="BD65" i="39"/>
  <c r="DY65" i="39" s="1"/>
  <c r="BE65" i="39"/>
  <c r="DZ65" i="39" s="1"/>
  <c r="BF65" i="39"/>
  <c r="EA65" i="39" s="1"/>
  <c r="BG65" i="39"/>
  <c r="EB65" i="39" s="1"/>
  <c r="BH65" i="39"/>
  <c r="EC65" i="39" s="1"/>
  <c r="BI65" i="39"/>
  <c r="AU66" i="39"/>
  <c r="DP66" i="39" s="1"/>
  <c r="AV66" i="39"/>
  <c r="DQ66" i="39" s="1"/>
  <c r="AW66" i="39"/>
  <c r="DR66" i="39" s="1"/>
  <c r="AX66" i="39"/>
  <c r="DS66" i="39" s="1"/>
  <c r="AY66" i="39"/>
  <c r="DT66" i="39" s="1"/>
  <c r="AZ66" i="39"/>
  <c r="BA66" i="39"/>
  <c r="BB66" i="39"/>
  <c r="DW66" i="39" s="1"/>
  <c r="BC66" i="39"/>
  <c r="DX66" i="39" s="1"/>
  <c r="BD66" i="39"/>
  <c r="DY66" i="39" s="1"/>
  <c r="BE66" i="39"/>
  <c r="DZ66" i="39" s="1"/>
  <c r="BF66" i="39"/>
  <c r="EA66" i="39"/>
  <c r="BG66" i="39"/>
  <c r="EB66" i="39" s="1"/>
  <c r="BH66" i="39"/>
  <c r="EC66" i="39" s="1"/>
  <c r="BI66" i="39"/>
  <c r="AU67" i="39"/>
  <c r="AV67" i="39"/>
  <c r="DQ67" i="39" s="1"/>
  <c r="AW67" i="39"/>
  <c r="DR67" i="39" s="1"/>
  <c r="AX67" i="39"/>
  <c r="DS67" i="39" s="1"/>
  <c r="AY67" i="39"/>
  <c r="DT67" i="39" s="1"/>
  <c r="AZ67" i="39"/>
  <c r="BA67" i="39"/>
  <c r="BB67" i="39"/>
  <c r="DW67" i="39" s="1"/>
  <c r="BC67" i="39"/>
  <c r="DX67" i="39" s="1"/>
  <c r="BD67" i="39"/>
  <c r="DY67" i="39" s="1"/>
  <c r="BE67" i="39"/>
  <c r="DZ67" i="39" s="1"/>
  <c r="BF67" i="39"/>
  <c r="EA67" i="39" s="1"/>
  <c r="BG67" i="39"/>
  <c r="EB67" i="39" s="1"/>
  <c r="BH67" i="39"/>
  <c r="EC67" i="39" s="1"/>
  <c r="BI67" i="39"/>
  <c r="AU68" i="39"/>
  <c r="DP68" i="39" s="1"/>
  <c r="AV68" i="39"/>
  <c r="DQ68" i="39" s="1"/>
  <c r="AW68" i="39"/>
  <c r="DR68" i="39" s="1"/>
  <c r="AX68" i="39"/>
  <c r="DS68" i="39" s="1"/>
  <c r="AY68" i="39"/>
  <c r="DT68" i="39" s="1"/>
  <c r="AZ68" i="39"/>
  <c r="BA68" i="39"/>
  <c r="BB68" i="39"/>
  <c r="DW68" i="39" s="1"/>
  <c r="BC68" i="39"/>
  <c r="DX68" i="39" s="1"/>
  <c r="BD68" i="39"/>
  <c r="DY68" i="39" s="1"/>
  <c r="BE68" i="39"/>
  <c r="DZ68" i="39" s="1"/>
  <c r="BF68" i="39"/>
  <c r="EA68" i="39" s="1"/>
  <c r="BG68" i="39"/>
  <c r="EB68" i="39" s="1"/>
  <c r="BH68" i="39"/>
  <c r="EC68" i="39"/>
  <c r="BI68" i="39"/>
  <c r="AU69" i="39"/>
  <c r="FU69" i="39" s="1"/>
  <c r="AV69" i="39"/>
  <c r="DQ69" i="39"/>
  <c r="AW69" i="39"/>
  <c r="DR69" i="39" s="1"/>
  <c r="AX69" i="39"/>
  <c r="DS69" i="39" s="1"/>
  <c r="AY69" i="39"/>
  <c r="DT69" i="39" s="1"/>
  <c r="AZ69" i="39"/>
  <c r="BA69" i="39"/>
  <c r="BB69" i="39"/>
  <c r="DW69" i="39" s="1"/>
  <c r="BC69" i="39"/>
  <c r="DX69" i="39" s="1"/>
  <c r="BD69" i="39"/>
  <c r="DY69" i="39" s="1"/>
  <c r="BE69" i="39"/>
  <c r="DZ69" i="39" s="1"/>
  <c r="BF69" i="39"/>
  <c r="EA69" i="39" s="1"/>
  <c r="BG69" i="39"/>
  <c r="EB69" i="39"/>
  <c r="BH69" i="39"/>
  <c r="EC69" i="39" s="1"/>
  <c r="BI69" i="39"/>
  <c r="AU70" i="39"/>
  <c r="DP70" i="39" s="1"/>
  <c r="AV70" i="39"/>
  <c r="DQ70" i="39" s="1"/>
  <c r="AW70" i="39"/>
  <c r="DR70" i="39" s="1"/>
  <c r="AX70" i="39"/>
  <c r="DS70" i="39" s="1"/>
  <c r="AY70" i="39"/>
  <c r="DT70" i="39"/>
  <c r="AZ70" i="39"/>
  <c r="BA70" i="39"/>
  <c r="BB70" i="39"/>
  <c r="DW70" i="39"/>
  <c r="BC70" i="39"/>
  <c r="DX70" i="39" s="1"/>
  <c r="BD70" i="39"/>
  <c r="DY70" i="39" s="1"/>
  <c r="BE70" i="39"/>
  <c r="DZ70" i="39" s="1"/>
  <c r="BF70" i="39"/>
  <c r="EA70" i="39" s="1"/>
  <c r="BG70" i="39"/>
  <c r="EB70" i="39" s="1"/>
  <c r="BH70" i="39"/>
  <c r="EC70" i="39" s="1"/>
  <c r="BI70" i="39"/>
  <c r="AU71" i="39"/>
  <c r="AV71" i="39"/>
  <c r="DQ71" i="39" s="1"/>
  <c r="AW71" i="39"/>
  <c r="DR71" i="39" s="1"/>
  <c r="AX71" i="39"/>
  <c r="DS71" i="39" s="1"/>
  <c r="AY71" i="39"/>
  <c r="DT71" i="39" s="1"/>
  <c r="AZ71" i="39"/>
  <c r="BA71" i="39"/>
  <c r="BB71" i="39"/>
  <c r="DW71" i="39" s="1"/>
  <c r="BC71" i="39"/>
  <c r="DX71" i="39" s="1"/>
  <c r="BD71" i="39"/>
  <c r="DY71" i="39" s="1"/>
  <c r="BE71" i="39"/>
  <c r="DZ71" i="39" s="1"/>
  <c r="BF71" i="39"/>
  <c r="EA71" i="39" s="1"/>
  <c r="BG71" i="39"/>
  <c r="EB71" i="39" s="1"/>
  <c r="BH71" i="39"/>
  <c r="EC71" i="39" s="1"/>
  <c r="BI71" i="39"/>
  <c r="AU72" i="39"/>
  <c r="FU72" i="39" s="1"/>
  <c r="AV72" i="39"/>
  <c r="DQ72" i="39" s="1"/>
  <c r="AW72" i="39"/>
  <c r="DR72" i="39" s="1"/>
  <c r="AX72" i="39"/>
  <c r="DS72" i="39" s="1"/>
  <c r="AY72" i="39"/>
  <c r="DT72" i="39" s="1"/>
  <c r="AZ72" i="39"/>
  <c r="BA72" i="39"/>
  <c r="BB72" i="39"/>
  <c r="DW72" i="39" s="1"/>
  <c r="BC72" i="39"/>
  <c r="DX72" i="39" s="1"/>
  <c r="BD72" i="39"/>
  <c r="DY72" i="39"/>
  <c r="BE72" i="39"/>
  <c r="DZ72" i="39" s="1"/>
  <c r="BF72" i="39"/>
  <c r="EA72" i="39" s="1"/>
  <c r="BG72" i="39"/>
  <c r="EB72" i="39" s="1"/>
  <c r="BH72" i="39"/>
  <c r="EC72" i="39" s="1"/>
  <c r="BI72" i="39"/>
  <c r="AU73" i="39"/>
  <c r="DP73" i="39" s="1"/>
  <c r="AV73" i="39"/>
  <c r="DQ73" i="39" s="1"/>
  <c r="AW73" i="39"/>
  <c r="DR73" i="39" s="1"/>
  <c r="AX73" i="39"/>
  <c r="DS73" i="39" s="1"/>
  <c r="AY73" i="39"/>
  <c r="DT73" i="39" s="1"/>
  <c r="AZ73" i="39"/>
  <c r="BA73" i="39"/>
  <c r="BB73" i="39"/>
  <c r="DW73" i="39" s="1"/>
  <c r="BC73" i="39"/>
  <c r="DX73" i="39"/>
  <c r="BD73" i="39"/>
  <c r="DY73" i="39" s="1"/>
  <c r="BE73" i="39"/>
  <c r="DZ73" i="39" s="1"/>
  <c r="BF73" i="39"/>
  <c r="EA73" i="39" s="1"/>
  <c r="BG73" i="39"/>
  <c r="EB73" i="39" s="1"/>
  <c r="BH73" i="39"/>
  <c r="EC73" i="39" s="1"/>
  <c r="BI73" i="39"/>
  <c r="AU74" i="39"/>
  <c r="FU74" i="39" s="1"/>
  <c r="AV74" i="39"/>
  <c r="DQ74" i="39" s="1"/>
  <c r="AW74" i="39"/>
  <c r="DR74" i="39"/>
  <c r="AX74" i="39"/>
  <c r="DS74" i="39" s="1"/>
  <c r="AY74" i="39"/>
  <c r="DT74" i="39" s="1"/>
  <c r="AZ74" i="39"/>
  <c r="BA74" i="39"/>
  <c r="BB74" i="39"/>
  <c r="DW74" i="39" s="1"/>
  <c r="BC74" i="39"/>
  <c r="DX74" i="39" s="1"/>
  <c r="BD74" i="39"/>
  <c r="DY74" i="39" s="1"/>
  <c r="BE74" i="39"/>
  <c r="DZ74" i="39" s="1"/>
  <c r="BF74" i="39"/>
  <c r="EA74" i="39"/>
  <c r="BG74" i="39"/>
  <c r="EB74" i="39" s="1"/>
  <c r="BH74" i="39"/>
  <c r="EC74" i="39" s="1"/>
  <c r="BI74" i="39"/>
  <c r="AU75" i="39"/>
  <c r="AV75" i="39"/>
  <c r="DQ75" i="39" s="1"/>
  <c r="AW75" i="39"/>
  <c r="DR75" i="39" s="1"/>
  <c r="AX75" i="39"/>
  <c r="DS75" i="39" s="1"/>
  <c r="AY75" i="39"/>
  <c r="DT75" i="39" s="1"/>
  <c r="AZ75" i="39"/>
  <c r="BA75" i="39"/>
  <c r="BB75" i="39"/>
  <c r="DW75" i="39" s="1"/>
  <c r="BC75" i="39"/>
  <c r="DX75" i="39" s="1"/>
  <c r="BD75" i="39"/>
  <c r="DY75" i="39" s="1"/>
  <c r="BE75" i="39"/>
  <c r="DZ75" i="39"/>
  <c r="BF75" i="39"/>
  <c r="EA75" i="39" s="1"/>
  <c r="BG75" i="39"/>
  <c r="EB75" i="39" s="1"/>
  <c r="BH75" i="39"/>
  <c r="EC75" i="39" s="1"/>
  <c r="BI75" i="39"/>
  <c r="AU76" i="39"/>
  <c r="AV76" i="39"/>
  <c r="DQ76" i="39" s="1"/>
  <c r="AW76" i="39"/>
  <c r="DR76" i="39"/>
  <c r="AX76" i="39"/>
  <c r="DS76" i="39" s="1"/>
  <c r="AY76" i="39"/>
  <c r="DT76" i="39" s="1"/>
  <c r="AZ76" i="39"/>
  <c r="BA76" i="39"/>
  <c r="BB76" i="39"/>
  <c r="DW76" i="39" s="1"/>
  <c r="BC76" i="39"/>
  <c r="DX76" i="39" s="1"/>
  <c r="BD76" i="39"/>
  <c r="DY76" i="39" s="1"/>
  <c r="BE76" i="39"/>
  <c r="DZ76" i="39" s="1"/>
  <c r="BF76" i="39"/>
  <c r="EA76" i="39" s="1"/>
  <c r="BG76" i="39"/>
  <c r="EB76" i="39" s="1"/>
  <c r="BH76" i="39"/>
  <c r="EC76" i="39"/>
  <c r="BI76" i="39"/>
  <c r="AU77" i="39"/>
  <c r="DP77" i="39" s="1"/>
  <c r="AV77" i="39"/>
  <c r="DQ77" i="39"/>
  <c r="AW77" i="39"/>
  <c r="DR77" i="39" s="1"/>
  <c r="AX77" i="39"/>
  <c r="DS77" i="39" s="1"/>
  <c r="AY77" i="39"/>
  <c r="DT77" i="39" s="1"/>
  <c r="AZ77" i="39"/>
  <c r="BA77" i="39"/>
  <c r="BB77" i="39"/>
  <c r="DW77" i="39" s="1"/>
  <c r="BC77" i="39"/>
  <c r="DX77" i="39" s="1"/>
  <c r="BD77" i="39"/>
  <c r="DY77" i="39" s="1"/>
  <c r="BE77" i="39"/>
  <c r="DZ77" i="39" s="1"/>
  <c r="BF77" i="39"/>
  <c r="EA77" i="39" s="1"/>
  <c r="BG77" i="39"/>
  <c r="EB77" i="39"/>
  <c r="BH77" i="39"/>
  <c r="EC77" i="39" s="1"/>
  <c r="BI77" i="39"/>
  <c r="AU78" i="39"/>
  <c r="FU78" i="39" s="1"/>
  <c r="AV78" i="39"/>
  <c r="DQ78" i="39" s="1"/>
  <c r="AW78" i="39"/>
  <c r="DR78" i="39" s="1"/>
  <c r="AX78" i="39"/>
  <c r="DS78" i="39" s="1"/>
  <c r="AY78" i="39"/>
  <c r="DT78" i="39"/>
  <c r="AZ78" i="39"/>
  <c r="BA78" i="39"/>
  <c r="BB78" i="39"/>
  <c r="DW78" i="39"/>
  <c r="BC78" i="39"/>
  <c r="DX78" i="39" s="1"/>
  <c r="BD78" i="39"/>
  <c r="DY78" i="39" s="1"/>
  <c r="BE78" i="39"/>
  <c r="DZ78" i="39" s="1"/>
  <c r="BF78" i="39"/>
  <c r="EA78" i="39" s="1"/>
  <c r="BG78" i="39"/>
  <c r="EB78" i="39" s="1"/>
  <c r="BH78" i="39"/>
  <c r="EC78" i="39" s="1"/>
  <c r="BI78" i="39"/>
  <c r="AU79" i="39"/>
  <c r="AV79" i="39"/>
  <c r="DQ79" i="39" s="1"/>
  <c r="AW79" i="39"/>
  <c r="DR79" i="39" s="1"/>
  <c r="AX79" i="39"/>
  <c r="DS79" i="39" s="1"/>
  <c r="AY79" i="39"/>
  <c r="DT79" i="39" s="1"/>
  <c r="AZ79" i="39"/>
  <c r="BA79" i="39"/>
  <c r="BB79" i="39"/>
  <c r="DW79" i="39" s="1"/>
  <c r="BC79" i="39"/>
  <c r="DX79" i="39" s="1"/>
  <c r="BD79" i="39"/>
  <c r="DY79" i="39" s="1"/>
  <c r="BE79" i="39"/>
  <c r="DZ79" i="39" s="1"/>
  <c r="BF79" i="39"/>
  <c r="EA79" i="39" s="1"/>
  <c r="BG79" i="39"/>
  <c r="EB79" i="39" s="1"/>
  <c r="BH79" i="39"/>
  <c r="EC79" i="39" s="1"/>
  <c r="BI79" i="39"/>
  <c r="AU80" i="39"/>
  <c r="DP80" i="39" s="1"/>
  <c r="AV80" i="39"/>
  <c r="DQ80" i="39" s="1"/>
  <c r="AW80" i="39"/>
  <c r="DR80" i="39" s="1"/>
  <c r="AX80" i="39"/>
  <c r="DS80" i="39" s="1"/>
  <c r="AY80" i="39"/>
  <c r="DT80" i="39" s="1"/>
  <c r="AZ80" i="39"/>
  <c r="BA80" i="39"/>
  <c r="BB80" i="39"/>
  <c r="DW80" i="39" s="1"/>
  <c r="BC80" i="39"/>
  <c r="DX80" i="39" s="1"/>
  <c r="BD80" i="39"/>
  <c r="DY80" i="39"/>
  <c r="BE80" i="39"/>
  <c r="DZ80" i="39" s="1"/>
  <c r="BF80" i="39"/>
  <c r="EA80" i="39" s="1"/>
  <c r="BG80" i="39"/>
  <c r="EB80" i="39" s="1"/>
  <c r="BH80" i="39"/>
  <c r="EC80" i="39" s="1"/>
  <c r="BI80" i="39"/>
  <c r="AU81" i="39"/>
  <c r="AV81" i="39"/>
  <c r="DQ81" i="39" s="1"/>
  <c r="AW81" i="39"/>
  <c r="DR81" i="39" s="1"/>
  <c r="AX81" i="39"/>
  <c r="DS81" i="39" s="1"/>
  <c r="AY81" i="39"/>
  <c r="DT81" i="39" s="1"/>
  <c r="AZ81" i="39"/>
  <c r="BA81" i="39"/>
  <c r="BB81" i="39"/>
  <c r="DW81" i="39" s="1"/>
  <c r="BC81" i="39"/>
  <c r="DX81" i="39"/>
  <c r="BD81" i="39"/>
  <c r="DY81" i="39" s="1"/>
  <c r="BE81" i="39"/>
  <c r="DZ81" i="39" s="1"/>
  <c r="BF81" i="39"/>
  <c r="EA81" i="39" s="1"/>
  <c r="BG81" i="39"/>
  <c r="EB81" i="39" s="1"/>
  <c r="BH81" i="39"/>
  <c r="EC81" i="39" s="1"/>
  <c r="BI81" i="39"/>
  <c r="AU82" i="39"/>
  <c r="DP82" i="39" s="1"/>
  <c r="AV82" i="39"/>
  <c r="DQ82" i="39" s="1"/>
  <c r="AW82" i="39"/>
  <c r="DR82" i="39"/>
  <c r="AX82" i="39"/>
  <c r="DS82" i="39" s="1"/>
  <c r="AY82" i="39"/>
  <c r="DT82" i="39" s="1"/>
  <c r="AZ82" i="39"/>
  <c r="BA82" i="39"/>
  <c r="BB82" i="39"/>
  <c r="DW82" i="39" s="1"/>
  <c r="BC82" i="39"/>
  <c r="DX82" i="39" s="1"/>
  <c r="BD82" i="39"/>
  <c r="DY82" i="39" s="1"/>
  <c r="BE82" i="39"/>
  <c r="DZ82" i="39" s="1"/>
  <c r="BF82" i="39"/>
  <c r="EA82" i="39"/>
  <c r="BG82" i="39"/>
  <c r="EB82" i="39" s="1"/>
  <c r="BH82" i="39"/>
  <c r="EC82" i="39" s="1"/>
  <c r="BI82" i="39"/>
  <c r="AU83" i="39"/>
  <c r="DP83" i="39" s="1"/>
  <c r="AV83" i="39"/>
  <c r="DQ83" i="39" s="1"/>
  <c r="AW83" i="39"/>
  <c r="DR83" i="39" s="1"/>
  <c r="AX83" i="39"/>
  <c r="DS83" i="39" s="1"/>
  <c r="AY83" i="39"/>
  <c r="DT83" i="39" s="1"/>
  <c r="AZ83" i="39"/>
  <c r="BA83" i="39"/>
  <c r="BB83" i="39"/>
  <c r="DW83" i="39" s="1"/>
  <c r="BC83" i="39"/>
  <c r="DX83" i="39" s="1"/>
  <c r="BD83" i="39"/>
  <c r="DY83" i="39" s="1"/>
  <c r="BE83" i="39"/>
  <c r="DZ83" i="39"/>
  <c r="BF83" i="39"/>
  <c r="EA83" i="39" s="1"/>
  <c r="BG83" i="39"/>
  <c r="EB83" i="39" s="1"/>
  <c r="BH83" i="39"/>
  <c r="EC83" i="39" s="1"/>
  <c r="BI83" i="39"/>
  <c r="AU84" i="39"/>
  <c r="FU84" i="39" s="1"/>
  <c r="AV84" i="39"/>
  <c r="DQ84" i="39" s="1"/>
  <c r="AW84" i="39"/>
  <c r="DR84" i="39"/>
  <c r="AX84" i="39"/>
  <c r="DS84" i="39" s="1"/>
  <c r="AY84" i="39"/>
  <c r="DT84" i="39" s="1"/>
  <c r="AZ84" i="39"/>
  <c r="BA84" i="39"/>
  <c r="BB84" i="39"/>
  <c r="DW84" i="39" s="1"/>
  <c r="BC84" i="39"/>
  <c r="DX84" i="39" s="1"/>
  <c r="BD84" i="39"/>
  <c r="DY84" i="39" s="1"/>
  <c r="BE84" i="39"/>
  <c r="DZ84" i="39" s="1"/>
  <c r="BF84" i="39"/>
  <c r="EA84" i="39" s="1"/>
  <c r="BG84" i="39"/>
  <c r="EB84" i="39" s="1"/>
  <c r="BH84" i="39"/>
  <c r="EC84" i="39"/>
  <c r="BI84" i="39"/>
  <c r="AU85" i="39"/>
  <c r="FU85" i="39" s="1"/>
  <c r="AV85" i="39"/>
  <c r="DQ85" i="39"/>
  <c r="AW85" i="39"/>
  <c r="DR85" i="39" s="1"/>
  <c r="AX85" i="39"/>
  <c r="DS85" i="39" s="1"/>
  <c r="AY85" i="39"/>
  <c r="DT85" i="39" s="1"/>
  <c r="AZ85" i="39"/>
  <c r="BA85" i="39"/>
  <c r="BB85" i="39"/>
  <c r="DW85" i="39" s="1"/>
  <c r="BC85" i="39"/>
  <c r="DX85" i="39" s="1"/>
  <c r="BD85" i="39"/>
  <c r="DY85" i="39" s="1"/>
  <c r="BE85" i="39"/>
  <c r="DZ85" i="39"/>
  <c r="BF85" i="39"/>
  <c r="EA85" i="39" s="1"/>
  <c r="BG85" i="39"/>
  <c r="EB85" i="39" s="1"/>
  <c r="BH85" i="39"/>
  <c r="EC85" i="39" s="1"/>
  <c r="BI85" i="39"/>
  <c r="AU86" i="39"/>
  <c r="DP86" i="39" s="1"/>
  <c r="AV86" i="39"/>
  <c r="DQ86" i="39" s="1"/>
  <c r="AW86" i="39"/>
  <c r="DR86" i="39" s="1"/>
  <c r="AX86" i="39"/>
  <c r="DS86" i="39" s="1"/>
  <c r="AY86" i="39"/>
  <c r="DT86" i="39" s="1"/>
  <c r="AZ86" i="39"/>
  <c r="BA86" i="39"/>
  <c r="BB86" i="39"/>
  <c r="DW86" i="39" s="1"/>
  <c r="BC86" i="39"/>
  <c r="DX86" i="39" s="1"/>
  <c r="BD86" i="39"/>
  <c r="DY86" i="39" s="1"/>
  <c r="BE86" i="39"/>
  <c r="DZ86" i="39" s="1"/>
  <c r="BF86" i="39"/>
  <c r="EA86" i="39" s="1"/>
  <c r="BG86" i="39"/>
  <c r="EB86" i="39" s="1"/>
  <c r="BH86" i="39"/>
  <c r="EC86" i="39" s="1"/>
  <c r="BI86" i="39"/>
  <c r="AU87" i="39"/>
  <c r="DP87" i="39" s="1"/>
  <c r="AV87" i="39"/>
  <c r="DQ87" i="39" s="1"/>
  <c r="AW87" i="39"/>
  <c r="DR87" i="39" s="1"/>
  <c r="AX87" i="39"/>
  <c r="DS87" i="39" s="1"/>
  <c r="AY87" i="39"/>
  <c r="DT87" i="39" s="1"/>
  <c r="AZ87" i="39"/>
  <c r="BA87" i="39"/>
  <c r="BB87" i="39"/>
  <c r="DW87" i="39" s="1"/>
  <c r="BC87" i="39"/>
  <c r="DX87" i="39" s="1"/>
  <c r="BD87" i="39"/>
  <c r="DY87" i="39" s="1"/>
  <c r="BE87" i="39"/>
  <c r="DZ87" i="39" s="1"/>
  <c r="BF87" i="39"/>
  <c r="EA87" i="39" s="1"/>
  <c r="BG87" i="39"/>
  <c r="EB87" i="39" s="1"/>
  <c r="BH87" i="39"/>
  <c r="EC87" i="39" s="1"/>
  <c r="BI87" i="39"/>
  <c r="AU88" i="39"/>
  <c r="FX88" i="39" s="1"/>
  <c r="AV88" i="39"/>
  <c r="AW88" i="39"/>
  <c r="FZ88" i="39" s="1"/>
  <c r="AX88" i="39"/>
  <c r="AY88" i="39"/>
  <c r="GB88" i="39" s="1"/>
  <c r="AZ88" i="39"/>
  <c r="BA88" i="39"/>
  <c r="BB88" i="39"/>
  <c r="GE88" i="39" s="1"/>
  <c r="BC88" i="39"/>
  <c r="BD88" i="39"/>
  <c r="GG88" i="39" s="1"/>
  <c r="DY88" i="39"/>
  <c r="BE88" i="39"/>
  <c r="BF88" i="39"/>
  <c r="GI88" i="39" s="1"/>
  <c r="BG88" i="39"/>
  <c r="BH88" i="39"/>
  <c r="GK88" i="39" s="1"/>
  <c r="BI88" i="39"/>
  <c r="GL88" i="39" s="1"/>
  <c r="AU89" i="39"/>
  <c r="AV89" i="39"/>
  <c r="FY89" i="39" s="1"/>
  <c r="AW89" i="39"/>
  <c r="AX89" i="39"/>
  <c r="GA89" i="39" s="1"/>
  <c r="AY89" i="39"/>
  <c r="AZ89" i="39"/>
  <c r="BA89" i="39"/>
  <c r="BB89" i="39"/>
  <c r="BC89" i="39"/>
  <c r="GF89" i="39" s="1"/>
  <c r="BD89" i="39"/>
  <c r="BE89" i="39"/>
  <c r="GH89" i="39" s="1"/>
  <c r="BF89" i="39"/>
  <c r="BG89" i="39"/>
  <c r="GJ89" i="39" s="1"/>
  <c r="EB89" i="39"/>
  <c r="BH89" i="39"/>
  <c r="BI89" i="39"/>
  <c r="GL89" i="39" s="1"/>
  <c r="AU90" i="39"/>
  <c r="FU90" i="39" s="1"/>
  <c r="AV90" i="39"/>
  <c r="DQ90" i="39" s="1"/>
  <c r="AW90" i="39"/>
  <c r="DR90" i="39"/>
  <c r="AX90" i="39"/>
  <c r="DS90" i="39" s="1"/>
  <c r="AY90" i="39"/>
  <c r="DT90" i="39" s="1"/>
  <c r="AZ90" i="39"/>
  <c r="BA90" i="39"/>
  <c r="BB90" i="39"/>
  <c r="DW90" i="39" s="1"/>
  <c r="BC90" i="39"/>
  <c r="DX90" i="39" s="1"/>
  <c r="BD90" i="39"/>
  <c r="DY90" i="39"/>
  <c r="BE90" i="39"/>
  <c r="DZ90" i="39" s="1"/>
  <c r="BF90" i="39"/>
  <c r="EA90" i="39" s="1"/>
  <c r="BG90" i="39"/>
  <c r="EB90" i="39" s="1"/>
  <c r="BH90" i="39"/>
  <c r="EC90" i="39"/>
  <c r="BI90" i="39"/>
  <c r="AU91" i="39"/>
  <c r="DP91" i="39" s="1"/>
  <c r="AV91" i="39"/>
  <c r="DQ91" i="39"/>
  <c r="AW91" i="39"/>
  <c r="DR91" i="39" s="1"/>
  <c r="AX91" i="39"/>
  <c r="DS91" i="39" s="1"/>
  <c r="AY91" i="39"/>
  <c r="DT91" i="39" s="1"/>
  <c r="AZ91" i="39"/>
  <c r="BA91" i="39"/>
  <c r="BB91" i="39"/>
  <c r="DW91" i="39" s="1"/>
  <c r="BC91" i="39"/>
  <c r="DX91" i="39"/>
  <c r="BD91" i="39"/>
  <c r="DY91" i="39" s="1"/>
  <c r="BE91" i="39"/>
  <c r="DZ91" i="39" s="1"/>
  <c r="BF91" i="39"/>
  <c r="EA91" i="39" s="1"/>
  <c r="BG91" i="39"/>
  <c r="EB91" i="39" s="1"/>
  <c r="BH91" i="39"/>
  <c r="EC91" i="39" s="1"/>
  <c r="BI91" i="39"/>
  <c r="AU92" i="39"/>
  <c r="FU92" i="39" s="1"/>
  <c r="AV92" i="39"/>
  <c r="DQ92" i="39" s="1"/>
  <c r="AW92" i="39"/>
  <c r="DR92" i="39" s="1"/>
  <c r="AX92" i="39"/>
  <c r="DS92" i="39" s="1"/>
  <c r="AY92" i="39"/>
  <c r="DT92" i="39"/>
  <c r="AZ92" i="39"/>
  <c r="BA92" i="39"/>
  <c r="BB92" i="39"/>
  <c r="DW92" i="39"/>
  <c r="BC92" i="39"/>
  <c r="DX92" i="39" s="1"/>
  <c r="BD92" i="39"/>
  <c r="DY92" i="39" s="1"/>
  <c r="BE92" i="39"/>
  <c r="DZ92" i="39" s="1"/>
  <c r="BF92" i="39"/>
  <c r="EA92" i="39" s="1"/>
  <c r="BG92" i="39"/>
  <c r="EB92" i="39" s="1"/>
  <c r="BH92" i="39"/>
  <c r="EC92" i="39"/>
  <c r="BI92" i="39"/>
  <c r="AU93" i="39"/>
  <c r="DP93" i="39" s="1"/>
  <c r="AV93" i="39"/>
  <c r="DQ93" i="39"/>
  <c r="AW93" i="39"/>
  <c r="DR93" i="39" s="1"/>
  <c r="AX93" i="39"/>
  <c r="DS93" i="39" s="1"/>
  <c r="AY93" i="39"/>
  <c r="DT93" i="39" s="1"/>
  <c r="AZ93" i="39"/>
  <c r="BA93" i="39"/>
  <c r="BB93" i="39"/>
  <c r="DW93" i="39" s="1"/>
  <c r="BC93" i="39"/>
  <c r="DX93" i="39" s="1"/>
  <c r="BD93" i="39"/>
  <c r="DY93" i="39" s="1"/>
  <c r="BE93" i="39"/>
  <c r="DZ93" i="39"/>
  <c r="BF93" i="39"/>
  <c r="EA93" i="39" s="1"/>
  <c r="BG93" i="39"/>
  <c r="EB93" i="39" s="1"/>
  <c r="BH93" i="39"/>
  <c r="EC93" i="39" s="1"/>
  <c r="BI93" i="39"/>
  <c r="AU94" i="39"/>
  <c r="DP94" i="39" s="1"/>
  <c r="AV94" i="39"/>
  <c r="DQ94" i="39" s="1"/>
  <c r="AW94" i="39"/>
  <c r="DR94" i="39" s="1"/>
  <c r="AX94" i="39"/>
  <c r="DS94" i="39" s="1"/>
  <c r="AY94" i="39"/>
  <c r="DT94" i="39"/>
  <c r="AZ94" i="39"/>
  <c r="BA94" i="39"/>
  <c r="BB94" i="39"/>
  <c r="DW94" i="39"/>
  <c r="BC94" i="39"/>
  <c r="DX94" i="39" s="1"/>
  <c r="BD94" i="39"/>
  <c r="DY94" i="39" s="1"/>
  <c r="BE94" i="39"/>
  <c r="DZ94" i="39" s="1"/>
  <c r="BF94" i="39"/>
  <c r="EA94" i="39" s="1"/>
  <c r="BG94" i="39"/>
  <c r="EB94" i="39" s="1"/>
  <c r="BH94" i="39"/>
  <c r="EC94" i="39"/>
  <c r="BI94" i="39"/>
  <c r="AU95" i="39"/>
  <c r="DP95" i="39" s="1"/>
  <c r="AV95" i="39"/>
  <c r="DQ95" i="39"/>
  <c r="AW95" i="39"/>
  <c r="DR95" i="39" s="1"/>
  <c r="AX95" i="39"/>
  <c r="DS95" i="39" s="1"/>
  <c r="AY95" i="39"/>
  <c r="DT95" i="39" s="1"/>
  <c r="AZ95" i="39"/>
  <c r="BA95" i="39"/>
  <c r="BB95" i="39"/>
  <c r="DW95" i="39" s="1"/>
  <c r="BC95" i="39"/>
  <c r="DX95" i="39" s="1"/>
  <c r="BD95" i="39"/>
  <c r="DY95" i="39" s="1"/>
  <c r="BE95" i="39"/>
  <c r="DZ95" i="39" s="1"/>
  <c r="BF95" i="39"/>
  <c r="EA95" i="39" s="1"/>
  <c r="BG95" i="39"/>
  <c r="EB95" i="39"/>
  <c r="BH95" i="39"/>
  <c r="EC95" i="39" s="1"/>
  <c r="BI95" i="39"/>
  <c r="AU96" i="39"/>
  <c r="DP96" i="39" s="1"/>
  <c r="AV96" i="39"/>
  <c r="DQ96" i="39" s="1"/>
  <c r="AW96" i="39"/>
  <c r="DR96" i="39" s="1"/>
  <c r="AX96" i="39"/>
  <c r="DS96" i="39" s="1"/>
  <c r="AY96" i="39"/>
  <c r="DT96" i="39"/>
  <c r="AZ96" i="39"/>
  <c r="BA96" i="39"/>
  <c r="BB96" i="39"/>
  <c r="DW96" i="39"/>
  <c r="BC96" i="39"/>
  <c r="DX96" i="39" s="1"/>
  <c r="BD96" i="39"/>
  <c r="DY96" i="39" s="1"/>
  <c r="BE96" i="39"/>
  <c r="DZ96" i="39" s="1"/>
  <c r="BF96" i="39"/>
  <c r="EA96" i="39"/>
  <c r="BG96" i="39"/>
  <c r="EB96" i="39" s="1"/>
  <c r="BH96" i="39"/>
  <c r="EC96" i="39" s="1"/>
  <c r="BI96" i="39"/>
  <c r="AU97" i="39"/>
  <c r="AV97" i="39"/>
  <c r="DQ97" i="39" s="1"/>
  <c r="AW97" i="39"/>
  <c r="DR97" i="39" s="1"/>
  <c r="AX97" i="39"/>
  <c r="DS97" i="39"/>
  <c r="AY97" i="39"/>
  <c r="DT97" i="39" s="1"/>
  <c r="AZ97" i="39"/>
  <c r="BA97" i="39"/>
  <c r="BB97" i="39"/>
  <c r="DW97" i="39" s="1"/>
  <c r="BC97" i="39"/>
  <c r="DX97" i="39"/>
  <c r="BD97" i="39"/>
  <c r="DY97" i="39" s="1"/>
  <c r="BE97" i="39"/>
  <c r="DZ97" i="39" s="1"/>
  <c r="BF97" i="39"/>
  <c r="EA97" i="39" s="1"/>
  <c r="BG97" i="39"/>
  <c r="EB97" i="39" s="1"/>
  <c r="BH97" i="39"/>
  <c r="EC97" i="39" s="1"/>
  <c r="BI97" i="39"/>
  <c r="AU98" i="39"/>
  <c r="AV98" i="39"/>
  <c r="AW98" i="39"/>
  <c r="FZ98" i="39" s="1"/>
  <c r="AX98" i="39"/>
  <c r="AY98" i="39"/>
  <c r="GB98" i="39" s="1"/>
  <c r="AZ98" i="39"/>
  <c r="BA98" i="39"/>
  <c r="BB98" i="39"/>
  <c r="GE98" i="39" s="1"/>
  <c r="BC98" i="39"/>
  <c r="BD98" i="39"/>
  <c r="GG98" i="39" s="1"/>
  <c r="BE98" i="39"/>
  <c r="BF98" i="39"/>
  <c r="GI98" i="39" s="1"/>
  <c r="EA98" i="39"/>
  <c r="BG98" i="39"/>
  <c r="BH98" i="39"/>
  <c r="GK98" i="39" s="1"/>
  <c r="BI98" i="39"/>
  <c r="GL98" i="39" s="1"/>
  <c r="AU99" i="39"/>
  <c r="AV99" i="39"/>
  <c r="DQ99" i="39" s="1"/>
  <c r="AW99" i="39"/>
  <c r="DR99" i="39" s="1"/>
  <c r="AX99" i="39"/>
  <c r="DS99" i="39" s="1"/>
  <c r="AY99" i="39"/>
  <c r="DT99" i="39" s="1"/>
  <c r="AZ99" i="39"/>
  <c r="BA99" i="39"/>
  <c r="BB99" i="39"/>
  <c r="DW99" i="39" s="1"/>
  <c r="BC99" i="39"/>
  <c r="DX99" i="39" s="1"/>
  <c r="BD99" i="39"/>
  <c r="DY99" i="39" s="1"/>
  <c r="BE99" i="39"/>
  <c r="DZ99" i="39"/>
  <c r="BF99" i="39"/>
  <c r="EA99" i="39" s="1"/>
  <c r="BG99" i="39"/>
  <c r="EB99" i="39" s="1"/>
  <c r="BH99" i="39"/>
  <c r="EC99" i="39" s="1"/>
  <c r="BI99" i="39"/>
  <c r="AU100" i="39"/>
  <c r="FU100" i="39" s="1"/>
  <c r="AV100" i="39"/>
  <c r="DQ100" i="39" s="1"/>
  <c r="AW100" i="39"/>
  <c r="DR100" i="39"/>
  <c r="AX100" i="39"/>
  <c r="DS100" i="39" s="1"/>
  <c r="AY100" i="39"/>
  <c r="DT100" i="39" s="1"/>
  <c r="AZ100" i="39"/>
  <c r="BA100" i="39"/>
  <c r="BB100" i="39"/>
  <c r="DW100" i="39" s="1"/>
  <c r="BC100" i="39"/>
  <c r="DX100" i="39" s="1"/>
  <c r="BD100" i="39"/>
  <c r="DY100" i="39" s="1"/>
  <c r="BE100" i="39"/>
  <c r="DZ100" i="39" s="1"/>
  <c r="BF100" i="39"/>
  <c r="EA100" i="39"/>
  <c r="BG100" i="39"/>
  <c r="EB100" i="39" s="1"/>
  <c r="BH100" i="39"/>
  <c r="EC100" i="39" s="1"/>
  <c r="BI100" i="39"/>
  <c r="AU101" i="39"/>
  <c r="FU101" i="39" s="1"/>
  <c r="AV101" i="39"/>
  <c r="DQ101" i="39" s="1"/>
  <c r="AW101" i="39"/>
  <c r="DR101" i="39" s="1"/>
  <c r="AX101" i="39"/>
  <c r="DS101" i="39"/>
  <c r="AY101" i="39"/>
  <c r="DT101" i="39" s="1"/>
  <c r="AZ101" i="39"/>
  <c r="BA101" i="39"/>
  <c r="BB101" i="39"/>
  <c r="DW101" i="39" s="1"/>
  <c r="BC101" i="39"/>
  <c r="DX101" i="39"/>
  <c r="BD101" i="39"/>
  <c r="DY101" i="39" s="1"/>
  <c r="BE101" i="39"/>
  <c r="DZ101" i="39" s="1"/>
  <c r="BF101" i="39"/>
  <c r="EA101" i="39" s="1"/>
  <c r="BG101" i="39"/>
  <c r="EB101" i="39"/>
  <c r="BH101" i="39"/>
  <c r="EC101" i="39" s="1"/>
  <c r="BI101" i="39"/>
  <c r="AU102" i="39"/>
  <c r="FU102" i="39" s="1"/>
  <c r="AV102" i="39"/>
  <c r="DQ102" i="39" s="1"/>
  <c r="AW102" i="39"/>
  <c r="DR102" i="39"/>
  <c r="AX102" i="39"/>
  <c r="DS102" i="39" s="1"/>
  <c r="AY102" i="39"/>
  <c r="DT102" i="39" s="1"/>
  <c r="AZ102" i="39"/>
  <c r="BA102" i="39"/>
  <c r="BB102" i="39"/>
  <c r="DW102" i="39" s="1"/>
  <c r="BC102" i="39"/>
  <c r="DX102" i="39" s="1"/>
  <c r="BD102" i="39"/>
  <c r="DY102" i="39" s="1"/>
  <c r="BE102" i="39"/>
  <c r="DZ102" i="39" s="1"/>
  <c r="BF102" i="39"/>
  <c r="EA102" i="39" s="1"/>
  <c r="BG102" i="39"/>
  <c r="EB102" i="39" s="1"/>
  <c r="BH102" i="39"/>
  <c r="EC102" i="39" s="1"/>
  <c r="BI102" i="39"/>
  <c r="AU103" i="39"/>
  <c r="AV103" i="39"/>
  <c r="DQ103" i="39" s="1"/>
  <c r="AW103" i="39"/>
  <c r="DR103" i="39" s="1"/>
  <c r="AX103" i="39"/>
  <c r="DS103" i="39" s="1"/>
  <c r="AY103" i="39"/>
  <c r="DT103" i="39" s="1"/>
  <c r="AZ103" i="39"/>
  <c r="BA103" i="39"/>
  <c r="BB103" i="39"/>
  <c r="DW103" i="39" s="1"/>
  <c r="BC103" i="39"/>
  <c r="DX103" i="39" s="1"/>
  <c r="BD103" i="39"/>
  <c r="DY103" i="39" s="1"/>
  <c r="BE103" i="39"/>
  <c r="DZ103" i="39" s="1"/>
  <c r="BF103" i="39"/>
  <c r="EA103" i="39" s="1"/>
  <c r="BG103" i="39"/>
  <c r="EB103" i="39" s="1"/>
  <c r="BH103" i="39"/>
  <c r="EC103" i="39" s="1"/>
  <c r="BI103" i="39"/>
  <c r="AU104" i="39"/>
  <c r="AV104" i="39"/>
  <c r="DQ104" i="39" s="1"/>
  <c r="AW104" i="39"/>
  <c r="DR104" i="39" s="1"/>
  <c r="AX104" i="39"/>
  <c r="DS104" i="39" s="1"/>
  <c r="AY104" i="39"/>
  <c r="DT104" i="39" s="1"/>
  <c r="AZ104" i="39"/>
  <c r="BA104" i="39"/>
  <c r="BB104" i="39"/>
  <c r="DW104" i="39" s="1"/>
  <c r="BC104" i="39"/>
  <c r="DX104" i="39" s="1"/>
  <c r="BD104" i="39"/>
  <c r="DY104" i="39"/>
  <c r="BE104" i="39"/>
  <c r="DZ104" i="39" s="1"/>
  <c r="BF104" i="39"/>
  <c r="EA104" i="39" s="1"/>
  <c r="BG104" i="39"/>
  <c r="EB104" i="39" s="1"/>
  <c r="BH104" i="39"/>
  <c r="EC104" i="39" s="1"/>
  <c r="BI104" i="39"/>
  <c r="AU105" i="39"/>
  <c r="FU105" i="39" s="1"/>
  <c r="AV105" i="39"/>
  <c r="DQ105" i="39" s="1"/>
  <c r="AW105" i="39"/>
  <c r="DR105" i="39" s="1"/>
  <c r="AX105" i="39"/>
  <c r="DS105" i="39" s="1"/>
  <c r="AY105" i="39"/>
  <c r="DT105" i="39" s="1"/>
  <c r="AZ105" i="39"/>
  <c r="BA105" i="39"/>
  <c r="BB105" i="39"/>
  <c r="DW105" i="39" s="1"/>
  <c r="BC105" i="39"/>
  <c r="DX105" i="39" s="1"/>
  <c r="BD105" i="39"/>
  <c r="DY105" i="39" s="1"/>
  <c r="BE105" i="39"/>
  <c r="DZ105" i="39" s="1"/>
  <c r="BF105" i="39"/>
  <c r="EA105" i="39" s="1"/>
  <c r="BG105" i="39"/>
  <c r="EB105" i="39" s="1"/>
  <c r="BH105" i="39"/>
  <c r="EC105" i="39" s="1"/>
  <c r="BI105" i="39"/>
  <c r="AU106" i="39"/>
  <c r="DP106" i="39" s="1"/>
  <c r="AV106" i="39"/>
  <c r="DQ106" i="39" s="1"/>
  <c r="AW106" i="39"/>
  <c r="DR106" i="39"/>
  <c r="AX106" i="39"/>
  <c r="DS106" i="39" s="1"/>
  <c r="AY106" i="39"/>
  <c r="DT106" i="39" s="1"/>
  <c r="AZ106" i="39"/>
  <c r="BA106" i="39"/>
  <c r="BB106" i="39"/>
  <c r="DW106" i="39" s="1"/>
  <c r="BC106" i="39"/>
  <c r="DX106" i="39" s="1"/>
  <c r="BD106" i="39"/>
  <c r="DY106" i="39"/>
  <c r="BE106" i="39"/>
  <c r="DZ106" i="39" s="1"/>
  <c r="BF106" i="39"/>
  <c r="EA106" i="39" s="1"/>
  <c r="BG106" i="39"/>
  <c r="EB106" i="39" s="1"/>
  <c r="BH106" i="39"/>
  <c r="EC106" i="39" s="1"/>
  <c r="BI106" i="39"/>
  <c r="AU107" i="39"/>
  <c r="DP107" i="39" s="1"/>
  <c r="AV107" i="39"/>
  <c r="DQ107" i="39" s="1"/>
  <c r="AW107" i="39"/>
  <c r="DR107" i="39" s="1"/>
  <c r="AX107" i="39"/>
  <c r="DS107" i="39" s="1"/>
  <c r="AY107" i="39"/>
  <c r="DT107" i="39" s="1"/>
  <c r="AZ107" i="39"/>
  <c r="BA107" i="39"/>
  <c r="BB107" i="39"/>
  <c r="DW107" i="39" s="1"/>
  <c r="BC107" i="39"/>
  <c r="DX107" i="39"/>
  <c r="BD107" i="39"/>
  <c r="DY107" i="39" s="1"/>
  <c r="BE107" i="39"/>
  <c r="DZ107" i="39" s="1"/>
  <c r="BF107" i="39"/>
  <c r="EA107" i="39" s="1"/>
  <c r="BG107" i="39"/>
  <c r="EB107" i="39" s="1"/>
  <c r="BH107" i="39"/>
  <c r="EC107" i="39" s="1"/>
  <c r="BI107" i="39"/>
  <c r="AU108" i="39"/>
  <c r="DP108" i="39" s="1"/>
  <c r="AV108" i="39"/>
  <c r="DQ108" i="39" s="1"/>
  <c r="AW108" i="39"/>
  <c r="DR108" i="39" s="1"/>
  <c r="AX108" i="39"/>
  <c r="DS108" i="39" s="1"/>
  <c r="AY108" i="39"/>
  <c r="DT108" i="39"/>
  <c r="AZ108" i="39"/>
  <c r="BA108" i="39"/>
  <c r="BB108" i="39"/>
  <c r="DW108" i="39"/>
  <c r="BC108" i="39"/>
  <c r="DX108" i="39" s="1"/>
  <c r="BD108" i="39"/>
  <c r="DY108" i="39" s="1"/>
  <c r="BE108" i="39"/>
  <c r="DZ108" i="39" s="1"/>
  <c r="BF108" i="39"/>
  <c r="EA108" i="39" s="1"/>
  <c r="BG108" i="39"/>
  <c r="EB108" i="39" s="1"/>
  <c r="BH108" i="39"/>
  <c r="EC108" i="39"/>
  <c r="BI108" i="39"/>
  <c r="AU109" i="39"/>
  <c r="AV109" i="39"/>
  <c r="DQ109" i="39"/>
  <c r="AW109" i="39"/>
  <c r="DR109" i="39" s="1"/>
  <c r="AX109" i="39"/>
  <c r="DS109" i="39" s="1"/>
  <c r="AY109" i="39"/>
  <c r="DT109" i="39" s="1"/>
  <c r="AZ109" i="39"/>
  <c r="BA109" i="39"/>
  <c r="BB109" i="39"/>
  <c r="DW109" i="39" s="1"/>
  <c r="BC109" i="39"/>
  <c r="DX109" i="39" s="1"/>
  <c r="BD109" i="39"/>
  <c r="DY109" i="39" s="1"/>
  <c r="BE109" i="39"/>
  <c r="DZ109" i="39"/>
  <c r="BF109" i="39"/>
  <c r="EA109" i="39" s="1"/>
  <c r="BG109" i="39"/>
  <c r="EB109" i="39" s="1"/>
  <c r="BH109" i="39"/>
  <c r="EC109" i="39" s="1"/>
  <c r="BI109" i="39"/>
  <c r="BK1" i="39"/>
  <c r="GN1" i="39" s="1"/>
  <c r="BL1" i="39"/>
  <c r="GO1" i="39" s="1"/>
  <c r="BM1" i="39"/>
  <c r="GP1" i="39" s="1"/>
  <c r="BN1" i="39"/>
  <c r="GQ1" i="39" s="1"/>
  <c r="BO1" i="39"/>
  <c r="BP1" i="39"/>
  <c r="BQ1" i="39"/>
  <c r="GT1" i="39" s="1"/>
  <c r="BR1" i="39"/>
  <c r="GU1" i="39" s="1"/>
  <c r="BS1" i="39"/>
  <c r="GV1" i="39" s="1"/>
  <c r="BT1" i="39"/>
  <c r="GW1" i="39" s="1"/>
  <c r="BU1" i="39"/>
  <c r="GX1" i="39" s="1"/>
  <c r="BV1" i="39"/>
  <c r="GY1" i="39" s="1"/>
  <c r="BW1" i="39"/>
  <c r="GZ1" i="39" s="1"/>
  <c r="BX1" i="39"/>
  <c r="BJ1" i="39"/>
  <c r="GM1" i="39" s="1"/>
  <c r="AU1" i="39"/>
  <c r="FX1" i="39" s="1"/>
  <c r="BI1" i="39"/>
  <c r="GL1" i="39" s="1"/>
  <c r="AV1" i="39"/>
  <c r="FY1" i="39" s="1"/>
  <c r="AW1" i="39"/>
  <c r="FZ1" i="39" s="1"/>
  <c r="AX1" i="39"/>
  <c r="GA1" i="39" s="1"/>
  <c r="AY1" i="39"/>
  <c r="GB1" i="39" s="1"/>
  <c r="AZ1" i="39"/>
  <c r="BA1" i="39"/>
  <c r="BB1" i="39"/>
  <c r="GE1" i="39" s="1"/>
  <c r="BC1" i="39"/>
  <c r="GF1" i="39" s="1"/>
  <c r="BD1" i="39"/>
  <c r="GG1" i="39" s="1"/>
  <c r="BE1" i="39"/>
  <c r="GH1" i="39" s="1"/>
  <c r="BF1" i="39"/>
  <c r="GI1" i="39" s="1"/>
  <c r="BG1" i="39"/>
  <c r="GJ1" i="39" s="1"/>
  <c r="BH1" i="39"/>
  <c r="GK1" i="39" s="1"/>
  <c r="B110" i="39"/>
  <c r="B111" i="39"/>
  <c r="L111" i="39" s="1"/>
  <c r="M111" i="39" s="1"/>
  <c r="B112" i="39"/>
  <c r="B113" i="39"/>
  <c r="B114" i="39"/>
  <c r="B115" i="39"/>
  <c r="D115" i="39" s="1"/>
  <c r="E115" i="39" s="1"/>
  <c r="FJ115" i="39"/>
  <c r="K26" i="32"/>
  <c r="FJ111" i="39"/>
  <c r="FJ110" i="39"/>
  <c r="FJ109" i="39"/>
  <c r="FJ108" i="39"/>
  <c r="FJ107" i="39"/>
  <c r="FJ105" i="39"/>
  <c r="FJ104" i="39"/>
  <c r="FJ103" i="39"/>
  <c r="FJ102" i="39"/>
  <c r="FJ101" i="39"/>
  <c r="FJ100" i="39"/>
  <c r="FJ99" i="39"/>
  <c r="FJ97" i="39"/>
  <c r="FJ95" i="39"/>
  <c r="FJ94" i="39"/>
  <c r="FJ93" i="39"/>
  <c r="FJ90" i="39"/>
  <c r="FJ86" i="39"/>
  <c r="FJ84" i="39"/>
  <c r="FJ83" i="39"/>
  <c r="FJ82" i="39"/>
  <c r="FJ81" i="39"/>
  <c r="FJ79" i="39"/>
  <c r="FJ77" i="39"/>
  <c r="FJ76" i="39"/>
  <c r="FJ75" i="39"/>
  <c r="FJ73" i="39"/>
  <c r="FJ72" i="39"/>
  <c r="FJ71" i="39"/>
  <c r="FJ70" i="39"/>
  <c r="FJ69" i="39"/>
  <c r="FJ68" i="39"/>
  <c r="FJ67" i="39"/>
  <c r="FJ64" i="39"/>
  <c r="FJ62" i="39"/>
  <c r="FJ59" i="39"/>
  <c r="FJ58" i="39"/>
  <c r="FJ57" i="39"/>
  <c r="FJ55" i="39"/>
  <c r="FJ53" i="39"/>
  <c r="FJ52" i="39"/>
  <c r="FJ51" i="39"/>
  <c r="FJ50" i="39"/>
  <c r="FJ49" i="39"/>
  <c r="O48" i="39"/>
  <c r="O47" i="39"/>
  <c r="O46" i="39"/>
  <c r="O43" i="39"/>
  <c r="O42" i="39"/>
  <c r="FE114" i="39"/>
  <c r="FE113" i="39"/>
  <c r="FE112" i="39"/>
  <c r="FE111" i="39"/>
  <c r="FE110" i="39"/>
  <c r="FE109" i="39"/>
  <c r="FE108" i="39"/>
  <c r="FE107" i="39"/>
  <c r="FE106" i="39"/>
  <c r="FE105" i="39"/>
  <c r="FE104" i="39"/>
  <c r="FE103" i="39"/>
  <c r="FE101" i="39"/>
  <c r="FE100" i="39"/>
  <c r="FE99" i="39"/>
  <c r="FE98" i="39"/>
  <c r="FE97" i="39"/>
  <c r="FE96" i="39"/>
  <c r="FE95" i="39"/>
  <c r="FE94" i="39"/>
  <c r="FE93" i="39"/>
  <c r="FE92" i="39"/>
  <c r="FE91" i="39"/>
  <c r="FE90" i="39"/>
  <c r="FE89" i="39"/>
  <c r="FE88" i="39"/>
  <c r="FE87" i="39"/>
  <c r="FE86" i="39"/>
  <c r="FE85" i="39"/>
  <c r="FE84" i="39"/>
  <c r="FE83" i="39"/>
  <c r="FE82" i="39"/>
  <c r="FE81" i="39"/>
  <c r="FE80" i="39"/>
  <c r="FE68" i="39"/>
  <c r="FE67" i="39"/>
  <c r="FE50" i="39"/>
  <c r="FE49" i="39"/>
  <c r="FE48" i="39"/>
  <c r="FE44" i="39"/>
  <c r="FE42" i="39"/>
  <c r="DB22" i="6"/>
  <c r="DB23" i="6" s="1"/>
  <c r="DB24" i="6" s="1"/>
  <c r="DB25" i="6" s="1"/>
  <c r="DB26" i="6" s="1"/>
  <c r="DB27" i="6" s="1"/>
  <c r="DB28" i="6" s="1"/>
  <c r="DB29" i="6" s="1"/>
  <c r="DB30" i="6" s="1"/>
  <c r="DB31" i="6" s="1"/>
  <c r="CN22" i="6"/>
  <c r="CN23" i="6" s="1"/>
  <c r="CN24" i="6" s="1"/>
  <c r="CN25" i="6" s="1"/>
  <c r="CN26" i="6" s="1"/>
  <c r="CN27" i="6" s="1"/>
  <c r="CN28" i="6" s="1"/>
  <c r="CN29" i="6" s="1"/>
  <c r="CN30" i="6" s="1"/>
  <c r="CN31" i="6" s="1"/>
  <c r="BZ22" i="6"/>
  <c r="BZ23" i="6" s="1"/>
  <c r="BZ24" i="6" s="1"/>
  <c r="BZ25" i="6" s="1"/>
  <c r="BZ26" i="6" s="1"/>
  <c r="BZ27" i="6" s="1"/>
  <c r="BZ28" i="6" s="1"/>
  <c r="BZ29" i="6" s="1"/>
  <c r="BZ30" i="6" s="1"/>
  <c r="BZ31" i="6" s="1"/>
  <c r="BL22" i="6"/>
  <c r="BL23" i="6" s="1"/>
  <c r="BL24" i="6" s="1"/>
  <c r="BL25" i="6" s="1"/>
  <c r="BL26" i="6" s="1"/>
  <c r="BL27" i="6" s="1"/>
  <c r="BL28" i="6" s="1"/>
  <c r="BL29" i="6" s="1"/>
  <c r="BL30" i="6" s="1"/>
  <c r="BL31" i="6" s="1"/>
  <c r="AX22" i="6"/>
  <c r="AX23" i="6" s="1"/>
  <c r="AX24" i="6" s="1"/>
  <c r="AX25" i="6" s="1"/>
  <c r="AX26" i="6" s="1"/>
  <c r="AX27" i="6" s="1"/>
  <c r="AX28" i="6" s="1"/>
  <c r="AX29" i="6" s="1"/>
  <c r="AX30" i="6" s="1"/>
  <c r="AX31" i="6" s="1"/>
  <c r="AJ22" i="6"/>
  <c r="AJ23" i="6" s="1"/>
  <c r="AJ24" i="6" s="1"/>
  <c r="AJ25" i="6" s="1"/>
  <c r="AJ26" i="6" s="1"/>
  <c r="AJ27" i="6" s="1"/>
  <c r="AJ28" i="6" s="1"/>
  <c r="AJ29" i="6" s="1"/>
  <c r="AJ30" i="6" s="1"/>
  <c r="AJ31" i="6" s="1"/>
  <c r="V22" i="6"/>
  <c r="DC21" i="6"/>
  <c r="CO21" i="6"/>
  <c r="CA21" i="6"/>
  <c r="BM21" i="6"/>
  <c r="AY21" i="6"/>
  <c r="AK21" i="6"/>
  <c r="W21" i="6"/>
  <c r="DB20" i="6"/>
  <c r="DG37" i="6" s="1"/>
  <c r="CN20" i="6"/>
  <c r="CS37" i="6" s="1"/>
  <c r="BZ20" i="6"/>
  <c r="CE37" i="6"/>
  <c r="BL20" i="6"/>
  <c r="BQ37" i="6" s="1"/>
  <c r="AX20" i="6"/>
  <c r="BC37" i="6" s="1"/>
  <c r="AJ20" i="6"/>
  <c r="AO37" i="6" s="1"/>
  <c r="V20" i="6"/>
  <c r="AA37" i="6"/>
  <c r="DB6" i="6"/>
  <c r="DB7" i="6" s="1"/>
  <c r="DB8" i="6" s="1"/>
  <c r="DB9" i="6" s="1"/>
  <c r="DB10" i="6" s="1"/>
  <c r="DB11" i="6" s="1"/>
  <c r="DB12" i="6" s="1"/>
  <c r="DB13" i="6" s="1"/>
  <c r="DB14" i="6" s="1"/>
  <c r="DB15" i="6" s="1"/>
  <c r="CN6" i="6"/>
  <c r="CN7" i="6" s="1"/>
  <c r="CN8" i="6" s="1"/>
  <c r="CN9" i="6" s="1"/>
  <c r="CN10" i="6" s="1"/>
  <c r="CN11" i="6" s="1"/>
  <c r="CN12" i="6" s="1"/>
  <c r="CN13" i="6" s="1"/>
  <c r="CN14" i="6" s="1"/>
  <c r="CN15" i="6" s="1"/>
  <c r="BZ6" i="6"/>
  <c r="BZ7" i="6" s="1"/>
  <c r="BZ8" i="6" s="1"/>
  <c r="BZ9" i="6"/>
  <c r="BZ10" i="6" s="1"/>
  <c r="BZ11" i="6" s="1"/>
  <c r="BZ12" i="6" s="1"/>
  <c r="BZ13" i="6" s="1"/>
  <c r="BZ14" i="6" s="1"/>
  <c r="BZ15" i="6" s="1"/>
  <c r="BL6" i="6"/>
  <c r="BL7" i="6"/>
  <c r="BL8" i="6" s="1"/>
  <c r="BL9" i="6" s="1"/>
  <c r="BL10" i="6" s="1"/>
  <c r="BL11" i="6" s="1"/>
  <c r="BL12" i="6" s="1"/>
  <c r="BL13" i="6" s="1"/>
  <c r="BL14" i="6" s="1"/>
  <c r="BL15" i="6" s="1"/>
  <c r="AX6" i="6"/>
  <c r="AX7" i="6" s="1"/>
  <c r="AX8" i="6" s="1"/>
  <c r="AX9" i="6" s="1"/>
  <c r="AX10" i="6" s="1"/>
  <c r="AX11" i="6" s="1"/>
  <c r="AX12" i="6" s="1"/>
  <c r="AX13" i="6" s="1"/>
  <c r="AX14" i="6" s="1"/>
  <c r="AX15" i="6" s="1"/>
  <c r="AJ6" i="6"/>
  <c r="AJ7" i="6"/>
  <c r="AJ8" i="6" s="1"/>
  <c r="AJ9" i="6" s="1"/>
  <c r="AJ10" i="6" s="1"/>
  <c r="AJ11" i="6" s="1"/>
  <c r="AJ12" i="6" s="1"/>
  <c r="AJ13" i="6" s="1"/>
  <c r="AJ14" i="6" s="1"/>
  <c r="AJ15" i="6" s="1"/>
  <c r="V6" i="6"/>
  <c r="DC5" i="6"/>
  <c r="CO5" i="6"/>
  <c r="CA5" i="6"/>
  <c r="BM5" i="6"/>
  <c r="AY5" i="6"/>
  <c r="AK5" i="6"/>
  <c r="W5" i="6"/>
  <c r="DD4" i="6"/>
  <c r="DD5" i="6" s="1"/>
  <c r="DB4" i="6"/>
  <c r="DF37" i="6" s="1"/>
  <c r="CP4" i="6"/>
  <c r="CN4" i="6"/>
  <c r="CR37" i="6" s="1"/>
  <c r="CB4" i="6"/>
  <c r="CB21" i="6" s="1"/>
  <c r="BZ4" i="6"/>
  <c r="CD37" i="6" s="1"/>
  <c r="BN4" i="6"/>
  <c r="BL4" i="6"/>
  <c r="BP37" i="6" s="1"/>
  <c r="AZ4" i="6"/>
  <c r="AZ21" i="6"/>
  <c r="AX4" i="6"/>
  <c r="BB37" i="6" s="1"/>
  <c r="AL4" i="6"/>
  <c r="AJ4" i="6"/>
  <c r="AN37" i="6" s="1"/>
  <c r="X4" i="6"/>
  <c r="X21" i="6" s="1"/>
  <c r="V4" i="6"/>
  <c r="Z37" i="6" s="1"/>
  <c r="DT1" i="6"/>
  <c r="DX1" i="6" s="1"/>
  <c r="DS1" i="6"/>
  <c r="DW1" i="6" s="1"/>
  <c r="DR1" i="6"/>
  <c r="DV1" i="6"/>
  <c r="DQ1" i="6"/>
  <c r="DU1" i="6" s="1"/>
  <c r="DC21" i="71"/>
  <c r="CO21" i="71"/>
  <c r="CA21" i="71"/>
  <c r="BM21" i="71"/>
  <c r="AY21" i="71"/>
  <c r="AK21" i="71"/>
  <c r="DC5" i="71"/>
  <c r="CO5" i="71"/>
  <c r="CA5" i="71"/>
  <c r="BM5" i="71"/>
  <c r="AY5" i="71"/>
  <c r="AL5" i="71"/>
  <c r="AK5" i="71"/>
  <c r="DB20" i="71"/>
  <c r="DB4" i="71"/>
  <c r="DF37" i="71"/>
  <c r="CN20" i="71"/>
  <c r="CS37" i="71"/>
  <c r="CN4" i="71"/>
  <c r="CR37" i="71"/>
  <c r="BZ20" i="71"/>
  <c r="BZ4" i="71"/>
  <c r="BL20" i="71"/>
  <c r="BQ37" i="71"/>
  <c r="BL4" i="71"/>
  <c r="BP37" i="71"/>
  <c r="AX20" i="71"/>
  <c r="AX4" i="71"/>
  <c r="AJ20" i="71"/>
  <c r="AJ4" i="71"/>
  <c r="V20" i="71"/>
  <c r="V4" i="71"/>
  <c r="DG37" i="71"/>
  <c r="DB22" i="71"/>
  <c r="DB23" i="71"/>
  <c r="DB24" i="71"/>
  <c r="DB25" i="71"/>
  <c r="DB26" i="71"/>
  <c r="DB27" i="71"/>
  <c r="DB28" i="71"/>
  <c r="DB29" i="71"/>
  <c r="DB30" i="71"/>
  <c r="DB31" i="71"/>
  <c r="DB6" i="71"/>
  <c r="DB7" i="71"/>
  <c r="DB8" i="71"/>
  <c r="DB9" i="71"/>
  <c r="DB10" i="71"/>
  <c r="DB11" i="71"/>
  <c r="DB12" i="71"/>
  <c r="DB13" i="71"/>
  <c r="DB14" i="71"/>
  <c r="DB15" i="71"/>
  <c r="DD4" i="71"/>
  <c r="DD6" i="71"/>
  <c r="CN22" i="71"/>
  <c r="CN23" i="71"/>
  <c r="CN24" i="71"/>
  <c r="CN25" i="71"/>
  <c r="CN26" i="71"/>
  <c r="CN27" i="71"/>
  <c r="CN28" i="71"/>
  <c r="CN29" i="71"/>
  <c r="CN30" i="71"/>
  <c r="CN31" i="71"/>
  <c r="CN7" i="71"/>
  <c r="CN8" i="71"/>
  <c r="CN9" i="71"/>
  <c r="CN10" i="71"/>
  <c r="CN11" i="71"/>
  <c r="CN12" i="71"/>
  <c r="CN13" i="71"/>
  <c r="CN14" i="71"/>
  <c r="CN15" i="71"/>
  <c r="CN6" i="71"/>
  <c r="CP4" i="71"/>
  <c r="CE37" i="71"/>
  <c r="CD37" i="71"/>
  <c r="BZ22" i="71"/>
  <c r="BZ23" i="71"/>
  <c r="BZ24" i="71"/>
  <c r="BZ25" i="71"/>
  <c r="BZ26" i="71"/>
  <c r="BZ27" i="71"/>
  <c r="BZ28" i="71"/>
  <c r="BZ29" i="71"/>
  <c r="BZ30" i="71"/>
  <c r="BZ31" i="71"/>
  <c r="BZ7" i="71"/>
  <c r="BZ8" i="71"/>
  <c r="BZ9" i="71"/>
  <c r="BZ10" i="71"/>
  <c r="BZ11" i="71"/>
  <c r="BZ12" i="71"/>
  <c r="BZ13" i="71"/>
  <c r="BZ14" i="71"/>
  <c r="BZ15" i="71"/>
  <c r="BZ6" i="71"/>
  <c r="CB4" i="71"/>
  <c r="BL22" i="71"/>
  <c r="BL23" i="71"/>
  <c r="BL24" i="71"/>
  <c r="BL25" i="71"/>
  <c r="BL26" i="71"/>
  <c r="BL27" i="71"/>
  <c r="BL28" i="71"/>
  <c r="BL29" i="71"/>
  <c r="BL30" i="71"/>
  <c r="BL31" i="71"/>
  <c r="BL6" i="71"/>
  <c r="BL7" i="71"/>
  <c r="BL8" i="71"/>
  <c r="BL9" i="71"/>
  <c r="BL10" i="71"/>
  <c r="BL11" i="71"/>
  <c r="BL12" i="71"/>
  <c r="BL13" i="71"/>
  <c r="BL14" i="71"/>
  <c r="BL15" i="71"/>
  <c r="BN4" i="71"/>
  <c r="BN21" i="71"/>
  <c r="BC37" i="71"/>
  <c r="BB37" i="71"/>
  <c r="AX22" i="71"/>
  <c r="AX23" i="71"/>
  <c r="AX24" i="71"/>
  <c r="AX25" i="71"/>
  <c r="AX26" i="71"/>
  <c r="AX27" i="71"/>
  <c r="AX28" i="71"/>
  <c r="AX29" i="71"/>
  <c r="AX30" i="71"/>
  <c r="AX31" i="71"/>
  <c r="AX7" i="71"/>
  <c r="AX8" i="71"/>
  <c r="AX9" i="71"/>
  <c r="AX10" i="71"/>
  <c r="AX11" i="71"/>
  <c r="AX12" i="71"/>
  <c r="AX13" i="71"/>
  <c r="AX14" i="71"/>
  <c r="AX15" i="71"/>
  <c r="AX6" i="71"/>
  <c r="AZ4" i="71"/>
  <c r="AO37" i="71"/>
  <c r="AN37" i="71"/>
  <c r="AJ22" i="71"/>
  <c r="AJ23" i="71"/>
  <c r="AJ24" i="71"/>
  <c r="AJ25" i="71"/>
  <c r="AJ26" i="71"/>
  <c r="AJ27" i="71"/>
  <c r="AJ28" i="71"/>
  <c r="AJ29" i="71"/>
  <c r="AJ30" i="71"/>
  <c r="AJ31" i="71"/>
  <c r="AJ7" i="71"/>
  <c r="AJ8" i="71"/>
  <c r="AJ9" i="71"/>
  <c r="AJ10" i="71"/>
  <c r="AJ11" i="71"/>
  <c r="AJ12" i="71"/>
  <c r="AJ13" i="71"/>
  <c r="AJ14" i="71"/>
  <c r="AJ15" i="71"/>
  <c r="AJ6" i="71"/>
  <c r="AL4" i="71"/>
  <c r="AL21" i="71"/>
  <c r="W5" i="71"/>
  <c r="V23" i="71"/>
  <c r="W21" i="71"/>
  <c r="V22" i="71"/>
  <c r="W22" i="71"/>
  <c r="X22" i="71"/>
  <c r="X21" i="71"/>
  <c r="X4" i="71"/>
  <c r="X5" i="71"/>
  <c r="AA37" i="71"/>
  <c r="Z37" i="71"/>
  <c r="V6" i="71"/>
  <c r="H137" i="29"/>
  <c r="O137" i="29" s="1"/>
  <c r="K137" i="75"/>
  <c r="I137" i="28"/>
  <c r="H137" i="28" s="1"/>
  <c r="N137" i="28" s="1"/>
  <c r="K136" i="30"/>
  <c r="G29" i="32"/>
  <c r="G25" i="32"/>
  <c r="FJ87" i="39"/>
  <c r="DV104" i="39"/>
  <c r="DP90" i="39"/>
  <c r="FU86" i="39"/>
  <c r="DV84" i="39"/>
  <c r="F83" i="41"/>
  <c r="P83" i="41" s="1"/>
  <c r="DP74" i="39"/>
  <c r="DV72" i="39"/>
  <c r="FU70" i="39"/>
  <c r="DP46" i="39"/>
  <c r="FU42" i="39"/>
  <c r="DV40" i="39"/>
  <c r="DP38" i="39"/>
  <c r="DU35" i="39"/>
  <c r="DP30" i="39"/>
  <c r="F27" i="41"/>
  <c r="P27" i="41" s="1"/>
  <c r="DU27" i="39"/>
  <c r="DP26" i="39"/>
  <c r="E16" i="41"/>
  <c r="O16" i="41" s="1"/>
  <c r="DP6" i="39"/>
  <c r="FJ46" i="39"/>
  <c r="FJ54" i="39"/>
  <c r="FJ80" i="39"/>
  <c r="FJ89" i="39"/>
  <c r="E109" i="41"/>
  <c r="O109" i="41" s="1"/>
  <c r="E105" i="41"/>
  <c r="O105" i="41" s="1"/>
  <c r="DV101" i="39"/>
  <c r="DV97" i="39"/>
  <c r="DV93" i="39"/>
  <c r="F92" i="41"/>
  <c r="P92" i="41" s="1"/>
  <c r="E89" i="41"/>
  <c r="O89" i="41" s="1"/>
  <c r="E85" i="41"/>
  <c r="O85" i="41" s="1"/>
  <c r="FU83" i="39"/>
  <c r="DV81" i="39"/>
  <c r="E77" i="41"/>
  <c r="O77" i="41" s="1"/>
  <c r="DV77" i="39"/>
  <c r="DV73" i="39"/>
  <c r="E69" i="41"/>
  <c r="O69" i="41" s="1"/>
  <c r="DV65" i="39"/>
  <c r="E61" i="41"/>
  <c r="O61" i="41" s="1"/>
  <c r="DV61" i="39"/>
  <c r="DU60" i="39"/>
  <c r="DV53" i="39"/>
  <c r="E49" i="41"/>
  <c r="O49" i="41" s="1"/>
  <c r="DU48" i="39"/>
  <c r="E45" i="41"/>
  <c r="O45" i="41" s="1"/>
  <c r="DP43" i="39"/>
  <c r="E37" i="41"/>
  <c r="O37" i="41" s="1"/>
  <c r="DV29" i="39"/>
  <c r="DV25" i="39"/>
  <c r="DP23" i="39"/>
  <c r="DV21" i="39"/>
  <c r="E17" i="41"/>
  <c r="O17" i="41" s="1"/>
  <c r="DV13" i="39"/>
  <c r="E13" i="41"/>
  <c r="O13" i="41" s="1"/>
  <c r="DV5" i="39"/>
  <c r="F115" i="41"/>
  <c r="P115" i="41" s="1"/>
  <c r="FU114" i="39"/>
  <c r="E112" i="41"/>
  <c r="O112" i="41" s="1"/>
  <c r="DR112" i="39"/>
  <c r="FU110" i="39"/>
  <c r="K25" i="32"/>
  <c r="G28" i="32"/>
  <c r="FJ96" i="39"/>
  <c r="DU103" i="39"/>
  <c r="F103" i="41"/>
  <c r="P103" i="41" s="1"/>
  <c r="DU91" i="39"/>
  <c r="F91" i="41"/>
  <c r="P91" i="41" s="1"/>
  <c r="DU87" i="39"/>
  <c r="F87" i="41"/>
  <c r="P87" i="41" s="1"/>
  <c r="FU82" i="39"/>
  <c r="DU75" i="39"/>
  <c r="F75" i="41"/>
  <c r="P75" i="41" s="1"/>
  <c r="E64" i="41"/>
  <c r="O64" i="41" s="1"/>
  <c r="DU59" i="39"/>
  <c r="F59" i="41"/>
  <c r="P59" i="41" s="1"/>
  <c r="DP54" i="39"/>
  <c r="FU54" i="39"/>
  <c r="DU47" i="39"/>
  <c r="F47" i="41"/>
  <c r="P47" i="41" s="1"/>
  <c r="DU43" i="39"/>
  <c r="F43" i="41"/>
  <c r="P43" i="41" s="1"/>
  <c r="DU39" i="39"/>
  <c r="F39" i="41"/>
  <c r="P39" i="41" s="1"/>
  <c r="DU31" i="39"/>
  <c r="F31" i="41"/>
  <c r="P31" i="41" s="1"/>
  <c r="DU15" i="39"/>
  <c r="F15" i="41"/>
  <c r="P15" i="41" s="1"/>
  <c r="DU11" i="39"/>
  <c r="F11" i="41"/>
  <c r="P11" i="41" s="1"/>
  <c r="DU7" i="39"/>
  <c r="F7" i="41"/>
  <c r="P7" i="41" s="1"/>
  <c r="E4" i="41"/>
  <c r="O4" i="41" s="1"/>
  <c r="DV111" i="39"/>
  <c r="E111" i="41"/>
  <c r="O111" i="41" s="1"/>
  <c r="FJ85" i="39"/>
  <c r="FJ98" i="39"/>
  <c r="FJ106" i="39"/>
  <c r="FU108" i="39"/>
  <c r="E106" i="41"/>
  <c r="O106" i="41" s="1"/>
  <c r="F105" i="41"/>
  <c r="P105" i="41" s="1"/>
  <c r="DU105" i="39"/>
  <c r="DP104" i="39"/>
  <c r="FU104" i="39"/>
  <c r="DP100" i="39"/>
  <c r="DV98" i="39"/>
  <c r="DU97" i="39"/>
  <c r="F97" i="41"/>
  <c r="P97" i="41" s="1"/>
  <c r="FU96" i="39"/>
  <c r="DV94" i="39"/>
  <c r="DP92" i="39"/>
  <c r="DV90" i="39"/>
  <c r="F89" i="41"/>
  <c r="P89" i="41" s="1"/>
  <c r="DU89" i="39"/>
  <c r="DP88" i="39"/>
  <c r="FU88" i="39"/>
  <c r="DU85" i="39"/>
  <c r="F85" i="41"/>
  <c r="P85" i="41" s="1"/>
  <c r="DP84" i="39"/>
  <c r="E82" i="41"/>
  <c r="O82" i="41" s="1"/>
  <c r="DU81" i="39"/>
  <c r="F81" i="41"/>
  <c r="P81" i="41" s="1"/>
  <c r="FU80" i="39"/>
  <c r="E78" i="41"/>
  <c r="O78" i="41" s="1"/>
  <c r="DU77" i="39"/>
  <c r="F77" i="41"/>
  <c r="P77" i="41" s="1"/>
  <c r="DP76" i="39"/>
  <c r="FU76" i="39"/>
  <c r="F73" i="41"/>
  <c r="P73" i="41" s="1"/>
  <c r="DU73" i="39"/>
  <c r="DU69" i="39"/>
  <c r="F69" i="41"/>
  <c r="P69" i="41" s="1"/>
  <c r="DU65" i="39"/>
  <c r="F65" i="41"/>
  <c r="P65" i="41" s="1"/>
  <c r="FU64" i="39"/>
  <c r="DV62" i="39"/>
  <c r="DU61" i="39"/>
  <c r="F61" i="41"/>
  <c r="P61" i="41" s="1"/>
  <c r="DP60" i="39"/>
  <c r="FU60" i="39"/>
  <c r="DU57" i="39"/>
  <c r="F57" i="41"/>
  <c r="P57" i="41" s="1"/>
  <c r="DP56" i="39"/>
  <c r="DV54" i="39"/>
  <c r="DU53" i="39"/>
  <c r="F53" i="41"/>
  <c r="P53" i="41" s="1"/>
  <c r="FU52" i="39"/>
  <c r="DV50" i="39"/>
  <c r="DU49" i="39"/>
  <c r="F49" i="41"/>
  <c r="P49" i="41" s="1"/>
  <c r="DP48" i="39"/>
  <c r="FU48" i="39"/>
  <c r="DU45" i="39"/>
  <c r="F45" i="41"/>
  <c r="P45" i="41" s="1"/>
  <c r="DP44" i="39"/>
  <c r="FU44" i="39"/>
  <c r="DU41" i="39"/>
  <c r="F41" i="41"/>
  <c r="P41" i="41" s="1"/>
  <c r="DP40" i="39"/>
  <c r="DU37" i="39"/>
  <c r="F37" i="41"/>
  <c r="P37" i="41" s="1"/>
  <c r="DV34" i="39"/>
  <c r="DU33" i="39"/>
  <c r="F33" i="41"/>
  <c r="P33" i="41" s="1"/>
  <c r="DU29" i="39"/>
  <c r="F29" i="41"/>
  <c r="P29" i="41" s="1"/>
  <c r="DU25" i="39"/>
  <c r="F25" i="41"/>
  <c r="P25" i="41" s="1"/>
  <c r="DV22" i="39"/>
  <c r="DU21" i="39"/>
  <c r="F21" i="41"/>
  <c r="P21" i="41" s="1"/>
  <c r="DV18" i="39"/>
  <c r="DU17" i="39"/>
  <c r="F17" i="41"/>
  <c r="P17" i="41" s="1"/>
  <c r="DU13" i="39"/>
  <c r="F13" i="41"/>
  <c r="P13" i="41" s="1"/>
  <c r="DU9" i="39"/>
  <c r="F9" i="41"/>
  <c r="P9" i="41" s="1"/>
  <c r="DU5" i="39"/>
  <c r="F5" i="41"/>
  <c r="P5" i="41" s="1"/>
  <c r="DV2" i="39"/>
  <c r="F112" i="41"/>
  <c r="P112" i="41" s="1"/>
  <c r="DQ112" i="39"/>
  <c r="FU111" i="39"/>
  <c r="G27" i="32"/>
  <c r="FJ43" i="39"/>
  <c r="FJ61" i="39"/>
  <c r="FJ92" i="39"/>
  <c r="DU107" i="39"/>
  <c r="F107" i="41"/>
  <c r="P107" i="41" s="1"/>
  <c r="FU106" i="39"/>
  <c r="DU99" i="39"/>
  <c r="F99" i="41"/>
  <c r="P99" i="41" s="1"/>
  <c r="FU98" i="39"/>
  <c r="DU95" i="39"/>
  <c r="F95" i="41"/>
  <c r="P95" i="41" s="1"/>
  <c r="FU94" i="39"/>
  <c r="DV88" i="39"/>
  <c r="DU79" i="39"/>
  <c r="F79" i="41"/>
  <c r="P79" i="41" s="1"/>
  <c r="DP78" i="39"/>
  <c r="DU71" i="39"/>
  <c r="F71" i="41"/>
  <c r="P71" i="41" s="1"/>
  <c r="DU63" i="39"/>
  <c r="F63" i="41"/>
  <c r="P63" i="41" s="1"/>
  <c r="DP62" i="39"/>
  <c r="FU62" i="39"/>
  <c r="DU55" i="39"/>
  <c r="F55" i="41"/>
  <c r="P55" i="41" s="1"/>
  <c r="DP50" i="39"/>
  <c r="DV32" i="39"/>
  <c r="E32" i="41"/>
  <c r="O32" i="41" s="1"/>
  <c r="E24" i="41"/>
  <c r="O24" i="41" s="1"/>
  <c r="DU23" i="39"/>
  <c r="F23" i="41"/>
  <c r="P23" i="41" s="1"/>
  <c r="DV20" i="39"/>
  <c r="DU3" i="39"/>
  <c r="FJ42" i="39"/>
  <c r="FJ56" i="39"/>
  <c r="FJ60" i="39"/>
  <c r="FJ66" i="39"/>
  <c r="FJ74" i="39"/>
  <c r="FJ78" i="39"/>
  <c r="FJ91" i="39"/>
  <c r="E107" i="41"/>
  <c r="O107" i="41" s="1"/>
  <c r="DP105" i="39"/>
  <c r="DV103" i="39"/>
  <c r="DU98" i="39"/>
  <c r="DV95" i="39"/>
  <c r="FU93" i="39"/>
  <c r="FU89" i="39"/>
  <c r="DP85" i="39"/>
  <c r="DV83" i="39"/>
  <c r="DU82" i="39"/>
  <c r="DV79" i="39"/>
  <c r="E79" i="41"/>
  <c r="O79" i="41" s="1"/>
  <c r="FU77" i="39"/>
  <c r="E75" i="41"/>
  <c r="O75" i="41" s="1"/>
  <c r="FU73" i="39"/>
  <c r="DV71" i="39"/>
  <c r="DP69" i="39"/>
  <c r="E67" i="41"/>
  <c r="O67" i="41" s="1"/>
  <c r="E63" i="41"/>
  <c r="O63" i="41" s="1"/>
  <c r="DV59" i="39"/>
  <c r="E59" i="41"/>
  <c r="O59" i="41" s="1"/>
  <c r="FU57" i="39"/>
  <c r="E55" i="41"/>
  <c r="O55" i="41" s="1"/>
  <c r="FU53" i="39"/>
  <c r="F50" i="41"/>
  <c r="P50" i="41" s="1"/>
  <c r="DP49" i="39"/>
  <c r="E47" i="41"/>
  <c r="O47" i="41" s="1"/>
  <c r="DP45" i="39"/>
  <c r="E43" i="41"/>
  <c r="O43" i="41" s="1"/>
  <c r="DV39" i="39"/>
  <c r="E39" i="41"/>
  <c r="O39" i="41" s="1"/>
  <c r="E35" i="41"/>
  <c r="O35" i="41" s="1"/>
  <c r="DV35" i="39"/>
  <c r="DV31" i="39"/>
  <c r="DU30" i="39"/>
  <c r="E27" i="41"/>
  <c r="O27" i="41" s="1"/>
  <c r="DV27" i="39"/>
  <c r="DV23" i="39"/>
  <c r="E23" i="41"/>
  <c r="O23" i="41" s="1"/>
  <c r="DV19" i="39"/>
  <c r="DU18" i="39"/>
  <c r="DV15" i="39"/>
  <c r="E15" i="41"/>
  <c r="O15" i="41" s="1"/>
  <c r="DV11" i="39"/>
  <c r="DV7" i="39"/>
  <c r="E7" i="41"/>
  <c r="O7" i="41" s="1"/>
  <c r="DP5" i="39"/>
  <c r="DV3" i="39"/>
  <c r="E110" i="41"/>
  <c r="O110" i="41" s="1"/>
  <c r="G26" i="32"/>
  <c r="W140" i="72"/>
  <c r="BN5" i="6"/>
  <c r="CP21" i="71"/>
  <c r="CP5" i="71"/>
  <c r="AZ21" i="71"/>
  <c r="AZ5" i="71"/>
  <c r="AL6" i="71"/>
  <c r="AY6" i="71"/>
  <c r="V24" i="71"/>
  <c r="DD23" i="71"/>
  <c r="CO23" i="71"/>
  <c r="DC23" i="71"/>
  <c r="CB23" i="71"/>
  <c r="BM23" i="71"/>
  <c r="CP23" i="71"/>
  <c r="CA23" i="71"/>
  <c r="AZ23" i="71"/>
  <c r="AK23" i="71"/>
  <c r="AY23" i="71"/>
  <c r="AL23" i="71"/>
  <c r="BN23" i="71"/>
  <c r="DD21" i="71"/>
  <c r="DD5" i="71"/>
  <c r="CB6" i="71"/>
  <c r="BM6" i="71"/>
  <c r="CP6" i="71"/>
  <c r="CA6" i="71"/>
  <c r="DC6" i="71"/>
  <c r="AK6" i="71"/>
  <c r="CO6" i="71"/>
  <c r="DD22" i="71"/>
  <c r="CO22" i="71"/>
  <c r="DC22" i="71"/>
  <c r="CB22" i="71"/>
  <c r="BM22" i="71"/>
  <c r="CA22" i="71"/>
  <c r="AZ22" i="71"/>
  <c r="AK22" i="71"/>
  <c r="BN22" i="71"/>
  <c r="AL22" i="71"/>
  <c r="CP22" i="71"/>
  <c r="AY22" i="71"/>
  <c r="AZ6" i="71"/>
  <c r="BN6" i="71"/>
  <c r="BN5" i="71"/>
  <c r="CB21" i="71"/>
  <c r="CB5" i="71"/>
  <c r="BA4" i="6"/>
  <c r="AZ5" i="6"/>
  <c r="BN6" i="6"/>
  <c r="AD5" i="32"/>
  <c r="AL5" i="32"/>
  <c r="AH6" i="32"/>
  <c r="AL21" i="6"/>
  <c r="CP21" i="6"/>
  <c r="CQ4" i="6"/>
  <c r="CQ5" i="6" s="1"/>
  <c r="CP5" i="6"/>
  <c r="Y4" i="6"/>
  <c r="Y22" i="6" s="1"/>
  <c r="CC4" i="6"/>
  <c r="X5" i="6"/>
  <c r="CB5" i="6"/>
  <c r="V23" i="6"/>
  <c r="DC22" i="6"/>
  <c r="CP22" i="6"/>
  <c r="AY22" i="6"/>
  <c r="AL22" i="6"/>
  <c r="CO22" i="6"/>
  <c r="CB22" i="6"/>
  <c r="AK22" i="6"/>
  <c r="X22" i="6"/>
  <c r="CA22" i="6"/>
  <c r="BN22" i="6"/>
  <c r="W22" i="6"/>
  <c r="BM22" i="6"/>
  <c r="AZ22" i="6"/>
  <c r="DE4" i="71"/>
  <c r="CQ4" i="71"/>
  <c r="CQ6" i="71"/>
  <c r="CC4" i="71"/>
  <c r="BO4" i="71"/>
  <c r="BO22" i="71"/>
  <c r="BA4" i="71"/>
  <c r="AM4" i="71"/>
  <c r="Y23" i="71"/>
  <c r="W23" i="71"/>
  <c r="X23" i="71"/>
  <c r="W6" i="71"/>
  <c r="X6" i="71"/>
  <c r="Y4" i="71"/>
  <c r="Y21" i="71"/>
  <c r="V7" i="71"/>
  <c r="K138" i="75"/>
  <c r="I138" i="28"/>
  <c r="H138" i="28" s="1"/>
  <c r="N138" i="28" s="1"/>
  <c r="H138" i="29"/>
  <c r="O138" i="29" s="1"/>
  <c r="W141" i="72"/>
  <c r="W142" i="72" s="1"/>
  <c r="W143" i="72" s="1"/>
  <c r="W144" i="72" s="1"/>
  <c r="W145" i="72" s="1"/>
  <c r="W146" i="72" s="1"/>
  <c r="W147" i="72" s="1"/>
  <c r="W148" i="72" s="1"/>
  <c r="BA5" i="6"/>
  <c r="BA21" i="71"/>
  <c r="BA5" i="71"/>
  <c r="CC21" i="71"/>
  <c r="CC5" i="71"/>
  <c r="CC6" i="71"/>
  <c r="CC22" i="71"/>
  <c r="V25" i="71"/>
  <c r="DD24" i="71"/>
  <c r="CO24" i="71"/>
  <c r="DC24" i="71"/>
  <c r="CQ24" i="71"/>
  <c r="CB24" i="71"/>
  <c r="BM24" i="71"/>
  <c r="CA24" i="71"/>
  <c r="DE24" i="71"/>
  <c r="BO24" i="71"/>
  <c r="AZ24" i="71"/>
  <c r="AK24" i="71"/>
  <c r="CP24" i="71"/>
  <c r="CC24" i="71"/>
  <c r="BN24" i="71"/>
  <c r="BA24" i="71"/>
  <c r="AY24" i="71"/>
  <c r="AN24" i="71"/>
  <c r="AM24" i="71"/>
  <c r="AL24" i="71"/>
  <c r="DE5" i="71"/>
  <c r="DE21" i="71"/>
  <c r="DE22" i="71"/>
  <c r="DE6" i="71"/>
  <c r="CQ23" i="71"/>
  <c r="CQ7" i="71"/>
  <c r="CB7" i="71"/>
  <c r="BM7" i="71"/>
  <c r="DE7" i="71"/>
  <c r="CP7" i="71"/>
  <c r="CA7" i="71"/>
  <c r="CC7" i="71"/>
  <c r="BO7" i="71"/>
  <c r="AY7" i="71"/>
  <c r="AL7" i="71"/>
  <c r="DD7" i="71"/>
  <c r="BN7" i="71"/>
  <c r="AK7" i="71"/>
  <c r="CO7" i="71"/>
  <c r="BA7" i="71"/>
  <c r="DC7" i="71"/>
  <c r="AZ7" i="71"/>
  <c r="AM7" i="71"/>
  <c r="Y22" i="71"/>
  <c r="AM21" i="71"/>
  <c r="AM5" i="71"/>
  <c r="BO21" i="71"/>
  <c r="BO5" i="71"/>
  <c r="AM22" i="71"/>
  <c r="CQ22" i="71"/>
  <c r="AM23" i="71"/>
  <c r="CC23" i="71"/>
  <c r="BA22" i="71"/>
  <c r="CQ21" i="71"/>
  <c r="CQ5" i="71"/>
  <c r="AM6" i="71"/>
  <c r="BA6" i="71"/>
  <c r="BO6" i="71"/>
  <c r="BA23" i="71"/>
  <c r="BO23" i="71"/>
  <c r="DE23" i="71"/>
  <c r="AH7" i="32"/>
  <c r="AL6" i="32"/>
  <c r="AD6" i="32"/>
  <c r="CP23" i="6"/>
  <c r="CC23" i="6"/>
  <c r="Y21" i="6"/>
  <c r="Z4" i="6"/>
  <c r="Y5" i="6"/>
  <c r="CC21" i="6"/>
  <c r="CD4" i="6"/>
  <c r="CD5" i="6" s="1"/>
  <c r="CC5" i="6"/>
  <c r="CC22" i="6"/>
  <c r="DF4" i="71"/>
  <c r="CR4" i="71"/>
  <c r="CR7" i="71"/>
  <c r="CD4" i="71"/>
  <c r="CD24" i="71"/>
  <c r="BP4" i="71"/>
  <c r="BP24" i="71"/>
  <c r="BB4" i="71"/>
  <c r="AN4" i="71"/>
  <c r="Z4" i="71"/>
  <c r="Y5" i="71"/>
  <c r="Y6" i="71"/>
  <c r="X7" i="71"/>
  <c r="Y7" i="71"/>
  <c r="W7" i="71"/>
  <c r="V8" i="71"/>
  <c r="I140" i="28"/>
  <c r="H140" i="28" s="1"/>
  <c r="N140" i="28" s="1"/>
  <c r="K139" i="75"/>
  <c r="I139" i="28"/>
  <c r="H139" i="28" s="1"/>
  <c r="N139" i="28" s="1"/>
  <c r="H139" i="29"/>
  <c r="O139" i="29" s="1"/>
  <c r="K138" i="30"/>
  <c r="Z7" i="71"/>
  <c r="Z21" i="71"/>
  <c r="Z22" i="71"/>
  <c r="Z23" i="71"/>
  <c r="DF21" i="71"/>
  <c r="DF5" i="71"/>
  <c r="DF6" i="71"/>
  <c r="DF22" i="71"/>
  <c r="DF23" i="71"/>
  <c r="BP7" i="71"/>
  <c r="CR24" i="71"/>
  <c r="AN5" i="71"/>
  <c r="AN21" i="71"/>
  <c r="AN22" i="71"/>
  <c r="AN23" i="71"/>
  <c r="AN6" i="71"/>
  <c r="BB21" i="71"/>
  <c r="BB5" i="71"/>
  <c r="BB23" i="71"/>
  <c r="BB22" i="71"/>
  <c r="BB6" i="71"/>
  <c r="AN7" i="71"/>
  <c r="DF8" i="71"/>
  <c r="CQ8" i="71"/>
  <c r="CB8" i="71"/>
  <c r="BM8" i="71"/>
  <c r="DE8" i="71"/>
  <c r="CP8" i="71"/>
  <c r="CA8" i="71"/>
  <c r="DC8" i="71"/>
  <c r="CR8" i="71"/>
  <c r="BN8" i="71"/>
  <c r="AZ8" i="71"/>
  <c r="AM8" i="71"/>
  <c r="CO8" i="71"/>
  <c r="CD8" i="71"/>
  <c r="AY8" i="71"/>
  <c r="AL8" i="71"/>
  <c r="DD8" i="71"/>
  <c r="BB8" i="71"/>
  <c r="BP8" i="71"/>
  <c r="CC8" i="71"/>
  <c r="BA8" i="71"/>
  <c r="AN8" i="71"/>
  <c r="AK8" i="71"/>
  <c r="BO8" i="71"/>
  <c r="CD21" i="71"/>
  <c r="CD5" i="71"/>
  <c r="CD23" i="71"/>
  <c r="CD22" i="71"/>
  <c r="CD6" i="71"/>
  <c r="CR21" i="71"/>
  <c r="CR5" i="71"/>
  <c r="CR6" i="71"/>
  <c r="CR22" i="71"/>
  <c r="CR23" i="71"/>
  <c r="CD7" i="71"/>
  <c r="BB24" i="71"/>
  <c r="BP21" i="71"/>
  <c r="BP5" i="71"/>
  <c r="BP23" i="71"/>
  <c r="BP22" i="71"/>
  <c r="BP6" i="71"/>
  <c r="BB7" i="71"/>
  <c r="DF7" i="71"/>
  <c r="DF24" i="71"/>
  <c r="V26" i="71"/>
  <c r="DD25" i="71"/>
  <c r="CS25" i="71"/>
  <c r="CO25" i="71"/>
  <c r="DC25" i="71"/>
  <c r="DF25" i="71"/>
  <c r="CQ25" i="71"/>
  <c r="CR25" i="71"/>
  <c r="CB25" i="71"/>
  <c r="BM25" i="71"/>
  <c r="CP25" i="71"/>
  <c r="CA25" i="71"/>
  <c r="CD25" i="71"/>
  <c r="BO25" i="71"/>
  <c r="AZ25" i="71"/>
  <c r="AK25" i="71"/>
  <c r="DE25" i="71"/>
  <c r="AY25" i="71"/>
  <c r="CC25" i="71"/>
  <c r="BP25" i="71"/>
  <c r="AM25" i="71"/>
  <c r="BN25" i="71"/>
  <c r="AL25" i="71"/>
  <c r="BB25" i="71"/>
  <c r="BA25" i="71"/>
  <c r="AN25" i="71"/>
  <c r="AL7" i="32"/>
  <c r="AD7" i="32"/>
  <c r="AH8" i="32"/>
  <c r="CD21" i="6"/>
  <c r="CE4" i="6"/>
  <c r="CD22" i="6"/>
  <c r="AA4" i="6"/>
  <c r="AA5" i="6" s="1"/>
  <c r="Z21" i="6"/>
  <c r="Z22" i="6"/>
  <c r="DG4" i="71"/>
  <c r="DG25" i="71"/>
  <c r="CS4" i="71"/>
  <c r="CE4" i="71"/>
  <c r="CE8" i="71"/>
  <c r="BQ4" i="71"/>
  <c r="BQ8" i="71"/>
  <c r="BC4" i="71"/>
  <c r="AO4" i="71"/>
  <c r="AO25" i="71"/>
  <c r="Y24" i="71"/>
  <c r="Z24" i="71"/>
  <c r="W24" i="71"/>
  <c r="X24" i="71"/>
  <c r="Z8" i="71"/>
  <c r="W8" i="71"/>
  <c r="X8" i="71"/>
  <c r="Y8" i="71"/>
  <c r="AA4" i="71"/>
  <c r="Z5" i="71"/>
  <c r="Z6" i="71"/>
  <c r="V9" i="71"/>
  <c r="H141" i="29"/>
  <c r="O141" i="29" s="1"/>
  <c r="K139" i="30"/>
  <c r="BC21" i="71"/>
  <c r="BC5" i="71"/>
  <c r="BC6" i="71"/>
  <c r="BC23" i="71"/>
  <c r="BC22" i="71"/>
  <c r="BC24" i="71"/>
  <c r="BC7" i="71"/>
  <c r="CS21" i="71"/>
  <c r="CS5" i="71"/>
  <c r="CS6" i="71"/>
  <c r="CS23" i="71"/>
  <c r="CS22" i="71"/>
  <c r="CS24" i="71"/>
  <c r="CS7" i="71"/>
  <c r="BQ25" i="71"/>
  <c r="V27" i="71"/>
  <c r="DD26" i="71"/>
  <c r="CS26" i="71"/>
  <c r="CO26" i="71"/>
  <c r="DG26" i="71"/>
  <c r="DC26" i="71"/>
  <c r="DF26" i="71"/>
  <c r="CQ26" i="71"/>
  <c r="CB26" i="71"/>
  <c r="DE26" i="71"/>
  <c r="CE26" i="71"/>
  <c r="BQ26" i="71"/>
  <c r="BM26" i="71"/>
  <c r="CD26" i="71"/>
  <c r="CR26" i="71"/>
  <c r="CC26" i="71"/>
  <c r="BO26" i="71"/>
  <c r="AZ26" i="71"/>
  <c r="AO26" i="71"/>
  <c r="AK26" i="71"/>
  <c r="BN26" i="71"/>
  <c r="BC26" i="71"/>
  <c r="CP26" i="71"/>
  <c r="BB26" i="71"/>
  <c r="AL26" i="71"/>
  <c r="AN26" i="71"/>
  <c r="CA26" i="71"/>
  <c r="BP26" i="71"/>
  <c r="AM26" i="71"/>
  <c r="BA26" i="71"/>
  <c r="AY26" i="71"/>
  <c r="AO8" i="71"/>
  <c r="BC8" i="71"/>
  <c r="CS8" i="71"/>
  <c r="AA8" i="71"/>
  <c r="AA22" i="71"/>
  <c r="AA21" i="71"/>
  <c r="AA23" i="71"/>
  <c r="AO21" i="71"/>
  <c r="AO5" i="71"/>
  <c r="AO6" i="71"/>
  <c r="AO23" i="71"/>
  <c r="AO22" i="71"/>
  <c r="AO24" i="71"/>
  <c r="AO7" i="71"/>
  <c r="CE21" i="71"/>
  <c r="CE5" i="71"/>
  <c r="CE23" i="71"/>
  <c r="CE22" i="71"/>
  <c r="CE6" i="71"/>
  <c r="CE7" i="71"/>
  <c r="CE24" i="71"/>
  <c r="BC25" i="71"/>
  <c r="DF9" i="71"/>
  <c r="CQ9" i="71"/>
  <c r="CB9" i="71"/>
  <c r="BQ9" i="71"/>
  <c r="BM9" i="71"/>
  <c r="DE9" i="71"/>
  <c r="CP9" i="71"/>
  <c r="CE9" i="71"/>
  <c r="CA9" i="71"/>
  <c r="DG9" i="71"/>
  <c r="CC9" i="71"/>
  <c r="BA9" i="71"/>
  <c r="AN9" i="71"/>
  <c r="DD9" i="71"/>
  <c r="CS9" i="71"/>
  <c r="BP9" i="71"/>
  <c r="AZ9" i="71"/>
  <c r="AM9" i="71"/>
  <c r="AY9" i="71"/>
  <c r="AL9" i="71"/>
  <c r="CO9" i="71"/>
  <c r="CD9" i="71"/>
  <c r="BO9" i="71"/>
  <c r="BC9" i="71"/>
  <c r="BN9" i="71"/>
  <c r="AO9" i="71"/>
  <c r="DC9" i="71"/>
  <c r="CR9" i="71"/>
  <c r="AK9" i="71"/>
  <c r="BB9" i="71"/>
  <c r="AA24" i="71"/>
  <c r="BQ21" i="71"/>
  <c r="BQ5" i="71"/>
  <c r="BQ22" i="71"/>
  <c r="BQ23" i="71"/>
  <c r="BQ6" i="71"/>
  <c r="BQ7" i="71"/>
  <c r="BQ24" i="71"/>
  <c r="DG21" i="71"/>
  <c r="DG5" i="71"/>
  <c r="DG6" i="71"/>
  <c r="DG22" i="71"/>
  <c r="DG23" i="71"/>
  <c r="DG24" i="71"/>
  <c r="DG7" i="71"/>
  <c r="CE25" i="71"/>
  <c r="DG8" i="71"/>
  <c r="AD8" i="32"/>
  <c r="AL8" i="32"/>
  <c r="AH9" i="32"/>
  <c r="CE5" i="6"/>
  <c r="CF4" i="6"/>
  <c r="CF5" i="6" s="1"/>
  <c r="CE22" i="6"/>
  <c r="AA21" i="6"/>
  <c r="DH4" i="71"/>
  <c r="DH26" i="71"/>
  <c r="CT4" i="71"/>
  <c r="CF4" i="71"/>
  <c r="CF9" i="71"/>
  <c r="BR4" i="71"/>
  <c r="BR26" i="71"/>
  <c r="BD4" i="71"/>
  <c r="BD9" i="71"/>
  <c r="AP4" i="71"/>
  <c r="AP26" i="71"/>
  <c r="Y25" i="71"/>
  <c r="Z25" i="71"/>
  <c r="W25" i="71"/>
  <c r="AA25" i="71"/>
  <c r="X25" i="71"/>
  <c r="X9" i="71"/>
  <c r="Y9" i="71"/>
  <c r="W9" i="71"/>
  <c r="Z9" i="71"/>
  <c r="AA9" i="71"/>
  <c r="AB4" i="71"/>
  <c r="AB25" i="71"/>
  <c r="AA5" i="71"/>
  <c r="AA6" i="71"/>
  <c r="AA7" i="71"/>
  <c r="V10" i="71"/>
  <c r="CT21" i="71"/>
  <c r="CT5" i="71"/>
  <c r="CT6" i="71"/>
  <c r="CT22" i="71"/>
  <c r="CT23" i="71"/>
  <c r="CT24" i="71"/>
  <c r="CT7" i="71"/>
  <c r="CT25" i="71"/>
  <c r="CT8" i="71"/>
  <c r="DH9" i="71"/>
  <c r="BR9" i="71"/>
  <c r="BD26" i="71"/>
  <c r="CT26" i="71"/>
  <c r="CF21" i="71"/>
  <c r="CF5" i="71"/>
  <c r="CF6" i="71"/>
  <c r="CF22" i="71"/>
  <c r="CF23" i="71"/>
  <c r="CF7" i="71"/>
  <c r="CF24" i="71"/>
  <c r="CF25" i="71"/>
  <c r="CF8" i="71"/>
  <c r="AP21" i="71"/>
  <c r="AP5" i="71"/>
  <c r="AP22" i="71"/>
  <c r="AP6" i="71"/>
  <c r="AP23" i="71"/>
  <c r="AP24" i="71"/>
  <c r="AP7" i="71"/>
  <c r="AP25" i="71"/>
  <c r="AP8" i="71"/>
  <c r="AP9" i="71"/>
  <c r="CF26" i="71"/>
  <c r="BD21" i="71"/>
  <c r="BD5" i="71"/>
  <c r="BD6" i="71"/>
  <c r="BD22" i="71"/>
  <c r="BD23" i="71"/>
  <c r="BD7" i="71"/>
  <c r="BD24" i="71"/>
  <c r="BD8" i="71"/>
  <c r="BD25" i="71"/>
  <c r="DH21" i="71"/>
  <c r="DH5" i="71"/>
  <c r="DH22" i="71"/>
  <c r="DH23" i="71"/>
  <c r="DH6" i="71"/>
  <c r="DH7" i="71"/>
  <c r="DH24" i="71"/>
  <c r="DH25" i="71"/>
  <c r="DH8" i="71"/>
  <c r="DF10" i="71"/>
  <c r="CQ10" i="71"/>
  <c r="CF10" i="71"/>
  <c r="CB10" i="71"/>
  <c r="BQ10" i="71"/>
  <c r="BM10" i="71"/>
  <c r="DI10" i="71"/>
  <c r="DE10" i="71"/>
  <c r="CT10" i="71"/>
  <c r="CP10" i="71"/>
  <c r="CE10" i="71"/>
  <c r="CA10" i="71"/>
  <c r="DC10" i="71"/>
  <c r="CR10" i="71"/>
  <c r="CG10" i="71"/>
  <c r="BP10" i="71"/>
  <c r="BB10" i="71"/>
  <c r="AO10" i="71"/>
  <c r="AK10" i="71"/>
  <c r="DH10" i="71"/>
  <c r="CO10" i="71"/>
  <c r="CD10" i="71"/>
  <c r="BO10" i="71"/>
  <c r="BA10" i="71"/>
  <c r="AN10" i="71"/>
  <c r="BD10" i="71"/>
  <c r="DD10" i="71"/>
  <c r="BN10" i="71"/>
  <c r="AY10" i="71"/>
  <c r="DG10" i="71"/>
  <c r="BR10" i="71"/>
  <c r="BC10" i="71"/>
  <c r="AP10" i="71"/>
  <c r="CS10" i="71"/>
  <c r="AZ10" i="71"/>
  <c r="AM10" i="71"/>
  <c r="CC10" i="71"/>
  <c r="AL10" i="71"/>
  <c r="AB22" i="71"/>
  <c r="AB21" i="71"/>
  <c r="AB23" i="71"/>
  <c r="AB24" i="71"/>
  <c r="BR21" i="71"/>
  <c r="BR5" i="71"/>
  <c r="BR6" i="71"/>
  <c r="BR22" i="71"/>
  <c r="BR23" i="71"/>
  <c r="BR24" i="71"/>
  <c r="BR7" i="71"/>
  <c r="BR8" i="71"/>
  <c r="BR25" i="71"/>
  <c r="CT9" i="71"/>
  <c r="V28" i="71"/>
  <c r="DH27" i="71"/>
  <c r="DD27" i="71"/>
  <c r="CS27" i="71"/>
  <c r="CO27" i="71"/>
  <c r="DG27" i="71"/>
  <c r="DC27" i="71"/>
  <c r="DF27" i="71"/>
  <c r="CQ27" i="71"/>
  <c r="CF27" i="71"/>
  <c r="CB27" i="71"/>
  <c r="DI27" i="71"/>
  <c r="CR27" i="71"/>
  <c r="CD27" i="71"/>
  <c r="BQ27" i="71"/>
  <c r="BM27" i="71"/>
  <c r="DE27" i="71"/>
  <c r="CP27" i="71"/>
  <c r="CC27" i="71"/>
  <c r="CA27" i="71"/>
  <c r="BO27" i="71"/>
  <c r="BD27" i="71"/>
  <c r="AZ27" i="71"/>
  <c r="AO27" i="71"/>
  <c r="AK27" i="71"/>
  <c r="CE27" i="71"/>
  <c r="BR27" i="71"/>
  <c r="BB27" i="71"/>
  <c r="BP27" i="71"/>
  <c r="BA27" i="71"/>
  <c r="AP27" i="71"/>
  <c r="CT27" i="71"/>
  <c r="AQ27" i="71"/>
  <c r="BC27" i="71"/>
  <c r="AN27" i="71"/>
  <c r="AY27" i="71"/>
  <c r="BN27" i="71"/>
  <c r="AM27" i="71"/>
  <c r="AL27" i="71"/>
  <c r="AL9" i="32"/>
  <c r="AD9" i="32"/>
  <c r="AH10" i="32"/>
  <c r="CF21" i="6"/>
  <c r="CG4" i="6"/>
  <c r="DI4" i="71"/>
  <c r="CU4" i="71"/>
  <c r="CG4" i="71"/>
  <c r="BS4" i="71"/>
  <c r="BS27" i="71"/>
  <c r="BE4" i="71"/>
  <c r="AQ4" i="71"/>
  <c r="Y26" i="71"/>
  <c r="Z26" i="71"/>
  <c r="W26" i="71"/>
  <c r="AA26" i="71"/>
  <c r="X26" i="71"/>
  <c r="AB26" i="71"/>
  <c r="Z10" i="71"/>
  <c r="AA10" i="71"/>
  <c r="X10" i="71"/>
  <c r="AB10" i="71"/>
  <c r="W10" i="71"/>
  <c r="Y10" i="71"/>
  <c r="AC4" i="71"/>
  <c r="AC26" i="71"/>
  <c r="AB5" i="71"/>
  <c r="AB6" i="71"/>
  <c r="AB7" i="71"/>
  <c r="AB8" i="71"/>
  <c r="AB9" i="71"/>
  <c r="V11" i="71"/>
  <c r="AI10" i="7"/>
  <c r="AI11" i="7"/>
  <c r="AI15" i="7"/>
  <c r="AI16" i="7"/>
  <c r="H142" i="29"/>
  <c r="O142" i="29" s="1"/>
  <c r="BE21" i="71"/>
  <c r="BE5" i="71"/>
  <c r="BE22" i="71"/>
  <c r="BE23" i="71"/>
  <c r="BE6" i="71"/>
  <c r="BE24" i="71"/>
  <c r="BE7" i="71"/>
  <c r="BE25" i="71"/>
  <c r="BE8" i="71"/>
  <c r="BE26" i="71"/>
  <c r="BE9" i="71"/>
  <c r="CG21" i="71"/>
  <c r="CG5" i="71"/>
  <c r="CG6" i="71"/>
  <c r="CG22" i="71"/>
  <c r="CG23" i="71"/>
  <c r="CG7" i="71"/>
  <c r="CG24" i="71"/>
  <c r="CG8" i="71"/>
  <c r="CG25" i="71"/>
  <c r="CG26" i="71"/>
  <c r="CG9" i="71"/>
  <c r="CU21" i="71"/>
  <c r="CU5" i="71"/>
  <c r="CU6" i="71"/>
  <c r="CU22" i="71"/>
  <c r="CU23" i="71"/>
  <c r="CU24" i="71"/>
  <c r="CU7" i="71"/>
  <c r="CU25" i="71"/>
  <c r="CU8" i="71"/>
  <c r="CU9" i="71"/>
  <c r="CU26" i="71"/>
  <c r="DI21" i="71"/>
  <c r="DI5" i="71"/>
  <c r="DI6" i="71"/>
  <c r="DI22" i="71"/>
  <c r="DI23" i="71"/>
  <c r="DI24" i="71"/>
  <c r="DI7" i="71"/>
  <c r="DI8" i="71"/>
  <c r="DI25" i="71"/>
  <c r="DI26" i="71"/>
  <c r="DI9" i="71"/>
  <c r="BE27" i="71"/>
  <c r="CG27" i="71"/>
  <c r="CU27" i="71"/>
  <c r="BS10" i="71"/>
  <c r="CU10" i="71"/>
  <c r="AQ21" i="71"/>
  <c r="AQ5" i="71"/>
  <c r="AQ6" i="71"/>
  <c r="AQ22" i="71"/>
  <c r="AQ23" i="71"/>
  <c r="AQ24" i="71"/>
  <c r="AQ7" i="71"/>
  <c r="AQ8" i="71"/>
  <c r="AQ25" i="71"/>
  <c r="AQ9" i="71"/>
  <c r="AQ26" i="71"/>
  <c r="BE10" i="71"/>
  <c r="AC21" i="71"/>
  <c r="AC23" i="71"/>
  <c r="AC22" i="71"/>
  <c r="AC24" i="71"/>
  <c r="AC25" i="71"/>
  <c r="DF11" i="71"/>
  <c r="CU11" i="71"/>
  <c r="CQ11" i="71"/>
  <c r="CF11" i="71"/>
  <c r="CB11" i="71"/>
  <c r="BQ11" i="71"/>
  <c r="BM11" i="71"/>
  <c r="DI11" i="71"/>
  <c r="DE11" i="71"/>
  <c r="CT11" i="71"/>
  <c r="CP11" i="71"/>
  <c r="CE11" i="71"/>
  <c r="CA11" i="71"/>
  <c r="DG11" i="71"/>
  <c r="CC11" i="71"/>
  <c r="BO11" i="71"/>
  <c r="BC11" i="71"/>
  <c r="AY11" i="71"/>
  <c r="AP11" i="71"/>
  <c r="AL11" i="71"/>
  <c r="DD11" i="71"/>
  <c r="CS11" i="71"/>
  <c r="BS11" i="71"/>
  <c r="BN11" i="71"/>
  <c r="BB11" i="71"/>
  <c r="AO11" i="71"/>
  <c r="AK11" i="71"/>
  <c r="CO11" i="71"/>
  <c r="CD11" i="71"/>
  <c r="BR11" i="71"/>
  <c r="BA11" i="71"/>
  <c r="AN11" i="71"/>
  <c r="DC11" i="71"/>
  <c r="CG11" i="71"/>
  <c r="BD11" i="71"/>
  <c r="BP11" i="71"/>
  <c r="AZ11" i="71"/>
  <c r="AM11" i="71"/>
  <c r="DH11" i="71"/>
  <c r="BE11" i="71"/>
  <c r="CR11" i="71"/>
  <c r="AQ11" i="71"/>
  <c r="BS21" i="71"/>
  <c r="BS5" i="71"/>
  <c r="BS6" i="71"/>
  <c r="BS22" i="71"/>
  <c r="BS23" i="71"/>
  <c r="BS24" i="71"/>
  <c r="BS7" i="71"/>
  <c r="BS25" i="71"/>
  <c r="BS8" i="71"/>
  <c r="BS9" i="71"/>
  <c r="BS26" i="71"/>
  <c r="V29" i="71"/>
  <c r="DH28" i="71"/>
  <c r="DD28" i="71"/>
  <c r="CS28" i="71"/>
  <c r="CO28" i="71"/>
  <c r="DG28" i="71"/>
  <c r="DC28" i="71"/>
  <c r="DJ28" i="71"/>
  <c r="DF28" i="71"/>
  <c r="CU28" i="71"/>
  <c r="CQ28" i="71"/>
  <c r="CF28" i="71"/>
  <c r="CB28" i="71"/>
  <c r="CC28" i="71"/>
  <c r="BQ28" i="71"/>
  <c r="BM28" i="71"/>
  <c r="DI28" i="71"/>
  <c r="CT28" i="71"/>
  <c r="CG28" i="71"/>
  <c r="CA28" i="71"/>
  <c r="DE28" i="71"/>
  <c r="CR28" i="71"/>
  <c r="CE28" i="71"/>
  <c r="BS28" i="71"/>
  <c r="BO28" i="71"/>
  <c r="BD28" i="71"/>
  <c r="AZ28" i="71"/>
  <c r="AO28" i="71"/>
  <c r="AK28" i="71"/>
  <c r="BN28" i="71"/>
  <c r="BF28" i="71"/>
  <c r="BA28" i="71"/>
  <c r="BT28" i="71"/>
  <c r="BE28" i="71"/>
  <c r="AY28" i="71"/>
  <c r="AN28" i="71"/>
  <c r="BC28" i="71"/>
  <c r="AL28" i="71"/>
  <c r="BB28" i="71"/>
  <c r="AQ28" i="71"/>
  <c r="CP28" i="71"/>
  <c r="BR28" i="71"/>
  <c r="CD28" i="71"/>
  <c r="AP28" i="71"/>
  <c r="BP28" i="71"/>
  <c r="AM28" i="71"/>
  <c r="AQ10" i="71"/>
  <c r="AH11" i="32"/>
  <c r="AL10" i="32"/>
  <c r="AD10" i="32"/>
  <c r="DJ4" i="71"/>
  <c r="CV4" i="71"/>
  <c r="CV11" i="71"/>
  <c r="CH4" i="71"/>
  <c r="BT4" i="71"/>
  <c r="BF4" i="71"/>
  <c r="BF11" i="71"/>
  <c r="AR4" i="71"/>
  <c r="AR28" i="71"/>
  <c r="Y27" i="71"/>
  <c r="AC27" i="71"/>
  <c r="Z27" i="71"/>
  <c r="W27" i="71"/>
  <c r="AA27" i="71"/>
  <c r="X27" i="71"/>
  <c r="AB27" i="71"/>
  <c r="AD4" i="71"/>
  <c r="AC6" i="71"/>
  <c r="AC5" i="71"/>
  <c r="AC7" i="71"/>
  <c r="AC8" i="71"/>
  <c r="AC9" i="71"/>
  <c r="AC10" i="71"/>
  <c r="X11" i="71"/>
  <c r="AB11" i="71"/>
  <c r="AA11" i="71"/>
  <c r="W11" i="71"/>
  <c r="Y11" i="71"/>
  <c r="AC11" i="71"/>
  <c r="Z11" i="71"/>
  <c r="AD11" i="71"/>
  <c r="V12" i="71"/>
  <c r="K142" i="30"/>
  <c r="BT21" i="71"/>
  <c r="BT5" i="71"/>
  <c r="BT22" i="71"/>
  <c r="BT23" i="71"/>
  <c r="BT6" i="71"/>
  <c r="BT24" i="71"/>
  <c r="BT7" i="71"/>
  <c r="BT25" i="71"/>
  <c r="BT8" i="71"/>
  <c r="BT9" i="71"/>
  <c r="BT26" i="71"/>
  <c r="BT27" i="71"/>
  <c r="BT10" i="71"/>
  <c r="AD21" i="71"/>
  <c r="AD22" i="71"/>
  <c r="AD23" i="71"/>
  <c r="AD24" i="71"/>
  <c r="AD25" i="71"/>
  <c r="AD26" i="71"/>
  <c r="AD27" i="71"/>
  <c r="CH21" i="71"/>
  <c r="CH5" i="71"/>
  <c r="CH6" i="71"/>
  <c r="CH23" i="71"/>
  <c r="CH22" i="71"/>
  <c r="CH24" i="71"/>
  <c r="CH7" i="71"/>
  <c r="CH25" i="71"/>
  <c r="CH8" i="71"/>
  <c r="CH26" i="71"/>
  <c r="CH9" i="71"/>
  <c r="CH10" i="71"/>
  <c r="CH27" i="71"/>
  <c r="DJ21" i="71"/>
  <c r="DJ5" i="71"/>
  <c r="DJ6" i="71"/>
  <c r="DJ22" i="71"/>
  <c r="DJ23" i="71"/>
  <c r="DJ24" i="71"/>
  <c r="DJ7" i="71"/>
  <c r="DJ8" i="71"/>
  <c r="DJ25" i="71"/>
  <c r="DJ26" i="71"/>
  <c r="DJ9" i="71"/>
  <c r="DJ10" i="71"/>
  <c r="DJ27" i="71"/>
  <c r="CH28" i="71"/>
  <c r="BT11" i="71"/>
  <c r="DJ11" i="71"/>
  <c r="AR21" i="71"/>
  <c r="AR5" i="71"/>
  <c r="AR23" i="71"/>
  <c r="AR6" i="71"/>
  <c r="AR22" i="71"/>
  <c r="AR24" i="71"/>
  <c r="AR7" i="71"/>
  <c r="AR25" i="71"/>
  <c r="AR8" i="71"/>
  <c r="AR26" i="71"/>
  <c r="AR9" i="71"/>
  <c r="AR27" i="71"/>
  <c r="AR10" i="71"/>
  <c r="CV21" i="71"/>
  <c r="CV5" i="71"/>
  <c r="CV22" i="71"/>
  <c r="CV6" i="71"/>
  <c r="CV23" i="71"/>
  <c r="CV7" i="71"/>
  <c r="CV24" i="71"/>
  <c r="CV25" i="71"/>
  <c r="CV8" i="71"/>
  <c r="CV26" i="71"/>
  <c r="CV9" i="71"/>
  <c r="CV27" i="71"/>
  <c r="CV10" i="71"/>
  <c r="DJ12" i="71"/>
  <c r="DF12" i="71"/>
  <c r="CU12" i="71"/>
  <c r="CQ12" i="71"/>
  <c r="CF12" i="71"/>
  <c r="CB12" i="71"/>
  <c r="BQ12" i="71"/>
  <c r="BM12" i="71"/>
  <c r="DI12" i="71"/>
  <c r="DE12" i="71"/>
  <c r="CT12" i="71"/>
  <c r="CP12" i="71"/>
  <c r="CE12" i="71"/>
  <c r="CA12" i="71"/>
  <c r="DC12" i="71"/>
  <c r="CR12" i="71"/>
  <c r="CG12" i="71"/>
  <c r="BS12" i="71"/>
  <c r="BN12" i="71"/>
  <c r="BD12" i="71"/>
  <c r="AZ12" i="71"/>
  <c r="AQ12" i="71"/>
  <c r="AM12" i="71"/>
  <c r="DH12" i="71"/>
  <c r="CO12" i="71"/>
  <c r="CD12" i="71"/>
  <c r="BR12" i="71"/>
  <c r="BG12" i="71"/>
  <c r="BC12" i="71"/>
  <c r="AY12" i="71"/>
  <c r="AP12" i="71"/>
  <c r="AL12" i="71"/>
  <c r="DD12" i="71"/>
  <c r="CS12" i="71"/>
  <c r="CH12" i="71"/>
  <c r="BP12" i="71"/>
  <c r="BF12" i="71"/>
  <c r="AK12" i="71"/>
  <c r="BB12" i="71"/>
  <c r="CV12" i="71"/>
  <c r="BT12" i="71"/>
  <c r="AN12" i="71"/>
  <c r="CC12" i="71"/>
  <c r="BO12" i="71"/>
  <c r="BE12" i="71"/>
  <c r="AR12" i="71"/>
  <c r="AO12" i="71"/>
  <c r="DG12" i="71"/>
  <c r="BA12" i="71"/>
  <c r="BF21" i="71"/>
  <c r="BF5" i="71"/>
  <c r="BF6" i="71"/>
  <c r="BF22" i="71"/>
  <c r="BF23" i="71"/>
  <c r="BF24" i="71"/>
  <c r="BF7" i="71"/>
  <c r="BF8" i="71"/>
  <c r="BF25" i="71"/>
  <c r="BF26" i="71"/>
  <c r="BF9" i="71"/>
  <c r="BF10" i="71"/>
  <c r="BF27" i="71"/>
  <c r="CV28" i="71"/>
  <c r="V30" i="71"/>
  <c r="DH29" i="71"/>
  <c r="DH33" i="71" s="1"/>
  <c r="DG43" i="71" s="1"/>
  <c r="DD29" i="71"/>
  <c r="CW29" i="71"/>
  <c r="CS29" i="71"/>
  <c r="CO29" i="71"/>
  <c r="DG29" i="71"/>
  <c r="DC29" i="71"/>
  <c r="DJ29" i="71"/>
  <c r="DF29" i="71"/>
  <c r="CU29" i="71"/>
  <c r="CQ29" i="71"/>
  <c r="CF29" i="71"/>
  <c r="CB29" i="71"/>
  <c r="CR29" i="71"/>
  <c r="CG29" i="71"/>
  <c r="CA29" i="71"/>
  <c r="BQ29" i="71"/>
  <c r="BQ33" i="71" s="1"/>
  <c r="BQ42" i="71" s="1"/>
  <c r="BM29" i="71"/>
  <c r="CP29" i="71"/>
  <c r="CE29" i="71"/>
  <c r="DI29" i="71"/>
  <c r="CV29" i="71"/>
  <c r="CD29" i="71"/>
  <c r="BS29" i="71"/>
  <c r="BO29" i="71"/>
  <c r="BD29" i="71"/>
  <c r="AZ29" i="71"/>
  <c r="AS29" i="71"/>
  <c r="AO29" i="71"/>
  <c r="AK29" i="71"/>
  <c r="CT29" i="71"/>
  <c r="CC29" i="71"/>
  <c r="BR29" i="71"/>
  <c r="BE29" i="71"/>
  <c r="AY29" i="71"/>
  <c r="DE29" i="71"/>
  <c r="BP29" i="71"/>
  <c r="BC29" i="71"/>
  <c r="AR29" i="71"/>
  <c r="AM29" i="71"/>
  <c r="BN29" i="71"/>
  <c r="BB29" i="71"/>
  <c r="AN29" i="71"/>
  <c r="CH29" i="71"/>
  <c r="BA29" i="71"/>
  <c r="BA33" i="71" s="1"/>
  <c r="BC40" i="71" s="1"/>
  <c r="AL29" i="71"/>
  <c r="BT29" i="71"/>
  <c r="AP29" i="71"/>
  <c r="BF29" i="71"/>
  <c r="AQ29" i="71"/>
  <c r="AR11" i="71"/>
  <c r="CH11" i="71"/>
  <c r="AD11" i="32"/>
  <c r="AL11" i="32"/>
  <c r="AH12" i="32"/>
  <c r="DK4" i="71"/>
  <c r="CW4" i="71"/>
  <c r="CI4" i="71"/>
  <c r="CI12" i="71"/>
  <c r="BU4" i="71"/>
  <c r="BU12" i="71"/>
  <c r="BG4" i="71"/>
  <c r="BG29" i="71"/>
  <c r="AS4" i="71"/>
  <c r="AS12" i="71"/>
  <c r="Y28" i="71"/>
  <c r="AC28" i="71"/>
  <c r="Z28" i="71"/>
  <c r="AD28" i="71"/>
  <c r="W28" i="71"/>
  <c r="AA28" i="71"/>
  <c r="X28" i="71"/>
  <c r="AB28" i="71"/>
  <c r="Z12" i="71"/>
  <c r="AD12" i="71"/>
  <c r="W12" i="71"/>
  <c r="AC12" i="71"/>
  <c r="AA12" i="71"/>
  <c r="X12" i="71"/>
  <c r="AB12" i="71"/>
  <c r="Y12" i="71"/>
  <c r="AE4" i="71"/>
  <c r="AD5" i="71"/>
  <c r="AD6" i="71"/>
  <c r="AD7" i="71"/>
  <c r="AD8" i="71"/>
  <c r="AD9" i="71"/>
  <c r="AD10" i="71"/>
  <c r="V13" i="71"/>
  <c r="K143" i="30"/>
  <c r="BU29" i="71"/>
  <c r="V31" i="71"/>
  <c r="DH30" i="71"/>
  <c r="DD30" i="71"/>
  <c r="CW30" i="71"/>
  <c r="CS30" i="71"/>
  <c r="CO30" i="71"/>
  <c r="DK30" i="71"/>
  <c r="DG30" i="71"/>
  <c r="DC30" i="71"/>
  <c r="DJ30" i="71"/>
  <c r="DF30" i="71"/>
  <c r="CU30" i="71"/>
  <c r="CQ30" i="71"/>
  <c r="CF30" i="71"/>
  <c r="CB30" i="71"/>
  <c r="DE30" i="71"/>
  <c r="CV30" i="71"/>
  <c r="CE30" i="71"/>
  <c r="BU30" i="71"/>
  <c r="BQ30" i="71"/>
  <c r="BM30" i="71"/>
  <c r="CT30" i="71"/>
  <c r="CI30" i="71"/>
  <c r="CD30" i="71"/>
  <c r="CR30" i="71"/>
  <c r="CH30" i="71"/>
  <c r="CH33" i="71" s="1"/>
  <c r="CE45" i="71" s="1"/>
  <c r="CC30" i="71"/>
  <c r="BS30" i="71"/>
  <c r="BO30" i="71"/>
  <c r="BD30" i="71"/>
  <c r="AZ30" i="71"/>
  <c r="AS30" i="71"/>
  <c r="AO30" i="71"/>
  <c r="AK30" i="71"/>
  <c r="DI30" i="71"/>
  <c r="BN30" i="71"/>
  <c r="BC30" i="71"/>
  <c r="CG30" i="71"/>
  <c r="CG33" i="71" s="1"/>
  <c r="CE44" i="71" s="1"/>
  <c r="BT30" i="71"/>
  <c r="BG30" i="71"/>
  <c r="BB30" i="71"/>
  <c r="AQ30" i="71"/>
  <c r="AQ33" i="71" s="1"/>
  <c r="AL30" i="71"/>
  <c r="CA30" i="71"/>
  <c r="BR30" i="71"/>
  <c r="BA30" i="71"/>
  <c r="AP30" i="71"/>
  <c r="CX30" i="71"/>
  <c r="BP30" i="71"/>
  <c r="AY30" i="71"/>
  <c r="AN30" i="71"/>
  <c r="BF30" i="71"/>
  <c r="AM30" i="71"/>
  <c r="BE30" i="71"/>
  <c r="BE33" i="71" s="1"/>
  <c r="BC44" i="71" s="1"/>
  <c r="CP30" i="71"/>
  <c r="AR30" i="71"/>
  <c r="DK21" i="71"/>
  <c r="DK5" i="71"/>
  <c r="DK6" i="71"/>
  <c r="DK22" i="71"/>
  <c r="DK23" i="71"/>
  <c r="DK7" i="71"/>
  <c r="DK24" i="71"/>
  <c r="DK8" i="71"/>
  <c r="DK25" i="71"/>
  <c r="DK26" i="71"/>
  <c r="DK33" i="71" s="1"/>
  <c r="DK9" i="71"/>
  <c r="DK10" i="71"/>
  <c r="DK27" i="71"/>
  <c r="DK11" i="71"/>
  <c r="DK28" i="71"/>
  <c r="BG21" i="71"/>
  <c r="BG5" i="71"/>
  <c r="BG23" i="71"/>
  <c r="BG33" i="71" s="1"/>
  <c r="BG22" i="71"/>
  <c r="BG6" i="71"/>
  <c r="BG7" i="71"/>
  <c r="BG24" i="71"/>
  <c r="BG25" i="71"/>
  <c r="BG8" i="71"/>
  <c r="BG9" i="71"/>
  <c r="BG26" i="71"/>
  <c r="BG27" i="71"/>
  <c r="BG10" i="71"/>
  <c r="BG11" i="71"/>
  <c r="BG28" i="71"/>
  <c r="AE22" i="71"/>
  <c r="AE21" i="71"/>
  <c r="AE23" i="71"/>
  <c r="AE24" i="71"/>
  <c r="AE25" i="71"/>
  <c r="AE26" i="71"/>
  <c r="AE27" i="71"/>
  <c r="AE28" i="71"/>
  <c r="AS21" i="71"/>
  <c r="AS5" i="71"/>
  <c r="AS23" i="71"/>
  <c r="AS22" i="71"/>
  <c r="AS33" i="71" s="1"/>
  <c r="AO46" i="71" s="1"/>
  <c r="AS6" i="71"/>
  <c r="AS24" i="71"/>
  <c r="AS7" i="71"/>
  <c r="AS25" i="71"/>
  <c r="AS8" i="71"/>
  <c r="AS26" i="71"/>
  <c r="AS9" i="71"/>
  <c r="AS10" i="71"/>
  <c r="AS27" i="71"/>
  <c r="AS28" i="71"/>
  <c r="AS11" i="71"/>
  <c r="CW21" i="71"/>
  <c r="CW5" i="71"/>
  <c r="CW22" i="71"/>
  <c r="CW23" i="71"/>
  <c r="CW6" i="71"/>
  <c r="CW24" i="71"/>
  <c r="CW7" i="71"/>
  <c r="CW8" i="71"/>
  <c r="CW25" i="71"/>
  <c r="CW26" i="71"/>
  <c r="CW9" i="71"/>
  <c r="CW27" i="71"/>
  <c r="CW10" i="71"/>
  <c r="CW28" i="71"/>
  <c r="CW11" i="71"/>
  <c r="DK29" i="71"/>
  <c r="CW12" i="71"/>
  <c r="DK12" i="71"/>
  <c r="BU21" i="71"/>
  <c r="BU5" i="71"/>
  <c r="BU23" i="71"/>
  <c r="BU6" i="71"/>
  <c r="BU22" i="71"/>
  <c r="BU24" i="71"/>
  <c r="BU7" i="71"/>
  <c r="BU8" i="71"/>
  <c r="BU25" i="71"/>
  <c r="BU9" i="71"/>
  <c r="BU26" i="71"/>
  <c r="BU27" i="71"/>
  <c r="BU10" i="71"/>
  <c r="BU28" i="71"/>
  <c r="BU11" i="71"/>
  <c r="DK13" i="71"/>
  <c r="DJ13" i="71"/>
  <c r="DF13" i="71"/>
  <c r="CU13" i="71"/>
  <c r="CQ13" i="71"/>
  <c r="CF13" i="71"/>
  <c r="CB13" i="71"/>
  <c r="BU13" i="71"/>
  <c r="BQ13" i="71"/>
  <c r="BM13" i="71"/>
  <c r="DI13" i="71"/>
  <c r="DE13" i="71"/>
  <c r="CT13" i="71"/>
  <c r="CP13" i="71"/>
  <c r="CI13" i="71"/>
  <c r="CE13" i="71"/>
  <c r="CA13" i="71"/>
  <c r="DG13" i="71"/>
  <c r="CV13" i="71"/>
  <c r="CC13" i="71"/>
  <c r="BR13" i="71"/>
  <c r="BE13" i="71"/>
  <c r="BA13" i="71"/>
  <c r="AR13" i="71"/>
  <c r="AN13" i="71"/>
  <c r="DD13" i="71"/>
  <c r="CS13" i="71"/>
  <c r="CH13" i="71"/>
  <c r="BV13" i="71"/>
  <c r="BP13" i="71"/>
  <c r="BD13" i="71"/>
  <c r="AZ13" i="71"/>
  <c r="AQ13" i="71"/>
  <c r="AM13" i="71"/>
  <c r="DH13" i="71"/>
  <c r="CW13" i="71"/>
  <c r="BO13" i="71"/>
  <c r="BC13" i="71"/>
  <c r="AP13" i="71"/>
  <c r="CD13" i="71"/>
  <c r="BT13" i="71"/>
  <c r="BG13" i="71"/>
  <c r="AS13" i="71"/>
  <c r="DC13" i="71"/>
  <c r="CR13" i="71"/>
  <c r="CG13" i="71"/>
  <c r="BN13" i="71"/>
  <c r="BB13" i="71"/>
  <c r="BB17" i="71" s="1"/>
  <c r="BB41" i="71" s="1"/>
  <c r="AO13" i="71"/>
  <c r="CO13" i="71"/>
  <c r="AY13" i="71"/>
  <c r="AL13" i="71"/>
  <c r="BS13" i="71"/>
  <c r="BF13" i="71"/>
  <c r="AK13" i="71"/>
  <c r="CI21" i="71"/>
  <c r="CI5" i="71"/>
  <c r="CI22" i="71"/>
  <c r="CI6" i="71"/>
  <c r="CI23" i="71"/>
  <c r="CI7" i="71"/>
  <c r="CI24" i="71"/>
  <c r="CI25" i="71"/>
  <c r="CI8" i="71"/>
  <c r="CI9" i="71"/>
  <c r="CI26" i="71"/>
  <c r="CI10" i="71"/>
  <c r="CI27" i="71"/>
  <c r="CI11" i="71"/>
  <c r="CI28" i="71"/>
  <c r="CI29" i="71"/>
  <c r="AD12" i="32"/>
  <c r="AH13" i="32"/>
  <c r="AL12" i="32"/>
  <c r="DL4" i="71"/>
  <c r="DL13" i="71"/>
  <c r="CX4" i="71"/>
  <c r="CX13" i="71"/>
  <c r="CJ4" i="71"/>
  <c r="BV4" i="71"/>
  <c r="BH4" i="71"/>
  <c r="AT4" i="71"/>
  <c r="Y29" i="71"/>
  <c r="AC29" i="71"/>
  <c r="Z29" i="71"/>
  <c r="AD29" i="71"/>
  <c r="W29" i="71"/>
  <c r="AA29" i="71"/>
  <c r="AE29" i="71"/>
  <c r="X29" i="71"/>
  <c r="AB29" i="71"/>
  <c r="AF4" i="71"/>
  <c r="AF13" i="71"/>
  <c r="AE5" i="71"/>
  <c r="AE6" i="71"/>
  <c r="AE7" i="71"/>
  <c r="AE17" i="71" s="1"/>
  <c r="AE8" i="71"/>
  <c r="AE9" i="71"/>
  <c r="AE10" i="71"/>
  <c r="AE11" i="71"/>
  <c r="X13" i="71"/>
  <c r="AB13" i="71"/>
  <c r="AA13" i="71"/>
  <c r="Y13" i="71"/>
  <c r="AC13" i="71"/>
  <c r="W13" i="71"/>
  <c r="Z13" i="71"/>
  <c r="AD13" i="71"/>
  <c r="AE13" i="71"/>
  <c r="AE12" i="71"/>
  <c r="V14" i="71"/>
  <c r="B114" i="9"/>
  <c r="N114" i="9"/>
  <c r="B115" i="9"/>
  <c r="N115" i="9"/>
  <c r="B113" i="9"/>
  <c r="A114" i="9"/>
  <c r="H19" i="70"/>
  <c r="H18" i="70"/>
  <c r="K144" i="30"/>
  <c r="G140" i="9"/>
  <c r="H141" i="9"/>
  <c r="I142" i="9"/>
  <c r="G138" i="9"/>
  <c r="D127" i="9"/>
  <c r="H127" i="9"/>
  <c r="E128" i="9"/>
  <c r="I128" i="9"/>
  <c r="F129" i="9"/>
  <c r="C130" i="9"/>
  <c r="G130" i="9"/>
  <c r="D131" i="9"/>
  <c r="H131" i="9"/>
  <c r="E132" i="9"/>
  <c r="I132" i="9"/>
  <c r="F133" i="9"/>
  <c r="C134" i="9"/>
  <c r="G134" i="9"/>
  <c r="D135" i="9"/>
  <c r="H135" i="9"/>
  <c r="E136" i="9"/>
  <c r="I136" i="9"/>
  <c r="G137" i="9"/>
  <c r="H142" i="9"/>
  <c r="G127" i="9"/>
  <c r="E129" i="9"/>
  <c r="C131" i="9"/>
  <c r="H132" i="9"/>
  <c r="F134" i="9"/>
  <c r="D136" i="9"/>
  <c r="H140" i="9"/>
  <c r="I141" i="9"/>
  <c r="H138" i="9"/>
  <c r="E127" i="9"/>
  <c r="I127" i="9"/>
  <c r="F128" i="9"/>
  <c r="C129" i="9"/>
  <c r="G129" i="9"/>
  <c r="D130" i="9"/>
  <c r="H130" i="9"/>
  <c r="E131" i="9"/>
  <c r="I131" i="9"/>
  <c r="F132" i="9"/>
  <c r="C133" i="9"/>
  <c r="G133" i="9"/>
  <c r="D134" i="9"/>
  <c r="H134" i="9"/>
  <c r="E135" i="9"/>
  <c r="I135" i="9"/>
  <c r="F136" i="9"/>
  <c r="H137" i="9"/>
  <c r="G141" i="9"/>
  <c r="D128" i="9"/>
  <c r="I129" i="9"/>
  <c r="G131" i="9"/>
  <c r="E133" i="9"/>
  <c r="C135" i="9"/>
  <c r="H136" i="9"/>
  <c r="I140" i="9"/>
  <c r="G142" i="9"/>
  <c r="I138" i="9"/>
  <c r="F127" i="9"/>
  <c r="C128" i="9"/>
  <c r="G128" i="9"/>
  <c r="D129" i="9"/>
  <c r="H129" i="9"/>
  <c r="E130" i="9"/>
  <c r="I130" i="9"/>
  <c r="F131" i="9"/>
  <c r="C132" i="9"/>
  <c r="G132" i="9"/>
  <c r="D133" i="9"/>
  <c r="H133" i="9"/>
  <c r="E134" i="9"/>
  <c r="I134" i="9"/>
  <c r="F135" i="9"/>
  <c r="C136" i="9"/>
  <c r="G136" i="9"/>
  <c r="I137" i="9"/>
  <c r="C127" i="9"/>
  <c r="H128" i="9"/>
  <c r="F130" i="9"/>
  <c r="D132" i="9"/>
  <c r="I133" i="9"/>
  <c r="G135" i="9"/>
  <c r="N113" i="9"/>
  <c r="DK14" i="71"/>
  <c r="DG14" i="71"/>
  <c r="DG17" i="71" s="1"/>
  <c r="DF42" i="71" s="1"/>
  <c r="DC14" i="71"/>
  <c r="DI14" i="71"/>
  <c r="DD14" i="71"/>
  <c r="CU14" i="71"/>
  <c r="CQ14" i="71"/>
  <c r="CJ14" i="71"/>
  <c r="CF14" i="71"/>
  <c r="CB14" i="71"/>
  <c r="CB17" i="71" s="1"/>
  <c r="CD39" i="71" s="1"/>
  <c r="BU14" i="71"/>
  <c r="BQ14" i="71"/>
  <c r="BM14" i="71"/>
  <c r="DH14" i="71"/>
  <c r="CX14" i="71"/>
  <c r="CT14" i="71"/>
  <c r="CP14" i="71"/>
  <c r="CI14" i="71"/>
  <c r="CE14" i="71"/>
  <c r="CA14" i="71"/>
  <c r="DE14" i="71"/>
  <c r="CR14" i="71"/>
  <c r="CG14" i="71"/>
  <c r="BV14" i="71"/>
  <c r="BP14" i="71"/>
  <c r="BF14" i="71"/>
  <c r="BB14" i="71"/>
  <c r="AS14" i="71"/>
  <c r="AO14" i="71"/>
  <c r="AK14" i="71"/>
  <c r="DL14" i="71"/>
  <c r="CW14" i="71"/>
  <c r="CO14" i="71"/>
  <c r="CD14" i="71"/>
  <c r="BT14" i="71"/>
  <c r="BO14" i="71"/>
  <c r="BE14" i="71"/>
  <c r="BA14" i="71"/>
  <c r="BA17" i="71" s="1"/>
  <c r="BB40" i="71" s="1"/>
  <c r="AR14" i="71"/>
  <c r="AN14" i="71"/>
  <c r="BN14" i="71"/>
  <c r="BH14" i="71"/>
  <c r="AZ14" i="71"/>
  <c r="AU14" i="71"/>
  <c r="AM14" i="71"/>
  <c r="CH14" i="71"/>
  <c r="BS14" i="71"/>
  <c r="BR14" i="71"/>
  <c r="BC14" i="71"/>
  <c r="DJ14" i="71"/>
  <c r="DJ17" i="71" s="1"/>
  <c r="DF45" i="71" s="1"/>
  <c r="CV14" i="71"/>
  <c r="CK14" i="71"/>
  <c r="BG14" i="71"/>
  <c r="AY14" i="71"/>
  <c r="AT14" i="71"/>
  <c r="AL14" i="71"/>
  <c r="DF14" i="71"/>
  <c r="CS14" i="71"/>
  <c r="BD14" i="71"/>
  <c r="AQ14" i="71"/>
  <c r="CC14" i="71"/>
  <c r="AP14" i="71"/>
  <c r="AF29" i="71"/>
  <c r="BH21" i="71"/>
  <c r="BH5" i="71"/>
  <c r="BH6" i="71"/>
  <c r="BH23" i="71"/>
  <c r="BH22" i="71"/>
  <c r="BH7" i="71"/>
  <c r="BH24" i="71"/>
  <c r="BH8" i="71"/>
  <c r="BH25" i="71"/>
  <c r="BH9" i="71"/>
  <c r="BH26" i="71"/>
  <c r="BH10" i="71"/>
  <c r="BH27" i="71"/>
  <c r="BH28" i="71"/>
  <c r="BH11" i="71"/>
  <c r="BH29" i="71"/>
  <c r="BH12" i="71"/>
  <c r="BH13" i="71"/>
  <c r="AT21" i="71"/>
  <c r="AT5" i="71"/>
  <c r="AT23" i="71"/>
  <c r="AT22" i="71"/>
  <c r="AT6" i="71"/>
  <c r="AT17" i="71" s="1"/>
  <c r="AN47" i="71" s="1"/>
  <c r="AT7" i="71"/>
  <c r="AT24" i="71"/>
  <c r="AT8" i="71"/>
  <c r="AT25" i="71"/>
  <c r="AT9" i="71"/>
  <c r="AT26" i="71"/>
  <c r="AT10" i="71"/>
  <c r="AT27" i="71"/>
  <c r="AT28" i="71"/>
  <c r="AT11" i="71"/>
  <c r="AT12" i="71"/>
  <c r="AT29" i="71"/>
  <c r="BV5" i="71"/>
  <c r="BV21" i="71"/>
  <c r="BV23" i="71"/>
  <c r="BV6" i="71"/>
  <c r="BV22" i="71"/>
  <c r="BV7" i="71"/>
  <c r="BV24" i="71"/>
  <c r="BV25" i="71"/>
  <c r="BV8" i="71"/>
  <c r="BV26" i="71"/>
  <c r="BV9" i="71"/>
  <c r="BV10" i="71"/>
  <c r="BV27" i="71"/>
  <c r="BV28" i="71"/>
  <c r="BV11" i="71"/>
  <c r="BV12" i="71"/>
  <c r="BV29" i="71"/>
  <c r="AT13" i="71"/>
  <c r="AF22" i="71"/>
  <c r="AF21" i="71"/>
  <c r="AF23" i="71"/>
  <c r="AF24" i="71"/>
  <c r="AF25" i="71"/>
  <c r="AF26" i="71"/>
  <c r="AF27" i="71"/>
  <c r="AF28" i="71"/>
  <c r="CJ21" i="71"/>
  <c r="CJ5" i="71"/>
  <c r="CJ22" i="71"/>
  <c r="CJ23" i="71"/>
  <c r="CJ6" i="71"/>
  <c r="CJ7" i="71"/>
  <c r="CJ17" i="71" s="1"/>
  <c r="CJ24" i="71"/>
  <c r="CJ8" i="71"/>
  <c r="CJ25" i="71"/>
  <c r="CJ26" i="71"/>
  <c r="CJ9" i="71"/>
  <c r="CJ10" i="71"/>
  <c r="CJ27" i="71"/>
  <c r="CJ28" i="71"/>
  <c r="CJ11" i="71"/>
  <c r="CJ12" i="71"/>
  <c r="CJ29" i="71"/>
  <c r="CX21" i="71"/>
  <c r="CX5" i="71"/>
  <c r="CX22" i="71"/>
  <c r="CX23" i="71"/>
  <c r="CX6" i="71"/>
  <c r="CX24" i="71"/>
  <c r="CX7" i="71"/>
  <c r="CX25" i="71"/>
  <c r="CX8" i="71"/>
  <c r="CX9" i="71"/>
  <c r="CX26" i="71"/>
  <c r="CX27" i="71"/>
  <c r="CX10" i="71"/>
  <c r="CX28" i="71"/>
  <c r="CX11" i="71"/>
  <c r="CX12" i="71"/>
  <c r="CX29" i="71"/>
  <c r="CX33" i="71" s="1"/>
  <c r="CS47" i="71" s="1"/>
  <c r="DL21" i="71"/>
  <c r="DL5" i="71"/>
  <c r="DL23" i="71"/>
  <c r="DL6" i="71"/>
  <c r="DL22" i="71"/>
  <c r="DL24" i="71"/>
  <c r="DL7" i="71"/>
  <c r="DL25" i="71"/>
  <c r="DL8" i="71"/>
  <c r="DL26" i="71"/>
  <c r="DL9" i="71"/>
  <c r="DL10" i="71"/>
  <c r="DL27" i="71"/>
  <c r="DL11" i="71"/>
  <c r="DL28" i="71"/>
  <c r="DL12" i="71"/>
  <c r="DL29" i="71"/>
  <c r="CJ13" i="71"/>
  <c r="AT30" i="71"/>
  <c r="BV30" i="71"/>
  <c r="BH30" i="71"/>
  <c r="DL30" i="71"/>
  <c r="CJ30" i="71"/>
  <c r="DL31" i="71"/>
  <c r="DH31" i="71"/>
  <c r="DD31" i="71"/>
  <c r="DD33" i="71" s="1"/>
  <c r="DG39" i="71" s="1"/>
  <c r="CW31" i="71"/>
  <c r="CS31" i="71"/>
  <c r="CS33" i="71" s="1"/>
  <c r="CS42" i="71" s="1"/>
  <c r="CO31" i="71"/>
  <c r="CO33" i="71"/>
  <c r="CS38" i="71" s="1"/>
  <c r="DK31" i="71"/>
  <c r="DG46" i="71"/>
  <c r="DG31" i="71"/>
  <c r="DG33" i="71"/>
  <c r="DG42" i="71"/>
  <c r="DC31" i="71"/>
  <c r="DC33" i="71" s="1"/>
  <c r="DG38" i="71" s="1"/>
  <c r="DJ31" i="71"/>
  <c r="DJ33" i="71"/>
  <c r="DG45" i="71" s="1"/>
  <c r="DF31" i="71"/>
  <c r="DF33" i="71"/>
  <c r="DG41" i="71"/>
  <c r="CU31" i="71"/>
  <c r="CU33" i="71"/>
  <c r="CS44" i="71"/>
  <c r="CQ31" i="71"/>
  <c r="CQ33" i="71" s="1"/>
  <c r="CS40" i="71" s="1"/>
  <c r="CJ31" i="71"/>
  <c r="CF31" i="71"/>
  <c r="CB31" i="71"/>
  <c r="CB33" i="71"/>
  <c r="CE39" i="71" s="1"/>
  <c r="DI31" i="71"/>
  <c r="DI33" i="71"/>
  <c r="DG44" i="71"/>
  <c r="CR31" i="71"/>
  <c r="CR33" i="71"/>
  <c r="CS41" i="71"/>
  <c r="CI31" i="71"/>
  <c r="CD31" i="71"/>
  <c r="CD33" i="71"/>
  <c r="CE41" i="71"/>
  <c r="BU31" i="71"/>
  <c r="BQ31" i="71"/>
  <c r="BM31" i="71"/>
  <c r="BM33" i="71" s="1"/>
  <c r="BQ38" i="71" s="1"/>
  <c r="BF31" i="71"/>
  <c r="BF33" i="71"/>
  <c r="BC45" i="71" s="1"/>
  <c r="DE31" i="71"/>
  <c r="DE33" i="71"/>
  <c r="DG40" i="71"/>
  <c r="CX31" i="71"/>
  <c r="CP31" i="71"/>
  <c r="CP33" i="71"/>
  <c r="CS39" i="71"/>
  <c r="CH31" i="71"/>
  <c r="CC31" i="71"/>
  <c r="CC33" i="71" s="1"/>
  <c r="CE40" i="71" s="1"/>
  <c r="BT31" i="71"/>
  <c r="BT33" i="71"/>
  <c r="BQ45" i="71" s="1"/>
  <c r="CV31" i="71"/>
  <c r="CV33" i="71"/>
  <c r="CS45" i="71"/>
  <c r="CG31" i="71"/>
  <c r="CA31" i="71"/>
  <c r="CA33" i="71" s="1"/>
  <c r="CE38" i="71" s="1"/>
  <c r="BW31" i="71"/>
  <c r="BS31" i="71"/>
  <c r="BS33" i="71" s="1"/>
  <c r="BQ44" i="71" s="1"/>
  <c r="BO31" i="71"/>
  <c r="BO33" i="71"/>
  <c r="BQ40" i="71" s="1"/>
  <c r="BH31" i="71"/>
  <c r="BD31" i="71"/>
  <c r="BD33" i="71"/>
  <c r="BC43" i="71" s="1"/>
  <c r="AZ31" i="71"/>
  <c r="AZ33" i="71"/>
  <c r="BC39" i="71"/>
  <c r="AS31" i="71"/>
  <c r="AO31" i="71"/>
  <c r="AK31" i="71"/>
  <c r="AK33" i="71"/>
  <c r="BR31" i="71"/>
  <c r="BR33" i="71"/>
  <c r="BQ43" i="71"/>
  <c r="BB31" i="71"/>
  <c r="BB33" i="71"/>
  <c r="BC41" i="71"/>
  <c r="CT31" i="71"/>
  <c r="BP31" i="71"/>
  <c r="BP33" i="71"/>
  <c r="BQ41" i="71" s="1"/>
  <c r="BG31" i="71"/>
  <c r="BC46" i="71"/>
  <c r="BA31" i="71"/>
  <c r="AU31" i="71"/>
  <c r="AP31" i="71"/>
  <c r="AP33" i="71" s="1"/>
  <c r="AO43" i="71" s="1"/>
  <c r="AY31" i="71"/>
  <c r="AR31" i="71"/>
  <c r="AR33" i="71"/>
  <c r="AO45" i="71" s="1"/>
  <c r="AL31" i="71"/>
  <c r="AL33" i="71"/>
  <c r="AO39" i="71"/>
  <c r="BV31" i="71"/>
  <c r="AQ31" i="71"/>
  <c r="AO44" i="71"/>
  <c r="AN31" i="71"/>
  <c r="AN33" i="71" s="1"/>
  <c r="AO41" i="71" s="1"/>
  <c r="CE31" i="71"/>
  <c r="BN31" i="71"/>
  <c r="BN33" i="71"/>
  <c r="BQ39" i="71" s="1"/>
  <c r="AM31" i="71"/>
  <c r="AM33" i="71"/>
  <c r="AO40" i="71"/>
  <c r="BE31" i="71"/>
  <c r="BC31" i="71"/>
  <c r="BC33" i="71" s="1"/>
  <c r="BC42" i="71" s="1"/>
  <c r="AT31" i="71"/>
  <c r="AD13" i="32"/>
  <c r="AL13" i="32"/>
  <c r="AH14" i="32"/>
  <c r="AH15" i="32"/>
  <c r="A115" i="9"/>
  <c r="M114" i="9"/>
  <c r="DM4" i="71"/>
  <c r="CY4" i="71"/>
  <c r="CW33" i="71"/>
  <c r="CS46" i="71" s="1"/>
  <c r="CK4" i="71"/>
  <c r="BW4" i="71"/>
  <c r="BI4" i="71"/>
  <c r="BI14" i="71"/>
  <c r="AU4" i="71"/>
  <c r="Y30" i="71"/>
  <c r="AC30" i="71"/>
  <c r="AC33" i="71" s="1"/>
  <c r="Z30" i="71"/>
  <c r="AD30" i="71"/>
  <c r="W30" i="71"/>
  <c r="AA30" i="71"/>
  <c r="AE30" i="71"/>
  <c r="X30" i="71"/>
  <c r="AB30" i="71"/>
  <c r="AF30" i="71"/>
  <c r="Z14" i="71"/>
  <c r="AD14" i="71"/>
  <c r="Y14" i="71"/>
  <c r="AA14" i="71"/>
  <c r="AA17" i="71" s="1"/>
  <c r="AE14" i="71"/>
  <c r="X14" i="71"/>
  <c r="AB14" i="71"/>
  <c r="AF14" i="71"/>
  <c r="W14" i="71"/>
  <c r="AC14" i="71"/>
  <c r="AG4" i="71"/>
  <c r="AF5" i="71"/>
  <c r="AF6" i="71"/>
  <c r="AF7" i="71"/>
  <c r="AF8" i="71"/>
  <c r="AF9" i="71"/>
  <c r="AF10" i="71"/>
  <c r="AF11" i="71"/>
  <c r="AF12" i="71"/>
  <c r="V15" i="71"/>
  <c r="I57" i="70"/>
  <c r="I58" i="70"/>
  <c r="I59" i="70"/>
  <c r="I60" i="70"/>
  <c r="I61" i="70"/>
  <c r="I62" i="70"/>
  <c r="I56" i="70"/>
  <c r="I2" i="64"/>
  <c r="I3" i="64"/>
  <c r="I4" i="64"/>
  <c r="I5" i="64"/>
  <c r="I6" i="64"/>
  <c r="I7" i="64"/>
  <c r="I8" i="64"/>
  <c r="I9" i="64"/>
  <c r="I10" i="64"/>
  <c r="I11" i="64"/>
  <c r="I12" i="64"/>
  <c r="I13" i="64"/>
  <c r="I14" i="64"/>
  <c r="I15" i="64"/>
  <c r="I16" i="64"/>
  <c r="I17" i="64"/>
  <c r="I18" i="64"/>
  <c r="I19" i="64"/>
  <c r="I20" i="64"/>
  <c r="I21" i="64"/>
  <c r="I22" i="64"/>
  <c r="I23" i="64"/>
  <c r="I24" i="64"/>
  <c r="I25" i="64"/>
  <c r="I26" i="64"/>
  <c r="I27" i="64"/>
  <c r="I28" i="64"/>
  <c r="I29" i="64"/>
  <c r="I30" i="64"/>
  <c r="I31" i="64"/>
  <c r="I32" i="64"/>
  <c r="I33" i="64"/>
  <c r="I34" i="64"/>
  <c r="I35" i="64"/>
  <c r="I36" i="64"/>
  <c r="I37" i="64"/>
  <c r="I38" i="64"/>
  <c r="I39" i="64"/>
  <c r="M39" i="64" s="1"/>
  <c r="I40" i="64"/>
  <c r="M40" i="64" s="1"/>
  <c r="I41" i="64"/>
  <c r="M41" i="64" s="1"/>
  <c r="I42" i="64"/>
  <c r="I43" i="64"/>
  <c r="M43" i="64"/>
  <c r="I44" i="64"/>
  <c r="I45" i="64"/>
  <c r="M45" i="64" s="1"/>
  <c r="I46" i="64"/>
  <c r="I47" i="64"/>
  <c r="M47" i="64"/>
  <c r="I48" i="64"/>
  <c r="M48" i="64"/>
  <c r="I49" i="64"/>
  <c r="M49" i="64"/>
  <c r="I50" i="64"/>
  <c r="I51" i="64"/>
  <c r="M51" i="64" s="1"/>
  <c r="I52" i="64"/>
  <c r="I53" i="64"/>
  <c r="M53" i="64"/>
  <c r="I54" i="64"/>
  <c r="I55" i="64"/>
  <c r="I56" i="64"/>
  <c r="I57" i="64"/>
  <c r="I58" i="64"/>
  <c r="M58" i="64"/>
  <c r="I59" i="64"/>
  <c r="M59" i="64"/>
  <c r="I60" i="64"/>
  <c r="I61" i="64"/>
  <c r="M61" i="64" s="1"/>
  <c r="I62" i="64"/>
  <c r="I63" i="64"/>
  <c r="I64" i="64"/>
  <c r="M64" i="64" s="1"/>
  <c r="I65" i="64"/>
  <c r="M65" i="64" s="1"/>
  <c r="I66" i="64"/>
  <c r="M66" i="64" s="1"/>
  <c r="I67" i="64"/>
  <c r="I68" i="64"/>
  <c r="I69" i="64"/>
  <c r="M69" i="64" s="1"/>
  <c r="I70" i="64"/>
  <c r="I71" i="64"/>
  <c r="M71" i="64"/>
  <c r="I72" i="64"/>
  <c r="M72" i="64"/>
  <c r="I73" i="64"/>
  <c r="I74" i="64"/>
  <c r="I75" i="64"/>
  <c r="I76" i="64"/>
  <c r="I77" i="64"/>
  <c r="I78" i="64"/>
  <c r="I79" i="64"/>
  <c r="I80" i="64"/>
  <c r="I81" i="64"/>
  <c r="I82" i="64"/>
  <c r="I83" i="64"/>
  <c r="I84" i="64"/>
  <c r="I85" i="64"/>
  <c r="I86" i="64"/>
  <c r="I87" i="64"/>
  <c r="I88" i="64"/>
  <c r="I89" i="64"/>
  <c r="I90" i="64"/>
  <c r="I91" i="64"/>
  <c r="I92" i="64"/>
  <c r="I93" i="64"/>
  <c r="I94" i="64"/>
  <c r="I95" i="64"/>
  <c r="I96" i="64"/>
  <c r="I97" i="64"/>
  <c r="I98" i="64"/>
  <c r="I99" i="64"/>
  <c r="I100" i="64"/>
  <c r="I101" i="64"/>
  <c r="I102" i="64"/>
  <c r="I103" i="64"/>
  <c r="I104" i="64"/>
  <c r="I105" i="64"/>
  <c r="I106" i="64"/>
  <c r="I107" i="64"/>
  <c r="I108" i="64"/>
  <c r="I109" i="64"/>
  <c r="K2" i="58"/>
  <c r="K3" i="58"/>
  <c r="K4" i="58"/>
  <c r="K5" i="58"/>
  <c r="K6" i="58"/>
  <c r="K7" i="58"/>
  <c r="K8" i="58"/>
  <c r="K9" i="58"/>
  <c r="K10" i="58"/>
  <c r="K11" i="58"/>
  <c r="K12" i="58"/>
  <c r="K13" i="58"/>
  <c r="K14" i="58"/>
  <c r="K15" i="58"/>
  <c r="K16" i="58"/>
  <c r="K17" i="58"/>
  <c r="K18" i="58"/>
  <c r="K19" i="58"/>
  <c r="K20" i="58"/>
  <c r="K21" i="58"/>
  <c r="K22" i="58"/>
  <c r="K23" i="58"/>
  <c r="K24" i="58"/>
  <c r="K25" i="58"/>
  <c r="K26" i="58"/>
  <c r="K27" i="58"/>
  <c r="K28" i="58"/>
  <c r="K29" i="58"/>
  <c r="K30" i="58"/>
  <c r="K31" i="58"/>
  <c r="K32" i="58"/>
  <c r="K33" i="58"/>
  <c r="K34" i="58"/>
  <c r="K35" i="58"/>
  <c r="K36" i="58"/>
  <c r="K37" i="58"/>
  <c r="K38" i="58"/>
  <c r="K39" i="58"/>
  <c r="K40" i="58"/>
  <c r="K41" i="58"/>
  <c r="K42" i="58"/>
  <c r="K43" i="58"/>
  <c r="K44" i="58"/>
  <c r="K45" i="58"/>
  <c r="K46" i="58"/>
  <c r="K47" i="58"/>
  <c r="K48" i="58"/>
  <c r="K49" i="58"/>
  <c r="K50" i="58"/>
  <c r="K51" i="58"/>
  <c r="K52" i="58"/>
  <c r="K53" i="58"/>
  <c r="K54" i="58"/>
  <c r="K55" i="58"/>
  <c r="K56" i="58"/>
  <c r="K57" i="58"/>
  <c r="K58" i="58"/>
  <c r="K59" i="58"/>
  <c r="K60" i="58"/>
  <c r="K61" i="58"/>
  <c r="K62" i="58"/>
  <c r="K63" i="58"/>
  <c r="K64" i="58"/>
  <c r="K65" i="58"/>
  <c r="K66" i="58"/>
  <c r="K67" i="58"/>
  <c r="K68" i="58"/>
  <c r="K69" i="58"/>
  <c r="K70" i="58"/>
  <c r="K71" i="58"/>
  <c r="K72" i="58"/>
  <c r="K73" i="58"/>
  <c r="K74" i="58"/>
  <c r="K75" i="58"/>
  <c r="K76" i="58"/>
  <c r="K77" i="58"/>
  <c r="K78" i="58"/>
  <c r="K79" i="58"/>
  <c r="K80" i="58"/>
  <c r="K81" i="58"/>
  <c r="K82" i="58"/>
  <c r="K83" i="58"/>
  <c r="K84" i="58"/>
  <c r="K85" i="58"/>
  <c r="K86" i="58"/>
  <c r="K87" i="58"/>
  <c r="K88" i="58"/>
  <c r="K89" i="58"/>
  <c r="K90" i="58"/>
  <c r="K91" i="58"/>
  <c r="K92" i="58"/>
  <c r="K93" i="58"/>
  <c r="K94" i="58"/>
  <c r="K95" i="58"/>
  <c r="K96" i="58"/>
  <c r="K97" i="58"/>
  <c r="K98" i="58"/>
  <c r="K99" i="58"/>
  <c r="K100" i="58"/>
  <c r="K101" i="58"/>
  <c r="K102" i="58"/>
  <c r="K103" i="58"/>
  <c r="K104" i="58"/>
  <c r="K105" i="58"/>
  <c r="K106" i="58"/>
  <c r="K107" i="58"/>
  <c r="K108" i="58"/>
  <c r="K109" i="58"/>
  <c r="J2" i="47"/>
  <c r="J3" i="47"/>
  <c r="J4" i="47"/>
  <c r="J5" i="47"/>
  <c r="J6" i="47"/>
  <c r="J7" i="47"/>
  <c r="J8" i="47"/>
  <c r="J9" i="47"/>
  <c r="J10" i="47"/>
  <c r="J11" i="47"/>
  <c r="J12" i="47"/>
  <c r="J13" i="47"/>
  <c r="J14" i="47"/>
  <c r="J15" i="47"/>
  <c r="J16" i="47"/>
  <c r="J17" i="47"/>
  <c r="J18" i="47"/>
  <c r="J19" i="47"/>
  <c r="J20" i="47"/>
  <c r="J21" i="47"/>
  <c r="J22" i="47"/>
  <c r="J23" i="47"/>
  <c r="J24" i="47"/>
  <c r="J25" i="47"/>
  <c r="J26" i="47"/>
  <c r="J27" i="47"/>
  <c r="J28" i="47"/>
  <c r="J29" i="47"/>
  <c r="J30" i="47"/>
  <c r="J31" i="47"/>
  <c r="J32" i="47"/>
  <c r="J33" i="47"/>
  <c r="J34" i="47"/>
  <c r="J35" i="47"/>
  <c r="J36" i="47"/>
  <c r="J37" i="47"/>
  <c r="J38" i="47"/>
  <c r="J39" i="47"/>
  <c r="J40" i="47"/>
  <c r="J41" i="47"/>
  <c r="J42" i="47"/>
  <c r="J43" i="47"/>
  <c r="J44" i="47"/>
  <c r="J45" i="47"/>
  <c r="J46" i="47"/>
  <c r="J47" i="47"/>
  <c r="J48" i="47"/>
  <c r="J49" i="47"/>
  <c r="J50" i="47"/>
  <c r="J51" i="47"/>
  <c r="J52" i="47"/>
  <c r="J53" i="47"/>
  <c r="J54" i="47"/>
  <c r="J55" i="47"/>
  <c r="J56" i="47"/>
  <c r="J57" i="47"/>
  <c r="J58" i="47"/>
  <c r="J59" i="47"/>
  <c r="J60" i="47"/>
  <c r="J61" i="47"/>
  <c r="J62" i="47"/>
  <c r="J63" i="47"/>
  <c r="J64" i="47"/>
  <c r="J65" i="47"/>
  <c r="J66" i="47"/>
  <c r="J67" i="47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J95" i="47"/>
  <c r="J96" i="47"/>
  <c r="J97" i="47"/>
  <c r="J98" i="47"/>
  <c r="J99" i="47"/>
  <c r="J100" i="47"/>
  <c r="J101" i="47"/>
  <c r="J102" i="47"/>
  <c r="J103" i="47"/>
  <c r="J104" i="47"/>
  <c r="J105" i="47"/>
  <c r="J106" i="47"/>
  <c r="J107" i="47"/>
  <c r="J108" i="47"/>
  <c r="J109" i="47"/>
  <c r="S129" i="9"/>
  <c r="S133" i="9"/>
  <c r="S137" i="9"/>
  <c r="R137" i="9"/>
  <c r="P128" i="9"/>
  <c r="P132" i="9"/>
  <c r="P136" i="9"/>
  <c r="O136" i="9"/>
  <c r="R128" i="9"/>
  <c r="R135" i="9"/>
  <c r="R142" i="9"/>
  <c r="Q128" i="9"/>
  <c r="Q132" i="9"/>
  <c r="Q136" i="9"/>
  <c r="R133" i="9"/>
  <c r="R129" i="9"/>
  <c r="O130" i="9"/>
  <c r="Q129" i="9"/>
  <c r="Q133" i="9"/>
  <c r="R141" i="9"/>
  <c r="R136" i="9"/>
  <c r="P131" i="9"/>
  <c r="R127" i="9"/>
  <c r="Q135" i="9"/>
  <c r="R131" i="9"/>
  <c r="S140" i="9"/>
  <c r="S138" i="9"/>
  <c r="S130" i="9"/>
  <c r="S134" i="9"/>
  <c r="O131" i="9"/>
  <c r="O127" i="9"/>
  <c r="P129" i="9"/>
  <c r="P133" i="9"/>
  <c r="R140" i="9"/>
  <c r="P135" i="9"/>
  <c r="Q131" i="9"/>
  <c r="S141" i="9"/>
  <c r="S127" i="9"/>
  <c r="S131" i="9"/>
  <c r="S135" i="9"/>
  <c r="O135" i="9"/>
  <c r="P130" i="9"/>
  <c r="P134" i="9"/>
  <c r="O128" i="9"/>
  <c r="R138" i="9"/>
  <c r="R130" i="9"/>
  <c r="Q130" i="9"/>
  <c r="Q134" i="9"/>
  <c r="O129" i="9"/>
  <c r="S142" i="9"/>
  <c r="O134" i="9"/>
  <c r="S128" i="9"/>
  <c r="S132" i="9"/>
  <c r="S136" i="9"/>
  <c r="R134" i="9"/>
  <c r="P127" i="9"/>
  <c r="O132" i="9"/>
  <c r="R132" i="9"/>
  <c r="Q127" i="9"/>
  <c r="O133" i="9"/>
  <c r="M115" i="9"/>
  <c r="A116" i="9"/>
  <c r="M116" i="9"/>
  <c r="CK5" i="71"/>
  <c r="CK21" i="71"/>
  <c r="CK23" i="71"/>
  <c r="CK6" i="71"/>
  <c r="CK22" i="71"/>
  <c r="CK7" i="71"/>
  <c r="CK24" i="71"/>
  <c r="CK25" i="71"/>
  <c r="CK8" i="71"/>
  <c r="CK26" i="71"/>
  <c r="CK9" i="71"/>
  <c r="CK27" i="71"/>
  <c r="CK10" i="71"/>
  <c r="CK28" i="71"/>
  <c r="CK11" i="71"/>
  <c r="CK29" i="71"/>
  <c r="CK12" i="71"/>
  <c r="CK30" i="71"/>
  <c r="CK13" i="71"/>
  <c r="DM21" i="71"/>
  <c r="DM5" i="71"/>
  <c r="DM6" i="71"/>
  <c r="DM23" i="71"/>
  <c r="DM22" i="71"/>
  <c r="DM24" i="71"/>
  <c r="DM7" i="71"/>
  <c r="DM25" i="71"/>
  <c r="DM8" i="71"/>
  <c r="DM9" i="71"/>
  <c r="DM26" i="71"/>
  <c r="DM27" i="71"/>
  <c r="DM10" i="71"/>
  <c r="DM11" i="71"/>
  <c r="DM28" i="71"/>
  <c r="DM12" i="71"/>
  <c r="DM29" i="71"/>
  <c r="DM30" i="71"/>
  <c r="DM13" i="71"/>
  <c r="CK31" i="71"/>
  <c r="AG14" i="71"/>
  <c r="AG21" i="71"/>
  <c r="AG23" i="71"/>
  <c r="AG22" i="71"/>
  <c r="AG24" i="71"/>
  <c r="AG25" i="71"/>
  <c r="AG26" i="71"/>
  <c r="AG27" i="71"/>
  <c r="AG28" i="71"/>
  <c r="AG29" i="71"/>
  <c r="AG30" i="71"/>
  <c r="AU21" i="71"/>
  <c r="AU5" i="71"/>
  <c r="AU22" i="71"/>
  <c r="AU23" i="71"/>
  <c r="AU6" i="71"/>
  <c r="AU7" i="71"/>
  <c r="AU24" i="71"/>
  <c r="AU8" i="71"/>
  <c r="AU25" i="71"/>
  <c r="AU26" i="71"/>
  <c r="AU9" i="71"/>
  <c r="AU27" i="71"/>
  <c r="AU10" i="71"/>
  <c r="AU11" i="71"/>
  <c r="AU28" i="71"/>
  <c r="AU12" i="71"/>
  <c r="AU29" i="71"/>
  <c r="AU13" i="71"/>
  <c r="AU30" i="71"/>
  <c r="BW21" i="71"/>
  <c r="BW5" i="71"/>
  <c r="BW6" i="71"/>
  <c r="BW22" i="71"/>
  <c r="BW23" i="71"/>
  <c r="BW7" i="71"/>
  <c r="BW24" i="71"/>
  <c r="BW8" i="71"/>
  <c r="BW25" i="71"/>
  <c r="BW9" i="71"/>
  <c r="BW26" i="71"/>
  <c r="BW27" i="71"/>
  <c r="BW33" i="71" s="1"/>
  <c r="BQ48" i="71" s="1"/>
  <c r="BW10" i="71"/>
  <c r="BW28" i="71"/>
  <c r="BW11" i="71"/>
  <c r="BW12" i="71"/>
  <c r="BW29" i="71"/>
  <c r="BW30" i="71"/>
  <c r="BW13" i="71"/>
  <c r="CY21" i="71"/>
  <c r="CY5" i="71"/>
  <c r="CY23" i="71"/>
  <c r="CY6" i="71"/>
  <c r="CY22" i="71"/>
  <c r="CY33" i="71" s="1"/>
  <c r="CS48" i="71" s="1"/>
  <c r="CY24" i="71"/>
  <c r="CY7" i="71"/>
  <c r="CY25" i="71"/>
  <c r="CY8" i="71"/>
  <c r="CY17" i="71" s="1"/>
  <c r="CY26" i="71"/>
  <c r="CY9" i="71"/>
  <c r="CY10" i="71"/>
  <c r="CY27" i="71"/>
  <c r="CY28" i="71"/>
  <c r="CY11" i="71"/>
  <c r="CY12" i="71"/>
  <c r="CY29" i="71"/>
  <c r="CY30" i="71"/>
  <c r="CY13" i="71"/>
  <c r="DM31" i="71"/>
  <c r="BI31" i="71"/>
  <c r="DM14" i="71"/>
  <c r="BI21" i="71"/>
  <c r="BI5" i="71"/>
  <c r="BI22" i="71"/>
  <c r="BI33" i="71" s="1"/>
  <c r="BC48" i="71" s="1"/>
  <c r="BI23" i="71"/>
  <c r="BI6" i="71"/>
  <c r="BI24" i="71"/>
  <c r="BI7" i="71"/>
  <c r="BI8" i="71"/>
  <c r="BI25" i="71"/>
  <c r="BI9" i="71"/>
  <c r="BI26" i="71"/>
  <c r="BI10" i="71"/>
  <c r="BI27" i="71"/>
  <c r="BI28" i="71"/>
  <c r="BI11" i="71"/>
  <c r="BI29" i="71"/>
  <c r="BI12" i="71"/>
  <c r="BI30" i="71"/>
  <c r="BI13" i="71"/>
  <c r="DJ15" i="71"/>
  <c r="DL15" i="71"/>
  <c r="DG15" i="71"/>
  <c r="DC15" i="71"/>
  <c r="DH15" i="71"/>
  <c r="DH17" i="71"/>
  <c r="DF43" i="71" s="1"/>
  <c r="CY15" i="71"/>
  <c r="CU15" i="71"/>
  <c r="CU17" i="71"/>
  <c r="CR44" i="71" s="1"/>
  <c r="CQ15" i="71"/>
  <c r="CQ17" i="71"/>
  <c r="CR40" i="71"/>
  <c r="CJ15" i="71"/>
  <c r="CF15" i="71"/>
  <c r="CF17" i="71"/>
  <c r="CD43" i="71"/>
  <c r="CB15" i="71"/>
  <c r="BU15" i="71"/>
  <c r="BQ15" i="71"/>
  <c r="BQ17" i="71"/>
  <c r="BP42" i="71" s="1"/>
  <c r="BM15" i="71"/>
  <c r="BM17" i="71"/>
  <c r="BP38" i="71"/>
  <c r="DM15" i="71"/>
  <c r="DF15" i="71"/>
  <c r="DF17" i="71"/>
  <c r="DF41" i="71"/>
  <c r="CX15" i="71"/>
  <c r="CT15" i="71"/>
  <c r="CT17" i="71"/>
  <c r="CR43" i="71"/>
  <c r="CP15" i="71"/>
  <c r="CP17" i="71" s="1"/>
  <c r="CR39" i="71" s="1"/>
  <c r="CI15" i="71"/>
  <c r="CE15" i="71"/>
  <c r="CE17" i="71"/>
  <c r="CD42" i="71" s="1"/>
  <c r="CA15" i="71"/>
  <c r="CA17" i="71"/>
  <c r="CD38" i="71"/>
  <c r="DD15" i="71"/>
  <c r="DD17" i="71" s="1"/>
  <c r="DF39" i="71" s="1"/>
  <c r="CV15" i="71"/>
  <c r="CV17" i="71" s="1"/>
  <c r="CR45" i="71" s="1"/>
  <c r="CK15" i="71"/>
  <c r="CC15" i="71"/>
  <c r="BT15" i="71"/>
  <c r="BT17" i="71"/>
  <c r="BP45" i="71" s="1"/>
  <c r="BO15" i="71"/>
  <c r="BO17" i="71"/>
  <c r="BP40" i="71"/>
  <c r="BG15" i="71"/>
  <c r="BG17" i="71" s="1"/>
  <c r="BB46" i="71" s="1"/>
  <c r="BC15" i="71"/>
  <c r="BC17" i="71" s="1"/>
  <c r="BB42" i="71" s="1"/>
  <c r="AY15" i="71"/>
  <c r="AY17" i="71"/>
  <c r="BB38" i="71" s="1"/>
  <c r="AT15" i="71"/>
  <c r="AP15" i="71"/>
  <c r="AP17" i="71"/>
  <c r="AN43" i="71" s="1"/>
  <c r="AL15" i="71"/>
  <c r="AL17" i="71"/>
  <c r="AN39" i="71"/>
  <c r="DK15" i="71"/>
  <c r="DK17" i="71" s="1"/>
  <c r="DF46" i="71" s="1"/>
  <c r="CS15" i="71"/>
  <c r="CH15" i="71"/>
  <c r="CH17" i="71"/>
  <c r="CD45" i="71" s="1"/>
  <c r="BS15" i="71"/>
  <c r="BS17" i="71"/>
  <c r="BP44" i="71"/>
  <c r="BN15" i="71"/>
  <c r="BN17" i="71" s="1"/>
  <c r="BP39" i="71" s="1"/>
  <c r="BF15" i="71"/>
  <c r="BF17" i="71" s="1"/>
  <c r="BB45" i="71" s="1"/>
  <c r="BB15" i="71"/>
  <c r="AS15" i="71"/>
  <c r="AS17" i="71" s="1"/>
  <c r="AN46" i="71" s="1"/>
  <c r="AO15" i="71"/>
  <c r="AO17" i="71"/>
  <c r="AN42" i="71" s="1"/>
  <c r="AK15" i="71"/>
  <c r="DE15" i="71"/>
  <c r="DE17" i="71" s="1"/>
  <c r="DF40" i="71" s="1"/>
  <c r="CO15" i="71"/>
  <c r="CO17" i="71" s="1"/>
  <c r="CR38" i="71" s="1"/>
  <c r="CD15" i="71"/>
  <c r="CD17" i="71"/>
  <c r="CD41" i="71" s="1"/>
  <c r="BW15" i="71"/>
  <c r="BE15" i="71"/>
  <c r="BE17" i="71"/>
  <c r="BB44" i="71" s="1"/>
  <c r="AR15" i="71"/>
  <c r="CW15" i="71"/>
  <c r="CW17" i="71"/>
  <c r="CR46" i="71" s="1"/>
  <c r="BR15" i="71"/>
  <c r="BR17" i="71"/>
  <c r="BP43" i="71"/>
  <c r="BA15" i="71"/>
  <c r="CG15" i="71"/>
  <c r="CG17" i="71" s="1"/>
  <c r="CD44" i="71" s="1"/>
  <c r="BH15" i="71"/>
  <c r="BH17" i="71"/>
  <c r="BB47" i="71" s="1"/>
  <c r="AZ15" i="71"/>
  <c r="AZ17" i="71"/>
  <c r="BB39" i="71"/>
  <c r="AU15" i="71"/>
  <c r="AM15" i="71"/>
  <c r="AM17" i="71"/>
  <c r="AN40" i="71"/>
  <c r="BV15" i="71"/>
  <c r="BD15" i="71"/>
  <c r="BD17" i="71" s="1"/>
  <c r="BB43" i="71" s="1"/>
  <c r="AQ15" i="71"/>
  <c r="AQ17" i="71"/>
  <c r="AN44" i="71" s="1"/>
  <c r="BI15" i="71"/>
  <c r="AN15" i="71"/>
  <c r="AN17" i="71"/>
  <c r="AN41" i="71" s="1"/>
  <c r="DI15" i="71"/>
  <c r="DI17" i="71"/>
  <c r="DF44" i="71"/>
  <c r="BP15" i="71"/>
  <c r="BP17" i="71"/>
  <c r="BP41" i="71"/>
  <c r="CR15" i="71"/>
  <c r="CY31" i="71"/>
  <c r="BW14" i="71"/>
  <c r="AR17" i="71"/>
  <c r="AN45" i="71"/>
  <c r="CY14" i="71"/>
  <c r="AL14" i="32"/>
  <c r="AL15" i="32"/>
  <c r="AD14" i="32"/>
  <c r="AD15" i="32" s="1"/>
  <c r="DN4" i="71"/>
  <c r="DL17" i="71"/>
  <c r="DF47" i="71" s="1"/>
  <c r="CZ4" i="71"/>
  <c r="CD47" i="71"/>
  <c r="CL4" i="71"/>
  <c r="BX4" i="71"/>
  <c r="BJ4" i="71"/>
  <c r="BH33" i="71"/>
  <c r="BC47" i="71" s="1"/>
  <c r="AV4" i="71"/>
  <c r="Y31" i="71"/>
  <c r="Y33" i="71"/>
  <c r="AA40" i="71" s="1"/>
  <c r="AC31" i="71"/>
  <c r="AA44" i="71"/>
  <c r="AG31" i="71"/>
  <c r="Z31" i="71"/>
  <c r="Z33" i="71"/>
  <c r="AA41" i="71"/>
  <c r="AD31" i="71"/>
  <c r="AD33" i="71"/>
  <c r="AA45" i="71"/>
  <c r="W31" i="71"/>
  <c r="W33" i="71" s="1"/>
  <c r="AA38" i="71" s="1"/>
  <c r="AA31" i="71"/>
  <c r="AA33" i="71"/>
  <c r="AA42" i="71" s="1"/>
  <c r="AE31" i="71"/>
  <c r="AE33" i="71"/>
  <c r="AA46" i="71"/>
  <c r="X31" i="71"/>
  <c r="X33" i="71"/>
  <c r="AA39" i="71"/>
  <c r="AB31" i="71"/>
  <c r="AB33" i="71" s="1"/>
  <c r="AA43" i="71" s="1"/>
  <c r="AF31" i="71"/>
  <c r="AF33" i="71"/>
  <c r="AA47" i="71" s="1"/>
  <c r="AH4" i="71"/>
  <c r="AG5" i="71"/>
  <c r="AG6" i="71"/>
  <c r="AG7" i="71"/>
  <c r="AG8" i="71"/>
  <c r="AG9" i="71"/>
  <c r="AG10" i="71"/>
  <c r="AG11" i="71"/>
  <c r="AG12" i="71"/>
  <c r="AG13" i="71"/>
  <c r="X15" i="71"/>
  <c r="X17" i="71" s="1"/>
  <c r="Z39" i="71" s="1"/>
  <c r="AB15" i="71"/>
  <c r="AB17" i="71" s="1"/>
  <c r="Z43" i="71" s="1"/>
  <c r="AF15" i="71"/>
  <c r="AF17" i="71"/>
  <c r="Z47" i="71"/>
  <c r="AE15" i="71"/>
  <c r="Z46" i="71"/>
  <c r="Y15" i="71"/>
  <c r="AC15" i="71"/>
  <c r="AC17" i="71" s="1"/>
  <c r="Z44" i="71" s="1"/>
  <c r="AG15" i="71"/>
  <c r="Z15" i="71"/>
  <c r="Z17" i="71"/>
  <c r="Z41" i="71" s="1"/>
  <c r="AD15" i="71"/>
  <c r="AD17" i="71"/>
  <c r="Z45" i="71"/>
  <c r="AA15" i="71"/>
  <c r="Z42" i="71"/>
  <c r="W15" i="71"/>
  <c r="CK2" i="39"/>
  <c r="CL2" i="39"/>
  <c r="CM2" i="39"/>
  <c r="CN2" i="39"/>
  <c r="CK3" i="39"/>
  <c r="CL3" i="39"/>
  <c r="CM3" i="39"/>
  <c r="CN3" i="39"/>
  <c r="CK4" i="39"/>
  <c r="CL4" i="39"/>
  <c r="CM4" i="39"/>
  <c r="CN4" i="39"/>
  <c r="CK5" i="39"/>
  <c r="CL5" i="39"/>
  <c r="CM5" i="39"/>
  <c r="CN5" i="39"/>
  <c r="CK6" i="39"/>
  <c r="CL6" i="39"/>
  <c r="CM6" i="39"/>
  <c r="CN6" i="39"/>
  <c r="CK7" i="39"/>
  <c r="CL7" i="39"/>
  <c r="CM7" i="39"/>
  <c r="CN7" i="39"/>
  <c r="CK8" i="39"/>
  <c r="CL8" i="39"/>
  <c r="CM8" i="39"/>
  <c r="CN8" i="39"/>
  <c r="CK9" i="39"/>
  <c r="CL9" i="39"/>
  <c r="CM9" i="39"/>
  <c r="CN9" i="39"/>
  <c r="CK10" i="39"/>
  <c r="CL10" i="39"/>
  <c r="CM10" i="39"/>
  <c r="CN10" i="39"/>
  <c r="CK11" i="39"/>
  <c r="CL11" i="39"/>
  <c r="CM11" i="39"/>
  <c r="CN11" i="39"/>
  <c r="CK12" i="39"/>
  <c r="CL12" i="39"/>
  <c r="CM12" i="39"/>
  <c r="CN12" i="39"/>
  <c r="CK13" i="39"/>
  <c r="CL13" i="39"/>
  <c r="CM13" i="39"/>
  <c r="CN13" i="39"/>
  <c r="CK14" i="39"/>
  <c r="CL14" i="39"/>
  <c r="CM14" i="39"/>
  <c r="CN14" i="39"/>
  <c r="CK15" i="39"/>
  <c r="CL15" i="39"/>
  <c r="CM15" i="39"/>
  <c r="CN15" i="39"/>
  <c r="CK16" i="39"/>
  <c r="CL16" i="39"/>
  <c r="CM16" i="39"/>
  <c r="CN16" i="39"/>
  <c r="CK17" i="39"/>
  <c r="CL17" i="39"/>
  <c r="CM17" i="39"/>
  <c r="CN17" i="39"/>
  <c r="CK18" i="39"/>
  <c r="CL18" i="39"/>
  <c r="CM18" i="39"/>
  <c r="CN18" i="39"/>
  <c r="CK19" i="39"/>
  <c r="CL19" i="39"/>
  <c r="CM19" i="39"/>
  <c r="CN19" i="39"/>
  <c r="CK20" i="39"/>
  <c r="CL20" i="39"/>
  <c r="CM20" i="39"/>
  <c r="CN20" i="39"/>
  <c r="CK21" i="39"/>
  <c r="CL21" i="39"/>
  <c r="CM21" i="39"/>
  <c r="CN21" i="39"/>
  <c r="CK22" i="39"/>
  <c r="CL22" i="39"/>
  <c r="CM22" i="39"/>
  <c r="CN22" i="39"/>
  <c r="CK23" i="39"/>
  <c r="CL23" i="39"/>
  <c r="CM23" i="39"/>
  <c r="CN23" i="39"/>
  <c r="CK24" i="39"/>
  <c r="CL24" i="39"/>
  <c r="CM24" i="39"/>
  <c r="CN24" i="39"/>
  <c r="CK25" i="39"/>
  <c r="CL25" i="39"/>
  <c r="CM25" i="39"/>
  <c r="CN25" i="39"/>
  <c r="CK26" i="39"/>
  <c r="CL26" i="39"/>
  <c r="CM26" i="39"/>
  <c r="CN26" i="39"/>
  <c r="CK27" i="39"/>
  <c r="CL27" i="39"/>
  <c r="CM27" i="39"/>
  <c r="CN27" i="39"/>
  <c r="CK28" i="39"/>
  <c r="CL28" i="39"/>
  <c r="CM28" i="39"/>
  <c r="CN28" i="39"/>
  <c r="CK29" i="39"/>
  <c r="CL29" i="39"/>
  <c r="CM29" i="39"/>
  <c r="CN29" i="39"/>
  <c r="CK30" i="39"/>
  <c r="CL30" i="39"/>
  <c r="CM30" i="39"/>
  <c r="CN30" i="39"/>
  <c r="CK31" i="39"/>
  <c r="CL31" i="39"/>
  <c r="CM31" i="39"/>
  <c r="CN31" i="39"/>
  <c r="CK32" i="39"/>
  <c r="CL32" i="39"/>
  <c r="CM32" i="39"/>
  <c r="CN32" i="39"/>
  <c r="CK33" i="39"/>
  <c r="CL33" i="39"/>
  <c r="CM33" i="39"/>
  <c r="CN33" i="39"/>
  <c r="CK34" i="39"/>
  <c r="CL34" i="39"/>
  <c r="CM34" i="39"/>
  <c r="CN34" i="39"/>
  <c r="CK35" i="39"/>
  <c r="CL35" i="39"/>
  <c r="CM35" i="39"/>
  <c r="CN35" i="39"/>
  <c r="CK36" i="39"/>
  <c r="CL36" i="39"/>
  <c r="CM36" i="39"/>
  <c r="CN36" i="39"/>
  <c r="CK37" i="39"/>
  <c r="CL37" i="39"/>
  <c r="CM37" i="39"/>
  <c r="CN37" i="39"/>
  <c r="CK38" i="39"/>
  <c r="CL38" i="39"/>
  <c r="CM38" i="39"/>
  <c r="CN38" i="39"/>
  <c r="CK39" i="39"/>
  <c r="CL39" i="39"/>
  <c r="CM39" i="39"/>
  <c r="CN39" i="39"/>
  <c r="CK40" i="39"/>
  <c r="CL40" i="39"/>
  <c r="CM40" i="39"/>
  <c r="CN40" i="39"/>
  <c r="CK41" i="39"/>
  <c r="CL41" i="39"/>
  <c r="CM41" i="39"/>
  <c r="CN41" i="39"/>
  <c r="CK42" i="39"/>
  <c r="CL42" i="39"/>
  <c r="CM42" i="39"/>
  <c r="CN42" i="39"/>
  <c r="CK43" i="39"/>
  <c r="CL43" i="39"/>
  <c r="CM43" i="39"/>
  <c r="CN43" i="39"/>
  <c r="CK44" i="39"/>
  <c r="CL44" i="39"/>
  <c r="CM44" i="39"/>
  <c r="CN44" i="39"/>
  <c r="CK45" i="39"/>
  <c r="CL45" i="39"/>
  <c r="CM45" i="39"/>
  <c r="CN45" i="39"/>
  <c r="CK46" i="39"/>
  <c r="CL46" i="39"/>
  <c r="CM46" i="39"/>
  <c r="CN46" i="39"/>
  <c r="CK47" i="39"/>
  <c r="CL47" i="39"/>
  <c r="CM47" i="39"/>
  <c r="CN47" i="39"/>
  <c r="CK48" i="39"/>
  <c r="CL48" i="39"/>
  <c r="CM48" i="39"/>
  <c r="CN48" i="39"/>
  <c r="CK49" i="39"/>
  <c r="CL49" i="39"/>
  <c r="CM49" i="39"/>
  <c r="CN49" i="39"/>
  <c r="CK50" i="39"/>
  <c r="CL50" i="39"/>
  <c r="CM50" i="39"/>
  <c r="CN50" i="39"/>
  <c r="CK51" i="39"/>
  <c r="CL51" i="39"/>
  <c r="CM51" i="39"/>
  <c r="CN51" i="39"/>
  <c r="CK52" i="39"/>
  <c r="CL52" i="39"/>
  <c r="CM52" i="39"/>
  <c r="CN52" i="39"/>
  <c r="CK53" i="39"/>
  <c r="CL53" i="39"/>
  <c r="CM53" i="39"/>
  <c r="CN53" i="39"/>
  <c r="CK54" i="39"/>
  <c r="CL54" i="39"/>
  <c r="CM54" i="39"/>
  <c r="CN54" i="39"/>
  <c r="CK55" i="39"/>
  <c r="CL55" i="39"/>
  <c r="CM55" i="39"/>
  <c r="CN55" i="39"/>
  <c r="CK56" i="39"/>
  <c r="CL56" i="39"/>
  <c r="CM56" i="39"/>
  <c r="CN56" i="39"/>
  <c r="CK57" i="39"/>
  <c r="CL57" i="39"/>
  <c r="CM57" i="39"/>
  <c r="CN57" i="39"/>
  <c r="CK58" i="39"/>
  <c r="CL58" i="39"/>
  <c r="CM58" i="39"/>
  <c r="CN58" i="39"/>
  <c r="CK59" i="39"/>
  <c r="CL59" i="39"/>
  <c r="CM59" i="39"/>
  <c r="CN59" i="39"/>
  <c r="CK60" i="39"/>
  <c r="CL60" i="39"/>
  <c r="CM60" i="39"/>
  <c r="CN60" i="39"/>
  <c r="CK61" i="39"/>
  <c r="CL61" i="39"/>
  <c r="CM61" i="39"/>
  <c r="CN61" i="39"/>
  <c r="CK62" i="39"/>
  <c r="CL62" i="39"/>
  <c r="CM62" i="39"/>
  <c r="CN62" i="39"/>
  <c r="CK63" i="39"/>
  <c r="CL63" i="39"/>
  <c r="CM63" i="39"/>
  <c r="CN63" i="39"/>
  <c r="CK64" i="39"/>
  <c r="CL64" i="39"/>
  <c r="CM64" i="39"/>
  <c r="CN64" i="39"/>
  <c r="CK65" i="39"/>
  <c r="CL65" i="39"/>
  <c r="CM65" i="39"/>
  <c r="CN65" i="39"/>
  <c r="CK66" i="39"/>
  <c r="CL66" i="39"/>
  <c r="CM66" i="39"/>
  <c r="CN66" i="39"/>
  <c r="CK67" i="39"/>
  <c r="CL67" i="39"/>
  <c r="CM67" i="39"/>
  <c r="CN67" i="39"/>
  <c r="CK68" i="39"/>
  <c r="CL68" i="39"/>
  <c r="CM68" i="39"/>
  <c r="CN68" i="39"/>
  <c r="CK69" i="39"/>
  <c r="CL69" i="39"/>
  <c r="CM69" i="39"/>
  <c r="CN69" i="39"/>
  <c r="CK70" i="39"/>
  <c r="CL70" i="39"/>
  <c r="CM70" i="39"/>
  <c r="CN70" i="39"/>
  <c r="CK71" i="39"/>
  <c r="CL71" i="39"/>
  <c r="CM71" i="39"/>
  <c r="CN71" i="39"/>
  <c r="CK72" i="39"/>
  <c r="CL72" i="39"/>
  <c r="CM72" i="39"/>
  <c r="CN72" i="39"/>
  <c r="CK73" i="39"/>
  <c r="CL73" i="39"/>
  <c r="CM73" i="39"/>
  <c r="CN73" i="39"/>
  <c r="CK74" i="39"/>
  <c r="CL74" i="39"/>
  <c r="CM74" i="39"/>
  <c r="CN74" i="39"/>
  <c r="CK75" i="39"/>
  <c r="CL75" i="39"/>
  <c r="CM75" i="39"/>
  <c r="CN75" i="39"/>
  <c r="CK76" i="39"/>
  <c r="CL76" i="39"/>
  <c r="CM76" i="39"/>
  <c r="CN76" i="39"/>
  <c r="CK77" i="39"/>
  <c r="CL77" i="39"/>
  <c r="CM77" i="39"/>
  <c r="CN77" i="39"/>
  <c r="CK78" i="39"/>
  <c r="CL78" i="39"/>
  <c r="CM78" i="39"/>
  <c r="CN78" i="39"/>
  <c r="CK79" i="39"/>
  <c r="CL79" i="39"/>
  <c r="CM79" i="39"/>
  <c r="CN79" i="39"/>
  <c r="CK80" i="39"/>
  <c r="CL80" i="39"/>
  <c r="CM80" i="39"/>
  <c r="CN80" i="39"/>
  <c r="CK81" i="39"/>
  <c r="CL81" i="39"/>
  <c r="CM81" i="39"/>
  <c r="CN81" i="39"/>
  <c r="CK82" i="39"/>
  <c r="CL82" i="39"/>
  <c r="CM82" i="39"/>
  <c r="CN82" i="39"/>
  <c r="CK83" i="39"/>
  <c r="CL83" i="39"/>
  <c r="CM83" i="39"/>
  <c r="CN83" i="39"/>
  <c r="CK84" i="39"/>
  <c r="CL84" i="39"/>
  <c r="CM84" i="39"/>
  <c r="CN84" i="39"/>
  <c r="CK85" i="39"/>
  <c r="CL85" i="39"/>
  <c r="CM85" i="39"/>
  <c r="CN85" i="39"/>
  <c r="CK86" i="39"/>
  <c r="CL86" i="39"/>
  <c r="CM86" i="39"/>
  <c r="CN86" i="39"/>
  <c r="CK87" i="39"/>
  <c r="CL87" i="39"/>
  <c r="CM87" i="39"/>
  <c r="CN87" i="39"/>
  <c r="CK88" i="39"/>
  <c r="CL88" i="39"/>
  <c r="CM88" i="39"/>
  <c r="CN88" i="39"/>
  <c r="CK89" i="39"/>
  <c r="CL89" i="39"/>
  <c r="CM89" i="39"/>
  <c r="CN89" i="39"/>
  <c r="CK90" i="39"/>
  <c r="CL90" i="39"/>
  <c r="CM90" i="39"/>
  <c r="CN90" i="39"/>
  <c r="CK91" i="39"/>
  <c r="CL91" i="39"/>
  <c r="CM91" i="39"/>
  <c r="CN91" i="39"/>
  <c r="CK92" i="39"/>
  <c r="CL92" i="39"/>
  <c r="CM92" i="39"/>
  <c r="CN92" i="39"/>
  <c r="CK93" i="39"/>
  <c r="CL93" i="39"/>
  <c r="CM93" i="39"/>
  <c r="CN93" i="39"/>
  <c r="CK94" i="39"/>
  <c r="CL94" i="39"/>
  <c r="CM94" i="39"/>
  <c r="CN94" i="39"/>
  <c r="CK95" i="39"/>
  <c r="CL95" i="39"/>
  <c r="CM95" i="39"/>
  <c r="CN95" i="39"/>
  <c r="CK96" i="39"/>
  <c r="CL96" i="39"/>
  <c r="CM96" i="39"/>
  <c r="CN96" i="39"/>
  <c r="CK97" i="39"/>
  <c r="CL97" i="39"/>
  <c r="CM97" i="39"/>
  <c r="CN97" i="39"/>
  <c r="CK98" i="39"/>
  <c r="CL98" i="39"/>
  <c r="CM98" i="39"/>
  <c r="CN98" i="39"/>
  <c r="CK99" i="39"/>
  <c r="CL99" i="39"/>
  <c r="CM99" i="39"/>
  <c r="CN99" i="39"/>
  <c r="CK100" i="39"/>
  <c r="CL100" i="39"/>
  <c r="CM100" i="39"/>
  <c r="CN100" i="39"/>
  <c r="CK101" i="39"/>
  <c r="CL101" i="39"/>
  <c r="CM101" i="39"/>
  <c r="CN101" i="39"/>
  <c r="CK102" i="39"/>
  <c r="CL102" i="39"/>
  <c r="CM102" i="39"/>
  <c r="CN102" i="39"/>
  <c r="CK103" i="39"/>
  <c r="CL103" i="39"/>
  <c r="CM103" i="39"/>
  <c r="CN103" i="39"/>
  <c r="CK104" i="39"/>
  <c r="CL104" i="39"/>
  <c r="CM104" i="39"/>
  <c r="CN104" i="39"/>
  <c r="CK105" i="39"/>
  <c r="CL105" i="39"/>
  <c r="CM105" i="39"/>
  <c r="CN105" i="39"/>
  <c r="CK106" i="39"/>
  <c r="CL106" i="39"/>
  <c r="CM106" i="39"/>
  <c r="CN106" i="39"/>
  <c r="CK107" i="39"/>
  <c r="CL107" i="39"/>
  <c r="CM107" i="39"/>
  <c r="CN107" i="39"/>
  <c r="CK108" i="39"/>
  <c r="CL108" i="39"/>
  <c r="CM108" i="39"/>
  <c r="CN108" i="39"/>
  <c r="CK109" i="39"/>
  <c r="CL109" i="39"/>
  <c r="CM109" i="39"/>
  <c r="CN109" i="39"/>
  <c r="M1" i="47"/>
  <c r="AA151" i="41"/>
  <c r="AA152" i="41" s="1"/>
  <c r="AA153" i="41" s="1"/>
  <c r="AA154" i="41" s="1"/>
  <c r="AA155" i="41" s="1"/>
  <c r="AA156" i="41" s="1"/>
  <c r="AA157" i="41" s="1"/>
  <c r="AA158" i="41" s="1"/>
  <c r="AA159" i="41" s="1"/>
  <c r="AA160" i="41" s="1"/>
  <c r="AA138" i="41"/>
  <c r="AA139" i="41" s="1"/>
  <c r="AA140" i="41" s="1"/>
  <c r="AA141" i="41" s="1"/>
  <c r="AA142" i="41" s="1"/>
  <c r="AA143" i="41" s="1"/>
  <c r="AA144" i="41" s="1"/>
  <c r="AA145" i="41" s="1"/>
  <c r="AA146" i="41" s="1"/>
  <c r="AA147" i="41" s="1"/>
  <c r="AA148" i="41" s="1"/>
  <c r="H1" i="41"/>
  <c r="R1" i="41" s="1"/>
  <c r="M48" i="70"/>
  <c r="N48" i="70"/>
  <c r="N47" i="70"/>
  <c r="N55" i="70"/>
  <c r="M55" i="70"/>
  <c r="L55" i="70"/>
  <c r="L48" i="70"/>
  <c r="M47" i="70"/>
  <c r="L47" i="70"/>
  <c r="F28" i="70"/>
  <c r="E28" i="70"/>
  <c r="D28" i="70"/>
  <c r="H26" i="70"/>
  <c r="H31" i="70"/>
  <c r="F25" i="70"/>
  <c r="E25" i="70"/>
  <c r="D25" i="70"/>
  <c r="C25" i="70"/>
  <c r="G20" i="70"/>
  <c r="C49" i="70"/>
  <c r="F47" i="70"/>
  <c r="E47" i="70"/>
  <c r="D47" i="70"/>
  <c r="C47" i="70"/>
  <c r="I5" i="70"/>
  <c r="I6" i="70"/>
  <c r="I7" i="70"/>
  <c r="I8" i="70"/>
  <c r="A26" i="32"/>
  <c r="A27" i="32"/>
  <c r="A28" i="32" s="1"/>
  <c r="A29" i="32" s="1"/>
  <c r="A30" i="32" s="1"/>
  <c r="A31" i="32" s="1"/>
  <c r="A32" i="32" s="1"/>
  <c r="A33" i="32" s="1"/>
  <c r="A34" i="32" s="1"/>
  <c r="A35" i="32" s="1"/>
  <c r="A36" i="32" s="1"/>
  <c r="B86" i="64"/>
  <c r="C87" i="64"/>
  <c r="B88" i="64"/>
  <c r="C89" i="64"/>
  <c r="B90" i="64"/>
  <c r="C91" i="64"/>
  <c r="B92" i="64"/>
  <c r="C93" i="64"/>
  <c r="C94" i="64"/>
  <c r="C95" i="64"/>
  <c r="B96" i="64"/>
  <c r="C97" i="64"/>
  <c r="B98" i="64"/>
  <c r="C99" i="64"/>
  <c r="B100" i="64"/>
  <c r="C101" i="64"/>
  <c r="C102" i="64"/>
  <c r="C103" i="64"/>
  <c r="B104" i="64"/>
  <c r="C105" i="64"/>
  <c r="B106" i="64"/>
  <c r="C107" i="64"/>
  <c r="B108" i="64"/>
  <c r="C109" i="64"/>
  <c r="B86" i="58"/>
  <c r="B87" i="58"/>
  <c r="B88" i="58"/>
  <c r="C89" i="58"/>
  <c r="B90" i="58"/>
  <c r="B91" i="58"/>
  <c r="B92" i="58"/>
  <c r="C93" i="58"/>
  <c r="B94" i="58"/>
  <c r="B95" i="58"/>
  <c r="B96" i="58"/>
  <c r="C97" i="58"/>
  <c r="B98" i="58"/>
  <c r="B99" i="58"/>
  <c r="B100" i="58"/>
  <c r="C101" i="58"/>
  <c r="B102" i="58"/>
  <c r="C103" i="58"/>
  <c r="B104" i="58"/>
  <c r="C105" i="58"/>
  <c r="B106" i="58"/>
  <c r="B107" i="58"/>
  <c r="B108" i="58"/>
  <c r="C109" i="58"/>
  <c r="B109" i="47"/>
  <c r="B86" i="47"/>
  <c r="B87" i="47"/>
  <c r="B88" i="47"/>
  <c r="B89" i="47"/>
  <c r="B90" i="47"/>
  <c r="B91" i="47"/>
  <c r="B92" i="47"/>
  <c r="B93" i="47"/>
  <c r="B94" i="47"/>
  <c r="B95" i="47"/>
  <c r="B96" i="47"/>
  <c r="B97" i="47"/>
  <c r="B98" i="47"/>
  <c r="B99" i="47"/>
  <c r="B100" i="47"/>
  <c r="B101" i="47"/>
  <c r="B102" i="47"/>
  <c r="B103" i="47"/>
  <c r="B104" i="47"/>
  <c r="B105" i="47"/>
  <c r="B106" i="47"/>
  <c r="B107" i="47"/>
  <c r="B108" i="47"/>
  <c r="B86" i="41"/>
  <c r="C87" i="41"/>
  <c r="B88" i="41"/>
  <c r="B89" i="41"/>
  <c r="B90" i="41"/>
  <c r="B91" i="41"/>
  <c r="B92" i="41"/>
  <c r="C93" i="41"/>
  <c r="B94" i="41"/>
  <c r="C96" i="41"/>
  <c r="C97" i="41"/>
  <c r="C98" i="41"/>
  <c r="B99" i="41"/>
  <c r="C100" i="41"/>
  <c r="C101" i="41"/>
  <c r="C102" i="41"/>
  <c r="C103" i="41"/>
  <c r="C104" i="41"/>
  <c r="B105" i="41"/>
  <c r="B107" i="41"/>
  <c r="H125" i="7"/>
  <c r="I125" i="7"/>
  <c r="J125" i="7"/>
  <c r="K125" i="7"/>
  <c r="L125" i="7"/>
  <c r="M125" i="7"/>
  <c r="N125" i="7"/>
  <c r="P125" i="7"/>
  <c r="Q125" i="7"/>
  <c r="R125" i="7"/>
  <c r="S125" i="7"/>
  <c r="H126" i="7"/>
  <c r="I126" i="7"/>
  <c r="J126" i="7"/>
  <c r="K126" i="7"/>
  <c r="L126" i="7"/>
  <c r="M126" i="7"/>
  <c r="N126" i="7"/>
  <c r="P126" i="7"/>
  <c r="Q126" i="7"/>
  <c r="R126" i="7"/>
  <c r="S126" i="7"/>
  <c r="H127" i="7"/>
  <c r="I127" i="7"/>
  <c r="J127" i="7"/>
  <c r="K127" i="7"/>
  <c r="L127" i="7"/>
  <c r="CG113" i="39"/>
  <c r="M127" i="7"/>
  <c r="N127" i="7"/>
  <c r="P127" i="7"/>
  <c r="Q127" i="7"/>
  <c r="R127" i="7"/>
  <c r="S127" i="7"/>
  <c r="H128" i="7"/>
  <c r="I128" i="7"/>
  <c r="J128" i="7"/>
  <c r="K128" i="7"/>
  <c r="L128" i="7"/>
  <c r="CG114" i="39"/>
  <c r="M128" i="7"/>
  <c r="N128" i="7"/>
  <c r="P128" i="7"/>
  <c r="Q128" i="7"/>
  <c r="R128" i="7"/>
  <c r="S128" i="7"/>
  <c r="H129" i="7"/>
  <c r="I129" i="7"/>
  <c r="J129" i="7"/>
  <c r="K129" i="7"/>
  <c r="L129" i="7"/>
  <c r="M129" i="7"/>
  <c r="N129" i="7"/>
  <c r="P129" i="7"/>
  <c r="Q129" i="7"/>
  <c r="R129" i="7"/>
  <c r="S129" i="7"/>
  <c r="H130" i="7"/>
  <c r="I130" i="7"/>
  <c r="J130" i="7"/>
  <c r="K130" i="7"/>
  <c r="L130" i="7"/>
  <c r="M130" i="7"/>
  <c r="N130" i="7"/>
  <c r="P130" i="7"/>
  <c r="Q130" i="7"/>
  <c r="R130" i="7"/>
  <c r="S130" i="7"/>
  <c r="H131" i="7"/>
  <c r="I131" i="7"/>
  <c r="J131" i="7"/>
  <c r="K131" i="7"/>
  <c r="L131" i="7"/>
  <c r="M131" i="7"/>
  <c r="N131" i="7"/>
  <c r="P131" i="7"/>
  <c r="Q131" i="7"/>
  <c r="R131" i="7"/>
  <c r="S131" i="7"/>
  <c r="H132" i="7"/>
  <c r="I132" i="7"/>
  <c r="J132" i="7"/>
  <c r="K132" i="7"/>
  <c r="L132" i="7"/>
  <c r="M132" i="7"/>
  <c r="N132" i="7"/>
  <c r="P132" i="7"/>
  <c r="Q132" i="7"/>
  <c r="R132" i="7"/>
  <c r="S132" i="7"/>
  <c r="H133" i="7"/>
  <c r="I133" i="7"/>
  <c r="J133" i="7"/>
  <c r="K133" i="7"/>
  <c r="L133" i="7"/>
  <c r="CG119" i="39"/>
  <c r="M133" i="7"/>
  <c r="N133" i="7"/>
  <c r="P133" i="7"/>
  <c r="Q133" i="7"/>
  <c r="R133" i="7"/>
  <c r="S133" i="7"/>
  <c r="H134" i="7"/>
  <c r="I134" i="7"/>
  <c r="J134" i="7"/>
  <c r="K134" i="7"/>
  <c r="L134" i="7"/>
  <c r="M134" i="7"/>
  <c r="N134" i="7"/>
  <c r="P134" i="7"/>
  <c r="Q134" i="7"/>
  <c r="R134" i="7"/>
  <c r="S134" i="7"/>
  <c r="H135" i="7"/>
  <c r="I135" i="7"/>
  <c r="J135" i="7"/>
  <c r="K135" i="7"/>
  <c r="L135" i="7"/>
  <c r="CG121" i="39"/>
  <c r="M135" i="7"/>
  <c r="N135" i="7"/>
  <c r="P135" i="7"/>
  <c r="Q135" i="7"/>
  <c r="R135" i="7"/>
  <c r="S135" i="7"/>
  <c r="D142" i="7"/>
  <c r="E142" i="7"/>
  <c r="E154" i="7"/>
  <c r="G142" i="7"/>
  <c r="G154" i="7" s="1"/>
  <c r="D143" i="7"/>
  <c r="E143" i="7"/>
  <c r="E155" i="7"/>
  <c r="F143" i="7"/>
  <c r="G143" i="7"/>
  <c r="G155" i="7"/>
  <c r="D144" i="7"/>
  <c r="E144" i="7"/>
  <c r="E156" i="7" s="1"/>
  <c r="G144" i="7"/>
  <c r="G156" i="7"/>
  <c r="D145" i="7"/>
  <c r="E145" i="7"/>
  <c r="E157" i="7"/>
  <c r="G145" i="7"/>
  <c r="G157" i="7" s="1"/>
  <c r="D146" i="7"/>
  <c r="E146" i="7"/>
  <c r="E158" i="7"/>
  <c r="G146" i="7"/>
  <c r="G158" i="7" s="1"/>
  <c r="D147" i="7"/>
  <c r="E147" i="7"/>
  <c r="E159" i="7" s="1"/>
  <c r="F147" i="7"/>
  <c r="G147" i="7"/>
  <c r="G159" i="7"/>
  <c r="H124" i="7"/>
  <c r="H176" i="7" s="1"/>
  <c r="H186" i="7" s="1"/>
  <c r="I124" i="7"/>
  <c r="I176" i="7" s="1"/>
  <c r="I186" i="7" s="1"/>
  <c r="J124" i="7"/>
  <c r="J176" i="7" s="1"/>
  <c r="J186" i="7" s="1"/>
  <c r="K124" i="7"/>
  <c r="K176" i="7" s="1"/>
  <c r="K186" i="7" s="1"/>
  <c r="L124" i="7"/>
  <c r="L176" i="7" s="1"/>
  <c r="L186" i="7" s="1"/>
  <c r="M124" i="7"/>
  <c r="M176" i="7" s="1"/>
  <c r="M186" i="7" s="1"/>
  <c r="N124" i="7"/>
  <c r="N176" i="7" s="1"/>
  <c r="N186" i="7" s="1"/>
  <c r="P124" i="7"/>
  <c r="Q124" i="7"/>
  <c r="R124" i="7"/>
  <c r="S124" i="7"/>
  <c r="D156" i="7"/>
  <c r="D155" i="7"/>
  <c r="D159" i="7"/>
  <c r="F159" i="7"/>
  <c r="D157" i="7"/>
  <c r="D158" i="7"/>
  <c r="F155" i="7"/>
  <c r="D154" i="7"/>
  <c r="CH121" i="39"/>
  <c r="L146" i="7"/>
  <c r="L158" i="7"/>
  <c r="CG120" i="39"/>
  <c r="K145" i="7"/>
  <c r="K157" i="7" s="1"/>
  <c r="CF119" i="39"/>
  <c r="J144" i="7"/>
  <c r="J156" i="7" s="1"/>
  <c r="CE118" i="39"/>
  <c r="I143" i="7"/>
  <c r="I155" i="7"/>
  <c r="CD117" i="39"/>
  <c r="H142" i="7"/>
  <c r="H154" i="7"/>
  <c r="CC116" i="39"/>
  <c r="Q147" i="7"/>
  <c r="Q159" i="7" s="1"/>
  <c r="CL121" i="39"/>
  <c r="H147" i="7"/>
  <c r="H159" i="7" s="1"/>
  <c r="CC121" i="39"/>
  <c r="P146" i="7"/>
  <c r="P158" i="7"/>
  <c r="CK120" i="39"/>
  <c r="K146" i="7"/>
  <c r="K158" i="7"/>
  <c r="CF120" i="39"/>
  <c r="S145" i="7"/>
  <c r="S157" i="7" s="1"/>
  <c r="CN119" i="39"/>
  <c r="N145" i="7"/>
  <c r="N157" i="7" s="1"/>
  <c r="CI119" i="39"/>
  <c r="J145" i="7"/>
  <c r="J157" i="7"/>
  <c r="CE119" i="39"/>
  <c r="R144" i="7"/>
  <c r="R156" i="7"/>
  <c r="CM118" i="39"/>
  <c r="M144" i="7"/>
  <c r="M156" i="7" s="1"/>
  <c r="CH118" i="39"/>
  <c r="I144" i="7"/>
  <c r="I156" i="7" s="1"/>
  <c r="CD118" i="39"/>
  <c r="Q143" i="7"/>
  <c r="Q155" i="7"/>
  <c r="CL117" i="39"/>
  <c r="L143" i="7"/>
  <c r="L155" i="7"/>
  <c r="O155" i="7"/>
  <c r="CG117" i="39"/>
  <c r="H143" i="7"/>
  <c r="H155" i="7"/>
  <c r="CC117" i="39"/>
  <c r="P142" i="7"/>
  <c r="P154" i="7" s="1"/>
  <c r="CK116" i="39"/>
  <c r="K142" i="7"/>
  <c r="K154" i="7" s="1"/>
  <c r="CF116" i="39"/>
  <c r="I147" i="7"/>
  <c r="I159" i="7"/>
  <c r="CD121" i="39"/>
  <c r="P145" i="7"/>
  <c r="P157" i="7"/>
  <c r="CK119" i="39"/>
  <c r="N144" i="7"/>
  <c r="N156" i="7" s="1"/>
  <c r="CI118" i="39"/>
  <c r="M143" i="7"/>
  <c r="M155" i="7" s="1"/>
  <c r="CH117" i="39"/>
  <c r="L142" i="7"/>
  <c r="L154" i="7"/>
  <c r="CG116" i="39"/>
  <c r="P147" i="7"/>
  <c r="P159" i="7"/>
  <c r="CK121" i="39"/>
  <c r="K147" i="7"/>
  <c r="K159" i="7" s="1"/>
  <c r="CF121" i="39"/>
  <c r="S146" i="7"/>
  <c r="S158" i="7" s="1"/>
  <c r="CN120" i="39"/>
  <c r="N146" i="7"/>
  <c r="N158" i="7"/>
  <c r="CI120" i="39"/>
  <c r="J146" i="7"/>
  <c r="J158" i="7"/>
  <c r="CE120" i="39"/>
  <c r="R145" i="7"/>
  <c r="R157" i="7" s="1"/>
  <c r="CM119" i="39"/>
  <c r="M145" i="7"/>
  <c r="M157" i="7" s="1"/>
  <c r="CH119" i="39"/>
  <c r="I145" i="7"/>
  <c r="I157" i="7"/>
  <c r="CD119" i="39"/>
  <c r="CJ119" i="39" s="1"/>
  <c r="Q144" i="7"/>
  <c r="Q156" i="7"/>
  <c r="CL118" i="39"/>
  <c r="L144" i="7"/>
  <c r="L156" i="7" s="1"/>
  <c r="O156" i="7" s="1"/>
  <c r="CG118" i="39"/>
  <c r="CJ118" i="39" s="1"/>
  <c r="H144" i="7"/>
  <c r="H156" i="7" s="1"/>
  <c r="CC118" i="39"/>
  <c r="P143" i="7"/>
  <c r="P155" i="7" s="1"/>
  <c r="CK117" i="39"/>
  <c r="K143" i="7"/>
  <c r="K155" i="7"/>
  <c r="CF117" i="39"/>
  <c r="S142" i="7"/>
  <c r="S154" i="7"/>
  <c r="CN116" i="39"/>
  <c r="N142" i="7"/>
  <c r="N154" i="7" s="1"/>
  <c r="CI116" i="39"/>
  <c r="J142" i="7"/>
  <c r="J154" i="7" s="1"/>
  <c r="CE116" i="39"/>
  <c r="R147" i="7"/>
  <c r="R159" i="7"/>
  <c r="CM121" i="39"/>
  <c r="Q146" i="7"/>
  <c r="Q158" i="7"/>
  <c r="CL120" i="39"/>
  <c r="H146" i="7"/>
  <c r="H158" i="7" s="1"/>
  <c r="CC120" i="39"/>
  <c r="S144" i="7"/>
  <c r="S156" i="7" s="1"/>
  <c r="CN118" i="39"/>
  <c r="R143" i="7"/>
  <c r="R155" i="7"/>
  <c r="CM117" i="39"/>
  <c r="Q142" i="7"/>
  <c r="Q154" i="7"/>
  <c r="CL116" i="39"/>
  <c r="S147" i="7"/>
  <c r="S159" i="7" s="1"/>
  <c r="CN121" i="39"/>
  <c r="N147" i="7"/>
  <c r="N159" i="7" s="1"/>
  <c r="CI121" i="39"/>
  <c r="J147" i="7"/>
  <c r="J159" i="7"/>
  <c r="CE121" i="39"/>
  <c r="R146" i="7"/>
  <c r="R158" i="7"/>
  <c r="CM120" i="39"/>
  <c r="M146" i="7"/>
  <c r="M158" i="7" s="1"/>
  <c r="CH120" i="39"/>
  <c r="I146" i="7"/>
  <c r="I158" i="7" s="1"/>
  <c r="O158" i="7" s="1"/>
  <c r="CD120" i="39"/>
  <c r="Q145" i="7"/>
  <c r="Q157" i="7" s="1"/>
  <c r="CL119" i="39"/>
  <c r="H145" i="7"/>
  <c r="H157" i="7"/>
  <c r="CC119" i="39"/>
  <c r="P144" i="7"/>
  <c r="P156" i="7"/>
  <c r="CK118" i="39"/>
  <c r="K144" i="7"/>
  <c r="K156" i="7" s="1"/>
  <c r="CF118" i="39"/>
  <c r="S143" i="7"/>
  <c r="S155" i="7" s="1"/>
  <c r="CN117" i="39"/>
  <c r="N143" i="7"/>
  <c r="N155" i="7"/>
  <c r="CI117" i="39"/>
  <c r="J143" i="7"/>
  <c r="J155" i="7"/>
  <c r="CE117" i="39"/>
  <c r="R142" i="7"/>
  <c r="R154" i="7" s="1"/>
  <c r="CM116" i="39"/>
  <c r="M142" i="7"/>
  <c r="M154" i="7" s="1"/>
  <c r="CH116" i="39"/>
  <c r="I142" i="7"/>
  <c r="I154" i="7"/>
  <c r="CD116" i="39"/>
  <c r="CR48" i="71"/>
  <c r="D139" i="7"/>
  <c r="BY113" i="39"/>
  <c r="D136" i="7"/>
  <c r="BY110" i="39"/>
  <c r="G141" i="7"/>
  <c r="G153" i="7" s="1"/>
  <c r="CB115" i="39"/>
  <c r="G140" i="7"/>
  <c r="G152" i="7"/>
  <c r="CB114" i="39"/>
  <c r="G139" i="7"/>
  <c r="G151" i="7"/>
  <c r="CB113" i="39"/>
  <c r="G138" i="7"/>
  <c r="G150" i="7" s="1"/>
  <c r="CB112" i="39"/>
  <c r="G137" i="7"/>
  <c r="G149" i="7" s="1"/>
  <c r="CB111" i="39"/>
  <c r="D141" i="7"/>
  <c r="BY115" i="39"/>
  <c r="D137" i="7"/>
  <c r="BY111" i="39"/>
  <c r="CA115" i="39"/>
  <c r="CA114" i="39"/>
  <c r="F139" i="7"/>
  <c r="CA113" i="39"/>
  <c r="CA112" i="39"/>
  <c r="CA111" i="39"/>
  <c r="E136" i="7"/>
  <c r="E148" i="7" s="1"/>
  <c r="BZ110" i="39"/>
  <c r="D140" i="7"/>
  <c r="BY114" i="39"/>
  <c r="D138" i="7"/>
  <c r="BY112" i="39"/>
  <c r="G136" i="7"/>
  <c r="G148" i="7" s="1"/>
  <c r="CB110" i="39"/>
  <c r="CA110" i="39"/>
  <c r="E141" i="7"/>
  <c r="E153" i="7" s="1"/>
  <c r="BZ115" i="39"/>
  <c r="M115" i="28" s="1"/>
  <c r="E140" i="7"/>
  <c r="E152" i="7"/>
  <c r="BZ114" i="39"/>
  <c r="M114" i="28" s="1"/>
  <c r="E139" i="7"/>
  <c r="E151" i="7"/>
  <c r="BZ113" i="39"/>
  <c r="E138" i="7"/>
  <c r="E150" i="7" s="1"/>
  <c r="BZ112" i="39"/>
  <c r="E137" i="7"/>
  <c r="E149" i="7" s="1"/>
  <c r="BZ111" i="39"/>
  <c r="Q136" i="7"/>
  <c r="Q148" i="7"/>
  <c r="CL110" i="39"/>
  <c r="R141" i="7"/>
  <c r="R153" i="7"/>
  <c r="CM115" i="39"/>
  <c r="M141" i="7"/>
  <c r="M153" i="7" s="1"/>
  <c r="CH115" i="39"/>
  <c r="Q140" i="7"/>
  <c r="Q152" i="7" s="1"/>
  <c r="CL114" i="39"/>
  <c r="P139" i="7"/>
  <c r="P151" i="7"/>
  <c r="CK113" i="39"/>
  <c r="S138" i="7"/>
  <c r="S150" i="7"/>
  <c r="CN112" i="39"/>
  <c r="N138" i="7"/>
  <c r="N150" i="7" s="1"/>
  <c r="CI112" i="39"/>
  <c r="I137" i="7"/>
  <c r="I149" i="7" s="1"/>
  <c r="CD111" i="39"/>
  <c r="P136" i="7"/>
  <c r="P148" i="7"/>
  <c r="CK110" i="39"/>
  <c r="Q141" i="7"/>
  <c r="Q153" i="7"/>
  <c r="CL115" i="39"/>
  <c r="L141" i="7"/>
  <c r="L153" i="7" s="1"/>
  <c r="O153" i="7" s="1"/>
  <c r="CG115" i="39"/>
  <c r="H141" i="7"/>
  <c r="H153" i="7" s="1"/>
  <c r="CC115" i="39"/>
  <c r="P140" i="7"/>
  <c r="P152" i="7"/>
  <c r="CK114" i="39"/>
  <c r="K140" i="7"/>
  <c r="K152" i="7"/>
  <c r="CF114" i="39"/>
  <c r="S139" i="7"/>
  <c r="S151" i="7" s="1"/>
  <c r="CN113" i="39"/>
  <c r="N139" i="7"/>
  <c r="N151" i="7" s="1"/>
  <c r="CI113" i="39"/>
  <c r="J139" i="7"/>
  <c r="J151" i="7"/>
  <c r="CE113" i="39"/>
  <c r="R138" i="7"/>
  <c r="R150" i="7"/>
  <c r="CM112" i="39"/>
  <c r="M138" i="7"/>
  <c r="M150" i="7" s="1"/>
  <c r="CH112" i="39"/>
  <c r="I138" i="7"/>
  <c r="I150" i="7" s="1"/>
  <c r="CD112" i="39"/>
  <c r="Q137" i="7"/>
  <c r="Q149" i="7"/>
  <c r="CL111" i="39"/>
  <c r="L137" i="7"/>
  <c r="L149" i="7"/>
  <c r="O149" i="7" s="1"/>
  <c r="CG111" i="39"/>
  <c r="H137" i="7"/>
  <c r="H149" i="7" s="1"/>
  <c r="CC111" i="39"/>
  <c r="I141" i="7"/>
  <c r="CD115" i="39"/>
  <c r="H140" i="7"/>
  <c r="H152" i="7"/>
  <c r="CC114" i="39"/>
  <c r="R137" i="7"/>
  <c r="R149" i="7" s="1"/>
  <c r="CM111" i="39"/>
  <c r="P141" i="7"/>
  <c r="P153" i="7" s="1"/>
  <c r="CK115" i="39"/>
  <c r="K141" i="7"/>
  <c r="K153" i="7"/>
  <c r="CF115" i="39"/>
  <c r="S140" i="7"/>
  <c r="S152" i="7"/>
  <c r="CN114" i="39"/>
  <c r="N140" i="7"/>
  <c r="N152" i="7" s="1"/>
  <c r="CI114" i="39"/>
  <c r="J140" i="7"/>
  <c r="J152" i="7" s="1"/>
  <c r="CE114" i="39"/>
  <c r="R139" i="7"/>
  <c r="R151" i="7"/>
  <c r="CM113" i="39"/>
  <c r="M139" i="7"/>
  <c r="M151" i="7"/>
  <c r="CH113" i="39"/>
  <c r="I139" i="7"/>
  <c r="I151" i="7" s="1"/>
  <c r="CD113" i="39"/>
  <c r="CJ113" i="39" s="1"/>
  <c r="Q138" i="7"/>
  <c r="Q150" i="7" s="1"/>
  <c r="CL112" i="39"/>
  <c r="L138" i="7"/>
  <c r="CG112" i="39"/>
  <c r="H138" i="7"/>
  <c r="H150" i="7" s="1"/>
  <c r="CC112" i="39"/>
  <c r="P137" i="7"/>
  <c r="P149" i="7" s="1"/>
  <c r="CK111" i="39"/>
  <c r="K137" i="7"/>
  <c r="K149" i="7"/>
  <c r="CF111" i="39"/>
  <c r="H136" i="7"/>
  <c r="H148" i="7"/>
  <c r="CC110" i="39"/>
  <c r="K139" i="7"/>
  <c r="K151" i="7" s="1"/>
  <c r="CF113" i="39"/>
  <c r="J138" i="7"/>
  <c r="J150" i="7" s="1"/>
  <c r="CE112" i="39"/>
  <c r="M137" i="7"/>
  <c r="M149" i="7"/>
  <c r="CH111" i="39"/>
  <c r="K136" i="7"/>
  <c r="K148" i="7"/>
  <c r="CF110" i="39"/>
  <c r="S136" i="7"/>
  <c r="S148" i="7" s="1"/>
  <c r="CN110" i="39"/>
  <c r="N136" i="7"/>
  <c r="N148" i="7" s="1"/>
  <c r="CI110" i="39"/>
  <c r="J136" i="7"/>
  <c r="J148" i="7"/>
  <c r="CE110" i="39"/>
  <c r="R136" i="7"/>
  <c r="R148" i="7"/>
  <c r="CM110" i="39"/>
  <c r="M136" i="7"/>
  <c r="M148" i="7" s="1"/>
  <c r="CH110" i="39"/>
  <c r="I136" i="7"/>
  <c r="I148" i="7" s="1"/>
  <c r="O148" i="7" s="1"/>
  <c r="CD110" i="39"/>
  <c r="S141" i="7"/>
  <c r="S153" i="7"/>
  <c r="CN115" i="39"/>
  <c r="N141" i="7"/>
  <c r="N153" i="7"/>
  <c r="CI115" i="39"/>
  <c r="J141" i="7"/>
  <c r="J153" i="7" s="1"/>
  <c r="CE115" i="39"/>
  <c r="R140" i="7"/>
  <c r="R152" i="7" s="1"/>
  <c r="CM114" i="39"/>
  <c r="M140" i="7"/>
  <c r="M152" i="7"/>
  <c r="CH114" i="39"/>
  <c r="I140" i="7"/>
  <c r="I152" i="7"/>
  <c r="CD114" i="39"/>
  <c r="CJ114" i="39" s="1"/>
  <c r="Q139" i="7"/>
  <c r="Q151" i="7"/>
  <c r="CL113" i="39"/>
  <c r="H139" i="7"/>
  <c r="H151" i="7" s="1"/>
  <c r="CC113" i="39"/>
  <c r="P138" i="7"/>
  <c r="P150" i="7" s="1"/>
  <c r="CK112" i="39"/>
  <c r="K138" i="7"/>
  <c r="K150" i="7"/>
  <c r="CF112" i="39"/>
  <c r="S137" i="7"/>
  <c r="S149" i="7"/>
  <c r="CN111" i="39"/>
  <c r="N137" i="7"/>
  <c r="N149" i="7" s="1"/>
  <c r="CI111" i="39"/>
  <c r="J137" i="7"/>
  <c r="J149" i="7" s="1"/>
  <c r="CE111" i="39"/>
  <c r="Y22" i="70"/>
  <c r="D49" i="70"/>
  <c r="E49" i="70"/>
  <c r="F49" i="70"/>
  <c r="Y20" i="70"/>
  <c r="X20" i="70"/>
  <c r="X22" i="70"/>
  <c r="BJ5" i="71"/>
  <c r="BJ6" i="71"/>
  <c r="BJ7" i="71"/>
  <c r="BJ8" i="71"/>
  <c r="BJ9" i="71"/>
  <c r="BJ10" i="71"/>
  <c r="BJ11" i="71"/>
  <c r="BJ12" i="71"/>
  <c r="BJ13" i="71"/>
  <c r="CL5" i="71"/>
  <c r="CL6" i="71"/>
  <c r="CL17" i="71" s="1"/>
  <c r="CD49" i="71" s="1"/>
  <c r="CL7" i="71"/>
  <c r="CL8" i="71"/>
  <c r="CL9" i="71"/>
  <c r="CL10" i="71"/>
  <c r="CL11" i="71"/>
  <c r="CL12" i="71"/>
  <c r="AG33" i="71"/>
  <c r="AA48" i="71"/>
  <c r="AV21" i="71"/>
  <c r="AV5" i="71"/>
  <c r="AV6" i="71"/>
  <c r="AV22" i="71"/>
  <c r="AV23" i="71"/>
  <c r="AV24" i="71"/>
  <c r="AV7" i="71"/>
  <c r="AV8" i="71"/>
  <c r="AV25" i="71"/>
  <c r="AV26" i="71"/>
  <c r="AV9" i="71"/>
  <c r="AV10" i="71"/>
  <c r="AV27" i="71"/>
  <c r="AV11" i="71"/>
  <c r="AV28" i="71"/>
  <c r="AV12" i="71"/>
  <c r="AV29" i="71"/>
  <c r="AV30" i="71"/>
  <c r="AV13" i="71"/>
  <c r="CZ5" i="71"/>
  <c r="CZ6" i="71"/>
  <c r="CZ7" i="71"/>
  <c r="CZ8" i="71"/>
  <c r="CZ9" i="71"/>
  <c r="CZ10" i="71"/>
  <c r="CZ11" i="71"/>
  <c r="CZ12" i="71"/>
  <c r="DN21" i="71"/>
  <c r="DN5" i="71"/>
  <c r="DN6" i="71"/>
  <c r="DN22" i="71"/>
  <c r="DN23" i="71"/>
  <c r="DN24" i="71"/>
  <c r="DN7" i="71"/>
  <c r="DN25" i="71"/>
  <c r="DN8" i="71"/>
  <c r="DN9" i="71"/>
  <c r="DN26" i="71"/>
  <c r="DN10" i="71"/>
  <c r="DN11" i="71"/>
  <c r="DN12" i="71"/>
  <c r="AH5" i="71"/>
  <c r="AH21" i="71"/>
  <c r="AH22" i="71"/>
  <c r="AH23" i="71"/>
  <c r="AH6" i="71"/>
  <c r="AH7" i="71"/>
  <c r="AH8" i="71"/>
  <c r="AH24" i="71"/>
  <c r="AH25" i="71"/>
  <c r="AH9" i="71"/>
  <c r="AH26" i="71"/>
  <c r="AH10" i="71"/>
  <c r="AH11" i="71"/>
  <c r="AH27" i="71"/>
  <c r="AH12" i="71"/>
  <c r="AH28" i="71"/>
  <c r="AH29" i="71"/>
  <c r="AH13" i="71"/>
  <c r="AH30" i="71"/>
  <c r="BX5" i="71"/>
  <c r="BX6" i="71"/>
  <c r="BX7" i="71"/>
  <c r="BX8" i="71"/>
  <c r="BX9" i="71"/>
  <c r="BX10" i="71"/>
  <c r="BX11" i="71"/>
  <c r="BX12" i="71"/>
  <c r="BX13" i="71"/>
  <c r="DM33" i="71"/>
  <c r="DG48" i="71" s="1"/>
  <c r="DM17" i="71"/>
  <c r="DF48" i="71"/>
  <c r="CK17" i="71"/>
  <c r="CD48" i="71"/>
  <c r="CK33" i="71"/>
  <c r="CE48" i="71" s="1"/>
  <c r="BW17" i="71"/>
  <c r="BP48" i="71" s="1"/>
  <c r="BI17" i="71"/>
  <c r="BB48" i="71" s="1"/>
  <c r="AU33" i="71"/>
  <c r="AO48" i="71"/>
  <c r="AU17" i="71"/>
  <c r="AN48" i="71" s="1"/>
  <c r="B94" i="64"/>
  <c r="B87" i="64"/>
  <c r="O124" i="7"/>
  <c r="O128" i="7"/>
  <c r="B103" i="64"/>
  <c r="C100" i="47"/>
  <c r="C104" i="58"/>
  <c r="C90" i="64"/>
  <c r="C106" i="64"/>
  <c r="O144" i="7"/>
  <c r="O132" i="7"/>
  <c r="O133" i="7"/>
  <c r="O135" i="7"/>
  <c r="O131" i="7"/>
  <c r="O127" i="7"/>
  <c r="L147" i="7"/>
  <c r="O147" i="7" s="1"/>
  <c r="L139" i="7"/>
  <c r="L151" i="7" s="1"/>
  <c r="O151" i="7" s="1"/>
  <c r="B105" i="58"/>
  <c r="C95" i="58"/>
  <c r="B103" i="58"/>
  <c r="O142" i="7"/>
  <c r="O143" i="7"/>
  <c r="O146" i="7"/>
  <c r="L136" i="7"/>
  <c r="L140" i="7"/>
  <c r="O140" i="7" s="1"/>
  <c r="O130" i="7"/>
  <c r="O129" i="7"/>
  <c r="O126" i="7"/>
  <c r="O125" i="7"/>
  <c r="O134" i="7"/>
  <c r="L145" i="7"/>
  <c r="M147" i="7"/>
  <c r="M159" i="7"/>
  <c r="F146" i="7"/>
  <c r="F145" i="7"/>
  <c r="F144" i="7"/>
  <c r="F142" i="7"/>
  <c r="F154" i="7" s="1"/>
  <c r="F141" i="7"/>
  <c r="F140" i="7"/>
  <c r="F138" i="7"/>
  <c r="F137" i="7"/>
  <c r="F136" i="7"/>
  <c r="F148" i="7" s="1"/>
  <c r="M22" i="70"/>
  <c r="O20" i="70"/>
  <c r="H20" i="70"/>
  <c r="O22" i="70"/>
  <c r="B97" i="58"/>
  <c r="C96" i="58"/>
  <c r="C92" i="58"/>
  <c r="C91" i="58"/>
  <c r="B91" i="64"/>
  <c r="B102" i="64"/>
  <c r="B95" i="64"/>
  <c r="B107" i="64"/>
  <c r="C98" i="64"/>
  <c r="B99" i="64"/>
  <c r="C108" i="58"/>
  <c r="C107" i="58"/>
  <c r="C100" i="58"/>
  <c r="C99" i="58"/>
  <c r="B109" i="58"/>
  <c r="B101" i="58"/>
  <c r="C88" i="58"/>
  <c r="C87" i="58"/>
  <c r="B89" i="58"/>
  <c r="B93" i="58"/>
  <c r="C101" i="47"/>
  <c r="C108" i="47"/>
  <c r="C103" i="47"/>
  <c r="C92" i="47"/>
  <c r="C87" i="47"/>
  <c r="C95" i="47"/>
  <c r="C106" i="47"/>
  <c r="C96" i="47"/>
  <c r="C107" i="47"/>
  <c r="C99" i="47"/>
  <c r="C91" i="47"/>
  <c r="C86" i="47"/>
  <c r="C105" i="47"/>
  <c r="C102" i="47"/>
  <c r="C98" i="47"/>
  <c r="C94" i="47"/>
  <c r="C90" i="47"/>
  <c r="C88" i="47"/>
  <c r="C104" i="47"/>
  <c r="C97" i="47"/>
  <c r="C93" i="47"/>
  <c r="C89" i="47"/>
  <c r="C108" i="64"/>
  <c r="C104" i="64"/>
  <c r="C100" i="64"/>
  <c r="C96" i="64"/>
  <c r="C88" i="64"/>
  <c r="C92" i="64"/>
  <c r="B109" i="64"/>
  <c r="B105" i="64"/>
  <c r="B101" i="64"/>
  <c r="B97" i="64"/>
  <c r="B93" i="64"/>
  <c r="B89" i="64"/>
  <c r="C102" i="58"/>
  <c r="C98" i="58"/>
  <c r="C94" i="58"/>
  <c r="C90" i="58"/>
  <c r="C86" i="58"/>
  <c r="C106" i="58"/>
  <c r="G47" i="70"/>
  <c r="H28" i="70"/>
  <c r="L22" i="70"/>
  <c r="L20" i="70"/>
  <c r="M20" i="70"/>
  <c r="N20" i="70"/>
  <c r="N22" i="70"/>
  <c r="C86" i="64"/>
  <c r="C109" i="47"/>
  <c r="C105" i="41"/>
  <c r="C107" i="41"/>
  <c r="B101" i="41"/>
  <c r="B98" i="41"/>
  <c r="B97" i="41"/>
  <c r="B100" i="41"/>
  <c r="B96" i="41"/>
  <c r="B93" i="41"/>
  <c r="C91" i="41"/>
  <c r="C89" i="41"/>
  <c r="C99" i="41"/>
  <c r="B104" i="41"/>
  <c r="B102" i="41"/>
  <c r="B87" i="41"/>
  <c r="C106" i="41"/>
  <c r="B106" i="41"/>
  <c r="B95" i="41"/>
  <c r="C95" i="41"/>
  <c r="C108" i="41"/>
  <c r="B108" i="41"/>
  <c r="B103" i="41"/>
  <c r="B109" i="41"/>
  <c r="C109" i="41"/>
  <c r="C94" i="41"/>
  <c r="C92" i="41"/>
  <c r="C90" i="41"/>
  <c r="C88" i="41"/>
  <c r="C86" i="41"/>
  <c r="F156" i="7"/>
  <c r="F157" i="7"/>
  <c r="F149" i="7"/>
  <c r="L148" i="7"/>
  <c r="D152" i="7"/>
  <c r="D153" i="7"/>
  <c r="M122" i="28"/>
  <c r="D148" i="7"/>
  <c r="O154" i="7"/>
  <c r="F150" i="7"/>
  <c r="O138" i="7"/>
  <c r="L150" i="7"/>
  <c r="O150" i="7" s="1"/>
  <c r="O141" i="7"/>
  <c r="I153" i="7"/>
  <c r="O145" i="7"/>
  <c r="L157" i="7"/>
  <c r="O157" i="7" s="1"/>
  <c r="L159" i="7"/>
  <c r="O159" i="7"/>
  <c r="F152" i="7"/>
  <c r="F153" i="7"/>
  <c r="F158" i="7"/>
  <c r="D150" i="7"/>
  <c r="F151" i="7"/>
  <c r="D149" i="7"/>
  <c r="D151" i="7"/>
  <c r="M112" i="28"/>
  <c r="M112" i="47"/>
  <c r="M111" i="28"/>
  <c r="O139" i="7"/>
  <c r="E64" i="70"/>
  <c r="F64" i="70"/>
  <c r="DN17" i="71"/>
  <c r="DF49" i="71" s="1"/>
  <c r="CS49" i="71"/>
  <c r="CE49" i="71"/>
  <c r="BQ49" i="71"/>
  <c r="BC49" i="71"/>
  <c r="G49" i="70"/>
  <c r="N61" i="70"/>
  <c r="M61" i="70"/>
  <c r="L61" i="70"/>
  <c r="G7" i="70"/>
  <c r="G6" i="70"/>
  <c r="G5" i="70"/>
  <c r="G8" i="70"/>
  <c r="E48" i="70"/>
  <c r="D48" i="70"/>
  <c r="C48" i="70"/>
  <c r="F48" i="70"/>
  <c r="D42" i="70"/>
  <c r="E61" i="70"/>
  <c r="V21" i="70"/>
  <c r="C64" i="70"/>
  <c r="W21" i="70"/>
  <c r="D64" i="70"/>
  <c r="C42" i="70"/>
  <c r="D43" i="70"/>
  <c r="X21" i="70"/>
  <c r="F61" i="70"/>
  <c r="Y21" i="70"/>
  <c r="Z61" i="70"/>
  <c r="O21" i="70"/>
  <c r="E45" i="70"/>
  <c r="D45" i="70"/>
  <c r="C45" i="70"/>
  <c r="F45" i="70"/>
  <c r="L21" i="70"/>
  <c r="F42" i="70"/>
  <c r="E42" i="70"/>
  <c r="M21" i="70"/>
  <c r="F43" i="70"/>
  <c r="E43" i="70"/>
  <c r="D46" i="70"/>
  <c r="F46" i="70"/>
  <c r="E46" i="70"/>
  <c r="N21" i="70"/>
  <c r="F44" i="70"/>
  <c r="E44" i="70"/>
  <c r="D44" i="70"/>
  <c r="G64" i="70"/>
  <c r="W18" i="70"/>
  <c r="D61" i="70"/>
  <c r="L19" i="70"/>
  <c r="C46" i="70"/>
  <c r="L17" i="70"/>
  <c r="C44" i="70"/>
  <c r="L16" i="70"/>
  <c r="C43" i="70"/>
  <c r="V18" i="70"/>
  <c r="C61" i="70"/>
  <c r="X18" i="70"/>
  <c r="E59" i="70"/>
  <c r="D59" i="70"/>
  <c r="F60" i="70"/>
  <c r="E60" i="70"/>
  <c r="M17" i="70"/>
  <c r="Y18" i="70"/>
  <c r="E58" i="70"/>
  <c r="F58" i="70"/>
  <c r="C58" i="70"/>
  <c r="L15" i="70"/>
  <c r="L34" i="70"/>
  <c r="N15" i="70"/>
  <c r="M34" i="70"/>
  <c r="M33" i="70"/>
  <c r="M35" i="70"/>
  <c r="N35" i="70"/>
  <c r="N34" i="70"/>
  <c r="N33" i="70"/>
  <c r="O35" i="70"/>
  <c r="O34" i="70"/>
  <c r="O33" i="70"/>
  <c r="L35" i="70"/>
  <c r="L33" i="70"/>
  <c r="O18" i="70"/>
  <c r="O19" i="70"/>
  <c r="O16" i="70"/>
  <c r="O15" i="70"/>
  <c r="O17" i="70"/>
  <c r="M15" i="70"/>
  <c r="N16" i="70"/>
  <c r="M12" i="70"/>
  <c r="N18" i="70"/>
  <c r="M19" i="70"/>
  <c r="N12" i="70"/>
  <c r="N17" i="70"/>
  <c r="G48" i="70"/>
  <c r="L18" i="70"/>
  <c r="N19" i="70"/>
  <c r="O12" i="70"/>
  <c r="M16" i="70"/>
  <c r="L12" i="70"/>
  <c r="M18" i="70"/>
  <c r="G61" i="70"/>
  <c r="X19" i="70"/>
  <c r="E62" i="70"/>
  <c r="E67" i="70"/>
  <c r="W19" i="70"/>
  <c r="D62" i="70"/>
  <c r="W17" i="70"/>
  <c r="D60" i="70"/>
  <c r="Y16" i="70"/>
  <c r="F59" i="70"/>
  <c r="V19" i="70"/>
  <c r="C62" i="70"/>
  <c r="G58" i="70"/>
  <c r="V17" i="70"/>
  <c r="C60" i="70"/>
  <c r="V16" i="70"/>
  <c r="C59" i="70"/>
  <c r="Y19" i="70"/>
  <c r="F62" i="70"/>
  <c r="Y12" i="70"/>
  <c r="Y15" i="70"/>
  <c r="X15" i="70"/>
  <c r="X12" i="70"/>
  <c r="W12" i="70"/>
  <c r="W15" i="70"/>
  <c r="Y17" i="70"/>
  <c r="V15" i="70"/>
  <c r="V12" i="70"/>
  <c r="X17" i="70"/>
  <c r="X16" i="70"/>
  <c r="W16" i="70"/>
  <c r="F51" i="70"/>
  <c r="F122" i="9"/>
  <c r="F123" i="9"/>
  <c r="F124" i="9"/>
  <c r="D122" i="9"/>
  <c r="D123" i="9"/>
  <c r="D124" i="9"/>
  <c r="F113" i="9"/>
  <c r="F137" i="9"/>
  <c r="D113" i="9"/>
  <c r="D137" i="9"/>
  <c r="E113" i="9"/>
  <c r="E122" i="9"/>
  <c r="M26" i="70"/>
  <c r="C113" i="9"/>
  <c r="C137" i="9"/>
  <c r="C123" i="9"/>
  <c r="C124" i="9"/>
  <c r="M27" i="70"/>
  <c r="M28" i="70"/>
  <c r="L27" i="70"/>
  <c r="N62" i="70"/>
  <c r="L37" i="70"/>
  <c r="G14" i="67"/>
  <c r="I14" i="67"/>
  <c r="N37" i="70"/>
  <c r="M37" i="70"/>
  <c r="O27" i="70"/>
  <c r="O26" i="70"/>
  <c r="O28" i="70"/>
  <c r="O37" i="70"/>
  <c r="N28" i="70"/>
  <c r="L28" i="70"/>
  <c r="L26" i="70"/>
  <c r="N27" i="70"/>
  <c r="E51" i="70"/>
  <c r="G45" i="70"/>
  <c r="M23" i="70"/>
  <c r="G44" i="70"/>
  <c r="L23" i="70"/>
  <c r="G42" i="70"/>
  <c r="C51" i="70"/>
  <c r="M62" i="70"/>
  <c r="L62" i="70"/>
  <c r="O23" i="70"/>
  <c r="G43" i="70"/>
  <c r="N23" i="70"/>
  <c r="N26" i="70"/>
  <c r="D51" i="70"/>
  <c r="G46" i="70"/>
  <c r="D67" i="70"/>
  <c r="D114" i="9"/>
  <c r="G59" i="70"/>
  <c r="F67" i="70"/>
  <c r="C67" i="70"/>
  <c r="F114" i="9"/>
  <c r="F140" i="9"/>
  <c r="K113" i="9"/>
  <c r="G62" i="70"/>
  <c r="G60" i="70"/>
  <c r="X23" i="70"/>
  <c r="V23" i="70"/>
  <c r="W23" i="70"/>
  <c r="X37" i="70"/>
  <c r="Y37" i="70"/>
  <c r="V37" i="70"/>
  <c r="W37" i="70"/>
  <c r="Y23" i="70"/>
  <c r="Z62" i="70"/>
  <c r="E114" i="9"/>
  <c r="E138" i="9"/>
  <c r="C114" i="9"/>
  <c r="C140" i="9"/>
  <c r="E137" i="9"/>
  <c r="O114" i="9"/>
  <c r="U113" i="9"/>
  <c r="O137" i="9"/>
  <c r="E123" i="9"/>
  <c r="K122" i="9"/>
  <c r="Q114" i="9"/>
  <c r="Q137" i="9"/>
  <c r="P114" i="9"/>
  <c r="P137" i="9"/>
  <c r="K114" i="9"/>
  <c r="D138" i="9"/>
  <c r="D140" i="9"/>
  <c r="C138" i="9"/>
  <c r="D115" i="9"/>
  <c r="D141" i="9"/>
  <c r="N56" i="70"/>
  <c r="N59" i="70"/>
  <c r="N60" i="70"/>
  <c r="N57" i="70"/>
  <c r="N58" i="70"/>
  <c r="M30" i="70"/>
  <c r="M58" i="70"/>
  <c r="L58" i="70"/>
  <c r="N30" i="70"/>
  <c r="M57" i="70"/>
  <c r="L57" i="70"/>
  <c r="O30" i="70"/>
  <c r="M56" i="70"/>
  <c r="G51" i="70"/>
  <c r="L30" i="70"/>
  <c r="L60" i="70"/>
  <c r="M60" i="70"/>
  <c r="L59" i="70"/>
  <c r="M59" i="70"/>
  <c r="G67" i="70"/>
  <c r="E115" i="9"/>
  <c r="E141" i="9"/>
  <c r="F115" i="9"/>
  <c r="F141" i="9"/>
  <c r="E140" i="9"/>
  <c r="F138" i="9"/>
  <c r="Q112" i="39"/>
  <c r="V30" i="70"/>
  <c r="W64" i="70"/>
  <c r="V64" i="70"/>
  <c r="W30" i="70"/>
  <c r="Z59" i="70"/>
  <c r="X30" i="70"/>
  <c r="Z58" i="70"/>
  <c r="Z57" i="70"/>
  <c r="Y30" i="70"/>
  <c r="U64" i="70"/>
  <c r="Z56" i="70"/>
  <c r="Z60" i="70"/>
  <c r="E124" i="9"/>
  <c r="K124" i="9"/>
  <c r="K123" i="9"/>
  <c r="Q115" i="9"/>
  <c r="Q140" i="9"/>
  <c r="Q138" i="9"/>
  <c r="O115" i="9"/>
  <c r="U114" i="9"/>
  <c r="O138" i="9"/>
  <c r="O140" i="9"/>
  <c r="P115" i="9"/>
  <c r="L112" i="39"/>
  <c r="L114" i="39"/>
  <c r="D112" i="39"/>
  <c r="D113" i="39"/>
  <c r="H111" i="39"/>
  <c r="H112" i="39"/>
  <c r="H113" i="39"/>
  <c r="I113" i="39" s="1"/>
  <c r="E116" i="9"/>
  <c r="D116" i="9"/>
  <c r="D142" i="9"/>
  <c r="F116" i="9"/>
  <c r="F142" i="9"/>
  <c r="N64" i="70"/>
  <c r="M64" i="70"/>
  <c r="L64" i="70"/>
  <c r="K115" i="9"/>
  <c r="Z64" i="70"/>
  <c r="P116" i="9"/>
  <c r="P142" i="9"/>
  <c r="O116" i="9"/>
  <c r="U115" i="9"/>
  <c r="O141" i="9"/>
  <c r="Q116" i="9"/>
  <c r="Q142" i="9"/>
  <c r="Q141" i="9"/>
  <c r="AH114" i="39"/>
  <c r="AI114" i="39" s="1"/>
  <c r="AH112" i="39"/>
  <c r="AI112" i="39"/>
  <c r="D112" i="73" s="1"/>
  <c r="AD112" i="39"/>
  <c r="AE112" i="39" s="1"/>
  <c r="AD113" i="39"/>
  <c r="AE113" i="39" s="1"/>
  <c r="DQ125" i="71" s="1"/>
  <c r="DT125" i="71" s="1"/>
  <c r="AL112" i="39"/>
  <c r="AM112" i="39" s="1"/>
  <c r="DS124" i="71" s="1"/>
  <c r="DV124" i="71" s="1"/>
  <c r="E142" i="9"/>
  <c r="K116" i="9"/>
  <c r="E112" i="39"/>
  <c r="M112" i="39"/>
  <c r="E113" i="39"/>
  <c r="R112" i="39"/>
  <c r="FM112" i="39"/>
  <c r="FL112" i="39"/>
  <c r="U116" i="9"/>
  <c r="O142" i="9"/>
  <c r="DR125" i="6"/>
  <c r="DV125" i="6" s="1"/>
  <c r="DT124" i="6"/>
  <c r="DX124" i="6" s="1"/>
  <c r="ES113" i="39"/>
  <c r="B137" i="7"/>
  <c r="B138" i="7"/>
  <c r="B139" i="7"/>
  <c r="B140" i="7"/>
  <c r="B141" i="7"/>
  <c r="B142" i="7"/>
  <c r="B143" i="7"/>
  <c r="B144" i="7"/>
  <c r="B145" i="7"/>
  <c r="B146" i="7"/>
  <c r="B147" i="7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61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Q15" i="33"/>
  <c r="DJ86" i="39"/>
  <c r="CU87" i="39"/>
  <c r="CU99" i="39" s="1"/>
  <c r="CV87" i="39"/>
  <c r="CV99" i="39" s="1"/>
  <c r="CV111" i="39" s="1"/>
  <c r="CW87" i="39"/>
  <c r="CW99" i="39" s="1"/>
  <c r="CW111" i="39" s="1"/>
  <c r="CX87" i="39"/>
  <c r="CX99" i="39" s="1"/>
  <c r="CX111" i="39" s="1"/>
  <c r="CY87" i="39"/>
  <c r="CY99" i="39"/>
  <c r="CY111" i="39" s="1"/>
  <c r="CZ87" i="39"/>
  <c r="CZ99" i="39" s="1"/>
  <c r="CZ111" i="39" s="1"/>
  <c r="DA87" i="39"/>
  <c r="DA99" i="39" s="1"/>
  <c r="DA111" i="39" s="1"/>
  <c r="DB87" i="39"/>
  <c r="DB99" i="39" s="1"/>
  <c r="DB111" i="39" s="1"/>
  <c r="DC87" i="39"/>
  <c r="DD87" i="39"/>
  <c r="DD99" i="39"/>
  <c r="DD111" i="39" s="1"/>
  <c r="DE87" i="39"/>
  <c r="DE99" i="39" s="1"/>
  <c r="DF87" i="39"/>
  <c r="DF99" i="39" s="1"/>
  <c r="DF111" i="39" s="1"/>
  <c r="CU88" i="39"/>
  <c r="CU100" i="39" s="1"/>
  <c r="CU112" i="39" s="1"/>
  <c r="CV88" i="39"/>
  <c r="CV100" i="39" s="1"/>
  <c r="CV112" i="39" s="1"/>
  <c r="CW88" i="39"/>
  <c r="CW100" i="39"/>
  <c r="CW112" i="39" s="1"/>
  <c r="CX88" i="39"/>
  <c r="CX100" i="39" s="1"/>
  <c r="CX112" i="39" s="1"/>
  <c r="CY88" i="39"/>
  <c r="CY100" i="39" s="1"/>
  <c r="CY112" i="39" s="1"/>
  <c r="CZ88" i="39"/>
  <c r="CZ100" i="39" s="1"/>
  <c r="CZ112" i="39" s="1"/>
  <c r="DA88" i="39"/>
  <c r="DA100" i="39" s="1"/>
  <c r="DA112" i="39" s="1"/>
  <c r="DB88" i="39"/>
  <c r="DC88" i="39"/>
  <c r="DD88" i="39"/>
  <c r="DD100" i="39" s="1"/>
  <c r="DD112" i="39" s="1"/>
  <c r="DE88" i="39"/>
  <c r="DF88" i="39"/>
  <c r="DF100" i="39" s="1"/>
  <c r="CU89" i="39"/>
  <c r="CU101" i="39"/>
  <c r="CU113" i="39" s="1"/>
  <c r="CV89" i="39"/>
  <c r="CV101" i="39" s="1"/>
  <c r="CV113" i="39" s="1"/>
  <c r="CW89" i="39"/>
  <c r="CW101" i="39" s="1"/>
  <c r="CW113" i="39" s="1"/>
  <c r="CX89" i="39"/>
  <c r="CX101" i="39" s="1"/>
  <c r="CX113" i="39" s="1"/>
  <c r="CY89" i="39"/>
  <c r="CY101" i="39" s="1"/>
  <c r="CY113" i="39" s="1"/>
  <c r="CZ89" i="39"/>
  <c r="CZ101" i="39" s="1"/>
  <c r="CZ113" i="39" s="1"/>
  <c r="DA89" i="39"/>
  <c r="DA101" i="39" s="1"/>
  <c r="DA113" i="39" s="1"/>
  <c r="DB89" i="39"/>
  <c r="DB101" i="39" s="1"/>
  <c r="DB113" i="39" s="1"/>
  <c r="DC89" i="39"/>
  <c r="DD89" i="39"/>
  <c r="DD101" i="39" s="1"/>
  <c r="DD113" i="39" s="1"/>
  <c r="DE89" i="39"/>
  <c r="G89" i="30" s="1"/>
  <c r="L89" i="30" s="1"/>
  <c r="DE101" i="39"/>
  <c r="DF89" i="39"/>
  <c r="CU90" i="39"/>
  <c r="CU102" i="39" s="1"/>
  <c r="CU114" i="39" s="1"/>
  <c r="CV90" i="39"/>
  <c r="CV102" i="39" s="1"/>
  <c r="CV114" i="39" s="1"/>
  <c r="CW90" i="39"/>
  <c r="CW102" i="39" s="1"/>
  <c r="CW114" i="39" s="1"/>
  <c r="CX90" i="39"/>
  <c r="CX102" i="39" s="1"/>
  <c r="CX114" i="39" s="1"/>
  <c r="CY90" i="39"/>
  <c r="CY102" i="39" s="1"/>
  <c r="CY114" i="39" s="1"/>
  <c r="CZ90" i="39"/>
  <c r="CZ102" i="39" s="1"/>
  <c r="CZ114" i="39" s="1"/>
  <c r="DA90" i="39"/>
  <c r="DA102" i="39" s="1"/>
  <c r="DA114" i="39" s="1"/>
  <c r="DB90" i="39"/>
  <c r="DB102" i="39" s="1"/>
  <c r="DC90" i="39"/>
  <c r="DD90" i="39"/>
  <c r="DD102" i="39" s="1"/>
  <c r="DD114" i="39" s="1"/>
  <c r="DE90" i="39"/>
  <c r="DF90" i="39"/>
  <c r="DF102" i="39" s="1"/>
  <c r="DF114" i="39" s="1"/>
  <c r="CU91" i="39"/>
  <c r="CU103" i="39" s="1"/>
  <c r="CU115" i="39" s="1"/>
  <c r="CV91" i="39"/>
  <c r="CV103" i="39" s="1"/>
  <c r="CV115" i="39" s="1"/>
  <c r="CW91" i="39"/>
  <c r="CW103" i="39" s="1"/>
  <c r="CW115" i="39" s="1"/>
  <c r="CX91" i="39"/>
  <c r="CX103" i="39" s="1"/>
  <c r="CX115" i="39" s="1"/>
  <c r="CY91" i="39"/>
  <c r="CY103" i="39" s="1"/>
  <c r="CY115" i="39" s="1"/>
  <c r="CZ91" i="39"/>
  <c r="CZ103" i="39" s="1"/>
  <c r="CZ115" i="39" s="1"/>
  <c r="DA91" i="39"/>
  <c r="DA103" i="39"/>
  <c r="DA115" i="39" s="1"/>
  <c r="DB91" i="39"/>
  <c r="DB103" i="39" s="1"/>
  <c r="DB115" i="39" s="1"/>
  <c r="DC91" i="39"/>
  <c r="DC103" i="39" s="1"/>
  <c r="DD91" i="39"/>
  <c r="DD103" i="39" s="1"/>
  <c r="DD115" i="39" s="1"/>
  <c r="DE91" i="39"/>
  <c r="G91" i="30" s="1"/>
  <c r="L91" i="30" s="1"/>
  <c r="DE103" i="39"/>
  <c r="G103" i="64" s="1"/>
  <c r="L103" i="64" s="1"/>
  <c r="DF91" i="39"/>
  <c r="DF103" i="39" s="1"/>
  <c r="DF115" i="39" s="1"/>
  <c r="CU92" i="39"/>
  <c r="CU104" i="39" s="1"/>
  <c r="CU116" i="39" s="1"/>
  <c r="CV92" i="39"/>
  <c r="CV104" i="39" s="1"/>
  <c r="CV116" i="39" s="1"/>
  <c r="CW92" i="39"/>
  <c r="CW104" i="39"/>
  <c r="CW116" i="39" s="1"/>
  <c r="CX92" i="39"/>
  <c r="CX104" i="39" s="1"/>
  <c r="CX116" i="39" s="1"/>
  <c r="CY92" i="39"/>
  <c r="CY104" i="39" s="1"/>
  <c r="CY116" i="39" s="1"/>
  <c r="CZ92" i="39"/>
  <c r="CZ104" i="39" s="1"/>
  <c r="CZ116" i="39" s="1"/>
  <c r="DA92" i="39"/>
  <c r="DA104" i="39" s="1"/>
  <c r="DA116" i="39" s="1"/>
  <c r="DB92" i="39"/>
  <c r="DB104" i="39" s="1"/>
  <c r="DB116" i="39" s="1"/>
  <c r="DC92" i="39"/>
  <c r="DC104" i="39" s="1"/>
  <c r="DD92" i="39"/>
  <c r="DD104" i="39" s="1"/>
  <c r="DD116" i="39" s="1"/>
  <c r="DE92" i="39"/>
  <c r="DE104" i="39"/>
  <c r="DE116" i="39" s="1"/>
  <c r="DF92" i="39"/>
  <c r="DF104" i="39" s="1"/>
  <c r="DF116" i="39" s="1"/>
  <c r="CU93" i="39"/>
  <c r="CU105" i="39"/>
  <c r="CU117" i="39" s="1"/>
  <c r="CV93" i="39"/>
  <c r="CV105" i="39" s="1"/>
  <c r="CV117" i="39" s="1"/>
  <c r="CW93" i="39"/>
  <c r="CW105" i="39"/>
  <c r="CW117" i="39" s="1"/>
  <c r="CX93" i="39"/>
  <c r="CY93" i="39"/>
  <c r="CY105" i="39" s="1"/>
  <c r="CY117" i="39" s="1"/>
  <c r="CZ93" i="39"/>
  <c r="CZ105" i="39" s="1"/>
  <c r="CZ117" i="39"/>
  <c r="DA93" i="39"/>
  <c r="DA105" i="39" s="1"/>
  <c r="DA117" i="39" s="1"/>
  <c r="DB93" i="39"/>
  <c r="DB105" i="39" s="1"/>
  <c r="DB117" i="39" s="1"/>
  <c r="DC93" i="39"/>
  <c r="DD93" i="39"/>
  <c r="DD105" i="39" s="1"/>
  <c r="DD117" i="39" s="1"/>
  <c r="DE93" i="39"/>
  <c r="DE105" i="39" s="1"/>
  <c r="DF93" i="39"/>
  <c r="DF105" i="39" s="1"/>
  <c r="DF117" i="39" s="1"/>
  <c r="CU94" i="39"/>
  <c r="CU106" i="39" s="1"/>
  <c r="CU118" i="39" s="1"/>
  <c r="CV94" i="39"/>
  <c r="CV106" i="39" s="1"/>
  <c r="CV118" i="39" s="1"/>
  <c r="CW94" i="39"/>
  <c r="CW106" i="39" s="1"/>
  <c r="CW118" i="39" s="1"/>
  <c r="CX94" i="39"/>
  <c r="CX106" i="39" s="1"/>
  <c r="CX118" i="39" s="1"/>
  <c r="CY94" i="39"/>
  <c r="CY106" i="39"/>
  <c r="CY118" i="39" s="1"/>
  <c r="CZ94" i="39"/>
  <c r="CZ106" i="39" s="1"/>
  <c r="CZ118" i="39" s="1"/>
  <c r="DA94" i="39"/>
  <c r="DA106" i="39" s="1"/>
  <c r="DA118" i="39" s="1"/>
  <c r="DB94" i="39"/>
  <c r="DB106" i="39" s="1"/>
  <c r="DB118" i="39" s="1"/>
  <c r="DC94" i="39"/>
  <c r="DD94" i="39"/>
  <c r="DD106" i="39" s="1"/>
  <c r="DD118" i="39" s="1"/>
  <c r="DE94" i="39"/>
  <c r="DE106" i="39" s="1"/>
  <c r="DF94" i="39"/>
  <c r="DF106" i="39" s="1"/>
  <c r="DF118" i="39" s="1"/>
  <c r="CU95" i="39"/>
  <c r="CV95" i="39"/>
  <c r="CV107" i="39" s="1"/>
  <c r="CV119" i="39" s="1"/>
  <c r="CW95" i="39"/>
  <c r="CW107" i="39" s="1"/>
  <c r="CW119" i="39" s="1"/>
  <c r="CX95" i="39"/>
  <c r="CY95" i="39"/>
  <c r="CY107" i="39" s="1"/>
  <c r="CY119" i="39" s="1"/>
  <c r="CZ95" i="39"/>
  <c r="CZ107" i="39" s="1"/>
  <c r="CZ119" i="39" s="1"/>
  <c r="DA95" i="39"/>
  <c r="DA107" i="39"/>
  <c r="DA119" i="39" s="1"/>
  <c r="DB95" i="39"/>
  <c r="DC95" i="39"/>
  <c r="DD95" i="39"/>
  <c r="DD107" i="39" s="1"/>
  <c r="DD119" i="39" s="1"/>
  <c r="DE95" i="39"/>
  <c r="G95" i="30" s="1"/>
  <c r="L95" i="30" s="1"/>
  <c r="DF95" i="39"/>
  <c r="DF107" i="39" s="1"/>
  <c r="DF119" i="39" s="1"/>
  <c r="CU96" i="39"/>
  <c r="CU108" i="39" s="1"/>
  <c r="CU120" i="39" s="1"/>
  <c r="CV96" i="39"/>
  <c r="CV108" i="39" s="1"/>
  <c r="CV120" i="39" s="1"/>
  <c r="CW96" i="39"/>
  <c r="CW108" i="39" s="1"/>
  <c r="CW120" i="39" s="1"/>
  <c r="CX96" i="39"/>
  <c r="CX108" i="39" s="1"/>
  <c r="CX120" i="39" s="1"/>
  <c r="CY96" i="39"/>
  <c r="CY108" i="39"/>
  <c r="CY120" i="39" s="1"/>
  <c r="CZ96" i="39"/>
  <c r="CZ108" i="39" s="1"/>
  <c r="CZ120" i="39"/>
  <c r="DA96" i="39"/>
  <c r="DA108" i="39" s="1"/>
  <c r="DA120" i="39" s="1"/>
  <c r="DB96" i="39"/>
  <c r="DB108" i="39" s="1"/>
  <c r="DB120" i="39" s="1"/>
  <c r="DC96" i="39"/>
  <c r="DD96" i="39"/>
  <c r="DD108" i="39" s="1"/>
  <c r="DD120" i="39" s="1"/>
  <c r="DE96" i="39"/>
  <c r="DE108" i="39"/>
  <c r="G108" i="30" s="1"/>
  <c r="L108" i="30" s="1"/>
  <c r="DF96" i="39"/>
  <c r="DF108" i="39" s="1"/>
  <c r="DF120" i="39" s="1"/>
  <c r="CU97" i="39"/>
  <c r="CU109" i="39" s="1"/>
  <c r="CU121" i="39" s="1"/>
  <c r="CV97" i="39"/>
  <c r="CV109" i="39" s="1"/>
  <c r="CV121" i="39" s="1"/>
  <c r="CW97" i="39"/>
  <c r="CW109" i="39"/>
  <c r="CW121" i="39" s="1"/>
  <c r="CX97" i="39"/>
  <c r="CX109" i="39" s="1"/>
  <c r="CX121" i="39" s="1"/>
  <c r="CY97" i="39"/>
  <c r="CY109" i="39" s="1"/>
  <c r="CY121" i="39" s="1"/>
  <c r="CZ97" i="39"/>
  <c r="CZ109" i="39" s="1"/>
  <c r="CZ121" i="39" s="1"/>
  <c r="DA97" i="39"/>
  <c r="DA109" i="39" s="1"/>
  <c r="DA121" i="39" s="1"/>
  <c r="DB97" i="39"/>
  <c r="DB109" i="39" s="1"/>
  <c r="DB121" i="39" s="1"/>
  <c r="DC97" i="39"/>
  <c r="DD97" i="39"/>
  <c r="DD109" i="39"/>
  <c r="DD121" i="39" s="1"/>
  <c r="DE97" i="39"/>
  <c r="DF97" i="39"/>
  <c r="DF109" i="39" s="1"/>
  <c r="DF121" i="39" s="1"/>
  <c r="CU111" i="39"/>
  <c r="DB100" i="39"/>
  <c r="DB112" i="39" s="1"/>
  <c r="DC101" i="39"/>
  <c r="DC113" i="39"/>
  <c r="DF101" i="39"/>
  <c r="DF113" i="39" s="1"/>
  <c r="DB114" i="39"/>
  <c r="CX105" i="39"/>
  <c r="CX117" i="39" s="1"/>
  <c r="CU107" i="39"/>
  <c r="CU119" i="39" s="1"/>
  <c r="CX107" i="39"/>
  <c r="CX119" i="39" s="1"/>
  <c r="DB107" i="39"/>
  <c r="DB119" i="39" s="1"/>
  <c r="CV86" i="39"/>
  <c r="CV98" i="39" s="1"/>
  <c r="CV110" i="39" s="1"/>
  <c r="CW86" i="39"/>
  <c r="CW98" i="39" s="1"/>
  <c r="CW110" i="39" s="1"/>
  <c r="CX86" i="39"/>
  <c r="CX98" i="39" s="1"/>
  <c r="CX110" i="39" s="1"/>
  <c r="CY86" i="39"/>
  <c r="CY98" i="39" s="1"/>
  <c r="CY110" i="39" s="1"/>
  <c r="CZ86" i="39"/>
  <c r="CZ98" i="39"/>
  <c r="CZ110" i="39" s="1"/>
  <c r="DA86" i="39"/>
  <c r="DA98" i="39" s="1"/>
  <c r="DA110" i="39" s="1"/>
  <c r="DB86" i="39"/>
  <c r="DB98" i="39" s="1"/>
  <c r="DB110" i="39" s="1"/>
  <c r="DC86" i="39"/>
  <c r="DD86" i="39"/>
  <c r="DD98" i="39" s="1"/>
  <c r="DD110" i="39" s="1"/>
  <c r="DE86" i="39"/>
  <c r="DF86" i="39"/>
  <c r="CU86" i="39"/>
  <c r="CU98" i="39" s="1"/>
  <c r="CU110" i="39" s="1"/>
  <c r="B95" i="39"/>
  <c r="Q95" i="39" s="1"/>
  <c r="BY95" i="39"/>
  <c r="BZ95" i="39"/>
  <c r="M95" i="47" s="1"/>
  <c r="CA95" i="39"/>
  <c r="CB95" i="39"/>
  <c r="CC95" i="39"/>
  <c r="CD95" i="39"/>
  <c r="CE95" i="39"/>
  <c r="CF95" i="39"/>
  <c r="CG95" i="39"/>
  <c r="CH95" i="39"/>
  <c r="CI95" i="39"/>
  <c r="DJ95" i="39"/>
  <c r="G95" i="41"/>
  <c r="Q95" i="41" s="1"/>
  <c r="B96" i="39"/>
  <c r="AH96" i="39" s="1"/>
  <c r="AI96" i="39" s="1"/>
  <c r="BY96" i="39"/>
  <c r="BZ96" i="39"/>
  <c r="CA96" i="39"/>
  <c r="CB96" i="39"/>
  <c r="CC96" i="39"/>
  <c r="CD96" i="39"/>
  <c r="CE96" i="39"/>
  <c r="CF96" i="39"/>
  <c r="CG96" i="39"/>
  <c r="CH96" i="39"/>
  <c r="CI96" i="39"/>
  <c r="DJ96" i="39"/>
  <c r="B97" i="39"/>
  <c r="BY97" i="39"/>
  <c r="BZ97" i="39"/>
  <c r="M97" i="28" s="1"/>
  <c r="CA97" i="39"/>
  <c r="CB97" i="39"/>
  <c r="CC97" i="39"/>
  <c r="CD97" i="39"/>
  <c r="CE97" i="39"/>
  <c r="CF97" i="39"/>
  <c r="CG97" i="39"/>
  <c r="CH97" i="39"/>
  <c r="CI97" i="39"/>
  <c r="DJ97" i="39"/>
  <c r="B98" i="39"/>
  <c r="AL98" i="39" s="1"/>
  <c r="AM98" i="39" s="1"/>
  <c r="BY98" i="39"/>
  <c r="BZ98" i="39"/>
  <c r="M98" i="28" s="1"/>
  <c r="CA98" i="39"/>
  <c r="CB98" i="39"/>
  <c r="CC98" i="39"/>
  <c r="CD98" i="39"/>
  <c r="CE98" i="39"/>
  <c r="CF98" i="39"/>
  <c r="CG98" i="39"/>
  <c r="CH98" i="39"/>
  <c r="CI98" i="39"/>
  <c r="DJ98" i="39"/>
  <c r="B99" i="39"/>
  <c r="BY99" i="39"/>
  <c r="BZ99" i="39"/>
  <c r="CA99" i="39"/>
  <c r="CB99" i="39"/>
  <c r="CC99" i="39"/>
  <c r="CD99" i="39"/>
  <c r="CE99" i="39"/>
  <c r="CF99" i="39"/>
  <c r="CG99" i="39"/>
  <c r="CJ99" i="39" s="1"/>
  <c r="CH99" i="39"/>
  <c r="CI99" i="39"/>
  <c r="DJ99" i="39"/>
  <c r="B100" i="39"/>
  <c r="BY100" i="39"/>
  <c r="BZ100" i="39"/>
  <c r="CA100" i="39"/>
  <c r="CB100" i="39"/>
  <c r="CC100" i="39"/>
  <c r="CD100" i="39"/>
  <c r="CJ100" i="39" s="1"/>
  <c r="CE100" i="39"/>
  <c r="CF100" i="39"/>
  <c r="CG100" i="39"/>
  <c r="CH100" i="39"/>
  <c r="CI100" i="39"/>
  <c r="DJ100" i="39"/>
  <c r="B101" i="39"/>
  <c r="BY101" i="39"/>
  <c r="BZ101" i="39"/>
  <c r="M101" i="28" s="1"/>
  <c r="CA101" i="39"/>
  <c r="CB101" i="39"/>
  <c r="CC101" i="39"/>
  <c r="CD101" i="39"/>
  <c r="CE101" i="39"/>
  <c r="CF101" i="39"/>
  <c r="CG101" i="39"/>
  <c r="CH101" i="39"/>
  <c r="CI101" i="39"/>
  <c r="DJ101" i="39"/>
  <c r="B102" i="39"/>
  <c r="D102" i="39" s="1"/>
  <c r="BY102" i="39"/>
  <c r="BZ102" i="39"/>
  <c r="CA102" i="39"/>
  <c r="CB102" i="39"/>
  <c r="CC102" i="39"/>
  <c r="CD102" i="39"/>
  <c r="CJ102" i="39" s="1"/>
  <c r="CE102" i="39"/>
  <c r="CF102" i="39"/>
  <c r="CG102" i="39"/>
  <c r="CH102" i="39"/>
  <c r="CI102" i="39"/>
  <c r="DJ102" i="39"/>
  <c r="B103" i="39"/>
  <c r="BY103" i="39"/>
  <c r="BZ103" i="39"/>
  <c r="CA103" i="39"/>
  <c r="CB103" i="39"/>
  <c r="CC103" i="39"/>
  <c r="CD103" i="39"/>
  <c r="CE103" i="39"/>
  <c r="CF103" i="39"/>
  <c r="CG103" i="39"/>
  <c r="CJ103" i="39" s="1"/>
  <c r="CH103" i="39"/>
  <c r="CI103" i="39"/>
  <c r="DJ103" i="39"/>
  <c r="B104" i="39"/>
  <c r="BY104" i="39"/>
  <c r="BZ104" i="39"/>
  <c r="CA104" i="39"/>
  <c r="CB104" i="39"/>
  <c r="CC104" i="39"/>
  <c r="CD104" i="39"/>
  <c r="CE104" i="39"/>
  <c r="CF104" i="39"/>
  <c r="CG104" i="39"/>
  <c r="CH104" i="39"/>
  <c r="CI104" i="39"/>
  <c r="DJ104" i="39"/>
  <c r="B105" i="39"/>
  <c r="Q105" i="39" s="1"/>
  <c r="BY105" i="39"/>
  <c r="BZ105" i="39"/>
  <c r="M105" i="47" s="1"/>
  <c r="CA105" i="39"/>
  <c r="CB105" i="39"/>
  <c r="CC105" i="39"/>
  <c r="CD105" i="39"/>
  <c r="CE105" i="39"/>
  <c r="CF105" i="39"/>
  <c r="CG105" i="39"/>
  <c r="CH105" i="39"/>
  <c r="CI105" i="39"/>
  <c r="DJ105" i="39"/>
  <c r="B106" i="39"/>
  <c r="H106" i="39" s="1"/>
  <c r="I106" i="39" s="1"/>
  <c r="BY106" i="39"/>
  <c r="BZ106" i="39"/>
  <c r="M106" i="28" s="1"/>
  <c r="CA106" i="39"/>
  <c r="CB106" i="39"/>
  <c r="CC106" i="39"/>
  <c r="CD106" i="39"/>
  <c r="CE106" i="39"/>
  <c r="CF106" i="39"/>
  <c r="CG106" i="39"/>
  <c r="CH106" i="39"/>
  <c r="CI106" i="39"/>
  <c r="DJ106" i="39"/>
  <c r="B107" i="39"/>
  <c r="D107" i="39" s="1"/>
  <c r="E107" i="39" s="1"/>
  <c r="BY107" i="39"/>
  <c r="BZ107" i="39"/>
  <c r="CA107" i="39"/>
  <c r="CB107" i="39"/>
  <c r="CC107" i="39"/>
  <c r="CD107" i="39"/>
  <c r="CE107" i="39"/>
  <c r="CF107" i="39"/>
  <c r="CG107" i="39"/>
  <c r="CJ107" i="39" s="1"/>
  <c r="CH107" i="39"/>
  <c r="CI107" i="39"/>
  <c r="DJ107" i="39"/>
  <c r="B108" i="39"/>
  <c r="BY108" i="39"/>
  <c r="BZ108" i="39"/>
  <c r="M108" i="28" s="1"/>
  <c r="CA108" i="39"/>
  <c r="CB108" i="39"/>
  <c r="CC108" i="39"/>
  <c r="CD108" i="39"/>
  <c r="CJ108" i="39" s="1"/>
  <c r="CE108" i="39"/>
  <c r="CF108" i="39"/>
  <c r="CG108" i="39"/>
  <c r="CH108" i="39"/>
  <c r="CI108" i="39"/>
  <c r="DJ108" i="39"/>
  <c r="B109" i="39"/>
  <c r="BY109" i="39"/>
  <c r="BZ109" i="39"/>
  <c r="M109" i="28" s="1"/>
  <c r="CA109" i="39"/>
  <c r="CB109" i="39"/>
  <c r="CC109" i="39"/>
  <c r="CD109" i="39"/>
  <c r="CE109" i="39"/>
  <c r="CF109" i="39"/>
  <c r="CG109" i="39"/>
  <c r="CH109" i="39"/>
  <c r="CI109" i="39"/>
  <c r="DJ109" i="39"/>
  <c r="B86" i="39"/>
  <c r="L86" i="39" s="1"/>
  <c r="BY86" i="39"/>
  <c r="BZ86" i="39"/>
  <c r="CA86" i="39"/>
  <c r="CB86" i="39"/>
  <c r="CC86" i="39"/>
  <c r="CD86" i="39"/>
  <c r="CE86" i="39"/>
  <c r="CF86" i="39"/>
  <c r="CG86" i="39"/>
  <c r="CH86" i="39"/>
  <c r="CI86" i="39"/>
  <c r="B87" i="39"/>
  <c r="H87" i="39" s="1"/>
  <c r="I87" i="39" s="1"/>
  <c r="BY87" i="39"/>
  <c r="BZ87" i="39"/>
  <c r="CA87" i="39"/>
  <c r="CB87" i="39"/>
  <c r="CC87" i="39"/>
  <c r="CD87" i="39"/>
  <c r="CE87" i="39"/>
  <c r="CF87" i="39"/>
  <c r="CG87" i="39"/>
  <c r="CH87" i="39"/>
  <c r="CI87" i="39"/>
  <c r="DJ87" i="39"/>
  <c r="B88" i="39"/>
  <c r="BY88" i="39"/>
  <c r="BZ88" i="39"/>
  <c r="CA88" i="39"/>
  <c r="CB88" i="39"/>
  <c r="CC88" i="39"/>
  <c r="CD88" i="39"/>
  <c r="CE88" i="39"/>
  <c r="CF88" i="39"/>
  <c r="CG88" i="39"/>
  <c r="CJ88" i="39" s="1"/>
  <c r="CH88" i="39"/>
  <c r="CI88" i="39"/>
  <c r="DJ88" i="39"/>
  <c r="B89" i="39"/>
  <c r="BY89" i="39"/>
  <c r="BZ89" i="39"/>
  <c r="CA89" i="39"/>
  <c r="CB89" i="39"/>
  <c r="CC89" i="39"/>
  <c r="CD89" i="39"/>
  <c r="CE89" i="39"/>
  <c r="CF89" i="39"/>
  <c r="CG89" i="39"/>
  <c r="CH89" i="39"/>
  <c r="CI89" i="39"/>
  <c r="DJ89" i="39"/>
  <c r="B90" i="39"/>
  <c r="H90" i="39" s="1"/>
  <c r="BY90" i="39"/>
  <c r="BZ90" i="39"/>
  <c r="CA90" i="39"/>
  <c r="CB90" i="39"/>
  <c r="CC90" i="39"/>
  <c r="CD90" i="39"/>
  <c r="CE90" i="39"/>
  <c r="CF90" i="39"/>
  <c r="CG90" i="39"/>
  <c r="CH90" i="39"/>
  <c r="CI90" i="39"/>
  <c r="DJ90" i="39"/>
  <c r="B91" i="39"/>
  <c r="L91" i="39" s="1"/>
  <c r="BY91" i="39"/>
  <c r="BZ91" i="39"/>
  <c r="CA91" i="39"/>
  <c r="CB91" i="39"/>
  <c r="CC91" i="39"/>
  <c r="CD91" i="39"/>
  <c r="CE91" i="39"/>
  <c r="CF91" i="39"/>
  <c r="CG91" i="39"/>
  <c r="CH91" i="39"/>
  <c r="CI91" i="39"/>
  <c r="DJ91" i="39"/>
  <c r="B92" i="39"/>
  <c r="BY92" i="39"/>
  <c r="BZ92" i="39"/>
  <c r="CA92" i="39"/>
  <c r="CB92" i="39"/>
  <c r="CC92" i="39"/>
  <c r="CD92" i="39"/>
  <c r="CJ92" i="39" s="1"/>
  <c r="CE92" i="39"/>
  <c r="CF92" i="39"/>
  <c r="CG92" i="39"/>
  <c r="CH92" i="39"/>
  <c r="CI92" i="39"/>
  <c r="DJ92" i="39"/>
  <c r="B93" i="39"/>
  <c r="L93" i="39" s="1"/>
  <c r="BY93" i="39"/>
  <c r="BZ93" i="39"/>
  <c r="CA93" i="39"/>
  <c r="CB93" i="39"/>
  <c r="CC93" i="39"/>
  <c r="CD93" i="39"/>
  <c r="CE93" i="39"/>
  <c r="CF93" i="39"/>
  <c r="CG93" i="39"/>
  <c r="CH93" i="39"/>
  <c r="CI93" i="39"/>
  <c r="DJ93" i="39"/>
  <c r="B94" i="39"/>
  <c r="L94" i="39" s="1"/>
  <c r="BY94" i="39"/>
  <c r="BZ94" i="39"/>
  <c r="M94" i="28" s="1"/>
  <c r="CA94" i="39"/>
  <c r="CB94" i="39"/>
  <c r="CC94" i="39"/>
  <c r="CD94" i="39"/>
  <c r="CJ94" i="39" s="1"/>
  <c r="CE94" i="39"/>
  <c r="CF94" i="39"/>
  <c r="CG94" i="39"/>
  <c r="CH94" i="39"/>
  <c r="CI94" i="39"/>
  <c r="DJ94" i="39"/>
  <c r="M92" i="28"/>
  <c r="M92" i="47"/>
  <c r="M95" i="28"/>
  <c r="M91" i="28"/>
  <c r="M91" i="47"/>
  <c r="M87" i="28"/>
  <c r="M87" i="47"/>
  <c r="M86" i="28"/>
  <c r="M86" i="47"/>
  <c r="M106" i="47"/>
  <c r="M102" i="28"/>
  <c r="M102" i="47"/>
  <c r="M98" i="47"/>
  <c r="M88" i="28"/>
  <c r="M88" i="47"/>
  <c r="M99" i="28"/>
  <c r="M99" i="47"/>
  <c r="M94" i="47"/>
  <c r="M90" i="28"/>
  <c r="M90" i="47"/>
  <c r="M109" i="47"/>
  <c r="M101" i="47"/>
  <c r="M107" i="28"/>
  <c r="M107" i="47"/>
  <c r="M103" i="28"/>
  <c r="M103" i="47"/>
  <c r="M89" i="28"/>
  <c r="M89" i="47"/>
  <c r="M104" i="28"/>
  <c r="M104" i="47"/>
  <c r="M96" i="28"/>
  <c r="M96" i="47"/>
  <c r="L95" i="39"/>
  <c r="D95" i="39"/>
  <c r="E95" i="39" s="1"/>
  <c r="H95" i="39"/>
  <c r="I95" i="39" s="1"/>
  <c r="D95" i="47" s="1"/>
  <c r="AD95" i="39"/>
  <c r="AL95" i="39"/>
  <c r="AM95" i="39" s="1"/>
  <c r="D95" i="74" s="1"/>
  <c r="AH95" i="39"/>
  <c r="Q91" i="39"/>
  <c r="H91" i="39"/>
  <c r="I91" i="39" s="1"/>
  <c r="D91" i="47" s="1"/>
  <c r="D91" i="39"/>
  <c r="E91" i="39" s="1"/>
  <c r="AD91" i="39"/>
  <c r="AE91" i="39" s="1"/>
  <c r="D91" i="72" s="1"/>
  <c r="AL91" i="39"/>
  <c r="AH91" i="39"/>
  <c r="AI91" i="39" s="1"/>
  <c r="AL86" i="39"/>
  <c r="AM86" i="39" s="1"/>
  <c r="Q106" i="39"/>
  <c r="R106" i="39" s="1"/>
  <c r="AH106" i="39"/>
  <c r="AI106" i="39" s="1"/>
  <c r="D106" i="73" s="1"/>
  <c r="Q98" i="39"/>
  <c r="FL98" i="39" s="1"/>
  <c r="D94" i="39"/>
  <c r="E94" i="39" s="1"/>
  <c r="L90" i="39"/>
  <c r="Q90" i="39"/>
  <c r="AD90" i="39"/>
  <c r="AE90" i="39" s="1"/>
  <c r="AL90" i="39"/>
  <c r="AM90" i="39" s="1"/>
  <c r="H109" i="39"/>
  <c r="Q109" i="39"/>
  <c r="FL109" i="39" s="1"/>
  <c r="D109" i="39"/>
  <c r="E109" i="39" s="1"/>
  <c r="L109" i="39"/>
  <c r="AD109" i="39"/>
  <c r="AE109" i="39" s="1"/>
  <c r="AL109" i="39"/>
  <c r="AM109" i="39" s="1"/>
  <c r="AH109" i="39"/>
  <c r="D105" i="39"/>
  <c r="E105" i="39" s="1"/>
  <c r="AH105" i="39"/>
  <c r="AI105" i="39" s="1"/>
  <c r="D105" i="76" s="1"/>
  <c r="Q101" i="39"/>
  <c r="R101" i="39" s="1"/>
  <c r="D101" i="39"/>
  <c r="E101" i="39" s="1"/>
  <c r="H101" i="39"/>
  <c r="L101" i="39"/>
  <c r="AL101" i="39"/>
  <c r="AM101" i="39" s="1"/>
  <c r="D101" i="77" s="1"/>
  <c r="AD101" i="39"/>
  <c r="AH101" i="39"/>
  <c r="AI101" i="39" s="1"/>
  <c r="L97" i="39"/>
  <c r="M97" i="39" s="1"/>
  <c r="H88" i="39"/>
  <c r="I88" i="39" s="1"/>
  <c r="D88" i="39"/>
  <c r="L88" i="39"/>
  <c r="M88" i="39" s="1"/>
  <c r="AD88" i="39"/>
  <c r="AE88" i="39"/>
  <c r="D88" i="75" s="1"/>
  <c r="D103" i="39"/>
  <c r="E103" i="39" s="1"/>
  <c r="Q103" i="39"/>
  <c r="L103" i="39"/>
  <c r="AL103" i="39"/>
  <c r="AM103" i="39" s="1"/>
  <c r="AH103" i="39"/>
  <c r="AI103" i="39" s="1"/>
  <c r="DF112" i="39"/>
  <c r="D93" i="39"/>
  <c r="H93" i="39"/>
  <c r="Q93" i="39"/>
  <c r="FL93" i="39" s="1"/>
  <c r="AH93" i="39"/>
  <c r="AD93" i="39"/>
  <c r="AE93" i="39" s="1"/>
  <c r="AL93" i="39"/>
  <c r="AM93" i="39" s="1"/>
  <c r="D93" i="77" s="1"/>
  <c r="H89" i="39"/>
  <c r="I89" i="39" s="1"/>
  <c r="D89" i="47" s="1"/>
  <c r="AL108" i="39"/>
  <c r="AM108" i="39" s="1"/>
  <c r="L100" i="39"/>
  <c r="D96" i="39"/>
  <c r="E96" i="39" s="1"/>
  <c r="DF98" i="39"/>
  <c r="DF110" i="39" s="1"/>
  <c r="CJ101" i="39"/>
  <c r="CJ87" i="39"/>
  <c r="D93" i="72"/>
  <c r="I109" i="39"/>
  <c r="E93" i="39"/>
  <c r="DS115" i="71"/>
  <c r="DV115" i="71" s="1"/>
  <c r="D86" i="74"/>
  <c r="R91" i="39"/>
  <c r="FL91" i="39"/>
  <c r="M93" i="39"/>
  <c r="FH93" i="39" s="1"/>
  <c r="M100" i="39"/>
  <c r="R93" i="39"/>
  <c r="D93" i="30" s="1"/>
  <c r="DS113" i="71"/>
  <c r="DV113" i="71" s="1"/>
  <c r="FL101" i="39"/>
  <c r="FL106" i="39"/>
  <c r="M91" i="39"/>
  <c r="DS105" i="71"/>
  <c r="DV105" i="71" s="1"/>
  <c r="I93" i="39"/>
  <c r="DQ100" i="71"/>
  <c r="DT100" i="71" s="1"/>
  <c r="R109" i="39"/>
  <c r="FM109" i="39" s="1"/>
  <c r="R95" i="39"/>
  <c r="D95" i="30" s="1"/>
  <c r="FL95" i="39"/>
  <c r="FM91" i="39"/>
  <c r="DT103" i="6"/>
  <c r="DX103" i="6" s="1"/>
  <c r="D93" i="47"/>
  <c r="D93" i="64"/>
  <c r="DR107" i="6"/>
  <c r="DV107" i="6" s="1"/>
  <c r="DS103" i="6"/>
  <c r="DW103" i="6" s="1"/>
  <c r="DQ105" i="6"/>
  <c r="D109" i="47"/>
  <c r="ES95" i="39"/>
  <c r="I8" i="67"/>
  <c r="I9" i="67"/>
  <c r="I10" i="67"/>
  <c r="I11" i="67"/>
  <c r="I12" i="67"/>
  <c r="I13" i="67"/>
  <c r="I7" i="67"/>
  <c r="Z48" i="32"/>
  <c r="Z60" i="32" s="1"/>
  <c r="Z47" i="32"/>
  <c r="Z59" i="32" s="1"/>
  <c r="Z46" i="32"/>
  <c r="Z58" i="32" s="1"/>
  <c r="Z45" i="32"/>
  <c r="Z57" i="32" s="1"/>
  <c r="Z44" i="32"/>
  <c r="Z56" i="32" s="1"/>
  <c r="Z43" i="32"/>
  <c r="Z55" i="32" s="1"/>
  <c r="Z42" i="32"/>
  <c r="Z54" i="32" s="1"/>
  <c r="Z41" i="32"/>
  <c r="Z53" i="32" s="1"/>
  <c r="Z40" i="32"/>
  <c r="Z52" i="32" s="1"/>
  <c r="Z39" i="32"/>
  <c r="Z51" i="32" s="1"/>
  <c r="Z38" i="32"/>
  <c r="Z50" i="32" s="1"/>
  <c r="Z37" i="32"/>
  <c r="Z49" i="32" s="1"/>
  <c r="V48" i="32"/>
  <c r="V60" i="32" s="1"/>
  <c r="V47" i="32"/>
  <c r="V59" i="32" s="1"/>
  <c r="V46" i="32"/>
  <c r="V58" i="32" s="1"/>
  <c r="V45" i="32"/>
  <c r="V57" i="32" s="1"/>
  <c r="V44" i="32"/>
  <c r="V56" i="32" s="1"/>
  <c r="V43" i="32"/>
  <c r="V55" i="32" s="1"/>
  <c r="V42" i="32"/>
  <c r="V54" i="32" s="1"/>
  <c r="V41" i="32"/>
  <c r="V53" i="32" s="1"/>
  <c r="V40" i="32"/>
  <c r="V52" i="32" s="1"/>
  <c r="V39" i="32"/>
  <c r="V51" i="32" s="1"/>
  <c r="V38" i="32"/>
  <c r="V50" i="32" s="1"/>
  <c r="V37" i="32"/>
  <c r="V49" i="32" s="1"/>
  <c r="R48" i="32"/>
  <c r="R60" i="32" s="1"/>
  <c r="R47" i="32"/>
  <c r="R59" i="32" s="1"/>
  <c r="R46" i="32"/>
  <c r="R58" i="32" s="1"/>
  <c r="R45" i="32"/>
  <c r="R57" i="32" s="1"/>
  <c r="R44" i="32"/>
  <c r="R56" i="32" s="1"/>
  <c r="R43" i="32"/>
  <c r="R55" i="32" s="1"/>
  <c r="R42" i="32"/>
  <c r="R54" i="32" s="1"/>
  <c r="R41" i="32"/>
  <c r="R53" i="32" s="1"/>
  <c r="R40" i="32"/>
  <c r="R52" i="32" s="1"/>
  <c r="R39" i="32"/>
  <c r="R51" i="32" s="1"/>
  <c r="R38" i="32"/>
  <c r="R50" i="32" s="1"/>
  <c r="R37" i="32"/>
  <c r="R49" i="32" s="1"/>
  <c r="N48" i="32"/>
  <c r="N60" i="32" s="1"/>
  <c r="N47" i="32"/>
  <c r="N59" i="32" s="1"/>
  <c r="N46" i="32"/>
  <c r="N58" i="32" s="1"/>
  <c r="N45" i="32"/>
  <c r="N57" i="32" s="1"/>
  <c r="N44" i="32"/>
  <c r="N56" i="32" s="1"/>
  <c r="N43" i="32"/>
  <c r="N55" i="32" s="1"/>
  <c r="N42" i="32"/>
  <c r="N54" i="32" s="1"/>
  <c r="N41" i="32"/>
  <c r="N53" i="32" s="1"/>
  <c r="N40" i="32"/>
  <c r="N52" i="32" s="1"/>
  <c r="N39" i="32"/>
  <c r="N51" i="32" s="1"/>
  <c r="N38" i="32"/>
  <c r="N50" i="32" s="1"/>
  <c r="N37" i="32"/>
  <c r="N49" i="32" s="1"/>
  <c r="J48" i="32"/>
  <c r="J60" i="32" s="1"/>
  <c r="J47" i="32"/>
  <c r="J59" i="32" s="1"/>
  <c r="J46" i="32"/>
  <c r="J58" i="32" s="1"/>
  <c r="J45" i="32"/>
  <c r="J57" i="32" s="1"/>
  <c r="J44" i="32"/>
  <c r="J56" i="32" s="1"/>
  <c r="J43" i="32"/>
  <c r="J55" i="32" s="1"/>
  <c r="J42" i="32"/>
  <c r="J54" i="32" s="1"/>
  <c r="J41" i="32"/>
  <c r="J53" i="32"/>
  <c r="J40" i="32"/>
  <c r="J52" i="32" s="1"/>
  <c r="J39" i="32"/>
  <c r="J51" i="32" s="1"/>
  <c r="J38" i="32"/>
  <c r="J50" i="32" s="1"/>
  <c r="J37" i="32"/>
  <c r="J49" i="32"/>
  <c r="F38" i="32"/>
  <c r="F50" i="32"/>
  <c r="F39" i="32"/>
  <c r="F51" i="32"/>
  <c r="F40" i="32"/>
  <c r="F52" i="32"/>
  <c r="F41" i="32"/>
  <c r="F53" i="32"/>
  <c r="F42" i="32"/>
  <c r="F54" i="32"/>
  <c r="F43" i="32"/>
  <c r="F55" i="32"/>
  <c r="F44" i="32"/>
  <c r="F56" i="32"/>
  <c r="F45" i="32"/>
  <c r="F57" i="32"/>
  <c r="F46" i="32"/>
  <c r="F58" i="32"/>
  <c r="F47" i="32"/>
  <c r="F59" i="32"/>
  <c r="F48" i="32"/>
  <c r="F60" i="32"/>
  <c r="F37" i="32"/>
  <c r="F49" i="32"/>
  <c r="A47" i="32"/>
  <c r="A59" i="32"/>
  <c r="B47" i="32"/>
  <c r="B59" i="32" s="1"/>
  <c r="A48" i="32"/>
  <c r="A60" i="32"/>
  <c r="B48" i="32"/>
  <c r="B60" i="32"/>
  <c r="A38" i="32"/>
  <c r="A50" i="32"/>
  <c r="B38" i="32"/>
  <c r="B50" i="32"/>
  <c r="A39" i="32"/>
  <c r="A51" i="32"/>
  <c r="B39" i="32"/>
  <c r="B51" i="32"/>
  <c r="A40" i="32"/>
  <c r="A52" i="32"/>
  <c r="B40" i="32"/>
  <c r="B52" i="32"/>
  <c r="A41" i="32"/>
  <c r="A53" i="32"/>
  <c r="B41" i="32"/>
  <c r="B53" i="32"/>
  <c r="A42" i="32"/>
  <c r="A54" i="32"/>
  <c r="B42" i="32"/>
  <c r="B54" i="32"/>
  <c r="A43" i="32"/>
  <c r="A55" i="32"/>
  <c r="B43" i="32"/>
  <c r="B55" i="32"/>
  <c r="A44" i="32"/>
  <c r="A56" i="32"/>
  <c r="B44" i="32"/>
  <c r="B56" i="32"/>
  <c r="A45" i="32"/>
  <c r="A57" i="32"/>
  <c r="B45" i="32"/>
  <c r="B57" i="32"/>
  <c r="A46" i="32"/>
  <c r="A58" i="32"/>
  <c r="B46" i="32"/>
  <c r="B58" i="32"/>
  <c r="B37" i="32"/>
  <c r="B49" i="32"/>
  <c r="A37" i="32"/>
  <c r="A49" i="32"/>
  <c r="D1" i="58"/>
  <c r="Q2" i="9"/>
  <c r="Q126" i="9"/>
  <c r="R2" i="9"/>
  <c r="R126" i="9"/>
  <c r="S2" i="9"/>
  <c r="S126" i="9"/>
  <c r="P2" i="9"/>
  <c r="P126" i="9"/>
  <c r="O2" i="9"/>
  <c r="O126" i="9"/>
  <c r="H6" i="35"/>
  <c r="H7" i="35" s="1"/>
  <c r="H8" i="35" s="1"/>
  <c r="H9" i="35" s="1"/>
  <c r="H10" i="35" s="1"/>
  <c r="H11" i="35" s="1"/>
  <c r="H12" i="35" s="1"/>
  <c r="H13" i="35" s="1"/>
  <c r="H14" i="35" s="1"/>
  <c r="T6" i="35"/>
  <c r="T7" i="35" s="1"/>
  <c r="T8" i="35" s="1"/>
  <c r="T9" i="35" s="1"/>
  <c r="T10" i="35" s="1"/>
  <c r="T11" i="35" s="1"/>
  <c r="T12" i="35" s="1"/>
  <c r="T13" i="35" s="1"/>
  <c r="T14" i="35" s="1"/>
  <c r="C84" i="64"/>
  <c r="C82" i="64"/>
  <c r="C80" i="64"/>
  <c r="B79" i="64"/>
  <c r="C78" i="64"/>
  <c r="B77" i="64"/>
  <c r="C76" i="64"/>
  <c r="B75" i="64"/>
  <c r="C74" i="64"/>
  <c r="B73" i="64"/>
  <c r="C72" i="64"/>
  <c r="B71" i="64"/>
  <c r="C70" i="64"/>
  <c r="B67" i="64"/>
  <c r="B66" i="64"/>
  <c r="B65" i="64"/>
  <c r="B64" i="64"/>
  <c r="C63" i="64"/>
  <c r="B62" i="64"/>
  <c r="C61" i="64"/>
  <c r="B60" i="64"/>
  <c r="C59" i="64"/>
  <c r="C57" i="64"/>
  <c r="B56" i="64"/>
  <c r="C55" i="64"/>
  <c r="B54" i="64"/>
  <c r="C53" i="64"/>
  <c r="B52" i="64"/>
  <c r="C51" i="64"/>
  <c r="C49" i="64"/>
  <c r="B48" i="64"/>
  <c r="C47" i="64"/>
  <c r="B46" i="64"/>
  <c r="C45" i="64"/>
  <c r="B44" i="64"/>
  <c r="C43" i="64"/>
  <c r="B41" i="64"/>
  <c r="B40" i="64"/>
  <c r="B39" i="64"/>
  <c r="C38" i="64"/>
  <c r="B37" i="64"/>
  <c r="C36" i="64"/>
  <c r="B35" i="64"/>
  <c r="C34" i="64"/>
  <c r="B33" i="64"/>
  <c r="B31" i="64"/>
  <c r="B29" i="64"/>
  <c r="B27" i="64"/>
  <c r="B25" i="64"/>
  <c r="B23" i="64"/>
  <c r="B21" i="64"/>
  <c r="B19" i="64"/>
  <c r="B13" i="64"/>
  <c r="C12" i="64"/>
  <c r="B11" i="64"/>
  <c r="C10" i="64"/>
  <c r="B9" i="64"/>
  <c r="C8" i="64"/>
  <c r="C6" i="64"/>
  <c r="B5" i="64"/>
  <c r="C4" i="64"/>
  <c r="B3" i="64"/>
  <c r="C2" i="64"/>
  <c r="K1" i="64"/>
  <c r="B85" i="58"/>
  <c r="B84" i="58"/>
  <c r="C83" i="58"/>
  <c r="C80" i="58"/>
  <c r="C79" i="58"/>
  <c r="B77" i="58"/>
  <c r="C75" i="58"/>
  <c r="B73" i="58"/>
  <c r="N72" i="58"/>
  <c r="C72" i="58"/>
  <c r="N71" i="58"/>
  <c r="B69" i="58"/>
  <c r="N68" i="58"/>
  <c r="N67" i="58"/>
  <c r="C67" i="58"/>
  <c r="N66" i="58"/>
  <c r="C65" i="58"/>
  <c r="N64" i="58"/>
  <c r="B64" i="58"/>
  <c r="N63" i="58"/>
  <c r="B61" i="58"/>
  <c r="N60" i="58"/>
  <c r="B60" i="58"/>
  <c r="N59" i="58"/>
  <c r="C59" i="58"/>
  <c r="B58" i="58"/>
  <c r="C57" i="58"/>
  <c r="N56" i="58"/>
  <c r="B56" i="58"/>
  <c r="N55" i="58"/>
  <c r="B54" i="58"/>
  <c r="N53" i="58"/>
  <c r="N52" i="58"/>
  <c r="C52" i="58"/>
  <c r="N51" i="58"/>
  <c r="B51" i="58"/>
  <c r="N50" i="58"/>
  <c r="C50" i="58"/>
  <c r="N48" i="58"/>
  <c r="N47" i="58"/>
  <c r="B47" i="58"/>
  <c r="N45" i="58"/>
  <c r="N44" i="58"/>
  <c r="C44" i="58"/>
  <c r="N43" i="58"/>
  <c r="B43" i="58"/>
  <c r="C42" i="58"/>
  <c r="N40" i="58"/>
  <c r="N39" i="58"/>
  <c r="B39" i="58"/>
  <c r="N38" i="58"/>
  <c r="C38" i="58"/>
  <c r="N36" i="58"/>
  <c r="C36" i="58"/>
  <c r="N35" i="58"/>
  <c r="B35" i="58"/>
  <c r="C34" i="58"/>
  <c r="N33" i="58"/>
  <c r="N32" i="58"/>
  <c r="C32" i="58"/>
  <c r="N31" i="58"/>
  <c r="N30" i="58"/>
  <c r="B29" i="58"/>
  <c r="N28" i="58"/>
  <c r="C28" i="58"/>
  <c r="N27" i="58"/>
  <c r="B27" i="58"/>
  <c r="B26" i="58"/>
  <c r="N24" i="58"/>
  <c r="B24" i="58"/>
  <c r="N23" i="58"/>
  <c r="C22" i="58"/>
  <c r="B21" i="58"/>
  <c r="N20" i="58"/>
  <c r="C20" i="58"/>
  <c r="N19" i="58"/>
  <c r="C18" i="58"/>
  <c r="N16" i="58"/>
  <c r="B16" i="58"/>
  <c r="N15" i="58"/>
  <c r="C14" i="58"/>
  <c r="N13" i="58"/>
  <c r="B13" i="58"/>
  <c r="N12" i="58"/>
  <c r="C12" i="58"/>
  <c r="N11" i="58"/>
  <c r="C10" i="58"/>
  <c r="N8" i="58"/>
  <c r="B8" i="58"/>
  <c r="N7" i="58"/>
  <c r="C6" i="58"/>
  <c r="B5" i="58"/>
  <c r="N4" i="58"/>
  <c r="N3" i="58"/>
  <c r="C2" i="58"/>
  <c r="CD2" i="39"/>
  <c r="CE2" i="39"/>
  <c r="CF2" i="39"/>
  <c r="CG2" i="39"/>
  <c r="CH2" i="39"/>
  <c r="CI2" i="39"/>
  <c r="CD3" i="39"/>
  <c r="CE3" i="39"/>
  <c r="CF3" i="39"/>
  <c r="CG3" i="39"/>
  <c r="CH3" i="39"/>
  <c r="CI3" i="39"/>
  <c r="CD4" i="39"/>
  <c r="CE4" i="39"/>
  <c r="CF4" i="39"/>
  <c r="CG4" i="39"/>
  <c r="CH4" i="39"/>
  <c r="CI4" i="39"/>
  <c r="CD5" i="39"/>
  <c r="CE5" i="39"/>
  <c r="CF5" i="39"/>
  <c r="CG5" i="39"/>
  <c r="CH5" i="39"/>
  <c r="CI5" i="39"/>
  <c r="CD6" i="39"/>
  <c r="CE6" i="39"/>
  <c r="CF6" i="39"/>
  <c r="CG6" i="39"/>
  <c r="CH6" i="39"/>
  <c r="CI6" i="39"/>
  <c r="CD7" i="39"/>
  <c r="CE7" i="39"/>
  <c r="CF7" i="39"/>
  <c r="CG7" i="39"/>
  <c r="CH7" i="39"/>
  <c r="CI7" i="39"/>
  <c r="CD8" i="39"/>
  <c r="CE8" i="39"/>
  <c r="CF8" i="39"/>
  <c r="CG8" i="39"/>
  <c r="CH8" i="39"/>
  <c r="CI8" i="39"/>
  <c r="CD9" i="39"/>
  <c r="CE9" i="39"/>
  <c r="CF9" i="39"/>
  <c r="CG9" i="39"/>
  <c r="CH9" i="39"/>
  <c r="CI9" i="39"/>
  <c r="CD10" i="39"/>
  <c r="CE10" i="39"/>
  <c r="CF10" i="39"/>
  <c r="CG10" i="39"/>
  <c r="CH10" i="39"/>
  <c r="CI10" i="39"/>
  <c r="CD11" i="39"/>
  <c r="CE11" i="39"/>
  <c r="CF11" i="39"/>
  <c r="CG11" i="39"/>
  <c r="CH11" i="39"/>
  <c r="CI11" i="39"/>
  <c r="CD12" i="39"/>
  <c r="CE12" i="39"/>
  <c r="CF12" i="39"/>
  <c r="CG12" i="39"/>
  <c r="CH12" i="39"/>
  <c r="CI12" i="39"/>
  <c r="CD13" i="39"/>
  <c r="CE13" i="39"/>
  <c r="CF13" i="39"/>
  <c r="CG13" i="39"/>
  <c r="CJ13" i="39" s="1"/>
  <c r="CH13" i="39"/>
  <c r="CI13" i="39"/>
  <c r="CD14" i="39"/>
  <c r="CE14" i="39"/>
  <c r="CF14" i="39"/>
  <c r="CG14" i="39"/>
  <c r="CH14" i="39"/>
  <c r="CI14" i="39"/>
  <c r="CD15" i="39"/>
  <c r="CE15" i="39"/>
  <c r="CF15" i="39"/>
  <c r="CG15" i="39"/>
  <c r="CH15" i="39"/>
  <c r="CI15" i="39"/>
  <c r="CD16" i="39"/>
  <c r="CE16" i="39"/>
  <c r="CF16" i="39"/>
  <c r="CG16" i="39"/>
  <c r="CH16" i="39"/>
  <c r="CI16" i="39"/>
  <c r="CD17" i="39"/>
  <c r="CE17" i="39"/>
  <c r="CF17" i="39"/>
  <c r="CG17" i="39"/>
  <c r="CH17" i="39"/>
  <c r="CI17" i="39"/>
  <c r="CD18" i="39"/>
  <c r="CE18" i="39"/>
  <c r="CF18" i="39"/>
  <c r="CG18" i="39"/>
  <c r="CH18" i="39"/>
  <c r="CI18" i="39"/>
  <c r="CD19" i="39"/>
  <c r="CE19" i="39"/>
  <c r="CF19" i="39"/>
  <c r="CG19" i="39"/>
  <c r="CH19" i="39"/>
  <c r="CI19" i="39"/>
  <c r="CD20" i="39"/>
  <c r="CE20" i="39"/>
  <c r="CF20" i="39"/>
  <c r="CG20" i="39"/>
  <c r="CH20" i="39"/>
  <c r="CI20" i="39"/>
  <c r="CD21" i="39"/>
  <c r="CE21" i="39"/>
  <c r="CF21" i="39"/>
  <c r="CG21" i="39"/>
  <c r="CH21" i="39"/>
  <c r="CI21" i="39"/>
  <c r="CD22" i="39"/>
  <c r="CE22" i="39"/>
  <c r="CF22" i="39"/>
  <c r="CG22" i="39"/>
  <c r="CH22" i="39"/>
  <c r="CI22" i="39"/>
  <c r="CD23" i="39"/>
  <c r="CE23" i="39"/>
  <c r="CF23" i="39"/>
  <c r="CG23" i="39"/>
  <c r="CH23" i="39"/>
  <c r="CI23" i="39"/>
  <c r="CD24" i="39"/>
  <c r="CE24" i="39"/>
  <c r="CF24" i="39"/>
  <c r="CG24" i="39"/>
  <c r="CH24" i="39"/>
  <c r="CI24" i="39"/>
  <c r="CD25" i="39"/>
  <c r="CE25" i="39"/>
  <c r="CF25" i="39"/>
  <c r="CG25" i="39"/>
  <c r="CH25" i="39"/>
  <c r="CI25" i="39"/>
  <c r="CD26" i="39"/>
  <c r="CE26" i="39"/>
  <c r="CF26" i="39"/>
  <c r="CG26" i="39"/>
  <c r="CH26" i="39"/>
  <c r="CI26" i="39"/>
  <c r="CD27" i="39"/>
  <c r="CE27" i="39"/>
  <c r="CF27" i="39"/>
  <c r="CG27" i="39"/>
  <c r="CH27" i="39"/>
  <c r="CI27" i="39"/>
  <c r="CD28" i="39"/>
  <c r="CE28" i="39"/>
  <c r="CF28" i="39"/>
  <c r="CG28" i="39"/>
  <c r="CJ28" i="39" s="1"/>
  <c r="CH28" i="39"/>
  <c r="CI28" i="39"/>
  <c r="CD29" i="39"/>
  <c r="CE29" i="39"/>
  <c r="CF29" i="39"/>
  <c r="CG29" i="39"/>
  <c r="CJ29" i="39" s="1"/>
  <c r="CH29" i="39"/>
  <c r="CI29" i="39"/>
  <c r="CD30" i="39"/>
  <c r="CE30" i="39"/>
  <c r="CF30" i="39"/>
  <c r="CG30" i="39"/>
  <c r="CJ30" i="39" s="1"/>
  <c r="CH30" i="39"/>
  <c r="CI30" i="39"/>
  <c r="CD31" i="39"/>
  <c r="CE31" i="39"/>
  <c r="CF31" i="39"/>
  <c r="CG31" i="39"/>
  <c r="CH31" i="39"/>
  <c r="CI31" i="39"/>
  <c r="CD32" i="39"/>
  <c r="CE32" i="39"/>
  <c r="CF32" i="39"/>
  <c r="CG32" i="39"/>
  <c r="CH32" i="39"/>
  <c r="CI32" i="39"/>
  <c r="CD33" i="39"/>
  <c r="CE33" i="39"/>
  <c r="CF33" i="39"/>
  <c r="CG33" i="39"/>
  <c r="CH33" i="39"/>
  <c r="CI33" i="39"/>
  <c r="CD34" i="39"/>
  <c r="CE34" i="39"/>
  <c r="CF34" i="39"/>
  <c r="CG34" i="39"/>
  <c r="CH34" i="39"/>
  <c r="CI34" i="39"/>
  <c r="CD35" i="39"/>
  <c r="CE35" i="39"/>
  <c r="CF35" i="39"/>
  <c r="CG35" i="39"/>
  <c r="CH35" i="39"/>
  <c r="CI35" i="39"/>
  <c r="CD36" i="39"/>
  <c r="CE36" i="39"/>
  <c r="CF36" i="39"/>
  <c r="CG36" i="39"/>
  <c r="CH36" i="39"/>
  <c r="CI36" i="39"/>
  <c r="CD37" i="39"/>
  <c r="CE37" i="39"/>
  <c r="CF37" i="39"/>
  <c r="CG37" i="39"/>
  <c r="CH37" i="39"/>
  <c r="CI37" i="39"/>
  <c r="CD38" i="39"/>
  <c r="CE38" i="39"/>
  <c r="CF38" i="39"/>
  <c r="CG38" i="39"/>
  <c r="CH38" i="39"/>
  <c r="CI38" i="39"/>
  <c r="CD39" i="39"/>
  <c r="CE39" i="39"/>
  <c r="CF39" i="39"/>
  <c r="CG39" i="39"/>
  <c r="CH39" i="39"/>
  <c r="CI39" i="39"/>
  <c r="CD40" i="39"/>
  <c r="CE40" i="39"/>
  <c r="CF40" i="39"/>
  <c r="CG40" i="39"/>
  <c r="CH40" i="39"/>
  <c r="CI40" i="39"/>
  <c r="CD41" i="39"/>
  <c r="CE41" i="39"/>
  <c r="CF41" i="39"/>
  <c r="CG41" i="39"/>
  <c r="CH41" i="39"/>
  <c r="CI41" i="39"/>
  <c r="CD42" i="39"/>
  <c r="CE42" i="39"/>
  <c r="CF42" i="39"/>
  <c r="CG42" i="39"/>
  <c r="CH42" i="39"/>
  <c r="CI42" i="39"/>
  <c r="CD43" i="39"/>
  <c r="CE43" i="39"/>
  <c r="CF43" i="39"/>
  <c r="CG43" i="39"/>
  <c r="CH43" i="39"/>
  <c r="CI43" i="39"/>
  <c r="CD44" i="39"/>
  <c r="CE44" i="39"/>
  <c r="CF44" i="39"/>
  <c r="CG44" i="39"/>
  <c r="CH44" i="39"/>
  <c r="CI44" i="39"/>
  <c r="CD45" i="39"/>
  <c r="CE45" i="39"/>
  <c r="CF45" i="39"/>
  <c r="CG45" i="39"/>
  <c r="CH45" i="39"/>
  <c r="CI45" i="39"/>
  <c r="CD46" i="39"/>
  <c r="CE46" i="39"/>
  <c r="CF46" i="39"/>
  <c r="CG46" i="39"/>
  <c r="CH46" i="39"/>
  <c r="CI46" i="39"/>
  <c r="CD47" i="39"/>
  <c r="CE47" i="39"/>
  <c r="CF47" i="39"/>
  <c r="CG47" i="39"/>
  <c r="CH47" i="39"/>
  <c r="CI47" i="39"/>
  <c r="CD48" i="39"/>
  <c r="CE48" i="39"/>
  <c r="CF48" i="39"/>
  <c r="CG48" i="39"/>
  <c r="CH48" i="39"/>
  <c r="CI48" i="39"/>
  <c r="CD49" i="39"/>
  <c r="CE49" i="39"/>
  <c r="CF49" i="39"/>
  <c r="CG49" i="39"/>
  <c r="CH49" i="39"/>
  <c r="CI49" i="39"/>
  <c r="CD50" i="39"/>
  <c r="CE50" i="39"/>
  <c r="CF50" i="39"/>
  <c r="CG50" i="39"/>
  <c r="CH50" i="39"/>
  <c r="CI50" i="39"/>
  <c r="CD51" i="39"/>
  <c r="CE51" i="39"/>
  <c r="CF51" i="39"/>
  <c r="CG51" i="39"/>
  <c r="CH51" i="39"/>
  <c r="CI51" i="39"/>
  <c r="CD52" i="39"/>
  <c r="CE52" i="39"/>
  <c r="CF52" i="39"/>
  <c r="CG52" i="39"/>
  <c r="CH52" i="39"/>
  <c r="CI52" i="39"/>
  <c r="CD53" i="39"/>
  <c r="CE53" i="39"/>
  <c r="CF53" i="39"/>
  <c r="CG53" i="39"/>
  <c r="CH53" i="39"/>
  <c r="CI53" i="39"/>
  <c r="CD54" i="39"/>
  <c r="CE54" i="39"/>
  <c r="CF54" i="39"/>
  <c r="CG54" i="39"/>
  <c r="CH54" i="39"/>
  <c r="CI54" i="39"/>
  <c r="CD55" i="39"/>
  <c r="CE55" i="39"/>
  <c r="CF55" i="39"/>
  <c r="CG55" i="39"/>
  <c r="CJ55" i="39" s="1"/>
  <c r="CH55" i="39"/>
  <c r="CI55" i="39"/>
  <c r="CD56" i="39"/>
  <c r="CE56" i="39"/>
  <c r="CF56" i="39"/>
  <c r="CG56" i="39"/>
  <c r="CH56" i="39"/>
  <c r="CI56" i="39"/>
  <c r="CD57" i="39"/>
  <c r="CE57" i="39"/>
  <c r="CF57" i="39"/>
  <c r="CG57" i="39"/>
  <c r="CH57" i="39"/>
  <c r="CI57" i="39"/>
  <c r="CD58" i="39"/>
  <c r="CE58" i="39"/>
  <c r="CF58" i="39"/>
  <c r="CG58" i="39"/>
  <c r="CH58" i="39"/>
  <c r="CI58" i="39"/>
  <c r="CD59" i="39"/>
  <c r="CE59" i="39"/>
  <c r="CF59" i="39"/>
  <c r="CG59" i="39"/>
  <c r="CH59" i="39"/>
  <c r="CI59" i="39"/>
  <c r="CD60" i="39"/>
  <c r="CE60" i="39"/>
  <c r="CF60" i="39"/>
  <c r="CG60" i="39"/>
  <c r="CJ60" i="39" s="1"/>
  <c r="CH60" i="39"/>
  <c r="CI60" i="39"/>
  <c r="CD61" i="39"/>
  <c r="CE61" i="39"/>
  <c r="CF61" i="39"/>
  <c r="CG61" i="39"/>
  <c r="CH61" i="39"/>
  <c r="CI61" i="39"/>
  <c r="CD62" i="39"/>
  <c r="CE62" i="39"/>
  <c r="CF62" i="39"/>
  <c r="CG62" i="39"/>
  <c r="CJ62" i="39" s="1"/>
  <c r="CH62" i="39"/>
  <c r="CI62" i="39"/>
  <c r="CD63" i="39"/>
  <c r="CE63" i="39"/>
  <c r="CF63" i="39"/>
  <c r="CG63" i="39"/>
  <c r="CH63" i="39"/>
  <c r="CI63" i="39"/>
  <c r="CD64" i="39"/>
  <c r="CE64" i="39"/>
  <c r="CF64" i="39"/>
  <c r="CG64" i="39"/>
  <c r="CH64" i="39"/>
  <c r="CI64" i="39"/>
  <c r="CD65" i="39"/>
  <c r="CE65" i="39"/>
  <c r="CF65" i="39"/>
  <c r="CG65" i="39"/>
  <c r="CH65" i="39"/>
  <c r="CI65" i="39"/>
  <c r="CD66" i="39"/>
  <c r="CE66" i="39"/>
  <c r="CF66" i="39"/>
  <c r="CG66" i="39"/>
  <c r="CH66" i="39"/>
  <c r="CI66" i="39"/>
  <c r="CD67" i="39"/>
  <c r="CE67" i="39"/>
  <c r="CF67" i="39"/>
  <c r="CG67" i="39"/>
  <c r="CH67" i="39"/>
  <c r="CI67" i="39"/>
  <c r="CD68" i="39"/>
  <c r="CE68" i="39"/>
  <c r="CF68" i="39"/>
  <c r="CG68" i="39"/>
  <c r="CH68" i="39"/>
  <c r="CI68" i="39"/>
  <c r="CD69" i="39"/>
  <c r="CE69" i="39"/>
  <c r="CF69" i="39"/>
  <c r="CG69" i="39"/>
  <c r="CH69" i="39"/>
  <c r="CI69" i="39"/>
  <c r="CD70" i="39"/>
  <c r="CE70" i="39"/>
  <c r="CF70" i="39"/>
  <c r="CG70" i="39"/>
  <c r="CH70" i="39"/>
  <c r="CI70" i="39"/>
  <c r="CD71" i="39"/>
  <c r="CE71" i="39"/>
  <c r="CF71" i="39"/>
  <c r="CG71" i="39"/>
  <c r="CH71" i="39"/>
  <c r="CI71" i="39"/>
  <c r="CD72" i="39"/>
  <c r="CE72" i="39"/>
  <c r="CF72" i="39"/>
  <c r="CG72" i="39"/>
  <c r="CH72" i="39"/>
  <c r="CI72" i="39"/>
  <c r="CD73" i="39"/>
  <c r="CE73" i="39"/>
  <c r="CF73" i="39"/>
  <c r="CG73" i="39"/>
  <c r="CH73" i="39"/>
  <c r="CI73" i="39"/>
  <c r="E9" i="67"/>
  <c r="J9" i="67"/>
  <c r="E13" i="67"/>
  <c r="E10" i="67"/>
  <c r="J10" i="67"/>
  <c r="E12" i="67"/>
  <c r="J12" i="67"/>
  <c r="E8" i="67"/>
  <c r="J8" i="67"/>
  <c r="E11" i="67"/>
  <c r="J11" i="67"/>
  <c r="F14" i="67"/>
  <c r="C79" i="64"/>
  <c r="B34" i="64"/>
  <c r="C62" i="64"/>
  <c r="C54" i="64"/>
  <c r="C9" i="64"/>
  <c r="C13" i="64"/>
  <c r="C46" i="64"/>
  <c r="C11" i="64"/>
  <c r="B38" i="64"/>
  <c r="C56" i="64"/>
  <c r="C60" i="64"/>
  <c r="C77" i="64"/>
  <c r="C5" i="64"/>
  <c r="C48" i="64"/>
  <c r="C67" i="64"/>
  <c r="C73" i="64"/>
  <c r="C28" i="64"/>
  <c r="B28" i="64"/>
  <c r="B83" i="64"/>
  <c r="C83" i="64"/>
  <c r="C16" i="64"/>
  <c r="B16" i="64"/>
  <c r="B50" i="64"/>
  <c r="C50" i="64"/>
  <c r="C14" i="64"/>
  <c r="B14" i="64"/>
  <c r="C18" i="64"/>
  <c r="B18" i="64"/>
  <c r="C22" i="64"/>
  <c r="B22" i="64"/>
  <c r="C26" i="64"/>
  <c r="B26" i="64"/>
  <c r="C30" i="64"/>
  <c r="B30" i="64"/>
  <c r="B81" i="64"/>
  <c r="C81" i="64"/>
  <c r="B85" i="64"/>
  <c r="C85" i="64"/>
  <c r="C20" i="64"/>
  <c r="B20" i="64"/>
  <c r="C24" i="64"/>
  <c r="B24" i="64"/>
  <c r="C32" i="64"/>
  <c r="B32" i="64"/>
  <c r="B7" i="64"/>
  <c r="C7" i="64"/>
  <c r="B42" i="64"/>
  <c r="C42" i="64"/>
  <c r="B58" i="64"/>
  <c r="C58" i="64"/>
  <c r="B69" i="64"/>
  <c r="C69" i="64"/>
  <c r="B36" i="64"/>
  <c r="C44" i="64"/>
  <c r="C52" i="64"/>
  <c r="C71" i="64"/>
  <c r="C75" i="64"/>
  <c r="C3" i="64"/>
  <c r="B2" i="64"/>
  <c r="B4" i="64"/>
  <c r="B6" i="64"/>
  <c r="B8" i="64"/>
  <c r="B10" i="64"/>
  <c r="B12" i="64"/>
  <c r="B15" i="64"/>
  <c r="C15" i="64"/>
  <c r="B17" i="64"/>
  <c r="C17" i="64"/>
  <c r="C19" i="64"/>
  <c r="C21" i="64"/>
  <c r="C23" i="64"/>
  <c r="C25" i="64"/>
  <c r="C27" i="64"/>
  <c r="C29" i="64"/>
  <c r="C31" i="64"/>
  <c r="C33" i="64"/>
  <c r="C35" i="64"/>
  <c r="C37" i="64"/>
  <c r="C39" i="64"/>
  <c r="C40" i="64"/>
  <c r="C41" i="64"/>
  <c r="B43" i="64"/>
  <c r="B45" i="64"/>
  <c r="B47" i="64"/>
  <c r="B49" i="64"/>
  <c r="B51" i="64"/>
  <c r="B53" i="64"/>
  <c r="B55" i="64"/>
  <c r="B57" i="64"/>
  <c r="B59" i="64"/>
  <c r="B61" i="64"/>
  <c r="B63" i="64"/>
  <c r="C64" i="64"/>
  <c r="C65" i="64"/>
  <c r="C66" i="64"/>
  <c r="C68" i="64"/>
  <c r="B68" i="64"/>
  <c r="B70" i="64"/>
  <c r="B72" i="64"/>
  <c r="B74" i="64"/>
  <c r="B76" i="64"/>
  <c r="B78" i="64"/>
  <c r="B80" i="64"/>
  <c r="B82" i="64"/>
  <c r="B84" i="64"/>
  <c r="C8" i="58"/>
  <c r="C13" i="58"/>
  <c r="B42" i="58"/>
  <c r="B72" i="58"/>
  <c r="C21" i="58"/>
  <c r="B32" i="58"/>
  <c r="B67" i="58"/>
  <c r="B6" i="58"/>
  <c r="B12" i="58"/>
  <c r="C16" i="58"/>
  <c r="C26" i="58"/>
  <c r="B50" i="58"/>
  <c r="C64" i="58"/>
  <c r="C69" i="58"/>
  <c r="C84" i="58"/>
  <c r="C5" i="58"/>
  <c r="B52" i="58"/>
  <c r="C58" i="58"/>
  <c r="B2" i="58"/>
  <c r="C24" i="58"/>
  <c r="B44" i="58"/>
  <c r="C56" i="58"/>
  <c r="C61" i="58"/>
  <c r="B65" i="58"/>
  <c r="C4" i="58"/>
  <c r="B4" i="58"/>
  <c r="B25" i="58"/>
  <c r="C25" i="58"/>
  <c r="B33" i="58"/>
  <c r="C33" i="58"/>
  <c r="C55" i="58"/>
  <c r="B55" i="58"/>
  <c r="C71" i="58"/>
  <c r="B71" i="58"/>
  <c r="CJ37" i="39"/>
  <c r="CJ21" i="39"/>
  <c r="CJ5" i="39"/>
  <c r="B17" i="58"/>
  <c r="C17" i="58"/>
  <c r="B22" i="58"/>
  <c r="C29" i="58"/>
  <c r="C30" i="58"/>
  <c r="B30" i="58"/>
  <c r="B36" i="58"/>
  <c r="C46" i="58"/>
  <c r="B46" i="58"/>
  <c r="C63" i="58"/>
  <c r="B63" i="58"/>
  <c r="C85" i="58"/>
  <c r="B9" i="58"/>
  <c r="C9" i="58"/>
  <c r="B14" i="58"/>
  <c r="B20" i="58"/>
  <c r="C47" i="58"/>
  <c r="C48" i="58"/>
  <c r="B48" i="58"/>
  <c r="B59" i="58"/>
  <c r="C76" i="58"/>
  <c r="B76" i="58"/>
  <c r="B81" i="58"/>
  <c r="C81" i="58"/>
  <c r="C39" i="58"/>
  <c r="C40" i="58"/>
  <c r="B40" i="58"/>
  <c r="B57" i="58"/>
  <c r="C68" i="58"/>
  <c r="B68" i="58"/>
  <c r="B80" i="58"/>
  <c r="B10" i="58"/>
  <c r="B18" i="58"/>
  <c r="B28" i="58"/>
  <c r="B34" i="58"/>
  <c r="B38" i="58"/>
  <c r="C43" i="58"/>
  <c r="C51" i="58"/>
  <c r="C73" i="58"/>
  <c r="C77" i="58"/>
  <c r="C7" i="58"/>
  <c r="B7" i="58"/>
  <c r="C15" i="58"/>
  <c r="B15" i="58"/>
  <c r="C41" i="58"/>
  <c r="B41" i="58"/>
  <c r="C23" i="58"/>
  <c r="B23" i="58"/>
  <c r="B31" i="58"/>
  <c r="C31" i="58"/>
  <c r="C49" i="58"/>
  <c r="B49" i="58"/>
  <c r="C11" i="58"/>
  <c r="B11" i="58"/>
  <c r="C19" i="58"/>
  <c r="B19" i="58"/>
  <c r="C3" i="58"/>
  <c r="B3" i="58"/>
  <c r="C45" i="58"/>
  <c r="B45" i="58"/>
  <c r="C53" i="58"/>
  <c r="B53" i="58"/>
  <c r="C62" i="58"/>
  <c r="B62" i="58"/>
  <c r="C27" i="58"/>
  <c r="C35" i="58"/>
  <c r="C37" i="58"/>
  <c r="B37" i="58"/>
  <c r="C66" i="58"/>
  <c r="B66" i="58"/>
  <c r="C54" i="58"/>
  <c r="C60" i="58"/>
  <c r="C70" i="58"/>
  <c r="B70" i="58"/>
  <c r="C74" i="58"/>
  <c r="B74" i="58"/>
  <c r="B75" i="58"/>
  <c r="C78" i="58"/>
  <c r="B78" i="58"/>
  <c r="B79" i="58"/>
  <c r="C82" i="58"/>
  <c r="B82" i="58"/>
  <c r="B83" i="58"/>
  <c r="CJ71" i="39"/>
  <c r="CJ47" i="39"/>
  <c r="CG75" i="39"/>
  <c r="B6" i="35"/>
  <c r="B7" i="35" s="1"/>
  <c r="B8" i="35" s="1"/>
  <c r="B9" i="35" s="1"/>
  <c r="B10" i="35" s="1"/>
  <c r="B11" i="35" s="1"/>
  <c r="B12" i="35" s="1"/>
  <c r="B13" i="35" s="1"/>
  <c r="B14" i="35" s="1"/>
  <c r="J13" i="67"/>
  <c r="D20" i="36"/>
  <c r="D25" i="67"/>
  <c r="D19" i="36"/>
  <c r="D17" i="36"/>
  <c r="D24" i="67"/>
  <c r="D18" i="36"/>
  <c r="N6" i="35"/>
  <c r="CD74" i="39"/>
  <c r="CF74" i="39"/>
  <c r="CG74" i="39"/>
  <c r="CF78" i="39"/>
  <c r="CI81" i="39"/>
  <c r="CF85" i="39"/>
  <c r="CE84" i="39"/>
  <c r="CH77" i="39"/>
  <c r="CE81" i="39"/>
  <c r="CH84" i="39"/>
  <c r="CE82" i="39"/>
  <c r="CD77" i="39"/>
  <c r="CG80" i="39"/>
  <c r="CD84" i="39"/>
  <c r="CF75" i="39"/>
  <c r="CF76" i="39"/>
  <c r="CE77" i="39"/>
  <c r="CD78" i="39"/>
  <c r="CH74" i="39"/>
  <c r="CE78" i="39"/>
  <c r="CH75" i="39"/>
  <c r="CE79" i="39"/>
  <c r="CH82" i="39"/>
  <c r="CE76" i="39"/>
  <c r="CD75" i="39"/>
  <c r="CG78" i="39"/>
  <c r="CD82" i="39"/>
  <c r="CH85" i="39"/>
  <c r="CI84" i="39"/>
  <c r="CI77" i="39"/>
  <c r="CF81" i="39"/>
  <c r="CD85" i="39"/>
  <c r="CD79" i="39"/>
  <c r="CI79" i="39"/>
  <c r="CH80" i="39"/>
  <c r="CH81" i="39"/>
  <c r="CE74" i="39"/>
  <c r="CI80" i="39"/>
  <c r="CG76" i="39"/>
  <c r="CD80" i="39"/>
  <c r="CJ80" i="39" s="1"/>
  <c r="CH83" i="39"/>
  <c r="CI78" i="39"/>
  <c r="CI75" i="39"/>
  <c r="CF79" i="39"/>
  <c r="CD83" i="39"/>
  <c r="CI76" i="39"/>
  <c r="CE75" i="39"/>
  <c r="CH78" i="39"/>
  <c r="CF82" i="39"/>
  <c r="CI85" i="39"/>
  <c r="CG82" i="39"/>
  <c r="CF83" i="39"/>
  <c r="CF84" i="39"/>
  <c r="CE85" i="39"/>
  <c r="CI74" i="39"/>
  <c r="CG83" i="39"/>
  <c r="CF77" i="39"/>
  <c r="CD81" i="39"/>
  <c r="CG84" i="39"/>
  <c r="CG81" i="39"/>
  <c r="CH76" i="39"/>
  <c r="CF80" i="39"/>
  <c r="CI83" i="39"/>
  <c r="CG79" i="39"/>
  <c r="CD76" i="39"/>
  <c r="CH79" i="39"/>
  <c r="CE83" i="39"/>
  <c r="CG77" i="39"/>
  <c r="CE80" i="39"/>
  <c r="CI82" i="39"/>
  <c r="CG85" i="39"/>
  <c r="N7" i="35"/>
  <c r="N8" i="35" s="1"/>
  <c r="N9" i="35" s="1"/>
  <c r="N10" i="35" s="1"/>
  <c r="N11" i="35" s="1"/>
  <c r="N12" i="35" s="1"/>
  <c r="N13" i="35" s="1"/>
  <c r="N14" i="35" s="1"/>
  <c r="D16" i="36"/>
  <c r="D15" i="36"/>
  <c r="D26" i="67"/>
  <c r="B74" i="47"/>
  <c r="C75" i="47"/>
  <c r="C76" i="47"/>
  <c r="C77" i="47"/>
  <c r="B78" i="47"/>
  <c r="B79" i="47"/>
  <c r="C80" i="47"/>
  <c r="C81" i="47"/>
  <c r="B82" i="47"/>
  <c r="B83" i="47"/>
  <c r="C84" i="47"/>
  <c r="C85" i="47"/>
  <c r="C73" i="47"/>
  <c r="C72" i="47"/>
  <c r="C70" i="47"/>
  <c r="C68" i="47"/>
  <c r="C66" i="47"/>
  <c r="C64" i="47"/>
  <c r="C62" i="47"/>
  <c r="C60" i="47"/>
  <c r="C58" i="47"/>
  <c r="C56" i="47"/>
  <c r="C54" i="47"/>
  <c r="C52" i="47"/>
  <c r="C50" i="47"/>
  <c r="C49" i="47"/>
  <c r="B47" i="47"/>
  <c r="B45" i="47"/>
  <c r="B44" i="47"/>
  <c r="B43" i="47"/>
  <c r="B41" i="47"/>
  <c r="B40" i="47"/>
  <c r="B39" i="47"/>
  <c r="B37" i="47"/>
  <c r="B36" i="47"/>
  <c r="B35" i="47"/>
  <c r="B33" i="47"/>
  <c r="B32" i="47"/>
  <c r="B31" i="47"/>
  <c r="B29" i="47"/>
  <c r="B28" i="47"/>
  <c r="B27" i="47"/>
  <c r="B25" i="47"/>
  <c r="B24" i="47"/>
  <c r="B23" i="47"/>
  <c r="B21" i="47"/>
  <c r="B20" i="47"/>
  <c r="B19" i="47"/>
  <c r="B17" i="47"/>
  <c r="B16" i="47"/>
  <c r="B15" i="47"/>
  <c r="B13" i="47"/>
  <c r="B12" i="47"/>
  <c r="B11" i="47"/>
  <c r="B9" i="47"/>
  <c r="B8" i="47"/>
  <c r="B7" i="47"/>
  <c r="B5" i="47"/>
  <c r="B2" i="47"/>
  <c r="DG15" i="39"/>
  <c r="DG16" i="39"/>
  <c r="DG18" i="39"/>
  <c r="DG19" i="39"/>
  <c r="DG20" i="39"/>
  <c r="DG22" i="39"/>
  <c r="DG23" i="39"/>
  <c r="DG24" i="39"/>
  <c r="DG25" i="39"/>
  <c r="DG14" i="39"/>
  <c r="B85" i="41"/>
  <c r="C84" i="41"/>
  <c r="C83" i="41"/>
  <c r="C82" i="41"/>
  <c r="C81" i="41"/>
  <c r="C80" i="41"/>
  <c r="C79" i="41"/>
  <c r="B78" i="41"/>
  <c r="C77" i="41"/>
  <c r="B76" i="41"/>
  <c r="C75" i="41"/>
  <c r="B74" i="41"/>
  <c r="C73" i="41"/>
  <c r="B72" i="41"/>
  <c r="C71" i="41"/>
  <c r="B70" i="41"/>
  <c r="C69" i="41"/>
  <c r="B68" i="41"/>
  <c r="C67" i="41"/>
  <c r="B66" i="41"/>
  <c r="C65" i="41"/>
  <c r="C64" i="41"/>
  <c r="C63" i="41"/>
  <c r="B62" i="41"/>
  <c r="C61" i="41"/>
  <c r="C60" i="41"/>
  <c r="C59" i="41"/>
  <c r="C58" i="41"/>
  <c r="C57" i="41"/>
  <c r="C56" i="41"/>
  <c r="C55" i="41"/>
  <c r="B54" i="41"/>
  <c r="C53" i="41"/>
  <c r="C52" i="41"/>
  <c r="C51" i="41"/>
  <c r="C50" i="41"/>
  <c r="B49" i="41"/>
  <c r="B47" i="41"/>
  <c r="B45" i="41"/>
  <c r="B43" i="41"/>
  <c r="B41" i="41"/>
  <c r="B39" i="41"/>
  <c r="B37" i="41"/>
  <c r="B35" i="41"/>
  <c r="B33" i="41"/>
  <c r="B31" i="41"/>
  <c r="B29" i="41"/>
  <c r="B27" i="41"/>
  <c r="C25" i="41"/>
  <c r="B23" i="41"/>
  <c r="C21" i="41"/>
  <c r="C20" i="41"/>
  <c r="C19" i="41"/>
  <c r="C18" i="41"/>
  <c r="B17" i="41"/>
  <c r="C16" i="41"/>
  <c r="B15" i="41"/>
  <c r="C14" i="41"/>
  <c r="B13" i="41"/>
  <c r="C12" i="41"/>
  <c r="C10" i="41"/>
  <c r="C8" i="41"/>
  <c r="C6" i="41"/>
  <c r="B4" i="41"/>
  <c r="C2" i="41"/>
  <c r="DJ85" i="39"/>
  <c r="CB85" i="39"/>
  <c r="CA85" i="39"/>
  <c r="BZ85" i="39"/>
  <c r="BY85" i="39"/>
  <c r="B85" i="39"/>
  <c r="AH85" i="39" s="1"/>
  <c r="AI85" i="39" s="1"/>
  <c r="D85" i="76" s="1"/>
  <c r="DJ84" i="39"/>
  <c r="CB84" i="39"/>
  <c r="CA84" i="39"/>
  <c r="BZ84" i="39"/>
  <c r="M84" i="47" s="1"/>
  <c r="BY84" i="39"/>
  <c r="B84" i="39"/>
  <c r="DJ83" i="39"/>
  <c r="G83" i="41"/>
  <c r="Q83" i="41" s="1"/>
  <c r="CB83" i="39"/>
  <c r="CA83" i="39"/>
  <c r="BZ83" i="39"/>
  <c r="M83" i="47" s="1"/>
  <c r="BY83" i="39"/>
  <c r="B83" i="39"/>
  <c r="DJ82" i="39"/>
  <c r="CB82" i="39"/>
  <c r="CA82" i="39"/>
  <c r="BZ82" i="39"/>
  <c r="BY82" i="39"/>
  <c r="B82" i="39"/>
  <c r="H82" i="39" s="1"/>
  <c r="DJ81" i="39"/>
  <c r="CB81" i="39"/>
  <c r="CA81" i="39"/>
  <c r="BZ81" i="39"/>
  <c r="M81" i="28" s="1"/>
  <c r="BY81" i="39"/>
  <c r="B81" i="39"/>
  <c r="DJ80" i="39"/>
  <c r="CB80" i="39"/>
  <c r="CA80" i="39"/>
  <c r="BZ80" i="39"/>
  <c r="BY80" i="39"/>
  <c r="B80" i="39"/>
  <c r="DJ79" i="39"/>
  <c r="CB79" i="39"/>
  <c r="CA79" i="39"/>
  <c r="BZ79" i="39"/>
  <c r="M79" i="47" s="1"/>
  <c r="BY79" i="39"/>
  <c r="B79" i="39"/>
  <c r="DJ78" i="39"/>
  <c r="G78" i="41"/>
  <c r="Q78" i="41" s="1"/>
  <c r="CB78" i="39"/>
  <c r="CA78" i="39"/>
  <c r="BZ78" i="39"/>
  <c r="M78" i="47" s="1"/>
  <c r="BY78" i="39"/>
  <c r="B78" i="39"/>
  <c r="L78" i="39" s="1"/>
  <c r="M78" i="39" s="1"/>
  <c r="DJ77" i="39"/>
  <c r="CB77" i="39"/>
  <c r="CA77" i="39"/>
  <c r="BZ77" i="39"/>
  <c r="M77" i="28" s="1"/>
  <c r="BY77" i="39"/>
  <c r="B77" i="39"/>
  <c r="DJ76" i="39"/>
  <c r="CB76" i="39"/>
  <c r="CA76" i="39"/>
  <c r="BZ76" i="39"/>
  <c r="M76" i="47" s="1"/>
  <c r="BY76" i="39"/>
  <c r="B76" i="39"/>
  <c r="DJ75" i="39"/>
  <c r="CB75" i="39"/>
  <c r="CA75" i="39"/>
  <c r="BZ75" i="39"/>
  <c r="M75" i="28" s="1"/>
  <c r="BY75" i="39"/>
  <c r="B75" i="39"/>
  <c r="L75" i="39" s="1"/>
  <c r="DJ74" i="39"/>
  <c r="G74" i="41"/>
  <c r="Q74" i="41" s="1"/>
  <c r="CB74" i="39"/>
  <c r="CA74" i="39"/>
  <c r="BZ74" i="39"/>
  <c r="BY74" i="39"/>
  <c r="B74" i="39"/>
  <c r="D74" i="39" s="1"/>
  <c r="E74" i="39" s="1"/>
  <c r="CC73" i="39"/>
  <c r="CB73" i="39"/>
  <c r="CA73" i="39"/>
  <c r="BZ73" i="39"/>
  <c r="M73" i="28" s="1"/>
  <c r="BY73" i="39"/>
  <c r="B73" i="39"/>
  <c r="CC72" i="39"/>
  <c r="CB72" i="39"/>
  <c r="CA72" i="39"/>
  <c r="BZ72" i="39"/>
  <c r="M72" i="47" s="1"/>
  <c r="BY72" i="39"/>
  <c r="B72" i="39"/>
  <c r="D72" i="39" s="1"/>
  <c r="E72" i="39" s="1"/>
  <c r="CC71" i="39"/>
  <c r="CB71" i="39"/>
  <c r="CA71" i="39"/>
  <c r="BZ71" i="39"/>
  <c r="M71" i="28" s="1"/>
  <c r="BY71" i="39"/>
  <c r="B71" i="39"/>
  <c r="CC70" i="39"/>
  <c r="CB70" i="39"/>
  <c r="CA70" i="39"/>
  <c r="BZ70" i="39"/>
  <c r="M70" i="47" s="1"/>
  <c r="BY70" i="39"/>
  <c r="B70" i="39"/>
  <c r="H70" i="39" s="1"/>
  <c r="CC69" i="39"/>
  <c r="CB69" i="39"/>
  <c r="CA69" i="39"/>
  <c r="BZ69" i="39"/>
  <c r="M69" i="47" s="1"/>
  <c r="BY69" i="39"/>
  <c r="B69" i="39"/>
  <c r="CC68" i="39"/>
  <c r="CB68" i="39"/>
  <c r="CA68" i="39"/>
  <c r="BZ68" i="39"/>
  <c r="M68" i="47" s="1"/>
  <c r="BY68" i="39"/>
  <c r="B68" i="39"/>
  <c r="Q68" i="39" s="1"/>
  <c r="CC67" i="39"/>
  <c r="CB67" i="39"/>
  <c r="CA67" i="39"/>
  <c r="BZ67" i="39"/>
  <c r="M67" i="47" s="1"/>
  <c r="BY67" i="39"/>
  <c r="B67" i="39"/>
  <c r="CC66" i="39"/>
  <c r="CB66" i="39"/>
  <c r="CA66" i="39"/>
  <c r="BZ66" i="39"/>
  <c r="BY66" i="39"/>
  <c r="B66" i="39"/>
  <c r="Q66" i="39" s="1"/>
  <c r="CC65" i="39"/>
  <c r="CB65" i="39"/>
  <c r="CA65" i="39"/>
  <c r="BZ65" i="39"/>
  <c r="M65" i="47" s="1"/>
  <c r="BY65" i="39"/>
  <c r="B65" i="39"/>
  <c r="CC64" i="39"/>
  <c r="CB64" i="39"/>
  <c r="CA64" i="39"/>
  <c r="BZ64" i="39"/>
  <c r="BY64" i="39"/>
  <c r="B64" i="39"/>
  <c r="H64" i="39" s="1"/>
  <c r="CC63" i="39"/>
  <c r="CB63" i="39"/>
  <c r="CA63" i="39"/>
  <c r="BZ63" i="39"/>
  <c r="M63" i="28" s="1"/>
  <c r="BY63" i="39"/>
  <c r="B63" i="39"/>
  <c r="CC62" i="39"/>
  <c r="CB62" i="39"/>
  <c r="CA62" i="39"/>
  <c r="BZ62" i="39"/>
  <c r="M62" i="47" s="1"/>
  <c r="BY62" i="39"/>
  <c r="B62" i="39"/>
  <c r="H62" i="39" s="1"/>
  <c r="CC61" i="39"/>
  <c r="CB61" i="39"/>
  <c r="CA61" i="39"/>
  <c r="BZ61" i="39"/>
  <c r="M61" i="28" s="1"/>
  <c r="BY61" i="39"/>
  <c r="B61" i="39"/>
  <c r="CC60" i="39"/>
  <c r="CB60" i="39"/>
  <c r="CA60" i="39"/>
  <c r="BZ60" i="39"/>
  <c r="M60" i="47" s="1"/>
  <c r="BY60" i="39"/>
  <c r="B60" i="39"/>
  <c r="H60" i="39" s="1"/>
  <c r="CC59" i="39"/>
  <c r="CB59" i="39"/>
  <c r="CA59" i="39"/>
  <c r="BZ59" i="39"/>
  <c r="M59" i="28" s="1"/>
  <c r="BY59" i="39"/>
  <c r="B59" i="39"/>
  <c r="CC58" i="39"/>
  <c r="CB58" i="39"/>
  <c r="CA58" i="39"/>
  <c r="BZ58" i="39"/>
  <c r="M58" i="47" s="1"/>
  <c r="BY58" i="39"/>
  <c r="B58" i="39"/>
  <c r="H58" i="39" s="1"/>
  <c r="CC57" i="39"/>
  <c r="CB57" i="39"/>
  <c r="CA57" i="39"/>
  <c r="BZ57" i="39"/>
  <c r="M57" i="28" s="1"/>
  <c r="BY57" i="39"/>
  <c r="B57" i="39"/>
  <c r="CC56" i="39"/>
  <c r="CB56" i="39"/>
  <c r="CA56" i="39"/>
  <c r="BZ56" i="39"/>
  <c r="BY56" i="39"/>
  <c r="B56" i="39"/>
  <c r="D56" i="39" s="1"/>
  <c r="CC55" i="39"/>
  <c r="CB55" i="39"/>
  <c r="CA55" i="39"/>
  <c r="BZ55" i="39"/>
  <c r="M55" i="28" s="1"/>
  <c r="BY55" i="39"/>
  <c r="B55" i="39"/>
  <c r="CC54" i="39"/>
  <c r="CB54" i="39"/>
  <c r="CA54" i="39"/>
  <c r="BZ54" i="39"/>
  <c r="M54" i="47" s="1"/>
  <c r="BY54" i="39"/>
  <c r="B54" i="39"/>
  <c r="D54" i="39" s="1"/>
  <c r="E54" i="39" s="1"/>
  <c r="CC53" i="39"/>
  <c r="CB53" i="39"/>
  <c r="CA53" i="39"/>
  <c r="BZ53" i="39"/>
  <c r="M53" i="47" s="1"/>
  <c r="BY53" i="39"/>
  <c r="B53" i="39"/>
  <c r="CC52" i="39"/>
  <c r="CB52" i="39"/>
  <c r="CA52" i="39"/>
  <c r="BZ52" i="39"/>
  <c r="M52" i="47" s="1"/>
  <c r="BY52" i="39"/>
  <c r="B52" i="39"/>
  <c r="D52" i="39" s="1"/>
  <c r="CC51" i="39"/>
  <c r="CB51" i="39"/>
  <c r="CA51" i="39"/>
  <c r="BZ51" i="39"/>
  <c r="M51" i="47" s="1"/>
  <c r="BY51" i="39"/>
  <c r="B51" i="39"/>
  <c r="CC50" i="39"/>
  <c r="CB50" i="39"/>
  <c r="CA50" i="39"/>
  <c r="BZ50" i="39"/>
  <c r="M50" i="47" s="1"/>
  <c r="BY50" i="39"/>
  <c r="B50" i="39"/>
  <c r="L50" i="39" s="1"/>
  <c r="CC49" i="39"/>
  <c r="CB49" i="39"/>
  <c r="CA49" i="39"/>
  <c r="BZ49" i="39"/>
  <c r="M49" i="47" s="1"/>
  <c r="BY49" i="39"/>
  <c r="B49" i="39"/>
  <c r="CC48" i="39"/>
  <c r="CB48" i="39"/>
  <c r="CA48" i="39"/>
  <c r="BZ48" i="39"/>
  <c r="BY48" i="39"/>
  <c r="B48" i="39"/>
  <c r="D48" i="39" s="1"/>
  <c r="CC47" i="39"/>
  <c r="CB47" i="39"/>
  <c r="CA47" i="39"/>
  <c r="BZ47" i="39"/>
  <c r="M47" i="28" s="1"/>
  <c r="BY47" i="39"/>
  <c r="B47" i="39"/>
  <c r="CC46" i="39"/>
  <c r="CB46" i="39"/>
  <c r="CA46" i="39"/>
  <c r="BZ46" i="39"/>
  <c r="BY46" i="39"/>
  <c r="B46" i="39"/>
  <c r="H46" i="39" s="1"/>
  <c r="I46" i="39" s="1"/>
  <c r="CC45" i="39"/>
  <c r="CB45" i="39"/>
  <c r="CA45" i="39"/>
  <c r="BZ45" i="39"/>
  <c r="M45" i="28" s="1"/>
  <c r="BY45" i="39"/>
  <c r="B45" i="39"/>
  <c r="CC44" i="39"/>
  <c r="CB44" i="39"/>
  <c r="CA44" i="39"/>
  <c r="BZ44" i="39"/>
  <c r="M44" i="47" s="1"/>
  <c r="BY44" i="39"/>
  <c r="B44" i="39"/>
  <c r="H44" i="39" s="1"/>
  <c r="I44" i="39" s="1"/>
  <c r="DR56" i="6" s="1"/>
  <c r="DV56" i="6" s="1"/>
  <c r="CC43" i="39"/>
  <c r="CB43" i="39"/>
  <c r="CA43" i="39"/>
  <c r="BZ43" i="39"/>
  <c r="M43" i="28" s="1"/>
  <c r="BY43" i="39"/>
  <c r="B43" i="39"/>
  <c r="CC42" i="39"/>
  <c r="CB42" i="39"/>
  <c r="CA42" i="39"/>
  <c r="BZ42" i="39"/>
  <c r="BY42" i="39"/>
  <c r="B42" i="39"/>
  <c r="D42" i="39" s="1"/>
  <c r="E42" i="39" s="1"/>
  <c r="CC41" i="39"/>
  <c r="CB41" i="39"/>
  <c r="CA41" i="39"/>
  <c r="BZ41" i="39"/>
  <c r="M41" i="28" s="1"/>
  <c r="BY41" i="39"/>
  <c r="B41" i="39"/>
  <c r="CC40" i="39"/>
  <c r="CB40" i="39"/>
  <c r="CA40" i="39"/>
  <c r="BZ40" i="39"/>
  <c r="BY40" i="39"/>
  <c r="B40" i="39"/>
  <c r="H40" i="39" s="1"/>
  <c r="I40" i="39" s="1"/>
  <c r="CC39" i="39"/>
  <c r="CB39" i="39"/>
  <c r="CA39" i="39"/>
  <c r="BZ39" i="39"/>
  <c r="M39" i="28" s="1"/>
  <c r="BY39" i="39"/>
  <c r="B39" i="39"/>
  <c r="CC38" i="39"/>
  <c r="CB38" i="39"/>
  <c r="CA38" i="39"/>
  <c r="BZ38" i="39"/>
  <c r="M38" i="47" s="1"/>
  <c r="BY38" i="39"/>
  <c r="B38" i="39"/>
  <c r="L38" i="39" s="1"/>
  <c r="CC37" i="39"/>
  <c r="CB37" i="39"/>
  <c r="CA37" i="39"/>
  <c r="BZ37" i="39"/>
  <c r="M37" i="47" s="1"/>
  <c r="BY37" i="39"/>
  <c r="B37" i="39"/>
  <c r="CC36" i="39"/>
  <c r="CB36" i="39"/>
  <c r="CA36" i="39"/>
  <c r="BZ36" i="39"/>
  <c r="BY36" i="39"/>
  <c r="B36" i="39"/>
  <c r="D36" i="39" s="1"/>
  <c r="CC35" i="39"/>
  <c r="CB35" i="39"/>
  <c r="CA35" i="39"/>
  <c r="BZ35" i="39"/>
  <c r="M35" i="47" s="1"/>
  <c r="BY35" i="39"/>
  <c r="B35" i="39"/>
  <c r="CC34" i="39"/>
  <c r="CB34" i="39"/>
  <c r="CA34" i="39"/>
  <c r="BZ34" i="39"/>
  <c r="M34" i="47" s="1"/>
  <c r="BY34" i="39"/>
  <c r="B34" i="39"/>
  <c r="Q34" i="39" s="1"/>
  <c r="CC33" i="39"/>
  <c r="CB33" i="39"/>
  <c r="CA33" i="39"/>
  <c r="BZ33" i="39"/>
  <c r="M33" i="47" s="1"/>
  <c r="BY33" i="39"/>
  <c r="B33" i="39"/>
  <c r="CC32" i="39"/>
  <c r="CB32" i="39"/>
  <c r="CA32" i="39"/>
  <c r="BZ32" i="39"/>
  <c r="M32" i="47" s="1"/>
  <c r="BY32" i="39"/>
  <c r="B32" i="39"/>
  <c r="D32" i="39" s="1"/>
  <c r="CC31" i="39"/>
  <c r="CB31" i="39"/>
  <c r="CA31" i="39"/>
  <c r="BZ31" i="39"/>
  <c r="M31" i="28" s="1"/>
  <c r="BY31" i="39"/>
  <c r="B31" i="39"/>
  <c r="CC30" i="39"/>
  <c r="CB30" i="39"/>
  <c r="CA30" i="39"/>
  <c r="BZ30" i="39"/>
  <c r="M30" i="47" s="1"/>
  <c r="BY30" i="39"/>
  <c r="B30" i="39"/>
  <c r="H30" i="39" s="1"/>
  <c r="CC29" i="39"/>
  <c r="CB29" i="39"/>
  <c r="CA29" i="39"/>
  <c r="BZ29" i="39"/>
  <c r="M29" i="28" s="1"/>
  <c r="BY29" i="39"/>
  <c r="B29" i="39"/>
  <c r="CC28" i="39"/>
  <c r="CB28" i="39"/>
  <c r="CA28" i="39"/>
  <c r="BZ28" i="39"/>
  <c r="M28" i="47" s="1"/>
  <c r="BY28" i="39"/>
  <c r="B28" i="39"/>
  <c r="Q28" i="39" s="1"/>
  <c r="R28" i="39" s="1"/>
  <c r="DT40" i="6" s="1"/>
  <c r="CC27" i="39"/>
  <c r="CB27" i="39"/>
  <c r="CA27" i="39"/>
  <c r="BZ27" i="39"/>
  <c r="M27" i="28" s="1"/>
  <c r="BY27" i="39"/>
  <c r="B27" i="39"/>
  <c r="CC26" i="39"/>
  <c r="CB26" i="39"/>
  <c r="CA26" i="39"/>
  <c r="BZ26" i="39"/>
  <c r="BY26" i="39"/>
  <c r="B26" i="39"/>
  <c r="Q26" i="39" s="1"/>
  <c r="CC25" i="39"/>
  <c r="CB25" i="39"/>
  <c r="CA25" i="39"/>
  <c r="BZ25" i="39"/>
  <c r="M25" i="28" s="1"/>
  <c r="BY25" i="39"/>
  <c r="B25" i="39"/>
  <c r="CC24" i="39"/>
  <c r="CB24" i="39"/>
  <c r="CA24" i="39"/>
  <c r="BZ24" i="39"/>
  <c r="M24" i="47" s="1"/>
  <c r="BY24" i="39"/>
  <c r="B24" i="39"/>
  <c r="L24" i="39" s="1"/>
  <c r="CC23" i="39"/>
  <c r="CB23" i="39"/>
  <c r="CA23" i="39"/>
  <c r="BZ23" i="39"/>
  <c r="M23" i="28" s="1"/>
  <c r="BY23" i="39"/>
  <c r="B23" i="39"/>
  <c r="CC22" i="39"/>
  <c r="CB22" i="39"/>
  <c r="CA22" i="39"/>
  <c r="BZ22" i="39"/>
  <c r="M22" i="28" s="1"/>
  <c r="BY22" i="39"/>
  <c r="B22" i="39"/>
  <c r="H22" i="39" s="1"/>
  <c r="CC21" i="39"/>
  <c r="CB21" i="39"/>
  <c r="CA21" i="39"/>
  <c r="BZ21" i="39"/>
  <c r="M21" i="47" s="1"/>
  <c r="BY21" i="39"/>
  <c r="B21" i="39"/>
  <c r="CC20" i="39"/>
  <c r="CB20" i="39"/>
  <c r="CA20" i="39"/>
  <c r="BZ20" i="39"/>
  <c r="M20" i="47" s="1"/>
  <c r="BY20" i="39"/>
  <c r="B20" i="39"/>
  <c r="Q20" i="39" s="1"/>
  <c r="CC19" i="39"/>
  <c r="CB19" i="39"/>
  <c r="CA19" i="39"/>
  <c r="BZ19" i="39"/>
  <c r="M19" i="47" s="1"/>
  <c r="BY19" i="39"/>
  <c r="B19" i="39"/>
  <c r="CC18" i="39"/>
  <c r="CB18" i="39"/>
  <c r="CA18" i="39"/>
  <c r="BZ18" i="39"/>
  <c r="M18" i="47" s="1"/>
  <c r="BY18" i="39"/>
  <c r="B18" i="39"/>
  <c r="Q18" i="39" s="1"/>
  <c r="CC17" i="39"/>
  <c r="CB17" i="39"/>
  <c r="CA17" i="39"/>
  <c r="BZ17" i="39"/>
  <c r="M17" i="47" s="1"/>
  <c r="BY17" i="39"/>
  <c r="B17" i="39"/>
  <c r="CC16" i="39"/>
  <c r="CB16" i="39"/>
  <c r="CA16" i="39"/>
  <c r="BZ16" i="39"/>
  <c r="BY16" i="39"/>
  <c r="B16" i="39"/>
  <c r="L16" i="39" s="1"/>
  <c r="M16" i="39" s="1"/>
  <c r="CC15" i="39"/>
  <c r="CB15" i="39"/>
  <c r="CA15" i="39"/>
  <c r="BZ15" i="39"/>
  <c r="M15" i="28" s="1"/>
  <c r="BY15" i="39"/>
  <c r="B15" i="39"/>
  <c r="CC14" i="39"/>
  <c r="CB14" i="39"/>
  <c r="CA14" i="39"/>
  <c r="BZ14" i="39"/>
  <c r="BY14" i="39"/>
  <c r="B14" i="39"/>
  <c r="L14" i="39" s="1"/>
  <c r="M14" i="39" s="1"/>
  <c r="CC13" i="39"/>
  <c r="CB13" i="39"/>
  <c r="CA13" i="39"/>
  <c r="BZ13" i="39"/>
  <c r="M13" i="28" s="1"/>
  <c r="BY13" i="39"/>
  <c r="B13" i="39"/>
  <c r="CC12" i="39"/>
  <c r="CB12" i="39"/>
  <c r="CA12" i="39"/>
  <c r="BZ12" i="39"/>
  <c r="M12" i="47" s="1"/>
  <c r="BY12" i="39"/>
  <c r="B12" i="39"/>
  <c r="H12" i="39" s="1"/>
  <c r="I12" i="39" s="1"/>
  <c r="DR24" i="6" s="1"/>
  <c r="CC11" i="39"/>
  <c r="CB11" i="39"/>
  <c r="CA11" i="39"/>
  <c r="BZ11" i="39"/>
  <c r="M11" i="28" s="1"/>
  <c r="BY11" i="39"/>
  <c r="B11" i="39"/>
  <c r="CC10" i="39"/>
  <c r="CB10" i="39"/>
  <c r="CA10" i="39"/>
  <c r="BZ10" i="39"/>
  <c r="M10" i="47" s="1"/>
  <c r="BY10" i="39"/>
  <c r="B10" i="39"/>
  <c r="H10" i="39" s="1"/>
  <c r="CC9" i="39"/>
  <c r="CB9" i="39"/>
  <c r="CA9" i="39"/>
  <c r="BZ9" i="39"/>
  <c r="M9" i="28" s="1"/>
  <c r="BY9" i="39"/>
  <c r="B9" i="39"/>
  <c r="CC8" i="39"/>
  <c r="CB8" i="39"/>
  <c r="CA8" i="39"/>
  <c r="BZ8" i="39"/>
  <c r="M8" i="47" s="1"/>
  <c r="BY8" i="39"/>
  <c r="B8" i="39"/>
  <c r="H8" i="39" s="1"/>
  <c r="I8" i="39" s="1"/>
  <c r="D8" i="47" s="1"/>
  <c r="CC7" i="39"/>
  <c r="CB7" i="39"/>
  <c r="CA7" i="39"/>
  <c r="BZ7" i="39"/>
  <c r="M7" i="28" s="1"/>
  <c r="BY7" i="39"/>
  <c r="B7" i="39"/>
  <c r="CC6" i="39"/>
  <c r="CB6" i="39"/>
  <c r="CA6" i="39"/>
  <c r="BZ6" i="39"/>
  <c r="BY6" i="39"/>
  <c r="B6" i="39"/>
  <c r="L6" i="39" s="1"/>
  <c r="M6" i="39" s="1"/>
  <c r="CC5" i="39"/>
  <c r="CB5" i="39"/>
  <c r="CA5" i="39"/>
  <c r="BZ5" i="39"/>
  <c r="M5" i="47" s="1"/>
  <c r="BY5" i="39"/>
  <c r="B5" i="39"/>
  <c r="CC4" i="39"/>
  <c r="CB4" i="39"/>
  <c r="CA4" i="39"/>
  <c r="BZ4" i="39"/>
  <c r="BY4" i="39"/>
  <c r="B4" i="39"/>
  <c r="D4" i="39" s="1"/>
  <c r="CC3" i="39"/>
  <c r="CB3" i="39"/>
  <c r="CA3" i="39"/>
  <c r="BZ3" i="39"/>
  <c r="M3" i="47" s="1"/>
  <c r="BY3" i="39"/>
  <c r="B3" i="39"/>
  <c r="CC2" i="39"/>
  <c r="CB2" i="39"/>
  <c r="CA2" i="39"/>
  <c r="BZ2" i="39"/>
  <c r="BY2" i="39"/>
  <c r="B2" i="39"/>
  <c r="M8" i="28"/>
  <c r="M18" i="28"/>
  <c r="M20" i="28"/>
  <c r="M60" i="28"/>
  <c r="M62" i="28"/>
  <c r="M78" i="28"/>
  <c r="M32" i="28"/>
  <c r="M50" i="28"/>
  <c r="M54" i="28"/>
  <c r="M3" i="28"/>
  <c r="M5" i="28"/>
  <c r="M13" i="47"/>
  <c r="M15" i="47"/>
  <c r="M19" i="28"/>
  <c r="M21" i="28"/>
  <c r="M29" i="47"/>
  <c r="M31" i="47"/>
  <c r="M35" i="28"/>
  <c r="M37" i="28"/>
  <c r="M45" i="47"/>
  <c r="M47" i="47"/>
  <c r="M51" i="28"/>
  <c r="M53" i="28"/>
  <c r="M61" i="47"/>
  <c r="M63" i="47"/>
  <c r="M67" i="28"/>
  <c r="M69" i="28"/>
  <c r="M85" i="28"/>
  <c r="M85" i="47"/>
  <c r="M22" i="47"/>
  <c r="M24" i="28"/>
  <c r="M28" i="28"/>
  <c r="M30" i="28"/>
  <c r="M34" i="28"/>
  <c r="M38" i="28"/>
  <c r="M44" i="28"/>
  <c r="M52" i="28"/>
  <c r="M58" i="28"/>
  <c r="M68" i="28"/>
  <c r="M70" i="28"/>
  <c r="M72" i="28"/>
  <c r="D84" i="39"/>
  <c r="L84" i="39"/>
  <c r="H84" i="39"/>
  <c r="Q84" i="39"/>
  <c r="AD84" i="39"/>
  <c r="AE84" i="39"/>
  <c r="AL84" i="39"/>
  <c r="AM84" i="39" s="1"/>
  <c r="AH84" i="39"/>
  <c r="FC84" i="39" s="1"/>
  <c r="D7" i="39"/>
  <c r="E7" i="39" s="1"/>
  <c r="L7" i="39"/>
  <c r="M7" i="39" s="1"/>
  <c r="AL7" i="39"/>
  <c r="AM7" i="39" s="1"/>
  <c r="D11" i="39"/>
  <c r="Q11" i="39"/>
  <c r="FL11" i="39" s="1"/>
  <c r="AD11" i="39"/>
  <c r="AE11" i="39" s="1"/>
  <c r="AH11" i="39"/>
  <c r="AI11" i="39" s="1"/>
  <c r="DR23" i="71" s="1"/>
  <c r="DU23" i="71" s="1"/>
  <c r="D13" i="39"/>
  <c r="E13" i="39" s="1"/>
  <c r="H13" i="39"/>
  <c r="AL13" i="39"/>
  <c r="AM13" i="39" s="1"/>
  <c r="L23" i="39"/>
  <c r="M23" i="39" s="1"/>
  <c r="Q23" i="39"/>
  <c r="AD23" i="39"/>
  <c r="AE23" i="39" s="1"/>
  <c r="DQ35" i="71" s="1"/>
  <c r="DT35" i="71" s="1"/>
  <c r="AH23" i="39"/>
  <c r="AI23" i="39" s="1"/>
  <c r="L27" i="39"/>
  <c r="M27" i="39" s="1"/>
  <c r="DS39" i="6" s="1"/>
  <c r="D27" i="39"/>
  <c r="AH27" i="39"/>
  <c r="AI27" i="39" s="1"/>
  <c r="D29" i="39"/>
  <c r="E29" i="39" s="1"/>
  <c r="L29" i="39"/>
  <c r="M29" i="39" s="1"/>
  <c r="AD29" i="39"/>
  <c r="AE29" i="39" s="1"/>
  <c r="AL29" i="39"/>
  <c r="AM29" i="39"/>
  <c r="D29" i="74" s="1"/>
  <c r="H31" i="39"/>
  <c r="L31" i="39"/>
  <c r="AL31" i="39"/>
  <c r="AM31" i="39"/>
  <c r="D31" i="77" s="1"/>
  <c r="Q33" i="39"/>
  <c r="D33" i="39"/>
  <c r="E33" i="39" s="1"/>
  <c r="AH33" i="39"/>
  <c r="AI33" i="39"/>
  <c r="DR45" i="71" s="1"/>
  <c r="DU45" i="71" s="1"/>
  <c r="AD33" i="39"/>
  <c r="AE33" i="39" s="1"/>
  <c r="L35" i="39"/>
  <c r="H35" i="39"/>
  <c r="AH35" i="39"/>
  <c r="AI35" i="39" s="1"/>
  <c r="Q37" i="39"/>
  <c r="R37" i="39" s="1"/>
  <c r="H37" i="39"/>
  <c r="I37" i="39" s="1"/>
  <c r="AH37" i="39"/>
  <c r="AI37" i="39" s="1"/>
  <c r="AL37" i="39"/>
  <c r="AM37" i="39" s="1"/>
  <c r="Q39" i="39"/>
  <c r="FL39" i="39" s="1"/>
  <c r="L39" i="39"/>
  <c r="M39" i="39" s="1"/>
  <c r="AH39" i="39"/>
  <c r="AI39" i="39" s="1"/>
  <c r="D41" i="39"/>
  <c r="L41" i="39"/>
  <c r="AD41" i="39"/>
  <c r="AE41" i="39" s="1"/>
  <c r="AH41" i="39"/>
  <c r="AI41" i="39" s="1"/>
  <c r="D43" i="39"/>
  <c r="L43" i="39"/>
  <c r="M43" i="39" s="1"/>
  <c r="AL43" i="39"/>
  <c r="AM43" i="39" s="1"/>
  <c r="Q45" i="39"/>
  <c r="D45" i="39"/>
  <c r="AH45" i="39"/>
  <c r="AI45" i="39" s="1"/>
  <c r="AD45" i="39"/>
  <c r="AE45" i="39"/>
  <c r="H47" i="39"/>
  <c r="D47" i="39"/>
  <c r="AH47" i="39"/>
  <c r="AI47" i="39"/>
  <c r="Q49" i="39"/>
  <c r="R49" i="39" s="1"/>
  <c r="D49" i="39"/>
  <c r="E49" i="39" s="1"/>
  <c r="AL49" i="39"/>
  <c r="AM49" i="39"/>
  <c r="AD49" i="39"/>
  <c r="AE49" i="39" s="1"/>
  <c r="D51" i="39"/>
  <c r="E51" i="39" s="1"/>
  <c r="Q51" i="39"/>
  <c r="R51" i="39" s="1"/>
  <c r="AH51" i="39"/>
  <c r="AI51" i="39" s="1"/>
  <c r="L53" i="39"/>
  <c r="D53" i="39"/>
  <c r="E53" i="39" s="1"/>
  <c r="AL53" i="39"/>
  <c r="AM53" i="39" s="1"/>
  <c r="AH53" i="39"/>
  <c r="AI53" i="39" s="1"/>
  <c r="L55" i="39"/>
  <c r="FG55" i="39" s="1"/>
  <c r="D55" i="39"/>
  <c r="E55" i="39" s="1"/>
  <c r="DQ67" i="6" s="1"/>
  <c r="DU67" i="6" s="1"/>
  <c r="AL55" i="39"/>
  <c r="AM55" i="39" s="1"/>
  <c r="D55" i="74" s="1"/>
  <c r="D57" i="39"/>
  <c r="E57" i="39" s="1"/>
  <c r="Q57" i="39"/>
  <c r="AH57" i="39"/>
  <c r="AI57" i="39" s="1"/>
  <c r="D57" i="76" s="1"/>
  <c r="AL57" i="39"/>
  <c r="AM57" i="39" s="1"/>
  <c r="L59" i="39"/>
  <c r="M59" i="39" s="1"/>
  <c r="D59" i="39"/>
  <c r="AH59" i="39"/>
  <c r="AI59" i="39" s="1"/>
  <c r="D61" i="39"/>
  <c r="H61" i="39"/>
  <c r="AH61" i="39"/>
  <c r="AI61" i="39" s="1"/>
  <c r="AL61" i="39"/>
  <c r="AM61" i="39" s="1"/>
  <c r="D63" i="39"/>
  <c r="Q63" i="39"/>
  <c r="AL63" i="39"/>
  <c r="AM63" i="39" s="1"/>
  <c r="D63" i="77" s="1"/>
  <c r="L65" i="39"/>
  <c r="Q65" i="39"/>
  <c r="R65" i="39" s="1"/>
  <c r="AL65" i="39"/>
  <c r="AM65" i="39" s="1"/>
  <c r="AH65" i="39"/>
  <c r="AI65" i="39" s="1"/>
  <c r="L67" i="39"/>
  <c r="D67" i="39"/>
  <c r="AL67" i="39"/>
  <c r="AM67" i="39" s="1"/>
  <c r="H69" i="39"/>
  <c r="I69" i="39" s="1"/>
  <c r="L69" i="39"/>
  <c r="M69" i="39" s="1"/>
  <c r="AH69" i="39"/>
  <c r="AI69" i="39" s="1"/>
  <c r="AD69" i="39"/>
  <c r="AE69" i="39" s="1"/>
  <c r="DQ81" i="71" s="1"/>
  <c r="DT81" i="71" s="1"/>
  <c r="H71" i="39"/>
  <c r="D71" i="39"/>
  <c r="E71" i="39" s="1"/>
  <c r="AL71" i="39"/>
  <c r="AM71" i="39" s="1"/>
  <c r="DS83" i="71" s="1"/>
  <c r="DV83" i="71" s="1"/>
  <c r="D73" i="39"/>
  <c r="H73" i="39"/>
  <c r="AH73" i="39"/>
  <c r="AI73" i="39" s="1"/>
  <c r="AL73" i="39"/>
  <c r="AM73" i="39" s="1"/>
  <c r="H77" i="39"/>
  <c r="L77" i="39"/>
  <c r="M77" i="39" s="1"/>
  <c r="Q77" i="39"/>
  <c r="R77" i="39" s="1"/>
  <c r="D77" i="39"/>
  <c r="AH77" i="39"/>
  <c r="AI77" i="39" s="1"/>
  <c r="AD77" i="39"/>
  <c r="AE77" i="39" s="1"/>
  <c r="D77" i="75" s="1"/>
  <c r="AL77" i="39"/>
  <c r="AM77" i="39" s="1"/>
  <c r="Q79" i="39"/>
  <c r="FL79" i="39" s="1"/>
  <c r="H79" i="39"/>
  <c r="L79" i="39"/>
  <c r="D79" i="39"/>
  <c r="AD79" i="39"/>
  <c r="AE79" i="39" s="1"/>
  <c r="DQ91" i="71" s="1"/>
  <c r="DT91" i="71" s="1"/>
  <c r="AL79" i="39"/>
  <c r="AM79" i="39" s="1"/>
  <c r="AH79" i="39"/>
  <c r="AI79" i="39" s="1"/>
  <c r="D79" i="76" s="1"/>
  <c r="D83" i="39"/>
  <c r="E83" i="39" s="1"/>
  <c r="H83" i="39"/>
  <c r="FC83" i="39" s="1"/>
  <c r="Q83" i="39"/>
  <c r="L83" i="39"/>
  <c r="AD83" i="39"/>
  <c r="AE83" i="39"/>
  <c r="D83" i="72" s="1"/>
  <c r="AL83" i="39"/>
  <c r="AM83" i="39" s="1"/>
  <c r="AH83" i="39"/>
  <c r="AI83" i="39" s="1"/>
  <c r="D83" i="73" s="1"/>
  <c r="L80" i="39"/>
  <c r="M80" i="39" s="1"/>
  <c r="H80" i="39"/>
  <c r="I80" i="39" s="1"/>
  <c r="Q80" i="39"/>
  <c r="FL80" i="39" s="1"/>
  <c r="D80" i="39"/>
  <c r="E80" i="39" s="1"/>
  <c r="AL80" i="39"/>
  <c r="AM80" i="39" s="1"/>
  <c r="DS92" i="71" s="1"/>
  <c r="DV92" i="71" s="1"/>
  <c r="AH80" i="39"/>
  <c r="AI80" i="39" s="1"/>
  <c r="D80" i="73" s="1"/>
  <c r="AD80" i="39"/>
  <c r="AE80" i="39" s="1"/>
  <c r="H3" i="39"/>
  <c r="I3" i="39" s="1"/>
  <c r="D3" i="39"/>
  <c r="E3" i="39" s="1"/>
  <c r="AL3" i="39"/>
  <c r="AM3" i="39" s="1"/>
  <c r="AD3" i="39"/>
  <c r="AE3" i="39"/>
  <c r="Q5" i="39"/>
  <c r="R5" i="39" s="1"/>
  <c r="H5" i="39"/>
  <c r="AD5" i="39"/>
  <c r="AE5" i="39"/>
  <c r="L9" i="39"/>
  <c r="D9" i="39"/>
  <c r="AH9" i="39"/>
  <c r="AI9" i="39"/>
  <c r="D9" i="73" s="1"/>
  <c r="AL9" i="39"/>
  <c r="AM9" i="39" s="1"/>
  <c r="Q15" i="39"/>
  <c r="L15" i="39"/>
  <c r="AH15" i="39"/>
  <c r="AI15" i="39" s="1"/>
  <c r="L17" i="39"/>
  <c r="Q17" i="39"/>
  <c r="FL17" i="39" s="1"/>
  <c r="AL17" i="39"/>
  <c r="AM17" i="39" s="1"/>
  <c r="AH17" i="39"/>
  <c r="AI17" i="39" s="1"/>
  <c r="D17" i="73" s="1"/>
  <c r="H19" i="39"/>
  <c r="L19" i="39"/>
  <c r="AL19" i="39"/>
  <c r="AM19" i="39" s="1"/>
  <c r="L21" i="39"/>
  <c r="M21" i="39" s="1"/>
  <c r="D21" i="39"/>
  <c r="AH21" i="39"/>
  <c r="AI21" i="39" s="1"/>
  <c r="AD21" i="39"/>
  <c r="AE21" i="39" s="1"/>
  <c r="L25" i="39"/>
  <c r="M25" i="39" s="1"/>
  <c r="D25" i="39"/>
  <c r="E25" i="39" s="1"/>
  <c r="AD25" i="39"/>
  <c r="AE25" i="39" s="1"/>
  <c r="D82" i="39"/>
  <c r="E82" i="39" s="1"/>
  <c r="AD82" i="39"/>
  <c r="AE82" i="39" s="1"/>
  <c r="DQ94" i="71" s="1"/>
  <c r="DT94" i="71" s="1"/>
  <c r="G84" i="41"/>
  <c r="Q84" i="41" s="1"/>
  <c r="H2" i="39"/>
  <c r="AH2" i="39"/>
  <c r="AI2" i="39" s="1"/>
  <c r="D2" i="76" s="1"/>
  <c r="H4" i="39"/>
  <c r="AD4" i="39"/>
  <c r="AE4" i="39" s="1"/>
  <c r="D6" i="39"/>
  <c r="E6" i="39" s="1"/>
  <c r="L8" i="39"/>
  <c r="M8" i="39" s="1"/>
  <c r="D8" i="58" s="1"/>
  <c r="AD8" i="39"/>
  <c r="AE8" i="39" s="1"/>
  <c r="DQ20" i="71" s="1"/>
  <c r="DT20" i="71" s="1"/>
  <c r="L10" i="39"/>
  <c r="M10" i="39" s="1"/>
  <c r="AL10" i="39"/>
  <c r="AM10" i="39" s="1"/>
  <c r="Q12" i="39"/>
  <c r="AH12" i="39"/>
  <c r="AI12" i="39" s="1"/>
  <c r="H14" i="39"/>
  <c r="I14" i="39" s="1"/>
  <c r="AH14" i="39"/>
  <c r="AI14" i="39" s="1"/>
  <c r="D16" i="39"/>
  <c r="E16" i="39" s="1"/>
  <c r="H18" i="39"/>
  <c r="I18" i="39" s="1"/>
  <c r="AL18" i="39"/>
  <c r="AM18" i="39" s="1"/>
  <c r="D18" i="77" s="1"/>
  <c r="H20" i="39"/>
  <c r="AD20" i="39"/>
  <c r="AE20" i="39" s="1"/>
  <c r="D22" i="39"/>
  <c r="D24" i="39"/>
  <c r="AL24" i="39"/>
  <c r="AM24" i="39" s="1"/>
  <c r="H26" i="39"/>
  <c r="I26" i="39" s="1"/>
  <c r="AD26" i="39"/>
  <c r="AE26" i="39" s="1"/>
  <c r="D26" i="72" s="1"/>
  <c r="L28" i="39"/>
  <c r="AL28" i="39"/>
  <c r="AM28" i="39" s="1"/>
  <c r="DS40" i="71" s="1"/>
  <c r="DV40" i="71" s="1"/>
  <c r="Q30" i="39"/>
  <c r="FL30" i="39" s="1"/>
  <c r="AH30" i="39"/>
  <c r="AI30" i="39" s="1"/>
  <c r="Q32" i="39"/>
  <c r="R32" i="39" s="1"/>
  <c r="D34" i="39"/>
  <c r="AL34" i="39"/>
  <c r="AM34" i="39" s="1"/>
  <c r="L36" i="39"/>
  <c r="AL36" i="39"/>
  <c r="AM36" i="39" s="1"/>
  <c r="D38" i="39"/>
  <c r="E38" i="39" s="1"/>
  <c r="Q40" i="39"/>
  <c r="FL40" i="39" s="1"/>
  <c r="AH40" i="39"/>
  <c r="H42" i="39"/>
  <c r="AD42" i="39"/>
  <c r="AE42" i="39" s="1"/>
  <c r="D44" i="39"/>
  <c r="E44" i="39" s="1"/>
  <c r="AD44" i="39"/>
  <c r="AE44" i="39" s="1"/>
  <c r="Q46" i="39"/>
  <c r="FL46" i="39" s="1"/>
  <c r="AD46" i="39"/>
  <c r="AE46" i="39" s="1"/>
  <c r="Q48" i="39"/>
  <c r="R48" i="39" s="1"/>
  <c r="H50" i="39"/>
  <c r="I50" i="39" s="1"/>
  <c r="AH50" i="39"/>
  <c r="AI50" i="39" s="1"/>
  <c r="D50" i="76" s="1"/>
  <c r="H52" i="39"/>
  <c r="I52" i="39" s="1"/>
  <c r="D52" i="47" s="1"/>
  <c r="AD52" i="39"/>
  <c r="AE52" i="39" s="1"/>
  <c r="L54" i="39"/>
  <c r="M54" i="39" s="1"/>
  <c r="L56" i="39"/>
  <c r="AD56" i="39"/>
  <c r="AE56" i="39" s="1"/>
  <c r="L58" i="39"/>
  <c r="M58" i="39" s="1"/>
  <c r="AD58" i="39"/>
  <c r="AE58" i="39" s="1"/>
  <c r="D58" i="72" s="1"/>
  <c r="Q60" i="39"/>
  <c r="FL60" i="39" s="1"/>
  <c r="AH60" i="39"/>
  <c r="AI60" i="39" s="1"/>
  <c r="Q62" i="39"/>
  <c r="R62" i="39" s="1"/>
  <c r="AH62" i="39"/>
  <c r="AI62" i="39" s="1"/>
  <c r="L64" i="39"/>
  <c r="M64" i="39" s="1"/>
  <c r="D66" i="39"/>
  <c r="AL66" i="39"/>
  <c r="AM66" i="39" s="1"/>
  <c r="D68" i="39"/>
  <c r="E68" i="39" s="1"/>
  <c r="AH68" i="39"/>
  <c r="AI68" i="39" s="1"/>
  <c r="DR80" i="71" s="1"/>
  <c r="DU80" i="71" s="1"/>
  <c r="L70" i="39"/>
  <c r="M70" i="39" s="1"/>
  <c r="H72" i="39"/>
  <c r="AD72" i="39"/>
  <c r="H74" i="39"/>
  <c r="I74" i="39" s="1"/>
  <c r="AD74" i="39"/>
  <c r="AE74" i="39" s="1"/>
  <c r="DQ86" i="71" s="1"/>
  <c r="DT86" i="71" s="1"/>
  <c r="H76" i="39"/>
  <c r="I76" i="39" s="1"/>
  <c r="Q76" i="39"/>
  <c r="L76" i="39"/>
  <c r="M76" i="39" s="1"/>
  <c r="D76" i="39"/>
  <c r="E76" i="39" s="1"/>
  <c r="AH76" i="39"/>
  <c r="AI76" i="39" s="1"/>
  <c r="D76" i="76" s="1"/>
  <c r="AL76" i="39"/>
  <c r="AM76" i="39" s="1"/>
  <c r="AD76" i="39"/>
  <c r="AE76" i="39" s="1"/>
  <c r="D76" i="72" s="1"/>
  <c r="H78" i="39"/>
  <c r="I78" i="39" s="1"/>
  <c r="AH78" i="39"/>
  <c r="AI78" i="39" s="1"/>
  <c r="H81" i="39"/>
  <c r="I81" i="39" s="1"/>
  <c r="L81" i="39"/>
  <c r="D81" i="39"/>
  <c r="E81" i="39" s="1"/>
  <c r="Q81" i="39"/>
  <c r="FL81" i="39" s="1"/>
  <c r="AH81" i="39"/>
  <c r="AI81" i="39" s="1"/>
  <c r="AL81" i="39"/>
  <c r="AM81" i="39"/>
  <c r="D81" i="74" s="1"/>
  <c r="AD81" i="39"/>
  <c r="C27" i="47"/>
  <c r="B80" i="47"/>
  <c r="B84" i="47"/>
  <c r="B76" i="47"/>
  <c r="C7" i="47"/>
  <c r="B56" i="47"/>
  <c r="C82" i="47"/>
  <c r="C78" i="47"/>
  <c r="C74" i="47"/>
  <c r="C2" i="47"/>
  <c r="C83" i="47"/>
  <c r="C79" i="47"/>
  <c r="B75" i="47"/>
  <c r="DG17" i="39"/>
  <c r="B85" i="47"/>
  <c r="B81" i="47"/>
  <c r="B77" i="47"/>
  <c r="C15" i="47"/>
  <c r="C35" i="47"/>
  <c r="C44" i="47"/>
  <c r="B66" i="47"/>
  <c r="C12" i="47"/>
  <c r="C21" i="47"/>
  <c r="C24" i="47"/>
  <c r="C32" i="47"/>
  <c r="C43" i="47"/>
  <c r="B54" i="47"/>
  <c r="B60" i="47"/>
  <c r="B70" i="47"/>
  <c r="C11" i="47"/>
  <c r="C17" i="47"/>
  <c r="C20" i="47"/>
  <c r="C23" i="47"/>
  <c r="C31" i="47"/>
  <c r="C37" i="47"/>
  <c r="C40" i="47"/>
  <c r="B58" i="47"/>
  <c r="B64" i="47"/>
  <c r="B72" i="47"/>
  <c r="C5" i="47"/>
  <c r="C8" i="47"/>
  <c r="C16" i="47"/>
  <c r="C19" i="47"/>
  <c r="C28" i="47"/>
  <c r="C36" i="47"/>
  <c r="C39" i="47"/>
  <c r="C47" i="47"/>
  <c r="B52" i="47"/>
  <c r="B62" i="47"/>
  <c r="B68" i="47"/>
  <c r="C9" i="47"/>
  <c r="B10" i="47"/>
  <c r="C10" i="47"/>
  <c r="C25" i="47"/>
  <c r="B26" i="47"/>
  <c r="C26" i="47"/>
  <c r="C41" i="47"/>
  <c r="B42" i="47"/>
  <c r="C42" i="47"/>
  <c r="B50" i="47"/>
  <c r="C51" i="47"/>
  <c r="B51" i="47"/>
  <c r="C55" i="47"/>
  <c r="B55" i="47"/>
  <c r="C59" i="47"/>
  <c r="B59" i="47"/>
  <c r="C63" i="47"/>
  <c r="B63" i="47"/>
  <c r="C67" i="47"/>
  <c r="B67" i="47"/>
  <c r="C71" i="47"/>
  <c r="B71" i="47"/>
  <c r="B22" i="47"/>
  <c r="C22" i="47"/>
  <c r="C13" i="47"/>
  <c r="B14" i="47"/>
  <c r="C14" i="47"/>
  <c r="C29" i="47"/>
  <c r="B30" i="47"/>
  <c r="C30" i="47"/>
  <c r="C45" i="47"/>
  <c r="B46" i="47"/>
  <c r="C46" i="47"/>
  <c r="B6" i="47"/>
  <c r="C6" i="47"/>
  <c r="B38" i="47"/>
  <c r="C38" i="47"/>
  <c r="B18" i="47"/>
  <c r="C18" i="47"/>
  <c r="C33" i="47"/>
  <c r="B34" i="47"/>
  <c r="C34" i="47"/>
  <c r="C53" i="47"/>
  <c r="B53" i="47"/>
  <c r="C57" i="47"/>
  <c r="B57" i="47"/>
  <c r="C61" i="47"/>
  <c r="B61" i="47"/>
  <c r="C65" i="47"/>
  <c r="B65" i="47"/>
  <c r="C69" i="47"/>
  <c r="B69" i="47"/>
  <c r="B3" i="47"/>
  <c r="C3" i="47"/>
  <c r="C48" i="47"/>
  <c r="B48" i="47"/>
  <c r="B4" i="47"/>
  <c r="C4" i="47"/>
  <c r="B49" i="47"/>
  <c r="B73" i="47"/>
  <c r="B8" i="41"/>
  <c r="C31" i="41"/>
  <c r="C35" i="41"/>
  <c r="B2" i="41"/>
  <c r="C4" i="41"/>
  <c r="C13" i="41"/>
  <c r="B53" i="41"/>
  <c r="B75" i="41"/>
  <c r="C47" i="41"/>
  <c r="B61" i="41"/>
  <c r="B79" i="41"/>
  <c r="B14" i="41"/>
  <c r="B21" i="41"/>
  <c r="C23" i="41"/>
  <c r="C39" i="41"/>
  <c r="B52" i="41"/>
  <c r="B60" i="41"/>
  <c r="B67" i="41"/>
  <c r="C27" i="41"/>
  <c r="C43" i="41"/>
  <c r="C54" i="41"/>
  <c r="C62" i="41"/>
  <c r="B71" i="41"/>
  <c r="B6" i="41"/>
  <c r="B12" i="41"/>
  <c r="B19" i="41"/>
  <c r="B20" i="41"/>
  <c r="B25" i="41"/>
  <c r="B50" i="41"/>
  <c r="B51" i="41"/>
  <c r="B58" i="41"/>
  <c r="B59" i="41"/>
  <c r="C66" i="41"/>
  <c r="C70" i="41"/>
  <c r="C74" i="41"/>
  <c r="C78" i="41"/>
  <c r="B81" i="41"/>
  <c r="B10" i="41"/>
  <c r="C17" i="41"/>
  <c r="B18" i="41"/>
  <c r="C29" i="41"/>
  <c r="C33" i="41"/>
  <c r="C37" i="41"/>
  <c r="C41" i="41"/>
  <c r="C45" i="41"/>
  <c r="C49" i="41"/>
  <c r="B56" i="41"/>
  <c r="B57" i="41"/>
  <c r="B64" i="41"/>
  <c r="B65" i="41"/>
  <c r="B69" i="41"/>
  <c r="B73" i="41"/>
  <c r="B77" i="41"/>
  <c r="B83" i="41"/>
  <c r="C15" i="41"/>
  <c r="B16" i="41"/>
  <c r="B55" i="41"/>
  <c r="B63" i="41"/>
  <c r="C68" i="41"/>
  <c r="C72" i="41"/>
  <c r="C76" i="41"/>
  <c r="C7" i="41"/>
  <c r="B7" i="41"/>
  <c r="C9" i="41"/>
  <c r="B9" i="41"/>
  <c r="C30" i="41"/>
  <c r="B30" i="41"/>
  <c r="C34" i="41"/>
  <c r="B34" i="41"/>
  <c r="C38" i="41"/>
  <c r="B38" i="41"/>
  <c r="C42" i="41"/>
  <c r="B42" i="41"/>
  <c r="C46" i="41"/>
  <c r="B46" i="41"/>
  <c r="C3" i="41"/>
  <c r="B3" i="41"/>
  <c r="C11" i="41"/>
  <c r="B11" i="41"/>
  <c r="C5" i="41"/>
  <c r="B5" i="41"/>
  <c r="C28" i="41"/>
  <c r="B28" i="41"/>
  <c r="C32" i="41"/>
  <c r="B32" i="41"/>
  <c r="C36" i="41"/>
  <c r="B36" i="41"/>
  <c r="C40" i="41"/>
  <c r="B40" i="41"/>
  <c r="C44" i="41"/>
  <c r="B44" i="41"/>
  <c r="C48" i="41"/>
  <c r="B48" i="41"/>
  <c r="C22" i="41"/>
  <c r="B22" i="41"/>
  <c r="C24" i="41"/>
  <c r="B24" i="41"/>
  <c r="C26" i="41"/>
  <c r="B26" i="41"/>
  <c r="C85" i="41"/>
  <c r="B80" i="41"/>
  <c r="B82" i="41"/>
  <c r="B84" i="41"/>
  <c r="M83" i="39"/>
  <c r="DQ89" i="71"/>
  <c r="DT89" i="71" s="1"/>
  <c r="E45" i="39"/>
  <c r="D45" i="41" s="1"/>
  <c r="FG29" i="39"/>
  <c r="R76" i="39"/>
  <c r="FM76" i="39" s="1"/>
  <c r="FL76" i="39"/>
  <c r="I42" i="39"/>
  <c r="D42" i="28" s="1"/>
  <c r="I20" i="39"/>
  <c r="I4" i="39"/>
  <c r="D4" i="28" s="1"/>
  <c r="M19" i="39"/>
  <c r="M9" i="39"/>
  <c r="FL83" i="39"/>
  <c r="R83" i="39"/>
  <c r="DT95" i="6" s="1"/>
  <c r="I79" i="39"/>
  <c r="FC79" i="39"/>
  <c r="E67" i="39"/>
  <c r="E61" i="39"/>
  <c r="M53" i="39"/>
  <c r="E11" i="39"/>
  <c r="I84" i="39"/>
  <c r="D81" i="73"/>
  <c r="FG76" i="39"/>
  <c r="R30" i="39"/>
  <c r="FM30" i="39" s="1"/>
  <c r="DR91" i="71"/>
  <c r="DU91" i="71" s="1"/>
  <c r="FL5" i="39"/>
  <c r="EY3" i="39"/>
  <c r="D80" i="72"/>
  <c r="R80" i="39"/>
  <c r="R79" i="39"/>
  <c r="D79" i="30" s="1"/>
  <c r="E77" i="39"/>
  <c r="EY77" i="39"/>
  <c r="FL65" i="39"/>
  <c r="R57" i="39"/>
  <c r="EU57" i="39" s="1"/>
  <c r="FL57" i="39"/>
  <c r="E43" i="39"/>
  <c r="R23" i="39"/>
  <c r="FL23" i="39"/>
  <c r="DS96" i="71"/>
  <c r="DV96" i="71" s="1"/>
  <c r="FC81" i="39"/>
  <c r="R46" i="39"/>
  <c r="FM46" i="39" s="1"/>
  <c r="E9" i="39"/>
  <c r="FG80" i="39"/>
  <c r="M79" i="39"/>
  <c r="E63" i="39"/>
  <c r="M81" i="39"/>
  <c r="FG81" i="39"/>
  <c r="M28" i="39"/>
  <c r="EY25" i="39"/>
  <c r="M15" i="39"/>
  <c r="FC80" i="39"/>
  <c r="FL77" i="39"/>
  <c r="R63" i="39"/>
  <c r="FL63" i="39"/>
  <c r="DR63" i="71"/>
  <c r="DU63" i="71" s="1"/>
  <c r="FL49" i="39"/>
  <c r="D43" i="74"/>
  <c r="E41" i="39"/>
  <c r="DQ53" i="6" s="1"/>
  <c r="DU53" i="6" s="1"/>
  <c r="M31" i="39"/>
  <c r="FG31" i="39"/>
  <c r="I13" i="39"/>
  <c r="E84" i="39"/>
  <c r="DH15" i="39"/>
  <c r="DH27" i="39" s="1"/>
  <c r="DH39" i="39" s="1"/>
  <c r="DH51" i="39" s="1"/>
  <c r="DH63" i="39" s="1"/>
  <c r="DH75" i="39" s="1"/>
  <c r="DH87" i="39" s="1"/>
  <c r="DH99" i="39" s="1"/>
  <c r="DH111" i="39" s="1"/>
  <c r="DI5" i="39"/>
  <c r="DH21" i="39"/>
  <c r="DH33" i="39" s="1"/>
  <c r="DH45" i="39" s="1"/>
  <c r="DH57" i="39" s="1"/>
  <c r="DH69" i="39" s="1"/>
  <c r="DH81" i="39" s="1"/>
  <c r="DH93" i="39" s="1"/>
  <c r="DH105" i="39" s="1"/>
  <c r="DH117" i="39" s="1"/>
  <c r="DI2" i="39"/>
  <c r="DI13" i="39"/>
  <c r="DG29" i="39"/>
  <c r="DH22" i="39"/>
  <c r="DH34" i="39" s="1"/>
  <c r="DH46" i="39" s="1"/>
  <c r="DH58" i="39" s="1"/>
  <c r="DH70" i="39" s="1"/>
  <c r="DH82" i="39" s="1"/>
  <c r="DH94" i="39" s="1"/>
  <c r="DH106" i="39" s="1"/>
  <c r="DH118" i="39" s="1"/>
  <c r="DH24" i="39"/>
  <c r="DH36" i="39" s="1"/>
  <c r="DH48" i="39" s="1"/>
  <c r="DH60" i="39" s="1"/>
  <c r="DH72" i="39" s="1"/>
  <c r="DH84" i="39" s="1"/>
  <c r="DH96" i="39" s="1"/>
  <c r="DH108" i="39" s="1"/>
  <c r="DH120" i="39" s="1"/>
  <c r="DH16" i="39"/>
  <c r="DH28" i="39" s="1"/>
  <c r="DH20" i="39"/>
  <c r="DH32" i="39" s="1"/>
  <c r="FM65" i="39"/>
  <c r="D65" i="64"/>
  <c r="FD79" i="39"/>
  <c r="D79" i="47"/>
  <c r="DR16" i="6"/>
  <c r="DS51" i="6"/>
  <c r="DW51" i="6" s="1"/>
  <c r="DQ83" i="6"/>
  <c r="DU83" i="6" s="1"/>
  <c r="D71" i="41"/>
  <c r="FM63" i="39"/>
  <c r="DQ21" i="6"/>
  <c r="DS81" i="6"/>
  <c r="DW81" i="6" s="1"/>
  <c r="DT58" i="6"/>
  <c r="DX58" i="6" s="1"/>
  <c r="FD76" i="39"/>
  <c r="DX95" i="6"/>
  <c r="FD37" i="39"/>
  <c r="DQ45" i="6"/>
  <c r="FD81" i="39"/>
  <c r="D81" i="47"/>
  <c r="FM23" i="39"/>
  <c r="DR96" i="6"/>
  <c r="DV96" i="6" s="1"/>
  <c r="DT49" i="6"/>
  <c r="DH25" i="39"/>
  <c r="DI25" i="39" s="1"/>
  <c r="H25" i="41" s="1"/>
  <c r="R25" i="41" s="1"/>
  <c r="DH17" i="39"/>
  <c r="DH29" i="39" s="1"/>
  <c r="DH41" i="39" s="1"/>
  <c r="DH53" i="39" s="1"/>
  <c r="DH65" i="39" s="1"/>
  <c r="DH77" i="39" s="1"/>
  <c r="DH89" i="39" s="1"/>
  <c r="DH101" i="39" s="1"/>
  <c r="DH113" i="39" s="1"/>
  <c r="DH18" i="39"/>
  <c r="DH30" i="39" s="1"/>
  <c r="DH42" i="39" s="1"/>
  <c r="DH54" i="39" s="1"/>
  <c r="DH66" i="39" s="1"/>
  <c r="DH78" i="39" s="1"/>
  <c r="DH90" i="39" s="1"/>
  <c r="DH102" i="39" s="1"/>
  <c r="DH114" i="39" s="1"/>
  <c r="DI8" i="39"/>
  <c r="H8" i="41" s="1"/>
  <c r="R8" i="41" s="1"/>
  <c r="H5" i="41"/>
  <c r="R5" i="41" s="1"/>
  <c r="DH40" i="39"/>
  <c r="DH52" i="39" s="1"/>
  <c r="DH64" i="39" s="1"/>
  <c r="DH76" i="39" s="1"/>
  <c r="DH88" i="39" s="1"/>
  <c r="DH100" i="39" s="1"/>
  <c r="DH112" i="39" s="1"/>
  <c r="DH44" i="39"/>
  <c r="DH56" i="39" s="1"/>
  <c r="DH68" i="39" s="1"/>
  <c r="DH80" i="39" s="1"/>
  <c r="DH92" i="39" s="1"/>
  <c r="DH104" i="39" s="1"/>
  <c r="DH116" i="39" s="1"/>
  <c r="ES81" i="39"/>
  <c r="B47" i="36"/>
  <c r="B46" i="36"/>
  <c r="B45" i="36"/>
  <c r="B44" i="36"/>
  <c r="B43" i="36"/>
  <c r="B42" i="36"/>
  <c r="B41" i="36"/>
  <c r="B36" i="36"/>
  <c r="B35" i="36"/>
  <c r="B17" i="36"/>
  <c r="B26" i="36"/>
  <c r="B34" i="36"/>
  <c r="B33" i="36"/>
  <c r="B20" i="36"/>
  <c r="B19" i="36"/>
  <c r="B18" i="36"/>
  <c r="B16" i="36"/>
  <c r="B15" i="36"/>
  <c r="B14" i="36"/>
  <c r="D126" i="9"/>
  <c r="E126" i="9"/>
  <c r="F126" i="9"/>
  <c r="G126" i="9"/>
  <c r="H126" i="9"/>
  <c r="I126" i="9"/>
  <c r="C126" i="9"/>
  <c r="B5" i="32"/>
  <c r="AU5" i="32"/>
  <c r="B6" i="32"/>
  <c r="B7" i="32" s="1"/>
  <c r="ES42" i="39"/>
  <c r="ES69" i="39"/>
  <c r="CC79" i="39"/>
  <c r="CC82" i="39"/>
  <c r="CC77" i="39"/>
  <c r="I75" i="26"/>
  <c r="CC84" i="39"/>
  <c r="CC75" i="39"/>
  <c r="CC78" i="39"/>
  <c r="CC80" i="39"/>
  <c r="CC76" i="39"/>
  <c r="CC85" i="39"/>
  <c r="CC83" i="39"/>
  <c r="CC74" i="39"/>
  <c r="CC81" i="39"/>
  <c r="I74" i="26"/>
  <c r="AC6" i="33"/>
  <c r="AC7" i="33" s="1"/>
  <c r="AC8" i="33" s="1"/>
  <c r="AL6" i="33"/>
  <c r="H75" i="26"/>
  <c r="H74" i="26"/>
  <c r="AX6" i="33"/>
  <c r="AR6" i="33"/>
  <c r="B6" i="33"/>
  <c r="B7" i="33" s="1"/>
  <c r="B8" i="33" s="1"/>
  <c r="B9" i="33" s="1"/>
  <c r="B10" i="33" s="1"/>
  <c r="B11" i="33" s="1"/>
  <c r="B12" i="33" s="1"/>
  <c r="B13" i="33" s="1"/>
  <c r="B14" i="33" s="1"/>
  <c r="B15" i="33" s="1"/>
  <c r="B16" i="33" s="1"/>
  <c r="K6" i="33"/>
  <c r="K7" i="33" s="1"/>
  <c r="K8" i="33" s="1"/>
  <c r="AL7" i="33"/>
  <c r="E74" i="26"/>
  <c r="E75" i="26"/>
  <c r="AX7" i="33"/>
  <c r="AX8" i="33" s="1"/>
  <c r="T6" i="33"/>
  <c r="T7" i="33" s="1"/>
  <c r="T8" i="33" s="1"/>
  <c r="T9" i="33" s="1"/>
  <c r="T10" i="33" s="1"/>
  <c r="T11" i="33" s="1"/>
  <c r="T12" i="33" s="1"/>
  <c r="T13" i="33" s="1"/>
  <c r="T14" i="33" s="1"/>
  <c r="T15" i="33" s="1"/>
  <c r="T16" i="33" s="1"/>
  <c r="AR7" i="33"/>
  <c r="J87" i="26"/>
  <c r="AL8" i="33"/>
  <c r="AL9" i="33" s="1"/>
  <c r="AL10" i="33" s="1"/>
  <c r="C84" i="26"/>
  <c r="AR8" i="33"/>
  <c r="AR9" i="33"/>
  <c r="AR10" i="33" s="1"/>
  <c r="AR11" i="33" s="1"/>
  <c r="AR12" i="33" s="1"/>
  <c r="AR13" i="33" s="1"/>
  <c r="AR14" i="33" s="1"/>
  <c r="EU65" i="39"/>
  <c r="EW65" i="39"/>
  <c r="D91" i="58"/>
  <c r="D93" i="58"/>
  <c r="D97" i="58"/>
  <c r="EV97" i="39"/>
  <c r="ET97" i="39"/>
  <c r="EW83" i="39"/>
  <c r="EU83" i="39"/>
  <c r="EV91" i="39"/>
  <c r="EV93" i="39"/>
  <c r="ET93" i="39"/>
  <c r="EU80" i="39"/>
  <c r="EU46" i="39"/>
  <c r="EU51" i="39"/>
  <c r="EW51" i="39"/>
  <c r="D100" i="58"/>
  <c r="EW101" i="39"/>
  <c r="EW91" i="39"/>
  <c r="EU91" i="39"/>
  <c r="EU109" i="39"/>
  <c r="EW109" i="39"/>
  <c r="EW106" i="39"/>
  <c r="EU106" i="39"/>
  <c r="M44" i="36"/>
  <c r="X37" i="32"/>
  <c r="L37" i="32"/>
  <c r="N44" i="36"/>
  <c r="P39" i="32"/>
  <c r="P40" i="32"/>
  <c r="P41" i="32" s="1"/>
  <c r="P42" i="32" s="1"/>
  <c r="P43" i="32" s="1"/>
  <c r="P44" i="32" s="1"/>
  <c r="P45" i="32" s="1"/>
  <c r="P46" i="32" s="1"/>
  <c r="P47" i="32" s="1"/>
  <c r="P48" i="32" s="1"/>
  <c r="P49" i="32" s="1"/>
  <c r="P50" i="32" s="1"/>
  <c r="P51" i="32" s="1"/>
  <c r="P52" i="32" s="1"/>
  <c r="P53" i="32" s="1"/>
  <c r="P54" i="32" s="1"/>
  <c r="P55" i="32" s="1"/>
  <c r="P56" i="32" s="1"/>
  <c r="P57" i="32" s="1"/>
  <c r="P58" i="32" s="1"/>
  <c r="P59" i="32" s="1"/>
  <c r="P60" i="32" s="1"/>
  <c r="H37" i="32"/>
  <c r="AB37" i="32"/>
  <c r="T37" i="32"/>
  <c r="AN37" i="32"/>
  <c r="AR37" i="32"/>
  <c r="AF37" i="32"/>
  <c r="AJ37" i="32"/>
  <c r="AI19" i="32"/>
  <c r="AA19" i="32"/>
  <c r="E77" i="26"/>
  <c r="E78" i="26"/>
  <c r="E79" i="26"/>
  <c r="E80" i="26"/>
  <c r="E81" i="26"/>
  <c r="E82" i="26"/>
  <c r="E83" i="26"/>
  <c r="D84" i="26"/>
  <c r="E84" i="26" s="1"/>
  <c r="E76" i="26"/>
  <c r="E86" i="26"/>
  <c r="D7" i="58"/>
  <c r="D83" i="58"/>
  <c r="EV53" i="39"/>
  <c r="ET81" i="39"/>
  <c r="D25" i="58"/>
  <c r="EV59" i="39"/>
  <c r="ET59" i="39"/>
  <c r="D39" i="58"/>
  <c r="ET39" i="39"/>
  <c r="D27" i="58"/>
  <c r="EV76" i="39"/>
  <c r="D76" i="58"/>
  <c r="ET76" i="39"/>
  <c r="ET58" i="39"/>
  <c r="D31" i="58"/>
  <c r="P37" i="32"/>
  <c r="O38" i="32"/>
  <c r="O39" i="32"/>
  <c r="O40" i="32"/>
  <c r="O41" i="32" s="1"/>
  <c r="O42" i="32" s="1"/>
  <c r="O43" i="32" s="1"/>
  <c r="O44" i="32" s="1"/>
  <c r="O45" i="32" s="1"/>
  <c r="O46" i="32" s="1"/>
  <c r="O47" i="32" s="1"/>
  <c r="O48" i="32" s="1"/>
  <c r="O49" i="32" s="1"/>
  <c r="E7" i="67"/>
  <c r="J7" i="67"/>
  <c r="D14" i="36"/>
  <c r="D21" i="36"/>
  <c r="C14" i="67"/>
  <c r="E14" i="67"/>
  <c r="J14" i="67"/>
  <c r="C115" i="9"/>
  <c r="C116" i="9"/>
  <c r="H15" i="33"/>
  <c r="FA113" i="39"/>
  <c r="C28" i="32"/>
  <c r="ER113" i="39"/>
  <c r="C33" i="32"/>
  <c r="FA118" i="39"/>
  <c r="C31" i="32"/>
  <c r="FA116" i="39"/>
  <c r="FA111" i="39"/>
  <c r="C26" i="32"/>
  <c r="FA114" i="39"/>
  <c r="C29" i="32"/>
  <c r="C36" i="32"/>
  <c r="D37" i="32" s="1"/>
  <c r="FA121" i="39"/>
  <c r="C34" i="32"/>
  <c r="FA119" i="39"/>
  <c r="C32" i="32"/>
  <c r="FA117" i="39"/>
  <c r="C30" i="32"/>
  <c r="FA115" i="39"/>
  <c r="C35" i="32"/>
  <c r="FA120" i="39"/>
  <c r="FA112" i="39"/>
  <c r="C27" i="32"/>
  <c r="FA110" i="39"/>
  <c r="C25" i="32"/>
  <c r="FA100" i="39"/>
  <c r="FA105" i="39"/>
  <c r="FA103" i="39"/>
  <c r="FA101" i="39"/>
  <c r="FA98" i="39"/>
  <c r="FA109" i="39"/>
  <c r="FA107" i="39"/>
  <c r="FA99" i="39"/>
  <c r="FA108" i="39"/>
  <c r="FA106" i="39"/>
  <c r="FA104" i="39"/>
  <c r="FA102" i="39"/>
  <c r="FA50" i="39"/>
  <c r="FA55" i="39"/>
  <c r="FA51" i="39"/>
  <c r="FA49" i="39"/>
  <c r="FA45" i="39"/>
  <c r="FA41" i="39"/>
  <c r="ER41" i="39"/>
  <c r="FA60" i="39"/>
  <c r="FA68" i="39"/>
  <c r="FA64" i="39"/>
  <c r="FA71" i="39"/>
  <c r="ER71" i="39"/>
  <c r="FA58" i="39"/>
  <c r="FA54" i="39"/>
  <c r="FA48" i="39"/>
  <c r="FA44" i="39"/>
  <c r="FA40" i="39"/>
  <c r="FA59" i="39"/>
  <c r="FA67" i="39"/>
  <c r="FA63" i="39"/>
  <c r="FA70" i="39"/>
  <c r="FA83" i="39"/>
  <c r="FA81" i="39"/>
  <c r="FA79" i="39"/>
  <c r="FA77" i="39"/>
  <c r="FA85" i="39"/>
  <c r="FA90" i="39"/>
  <c r="FA88" i="39"/>
  <c r="FA97" i="39"/>
  <c r="FA95" i="39"/>
  <c r="FA93" i="39"/>
  <c r="ER93" i="39"/>
  <c r="DU105" i="6"/>
  <c r="FA91" i="39"/>
  <c r="FA57" i="39"/>
  <c r="FA53" i="39"/>
  <c r="FA47" i="39"/>
  <c r="FA43" i="39"/>
  <c r="FA39" i="39"/>
  <c r="FA62" i="39"/>
  <c r="FA66" i="39"/>
  <c r="FA73" i="39"/>
  <c r="FA74" i="39"/>
  <c r="FA86" i="39"/>
  <c r="FA56" i="39"/>
  <c r="FA52" i="39"/>
  <c r="FA38" i="39"/>
  <c r="FA46" i="39"/>
  <c r="FA42" i="39"/>
  <c r="FA61" i="39"/>
  <c r="FA69" i="39"/>
  <c r="FA65" i="39"/>
  <c r="FA72" i="39"/>
  <c r="FA75" i="39"/>
  <c r="FA84" i="39"/>
  <c r="FA82" i="39"/>
  <c r="FA80" i="39"/>
  <c r="FA78" i="39"/>
  <c r="FA76" i="39"/>
  <c r="FA89" i="39"/>
  <c r="FA87" i="39"/>
  <c r="FA96" i="39"/>
  <c r="FA94" i="39"/>
  <c r="FA92" i="39"/>
  <c r="AX9" i="33" l="1"/>
  <c r="AX10" i="33" s="1"/>
  <c r="AX11" i="33" s="1"/>
  <c r="CL8" i="33"/>
  <c r="DL33" i="71"/>
  <c r="DG47" i="71" s="1"/>
  <c r="CX17" i="71"/>
  <c r="CR47" i="71" s="1"/>
  <c r="CJ33" i="71"/>
  <c r="CE47" i="71" s="1"/>
  <c r="BV33" i="71"/>
  <c r="BQ47" i="71" s="1"/>
  <c r="BV17" i="71"/>
  <c r="BP47" i="71" s="1"/>
  <c r="AT33" i="71"/>
  <c r="AO47" i="71" s="1"/>
  <c r="CS17" i="71"/>
  <c r="CR42" i="71" s="1"/>
  <c r="CR17" i="71"/>
  <c r="CR41" i="71" s="1"/>
  <c r="Y17" i="71"/>
  <c r="Z40" i="71" s="1"/>
  <c r="CI17" i="71"/>
  <c r="CD46" i="71" s="1"/>
  <c r="CI33" i="71"/>
  <c r="CE46" i="71" s="1"/>
  <c r="DC17" i="71"/>
  <c r="DF38" i="71" s="1"/>
  <c r="CC17" i="71"/>
  <c r="CD40" i="71" s="1"/>
  <c r="BU17" i="71"/>
  <c r="BP46" i="71" s="1"/>
  <c r="BU33" i="71"/>
  <c r="BQ46" i="71" s="1"/>
  <c r="AY33" i="71"/>
  <c r="BC38" i="71" s="1"/>
  <c r="CT33" i="71"/>
  <c r="CS43" i="71" s="1"/>
  <c r="CE33" i="71"/>
  <c r="CE42" i="71" s="1"/>
  <c r="CF33" i="71"/>
  <c r="CE43" i="71" s="1"/>
  <c r="AO33" i="71"/>
  <c r="AO42" i="71" s="1"/>
  <c r="AG17" i="71"/>
  <c r="Z48" i="71" s="1"/>
  <c r="BX17" i="71"/>
  <c r="BP49" i="71" s="1"/>
  <c r="AH17" i="71"/>
  <c r="Z49" i="71" s="1"/>
  <c r="AW33" i="71"/>
  <c r="AO38" i="71"/>
  <c r="BJ17" i="71"/>
  <c r="BB49" i="71" s="1"/>
  <c r="CZ17" i="71"/>
  <c r="CR49" i="71" s="1"/>
  <c r="AW14" i="71"/>
  <c r="AW30" i="71"/>
  <c r="W17" i="71"/>
  <c r="Z38" i="71" s="1"/>
  <c r="AK17" i="71"/>
  <c r="AW31" i="71"/>
  <c r="AW13" i="71"/>
  <c r="AW11" i="71"/>
  <c r="AW27" i="71"/>
  <c r="AW9" i="71"/>
  <c r="AW25" i="71"/>
  <c r="AW24" i="71"/>
  <c r="AW22" i="71"/>
  <c r="AW23" i="71"/>
  <c r="AW21" i="71"/>
  <c r="AH33" i="71"/>
  <c r="AA49" i="71" s="1"/>
  <c r="AV33" i="71"/>
  <c r="AO49" i="71" s="1"/>
  <c r="AW15" i="71"/>
  <c r="AW28" i="71"/>
  <c r="AW8" i="71"/>
  <c r="AW6" i="71"/>
  <c r="AW5" i="71"/>
  <c r="DN33" i="71"/>
  <c r="DG49" i="71" s="1"/>
  <c r="AV17" i="71"/>
  <c r="AN49" i="71" s="1"/>
  <c r="AW29" i="71"/>
  <c r="AW12" i="71"/>
  <c r="AW10" i="71"/>
  <c r="AW26" i="71"/>
  <c r="AW7" i="71"/>
  <c r="H1" i="90"/>
  <c r="P1" i="90" s="1"/>
  <c r="F1" i="89"/>
  <c r="F1" i="88"/>
  <c r="F1" i="90"/>
  <c r="H1" i="89"/>
  <c r="P1" i="89" s="1"/>
  <c r="H1" i="88"/>
  <c r="P1" i="88" s="1"/>
  <c r="E114" i="90"/>
  <c r="E114" i="89"/>
  <c r="E114" i="88"/>
  <c r="F113" i="90"/>
  <c r="F113" i="89"/>
  <c r="F113" i="88"/>
  <c r="EJ110" i="39"/>
  <c r="E110" i="90"/>
  <c r="E110" i="89"/>
  <c r="E110" i="88"/>
  <c r="F109" i="90"/>
  <c r="F109" i="89"/>
  <c r="F109" i="88"/>
  <c r="E106" i="89"/>
  <c r="E106" i="88"/>
  <c r="E106" i="90"/>
  <c r="F105" i="90"/>
  <c r="F105" i="89"/>
  <c r="F105" i="88"/>
  <c r="EJ102" i="39"/>
  <c r="E102" i="90"/>
  <c r="E102" i="89"/>
  <c r="E102" i="88"/>
  <c r="F101" i="90"/>
  <c r="F101" i="89"/>
  <c r="F101" i="88"/>
  <c r="GS98" i="39"/>
  <c r="E98" i="90"/>
  <c r="E98" i="89"/>
  <c r="E98" i="88"/>
  <c r="F97" i="72"/>
  <c r="N97" i="72" s="1"/>
  <c r="F97" i="90"/>
  <c r="F97" i="89"/>
  <c r="F97" i="88"/>
  <c r="E94" i="73"/>
  <c r="M94" i="73" s="1"/>
  <c r="E94" i="90"/>
  <c r="E94" i="89"/>
  <c r="E94" i="88"/>
  <c r="F93" i="73"/>
  <c r="N93" i="73" s="1"/>
  <c r="F93" i="90"/>
  <c r="F93" i="89"/>
  <c r="F93" i="88"/>
  <c r="E90" i="89"/>
  <c r="E90" i="88"/>
  <c r="E90" i="90"/>
  <c r="F89" i="90"/>
  <c r="F89" i="89"/>
  <c r="F89" i="88"/>
  <c r="E86" i="73"/>
  <c r="M86" i="73" s="1"/>
  <c r="E86" i="90"/>
  <c r="E86" i="89"/>
  <c r="E86" i="88"/>
  <c r="F85" i="90"/>
  <c r="F85" i="89"/>
  <c r="F85" i="88"/>
  <c r="E82" i="72"/>
  <c r="M82" i="72" s="1"/>
  <c r="E82" i="90"/>
  <c r="E82" i="89"/>
  <c r="E82" i="88"/>
  <c r="F81" i="74"/>
  <c r="N81" i="74" s="1"/>
  <c r="F81" i="90"/>
  <c r="F81" i="89"/>
  <c r="F81" i="88"/>
  <c r="EJ78" i="39"/>
  <c r="E78" i="90"/>
  <c r="E78" i="89"/>
  <c r="E78" i="88"/>
  <c r="F77" i="90"/>
  <c r="F77" i="89"/>
  <c r="F77" i="88"/>
  <c r="E74" i="72"/>
  <c r="M74" i="72" s="1"/>
  <c r="E74" i="89"/>
  <c r="E74" i="88"/>
  <c r="E74" i="90"/>
  <c r="F73" i="90"/>
  <c r="F73" i="89"/>
  <c r="F73" i="88"/>
  <c r="EJ70" i="39"/>
  <c r="E70" i="90"/>
  <c r="E70" i="89"/>
  <c r="E70" i="88"/>
  <c r="F69" i="72"/>
  <c r="N69" i="72" s="1"/>
  <c r="F69" i="90"/>
  <c r="F69" i="89"/>
  <c r="F69" i="88"/>
  <c r="E66" i="90"/>
  <c r="E66" i="89"/>
  <c r="E66" i="88"/>
  <c r="F65" i="90"/>
  <c r="F65" i="89"/>
  <c r="F65" i="88"/>
  <c r="E62" i="90"/>
  <c r="E62" i="89"/>
  <c r="E62" i="88"/>
  <c r="F61" i="73"/>
  <c r="N61" i="73" s="1"/>
  <c r="F61" i="90"/>
  <c r="F61" i="89"/>
  <c r="F61" i="88"/>
  <c r="E58" i="89"/>
  <c r="E58" i="88"/>
  <c r="E58" i="90"/>
  <c r="F57" i="90"/>
  <c r="F57" i="89"/>
  <c r="F57" i="88"/>
  <c r="EJ54" i="39"/>
  <c r="E54" i="90"/>
  <c r="E54" i="89"/>
  <c r="E54" i="88"/>
  <c r="F53" i="90"/>
  <c r="F53" i="89"/>
  <c r="F53" i="88"/>
  <c r="E50" i="90"/>
  <c r="E50" i="89"/>
  <c r="E50" i="88"/>
  <c r="F49" i="74"/>
  <c r="N49" i="74" s="1"/>
  <c r="F49" i="90"/>
  <c r="F49" i="89"/>
  <c r="F49" i="88"/>
  <c r="EJ46" i="39"/>
  <c r="E46" i="89"/>
  <c r="E46" i="90"/>
  <c r="E46" i="88"/>
  <c r="F45" i="74"/>
  <c r="N45" i="74" s="1"/>
  <c r="F45" i="90"/>
  <c r="F45" i="88"/>
  <c r="F45" i="89"/>
  <c r="E42" i="89"/>
  <c r="E42" i="90"/>
  <c r="E42" i="88"/>
  <c r="F41" i="90"/>
  <c r="F41" i="89"/>
  <c r="F41" i="88"/>
  <c r="EJ38" i="39"/>
  <c r="E38" i="90"/>
  <c r="E38" i="89"/>
  <c r="E38" i="88"/>
  <c r="F37" i="90"/>
  <c r="F37" i="89"/>
  <c r="F37" i="88"/>
  <c r="E34" i="89"/>
  <c r="E34" i="90"/>
  <c r="E34" i="88"/>
  <c r="F33" i="72"/>
  <c r="N33" i="72" s="1"/>
  <c r="F33" i="90"/>
  <c r="F33" i="89"/>
  <c r="F33" i="88"/>
  <c r="EJ30" i="39"/>
  <c r="E30" i="89"/>
  <c r="E30" i="90"/>
  <c r="E30" i="88"/>
  <c r="F29" i="73"/>
  <c r="N29" i="73" s="1"/>
  <c r="F29" i="90"/>
  <c r="F29" i="89"/>
  <c r="F29" i="88"/>
  <c r="E26" i="89"/>
  <c r="E26" i="90"/>
  <c r="E26" i="88"/>
  <c r="F25" i="72"/>
  <c r="N25" i="72" s="1"/>
  <c r="F25" i="90"/>
  <c r="F25" i="89"/>
  <c r="F25" i="88"/>
  <c r="EJ22" i="39"/>
  <c r="E22" i="90"/>
  <c r="E22" i="89"/>
  <c r="E22" i="88"/>
  <c r="F21" i="90"/>
  <c r="F21" i="89"/>
  <c r="F21" i="88"/>
  <c r="E18" i="72"/>
  <c r="M18" i="72" s="1"/>
  <c r="E18" i="89"/>
  <c r="E18" i="90"/>
  <c r="E18" i="88"/>
  <c r="F17" i="72"/>
  <c r="N17" i="72" s="1"/>
  <c r="F17" i="90"/>
  <c r="F17" i="89"/>
  <c r="F17" i="88"/>
  <c r="EJ14" i="39"/>
  <c r="E14" i="90"/>
  <c r="E14" i="89"/>
  <c r="E14" i="88"/>
  <c r="F13" i="74"/>
  <c r="N13" i="74" s="1"/>
  <c r="F13" i="90"/>
  <c r="F13" i="89"/>
  <c r="F13" i="88"/>
  <c r="E10" i="72"/>
  <c r="M10" i="72" s="1"/>
  <c r="E10" i="89"/>
  <c r="E10" i="90"/>
  <c r="E10" i="88"/>
  <c r="F9" i="90"/>
  <c r="F9" i="89"/>
  <c r="F9" i="88"/>
  <c r="EJ6" i="39"/>
  <c r="E6" i="90"/>
  <c r="E6" i="89"/>
  <c r="E6" i="88"/>
  <c r="F5" i="72"/>
  <c r="N5" i="72" s="1"/>
  <c r="F5" i="90"/>
  <c r="F5" i="89"/>
  <c r="F5" i="88"/>
  <c r="E2" i="89"/>
  <c r="E2" i="90"/>
  <c r="E2" i="88"/>
  <c r="E118" i="72"/>
  <c r="M118" i="72" s="1"/>
  <c r="E118" i="90"/>
  <c r="E118" i="89"/>
  <c r="E118" i="88"/>
  <c r="F117" i="73"/>
  <c r="N117" i="73" s="1"/>
  <c r="F117" i="90"/>
  <c r="F117" i="89"/>
  <c r="F117" i="88"/>
  <c r="E115" i="74"/>
  <c r="M115" i="74" s="1"/>
  <c r="E115" i="90"/>
  <c r="E115" i="89"/>
  <c r="E115" i="88"/>
  <c r="F114" i="90"/>
  <c r="F114" i="89"/>
  <c r="F114" i="88"/>
  <c r="E111" i="90"/>
  <c r="E111" i="89"/>
  <c r="E111" i="88"/>
  <c r="F110" i="90"/>
  <c r="F110" i="88"/>
  <c r="F110" i="89"/>
  <c r="E107" i="90"/>
  <c r="E107" i="89"/>
  <c r="E107" i="88"/>
  <c r="F106" i="73"/>
  <c r="N106" i="73" s="1"/>
  <c r="F106" i="90"/>
  <c r="F106" i="89"/>
  <c r="F106" i="88"/>
  <c r="E103" i="90"/>
  <c r="E103" i="89"/>
  <c r="E103" i="88"/>
  <c r="EI102" i="39"/>
  <c r="F102" i="90"/>
  <c r="F102" i="88"/>
  <c r="F102" i="89"/>
  <c r="E99" i="90"/>
  <c r="E99" i="89"/>
  <c r="E99" i="88"/>
  <c r="EI98" i="39"/>
  <c r="F98" i="90"/>
  <c r="F98" i="89"/>
  <c r="F98" i="88"/>
  <c r="EJ95" i="39"/>
  <c r="E95" i="90"/>
  <c r="E95" i="89"/>
  <c r="E95" i="88"/>
  <c r="F94" i="90"/>
  <c r="F94" i="88"/>
  <c r="F94" i="89"/>
  <c r="E91" i="90"/>
  <c r="E91" i="89"/>
  <c r="E91" i="88"/>
  <c r="EI90" i="39"/>
  <c r="F90" i="90"/>
  <c r="F90" i="89"/>
  <c r="F90" i="88"/>
  <c r="EJ87" i="39"/>
  <c r="E87" i="90"/>
  <c r="E87" i="89"/>
  <c r="E87" i="88"/>
  <c r="F86" i="90"/>
  <c r="F86" i="88"/>
  <c r="F86" i="89"/>
  <c r="E83" i="90"/>
  <c r="E83" i="89"/>
  <c r="E83" i="88"/>
  <c r="EI82" i="39"/>
  <c r="F82" i="90"/>
  <c r="F82" i="89"/>
  <c r="F82" i="88"/>
  <c r="EJ79" i="39"/>
  <c r="E79" i="90"/>
  <c r="E79" i="89"/>
  <c r="E79" i="88"/>
  <c r="F78" i="90"/>
  <c r="F78" i="88"/>
  <c r="F78" i="89"/>
  <c r="EJ75" i="39"/>
  <c r="E75" i="90"/>
  <c r="E75" i="89"/>
  <c r="E75" i="88"/>
  <c r="F74" i="90"/>
  <c r="F74" i="89"/>
  <c r="F74" i="88"/>
  <c r="E71" i="72"/>
  <c r="M71" i="72" s="1"/>
  <c r="E71" i="90"/>
  <c r="E71" i="89"/>
  <c r="E71" i="88"/>
  <c r="F70" i="90"/>
  <c r="F70" i="88"/>
  <c r="F70" i="89"/>
  <c r="E67" i="90"/>
  <c r="E67" i="89"/>
  <c r="E67" i="88"/>
  <c r="F66" i="90"/>
  <c r="F66" i="89"/>
  <c r="F66" i="88"/>
  <c r="E63" i="90"/>
  <c r="E63" i="89"/>
  <c r="E63" i="88"/>
  <c r="EI62" i="39"/>
  <c r="F62" i="90"/>
  <c r="F62" i="88"/>
  <c r="F62" i="89"/>
  <c r="E59" i="90"/>
  <c r="E59" i="89"/>
  <c r="E59" i="88"/>
  <c r="F58" i="90"/>
  <c r="F58" i="89"/>
  <c r="F58" i="88"/>
  <c r="E55" i="90"/>
  <c r="E55" i="89"/>
  <c r="E55" i="88"/>
  <c r="EI54" i="39"/>
  <c r="F54" i="90"/>
  <c r="F54" i="88"/>
  <c r="F54" i="89"/>
  <c r="E51" i="90"/>
  <c r="E51" i="89"/>
  <c r="E51" i="88"/>
  <c r="F50" i="73"/>
  <c r="N50" i="73" s="1"/>
  <c r="F50" i="90"/>
  <c r="F50" i="88"/>
  <c r="F50" i="89"/>
  <c r="EJ47" i="39"/>
  <c r="E47" i="90"/>
  <c r="E47" i="88"/>
  <c r="E47" i="89"/>
  <c r="F46" i="72"/>
  <c r="N46" i="72" s="1"/>
  <c r="F46" i="90"/>
  <c r="F46" i="89"/>
  <c r="F46" i="88"/>
  <c r="EJ43" i="39"/>
  <c r="E43" i="90"/>
  <c r="E43" i="89"/>
  <c r="E43" i="88"/>
  <c r="F42" i="74"/>
  <c r="N42" i="74" s="1"/>
  <c r="F42" i="90"/>
  <c r="F42" i="89"/>
  <c r="F42" i="88"/>
  <c r="EJ39" i="39"/>
  <c r="E39" i="90"/>
  <c r="E39" i="89"/>
  <c r="E39" i="88"/>
  <c r="F38" i="90"/>
  <c r="F38" i="89"/>
  <c r="F38" i="88"/>
  <c r="EJ35" i="39"/>
  <c r="E35" i="90"/>
  <c r="E35" i="89"/>
  <c r="E35" i="88"/>
  <c r="F34" i="90"/>
  <c r="F34" i="89"/>
  <c r="F34" i="88"/>
  <c r="E31" i="90"/>
  <c r="E31" i="89"/>
  <c r="E31" i="88"/>
  <c r="EI30" i="39"/>
  <c r="F30" i="90"/>
  <c r="F30" i="89"/>
  <c r="F30" i="88"/>
  <c r="E27" i="90"/>
  <c r="E27" i="89"/>
  <c r="E27" i="88"/>
  <c r="EI26" i="39"/>
  <c r="F26" i="90"/>
  <c r="F26" i="89"/>
  <c r="F26" i="88"/>
  <c r="E23" i="74"/>
  <c r="M23" i="74" s="1"/>
  <c r="E23" i="90"/>
  <c r="E23" i="89"/>
  <c r="E23" i="88"/>
  <c r="EI22" i="39"/>
  <c r="F22" i="90"/>
  <c r="F22" i="89"/>
  <c r="F22" i="88"/>
  <c r="E19" i="90"/>
  <c r="E19" i="89"/>
  <c r="E19" i="88"/>
  <c r="EI18" i="39"/>
  <c r="F18" i="90"/>
  <c r="F18" i="89"/>
  <c r="F18" i="88"/>
  <c r="E15" i="72"/>
  <c r="M15" i="72" s="1"/>
  <c r="E15" i="90"/>
  <c r="E15" i="89"/>
  <c r="E15" i="88"/>
  <c r="F14" i="74"/>
  <c r="N14" i="74" s="1"/>
  <c r="F14" i="90"/>
  <c r="F14" i="89"/>
  <c r="F14" i="88"/>
  <c r="E11" i="74"/>
  <c r="M11" i="74" s="1"/>
  <c r="E11" i="90"/>
  <c r="E11" i="89"/>
  <c r="E11" i="88"/>
  <c r="EI10" i="39"/>
  <c r="F10" i="90"/>
  <c r="F10" i="89"/>
  <c r="F10" i="88"/>
  <c r="E7" i="90"/>
  <c r="E7" i="89"/>
  <c r="E7" i="88"/>
  <c r="F6" i="90"/>
  <c r="F6" i="89"/>
  <c r="F6" i="88"/>
  <c r="EJ3" i="39"/>
  <c r="E3" i="90"/>
  <c r="E3" i="89"/>
  <c r="E3" i="88"/>
  <c r="F2" i="90"/>
  <c r="F2" i="89"/>
  <c r="F2" i="88"/>
  <c r="E119" i="90"/>
  <c r="E119" i="89"/>
  <c r="E119" i="88"/>
  <c r="F118" i="90"/>
  <c r="F118" i="88"/>
  <c r="F118" i="89"/>
  <c r="F115" i="73"/>
  <c r="N115" i="73" s="1"/>
  <c r="F115" i="90"/>
  <c r="F115" i="89"/>
  <c r="F115" i="88"/>
  <c r="EJ112" i="39"/>
  <c r="E112" i="88"/>
  <c r="E112" i="90"/>
  <c r="E112" i="89"/>
  <c r="F111" i="74"/>
  <c r="N111" i="74" s="1"/>
  <c r="F111" i="90"/>
  <c r="F111" i="89"/>
  <c r="F111" i="88"/>
  <c r="E108" i="90"/>
  <c r="E108" i="88"/>
  <c r="E108" i="89"/>
  <c r="F107" i="90"/>
  <c r="F107" i="89"/>
  <c r="F107" i="88"/>
  <c r="E104" i="90"/>
  <c r="E104" i="88"/>
  <c r="E104" i="89"/>
  <c r="F103" i="90"/>
  <c r="F103" i="89"/>
  <c r="F103" i="88"/>
  <c r="E100" i="90"/>
  <c r="E100" i="88"/>
  <c r="E100" i="89"/>
  <c r="F99" i="90"/>
  <c r="F99" i="89"/>
  <c r="F99" i="88"/>
  <c r="E96" i="88"/>
  <c r="E96" i="90"/>
  <c r="E96" i="89"/>
  <c r="F95" i="90"/>
  <c r="F95" i="89"/>
  <c r="F95" i="88"/>
  <c r="E92" i="90"/>
  <c r="E92" i="88"/>
  <c r="E92" i="89"/>
  <c r="F91" i="90"/>
  <c r="F91" i="89"/>
  <c r="F91" i="88"/>
  <c r="GS88" i="39"/>
  <c r="E88" i="90"/>
  <c r="E88" i="88"/>
  <c r="E88" i="89"/>
  <c r="F87" i="73"/>
  <c r="N87" i="73" s="1"/>
  <c r="F87" i="90"/>
  <c r="F87" i="89"/>
  <c r="F87" i="88"/>
  <c r="E84" i="90"/>
  <c r="E84" i="88"/>
  <c r="E84" i="89"/>
  <c r="F83" i="90"/>
  <c r="F83" i="89"/>
  <c r="F83" i="88"/>
  <c r="E80" i="72"/>
  <c r="M80" i="72" s="1"/>
  <c r="E80" i="88"/>
  <c r="E80" i="90"/>
  <c r="E80" i="89"/>
  <c r="F79" i="73"/>
  <c r="N79" i="73" s="1"/>
  <c r="F79" i="90"/>
  <c r="F79" i="89"/>
  <c r="F79" i="88"/>
  <c r="E76" i="90"/>
  <c r="E76" i="88"/>
  <c r="E76" i="89"/>
  <c r="F75" i="90"/>
  <c r="F75" i="89"/>
  <c r="F75" i="88"/>
  <c r="E72" i="90"/>
  <c r="E72" i="88"/>
  <c r="E72" i="89"/>
  <c r="F71" i="74"/>
  <c r="N71" i="74" s="1"/>
  <c r="F71" i="90"/>
  <c r="F71" i="89"/>
  <c r="F71" i="88"/>
  <c r="E68" i="90"/>
  <c r="E68" i="88"/>
  <c r="E68" i="89"/>
  <c r="F67" i="90"/>
  <c r="F67" i="89"/>
  <c r="F67" i="88"/>
  <c r="E64" i="88"/>
  <c r="E64" i="90"/>
  <c r="E64" i="89"/>
  <c r="F63" i="90"/>
  <c r="F63" i="89"/>
  <c r="F63" i="88"/>
  <c r="E60" i="72"/>
  <c r="M60" i="72" s="1"/>
  <c r="E60" i="90"/>
  <c r="E60" i="88"/>
  <c r="E60" i="89"/>
  <c r="F59" i="90"/>
  <c r="F59" i="89"/>
  <c r="F59" i="88"/>
  <c r="E56" i="90"/>
  <c r="E56" i="88"/>
  <c r="E56" i="89"/>
  <c r="F55" i="73"/>
  <c r="N55" i="73" s="1"/>
  <c r="F55" i="90"/>
  <c r="F55" i="89"/>
  <c r="F55" i="88"/>
  <c r="E52" i="72"/>
  <c r="M52" i="72" s="1"/>
  <c r="E52" i="90"/>
  <c r="E52" i="88"/>
  <c r="E52" i="89"/>
  <c r="F51" i="90"/>
  <c r="F51" i="89"/>
  <c r="F51" i="88"/>
  <c r="E48" i="89"/>
  <c r="E48" i="88"/>
  <c r="E48" i="90"/>
  <c r="F47" i="73"/>
  <c r="N47" i="73" s="1"/>
  <c r="F47" i="90"/>
  <c r="F47" i="88"/>
  <c r="F47" i="89"/>
  <c r="E44" i="90"/>
  <c r="E44" i="89"/>
  <c r="E44" i="88"/>
  <c r="F43" i="90"/>
  <c r="F43" i="89"/>
  <c r="F43" i="88"/>
  <c r="E40" i="89"/>
  <c r="E40" i="90"/>
  <c r="E40" i="88"/>
  <c r="F39" i="74"/>
  <c r="N39" i="74" s="1"/>
  <c r="F39" i="90"/>
  <c r="F39" i="89"/>
  <c r="F39" i="88"/>
  <c r="E36" i="90"/>
  <c r="E36" i="89"/>
  <c r="E36" i="88"/>
  <c r="F35" i="74"/>
  <c r="N35" i="74" s="1"/>
  <c r="F35" i="90"/>
  <c r="F35" i="89"/>
  <c r="F35" i="88"/>
  <c r="E32" i="88"/>
  <c r="E32" i="89"/>
  <c r="E32" i="90"/>
  <c r="F31" i="90"/>
  <c r="F31" i="89"/>
  <c r="F31" i="88"/>
  <c r="E28" i="90"/>
  <c r="E28" i="89"/>
  <c r="E28" i="88"/>
  <c r="F27" i="90"/>
  <c r="F27" i="89"/>
  <c r="F27" i="88"/>
  <c r="E24" i="90"/>
  <c r="E24" i="89"/>
  <c r="E24" i="88"/>
  <c r="F23" i="73"/>
  <c r="N23" i="73" s="1"/>
  <c r="F23" i="90"/>
  <c r="F23" i="89"/>
  <c r="F23" i="88"/>
  <c r="E20" i="90"/>
  <c r="E20" i="89"/>
  <c r="E20" i="88"/>
  <c r="F19" i="90"/>
  <c r="F19" i="89"/>
  <c r="F19" i="88"/>
  <c r="E16" i="72"/>
  <c r="M16" i="72" s="1"/>
  <c r="E16" i="88"/>
  <c r="E16" i="90"/>
  <c r="E16" i="89"/>
  <c r="F15" i="73"/>
  <c r="N15" i="73" s="1"/>
  <c r="F15" i="90"/>
  <c r="F15" i="89"/>
  <c r="F15" i="88"/>
  <c r="EJ12" i="39"/>
  <c r="E12" i="90"/>
  <c r="E12" i="89"/>
  <c r="E12" i="88"/>
  <c r="F11" i="90"/>
  <c r="F11" i="89"/>
  <c r="F11" i="88"/>
  <c r="E8" i="90"/>
  <c r="E8" i="89"/>
  <c r="E8" i="88"/>
  <c r="F7" i="74"/>
  <c r="N7" i="74" s="1"/>
  <c r="F7" i="90"/>
  <c r="F7" i="89"/>
  <c r="F7" i="88"/>
  <c r="EJ4" i="39"/>
  <c r="E4" i="90"/>
  <c r="E4" i="89"/>
  <c r="E4" i="88"/>
  <c r="F3" i="90"/>
  <c r="F3" i="89"/>
  <c r="F3" i="88"/>
  <c r="E121" i="72"/>
  <c r="M121" i="72" s="1"/>
  <c r="E121" i="90"/>
  <c r="E121" i="89"/>
  <c r="E121" i="88"/>
  <c r="E120" i="90"/>
  <c r="E120" i="88"/>
  <c r="E120" i="89"/>
  <c r="F119" i="90"/>
  <c r="F119" i="89"/>
  <c r="F119" i="88"/>
  <c r="E116" i="90"/>
  <c r="E116" i="88"/>
  <c r="E116" i="89"/>
  <c r="GS1" i="39"/>
  <c r="E1" i="90"/>
  <c r="G1" i="90"/>
  <c r="O1" i="90" s="1"/>
  <c r="E1" i="89"/>
  <c r="E1" i="88"/>
  <c r="G1" i="89"/>
  <c r="O1" i="89" s="1"/>
  <c r="G1" i="88"/>
  <c r="O1" i="88" s="1"/>
  <c r="E113" i="90"/>
  <c r="E113" i="89"/>
  <c r="E113" i="88"/>
  <c r="F112" i="90"/>
  <c r="F112" i="89"/>
  <c r="F112" i="88"/>
  <c r="E109" i="90"/>
  <c r="E109" i="89"/>
  <c r="E109" i="88"/>
  <c r="F108" i="90"/>
  <c r="F108" i="89"/>
  <c r="F108" i="88"/>
  <c r="E105" i="90"/>
  <c r="E105" i="89"/>
  <c r="E105" i="88"/>
  <c r="F104" i="90"/>
  <c r="F104" i="89"/>
  <c r="F104" i="88"/>
  <c r="E101" i="90"/>
  <c r="E101" i="89"/>
  <c r="E101" i="88"/>
  <c r="F100" i="90"/>
  <c r="F100" i="89"/>
  <c r="F100" i="88"/>
  <c r="E97" i="90"/>
  <c r="E97" i="89"/>
  <c r="E97" i="88"/>
  <c r="F96" i="90"/>
  <c r="F96" i="89"/>
  <c r="F96" i="88"/>
  <c r="E93" i="90"/>
  <c r="E93" i="89"/>
  <c r="E93" i="88"/>
  <c r="F92" i="90"/>
  <c r="F92" i="89"/>
  <c r="F92" i="88"/>
  <c r="GS89" i="39"/>
  <c r="E89" i="90"/>
  <c r="E89" i="89"/>
  <c r="E89" i="88"/>
  <c r="GR88" i="39"/>
  <c r="F88" i="90"/>
  <c r="F88" i="89"/>
  <c r="F88" i="88"/>
  <c r="E85" i="90"/>
  <c r="E85" i="89"/>
  <c r="E85" i="88"/>
  <c r="F84" i="90"/>
  <c r="F84" i="89"/>
  <c r="F84" i="88"/>
  <c r="E81" i="90"/>
  <c r="E81" i="89"/>
  <c r="E81" i="88"/>
  <c r="EI80" i="39"/>
  <c r="F80" i="90"/>
  <c r="F80" i="89"/>
  <c r="F80" i="88"/>
  <c r="E77" i="90"/>
  <c r="E77" i="89"/>
  <c r="E77" i="88"/>
  <c r="F76" i="90"/>
  <c r="F76" i="89"/>
  <c r="F76" i="88"/>
  <c r="E73" i="90"/>
  <c r="E73" i="89"/>
  <c r="E73" i="88"/>
  <c r="F72" i="90"/>
  <c r="F72" i="89"/>
  <c r="F72" i="88"/>
  <c r="E69" i="90"/>
  <c r="E69" i="89"/>
  <c r="E69" i="88"/>
  <c r="F68" i="90"/>
  <c r="F68" i="89"/>
  <c r="F68" i="88"/>
  <c r="E65" i="90"/>
  <c r="E65" i="89"/>
  <c r="E65" i="88"/>
  <c r="F64" i="90"/>
  <c r="F64" i="89"/>
  <c r="F64" i="88"/>
  <c r="E61" i="90"/>
  <c r="E61" i="89"/>
  <c r="E61" i="88"/>
  <c r="F60" i="90"/>
  <c r="F60" i="89"/>
  <c r="F60" i="88"/>
  <c r="E57" i="90"/>
  <c r="E57" i="89"/>
  <c r="E57" i="88"/>
  <c r="F56" i="90"/>
  <c r="F56" i="89"/>
  <c r="F56" i="88"/>
  <c r="E53" i="90"/>
  <c r="E53" i="89"/>
  <c r="E53" i="88"/>
  <c r="F52" i="90"/>
  <c r="F52" i="89"/>
  <c r="F52" i="88"/>
  <c r="E49" i="90"/>
  <c r="E49" i="89"/>
  <c r="E49" i="88"/>
  <c r="EI48" i="39"/>
  <c r="F48" i="90"/>
  <c r="F48" i="89"/>
  <c r="F48" i="88"/>
  <c r="E45" i="90"/>
  <c r="E45" i="88"/>
  <c r="E45" i="89"/>
  <c r="F44" i="90"/>
  <c r="F44" i="89"/>
  <c r="F44" i="88"/>
  <c r="E41" i="90"/>
  <c r="E41" i="89"/>
  <c r="E41" i="88"/>
  <c r="F40" i="90"/>
  <c r="F40" i="89"/>
  <c r="F40" i="88"/>
  <c r="E37" i="90"/>
  <c r="E37" i="89"/>
  <c r="E37" i="88"/>
  <c r="F36" i="90"/>
  <c r="F36" i="89"/>
  <c r="F36" i="88"/>
  <c r="E33" i="90"/>
  <c r="E33" i="89"/>
  <c r="E33" i="88"/>
  <c r="F32" i="90"/>
  <c r="F32" i="89"/>
  <c r="F32" i="88"/>
  <c r="E29" i="90"/>
  <c r="E29" i="89"/>
  <c r="E29" i="88"/>
  <c r="F28" i="90"/>
  <c r="F28" i="89"/>
  <c r="F28" i="88"/>
  <c r="E25" i="90"/>
  <c r="E25" i="89"/>
  <c r="E25" i="88"/>
  <c r="F24" i="90"/>
  <c r="F24" i="89"/>
  <c r="F24" i="88"/>
  <c r="E21" i="90"/>
  <c r="E21" i="89"/>
  <c r="E21" i="88"/>
  <c r="F20" i="90"/>
  <c r="F20" i="89"/>
  <c r="F20" i="88"/>
  <c r="E17" i="90"/>
  <c r="E17" i="89"/>
  <c r="E17" i="88"/>
  <c r="EI16" i="39"/>
  <c r="F16" i="90"/>
  <c r="F16" i="89"/>
  <c r="F16" i="88"/>
  <c r="E13" i="90"/>
  <c r="E13" i="89"/>
  <c r="E13" i="88"/>
  <c r="F12" i="90"/>
  <c r="F12" i="89"/>
  <c r="F12" i="88"/>
  <c r="E9" i="90"/>
  <c r="E9" i="89"/>
  <c r="E9" i="88"/>
  <c r="F8" i="90"/>
  <c r="F8" i="89"/>
  <c r="F8" i="88"/>
  <c r="EJ5" i="39"/>
  <c r="E5" i="90"/>
  <c r="E5" i="89"/>
  <c r="E5" i="88"/>
  <c r="F4" i="90"/>
  <c r="F4" i="89"/>
  <c r="F4" i="88"/>
  <c r="F121" i="73"/>
  <c r="N121" i="73" s="1"/>
  <c r="F121" i="90"/>
  <c r="F121" i="89"/>
  <c r="F121" i="88"/>
  <c r="F120" i="90"/>
  <c r="F120" i="89"/>
  <c r="F120" i="88"/>
  <c r="E117" i="90"/>
  <c r="E117" i="89"/>
  <c r="E117" i="88"/>
  <c r="F116" i="90"/>
  <c r="F116" i="89"/>
  <c r="F116" i="88"/>
  <c r="E56" i="36"/>
  <c r="G5" i="90"/>
  <c r="O5" i="90" s="1"/>
  <c r="G5" i="89"/>
  <c r="O5" i="89" s="1"/>
  <c r="G5" i="88"/>
  <c r="O5" i="88" s="1"/>
  <c r="E3" i="77"/>
  <c r="M3" i="77" s="1"/>
  <c r="G3" i="90"/>
  <c r="O3" i="90" s="1"/>
  <c r="G3" i="88"/>
  <c r="O3" i="88" s="1"/>
  <c r="G3" i="89"/>
  <c r="O3" i="89" s="1"/>
  <c r="H4" i="90"/>
  <c r="H4" i="89"/>
  <c r="P4" i="89" s="1"/>
  <c r="H4" i="88"/>
  <c r="P4" i="88" s="1"/>
  <c r="F11" i="77"/>
  <c r="N11" i="77" s="1"/>
  <c r="H11" i="88"/>
  <c r="P11" i="88" s="1"/>
  <c r="H11" i="90"/>
  <c r="P11" i="90" s="1"/>
  <c r="H11" i="89"/>
  <c r="P11" i="89" s="1"/>
  <c r="G9" i="90"/>
  <c r="O9" i="90" s="1"/>
  <c r="G9" i="89"/>
  <c r="O9" i="89" s="1"/>
  <c r="G9" i="88"/>
  <c r="O9" i="88" s="1"/>
  <c r="E6" i="77"/>
  <c r="M6" i="77" s="1"/>
  <c r="G6" i="89"/>
  <c r="O6" i="89" s="1"/>
  <c r="G6" i="90"/>
  <c r="O6" i="90" s="1"/>
  <c r="G6" i="88"/>
  <c r="O6" i="88" s="1"/>
  <c r="H7" i="90"/>
  <c r="P7" i="90" s="1"/>
  <c r="H7" i="88"/>
  <c r="P7" i="88" s="1"/>
  <c r="H7" i="89"/>
  <c r="P7" i="89" s="1"/>
  <c r="H9" i="90"/>
  <c r="P9" i="90" s="1"/>
  <c r="H9" i="89"/>
  <c r="P9" i="89" s="1"/>
  <c r="H9" i="88"/>
  <c r="P9" i="88" s="1"/>
  <c r="F8" i="77"/>
  <c r="N8" i="77" s="1"/>
  <c r="H8" i="89"/>
  <c r="P8" i="89" s="1"/>
  <c r="H8" i="90"/>
  <c r="P8" i="90" s="1"/>
  <c r="H8" i="88"/>
  <c r="P8" i="88" s="1"/>
  <c r="H5" i="90"/>
  <c r="P5" i="90" s="1"/>
  <c r="H5" i="89"/>
  <c r="P5" i="89" s="1"/>
  <c r="H5" i="88"/>
  <c r="P5" i="88" s="1"/>
  <c r="F6" i="77"/>
  <c r="N6" i="77" s="1"/>
  <c r="H6" i="90"/>
  <c r="P6" i="90" s="1"/>
  <c r="H6" i="89"/>
  <c r="P6" i="89" s="1"/>
  <c r="H6" i="88"/>
  <c r="P6" i="88" s="1"/>
  <c r="H13" i="90"/>
  <c r="P13" i="90" s="1"/>
  <c r="H13" i="89"/>
  <c r="P13" i="89" s="1"/>
  <c r="H13" i="88"/>
  <c r="P13" i="88" s="1"/>
  <c r="F12" i="77"/>
  <c r="N12" i="77" s="1"/>
  <c r="H12" i="90"/>
  <c r="P12" i="90" s="1"/>
  <c r="H12" i="89"/>
  <c r="P12" i="89" s="1"/>
  <c r="H12" i="88"/>
  <c r="P12" i="88" s="1"/>
  <c r="E12" i="77"/>
  <c r="M12" i="77" s="1"/>
  <c r="G12" i="88"/>
  <c r="O12" i="88" s="1"/>
  <c r="G12" i="89"/>
  <c r="O12" i="89" s="1"/>
  <c r="G12" i="90"/>
  <c r="O12" i="90" s="1"/>
  <c r="G7" i="90"/>
  <c r="O7" i="90" s="1"/>
  <c r="G7" i="88"/>
  <c r="O7" i="88" s="1"/>
  <c r="G7" i="89"/>
  <c r="O7" i="89" s="1"/>
  <c r="G8" i="90"/>
  <c r="O8" i="90" s="1"/>
  <c r="G8" i="89"/>
  <c r="O8" i="89" s="1"/>
  <c r="G8" i="88"/>
  <c r="O8" i="88" s="1"/>
  <c r="G4" i="90"/>
  <c r="O4" i="90" s="1"/>
  <c r="G4" i="88"/>
  <c r="O4" i="88" s="1"/>
  <c r="G4" i="89"/>
  <c r="O4" i="89" s="1"/>
  <c r="G2" i="90"/>
  <c r="O2" i="90" s="1"/>
  <c r="G2" i="89"/>
  <c r="O2" i="89" s="1"/>
  <c r="G2" i="88"/>
  <c r="O2" i="88" s="1"/>
  <c r="H10" i="90"/>
  <c r="P10" i="90" s="1"/>
  <c r="H10" i="89"/>
  <c r="P10" i="89" s="1"/>
  <c r="H10" i="88"/>
  <c r="P10" i="88" s="1"/>
  <c r="H3" i="90"/>
  <c r="P3" i="90" s="1"/>
  <c r="H3" i="88"/>
  <c r="P3" i="88" s="1"/>
  <c r="H3" i="89"/>
  <c r="P3" i="89" s="1"/>
  <c r="F13" i="76"/>
  <c r="F13" i="77"/>
  <c r="N13" i="77" s="1"/>
  <c r="E5" i="76"/>
  <c r="E5" i="77"/>
  <c r="E7" i="76"/>
  <c r="E7" i="77"/>
  <c r="M7" i="77" s="1"/>
  <c r="E8" i="76"/>
  <c r="E8" i="77"/>
  <c r="M8" i="77" s="1"/>
  <c r="E4" i="76"/>
  <c r="M4" i="76" s="1"/>
  <c r="E4" i="77"/>
  <c r="M4" i="77" s="1"/>
  <c r="E9" i="76"/>
  <c r="E9" i="77"/>
  <c r="M9" i="77" s="1"/>
  <c r="F4" i="76"/>
  <c r="F4" i="77"/>
  <c r="N4" i="77" s="1"/>
  <c r="F10" i="76"/>
  <c r="F10" i="77"/>
  <c r="N10" i="77" s="1"/>
  <c r="F5" i="76"/>
  <c r="F5" i="77"/>
  <c r="N5" i="77" s="1"/>
  <c r="F3" i="76"/>
  <c r="F3" i="77"/>
  <c r="N3" i="77" s="1"/>
  <c r="F7" i="76"/>
  <c r="F7" i="77"/>
  <c r="N7" i="77" s="1"/>
  <c r="F9" i="76"/>
  <c r="F9" i="77"/>
  <c r="E2" i="77"/>
  <c r="M2" i="77" s="1"/>
  <c r="I113" i="76"/>
  <c r="I115" i="76"/>
  <c r="I114" i="76"/>
  <c r="E6" i="75"/>
  <c r="E6" i="76"/>
  <c r="F12" i="75"/>
  <c r="F12" i="76"/>
  <c r="E12" i="75"/>
  <c r="E12" i="76"/>
  <c r="E3" i="75"/>
  <c r="E3" i="76"/>
  <c r="F8" i="75"/>
  <c r="F8" i="76"/>
  <c r="F11" i="75"/>
  <c r="F11" i="76"/>
  <c r="F6" i="75"/>
  <c r="F6" i="76"/>
  <c r="E2" i="76"/>
  <c r="J122" i="75"/>
  <c r="E9" i="75"/>
  <c r="F7" i="75"/>
  <c r="F9" i="75"/>
  <c r="F13" i="75"/>
  <c r="E7" i="75"/>
  <c r="E8" i="75"/>
  <c r="E4" i="75"/>
  <c r="F10" i="75"/>
  <c r="F3" i="75"/>
  <c r="E5" i="75"/>
  <c r="F4" i="75"/>
  <c r="F5" i="75"/>
  <c r="E2" i="75"/>
  <c r="M50" i="30"/>
  <c r="M52" i="30"/>
  <c r="M56" i="30"/>
  <c r="M62" i="30"/>
  <c r="M64" i="30"/>
  <c r="M58" i="30"/>
  <c r="M46" i="30"/>
  <c r="M53" i="30"/>
  <c r="M55" i="30"/>
  <c r="M68" i="30"/>
  <c r="M57" i="30"/>
  <c r="D95" i="41"/>
  <c r="DQ107" i="6"/>
  <c r="DU107" i="6" s="1"/>
  <c r="ER95" i="39"/>
  <c r="D29" i="58"/>
  <c r="M75" i="39"/>
  <c r="D93" i="28"/>
  <c r="DR105" i="6"/>
  <c r="DV105" i="6" s="1"/>
  <c r="ES93" i="39"/>
  <c r="EV81" i="39"/>
  <c r="EV100" i="39"/>
  <c r="D2" i="73"/>
  <c r="D80" i="28"/>
  <c r="DR92" i="6"/>
  <c r="DV92" i="6" s="1"/>
  <c r="D80" i="47"/>
  <c r="G79" i="41"/>
  <c r="Q79" i="41" s="1"/>
  <c r="D88" i="28"/>
  <c r="DR100" i="6"/>
  <c r="DV100" i="6" s="1"/>
  <c r="D88" i="47"/>
  <c r="I90" i="39"/>
  <c r="G97" i="41"/>
  <c r="Q97" i="41" s="1"/>
  <c r="D97" i="39"/>
  <c r="AD97" i="39"/>
  <c r="AE97" i="39" s="1"/>
  <c r="Q97" i="39"/>
  <c r="AL97" i="39"/>
  <c r="AM97" i="39" s="1"/>
  <c r="H97" i="39"/>
  <c r="AH97" i="39"/>
  <c r="AI97" i="39" s="1"/>
  <c r="DR109" i="71" s="1"/>
  <c r="DU109" i="71" s="1"/>
  <c r="DC109" i="39"/>
  <c r="CJ120" i="39"/>
  <c r="FC101" i="39"/>
  <c r="I101" i="39"/>
  <c r="D81" i="58"/>
  <c r="ET100" i="39"/>
  <c r="EW76" i="39"/>
  <c r="AS7" i="33"/>
  <c r="E8" i="36" s="1"/>
  <c r="D101" i="64"/>
  <c r="DT113" i="6"/>
  <c r="DX113" i="6" s="1"/>
  <c r="FL90" i="39"/>
  <c r="R90" i="39"/>
  <c r="G89" i="41"/>
  <c r="Q89" i="41" s="1"/>
  <c r="AH89" i="39"/>
  <c r="AI89" i="39" s="1"/>
  <c r="Q89" i="39"/>
  <c r="R89" i="39" s="1"/>
  <c r="EW89" i="39" s="1"/>
  <c r="AH108" i="39"/>
  <c r="AI108" i="39" s="1"/>
  <c r="Q108" i="39"/>
  <c r="D108" i="39"/>
  <c r="E108" i="39" s="1"/>
  <c r="AL100" i="39"/>
  <c r="AM100" i="39" s="1"/>
  <c r="D100" i="77" s="1"/>
  <c r="Q100" i="39"/>
  <c r="AD100" i="39"/>
  <c r="AE100" i="39" s="1"/>
  <c r="H100" i="39"/>
  <c r="I100" i="39" s="1"/>
  <c r="ES100" i="39" s="1"/>
  <c r="DC106" i="39"/>
  <c r="EY113" i="39"/>
  <c r="FL12" i="39"/>
  <c r="R12" i="39"/>
  <c r="R84" i="39"/>
  <c r="D84" i="64" s="1"/>
  <c r="FL84" i="39"/>
  <c r="Q75" i="39"/>
  <c r="AL75" i="39"/>
  <c r="AM75" i="39" s="1"/>
  <c r="DS87" i="71" s="1"/>
  <c r="DV87" i="71" s="1"/>
  <c r="K10" i="32"/>
  <c r="H75" i="39"/>
  <c r="I75" i="39" s="1"/>
  <c r="AH75" i="39"/>
  <c r="AI75" i="39" s="1"/>
  <c r="DR87" i="71" s="1"/>
  <c r="DU87" i="71" s="1"/>
  <c r="D75" i="39"/>
  <c r="AD75" i="39"/>
  <c r="AE75" i="39" s="1"/>
  <c r="FL103" i="39"/>
  <c r="R103" i="39"/>
  <c r="DS109" i="6"/>
  <c r="DW109" i="6" s="1"/>
  <c r="AI95" i="39"/>
  <c r="FC95" i="39"/>
  <c r="D9" i="35"/>
  <c r="FC60" i="39"/>
  <c r="G75" i="41"/>
  <c r="Q75" i="41" s="1"/>
  <c r="CJ73" i="39"/>
  <c r="CJ63" i="39"/>
  <c r="D93" i="74"/>
  <c r="AH90" i="39"/>
  <c r="AI90" i="39" s="1"/>
  <c r="D90" i="39"/>
  <c r="AL106" i="39"/>
  <c r="AM106" i="39" s="1"/>
  <c r="AL87" i="39"/>
  <c r="AM87" i="39" s="1"/>
  <c r="CJ93" i="39"/>
  <c r="CJ109" i="39"/>
  <c r="DC107" i="39"/>
  <c r="CJ121" i="39"/>
  <c r="N65" i="64"/>
  <c r="DY98" i="39"/>
  <c r="DR98" i="39"/>
  <c r="DX89" i="39"/>
  <c r="DW88" i="39"/>
  <c r="DT88" i="39"/>
  <c r="G106" i="74"/>
  <c r="O106" i="74" s="1"/>
  <c r="CJ76" i="39"/>
  <c r="D88" i="72"/>
  <c r="FG93" i="39"/>
  <c r="AH94" i="39"/>
  <c r="AI94" i="39" s="1"/>
  <c r="D94" i="76" s="1"/>
  <c r="L106" i="39"/>
  <c r="M106" i="39" s="1"/>
  <c r="G96" i="64"/>
  <c r="L96" i="64" s="1"/>
  <c r="G96" i="30"/>
  <c r="L96" i="30" s="1"/>
  <c r="EC98" i="39"/>
  <c r="DS89" i="39"/>
  <c r="EA88" i="39"/>
  <c r="E62" i="73"/>
  <c r="M62" i="73" s="1"/>
  <c r="EJ62" i="39"/>
  <c r="GM89" i="39"/>
  <c r="ED89" i="39"/>
  <c r="F70" i="74"/>
  <c r="N70" i="74" s="1"/>
  <c r="EI70" i="39"/>
  <c r="E31" i="73"/>
  <c r="M31" i="73" s="1"/>
  <c r="E31" i="74"/>
  <c r="M31" i="74" s="1"/>
  <c r="F2" i="72"/>
  <c r="N2" i="72" s="1"/>
  <c r="F2" i="73"/>
  <c r="N2" i="73" s="1"/>
  <c r="AE19" i="32"/>
  <c r="AQ19" i="32"/>
  <c r="AU19" i="32"/>
  <c r="EL110" i="39"/>
  <c r="GU110" i="39"/>
  <c r="GX89" i="39"/>
  <c r="EO89" i="39"/>
  <c r="G111" i="58"/>
  <c r="N111" i="58" s="1"/>
  <c r="G120" i="58"/>
  <c r="N120" i="58" s="1"/>
  <c r="M67" i="30"/>
  <c r="M38" i="30"/>
  <c r="DG41" i="39"/>
  <c r="H29" i="73"/>
  <c r="P29" i="73" s="1"/>
  <c r="I29" i="72"/>
  <c r="Q29" i="72" s="1"/>
  <c r="I29" i="74"/>
  <c r="Q29" i="74" s="1"/>
  <c r="D76" i="29"/>
  <c r="D53" i="58"/>
  <c r="D19" i="58"/>
  <c r="D58" i="58"/>
  <c r="D83" i="29"/>
  <c r="H17" i="73"/>
  <c r="P17" i="73" s="1"/>
  <c r="I17" i="74"/>
  <c r="Q17" i="74" s="1"/>
  <c r="I17" i="72"/>
  <c r="Q17" i="72" s="1"/>
  <c r="EV70" i="39"/>
  <c r="D8" i="29"/>
  <c r="D21" i="29"/>
  <c r="ET80" i="39"/>
  <c r="ET77" i="39"/>
  <c r="D27" i="29"/>
  <c r="D7" i="29"/>
  <c r="G77" i="41"/>
  <c r="Q77" i="41" s="1"/>
  <c r="EV78" i="39"/>
  <c r="G81" i="41"/>
  <c r="Q81" i="41" s="1"/>
  <c r="G82" i="41"/>
  <c r="Q82" i="41" s="1"/>
  <c r="I14" i="74"/>
  <c r="Q14" i="74" s="1"/>
  <c r="H14" i="73"/>
  <c r="P14" i="73" s="1"/>
  <c r="I14" i="72"/>
  <c r="Q14" i="72" s="1"/>
  <c r="DG37" i="39"/>
  <c r="DG49" i="39" s="1"/>
  <c r="H49" i="73" s="1"/>
  <c r="P49" i="73" s="1"/>
  <c r="H25" i="73"/>
  <c r="P25" i="73" s="1"/>
  <c r="I25" i="74"/>
  <c r="Q25" i="74" s="1"/>
  <c r="I25" i="72"/>
  <c r="Q25" i="72" s="1"/>
  <c r="DG36" i="39"/>
  <c r="DG48" i="39" s="1"/>
  <c r="H24" i="73"/>
  <c r="P24" i="73" s="1"/>
  <c r="I24" i="74"/>
  <c r="Q24" i="74" s="1"/>
  <c r="I24" i="72"/>
  <c r="Q24" i="72" s="1"/>
  <c r="DG35" i="39"/>
  <c r="I23" i="74"/>
  <c r="Q23" i="74" s="1"/>
  <c r="H23" i="73"/>
  <c r="P23" i="73" s="1"/>
  <c r="I23" i="72"/>
  <c r="Q23" i="72" s="1"/>
  <c r="I22" i="74"/>
  <c r="Q22" i="74" s="1"/>
  <c r="H22" i="73"/>
  <c r="P22" i="73" s="1"/>
  <c r="I22" i="72"/>
  <c r="Q22" i="72" s="1"/>
  <c r="H20" i="73"/>
  <c r="P20" i="73" s="1"/>
  <c r="I20" i="74"/>
  <c r="Q20" i="74" s="1"/>
  <c r="I20" i="72"/>
  <c r="Q20" i="72" s="1"/>
  <c r="DG31" i="39"/>
  <c r="I19" i="74"/>
  <c r="Q19" i="74" s="1"/>
  <c r="H19" i="73"/>
  <c r="P19" i="73" s="1"/>
  <c r="I19" i="72"/>
  <c r="Q19" i="72" s="1"/>
  <c r="DG30" i="39"/>
  <c r="I18" i="74"/>
  <c r="Q18" i="74" s="1"/>
  <c r="H18" i="73"/>
  <c r="P18" i="73" s="1"/>
  <c r="I18" i="72"/>
  <c r="Q18" i="72" s="1"/>
  <c r="DG28" i="39"/>
  <c r="H16" i="73"/>
  <c r="P16" i="73" s="1"/>
  <c r="I16" i="74"/>
  <c r="Q16" i="74" s="1"/>
  <c r="I16" i="72"/>
  <c r="Q16" i="72" s="1"/>
  <c r="DG27" i="39"/>
  <c r="I15" i="74"/>
  <c r="Q15" i="74" s="1"/>
  <c r="H15" i="73"/>
  <c r="P15" i="73" s="1"/>
  <c r="I15" i="72"/>
  <c r="Q15" i="72" s="1"/>
  <c r="D91" i="29"/>
  <c r="D106" i="29"/>
  <c r="D93" i="29"/>
  <c r="G93" i="41"/>
  <c r="Q93" i="41" s="1"/>
  <c r="G90" i="41"/>
  <c r="Q90" i="41" s="1"/>
  <c r="G88" i="41"/>
  <c r="Q88" i="41" s="1"/>
  <c r="G109" i="41"/>
  <c r="Q109" i="41" s="1"/>
  <c r="G108" i="41"/>
  <c r="Q108" i="41" s="1"/>
  <c r="G103" i="41"/>
  <c r="Q103" i="41" s="1"/>
  <c r="G101" i="41"/>
  <c r="Q101" i="41" s="1"/>
  <c r="G100" i="41"/>
  <c r="Q100" i="41" s="1"/>
  <c r="G96" i="72"/>
  <c r="O96" i="72" s="1"/>
  <c r="J3" i="27"/>
  <c r="S3" i="27" s="1"/>
  <c r="J3" i="41"/>
  <c r="T3" i="41" s="1"/>
  <c r="J7" i="27"/>
  <c r="S7" i="27" s="1"/>
  <c r="J7" i="41"/>
  <c r="T7" i="41" s="1"/>
  <c r="J11" i="27"/>
  <c r="S11" i="27" s="1"/>
  <c r="J11" i="41"/>
  <c r="T11" i="41" s="1"/>
  <c r="J15" i="27"/>
  <c r="S15" i="27" s="1"/>
  <c r="J15" i="41"/>
  <c r="T15" i="41" s="1"/>
  <c r="K18" i="27"/>
  <c r="T18" i="27" s="1"/>
  <c r="J19" i="27"/>
  <c r="S19" i="27" s="1"/>
  <c r="J19" i="41"/>
  <c r="T19" i="41" s="1"/>
  <c r="J23" i="41"/>
  <c r="T23" i="41" s="1"/>
  <c r="J27" i="41"/>
  <c r="T27" i="41" s="1"/>
  <c r="J31" i="41"/>
  <c r="T31" i="41" s="1"/>
  <c r="J35" i="41"/>
  <c r="T35" i="41" s="1"/>
  <c r="J39" i="41"/>
  <c r="T39" i="41" s="1"/>
  <c r="J59" i="41"/>
  <c r="T59" i="41" s="1"/>
  <c r="J71" i="41"/>
  <c r="T71" i="41" s="1"/>
  <c r="J79" i="41"/>
  <c r="T79" i="41" s="1"/>
  <c r="J83" i="41"/>
  <c r="T83" i="41" s="1"/>
  <c r="J95" i="41"/>
  <c r="T95" i="41" s="1"/>
  <c r="J103" i="41"/>
  <c r="T103" i="41" s="1"/>
  <c r="K3" i="27"/>
  <c r="T3" i="27" s="1"/>
  <c r="J20" i="41"/>
  <c r="T20" i="41" s="1"/>
  <c r="J20" i="27"/>
  <c r="S20" i="27" s="1"/>
  <c r="J32" i="41"/>
  <c r="T32" i="41" s="1"/>
  <c r="J88" i="41"/>
  <c r="T88" i="41" s="1"/>
  <c r="J2" i="41"/>
  <c r="T2" i="41" s="1"/>
  <c r="J2" i="27"/>
  <c r="S2" i="27" s="1"/>
  <c r="K5" i="27"/>
  <c r="T5" i="27" s="1"/>
  <c r="K9" i="27"/>
  <c r="T9" i="27" s="1"/>
  <c r="K13" i="27"/>
  <c r="T13" i="27" s="1"/>
  <c r="K17" i="27"/>
  <c r="T17" i="27" s="1"/>
  <c r="J18" i="27"/>
  <c r="S18" i="27" s="1"/>
  <c r="J18" i="41"/>
  <c r="T18" i="41" s="1"/>
  <c r="J22" i="41"/>
  <c r="T22" i="41" s="1"/>
  <c r="J34" i="41"/>
  <c r="T34" i="41" s="1"/>
  <c r="J50" i="41"/>
  <c r="T50" i="41" s="1"/>
  <c r="J54" i="41"/>
  <c r="T54" i="41" s="1"/>
  <c r="J62" i="41"/>
  <c r="T62" i="41" s="1"/>
  <c r="J90" i="41"/>
  <c r="T90" i="41" s="1"/>
  <c r="J94" i="41"/>
  <c r="T94" i="41" s="1"/>
  <c r="J98" i="41"/>
  <c r="T98" i="41" s="1"/>
  <c r="J111" i="41"/>
  <c r="T111" i="41" s="1"/>
  <c r="K7" i="27"/>
  <c r="T7" i="27" s="1"/>
  <c r="K11" i="27"/>
  <c r="T11" i="27" s="1"/>
  <c r="K15" i="27"/>
  <c r="T15" i="27" s="1"/>
  <c r="J5" i="27"/>
  <c r="S5" i="27" s="1"/>
  <c r="J5" i="41"/>
  <c r="T5" i="41" s="1"/>
  <c r="J13" i="27"/>
  <c r="S13" i="27" s="1"/>
  <c r="J13" i="41"/>
  <c r="T13" i="41" s="1"/>
  <c r="J21" i="41"/>
  <c r="T21" i="41" s="1"/>
  <c r="J25" i="41"/>
  <c r="T25" i="41" s="1"/>
  <c r="J29" i="41"/>
  <c r="T29" i="41" s="1"/>
  <c r="J53" i="41"/>
  <c r="T53" i="41" s="1"/>
  <c r="J61" i="41"/>
  <c r="T61" i="41" s="1"/>
  <c r="J65" i="41"/>
  <c r="T65" i="41" s="1"/>
  <c r="J73" i="41"/>
  <c r="T73" i="41" s="1"/>
  <c r="J77" i="41"/>
  <c r="T77" i="41" s="1"/>
  <c r="J81" i="41"/>
  <c r="T81" i="41" s="1"/>
  <c r="J93" i="41"/>
  <c r="T93" i="41" s="1"/>
  <c r="J97" i="41"/>
  <c r="T97" i="41" s="1"/>
  <c r="J101" i="41"/>
  <c r="T101" i="41" s="1"/>
  <c r="J40" i="41"/>
  <c r="T40" i="41" s="1"/>
  <c r="J72" i="41"/>
  <c r="T72" i="41" s="1"/>
  <c r="J84" i="41"/>
  <c r="T84" i="41" s="1"/>
  <c r="J104" i="41"/>
  <c r="T104" i="41" s="1"/>
  <c r="I42" i="29"/>
  <c r="I42" i="58"/>
  <c r="I43" i="29"/>
  <c r="I43" i="58"/>
  <c r="I46" i="29"/>
  <c r="I46" i="58"/>
  <c r="FJ47" i="39"/>
  <c r="I47" i="29"/>
  <c r="I47" i="58"/>
  <c r="FJ48" i="39"/>
  <c r="I48" i="29"/>
  <c r="I48" i="58"/>
  <c r="EV111" i="39"/>
  <c r="DU109" i="39"/>
  <c r="DV107" i="39"/>
  <c r="DU101" i="39"/>
  <c r="E99" i="41"/>
  <c r="O99" i="41" s="1"/>
  <c r="E92" i="41"/>
  <c r="O92" i="41" s="1"/>
  <c r="E73" i="41"/>
  <c r="O73" i="41" s="1"/>
  <c r="F67" i="41"/>
  <c r="P67" i="41" s="1"/>
  <c r="F51" i="41"/>
  <c r="P51" i="41" s="1"/>
  <c r="F19" i="41"/>
  <c r="P19" i="41" s="1"/>
  <c r="DV9" i="39"/>
  <c r="F117" i="41"/>
  <c r="P117" i="41" s="1"/>
  <c r="CJ82" i="39"/>
  <c r="CJ75" i="39"/>
  <c r="CJ69" i="39"/>
  <c r="CJ67" i="39"/>
  <c r="CJ65" i="39"/>
  <c r="CJ61" i="39"/>
  <c r="CJ59" i="39"/>
  <c r="CJ57" i="39"/>
  <c r="CJ53" i="39"/>
  <c r="CJ51" i="39"/>
  <c r="CJ49" i="39"/>
  <c r="CJ45" i="39"/>
  <c r="CJ43" i="39"/>
  <c r="CJ41" i="39"/>
  <c r="CJ39" i="39"/>
  <c r="CJ35" i="39"/>
  <c r="CJ33" i="39"/>
  <c r="CJ31" i="39"/>
  <c r="CJ27" i="39"/>
  <c r="CJ25" i="39"/>
  <c r="CJ23" i="39"/>
  <c r="CJ19" i="39"/>
  <c r="CJ17" i="39"/>
  <c r="CJ15" i="39"/>
  <c r="CJ11" i="39"/>
  <c r="CJ9" i="39"/>
  <c r="CJ7" i="39"/>
  <c r="CJ3" i="39"/>
  <c r="CJ89" i="39"/>
  <c r="CJ104" i="39"/>
  <c r="L152" i="7"/>
  <c r="O152" i="7" s="1"/>
  <c r="O136" i="7"/>
  <c r="O137" i="7"/>
  <c r="CJ112" i="39"/>
  <c r="CG110" i="39"/>
  <c r="CJ110" i="39" s="1"/>
  <c r="CJ85" i="39"/>
  <c r="CJ77" i="39"/>
  <c r="CJ72" i="39"/>
  <c r="CJ70" i="39"/>
  <c r="CJ68" i="39"/>
  <c r="CJ66" i="39"/>
  <c r="CJ64" i="39"/>
  <c r="CJ58" i="39"/>
  <c r="CJ56" i="39"/>
  <c r="CJ54" i="39"/>
  <c r="CJ52" i="39"/>
  <c r="CJ50" i="39"/>
  <c r="CJ48" i="39"/>
  <c r="CJ46" i="39"/>
  <c r="CJ44" i="39"/>
  <c r="CJ42" i="39"/>
  <c r="CJ40" i="39"/>
  <c r="CJ38" i="39"/>
  <c r="CJ36" i="39"/>
  <c r="CJ34" i="39"/>
  <c r="CJ32" i="39"/>
  <c r="CJ26" i="39"/>
  <c r="CJ24" i="39"/>
  <c r="CJ22" i="39"/>
  <c r="CJ20" i="39"/>
  <c r="CJ18" i="39"/>
  <c r="CJ16" i="39"/>
  <c r="CJ14" i="39"/>
  <c r="CJ12" i="39"/>
  <c r="CJ10" i="39"/>
  <c r="CJ8" i="39"/>
  <c r="CJ6" i="39"/>
  <c r="CJ4" i="39"/>
  <c r="CJ2" i="39"/>
  <c r="CJ115" i="39"/>
  <c r="O65" i="64"/>
  <c r="M68" i="64"/>
  <c r="M52" i="64"/>
  <c r="M73" i="64"/>
  <c r="M57" i="64"/>
  <c r="O50" i="32"/>
  <c r="O51" i="32" s="1"/>
  <c r="O52" i="32" s="1"/>
  <c r="O53" i="32" s="1"/>
  <c r="O54" i="32" s="1"/>
  <c r="O55" i="32" s="1"/>
  <c r="O56" i="32" s="1"/>
  <c r="O57" i="32" s="1"/>
  <c r="O58" i="32" s="1"/>
  <c r="O59" i="32" s="1"/>
  <c r="O60" i="32" s="1"/>
  <c r="O20" i="32"/>
  <c r="AE7" i="32"/>
  <c r="B8" i="32"/>
  <c r="G19" i="32"/>
  <c r="H110" i="29"/>
  <c r="O110" i="29" s="1"/>
  <c r="AY11" i="33"/>
  <c r="AX12" i="33"/>
  <c r="CL12" i="33" s="1"/>
  <c r="AS14" i="33"/>
  <c r="L8" i="36" s="1"/>
  <c r="AR15" i="33"/>
  <c r="AR16" i="33" s="1"/>
  <c r="AL11" i="33"/>
  <c r="AL12" i="33" s="1"/>
  <c r="AL13" i="33" s="1"/>
  <c r="AL14" i="33" s="1"/>
  <c r="AL15" i="33" s="1"/>
  <c r="AL16" i="33" s="1"/>
  <c r="AM10" i="33"/>
  <c r="O10" i="35" s="1"/>
  <c r="AD8" i="33"/>
  <c r="F6" i="36" s="1"/>
  <c r="AC9" i="33"/>
  <c r="AC10" i="33" s="1"/>
  <c r="AC11" i="33" s="1"/>
  <c r="AC12" i="33" s="1"/>
  <c r="AC13" i="33" s="1"/>
  <c r="AC14" i="33" s="1"/>
  <c r="AC15" i="33" s="1"/>
  <c r="AC16" i="33" s="1"/>
  <c r="K9" i="33"/>
  <c r="K10" i="33" s="1"/>
  <c r="K11" i="33" s="1"/>
  <c r="K12" i="33" s="1"/>
  <c r="L8" i="33"/>
  <c r="H134" i="28"/>
  <c r="N134" i="28" s="1"/>
  <c r="H122" i="28"/>
  <c r="N122" i="28" s="1"/>
  <c r="J75" i="26"/>
  <c r="K123" i="75"/>
  <c r="K124" i="75"/>
  <c r="I124" i="28"/>
  <c r="H124" i="28" s="1"/>
  <c r="N124" i="28" s="1"/>
  <c r="K143" i="75"/>
  <c r="H143" i="29"/>
  <c r="O143" i="29" s="1"/>
  <c r="I143" i="28"/>
  <c r="H143" i="28" s="1"/>
  <c r="N143" i="28" s="1"/>
  <c r="K142" i="75"/>
  <c r="I141" i="28"/>
  <c r="H141" i="28" s="1"/>
  <c r="N141" i="28" s="1"/>
  <c r="H140" i="29"/>
  <c r="O140" i="29" s="1"/>
  <c r="L116" i="27"/>
  <c r="K111" i="76"/>
  <c r="I111" i="76" s="1"/>
  <c r="I142" i="28"/>
  <c r="H142" i="28" s="1"/>
  <c r="N142" i="28" s="1"/>
  <c r="K141" i="75"/>
  <c r="K140" i="75"/>
  <c r="I115" i="28"/>
  <c r="H115" i="28" s="1"/>
  <c r="N115" i="28" s="1"/>
  <c r="I110" i="76"/>
  <c r="K109" i="76"/>
  <c r="DH37" i="39"/>
  <c r="D16" i="41"/>
  <c r="DQ28" i="6"/>
  <c r="I10" i="39"/>
  <c r="FL18" i="39"/>
  <c r="R18" i="39"/>
  <c r="M24" i="39"/>
  <c r="FG24" i="39"/>
  <c r="I30" i="39"/>
  <c r="FC30" i="39"/>
  <c r="FL34" i="39"/>
  <c r="R34" i="39"/>
  <c r="FD78" i="39"/>
  <c r="DQ65" i="6"/>
  <c r="DU65" i="6" s="1"/>
  <c r="DQ63" i="6"/>
  <c r="DU63" i="6" s="1"/>
  <c r="D101" i="73"/>
  <c r="DR113" i="71"/>
  <c r="DU113" i="71" s="1"/>
  <c r="D101" i="76"/>
  <c r="DQ121" i="71"/>
  <c r="DT121" i="71" s="1"/>
  <c r="D109" i="72"/>
  <c r="D109" i="75"/>
  <c r="FL105" i="39"/>
  <c r="R105" i="39"/>
  <c r="ER115" i="39"/>
  <c r="DT60" i="6"/>
  <c r="DX60" i="6" s="1"/>
  <c r="EW48" i="39"/>
  <c r="I22" i="39"/>
  <c r="E36" i="39"/>
  <c r="D74" i="28"/>
  <c r="DR86" i="6"/>
  <c r="DV86" i="6" s="1"/>
  <c r="ES74" i="39"/>
  <c r="D64" i="29"/>
  <c r="EV64" i="39"/>
  <c r="D64" i="58"/>
  <c r="DS76" i="6"/>
  <c r="DW76" i="6" s="1"/>
  <c r="ET64" i="39"/>
  <c r="D32" i="30"/>
  <c r="DT44" i="6"/>
  <c r="D32" i="64"/>
  <c r="FM32" i="39"/>
  <c r="D10" i="29"/>
  <c r="D10" i="58"/>
  <c r="DS22" i="6"/>
  <c r="D77" i="77"/>
  <c r="D77" i="74"/>
  <c r="DS89" i="71"/>
  <c r="DV89" i="71" s="1"/>
  <c r="D108" i="77"/>
  <c r="D108" i="74"/>
  <c r="ET88" i="39"/>
  <c r="D88" i="58"/>
  <c r="EV88" i="39"/>
  <c r="D62" i="64"/>
  <c r="EW62" i="39"/>
  <c r="D21" i="76"/>
  <c r="DR33" i="71"/>
  <c r="DU33" i="71" s="1"/>
  <c r="E4" i="39"/>
  <c r="EY4" i="39"/>
  <c r="ER82" i="39"/>
  <c r="D75" i="47"/>
  <c r="ES75" i="39"/>
  <c r="D103" i="27"/>
  <c r="D103" i="41"/>
  <c r="ER103" i="39"/>
  <c r="DQ115" i="6"/>
  <c r="DU115" i="6" s="1"/>
  <c r="D90" i="76"/>
  <c r="DR102" i="71"/>
  <c r="DU102" i="71" s="1"/>
  <c r="D90" i="73"/>
  <c r="D91" i="27"/>
  <c r="D91" i="41"/>
  <c r="ER91" i="39"/>
  <c r="DQ103" i="6"/>
  <c r="DU103" i="6" s="1"/>
  <c r="ER107" i="39"/>
  <c r="G99" i="30"/>
  <c r="L99" i="30" s="1"/>
  <c r="DE111" i="39"/>
  <c r="FL20" i="39"/>
  <c r="R20" i="39"/>
  <c r="DQ54" i="6"/>
  <c r="DU54" i="6" s="1"/>
  <c r="E48" i="39"/>
  <c r="M50" i="39"/>
  <c r="EY52" i="39"/>
  <c r="E52" i="39"/>
  <c r="E56" i="39"/>
  <c r="EY56" i="39"/>
  <c r="I58" i="39"/>
  <c r="I62" i="39"/>
  <c r="FC62" i="39"/>
  <c r="FL66" i="39"/>
  <c r="R66" i="39"/>
  <c r="FL68" i="39"/>
  <c r="R68" i="39"/>
  <c r="D72" i="41"/>
  <c r="I82" i="39"/>
  <c r="D82" i="47" s="1"/>
  <c r="DQ112" i="71"/>
  <c r="DT112" i="71" s="1"/>
  <c r="D100" i="75"/>
  <c r="D100" i="72"/>
  <c r="D97" i="77"/>
  <c r="DS109" i="71"/>
  <c r="DV109" i="71" s="1"/>
  <c r="D97" i="74"/>
  <c r="D91" i="76"/>
  <c r="FD91" i="39"/>
  <c r="DR103" i="71"/>
  <c r="DU103" i="71" s="1"/>
  <c r="D91" i="73"/>
  <c r="D112" i="72"/>
  <c r="DQ124" i="71"/>
  <c r="DT124" i="71" s="1"/>
  <c r="D112" i="75"/>
  <c r="FC2" i="39"/>
  <c r="G105" i="74"/>
  <c r="O105" i="74" s="1"/>
  <c r="G105" i="27"/>
  <c r="P105" i="27" s="1"/>
  <c r="G98" i="74"/>
  <c r="O98" i="74" s="1"/>
  <c r="G98" i="72"/>
  <c r="O98" i="72" s="1"/>
  <c r="DC116" i="39"/>
  <c r="G90" i="64"/>
  <c r="L90" i="64" s="1"/>
  <c r="G90" i="30"/>
  <c r="L90" i="30" s="1"/>
  <c r="D112" i="27"/>
  <c r="J23" i="27"/>
  <c r="S23" i="27" s="1"/>
  <c r="K55" i="27"/>
  <c r="T55" i="27" s="1"/>
  <c r="K45" i="27"/>
  <c r="T45" i="27" s="1"/>
  <c r="DV108" i="39"/>
  <c r="E91" i="58"/>
  <c r="L91" i="58" s="1"/>
  <c r="DW89" i="39"/>
  <c r="GE89" i="39"/>
  <c r="DZ88" i="39"/>
  <c r="GH88" i="39"/>
  <c r="E41" i="58"/>
  <c r="L41" i="58" s="1"/>
  <c r="EG98" i="39"/>
  <c r="GP98" i="39"/>
  <c r="EM88" i="39"/>
  <c r="GV88" i="39"/>
  <c r="E115" i="58"/>
  <c r="L115" i="58" s="1"/>
  <c r="DZ110" i="39"/>
  <c r="GH110" i="39"/>
  <c r="M121" i="28"/>
  <c r="M121" i="47"/>
  <c r="G119" i="41"/>
  <c r="Q119" i="41" s="1"/>
  <c r="M116" i="28"/>
  <c r="M116" i="47"/>
  <c r="G119" i="58"/>
  <c r="N119" i="58" s="1"/>
  <c r="FG36" i="39"/>
  <c r="E80" i="64"/>
  <c r="J80" i="64" s="1"/>
  <c r="M80" i="64" s="1"/>
  <c r="D94" i="27"/>
  <c r="K63" i="27"/>
  <c r="T63" i="27" s="1"/>
  <c r="EB98" i="39"/>
  <c r="GJ98" i="39"/>
  <c r="DQ98" i="39"/>
  <c r="FY98" i="39"/>
  <c r="F93" i="58"/>
  <c r="M93" i="58" s="1"/>
  <c r="DQ88" i="39"/>
  <c r="FY88" i="39"/>
  <c r="F83" i="58"/>
  <c r="M83" i="58" s="1"/>
  <c r="E57" i="58"/>
  <c r="L57" i="58" s="1"/>
  <c r="EG110" i="39"/>
  <c r="GP110" i="39"/>
  <c r="EK98" i="39"/>
  <c r="GT98" i="39"/>
  <c r="EN89" i="39"/>
  <c r="GW89" i="39"/>
  <c r="EQ88" i="39"/>
  <c r="GZ88" i="39"/>
  <c r="ER94" i="39"/>
  <c r="ER61" i="39"/>
  <c r="ER38" i="39"/>
  <c r="ER101" i="39"/>
  <c r="C19" i="32"/>
  <c r="ET70" i="39"/>
  <c r="ET75" i="39"/>
  <c r="EU95" i="39"/>
  <c r="AS11" i="33"/>
  <c r="ET106" i="39"/>
  <c r="EW79" i="39"/>
  <c r="EW84" i="39"/>
  <c r="CF11" i="33"/>
  <c r="AH11" i="35" s="1"/>
  <c r="AS9" i="33"/>
  <c r="G8" i="36" s="1"/>
  <c r="CF9" i="33"/>
  <c r="AH9" i="35" s="1"/>
  <c r="AM9" i="33"/>
  <c r="AY6" i="33"/>
  <c r="W7" i="32"/>
  <c r="AT8" i="33" s="1"/>
  <c r="AM7" i="32"/>
  <c r="DI29" i="39"/>
  <c r="DI17" i="39"/>
  <c r="DQ69" i="6"/>
  <c r="DU69" i="6" s="1"/>
  <c r="DS95" i="6"/>
  <c r="DW95" i="6" s="1"/>
  <c r="D4" i="47"/>
  <c r="EZ29" i="39"/>
  <c r="D79" i="64"/>
  <c r="DI28" i="39"/>
  <c r="FC14" i="39"/>
  <c r="FL62" i="39"/>
  <c r="EY6" i="39"/>
  <c r="FL32" i="39"/>
  <c r="FL48" i="39"/>
  <c r="FG77" i="39"/>
  <c r="DS30" i="71"/>
  <c r="DV30" i="71" s="1"/>
  <c r="DS75" i="71"/>
  <c r="DV75" i="71" s="1"/>
  <c r="R11" i="39"/>
  <c r="M55" i="39"/>
  <c r="AL78" i="39"/>
  <c r="Q78" i="39"/>
  <c r="AH74" i="39"/>
  <c r="Q74" i="39"/>
  <c r="AH72" i="39"/>
  <c r="AI72" i="39" s="1"/>
  <c r="Q72" i="39"/>
  <c r="AH70" i="39"/>
  <c r="AI70" i="39" s="1"/>
  <c r="DR82" i="71" s="1"/>
  <c r="DU82" i="71" s="1"/>
  <c r="Q70" i="39"/>
  <c r="AL68" i="39"/>
  <c r="AM68" i="39" s="1"/>
  <c r="L68" i="39"/>
  <c r="H66" i="39"/>
  <c r="AD64" i="39"/>
  <c r="AE64" i="39" s="1"/>
  <c r="DQ76" i="71" s="1"/>
  <c r="DT76" i="71" s="1"/>
  <c r="D64" i="39"/>
  <c r="AL62" i="39"/>
  <c r="AM62" i="39" s="1"/>
  <c r="L62" i="39"/>
  <c r="D60" i="39"/>
  <c r="AL58" i="39"/>
  <c r="AM58" i="39" s="1"/>
  <c r="D58" i="39"/>
  <c r="AH56" i="39"/>
  <c r="AI56" i="39" s="1"/>
  <c r="D56" i="73" s="1"/>
  <c r="Q56" i="39"/>
  <c r="AD54" i="39"/>
  <c r="H54" i="39"/>
  <c r="AH52" i="39"/>
  <c r="AI52" i="39" s="1"/>
  <c r="DR64" i="71" s="1"/>
  <c r="DU64" i="71" s="1"/>
  <c r="Q52" i="39"/>
  <c r="Q50" i="39"/>
  <c r="AL48" i="39"/>
  <c r="AM48" i="39" s="1"/>
  <c r="L48" i="39"/>
  <c r="AH46" i="39"/>
  <c r="L46" i="39"/>
  <c r="Q44" i="39"/>
  <c r="AH42" i="39"/>
  <c r="AI42" i="39" s="1"/>
  <c r="D42" i="73" s="1"/>
  <c r="Q42" i="39"/>
  <c r="AL40" i="39"/>
  <c r="AM40" i="39" s="1"/>
  <c r="L40" i="39"/>
  <c r="AD38" i="39"/>
  <c r="AE38" i="39" s="1"/>
  <c r="H38" i="39"/>
  <c r="I38" i="39" s="1"/>
  <c r="AD36" i="39"/>
  <c r="AE36" i="39" s="1"/>
  <c r="H36" i="39"/>
  <c r="H34" i="39"/>
  <c r="I34" i="39" s="1"/>
  <c r="DR46" i="6" s="1"/>
  <c r="AH32" i="39"/>
  <c r="AI32" i="39" s="1"/>
  <c r="DR44" i="71" s="1"/>
  <c r="DU44" i="71" s="1"/>
  <c r="H32" i="39"/>
  <c r="AL30" i="39"/>
  <c r="AM30" i="39" s="1"/>
  <c r="L30" i="39"/>
  <c r="H28" i="39"/>
  <c r="I28" i="39" s="1"/>
  <c r="AH26" i="39"/>
  <c r="L26" i="39"/>
  <c r="AH24" i="39"/>
  <c r="AI24" i="39" s="1"/>
  <c r="D24" i="73" s="1"/>
  <c r="Q24" i="39"/>
  <c r="AH22" i="39"/>
  <c r="AI22" i="39" s="1"/>
  <c r="L22" i="39"/>
  <c r="M22" i="39" s="1"/>
  <c r="AL20" i="39"/>
  <c r="AM20" i="39" s="1"/>
  <c r="DS32" i="71" s="1"/>
  <c r="DV32" i="71" s="1"/>
  <c r="L20" i="39"/>
  <c r="D18" i="39"/>
  <c r="AD16" i="39"/>
  <c r="AE16" i="39" s="1"/>
  <c r="D16" i="72" s="1"/>
  <c r="H16" i="39"/>
  <c r="AL14" i="39"/>
  <c r="D14" i="39"/>
  <c r="D12" i="39"/>
  <c r="AH10" i="39"/>
  <c r="AI10" i="39" s="1"/>
  <c r="Q10" i="39"/>
  <c r="AH8" i="39"/>
  <c r="D8" i="39"/>
  <c r="E8" i="39" s="1"/>
  <c r="AD6" i="39"/>
  <c r="AE6" i="39" s="1"/>
  <c r="H6" i="39"/>
  <c r="AH4" i="39"/>
  <c r="AI4" i="39" s="1"/>
  <c r="Q4" i="39"/>
  <c r="L2" i="39"/>
  <c r="K12" i="32"/>
  <c r="Q82" i="39"/>
  <c r="R82" i="39" s="1"/>
  <c r="EY45" i="39"/>
  <c r="M73" i="47"/>
  <c r="M65" i="28"/>
  <c r="M59" i="47"/>
  <c r="M57" i="47"/>
  <c r="M49" i="28"/>
  <c r="M43" i="47"/>
  <c r="M41" i="47"/>
  <c r="M33" i="28"/>
  <c r="M27" i="47"/>
  <c r="M25" i="47"/>
  <c r="M17" i="28"/>
  <c r="M11" i="47"/>
  <c r="M9" i="47"/>
  <c r="M12" i="28"/>
  <c r="M10" i="28"/>
  <c r="G75" i="72"/>
  <c r="O75" i="72" s="1"/>
  <c r="G79" i="74"/>
  <c r="O79" i="74" s="1"/>
  <c r="G79" i="73"/>
  <c r="O79" i="73" s="1"/>
  <c r="G83" i="72"/>
  <c r="O83" i="72" s="1"/>
  <c r="G83" i="27"/>
  <c r="P83" i="27" s="1"/>
  <c r="CJ81" i="39"/>
  <c r="CJ74" i="39"/>
  <c r="FD90" i="39"/>
  <c r="FM93" i="39"/>
  <c r="D94" i="41"/>
  <c r="EY109" i="39"/>
  <c r="R98" i="39"/>
  <c r="Q96" i="39"/>
  <c r="FG97" i="39"/>
  <c r="H105" i="39"/>
  <c r="H94" i="39"/>
  <c r="AH98" i="39"/>
  <c r="AI98" i="39" s="1"/>
  <c r="D98" i="39"/>
  <c r="E98" i="39" s="1"/>
  <c r="AD86" i="39"/>
  <c r="AE86" i="39" s="1"/>
  <c r="D87" i="39"/>
  <c r="E87" i="39" s="1"/>
  <c r="AL107" i="39"/>
  <c r="AM107" i="39" s="1"/>
  <c r="M108" i="47"/>
  <c r="E91" i="64"/>
  <c r="J91" i="64" s="1"/>
  <c r="G91" i="73"/>
  <c r="O91" i="73" s="1"/>
  <c r="G89" i="74"/>
  <c r="O89" i="74" s="1"/>
  <c r="G106" i="73"/>
  <c r="O106" i="73" s="1"/>
  <c r="CJ97" i="39"/>
  <c r="CJ95" i="39"/>
  <c r="DC108" i="39"/>
  <c r="G104" i="30"/>
  <c r="L104" i="30" s="1"/>
  <c r="G104" i="64"/>
  <c r="L104" i="64" s="1"/>
  <c r="EY112" i="39"/>
  <c r="M115" i="47"/>
  <c r="DV91" i="39"/>
  <c r="K37" i="27"/>
  <c r="T37" i="27" s="1"/>
  <c r="K77" i="27"/>
  <c r="T77" i="27" s="1"/>
  <c r="K81" i="27"/>
  <c r="T81" i="27" s="1"/>
  <c r="K85" i="27"/>
  <c r="T85" i="27" s="1"/>
  <c r="F93" i="41"/>
  <c r="P93" i="41" s="1"/>
  <c r="F101" i="41"/>
  <c r="P101" i="41" s="1"/>
  <c r="F109" i="41"/>
  <c r="P109" i="41" s="1"/>
  <c r="FU66" i="39"/>
  <c r="E9" i="41"/>
  <c r="O9" i="41" s="1"/>
  <c r="E57" i="41"/>
  <c r="O57" i="41" s="1"/>
  <c r="DU83" i="39"/>
  <c r="GD1" i="39"/>
  <c r="F107" i="58"/>
  <c r="M107" i="58" s="1"/>
  <c r="F99" i="58"/>
  <c r="M99" i="58" s="1"/>
  <c r="GD98" i="39"/>
  <c r="DS98" i="39"/>
  <c r="GA98" i="39"/>
  <c r="DP98" i="39"/>
  <c r="FX98" i="39"/>
  <c r="E97" i="58"/>
  <c r="L97" i="58" s="1"/>
  <c r="F91" i="58"/>
  <c r="M91" i="58" s="1"/>
  <c r="DY89" i="39"/>
  <c r="GG89" i="39"/>
  <c r="E89" i="58"/>
  <c r="L89" i="58" s="1"/>
  <c r="GD89" i="39"/>
  <c r="DP89" i="39"/>
  <c r="FX89" i="39"/>
  <c r="EB88" i="39"/>
  <c r="GJ88" i="39"/>
  <c r="DV66" i="39"/>
  <c r="G113" i="75"/>
  <c r="O113" i="75" s="1"/>
  <c r="G113" i="29"/>
  <c r="N113" i="29" s="1"/>
  <c r="G113" i="73"/>
  <c r="O113" i="73" s="1"/>
  <c r="G113" i="72"/>
  <c r="O113" i="72" s="1"/>
  <c r="G113" i="41"/>
  <c r="Q113" i="41" s="1"/>
  <c r="E110" i="30"/>
  <c r="J110" i="30" s="1"/>
  <c r="G110" i="74"/>
  <c r="O110" i="74" s="1"/>
  <c r="FL120" i="39"/>
  <c r="R120" i="39"/>
  <c r="G116" i="72"/>
  <c r="O116" i="72" s="1"/>
  <c r="G116" i="58"/>
  <c r="N116" i="58" s="1"/>
  <c r="G116" i="41"/>
  <c r="Q116" i="41" s="1"/>
  <c r="G76" i="58"/>
  <c r="N76" i="58" s="1"/>
  <c r="FG90" i="39"/>
  <c r="E94" i="64"/>
  <c r="J94" i="64" s="1"/>
  <c r="E94" i="30"/>
  <c r="G94" i="74"/>
  <c r="O94" i="74" s="1"/>
  <c r="G94" i="72"/>
  <c r="O94" i="72" s="1"/>
  <c r="G88" i="64"/>
  <c r="L88" i="64" s="1"/>
  <c r="G88" i="30"/>
  <c r="L88" i="30" s="1"/>
  <c r="E100" i="41"/>
  <c r="O100" i="41" s="1"/>
  <c r="E73" i="58"/>
  <c r="L73" i="58" s="1"/>
  <c r="F51" i="58"/>
  <c r="M51" i="58" s="1"/>
  <c r="EO98" i="39"/>
  <c r="GX98" i="39"/>
  <c r="EF89" i="39"/>
  <c r="GO89" i="39"/>
  <c r="EE88" i="39"/>
  <c r="GN88" i="39"/>
  <c r="C7" i="32"/>
  <c r="BW13" i="33"/>
  <c r="AB13" i="35" s="1"/>
  <c r="U12" i="33"/>
  <c r="C12" i="35" s="1"/>
  <c r="AS12" i="33"/>
  <c r="EU93" i="39"/>
  <c r="EW95" i="39"/>
  <c r="EU79" i="39"/>
  <c r="EU84" i="39"/>
  <c r="AY10" i="33"/>
  <c r="BW9" i="33"/>
  <c r="AB9" i="35" s="1"/>
  <c r="BW7" i="33"/>
  <c r="AB7" i="35" s="1"/>
  <c r="AM7" i="33"/>
  <c r="AM8" i="32"/>
  <c r="CL6" i="33"/>
  <c r="L5" i="33"/>
  <c r="CL5" i="33"/>
  <c r="DI12" i="39"/>
  <c r="DR54" i="6"/>
  <c r="DV54" i="6" s="1"/>
  <c r="DT69" i="6"/>
  <c r="DX69" i="6" s="1"/>
  <c r="D81" i="41"/>
  <c r="EZ38" i="39"/>
  <c r="DQ18" i="6"/>
  <c r="DS31" i="6"/>
  <c r="FM79" i="39"/>
  <c r="EZ83" i="39"/>
  <c r="FC75" i="39"/>
  <c r="R40" i="39"/>
  <c r="EW40" i="39" s="1"/>
  <c r="EY16" i="39"/>
  <c r="EY38" i="39"/>
  <c r="D63" i="74"/>
  <c r="EY82" i="39"/>
  <c r="FG10" i="39"/>
  <c r="FC78" i="39"/>
  <c r="D78" i="39"/>
  <c r="E78" i="39" s="1"/>
  <c r="AL74" i="39"/>
  <c r="AM74" i="39" s="1"/>
  <c r="L74" i="39"/>
  <c r="L72" i="39"/>
  <c r="AD70" i="39"/>
  <c r="AE70" i="39" s="1"/>
  <c r="D70" i="39"/>
  <c r="AD68" i="39"/>
  <c r="H68" i="39"/>
  <c r="AD66" i="39"/>
  <c r="L66" i="39"/>
  <c r="M66" i="39" s="1"/>
  <c r="AH64" i="39"/>
  <c r="AI64" i="39" s="1"/>
  <c r="Q64" i="39"/>
  <c r="D62" i="39"/>
  <c r="AD60" i="39"/>
  <c r="AE60" i="39" s="1"/>
  <c r="L60" i="39"/>
  <c r="M60" i="39" s="1"/>
  <c r="AH58" i="39"/>
  <c r="AI58" i="39" s="1"/>
  <c r="Q58" i="39"/>
  <c r="H56" i="39"/>
  <c r="I56" i="39" s="1"/>
  <c r="AH54" i="39"/>
  <c r="AI54" i="39" s="1"/>
  <c r="Q54" i="39"/>
  <c r="AL52" i="39"/>
  <c r="AM52" i="39" s="1"/>
  <c r="L52" i="39"/>
  <c r="AD50" i="39"/>
  <c r="AE50" i="39" s="1"/>
  <c r="D50" i="39"/>
  <c r="AD48" i="39"/>
  <c r="AE48" i="39" s="1"/>
  <c r="H48" i="39"/>
  <c r="D46" i="39"/>
  <c r="AH44" i="39"/>
  <c r="AI44" i="39" s="1"/>
  <c r="L44" i="39"/>
  <c r="AL42" i="39"/>
  <c r="AM42" i="39" s="1"/>
  <c r="D42" i="74" s="1"/>
  <c r="L42" i="39"/>
  <c r="D40" i="39"/>
  <c r="AL38" i="39"/>
  <c r="AM38" i="39" s="1"/>
  <c r="Q38" i="39"/>
  <c r="AH36" i="39"/>
  <c r="AI36" i="39" s="1"/>
  <c r="Q36" i="39"/>
  <c r="AH34" i="39"/>
  <c r="L34" i="39"/>
  <c r="AL32" i="39"/>
  <c r="AM32" i="39" s="1"/>
  <c r="D32" i="74" s="1"/>
  <c r="L32" i="39"/>
  <c r="D30" i="39"/>
  <c r="AD28" i="39"/>
  <c r="AE28" i="39" s="1"/>
  <c r="D28" i="39"/>
  <c r="AL26" i="39"/>
  <c r="AM26" i="39" s="1"/>
  <c r="DS38" i="71" s="1"/>
  <c r="DV38" i="71" s="1"/>
  <c r="D26" i="39"/>
  <c r="E26" i="39" s="1"/>
  <c r="H24" i="39"/>
  <c r="I24" i="39" s="1"/>
  <c r="AD22" i="39"/>
  <c r="AE22" i="39" s="1"/>
  <c r="Q22" i="39"/>
  <c r="AH20" i="39"/>
  <c r="AI20" i="39" s="1"/>
  <c r="FD20" i="39" s="1"/>
  <c r="D20" i="39"/>
  <c r="AD18" i="39"/>
  <c r="AE18" i="39" s="1"/>
  <c r="L18" i="39"/>
  <c r="M18" i="39" s="1"/>
  <c r="AH16" i="39"/>
  <c r="AI16" i="39" s="1"/>
  <c r="Q16" i="39"/>
  <c r="Q14" i="39"/>
  <c r="AD12" i="39"/>
  <c r="AE12" i="39" s="1"/>
  <c r="L12" i="39"/>
  <c r="AD10" i="39"/>
  <c r="AE10" i="39" s="1"/>
  <c r="D10" i="39"/>
  <c r="Q8" i="39"/>
  <c r="AH6" i="39"/>
  <c r="AI6" i="39" s="1"/>
  <c r="Q6" i="39"/>
  <c r="AL4" i="39"/>
  <c r="AM4" i="39" s="1"/>
  <c r="DS16" i="71" s="1"/>
  <c r="DV16" i="71" s="1"/>
  <c r="L4" i="39"/>
  <c r="AD2" i="39"/>
  <c r="AE2" i="39" s="1"/>
  <c r="DQ14" i="71" s="1"/>
  <c r="DT14" i="71" s="1"/>
  <c r="Q2" i="39"/>
  <c r="G8" i="32"/>
  <c r="AH82" i="39"/>
  <c r="AI82" i="39" s="1"/>
  <c r="L82" i="39"/>
  <c r="V11" i="33" s="1"/>
  <c r="Z11" i="33" s="1"/>
  <c r="EY41" i="39"/>
  <c r="M71" i="47"/>
  <c r="M55" i="47"/>
  <c r="M39" i="47"/>
  <c r="M23" i="47"/>
  <c r="M7" i="47"/>
  <c r="E78" i="64"/>
  <c r="J78" i="64" s="1"/>
  <c r="M78" i="64" s="1"/>
  <c r="G82" i="58"/>
  <c r="N82" i="58" s="1"/>
  <c r="CJ83" i="39"/>
  <c r="CJ79" i="39"/>
  <c r="CJ84" i="39"/>
  <c r="D96" i="41"/>
  <c r="D90" i="47"/>
  <c r="DT107" i="6"/>
  <c r="DX107" i="6" s="1"/>
  <c r="EY91" i="39"/>
  <c r="D95" i="27"/>
  <c r="FC89" i="39"/>
  <c r="FC91" i="39"/>
  <c r="FG103" i="39"/>
  <c r="AL105" i="39"/>
  <c r="AM105" i="39" s="1"/>
  <c r="D105" i="74" s="1"/>
  <c r="AD105" i="39"/>
  <c r="AE105" i="39" s="1"/>
  <c r="EZ105" i="39" s="1"/>
  <c r="AL94" i="39"/>
  <c r="AM94" i="39" s="1"/>
  <c r="AD94" i="39"/>
  <c r="AE94" i="39" s="1"/>
  <c r="Q94" i="39"/>
  <c r="Q86" i="39"/>
  <c r="Q107" i="39"/>
  <c r="M97" i="47"/>
  <c r="CJ86" i="39"/>
  <c r="G108" i="58"/>
  <c r="N108" i="58" s="1"/>
  <c r="E108" i="64"/>
  <c r="J108" i="64" s="1"/>
  <c r="G108" i="74"/>
  <c r="O108" i="74" s="1"/>
  <c r="CJ105" i="39"/>
  <c r="G100" i="73"/>
  <c r="O100" i="73" s="1"/>
  <c r="G100" i="74"/>
  <c r="O100" i="74" s="1"/>
  <c r="CJ98" i="39"/>
  <c r="G97" i="77"/>
  <c r="G97" i="74"/>
  <c r="O97" i="74" s="1"/>
  <c r="G97" i="27"/>
  <c r="P97" i="27" s="1"/>
  <c r="G97" i="75"/>
  <c r="G97" i="29"/>
  <c r="G97" i="58"/>
  <c r="N97" i="58" s="1"/>
  <c r="E95" i="64"/>
  <c r="J95" i="64" s="1"/>
  <c r="G95" i="74"/>
  <c r="O95" i="74" s="1"/>
  <c r="DC121" i="39"/>
  <c r="DC102" i="39"/>
  <c r="G93" i="30"/>
  <c r="L93" i="30" s="1"/>
  <c r="G93" i="64"/>
  <c r="L93" i="64" s="1"/>
  <c r="DC105" i="39"/>
  <c r="G92" i="30"/>
  <c r="L92" i="30" s="1"/>
  <c r="G92" i="64"/>
  <c r="L92" i="64" s="1"/>
  <c r="DC100" i="39"/>
  <c r="G87" i="30"/>
  <c r="L87" i="30" s="1"/>
  <c r="G87" i="64"/>
  <c r="L87" i="64" s="1"/>
  <c r="DC99" i="39"/>
  <c r="D113" i="28"/>
  <c r="D113" i="47"/>
  <c r="FG112" i="39"/>
  <c r="J83" i="27"/>
  <c r="S83" i="27" s="1"/>
  <c r="E115" i="41"/>
  <c r="O115" i="41" s="1"/>
  <c r="DU51" i="39"/>
  <c r="K33" i="27"/>
  <c r="T33" i="27" s="1"/>
  <c r="DU93" i="39"/>
  <c r="K87" i="27"/>
  <c r="T87" i="27" s="1"/>
  <c r="DV57" i="39"/>
  <c r="J84" i="27"/>
  <c r="S84" i="27" s="1"/>
  <c r="F1" i="47"/>
  <c r="L1" i="47" s="1"/>
  <c r="GC1" i="39"/>
  <c r="F105" i="58"/>
  <c r="M105" i="58" s="1"/>
  <c r="E103" i="58"/>
  <c r="L103" i="58" s="1"/>
  <c r="DX98" i="39"/>
  <c r="GF98" i="39"/>
  <c r="GC98" i="39"/>
  <c r="K98" i="41" s="1"/>
  <c r="U98" i="41" s="1"/>
  <c r="F97" i="58"/>
  <c r="M97" i="58" s="1"/>
  <c r="E96" i="41"/>
  <c r="O96" i="41" s="1"/>
  <c r="EA89" i="39"/>
  <c r="GI89" i="39"/>
  <c r="F89" i="58"/>
  <c r="M89" i="58" s="1"/>
  <c r="GC89" i="39"/>
  <c r="K89" i="41" s="1"/>
  <c r="U89" i="41" s="1"/>
  <c r="DR89" i="39"/>
  <c r="FZ89" i="39"/>
  <c r="GD88" i="39"/>
  <c r="DS88" i="39"/>
  <c r="GA88" i="39"/>
  <c r="F75" i="58"/>
  <c r="M75" i="58" s="1"/>
  <c r="F59" i="58"/>
  <c r="M59" i="58" s="1"/>
  <c r="F43" i="58"/>
  <c r="M43" i="58" s="1"/>
  <c r="F27" i="58"/>
  <c r="M27" i="58" s="1"/>
  <c r="GB110" i="39"/>
  <c r="DT110" i="39"/>
  <c r="M118" i="28"/>
  <c r="M118" i="47"/>
  <c r="E117" i="58"/>
  <c r="L117" i="58" s="1"/>
  <c r="G94" i="73"/>
  <c r="O94" i="73" s="1"/>
  <c r="D106" i="47"/>
  <c r="D106" i="28"/>
  <c r="G97" i="64"/>
  <c r="L97" i="64" s="1"/>
  <c r="G97" i="30"/>
  <c r="L97" i="30" s="1"/>
  <c r="K61" i="27"/>
  <c r="T61" i="27" s="1"/>
  <c r="J53" i="27"/>
  <c r="S53" i="27" s="1"/>
  <c r="K35" i="27"/>
  <c r="T35" i="27" s="1"/>
  <c r="F109" i="58"/>
  <c r="M109" i="58" s="1"/>
  <c r="E107" i="58"/>
  <c r="L107" i="58" s="1"/>
  <c r="F101" i="58"/>
  <c r="M101" i="58" s="1"/>
  <c r="F67" i="58"/>
  <c r="M67" i="58" s="1"/>
  <c r="F35" i="58"/>
  <c r="M35" i="58" s="1"/>
  <c r="E25" i="58"/>
  <c r="L25" i="58" s="1"/>
  <c r="E9" i="58"/>
  <c r="L9" i="58" s="1"/>
  <c r="EO110" i="39"/>
  <c r="GX110" i="39"/>
  <c r="EK110" i="39"/>
  <c r="GT110" i="39"/>
  <c r="ER105" i="39"/>
  <c r="ET83" i="39"/>
  <c r="EV75" i="39"/>
  <c r="ER96" i="39"/>
  <c r="C8" i="32"/>
  <c r="EV79" i="39"/>
  <c r="EV83" i="39"/>
  <c r="C14" i="33"/>
  <c r="CF14" i="33"/>
  <c r="EW93" i="39"/>
  <c r="CF12" i="33"/>
  <c r="AH12" i="35" s="1"/>
  <c r="U10" i="33"/>
  <c r="C10" i="35" s="1"/>
  <c r="U9" i="33"/>
  <c r="U7" i="35"/>
  <c r="L7" i="33"/>
  <c r="CL7" i="33"/>
  <c r="AM6" i="33"/>
  <c r="O6" i="35" s="1"/>
  <c r="AE8" i="32"/>
  <c r="AM6" i="32"/>
  <c r="ES80" i="39"/>
  <c r="D42" i="47"/>
  <c r="DQ93" i="6"/>
  <c r="DU93" i="6" s="1"/>
  <c r="EZ76" i="39"/>
  <c r="DQ96" i="6"/>
  <c r="DU96" i="6" s="1"/>
  <c r="E34" i="39"/>
  <c r="D34" i="27" s="1"/>
  <c r="EY44" i="39"/>
  <c r="DR14" i="71"/>
  <c r="DU14" i="71" s="1"/>
  <c r="E22" i="39"/>
  <c r="M36" i="39"/>
  <c r="DR62" i="71"/>
  <c r="DU62" i="71" s="1"/>
  <c r="DI9" i="39"/>
  <c r="AD78" i="39"/>
  <c r="AE78" i="39" s="1"/>
  <c r="AL72" i="39"/>
  <c r="AM72" i="39" s="1"/>
  <c r="D72" i="74" s="1"/>
  <c r="AL70" i="39"/>
  <c r="AM70" i="39" s="1"/>
  <c r="AH66" i="39"/>
  <c r="AI66" i="39" s="1"/>
  <c r="D66" i="76" s="1"/>
  <c r="AL64" i="39"/>
  <c r="AD62" i="39"/>
  <c r="AE62" i="39" s="1"/>
  <c r="AL60" i="39"/>
  <c r="AM60" i="39" s="1"/>
  <c r="AL56" i="39"/>
  <c r="AM56" i="39" s="1"/>
  <c r="AL54" i="39"/>
  <c r="AM54" i="39" s="1"/>
  <c r="AL50" i="39"/>
  <c r="AM50" i="39" s="1"/>
  <c r="DS62" i="71" s="1"/>
  <c r="DV62" i="71" s="1"/>
  <c r="AH48" i="39"/>
  <c r="AI48" i="39" s="1"/>
  <c r="AL46" i="39"/>
  <c r="AM46" i="39" s="1"/>
  <c r="AL44" i="39"/>
  <c r="AD40" i="39"/>
  <c r="AE40" i="39" s="1"/>
  <c r="AH38" i="39"/>
  <c r="AD34" i="39"/>
  <c r="AE34" i="39" s="1"/>
  <c r="DQ46" i="71" s="1"/>
  <c r="DT46" i="71" s="1"/>
  <c r="AD32" i="39"/>
  <c r="AE32" i="39" s="1"/>
  <c r="D32" i="75" s="1"/>
  <c r="AD30" i="39"/>
  <c r="AE30" i="39" s="1"/>
  <c r="AH28" i="39"/>
  <c r="AI28" i="39" s="1"/>
  <c r="AD24" i="39"/>
  <c r="AE24" i="39" s="1"/>
  <c r="AL22" i="39"/>
  <c r="AM22" i="39" s="1"/>
  <c r="AH18" i="39"/>
  <c r="AI18" i="39" s="1"/>
  <c r="AL16" i="39"/>
  <c r="AM16" i="39" s="1"/>
  <c r="AD14" i="39"/>
  <c r="AE14" i="39" s="1"/>
  <c r="AL12" i="39"/>
  <c r="AL8" i="39"/>
  <c r="AM8" i="39" s="1"/>
  <c r="AL6" i="39"/>
  <c r="AM6" i="39" s="1"/>
  <c r="AL2" i="39"/>
  <c r="D2" i="39"/>
  <c r="G10" i="32"/>
  <c r="AL82" i="39"/>
  <c r="AM82" i="39" s="1"/>
  <c r="FG9" i="39"/>
  <c r="EY75" i="39"/>
  <c r="M84" i="28"/>
  <c r="V14" i="35"/>
  <c r="G76" i="41"/>
  <c r="Q76" i="41" s="1"/>
  <c r="G80" i="41"/>
  <c r="Q80" i="41" s="1"/>
  <c r="G84" i="74"/>
  <c r="O84" i="74" s="1"/>
  <c r="G84" i="73"/>
  <c r="O84" i="73" s="1"/>
  <c r="J10" i="35"/>
  <c r="H26" i="36" s="1"/>
  <c r="ES106" i="39"/>
  <c r="D95" i="64"/>
  <c r="DR118" i="6"/>
  <c r="DV118" i="6" s="1"/>
  <c r="M90" i="39"/>
  <c r="D101" i="74"/>
  <c r="FC106" i="39"/>
  <c r="EY101" i="39"/>
  <c r="L105" i="39"/>
  <c r="G94" i="41"/>
  <c r="Q94" i="41" s="1"/>
  <c r="G93" i="58"/>
  <c r="N93" i="58" s="1"/>
  <c r="CJ91" i="39"/>
  <c r="G90" i="58"/>
  <c r="N90" i="58" s="1"/>
  <c r="G90" i="76"/>
  <c r="E90" i="30"/>
  <c r="G90" i="73"/>
  <c r="O90" i="73" s="1"/>
  <c r="G90" i="77"/>
  <c r="G90" i="74"/>
  <c r="O90" i="74" s="1"/>
  <c r="G88" i="72"/>
  <c r="O88" i="72" s="1"/>
  <c r="G109" i="29"/>
  <c r="N109" i="29" s="1"/>
  <c r="G109" i="58"/>
  <c r="N109" i="58" s="1"/>
  <c r="G109" i="75"/>
  <c r="O109" i="75" s="1"/>
  <c r="G109" i="74"/>
  <c r="O109" i="74" s="1"/>
  <c r="G109" i="27"/>
  <c r="P109" i="27" s="1"/>
  <c r="G107" i="41"/>
  <c r="Q107" i="41" s="1"/>
  <c r="CJ106" i="39"/>
  <c r="G105" i="41"/>
  <c r="Q105" i="41" s="1"/>
  <c r="G103" i="74"/>
  <c r="O103" i="74" s="1"/>
  <c r="E101" i="30"/>
  <c r="J101" i="30" s="1"/>
  <c r="G101" i="27"/>
  <c r="P101" i="27" s="1"/>
  <c r="G101" i="74"/>
  <c r="O101" i="74" s="1"/>
  <c r="G101" i="76"/>
  <c r="O101" i="76" s="1"/>
  <c r="G101" i="29"/>
  <c r="N101" i="29" s="1"/>
  <c r="G101" i="58"/>
  <c r="N101" i="58" s="1"/>
  <c r="G96" i="41"/>
  <c r="Q96" i="41" s="1"/>
  <c r="DC98" i="39"/>
  <c r="DE109" i="39"/>
  <c r="DE120" i="39"/>
  <c r="DE107" i="39"/>
  <c r="DC119" i="39"/>
  <c r="DC115" i="39"/>
  <c r="DE102" i="39"/>
  <c r="DE114" i="39" s="1"/>
  <c r="DE100" i="39"/>
  <c r="FH112" i="39"/>
  <c r="M111" i="47"/>
  <c r="K30" i="27"/>
  <c r="T30" i="27" s="1"/>
  <c r="F3" i="41"/>
  <c r="P3" i="41" s="1"/>
  <c r="K23" i="27"/>
  <c r="T23" i="27" s="1"/>
  <c r="DU67" i="39"/>
  <c r="K73" i="27"/>
  <c r="T73" i="27" s="1"/>
  <c r="DU19" i="39"/>
  <c r="K39" i="27"/>
  <c r="T39" i="27" s="1"/>
  <c r="K47" i="27"/>
  <c r="T47" i="27" s="1"/>
  <c r="K75" i="27"/>
  <c r="T75" i="27" s="1"/>
  <c r="E41" i="41"/>
  <c r="O41" i="41" s="1"/>
  <c r="F35" i="41"/>
  <c r="P35" i="41" s="1"/>
  <c r="GR1" i="39"/>
  <c r="F1" i="76"/>
  <c r="N1" i="76" s="1"/>
  <c r="F1" i="73"/>
  <c r="N1" i="73" s="1"/>
  <c r="F1" i="74"/>
  <c r="N1" i="74" s="1"/>
  <c r="F1" i="72"/>
  <c r="N1" i="72" s="1"/>
  <c r="F103" i="58"/>
  <c r="M103" i="58" s="1"/>
  <c r="DV102" i="39"/>
  <c r="DZ98" i="39"/>
  <c r="GH98" i="39"/>
  <c r="DW98" i="39"/>
  <c r="DT98" i="39"/>
  <c r="F95" i="58"/>
  <c r="M95" i="58" s="1"/>
  <c r="E93" i="58"/>
  <c r="L93" i="58" s="1"/>
  <c r="EC89" i="39"/>
  <c r="GK89" i="39"/>
  <c r="DZ89" i="39"/>
  <c r="DT89" i="39"/>
  <c r="GB89" i="39"/>
  <c r="DQ89" i="39"/>
  <c r="EC88" i="39"/>
  <c r="DX88" i="39"/>
  <c r="GF88" i="39"/>
  <c r="GC88" i="39"/>
  <c r="K88" i="41" s="1"/>
  <c r="U88" i="41" s="1"/>
  <c r="E74" i="41"/>
  <c r="O74" i="41" s="1"/>
  <c r="DV58" i="39"/>
  <c r="DV42" i="39"/>
  <c r="DV26" i="39"/>
  <c r="DV10" i="39"/>
  <c r="DW110" i="39"/>
  <c r="GE110" i="39"/>
  <c r="M119" i="28"/>
  <c r="M119" i="47"/>
  <c r="G118" i="74"/>
  <c r="O118" i="74" s="1"/>
  <c r="G118" i="41"/>
  <c r="Q118" i="41" s="1"/>
  <c r="G113" i="58"/>
  <c r="N113" i="58" s="1"/>
  <c r="F81" i="58"/>
  <c r="M81" i="58" s="1"/>
  <c r="DV80" i="39"/>
  <c r="E79" i="58"/>
  <c r="L79" i="58" s="1"/>
  <c r="F73" i="58"/>
  <c r="M73" i="58" s="1"/>
  <c r="E71" i="58"/>
  <c r="L71" i="58" s="1"/>
  <c r="F65" i="58"/>
  <c r="M65" i="58" s="1"/>
  <c r="F57" i="58"/>
  <c r="M57" i="58" s="1"/>
  <c r="DV56" i="39"/>
  <c r="F49" i="58"/>
  <c r="M49" i="58" s="1"/>
  <c r="DV48" i="39"/>
  <c r="E47" i="58"/>
  <c r="L47" i="58" s="1"/>
  <c r="F41" i="58"/>
  <c r="M41" i="58" s="1"/>
  <c r="E39" i="58"/>
  <c r="L39" i="58" s="1"/>
  <c r="F33" i="58"/>
  <c r="M33" i="58" s="1"/>
  <c r="E32" i="58"/>
  <c r="L32" i="58" s="1"/>
  <c r="F25" i="58"/>
  <c r="M25" i="58" s="1"/>
  <c r="E23" i="58"/>
  <c r="L23" i="58" s="1"/>
  <c r="E15" i="58"/>
  <c r="L15" i="58" s="1"/>
  <c r="E7" i="58"/>
  <c r="L7" i="58" s="1"/>
  <c r="EP112" i="39"/>
  <c r="EH112" i="39"/>
  <c r="EN110" i="39"/>
  <c r="GW110" i="39"/>
  <c r="E110" i="74"/>
  <c r="M110" i="74" s="1"/>
  <c r="GS110" i="39"/>
  <c r="E110" i="73"/>
  <c r="M110" i="73" s="1"/>
  <c r="EF110" i="39"/>
  <c r="GO110" i="39"/>
  <c r="EN98" i="39"/>
  <c r="GW98" i="39"/>
  <c r="EQ89" i="39"/>
  <c r="GZ89" i="39"/>
  <c r="EM89" i="39"/>
  <c r="GV89" i="39"/>
  <c r="GR89" i="39"/>
  <c r="F89" i="72"/>
  <c r="N89" i="72" s="1"/>
  <c r="EE89" i="39"/>
  <c r="GN89" i="39"/>
  <c r="EL88" i="39"/>
  <c r="GU88" i="39"/>
  <c r="ED88" i="39"/>
  <c r="GM88" i="39"/>
  <c r="E54" i="74"/>
  <c r="M54" i="74" s="1"/>
  <c r="E54" i="73"/>
  <c r="M54" i="73" s="1"/>
  <c r="F115" i="58"/>
  <c r="M115" i="58" s="1"/>
  <c r="E112" i="58"/>
  <c r="L112" i="58" s="1"/>
  <c r="E111" i="58"/>
  <c r="L111" i="58" s="1"/>
  <c r="EC110" i="39"/>
  <c r="GK110" i="39"/>
  <c r="GD110" i="39"/>
  <c r="S19" i="32"/>
  <c r="AM19" i="32"/>
  <c r="G120" i="76"/>
  <c r="O120" i="76" s="1"/>
  <c r="E120" i="30"/>
  <c r="J120" i="30" s="1"/>
  <c r="G120" i="29"/>
  <c r="N120" i="29" s="1"/>
  <c r="G120" i="72"/>
  <c r="O120" i="72" s="1"/>
  <c r="E117" i="73"/>
  <c r="M117" i="73" s="1"/>
  <c r="E117" i="72"/>
  <c r="M117" i="72" s="1"/>
  <c r="E117" i="74"/>
  <c r="M117" i="74" s="1"/>
  <c r="EE110" i="39"/>
  <c r="EQ98" i="39"/>
  <c r="EF98" i="39"/>
  <c r="EJ94" i="39"/>
  <c r="EL89" i="39"/>
  <c r="EP88" i="39"/>
  <c r="EJ86" i="39"/>
  <c r="EI42" i="39"/>
  <c r="M70" i="64"/>
  <c r="M54" i="64"/>
  <c r="M56" i="64"/>
  <c r="DR88" i="39"/>
  <c r="F87" i="58"/>
  <c r="M87" i="58" s="1"/>
  <c r="E86" i="41"/>
  <c r="O86" i="41" s="1"/>
  <c r="F79" i="58"/>
  <c r="M79" i="58" s="1"/>
  <c r="E77" i="58"/>
  <c r="L77" i="58" s="1"/>
  <c r="F71" i="58"/>
  <c r="M71" i="58" s="1"/>
  <c r="DV70" i="39"/>
  <c r="F63" i="58"/>
  <c r="M63" i="58" s="1"/>
  <c r="E61" i="58"/>
  <c r="L61" i="58" s="1"/>
  <c r="F55" i="58"/>
  <c r="M55" i="58" s="1"/>
  <c r="F47" i="58"/>
  <c r="M47" i="58" s="1"/>
  <c r="DV46" i="39"/>
  <c r="E45" i="58"/>
  <c r="L45" i="58" s="1"/>
  <c r="F39" i="58"/>
  <c r="M39" i="58" s="1"/>
  <c r="DV38" i="39"/>
  <c r="F31" i="58"/>
  <c r="M31" i="58" s="1"/>
  <c r="DV30" i="39"/>
  <c r="E29" i="58"/>
  <c r="L29" i="58" s="1"/>
  <c r="F23" i="58"/>
  <c r="M23" i="58" s="1"/>
  <c r="DV14" i="39"/>
  <c r="E13" i="58"/>
  <c r="L13" i="58" s="1"/>
  <c r="DV6" i="39"/>
  <c r="F114" i="72"/>
  <c r="N114" i="72" s="1"/>
  <c r="F114" i="74"/>
  <c r="N114" i="74" s="1"/>
  <c r="F114" i="73"/>
  <c r="N114" i="73" s="1"/>
  <c r="E111" i="74"/>
  <c r="M111" i="74" s="1"/>
  <c r="E111" i="73"/>
  <c r="M111" i="73" s="1"/>
  <c r="E111" i="72"/>
  <c r="M111" i="72" s="1"/>
  <c r="GR110" i="39"/>
  <c r="F110" i="74"/>
  <c r="N110" i="74" s="1"/>
  <c r="E107" i="73"/>
  <c r="M107" i="73" s="1"/>
  <c r="E107" i="74"/>
  <c r="M107" i="74" s="1"/>
  <c r="E107" i="72"/>
  <c r="M107" i="72" s="1"/>
  <c r="F106" i="74"/>
  <c r="N106" i="74" s="1"/>
  <c r="F106" i="72"/>
  <c r="N106" i="72" s="1"/>
  <c r="E103" i="73"/>
  <c r="M103" i="73" s="1"/>
  <c r="E103" i="74"/>
  <c r="M103" i="74" s="1"/>
  <c r="E103" i="72"/>
  <c r="M103" i="72" s="1"/>
  <c r="F102" i="73"/>
  <c r="N102" i="73" s="1"/>
  <c r="F102" i="72"/>
  <c r="N102" i="72" s="1"/>
  <c r="F102" i="74"/>
  <c r="N102" i="74" s="1"/>
  <c r="E99" i="73"/>
  <c r="M99" i="73" s="1"/>
  <c r="E99" i="74"/>
  <c r="M99" i="74" s="1"/>
  <c r="F98" i="72"/>
  <c r="N98" i="72" s="1"/>
  <c r="GR98" i="39"/>
  <c r="F98" i="74"/>
  <c r="N98" i="74" s="1"/>
  <c r="F98" i="73"/>
  <c r="N98" i="73" s="1"/>
  <c r="E95" i="73"/>
  <c r="M95" i="73" s="1"/>
  <c r="E95" i="74"/>
  <c r="M95" i="74" s="1"/>
  <c r="F94" i="73"/>
  <c r="N94" i="73" s="1"/>
  <c r="F94" i="74"/>
  <c r="N94" i="74" s="1"/>
  <c r="E91" i="73"/>
  <c r="M91" i="73" s="1"/>
  <c r="E91" i="74"/>
  <c r="M91" i="74" s="1"/>
  <c r="E91" i="72"/>
  <c r="M91" i="72" s="1"/>
  <c r="F90" i="74"/>
  <c r="N90" i="74" s="1"/>
  <c r="F90" i="72"/>
  <c r="N90" i="72" s="1"/>
  <c r="EO88" i="39"/>
  <c r="GX88" i="39"/>
  <c r="EK88" i="39"/>
  <c r="GT88" i="39"/>
  <c r="EG88" i="39"/>
  <c r="GP88" i="39"/>
  <c r="E87" i="73"/>
  <c r="M87" i="73" s="1"/>
  <c r="E87" i="74"/>
  <c r="M87" i="74" s="1"/>
  <c r="E87" i="72"/>
  <c r="M87" i="72" s="1"/>
  <c r="F86" i="73"/>
  <c r="N86" i="73" s="1"/>
  <c r="F86" i="72"/>
  <c r="N86" i="72" s="1"/>
  <c r="F86" i="74"/>
  <c r="N86" i="74" s="1"/>
  <c r="E83" i="73"/>
  <c r="M83" i="73" s="1"/>
  <c r="E83" i="74"/>
  <c r="M83" i="74" s="1"/>
  <c r="F82" i="72"/>
  <c r="N82" i="72" s="1"/>
  <c r="F82" i="74"/>
  <c r="N82" i="74" s="1"/>
  <c r="F82" i="73"/>
  <c r="N82" i="73" s="1"/>
  <c r="E79" i="73"/>
  <c r="M79" i="73" s="1"/>
  <c r="E79" i="74"/>
  <c r="M79" i="74" s="1"/>
  <c r="E79" i="72"/>
  <c r="M79" i="72" s="1"/>
  <c r="F78" i="73"/>
  <c r="N78" i="73" s="1"/>
  <c r="F78" i="74"/>
  <c r="N78" i="74" s="1"/>
  <c r="F78" i="72"/>
  <c r="N78" i="72" s="1"/>
  <c r="E75" i="73"/>
  <c r="M75" i="73" s="1"/>
  <c r="E75" i="74"/>
  <c r="M75" i="74" s="1"/>
  <c r="E75" i="72"/>
  <c r="M75" i="72" s="1"/>
  <c r="F74" i="72"/>
  <c r="N74" i="72" s="1"/>
  <c r="F74" i="74"/>
  <c r="N74" i="74" s="1"/>
  <c r="F74" i="73"/>
  <c r="N74" i="73" s="1"/>
  <c r="E71" i="73"/>
  <c r="M71" i="73" s="1"/>
  <c r="E71" i="74"/>
  <c r="M71" i="74" s="1"/>
  <c r="F70" i="73"/>
  <c r="N70" i="73" s="1"/>
  <c r="F70" i="72"/>
  <c r="N70" i="72" s="1"/>
  <c r="E67" i="73"/>
  <c r="M67" i="73" s="1"/>
  <c r="E67" i="74"/>
  <c r="M67" i="74" s="1"/>
  <c r="F66" i="72"/>
  <c r="N66" i="72" s="1"/>
  <c r="F66" i="74"/>
  <c r="N66" i="74" s="1"/>
  <c r="F66" i="73"/>
  <c r="N66" i="73" s="1"/>
  <c r="E63" i="73"/>
  <c r="M63" i="73" s="1"/>
  <c r="E63" i="74"/>
  <c r="M63" i="74" s="1"/>
  <c r="E63" i="72"/>
  <c r="M63" i="72" s="1"/>
  <c r="F62" i="73"/>
  <c r="N62" i="73" s="1"/>
  <c r="F62" i="72"/>
  <c r="N62" i="72" s="1"/>
  <c r="E59" i="73"/>
  <c r="M59" i="73" s="1"/>
  <c r="E59" i="74"/>
  <c r="M59" i="74" s="1"/>
  <c r="E59" i="72"/>
  <c r="M59" i="72" s="1"/>
  <c r="F58" i="74"/>
  <c r="N58" i="74" s="1"/>
  <c r="F58" i="72"/>
  <c r="N58" i="72" s="1"/>
  <c r="F58" i="73"/>
  <c r="N58" i="73" s="1"/>
  <c r="E55" i="73"/>
  <c r="M55" i="73" s="1"/>
  <c r="E55" i="72"/>
  <c r="M55" i="72" s="1"/>
  <c r="E55" i="74"/>
  <c r="M55" i="74" s="1"/>
  <c r="F54" i="73"/>
  <c r="N54" i="73" s="1"/>
  <c r="F54" i="72"/>
  <c r="N54" i="72" s="1"/>
  <c r="E51" i="73"/>
  <c r="M51" i="73" s="1"/>
  <c r="E51" i="74"/>
  <c r="M51" i="74" s="1"/>
  <c r="F50" i="72"/>
  <c r="N50" i="72" s="1"/>
  <c r="F50" i="74"/>
  <c r="N50" i="74" s="1"/>
  <c r="E47" i="73"/>
  <c r="M47" i="73" s="1"/>
  <c r="E47" i="74"/>
  <c r="M47" i="74" s="1"/>
  <c r="E47" i="72"/>
  <c r="M47" i="72" s="1"/>
  <c r="F46" i="73"/>
  <c r="N46" i="73" s="1"/>
  <c r="F46" i="74"/>
  <c r="N46" i="74" s="1"/>
  <c r="E43" i="73"/>
  <c r="M43" i="73" s="1"/>
  <c r="E43" i="72"/>
  <c r="M43" i="72" s="1"/>
  <c r="E43" i="74"/>
  <c r="M43" i="74" s="1"/>
  <c r="F42" i="73"/>
  <c r="N42" i="73" s="1"/>
  <c r="F42" i="72"/>
  <c r="N42" i="72" s="1"/>
  <c r="E39" i="73"/>
  <c r="M39" i="73" s="1"/>
  <c r="E39" i="74"/>
  <c r="M39" i="74" s="1"/>
  <c r="E39" i="72"/>
  <c r="M39" i="72" s="1"/>
  <c r="F38" i="73"/>
  <c r="N38" i="73" s="1"/>
  <c r="F38" i="74"/>
  <c r="N38" i="74" s="1"/>
  <c r="F38" i="72"/>
  <c r="N38" i="72" s="1"/>
  <c r="E35" i="73"/>
  <c r="M35" i="73" s="1"/>
  <c r="E35" i="74"/>
  <c r="M35" i="74" s="1"/>
  <c r="F34" i="72"/>
  <c r="N34" i="72" s="1"/>
  <c r="F34" i="73"/>
  <c r="N34" i="73" s="1"/>
  <c r="F34" i="74"/>
  <c r="N34" i="74" s="1"/>
  <c r="F30" i="73"/>
  <c r="N30" i="73" s="1"/>
  <c r="F30" i="74"/>
  <c r="N30" i="74" s="1"/>
  <c r="E27" i="73"/>
  <c r="M27" i="73" s="1"/>
  <c r="E27" i="74"/>
  <c r="M27" i="74" s="1"/>
  <c r="E27" i="72"/>
  <c r="M27" i="72" s="1"/>
  <c r="EJ27" i="39"/>
  <c r="F26" i="73"/>
  <c r="N26" i="73" s="1"/>
  <c r="F26" i="74"/>
  <c r="N26" i="74" s="1"/>
  <c r="F26" i="72"/>
  <c r="N26" i="72" s="1"/>
  <c r="E23" i="73"/>
  <c r="M23" i="73" s="1"/>
  <c r="E23" i="72"/>
  <c r="M23" i="72" s="1"/>
  <c r="F22" i="73"/>
  <c r="N22" i="73" s="1"/>
  <c r="F22" i="74"/>
  <c r="N22" i="74" s="1"/>
  <c r="F22" i="72"/>
  <c r="N22" i="72" s="1"/>
  <c r="E19" i="73"/>
  <c r="M19" i="73" s="1"/>
  <c r="E19" i="74"/>
  <c r="M19" i="74" s="1"/>
  <c r="EJ19" i="39"/>
  <c r="F18" i="72"/>
  <c r="F18" i="74"/>
  <c r="N18" i="74" s="1"/>
  <c r="F18" i="73"/>
  <c r="N18" i="73" s="1"/>
  <c r="E15" i="73"/>
  <c r="M15" i="73" s="1"/>
  <c r="EJ15" i="39"/>
  <c r="E15" i="74"/>
  <c r="M15" i="74" s="1"/>
  <c r="F14" i="73"/>
  <c r="N14" i="73" s="1"/>
  <c r="F14" i="72"/>
  <c r="N14" i="72" s="1"/>
  <c r="EI14" i="39"/>
  <c r="E11" i="73"/>
  <c r="M11" i="73" s="1"/>
  <c r="EJ11" i="39"/>
  <c r="E11" i="72"/>
  <c r="M11" i="72" s="1"/>
  <c r="F10" i="74"/>
  <c r="N10" i="74" s="1"/>
  <c r="F10" i="73"/>
  <c r="N10" i="73" s="1"/>
  <c r="F10" i="72"/>
  <c r="N10" i="72" s="1"/>
  <c r="E7" i="73"/>
  <c r="M7" i="73" s="1"/>
  <c r="E7" i="74"/>
  <c r="M7" i="74" s="1"/>
  <c r="E7" i="72"/>
  <c r="M7" i="72" s="1"/>
  <c r="F6" i="73"/>
  <c r="N6" i="73" s="1"/>
  <c r="F6" i="72"/>
  <c r="N6" i="72" s="1"/>
  <c r="F6" i="74"/>
  <c r="N6" i="74" s="1"/>
  <c r="E3" i="73"/>
  <c r="M3" i="73" s="1"/>
  <c r="E3" i="74"/>
  <c r="M3" i="74" s="1"/>
  <c r="GC110" i="39"/>
  <c r="K110" i="41" s="1"/>
  <c r="U110" i="41" s="1"/>
  <c r="DR110" i="39"/>
  <c r="FZ110" i="39"/>
  <c r="E119" i="73"/>
  <c r="M119" i="73" s="1"/>
  <c r="E119" i="72"/>
  <c r="M119" i="72" s="1"/>
  <c r="E119" i="74"/>
  <c r="M119" i="74" s="1"/>
  <c r="F116" i="41"/>
  <c r="P116" i="41" s="1"/>
  <c r="EJ107" i="39"/>
  <c r="EM98" i="39"/>
  <c r="EE98" i="39"/>
  <c r="EI94" i="39"/>
  <c r="EH89" i="39"/>
  <c r="EH88" i="39"/>
  <c r="EI86" i="39"/>
  <c r="EI74" i="39"/>
  <c r="EJ71" i="39"/>
  <c r="EJ67" i="39"/>
  <c r="EJ59" i="39"/>
  <c r="EJ51" i="39"/>
  <c r="EI46" i="39"/>
  <c r="EI34" i="39"/>
  <c r="EJ31" i="39"/>
  <c r="EJ23" i="39"/>
  <c r="EI2" i="39"/>
  <c r="M44" i="64"/>
  <c r="E54" i="72"/>
  <c r="M54" i="72" s="1"/>
  <c r="F94" i="72"/>
  <c r="N94" i="72" s="1"/>
  <c r="F30" i="72"/>
  <c r="N30" i="72" s="1"/>
  <c r="F90" i="73"/>
  <c r="N90" i="73" s="1"/>
  <c r="E30" i="73"/>
  <c r="M30" i="73" s="1"/>
  <c r="F93" i="74"/>
  <c r="N93" i="74" s="1"/>
  <c r="F62" i="74"/>
  <c r="N62" i="74" s="1"/>
  <c r="F17" i="74"/>
  <c r="N17" i="74" s="1"/>
  <c r="M61" i="30"/>
  <c r="GQ98" i="39"/>
  <c r="F85" i="58"/>
  <c r="M85" i="58" s="1"/>
  <c r="F77" i="58"/>
  <c r="M77" i="58" s="1"/>
  <c r="DV76" i="39"/>
  <c r="F69" i="58"/>
  <c r="M69" i="58" s="1"/>
  <c r="E67" i="58"/>
  <c r="L67" i="58" s="1"/>
  <c r="F61" i="58"/>
  <c r="M61" i="58" s="1"/>
  <c r="DV60" i="39"/>
  <c r="E59" i="58"/>
  <c r="L59" i="58" s="1"/>
  <c r="F53" i="58"/>
  <c r="M53" i="58" s="1"/>
  <c r="DV52" i="39"/>
  <c r="F45" i="58"/>
  <c r="M45" i="58" s="1"/>
  <c r="E44" i="41"/>
  <c r="O44" i="41" s="1"/>
  <c r="F37" i="58"/>
  <c r="M37" i="58" s="1"/>
  <c r="E35" i="58"/>
  <c r="L35" i="58" s="1"/>
  <c r="F29" i="58"/>
  <c r="M29" i="58" s="1"/>
  <c r="E27" i="58"/>
  <c r="L27" i="58" s="1"/>
  <c r="F21" i="58"/>
  <c r="M21" i="58" s="1"/>
  <c r="E20" i="58"/>
  <c r="L20" i="58" s="1"/>
  <c r="DV12" i="39"/>
  <c r="EP110" i="39"/>
  <c r="GY110" i="39"/>
  <c r="EH110" i="39"/>
  <c r="GQ110" i="39"/>
  <c r="ED110" i="39"/>
  <c r="GM110" i="39"/>
  <c r="EP98" i="39"/>
  <c r="GY98" i="39"/>
  <c r="ED98" i="39"/>
  <c r="GM98" i="39"/>
  <c r="EK89" i="39"/>
  <c r="GT89" i="39"/>
  <c r="EN88" i="39"/>
  <c r="GW88" i="39"/>
  <c r="EF88" i="39"/>
  <c r="GO88" i="39"/>
  <c r="EB112" i="39"/>
  <c r="DX112" i="39"/>
  <c r="DT112" i="39"/>
  <c r="DQ110" i="39"/>
  <c r="FY110" i="39"/>
  <c r="F120" i="74"/>
  <c r="N120" i="74" s="1"/>
  <c r="F120" i="73"/>
  <c r="N120" i="73" s="1"/>
  <c r="F120" i="72"/>
  <c r="N120" i="72" s="1"/>
  <c r="EI106" i="39"/>
  <c r="EJ103" i="39"/>
  <c r="EJ99" i="39"/>
  <c r="EL98" i="39"/>
  <c r="EJ91" i="39"/>
  <c r="EP89" i="39"/>
  <c r="EG89" i="39"/>
  <c r="EJ83" i="39"/>
  <c r="EI78" i="39"/>
  <c r="EI66" i="39"/>
  <c r="EJ63" i="39"/>
  <c r="EI58" i="39"/>
  <c r="EJ55" i="39"/>
  <c r="EI50" i="39"/>
  <c r="EI38" i="39"/>
  <c r="EI6" i="39"/>
  <c r="M50" i="64"/>
  <c r="E95" i="72"/>
  <c r="M95" i="72" s="1"/>
  <c r="E31" i="72"/>
  <c r="M31" i="72" s="1"/>
  <c r="F81" i="72"/>
  <c r="N81" i="72" s="1"/>
  <c r="E22" i="73"/>
  <c r="M22" i="73" s="1"/>
  <c r="F54" i="74"/>
  <c r="N54" i="74" s="1"/>
  <c r="F2" i="74"/>
  <c r="N2" i="74" s="1"/>
  <c r="H123" i="29"/>
  <c r="O123" i="29" s="1"/>
  <c r="H124" i="29"/>
  <c r="O124" i="29" s="1"/>
  <c r="M66" i="30"/>
  <c r="M46" i="64"/>
  <c r="M41" i="30"/>
  <c r="M55" i="64"/>
  <c r="M42" i="64"/>
  <c r="M40" i="30"/>
  <c r="H2" i="27"/>
  <c r="Q2" i="27" s="1"/>
  <c r="H2" i="41"/>
  <c r="R2" i="41" s="1"/>
  <c r="DG32" i="39"/>
  <c r="DI20" i="39"/>
  <c r="DI10" i="39"/>
  <c r="DI41" i="39"/>
  <c r="DI6" i="39"/>
  <c r="DH14" i="39"/>
  <c r="H5" i="27"/>
  <c r="Q5" i="27" s="1"/>
  <c r="DG21" i="39"/>
  <c r="FZ2" i="39"/>
  <c r="GD2" i="39"/>
  <c r="GH2" i="39"/>
  <c r="GL2" i="39"/>
  <c r="GP2" i="39"/>
  <c r="GT2" i="39"/>
  <c r="GX2" i="39"/>
  <c r="GA2" i="39"/>
  <c r="GE2" i="39"/>
  <c r="GI2" i="39"/>
  <c r="GM2" i="39"/>
  <c r="GQ2" i="39"/>
  <c r="GU2" i="39"/>
  <c r="GY2" i="39"/>
  <c r="GB2" i="39"/>
  <c r="GF2" i="39"/>
  <c r="GJ2" i="39"/>
  <c r="GN2" i="39"/>
  <c r="GR2" i="39"/>
  <c r="GV2" i="39"/>
  <c r="GZ2" i="39"/>
  <c r="FY2" i="39"/>
  <c r="GC2" i="39"/>
  <c r="K2" i="41" s="1"/>
  <c r="U2" i="41" s="1"/>
  <c r="GG2" i="39"/>
  <c r="GK2" i="39"/>
  <c r="GO2" i="39"/>
  <c r="GS2" i="39"/>
  <c r="GW2" i="39"/>
  <c r="DH49" i="39"/>
  <c r="H8" i="27"/>
  <c r="Q8" i="27" s="1"/>
  <c r="H9" i="41"/>
  <c r="R9" i="41" s="1"/>
  <c r="H25" i="27"/>
  <c r="Q25" i="27" s="1"/>
  <c r="FX2" i="39"/>
  <c r="DS124" i="6"/>
  <c r="DW124" i="6" s="1"/>
  <c r="J74" i="26"/>
  <c r="J86" i="26" s="1"/>
  <c r="D117" i="47"/>
  <c r="EZ112" i="39"/>
  <c r="ER112" i="39"/>
  <c r="DQ124" i="6"/>
  <c r="DU124" i="6" s="1"/>
  <c r="D112" i="41"/>
  <c r="D15" i="29"/>
  <c r="DS27" i="6"/>
  <c r="D15" i="58"/>
  <c r="D68" i="30"/>
  <c r="FM68" i="39"/>
  <c r="DT80" i="6"/>
  <c r="DX80" i="6" s="1"/>
  <c r="EU68" i="39"/>
  <c r="EW68" i="39"/>
  <c r="D68" i="64"/>
  <c r="O68" i="64" s="1"/>
  <c r="D8" i="27"/>
  <c r="EZ8" i="39"/>
  <c r="DQ20" i="6"/>
  <c r="D25" i="75"/>
  <c r="D25" i="72"/>
  <c r="DQ37" i="71"/>
  <c r="DT37" i="71" s="1"/>
  <c r="D9" i="77"/>
  <c r="D9" i="74"/>
  <c r="DS21" i="71"/>
  <c r="DV21" i="71" s="1"/>
  <c r="D3" i="27"/>
  <c r="DQ15" i="6"/>
  <c r="D3" i="41"/>
  <c r="EZ3" i="39"/>
  <c r="D79" i="77"/>
  <c r="D79" i="74"/>
  <c r="DS91" i="71"/>
  <c r="DV91" i="71" s="1"/>
  <c r="FH79" i="39"/>
  <c r="D65" i="76"/>
  <c r="DR77" i="71"/>
  <c r="DU77" i="71" s="1"/>
  <c r="D65" i="73"/>
  <c r="D53" i="77"/>
  <c r="DS65" i="71"/>
  <c r="DV65" i="71" s="1"/>
  <c r="D53" i="74"/>
  <c r="D43" i="77"/>
  <c r="DS55" i="71"/>
  <c r="DV55" i="71" s="1"/>
  <c r="D33" i="75"/>
  <c r="D33" i="72"/>
  <c r="EZ33" i="39"/>
  <c r="DQ45" i="71"/>
  <c r="DT45" i="71" s="1"/>
  <c r="D11" i="75"/>
  <c r="DQ23" i="71"/>
  <c r="DT23" i="71" s="1"/>
  <c r="D11" i="72"/>
  <c r="J8" i="36"/>
  <c r="U12" i="35"/>
  <c r="I8" i="35"/>
  <c r="H20" i="41"/>
  <c r="R20" i="41" s="1"/>
  <c r="H20" i="27"/>
  <c r="Q20" i="27" s="1"/>
  <c r="D8" i="41"/>
  <c r="D53" i="41"/>
  <c r="D53" i="27"/>
  <c r="ER53" i="39"/>
  <c r="D10" i="47"/>
  <c r="D14" i="28"/>
  <c r="FD14" i="39"/>
  <c r="DR26" i="6"/>
  <c r="D14" i="47"/>
  <c r="D40" i="30"/>
  <c r="FM40" i="39"/>
  <c r="EU40" i="39"/>
  <c r="DT52" i="6"/>
  <c r="DX52" i="6" s="1"/>
  <c r="D15" i="76"/>
  <c r="DR27" i="71"/>
  <c r="DU27" i="71" s="1"/>
  <c r="D15" i="73"/>
  <c r="D67" i="77"/>
  <c r="D67" i="74"/>
  <c r="DS79" i="71"/>
  <c r="DV79" i="71" s="1"/>
  <c r="D57" i="77"/>
  <c r="D57" i="74"/>
  <c r="DS69" i="71"/>
  <c r="DV69" i="71" s="1"/>
  <c r="D45" i="76"/>
  <c r="DR57" i="71"/>
  <c r="DU57" i="71" s="1"/>
  <c r="D45" i="73"/>
  <c r="D43" i="29"/>
  <c r="FH43" i="39"/>
  <c r="ET43" i="39"/>
  <c r="DS55" i="6"/>
  <c r="DW55" i="6" s="1"/>
  <c r="D43" i="58"/>
  <c r="D35" i="76"/>
  <c r="D35" i="73"/>
  <c r="DR47" i="71"/>
  <c r="DU47" i="71" s="1"/>
  <c r="D29" i="27"/>
  <c r="DQ41" i="6"/>
  <c r="D29" i="41"/>
  <c r="D23" i="76"/>
  <c r="DR35" i="71"/>
  <c r="DU35" i="71" s="1"/>
  <c r="D23" i="73"/>
  <c r="D13" i="27"/>
  <c r="D13" i="41"/>
  <c r="DQ25" i="6"/>
  <c r="D7" i="27"/>
  <c r="D7" i="41"/>
  <c r="DQ19" i="6"/>
  <c r="AH14" i="35"/>
  <c r="CM6" i="33"/>
  <c r="CN6" i="33" s="1"/>
  <c r="CO6" i="33" s="1"/>
  <c r="D40" i="64"/>
  <c r="D40" i="28"/>
  <c r="ES40" i="39"/>
  <c r="D40" i="47"/>
  <c r="DR52" i="6"/>
  <c r="DV52" i="6" s="1"/>
  <c r="D78" i="29"/>
  <c r="DS90" i="6"/>
  <c r="DW90" i="6" s="1"/>
  <c r="ET78" i="39"/>
  <c r="D78" i="58"/>
  <c r="D63" i="27"/>
  <c r="DQ75" i="6"/>
  <c r="DU75" i="6" s="1"/>
  <c r="ER63" i="39"/>
  <c r="D63" i="41"/>
  <c r="D74" i="41"/>
  <c r="DQ86" i="6"/>
  <c r="DU86" i="6" s="1"/>
  <c r="D74" i="27"/>
  <c r="EZ74" i="39"/>
  <c r="ER74" i="39"/>
  <c r="FD58" i="39"/>
  <c r="D17" i="77"/>
  <c r="DS29" i="71"/>
  <c r="DV29" i="71" s="1"/>
  <c r="D17" i="74"/>
  <c r="D83" i="27"/>
  <c r="DQ95" i="6"/>
  <c r="DU95" i="6" s="1"/>
  <c r="D83" i="41"/>
  <c r="ER83" i="39"/>
  <c r="D69" i="76"/>
  <c r="D69" i="73"/>
  <c r="DR81" i="71"/>
  <c r="DU81" i="71" s="1"/>
  <c r="FD69" i="39"/>
  <c r="D59" i="76"/>
  <c r="D59" i="73"/>
  <c r="DR71" i="71"/>
  <c r="DU71" i="71" s="1"/>
  <c r="D49" i="75"/>
  <c r="DQ61" i="71"/>
  <c r="DT61" i="71" s="1"/>
  <c r="D49" i="72"/>
  <c r="EZ49" i="39"/>
  <c r="D49" i="30"/>
  <c r="FM49" i="39"/>
  <c r="D49" i="64"/>
  <c r="O49" i="64" s="1"/>
  <c r="EU49" i="39"/>
  <c r="EW49" i="39"/>
  <c r="DT61" i="6"/>
  <c r="DX61" i="6" s="1"/>
  <c r="D37" i="76"/>
  <c r="D37" i="73"/>
  <c r="DR49" i="71"/>
  <c r="DU49" i="71" s="1"/>
  <c r="D27" i="76"/>
  <c r="D27" i="73"/>
  <c r="DR39" i="71"/>
  <c r="DU39" i="71" s="1"/>
  <c r="EV43" i="39"/>
  <c r="O7" i="35"/>
  <c r="H28" i="27"/>
  <c r="Q28" i="27" s="1"/>
  <c r="H28" i="41"/>
  <c r="R28" i="41" s="1"/>
  <c r="DH19" i="39"/>
  <c r="DI7" i="39"/>
  <c r="DI11" i="39"/>
  <c r="DH23" i="39"/>
  <c r="D41" i="27"/>
  <c r="EZ41" i="39"/>
  <c r="D41" i="41"/>
  <c r="D55" i="27"/>
  <c r="D55" i="41"/>
  <c r="ER55" i="39"/>
  <c r="D12" i="30"/>
  <c r="DT24" i="6"/>
  <c r="FM12" i="39"/>
  <c r="D12" i="64"/>
  <c r="D21" i="75"/>
  <c r="D21" i="72"/>
  <c r="DQ33" i="71"/>
  <c r="DT33" i="71" s="1"/>
  <c r="D3" i="77"/>
  <c r="D3" i="74"/>
  <c r="DS15" i="71"/>
  <c r="DV15" i="71" s="1"/>
  <c r="D73" i="77"/>
  <c r="D73" i="74"/>
  <c r="DS85" i="71"/>
  <c r="DV85" i="71" s="1"/>
  <c r="D69" i="29"/>
  <c r="ET69" i="39"/>
  <c r="D69" i="58"/>
  <c r="EV69" i="39"/>
  <c r="D61" i="76"/>
  <c r="DR73" i="71"/>
  <c r="DU73" i="71" s="1"/>
  <c r="D61" i="73"/>
  <c r="D51" i="76"/>
  <c r="D51" i="73"/>
  <c r="D41" i="76"/>
  <c r="D41" i="73"/>
  <c r="DR53" i="71"/>
  <c r="DU53" i="71" s="1"/>
  <c r="D29" i="75"/>
  <c r="D29" i="72"/>
  <c r="DQ41" i="71"/>
  <c r="DT41" i="71" s="1"/>
  <c r="D7" i="77"/>
  <c r="D7" i="74"/>
  <c r="DS19" i="71"/>
  <c r="DV19" i="71" s="1"/>
  <c r="DI27" i="39"/>
  <c r="D14" i="76"/>
  <c r="DR26" i="71"/>
  <c r="DU26" i="71" s="1"/>
  <c r="AM12" i="39"/>
  <c r="D12" i="28"/>
  <c r="D12" i="47"/>
  <c r="D10" i="77"/>
  <c r="DS22" i="71"/>
  <c r="DV22" i="71" s="1"/>
  <c r="D6" i="77"/>
  <c r="D6" i="74"/>
  <c r="FG6" i="39"/>
  <c r="D4" i="75"/>
  <c r="D4" i="72"/>
  <c r="D82" i="75"/>
  <c r="D82" i="72"/>
  <c r="I19" i="39"/>
  <c r="D5" i="30"/>
  <c r="D5" i="64"/>
  <c r="D80" i="77"/>
  <c r="D80" i="74"/>
  <c r="D80" i="29"/>
  <c r="DS92" i="6"/>
  <c r="DW92" i="6" s="1"/>
  <c r="D83" i="75"/>
  <c r="DQ95" i="71"/>
  <c r="DT95" i="71" s="1"/>
  <c r="D77" i="30"/>
  <c r="FM77" i="39"/>
  <c r="DT89" i="6"/>
  <c r="DX89" i="6" s="1"/>
  <c r="D75" i="76"/>
  <c r="M65" i="39"/>
  <c r="FG65" i="39"/>
  <c r="D57" i="27"/>
  <c r="I47" i="39"/>
  <c r="FC47" i="39"/>
  <c r="FL33" i="39"/>
  <c r="R33" i="39"/>
  <c r="I31" i="39"/>
  <c r="D23" i="29"/>
  <c r="DS35" i="6"/>
  <c r="L28" i="36"/>
  <c r="DG26" i="39"/>
  <c r="D89" i="30"/>
  <c r="FM89" i="39"/>
  <c r="D89" i="64"/>
  <c r="DT101" i="6"/>
  <c r="DX101" i="6" s="1"/>
  <c r="FG109" i="39"/>
  <c r="M109" i="39"/>
  <c r="D90" i="77"/>
  <c r="D90" i="74"/>
  <c r="DS102" i="71"/>
  <c r="DV102" i="71" s="1"/>
  <c r="D90" i="75"/>
  <c r="D90" i="72"/>
  <c r="DQ102" i="71"/>
  <c r="DT102" i="71" s="1"/>
  <c r="M94" i="39"/>
  <c r="FG94" i="39"/>
  <c r="D98" i="77"/>
  <c r="D98" i="74"/>
  <c r="DS110" i="71"/>
  <c r="DV110" i="71" s="1"/>
  <c r="D86" i="75"/>
  <c r="D86" i="72"/>
  <c r="G86" i="30"/>
  <c r="L86" i="30" s="1"/>
  <c r="G86" i="64"/>
  <c r="L86" i="64" s="1"/>
  <c r="DE98" i="39"/>
  <c r="I111" i="39"/>
  <c r="CJ117" i="39"/>
  <c r="K82" i="27"/>
  <c r="T82" i="27" s="1"/>
  <c r="K29" i="27"/>
  <c r="T29" i="27" s="1"/>
  <c r="J65" i="27"/>
  <c r="S65" i="27" s="1"/>
  <c r="F106" i="58"/>
  <c r="M106" i="58" s="1"/>
  <c r="DU106" i="39"/>
  <c r="F106" i="41"/>
  <c r="P106" i="41" s="1"/>
  <c r="F106" i="47"/>
  <c r="L106" i="47" s="1"/>
  <c r="F98" i="58"/>
  <c r="M98" i="58" s="1"/>
  <c r="F98" i="47"/>
  <c r="L98" i="47" s="1"/>
  <c r="F98" i="41"/>
  <c r="P98" i="41" s="1"/>
  <c r="F82" i="58"/>
  <c r="M82" i="58" s="1"/>
  <c r="F82" i="47"/>
  <c r="L82" i="47" s="1"/>
  <c r="F82" i="41"/>
  <c r="P82" i="41" s="1"/>
  <c r="F66" i="58"/>
  <c r="M66" i="58" s="1"/>
  <c r="DU66" i="39"/>
  <c r="F66" i="41"/>
  <c r="P66" i="41" s="1"/>
  <c r="F10" i="47"/>
  <c r="L10" i="47" s="1"/>
  <c r="DU10" i="39"/>
  <c r="F10" i="41"/>
  <c r="P10" i="41" s="1"/>
  <c r="F2" i="47"/>
  <c r="L2" i="47" s="1"/>
  <c r="DU2" i="39"/>
  <c r="F2" i="41"/>
  <c r="P2" i="41" s="1"/>
  <c r="F111" i="41"/>
  <c r="P111" i="41" s="1"/>
  <c r="DU111" i="39"/>
  <c r="G112" i="77"/>
  <c r="G112" i="76"/>
  <c r="O112" i="76" s="1"/>
  <c r="G112" i="75"/>
  <c r="O112" i="75" s="1"/>
  <c r="G112" i="29"/>
  <c r="N112" i="29" s="1"/>
  <c r="G112" i="27"/>
  <c r="P112" i="27" s="1"/>
  <c r="G112" i="73"/>
  <c r="O112" i="73" s="1"/>
  <c r="G112" i="72"/>
  <c r="O112" i="72" s="1"/>
  <c r="G112" i="74"/>
  <c r="O112" i="74" s="1"/>
  <c r="G112" i="58"/>
  <c r="N112" i="58" s="1"/>
  <c r="E112" i="30"/>
  <c r="J112" i="30" s="1"/>
  <c r="G112" i="41"/>
  <c r="Q112" i="41" s="1"/>
  <c r="E112" i="64"/>
  <c r="J112" i="64" s="1"/>
  <c r="FL116" i="39"/>
  <c r="R116" i="39"/>
  <c r="E117" i="30"/>
  <c r="J117" i="30" s="1"/>
  <c r="G117" i="29"/>
  <c r="N117" i="29" s="1"/>
  <c r="G117" i="27"/>
  <c r="P117" i="27" s="1"/>
  <c r="E117" i="64"/>
  <c r="J117" i="64" s="1"/>
  <c r="G117" i="77"/>
  <c r="G117" i="74"/>
  <c r="O117" i="74" s="1"/>
  <c r="G117" i="73"/>
  <c r="O117" i="73" s="1"/>
  <c r="G117" i="72"/>
  <c r="O117" i="72" s="1"/>
  <c r="G117" i="75"/>
  <c r="O117" i="75" s="1"/>
  <c r="G117" i="76"/>
  <c r="O117" i="76" s="1"/>
  <c r="G117" i="58"/>
  <c r="N117" i="58" s="1"/>
  <c r="G117" i="41"/>
  <c r="Q117" i="41" s="1"/>
  <c r="M67" i="64"/>
  <c r="U14" i="35"/>
  <c r="W14" i="35" s="1"/>
  <c r="EU89" i="39"/>
  <c r="EZ82" i="39"/>
  <c r="DT17" i="6"/>
  <c r="FD12" i="39"/>
  <c r="D63" i="30"/>
  <c r="D63" i="64"/>
  <c r="EW63" i="39"/>
  <c r="D75" i="28"/>
  <c r="FD75" i="39"/>
  <c r="DR87" i="6"/>
  <c r="DV87" i="6" s="1"/>
  <c r="FG22" i="39"/>
  <c r="EY33" i="39"/>
  <c r="I83" i="39"/>
  <c r="FC12" i="39"/>
  <c r="D18" i="30"/>
  <c r="D18" i="64"/>
  <c r="DT30" i="6"/>
  <c r="D54" i="29"/>
  <c r="FH54" i="39"/>
  <c r="ET54" i="39"/>
  <c r="FC76" i="39"/>
  <c r="D4" i="27"/>
  <c r="EZ4" i="39"/>
  <c r="D4" i="41"/>
  <c r="FG7" i="39"/>
  <c r="D79" i="28"/>
  <c r="DR91" i="6"/>
  <c r="DV91" i="6" s="1"/>
  <c r="ES79" i="39"/>
  <c r="FG16" i="39"/>
  <c r="I70" i="39"/>
  <c r="FC37" i="39"/>
  <c r="D77" i="72"/>
  <c r="D78" i="28"/>
  <c r="D78" i="47"/>
  <c r="ES78" i="39"/>
  <c r="DR90" i="6"/>
  <c r="DV90" i="6" s="1"/>
  <c r="D81" i="77"/>
  <c r="DS93" i="71"/>
  <c r="DV93" i="71" s="1"/>
  <c r="D76" i="27"/>
  <c r="DQ88" i="6"/>
  <c r="DU88" i="6" s="1"/>
  <c r="AE72" i="39"/>
  <c r="EY72" i="39"/>
  <c r="D70" i="29"/>
  <c r="DS82" i="6"/>
  <c r="DW82" i="6" s="1"/>
  <c r="D70" i="58"/>
  <c r="D68" i="27"/>
  <c r="DQ80" i="6"/>
  <c r="DU80" i="6" s="1"/>
  <c r="D68" i="41"/>
  <c r="D60" i="76"/>
  <c r="DR72" i="71"/>
  <c r="DU72" i="71" s="1"/>
  <c r="FG54" i="39"/>
  <c r="D50" i="28"/>
  <c r="FD50" i="39"/>
  <c r="D50" i="47"/>
  <c r="ES50" i="39"/>
  <c r="D48" i="77"/>
  <c r="D48" i="74"/>
  <c r="D44" i="27"/>
  <c r="DQ56" i="6"/>
  <c r="DU56" i="6" s="1"/>
  <c r="D44" i="41"/>
  <c r="AI40" i="39"/>
  <c r="FD40" i="39" s="1"/>
  <c r="FC40" i="39"/>
  <c r="D38" i="27"/>
  <c r="DQ50" i="6"/>
  <c r="DU50" i="6" s="1"/>
  <c r="D34" i="77"/>
  <c r="D34" i="74"/>
  <c r="D32" i="76"/>
  <c r="D32" i="73"/>
  <c r="FG28" i="39"/>
  <c r="E24" i="39"/>
  <c r="D16" i="75"/>
  <c r="DQ28" i="71"/>
  <c r="DT28" i="71" s="1"/>
  <c r="D6" i="75"/>
  <c r="D6" i="72"/>
  <c r="D82" i="76"/>
  <c r="D82" i="73"/>
  <c r="DR94" i="71"/>
  <c r="DU94" i="71" s="1"/>
  <c r="D25" i="27"/>
  <c r="EZ25" i="39"/>
  <c r="D19" i="77"/>
  <c r="D19" i="74"/>
  <c r="DS31" i="71"/>
  <c r="DV31" i="71" s="1"/>
  <c r="D9" i="76"/>
  <c r="DR21" i="71"/>
  <c r="DU21" i="71" s="1"/>
  <c r="D5" i="75"/>
  <c r="DQ17" i="71"/>
  <c r="DT17" i="71" s="1"/>
  <c r="D80" i="75"/>
  <c r="DQ92" i="71"/>
  <c r="DT92" i="71" s="1"/>
  <c r="D83" i="76"/>
  <c r="DR95" i="71"/>
  <c r="DU95" i="71" s="1"/>
  <c r="D77" i="76"/>
  <c r="D77" i="73"/>
  <c r="D71" i="77"/>
  <c r="D71" i="74"/>
  <c r="D65" i="77"/>
  <c r="D65" i="74"/>
  <c r="D61" i="77"/>
  <c r="DS73" i="71"/>
  <c r="DV73" i="71" s="1"/>
  <c r="E59" i="39"/>
  <c r="D55" i="77"/>
  <c r="DS67" i="71"/>
  <c r="DV67" i="71" s="1"/>
  <c r="D49" i="77"/>
  <c r="DS61" i="71"/>
  <c r="DV61" i="71" s="1"/>
  <c r="D41" i="75"/>
  <c r="D41" i="72"/>
  <c r="DQ53" i="71"/>
  <c r="DT53" i="71" s="1"/>
  <c r="D37" i="77"/>
  <c r="DS49" i="71"/>
  <c r="DV49" i="71" s="1"/>
  <c r="FC35" i="39"/>
  <c r="D33" i="76"/>
  <c r="D33" i="73"/>
  <c r="D29" i="77"/>
  <c r="DS41" i="71"/>
  <c r="DV41" i="71" s="1"/>
  <c r="E27" i="39"/>
  <c r="D13" i="77"/>
  <c r="D13" i="74"/>
  <c r="M80" i="47"/>
  <c r="M80" i="28"/>
  <c r="L85" i="39"/>
  <c r="Q85" i="39"/>
  <c r="AD85" i="39"/>
  <c r="AE85" i="39" s="1"/>
  <c r="AL85" i="39"/>
  <c r="AM85" i="39" s="1"/>
  <c r="J5" i="35"/>
  <c r="R107" i="39"/>
  <c r="FL107" i="39"/>
  <c r="F48" i="58"/>
  <c r="M48" i="58" s="1"/>
  <c r="F48" i="41"/>
  <c r="P48" i="41" s="1"/>
  <c r="F40" i="58"/>
  <c r="M40" i="58" s="1"/>
  <c r="DU40" i="39"/>
  <c r="F40" i="41"/>
  <c r="P40" i="41" s="1"/>
  <c r="F32" i="58"/>
  <c r="M32" i="58" s="1"/>
  <c r="DU32" i="39"/>
  <c r="F32" i="41"/>
  <c r="P32" i="41" s="1"/>
  <c r="F24" i="58"/>
  <c r="M24" i="58" s="1"/>
  <c r="DU24" i="39"/>
  <c r="F24" i="41"/>
  <c r="P24" i="41" s="1"/>
  <c r="E113" i="72"/>
  <c r="M113" i="72" s="1"/>
  <c r="E113" i="73"/>
  <c r="M113" i="73" s="1"/>
  <c r="E113" i="74"/>
  <c r="M113" i="74" s="1"/>
  <c r="F104" i="72"/>
  <c r="N104" i="72" s="1"/>
  <c r="F104" i="74"/>
  <c r="N104" i="74" s="1"/>
  <c r="F104" i="73"/>
  <c r="N104" i="73" s="1"/>
  <c r="E101" i="73"/>
  <c r="M101" i="73" s="1"/>
  <c r="E101" i="72"/>
  <c r="M101" i="72" s="1"/>
  <c r="E101" i="74"/>
  <c r="M101" i="74" s="1"/>
  <c r="EJ101" i="39"/>
  <c r="F100" i="72"/>
  <c r="N100" i="72" s="1"/>
  <c r="F100" i="74"/>
  <c r="N100" i="74" s="1"/>
  <c r="EI100" i="39"/>
  <c r="F100" i="73"/>
  <c r="N100" i="73" s="1"/>
  <c r="E89" i="73"/>
  <c r="M89" i="73" s="1"/>
  <c r="E89" i="72"/>
  <c r="M89" i="72" s="1"/>
  <c r="E89" i="74"/>
  <c r="M89" i="74" s="1"/>
  <c r="EJ89" i="39"/>
  <c r="F88" i="72"/>
  <c r="N88" i="72" s="1"/>
  <c r="F88" i="73"/>
  <c r="N88" i="73" s="1"/>
  <c r="F88" i="74"/>
  <c r="N88" i="74" s="1"/>
  <c r="E77" i="73"/>
  <c r="M77" i="73" s="1"/>
  <c r="E77" i="72"/>
  <c r="M77" i="72" s="1"/>
  <c r="E77" i="74"/>
  <c r="M77" i="74" s="1"/>
  <c r="EJ77" i="39"/>
  <c r="E73" i="73"/>
  <c r="M73" i="73" s="1"/>
  <c r="E73" i="72"/>
  <c r="M73" i="72" s="1"/>
  <c r="E73" i="74"/>
  <c r="M73" i="74" s="1"/>
  <c r="EJ73" i="39"/>
  <c r="E69" i="73"/>
  <c r="M69" i="73" s="1"/>
  <c r="E69" i="72"/>
  <c r="M69" i="72" s="1"/>
  <c r="E69" i="74"/>
  <c r="M69" i="74" s="1"/>
  <c r="EJ69" i="39"/>
  <c r="F68" i="74"/>
  <c r="N68" i="74" s="1"/>
  <c r="EI68" i="39"/>
  <c r="F68" i="72"/>
  <c r="N68" i="72" s="1"/>
  <c r="F68" i="73"/>
  <c r="N68" i="73" s="1"/>
  <c r="E65" i="73"/>
  <c r="M65" i="73" s="1"/>
  <c r="E65" i="72"/>
  <c r="M65" i="72" s="1"/>
  <c r="E65" i="74"/>
  <c r="M65" i="74" s="1"/>
  <c r="EJ65" i="39"/>
  <c r="E57" i="73"/>
  <c r="M57" i="73" s="1"/>
  <c r="E57" i="72"/>
  <c r="M57" i="72" s="1"/>
  <c r="E57" i="74"/>
  <c r="M57" i="74" s="1"/>
  <c r="EJ57" i="39"/>
  <c r="F56" i="72"/>
  <c r="N56" i="72" s="1"/>
  <c r="F56" i="73"/>
  <c r="N56" i="73" s="1"/>
  <c r="F56" i="74"/>
  <c r="N56" i="74" s="1"/>
  <c r="F48" i="74"/>
  <c r="N48" i="74" s="1"/>
  <c r="F48" i="73"/>
  <c r="N48" i="73" s="1"/>
  <c r="F48" i="72"/>
  <c r="N48" i="72" s="1"/>
  <c r="E41" i="73"/>
  <c r="M41" i="73" s="1"/>
  <c r="E41" i="72"/>
  <c r="M41" i="72" s="1"/>
  <c r="E41" i="74"/>
  <c r="M41" i="74" s="1"/>
  <c r="EJ41" i="39"/>
  <c r="E37" i="73"/>
  <c r="M37" i="73" s="1"/>
  <c r="E37" i="72"/>
  <c r="M37" i="72" s="1"/>
  <c r="E37" i="74"/>
  <c r="M37" i="74" s="1"/>
  <c r="EJ37" i="39"/>
  <c r="E33" i="73"/>
  <c r="M33" i="73" s="1"/>
  <c r="E33" i="72"/>
  <c r="M33" i="72" s="1"/>
  <c r="E33" i="74"/>
  <c r="M33" i="74" s="1"/>
  <c r="EJ33" i="39"/>
  <c r="F24" i="72"/>
  <c r="N24" i="72" s="1"/>
  <c r="F24" i="73"/>
  <c r="N24" i="73" s="1"/>
  <c r="F24" i="74"/>
  <c r="N24" i="74" s="1"/>
  <c r="E17" i="73"/>
  <c r="M17" i="73" s="1"/>
  <c r="E17" i="72"/>
  <c r="M17" i="72" s="1"/>
  <c r="E17" i="74"/>
  <c r="M17" i="74" s="1"/>
  <c r="EJ17" i="39"/>
  <c r="EI12" i="39"/>
  <c r="F12" i="74"/>
  <c r="N12" i="74" s="1"/>
  <c r="F12" i="73"/>
  <c r="N12" i="73" s="1"/>
  <c r="F12" i="72"/>
  <c r="N12" i="72" s="1"/>
  <c r="E9" i="73"/>
  <c r="M9" i="73" s="1"/>
  <c r="E9" i="72"/>
  <c r="M9" i="72" s="1"/>
  <c r="E9" i="74"/>
  <c r="M9" i="74" s="1"/>
  <c r="EJ9" i="39"/>
  <c r="EI4" i="39"/>
  <c r="F4" i="74"/>
  <c r="N4" i="74" s="1"/>
  <c r="F4" i="72"/>
  <c r="N4" i="72" s="1"/>
  <c r="F4" i="73"/>
  <c r="N4" i="73" s="1"/>
  <c r="E114" i="58"/>
  <c r="L114" i="58" s="1"/>
  <c r="E114" i="41"/>
  <c r="O114" i="41" s="1"/>
  <c r="F113" i="58"/>
  <c r="M113" i="58" s="1"/>
  <c r="F113" i="41"/>
  <c r="P113" i="41" s="1"/>
  <c r="DP112" i="39"/>
  <c r="FU112" i="39"/>
  <c r="D119" i="75"/>
  <c r="D119" i="72"/>
  <c r="D120" i="75"/>
  <c r="D120" i="72"/>
  <c r="DQ132" i="71"/>
  <c r="DT132" i="71" s="1"/>
  <c r="D119" i="39"/>
  <c r="H119" i="39"/>
  <c r="Q119" i="39"/>
  <c r="AH119" i="39"/>
  <c r="AI119" i="39" s="1"/>
  <c r="AL119" i="39"/>
  <c r="AM119" i="39" s="1"/>
  <c r="L119" i="39"/>
  <c r="EI56" i="39"/>
  <c r="D43" i="27"/>
  <c r="DQ55" i="6"/>
  <c r="DU55" i="6" s="1"/>
  <c r="ER43" i="39"/>
  <c r="D80" i="30"/>
  <c r="DT92" i="6"/>
  <c r="DX92" i="6" s="1"/>
  <c r="D80" i="64"/>
  <c r="D24" i="28"/>
  <c r="D24" i="47"/>
  <c r="DR36" i="6"/>
  <c r="ES56" i="39"/>
  <c r="D56" i="28"/>
  <c r="D56" i="47"/>
  <c r="D53" i="29"/>
  <c r="FH53" i="39"/>
  <c r="ET53" i="39"/>
  <c r="D67" i="27"/>
  <c r="DQ79" i="6"/>
  <c r="DU79" i="6" s="1"/>
  <c r="FH9" i="39"/>
  <c r="DS18" i="6"/>
  <c r="FH6" i="39"/>
  <c r="D6" i="58"/>
  <c r="D14" i="73"/>
  <c r="D26" i="47"/>
  <c r="D26" i="28"/>
  <c r="D11" i="30"/>
  <c r="FM11" i="39"/>
  <c r="D45" i="27"/>
  <c r="EZ45" i="39"/>
  <c r="D55" i="29"/>
  <c r="FH55" i="39"/>
  <c r="D28" i="28"/>
  <c r="FD28" i="39"/>
  <c r="DR40" i="6"/>
  <c r="AE81" i="39"/>
  <c r="EY81" i="39"/>
  <c r="D78" i="76"/>
  <c r="DR90" i="71"/>
  <c r="DU90" i="71" s="1"/>
  <c r="D76" i="28"/>
  <c r="DR88" i="6"/>
  <c r="DV88" i="6" s="1"/>
  <c r="D74" i="75"/>
  <c r="D74" i="72"/>
  <c r="D70" i="77"/>
  <c r="D70" i="74"/>
  <c r="D68" i="76"/>
  <c r="D68" i="73"/>
  <c r="D62" i="76"/>
  <c r="D62" i="73"/>
  <c r="FD62" i="39"/>
  <c r="D60" i="77"/>
  <c r="D60" i="74"/>
  <c r="DS72" i="71"/>
  <c r="DV72" i="71" s="1"/>
  <c r="D58" i="75"/>
  <c r="DQ70" i="71"/>
  <c r="DT70" i="71" s="1"/>
  <c r="D56" i="27"/>
  <c r="EZ56" i="39"/>
  <c r="D54" i="77"/>
  <c r="DS66" i="71"/>
  <c r="DV66" i="71" s="1"/>
  <c r="D54" i="27"/>
  <c r="DQ66" i="6"/>
  <c r="DU66" i="6" s="1"/>
  <c r="D54" i="41"/>
  <c r="ER54" i="39"/>
  <c r="D52" i="75"/>
  <c r="DQ64" i="71"/>
  <c r="DT64" i="71" s="1"/>
  <c r="D48" i="76"/>
  <c r="D48" i="73"/>
  <c r="DR60" i="71"/>
  <c r="DU60" i="71" s="1"/>
  <c r="D48" i="27"/>
  <c r="D48" i="41"/>
  <c r="D46" i="75"/>
  <c r="DQ58" i="71"/>
  <c r="DT58" i="71" s="1"/>
  <c r="AM44" i="39"/>
  <c r="D44" i="28"/>
  <c r="FD44" i="39"/>
  <c r="ES44" i="39"/>
  <c r="D44" i="47"/>
  <c r="D42" i="75"/>
  <c r="D42" i="72"/>
  <c r="EZ42" i="39"/>
  <c r="ER42" i="39"/>
  <c r="AI38" i="39"/>
  <c r="FC38" i="39"/>
  <c r="D36" i="77"/>
  <c r="D36" i="74"/>
  <c r="EY32" i="39"/>
  <c r="D30" i="76"/>
  <c r="D30" i="73"/>
  <c r="D28" i="76"/>
  <c r="D28" i="73"/>
  <c r="DR40" i="71"/>
  <c r="DU40" i="71" s="1"/>
  <c r="D28" i="30"/>
  <c r="FM28" i="39"/>
  <c r="D28" i="64"/>
  <c r="D26" i="75"/>
  <c r="DQ38" i="71"/>
  <c r="DT38" i="71" s="1"/>
  <c r="FL26" i="39"/>
  <c r="R26" i="39"/>
  <c r="D24" i="29"/>
  <c r="DS36" i="6"/>
  <c r="D22" i="77"/>
  <c r="DS34" i="71"/>
  <c r="DV34" i="71" s="1"/>
  <c r="D20" i="75"/>
  <c r="DQ32" i="71"/>
  <c r="DT32" i="71" s="1"/>
  <c r="D16" i="77"/>
  <c r="D16" i="74"/>
  <c r="DS28" i="71"/>
  <c r="DV28" i="71" s="1"/>
  <c r="D16" i="29"/>
  <c r="DS28" i="6"/>
  <c r="FH16" i="39"/>
  <c r="D16" i="58"/>
  <c r="R96" i="39"/>
  <c r="FL96" i="39"/>
  <c r="D109" i="77"/>
  <c r="DS121" i="71"/>
  <c r="DV121" i="71" s="1"/>
  <c r="EY90" i="39"/>
  <c r="E90" i="39"/>
  <c r="DR106" i="71"/>
  <c r="DU106" i="71" s="1"/>
  <c r="M114" i="39"/>
  <c r="J21" i="27"/>
  <c r="S21" i="27" s="1"/>
  <c r="F90" i="58"/>
  <c r="M90" i="58" s="1"/>
  <c r="F90" i="47"/>
  <c r="L90" i="47" s="1"/>
  <c r="DU90" i="39"/>
  <c r="F90" i="41"/>
  <c r="P90" i="41" s="1"/>
  <c r="F74" i="58"/>
  <c r="M74" i="58" s="1"/>
  <c r="F74" i="47"/>
  <c r="L74" i="47" s="1"/>
  <c r="DU74" i="39"/>
  <c r="F74" i="41"/>
  <c r="P74" i="41" s="1"/>
  <c r="F58" i="58"/>
  <c r="M58" i="58" s="1"/>
  <c r="F58" i="47"/>
  <c r="L58" i="47" s="1"/>
  <c r="DU58" i="39"/>
  <c r="F58" i="41"/>
  <c r="P58" i="41" s="1"/>
  <c r="F50" i="58"/>
  <c r="M50" i="58" s="1"/>
  <c r="DU50" i="39"/>
  <c r="F50" i="47"/>
  <c r="L50" i="47" s="1"/>
  <c r="F42" i="58"/>
  <c r="M42" i="58" s="1"/>
  <c r="F42" i="47"/>
  <c r="L42" i="47" s="1"/>
  <c r="DU42" i="39"/>
  <c r="F42" i="41"/>
  <c r="P42" i="41" s="1"/>
  <c r="F34" i="58"/>
  <c r="M34" i="58" s="1"/>
  <c r="F34" i="47"/>
  <c r="L34" i="47" s="1"/>
  <c r="DU34" i="39"/>
  <c r="F34" i="41"/>
  <c r="P34" i="41" s="1"/>
  <c r="F26" i="58"/>
  <c r="M26" i="58" s="1"/>
  <c r="F26" i="47"/>
  <c r="L26" i="47" s="1"/>
  <c r="F26" i="41"/>
  <c r="P26" i="41" s="1"/>
  <c r="DU26" i="39"/>
  <c r="F18" i="47"/>
  <c r="L18" i="47" s="1"/>
  <c r="F18" i="41"/>
  <c r="P18" i="41" s="1"/>
  <c r="M117" i="39"/>
  <c r="FG117" i="39"/>
  <c r="D117" i="77"/>
  <c r="D117" i="74"/>
  <c r="DS129" i="71"/>
  <c r="DV129" i="71" s="1"/>
  <c r="ER57" i="39"/>
  <c r="ER48" i="39"/>
  <c r="ER117" i="39"/>
  <c r="D21" i="58"/>
  <c r="ET55" i="39"/>
  <c r="D80" i="58"/>
  <c r="D9" i="58"/>
  <c r="EW77" i="39"/>
  <c r="H17" i="27"/>
  <c r="Q17" i="27" s="1"/>
  <c r="H17" i="41"/>
  <c r="R17" i="41" s="1"/>
  <c r="DR38" i="6"/>
  <c r="D43" i="41"/>
  <c r="DQ57" i="6"/>
  <c r="DU57" i="6" s="1"/>
  <c r="FD24" i="39"/>
  <c r="FH80" i="39"/>
  <c r="D14" i="29"/>
  <c r="DS26" i="6"/>
  <c r="D28" i="29"/>
  <c r="D28" i="58"/>
  <c r="D23" i="30"/>
  <c r="D23" i="64"/>
  <c r="DT35" i="6"/>
  <c r="D51" i="27"/>
  <c r="D51" i="41"/>
  <c r="D77" i="27"/>
  <c r="DQ89" i="6"/>
  <c r="DU89" i="6" s="1"/>
  <c r="D77" i="41"/>
  <c r="D22" i="27"/>
  <c r="D22" i="41"/>
  <c r="EZ22" i="39"/>
  <c r="FC44" i="39"/>
  <c r="D61" i="27"/>
  <c r="D61" i="41"/>
  <c r="DQ73" i="6"/>
  <c r="DU73" i="6" s="1"/>
  <c r="FC69" i="39"/>
  <c r="D75" i="29"/>
  <c r="FH75" i="39"/>
  <c r="D75" i="58"/>
  <c r="D52" i="28"/>
  <c r="FD52" i="39"/>
  <c r="DR64" i="6"/>
  <c r="DV64" i="6" s="1"/>
  <c r="FG60" i="39"/>
  <c r="DR74" i="71"/>
  <c r="DU74" i="71" s="1"/>
  <c r="D29" i="29"/>
  <c r="FH29" i="39"/>
  <c r="DS41" i="6"/>
  <c r="EY42" i="39"/>
  <c r="D76" i="75"/>
  <c r="DQ88" i="71"/>
  <c r="DT88" i="71" s="1"/>
  <c r="D70" i="76"/>
  <c r="D70" i="73"/>
  <c r="D66" i="77"/>
  <c r="DS78" i="71"/>
  <c r="DV78" i="71" s="1"/>
  <c r="FH66" i="39"/>
  <c r="D64" i="75"/>
  <c r="D64" i="72"/>
  <c r="D56" i="75"/>
  <c r="D56" i="72"/>
  <c r="DQ68" i="71"/>
  <c r="DT68" i="71" s="1"/>
  <c r="D44" i="75"/>
  <c r="D44" i="72"/>
  <c r="DQ56" i="71"/>
  <c r="DT56" i="71" s="1"/>
  <c r="D42" i="76"/>
  <c r="DR54" i="71"/>
  <c r="DU54" i="71" s="1"/>
  <c r="D38" i="75"/>
  <c r="D38" i="72"/>
  <c r="D28" i="77"/>
  <c r="D28" i="74"/>
  <c r="D24" i="77"/>
  <c r="D24" i="74"/>
  <c r="D18" i="28"/>
  <c r="DR30" i="6"/>
  <c r="D12" i="76"/>
  <c r="DR24" i="71"/>
  <c r="DU24" i="71" s="1"/>
  <c r="D10" i="76"/>
  <c r="DR22" i="71"/>
  <c r="DU22" i="71" s="1"/>
  <c r="D8" i="75"/>
  <c r="D8" i="72"/>
  <c r="D6" i="27"/>
  <c r="EZ6" i="39"/>
  <c r="D6" i="41"/>
  <c r="FL82" i="39"/>
  <c r="D17" i="76"/>
  <c r="DR29" i="71"/>
  <c r="DU29" i="71" s="1"/>
  <c r="D3" i="75"/>
  <c r="D3" i="72"/>
  <c r="D80" i="27"/>
  <c r="DQ92" i="6"/>
  <c r="DU92" i="6" s="1"/>
  <c r="EZ80" i="39"/>
  <c r="ER80" i="39"/>
  <c r="D79" i="75"/>
  <c r="D79" i="72"/>
  <c r="D77" i="29"/>
  <c r="FH77" i="39"/>
  <c r="EV77" i="39"/>
  <c r="D73" i="76"/>
  <c r="D73" i="73"/>
  <c r="DR85" i="71"/>
  <c r="DU85" i="71" s="1"/>
  <c r="D69" i="75"/>
  <c r="D69" i="72"/>
  <c r="FC61" i="39"/>
  <c r="D53" i="76"/>
  <c r="D53" i="73"/>
  <c r="D51" i="30"/>
  <c r="FM51" i="39"/>
  <c r="D51" i="64"/>
  <c r="D47" i="76"/>
  <c r="D47" i="73"/>
  <c r="DR59" i="71"/>
  <c r="DU59" i="71" s="1"/>
  <c r="D45" i="75"/>
  <c r="D45" i="72"/>
  <c r="D39" i="76"/>
  <c r="D39" i="73"/>
  <c r="D37" i="28"/>
  <c r="D37" i="47"/>
  <c r="D23" i="75"/>
  <c r="D23" i="72"/>
  <c r="D11" i="76"/>
  <c r="D11" i="73"/>
  <c r="D84" i="77"/>
  <c r="D84" i="74"/>
  <c r="J11" i="35"/>
  <c r="D7" i="35"/>
  <c r="DQ99" i="6"/>
  <c r="DU99" i="6" s="1"/>
  <c r="D109" i="27"/>
  <c r="D109" i="41"/>
  <c r="EZ109" i="39"/>
  <c r="ER109" i="39"/>
  <c r="DQ121" i="6"/>
  <c r="DU121" i="6" s="1"/>
  <c r="D108" i="76"/>
  <c r="D108" i="73"/>
  <c r="R108" i="39"/>
  <c r="FL108" i="39"/>
  <c r="D103" i="76"/>
  <c r="D103" i="73"/>
  <c r="DR115" i="71"/>
  <c r="DU115" i="71" s="1"/>
  <c r="D101" i="27"/>
  <c r="D101" i="41"/>
  <c r="DQ113" i="6"/>
  <c r="DU113" i="6" s="1"/>
  <c r="E102" i="39"/>
  <c r="G99" i="75"/>
  <c r="O99" i="75" s="1"/>
  <c r="G99" i="77"/>
  <c r="E99" i="30"/>
  <c r="J99" i="30" s="1"/>
  <c r="M99" i="30" s="1"/>
  <c r="G99" i="58"/>
  <c r="N99" i="58" s="1"/>
  <c r="G99" i="76"/>
  <c r="O99" i="76" s="1"/>
  <c r="G99" i="29"/>
  <c r="N99" i="29" s="1"/>
  <c r="G99" i="72"/>
  <c r="O99" i="72" s="1"/>
  <c r="E99" i="64"/>
  <c r="J99" i="64" s="1"/>
  <c r="G99" i="73"/>
  <c r="O99" i="73" s="1"/>
  <c r="G99" i="27"/>
  <c r="P99" i="27" s="1"/>
  <c r="G99" i="74"/>
  <c r="O99" i="74" s="1"/>
  <c r="G99" i="41"/>
  <c r="Q99" i="41" s="1"/>
  <c r="D99" i="39"/>
  <c r="AD99" i="39"/>
  <c r="AE99" i="39" s="1"/>
  <c r="AL99" i="39"/>
  <c r="AM99" i="39" s="1"/>
  <c r="L99" i="39"/>
  <c r="Q99" i="39"/>
  <c r="H99" i="39"/>
  <c r="AH99" i="39"/>
  <c r="AI99" i="39" s="1"/>
  <c r="G100" i="64"/>
  <c r="L100" i="64" s="1"/>
  <c r="D114" i="76"/>
  <c r="DR126" i="71"/>
  <c r="DU126" i="71" s="1"/>
  <c r="M110" i="28"/>
  <c r="M110" i="47"/>
  <c r="K60" i="27"/>
  <c r="T60" i="27" s="1"/>
  <c r="F104" i="58"/>
  <c r="M104" i="58" s="1"/>
  <c r="DU104" i="39"/>
  <c r="F96" i="58"/>
  <c r="M96" i="58" s="1"/>
  <c r="F96" i="41"/>
  <c r="P96" i="41" s="1"/>
  <c r="DU96" i="39"/>
  <c r="F88" i="58"/>
  <c r="M88" i="58" s="1"/>
  <c r="DU88" i="39"/>
  <c r="F88" i="41"/>
  <c r="P88" i="41" s="1"/>
  <c r="F80" i="58"/>
  <c r="M80" i="58" s="1"/>
  <c r="DU80" i="39"/>
  <c r="F80" i="41"/>
  <c r="P80" i="41" s="1"/>
  <c r="F72" i="58"/>
  <c r="M72" i="58" s="1"/>
  <c r="DU72" i="39"/>
  <c r="F72" i="41"/>
  <c r="P72" i="41" s="1"/>
  <c r="F64" i="58"/>
  <c r="M64" i="58" s="1"/>
  <c r="F64" i="41"/>
  <c r="P64" i="41" s="1"/>
  <c r="DU64" i="39"/>
  <c r="F56" i="58"/>
  <c r="M56" i="58" s="1"/>
  <c r="DU56" i="39"/>
  <c r="F56" i="41"/>
  <c r="P56" i="41" s="1"/>
  <c r="F16" i="47"/>
  <c r="L16" i="47" s="1"/>
  <c r="DU16" i="39"/>
  <c r="F16" i="41"/>
  <c r="P16" i="41" s="1"/>
  <c r="F8" i="47"/>
  <c r="L8" i="47" s="1"/>
  <c r="DU8" i="39"/>
  <c r="F8" i="41"/>
  <c r="P8" i="41" s="1"/>
  <c r="F112" i="72"/>
  <c r="N112" i="72" s="1"/>
  <c r="F112" i="74"/>
  <c r="N112" i="74" s="1"/>
  <c r="F112" i="73"/>
  <c r="N112" i="73" s="1"/>
  <c r="EI112" i="39"/>
  <c r="E109" i="73"/>
  <c r="M109" i="73" s="1"/>
  <c r="E109" i="72"/>
  <c r="M109" i="72" s="1"/>
  <c r="E109" i="74"/>
  <c r="M109" i="74" s="1"/>
  <c r="EJ109" i="39"/>
  <c r="F108" i="74"/>
  <c r="N108" i="74" s="1"/>
  <c r="F108" i="72"/>
  <c r="N108" i="72" s="1"/>
  <c r="EI108" i="39"/>
  <c r="F108" i="73"/>
  <c r="N108" i="73" s="1"/>
  <c r="E105" i="73"/>
  <c r="M105" i="73" s="1"/>
  <c r="E105" i="72"/>
  <c r="M105" i="72" s="1"/>
  <c r="E105" i="74"/>
  <c r="M105" i="74" s="1"/>
  <c r="EJ105" i="39"/>
  <c r="E97" i="73"/>
  <c r="M97" i="73" s="1"/>
  <c r="E97" i="72"/>
  <c r="M97" i="72" s="1"/>
  <c r="E97" i="74"/>
  <c r="M97" i="74" s="1"/>
  <c r="EJ97" i="39"/>
  <c r="F96" i="74"/>
  <c r="N96" i="74" s="1"/>
  <c r="F96" i="73"/>
  <c r="N96" i="73" s="1"/>
  <c r="F96" i="72"/>
  <c r="N96" i="72" s="1"/>
  <c r="E93" i="73"/>
  <c r="M93" i="73" s="1"/>
  <c r="E93" i="72"/>
  <c r="M93" i="72" s="1"/>
  <c r="E93" i="74"/>
  <c r="M93" i="74" s="1"/>
  <c r="EJ93" i="39"/>
  <c r="F92" i="72"/>
  <c r="N92" i="72" s="1"/>
  <c r="F92" i="73"/>
  <c r="N92" i="73" s="1"/>
  <c r="EI92" i="39"/>
  <c r="F92" i="74"/>
  <c r="N92" i="74" s="1"/>
  <c r="E85" i="73"/>
  <c r="M85" i="73" s="1"/>
  <c r="E85" i="72"/>
  <c r="M85" i="72" s="1"/>
  <c r="E85" i="74"/>
  <c r="M85" i="74" s="1"/>
  <c r="EJ85" i="39"/>
  <c r="F84" i="73"/>
  <c r="N84" i="73" s="1"/>
  <c r="F84" i="74"/>
  <c r="N84" i="74" s="1"/>
  <c r="EI84" i="39"/>
  <c r="F84" i="72"/>
  <c r="N84" i="72" s="1"/>
  <c r="E81" i="73"/>
  <c r="M81" i="73" s="1"/>
  <c r="E81" i="72"/>
  <c r="M81" i="72" s="1"/>
  <c r="E81" i="74"/>
  <c r="M81" i="74" s="1"/>
  <c r="EJ81" i="39"/>
  <c r="F80" i="74"/>
  <c r="N80" i="74" s="1"/>
  <c r="F80" i="73"/>
  <c r="N80" i="73" s="1"/>
  <c r="F80" i="72"/>
  <c r="N80" i="72" s="1"/>
  <c r="EI76" i="39"/>
  <c r="F76" i="73"/>
  <c r="N76" i="73" s="1"/>
  <c r="F76" i="72"/>
  <c r="N76" i="72" s="1"/>
  <c r="F76" i="74"/>
  <c r="N76" i="74" s="1"/>
  <c r="F72" i="72"/>
  <c r="N72" i="72" s="1"/>
  <c r="F72" i="74"/>
  <c r="N72" i="74" s="1"/>
  <c r="F72" i="73"/>
  <c r="N72" i="73" s="1"/>
  <c r="F64" i="74"/>
  <c r="N64" i="74" s="1"/>
  <c r="F64" i="72"/>
  <c r="N64" i="72" s="1"/>
  <c r="F64" i="73"/>
  <c r="N64" i="73" s="1"/>
  <c r="E61" i="73"/>
  <c r="M61" i="73" s="1"/>
  <c r="E61" i="72"/>
  <c r="M61" i="72" s="1"/>
  <c r="E61" i="74"/>
  <c r="M61" i="74" s="1"/>
  <c r="EJ61" i="39"/>
  <c r="F60" i="73"/>
  <c r="N60" i="73" s="1"/>
  <c r="EI60" i="39"/>
  <c r="F60" i="74"/>
  <c r="N60" i="74" s="1"/>
  <c r="F60" i="72"/>
  <c r="N60" i="72" s="1"/>
  <c r="E53" i="73"/>
  <c r="M53" i="73" s="1"/>
  <c r="E53" i="72"/>
  <c r="M53" i="72" s="1"/>
  <c r="E53" i="74"/>
  <c r="M53" i="74" s="1"/>
  <c r="EJ53" i="39"/>
  <c r="F52" i="73"/>
  <c r="N52" i="73" s="1"/>
  <c r="F52" i="74"/>
  <c r="N52" i="74" s="1"/>
  <c r="F52" i="72"/>
  <c r="N52" i="72" s="1"/>
  <c r="EI52" i="39"/>
  <c r="E49" i="73"/>
  <c r="M49" i="73" s="1"/>
  <c r="E49" i="72"/>
  <c r="M49" i="72" s="1"/>
  <c r="E49" i="74"/>
  <c r="M49" i="74" s="1"/>
  <c r="EJ49" i="39"/>
  <c r="E45" i="73"/>
  <c r="M45" i="73" s="1"/>
  <c r="E45" i="72"/>
  <c r="M45" i="72" s="1"/>
  <c r="E45" i="74"/>
  <c r="M45" i="74" s="1"/>
  <c r="EJ45" i="39"/>
  <c r="F44" i="72"/>
  <c r="N44" i="72" s="1"/>
  <c r="EI44" i="39"/>
  <c r="F44" i="74"/>
  <c r="N44" i="74" s="1"/>
  <c r="F44" i="73"/>
  <c r="N44" i="73" s="1"/>
  <c r="F40" i="72"/>
  <c r="N40" i="72" s="1"/>
  <c r="F40" i="74"/>
  <c r="N40" i="74" s="1"/>
  <c r="F40" i="73"/>
  <c r="N40" i="73" s="1"/>
  <c r="F36" i="72"/>
  <c r="N36" i="72" s="1"/>
  <c r="F36" i="74"/>
  <c r="N36" i="74" s="1"/>
  <c r="EI36" i="39"/>
  <c r="F36" i="73"/>
  <c r="N36" i="73" s="1"/>
  <c r="F32" i="74"/>
  <c r="N32" i="74" s="1"/>
  <c r="F32" i="73"/>
  <c r="N32" i="73" s="1"/>
  <c r="F32" i="72"/>
  <c r="N32" i="72" s="1"/>
  <c r="E29" i="73"/>
  <c r="M29" i="73" s="1"/>
  <c r="E29" i="72"/>
  <c r="M29" i="72" s="1"/>
  <c r="E29" i="74"/>
  <c r="M29" i="74" s="1"/>
  <c r="EJ29" i="39"/>
  <c r="F28" i="72"/>
  <c r="N28" i="72" s="1"/>
  <c r="F28" i="73"/>
  <c r="N28" i="73" s="1"/>
  <c r="EI28" i="39"/>
  <c r="E25" i="73"/>
  <c r="M25" i="73" s="1"/>
  <c r="E25" i="72"/>
  <c r="M25" i="72" s="1"/>
  <c r="E25" i="74"/>
  <c r="M25" i="74" s="1"/>
  <c r="EJ25" i="39"/>
  <c r="E21" i="73"/>
  <c r="M21" i="73" s="1"/>
  <c r="E21" i="72"/>
  <c r="M21" i="72" s="1"/>
  <c r="E21" i="74"/>
  <c r="M21" i="74" s="1"/>
  <c r="EJ21" i="39"/>
  <c r="F20" i="73"/>
  <c r="N20" i="73" s="1"/>
  <c r="F20" i="74"/>
  <c r="N20" i="74" s="1"/>
  <c r="EI20" i="39"/>
  <c r="F20" i="72"/>
  <c r="N20" i="72" s="1"/>
  <c r="F16" i="74"/>
  <c r="N16" i="74" s="1"/>
  <c r="F16" i="73"/>
  <c r="N16" i="73" s="1"/>
  <c r="F16" i="72"/>
  <c r="E13" i="73"/>
  <c r="M13" i="73" s="1"/>
  <c r="E13" i="72"/>
  <c r="M13" i="72" s="1"/>
  <c r="E13" i="74"/>
  <c r="M13" i="74" s="1"/>
  <c r="EJ13" i="39"/>
  <c r="F8" i="72"/>
  <c r="N8" i="72" s="1"/>
  <c r="F8" i="74"/>
  <c r="N8" i="74" s="1"/>
  <c r="F8" i="73"/>
  <c r="N8" i="73" s="1"/>
  <c r="E5" i="73"/>
  <c r="M5" i="73" s="1"/>
  <c r="E5" i="72"/>
  <c r="M5" i="72" s="1"/>
  <c r="E5" i="74"/>
  <c r="M5" i="74" s="1"/>
  <c r="AD121" i="39"/>
  <c r="AE121" i="39" s="1"/>
  <c r="AL121" i="39"/>
  <c r="AM121" i="39" s="1"/>
  <c r="D121" i="39"/>
  <c r="AH121" i="39"/>
  <c r="AI121" i="39" s="1"/>
  <c r="Q121" i="39"/>
  <c r="L121" i="39"/>
  <c r="H121" i="39"/>
  <c r="EI88" i="39"/>
  <c r="EI24" i="39"/>
  <c r="D6" i="29"/>
  <c r="ER56" i="39"/>
  <c r="ER77" i="39"/>
  <c r="ER45" i="39"/>
  <c r="EV55" i="39"/>
  <c r="EV80" i="39"/>
  <c r="EV54" i="39"/>
  <c r="D24" i="58"/>
  <c r="D77" i="58"/>
  <c r="U14" i="33"/>
  <c r="BW14" i="33"/>
  <c r="AB14" i="35" s="1"/>
  <c r="CF13" i="33"/>
  <c r="C11" i="33"/>
  <c r="EU63" i="39"/>
  <c r="EU77" i="39"/>
  <c r="C10" i="33"/>
  <c r="AM11" i="33"/>
  <c r="BW10" i="33"/>
  <c r="CL10" i="33"/>
  <c r="D9" i="33"/>
  <c r="H9" i="33" s="1"/>
  <c r="AY9" i="33"/>
  <c r="U7" i="33"/>
  <c r="AS8" i="33"/>
  <c r="CF8" i="33"/>
  <c r="AD7" i="33"/>
  <c r="AA8" i="32"/>
  <c r="AZ9" i="33" s="1"/>
  <c r="BW5" i="33"/>
  <c r="AB5" i="35" s="1"/>
  <c r="AI8" i="32"/>
  <c r="CF6" i="33"/>
  <c r="D7" i="36" s="1"/>
  <c r="AY5" i="33"/>
  <c r="C9" i="36" s="1"/>
  <c r="ES52" i="39"/>
  <c r="AQ5" i="32"/>
  <c r="AQ4" i="32"/>
  <c r="ES76" i="39"/>
  <c r="DI18" i="39"/>
  <c r="DI24" i="39"/>
  <c r="H12" i="27"/>
  <c r="Q12" i="27" s="1"/>
  <c r="H12" i="41"/>
  <c r="R12" i="41" s="1"/>
  <c r="D28" i="47"/>
  <c r="DS87" i="6"/>
  <c r="DW87" i="6" s="1"/>
  <c r="FM5" i="39"/>
  <c r="DS20" i="6"/>
  <c r="DR62" i="6"/>
  <c r="DV62" i="6" s="1"/>
  <c r="D18" i="47"/>
  <c r="DT23" i="6"/>
  <c r="FH70" i="39"/>
  <c r="DS66" i="6"/>
  <c r="DW66" i="6" s="1"/>
  <c r="DQ34" i="6"/>
  <c r="DS40" i="6"/>
  <c r="FH22" i="39"/>
  <c r="D25" i="41"/>
  <c r="DS21" i="6"/>
  <c r="DS19" i="6"/>
  <c r="D84" i="27"/>
  <c r="EZ84" i="39"/>
  <c r="D13" i="28"/>
  <c r="D13" i="47"/>
  <c r="D37" i="74"/>
  <c r="D49" i="74"/>
  <c r="DR69" i="71"/>
  <c r="DU69" i="71" s="1"/>
  <c r="E73" i="39"/>
  <c r="EY83" i="39"/>
  <c r="DQ18" i="71"/>
  <c r="DT18" i="71" s="1"/>
  <c r="FC18" i="39"/>
  <c r="D22" i="29"/>
  <c r="DS34" i="6"/>
  <c r="D46" i="28"/>
  <c r="DR58" i="6"/>
  <c r="DV58" i="6" s="1"/>
  <c r="ES46" i="39"/>
  <c r="DS60" i="71"/>
  <c r="DV60" i="71" s="1"/>
  <c r="R60" i="39"/>
  <c r="E66" i="39"/>
  <c r="D72" i="27"/>
  <c r="DQ84" i="6"/>
  <c r="DU84" i="6" s="1"/>
  <c r="D79" i="29"/>
  <c r="DS91" i="6"/>
  <c r="DW91" i="6" s="1"/>
  <c r="ET79" i="39"/>
  <c r="DS36" i="71"/>
  <c r="DV36" i="71" s="1"/>
  <c r="D46" i="30"/>
  <c r="D46" i="64"/>
  <c r="D62" i="30"/>
  <c r="FM62" i="39"/>
  <c r="EY74" i="39"/>
  <c r="DR97" i="71"/>
  <c r="DU97" i="71" s="1"/>
  <c r="D49" i="27"/>
  <c r="DQ61" i="6"/>
  <c r="DU61" i="6" s="1"/>
  <c r="D49" i="41"/>
  <c r="ER49" i="39"/>
  <c r="E75" i="39"/>
  <c r="R17" i="39"/>
  <c r="DS18" i="71"/>
  <c r="DV18" i="71" s="1"/>
  <c r="D22" i="74"/>
  <c r="DQ44" i="71"/>
  <c r="DT44" i="71" s="1"/>
  <c r="D50" i="29"/>
  <c r="D54" i="74"/>
  <c r="DS82" i="71"/>
  <c r="DV82" i="71" s="1"/>
  <c r="DR88" i="71"/>
  <c r="DU88" i="71" s="1"/>
  <c r="D81" i="27"/>
  <c r="EZ81" i="39"/>
  <c r="ER81" i="39"/>
  <c r="D18" i="74"/>
  <c r="D30" i="30"/>
  <c r="D30" i="64"/>
  <c r="D66" i="74"/>
  <c r="D84" i="47"/>
  <c r="ES84" i="39"/>
  <c r="D84" i="28"/>
  <c r="D11" i="27"/>
  <c r="DQ23" i="6"/>
  <c r="D11" i="41"/>
  <c r="DS25" i="71"/>
  <c r="DV25" i="71" s="1"/>
  <c r="EY29" i="39"/>
  <c r="DS43" i="71"/>
  <c r="DV43" i="71" s="1"/>
  <c r="I35" i="39"/>
  <c r="FG43" i="39"/>
  <c r="EY80" i="39"/>
  <c r="DQ15" i="71"/>
  <c r="DT15" i="71" s="1"/>
  <c r="D21" i="73"/>
  <c r="D82" i="27"/>
  <c r="D82" i="41"/>
  <c r="DQ94" i="6"/>
  <c r="DU94" i="6" s="1"/>
  <c r="EY8" i="39"/>
  <c r="D10" i="74"/>
  <c r="D20" i="28"/>
  <c r="DR32" i="6"/>
  <c r="D20" i="47"/>
  <c r="DR42" i="71"/>
  <c r="DU42" i="71" s="1"/>
  <c r="DS48" i="71"/>
  <c r="DV48" i="71" s="1"/>
  <c r="DQ54" i="71"/>
  <c r="DT54" i="71" s="1"/>
  <c r="D52" i="72"/>
  <c r="I64" i="39"/>
  <c r="D76" i="30"/>
  <c r="D76" i="64"/>
  <c r="EU76" i="39"/>
  <c r="D78" i="73"/>
  <c r="R39" i="39"/>
  <c r="I61" i="39"/>
  <c r="I71" i="39"/>
  <c r="DS46" i="71"/>
  <c r="DV46" i="71" s="1"/>
  <c r="D50" i="73"/>
  <c r="D60" i="73"/>
  <c r="I72" i="39"/>
  <c r="DG33" i="39"/>
  <c r="DI21" i="39"/>
  <c r="H85" i="39"/>
  <c r="D76" i="77"/>
  <c r="D76" i="74"/>
  <c r="FH76" i="39"/>
  <c r="DS88" i="71"/>
  <c r="DV88" i="71" s="1"/>
  <c r="D72" i="76"/>
  <c r="DQ82" i="71"/>
  <c r="DT82" i="71" s="1"/>
  <c r="I66" i="39"/>
  <c r="FC66" i="39"/>
  <c r="D62" i="77"/>
  <c r="D62" i="74"/>
  <c r="M62" i="39"/>
  <c r="FG62" i="39"/>
  <c r="D56" i="76"/>
  <c r="DR68" i="71"/>
  <c r="DU68" i="71" s="1"/>
  <c r="R56" i="39"/>
  <c r="FL56" i="39"/>
  <c r="D52" i="76"/>
  <c r="D52" i="73"/>
  <c r="FL52" i="39"/>
  <c r="R52" i="39"/>
  <c r="D50" i="75"/>
  <c r="D50" i="72"/>
  <c r="DQ62" i="71"/>
  <c r="DT62" i="71" s="1"/>
  <c r="AI46" i="39"/>
  <c r="FC46" i="39"/>
  <c r="D44" i="76"/>
  <c r="D44" i="73"/>
  <c r="DR56" i="71"/>
  <c r="DU56" i="71" s="1"/>
  <c r="DS50" i="71"/>
  <c r="DV50" i="71" s="1"/>
  <c r="D34" i="28"/>
  <c r="D34" i="47"/>
  <c r="D30" i="77"/>
  <c r="D30" i="74"/>
  <c r="M30" i="39"/>
  <c r="FG30" i="39"/>
  <c r="D24" i="76"/>
  <c r="DR36" i="71"/>
  <c r="DU36" i="71" s="1"/>
  <c r="R24" i="39"/>
  <c r="FL24" i="39"/>
  <c r="D20" i="77"/>
  <c r="D20" i="74"/>
  <c r="M20" i="39"/>
  <c r="FG20" i="39"/>
  <c r="D18" i="75"/>
  <c r="D18" i="72"/>
  <c r="DQ30" i="71"/>
  <c r="DT30" i="71" s="1"/>
  <c r="AM14" i="39"/>
  <c r="FG14" i="39"/>
  <c r="D12" i="75"/>
  <c r="D12" i="72"/>
  <c r="DQ24" i="71"/>
  <c r="DT24" i="71" s="1"/>
  <c r="D6" i="73"/>
  <c r="M2" i="39"/>
  <c r="G9" i="32"/>
  <c r="D82" i="77"/>
  <c r="D82" i="74"/>
  <c r="DS94" i="71"/>
  <c r="DV94" i="71" s="1"/>
  <c r="D25" i="29"/>
  <c r="M17" i="39"/>
  <c r="FG17" i="39"/>
  <c r="R15" i="39"/>
  <c r="FL15" i="39"/>
  <c r="D3" i="28"/>
  <c r="D3" i="47"/>
  <c r="DR15" i="6"/>
  <c r="D80" i="76"/>
  <c r="FD80" i="39"/>
  <c r="E79" i="39"/>
  <c r="EY79" i="39"/>
  <c r="I77" i="39"/>
  <c r="FC77" i="39"/>
  <c r="D75" i="77"/>
  <c r="D75" i="74"/>
  <c r="D69" i="47"/>
  <c r="DR81" i="6"/>
  <c r="DV81" i="6" s="1"/>
  <c r="D69" i="28"/>
  <c r="M67" i="39"/>
  <c r="FG67" i="39"/>
  <c r="D59" i="29"/>
  <c r="DS71" i="6"/>
  <c r="DW71" i="6" s="1"/>
  <c r="D59" i="58"/>
  <c r="FG53" i="39"/>
  <c r="R45" i="39"/>
  <c r="FL45" i="39"/>
  <c r="D37" i="30"/>
  <c r="FM37" i="39"/>
  <c r="D37" i="64"/>
  <c r="M35" i="39"/>
  <c r="EY11" i="39"/>
  <c r="D84" i="75"/>
  <c r="D84" i="72"/>
  <c r="DQ96" i="71"/>
  <c r="DT96" i="71" s="1"/>
  <c r="M84" i="39"/>
  <c r="FG84" i="39"/>
  <c r="M81" i="47"/>
  <c r="M77" i="47"/>
  <c r="G85" i="77"/>
  <c r="G85" i="75"/>
  <c r="G85" i="76"/>
  <c r="G85" i="73"/>
  <c r="O85" i="73" s="1"/>
  <c r="G85" i="72"/>
  <c r="O85" i="72" s="1"/>
  <c r="E85" i="30"/>
  <c r="G85" i="29"/>
  <c r="G85" i="74"/>
  <c r="O85" i="74" s="1"/>
  <c r="E85" i="64"/>
  <c r="J85" i="64" s="1"/>
  <c r="M85" i="64" s="1"/>
  <c r="G85" i="41"/>
  <c r="Q85" i="41" s="1"/>
  <c r="G85" i="58"/>
  <c r="N85" i="58" s="1"/>
  <c r="G85" i="27"/>
  <c r="P85" i="27" s="1"/>
  <c r="DG34" i="39"/>
  <c r="DI22" i="39"/>
  <c r="DG42" i="39"/>
  <c r="DI30" i="39"/>
  <c r="P12" i="35"/>
  <c r="P11" i="35"/>
  <c r="D10" i="35"/>
  <c r="CJ78" i="39"/>
  <c r="D109" i="74"/>
  <c r="FL89" i="39"/>
  <c r="D98" i="64"/>
  <c r="D107" i="27"/>
  <c r="DQ119" i="6"/>
  <c r="DU119" i="6" s="1"/>
  <c r="M105" i="28"/>
  <c r="G92" i="76"/>
  <c r="G92" i="75"/>
  <c r="E92" i="30"/>
  <c r="G92" i="29"/>
  <c r="G92" i="73"/>
  <c r="O92" i="73" s="1"/>
  <c r="E92" i="64"/>
  <c r="J92" i="64" s="1"/>
  <c r="M92" i="64" s="1"/>
  <c r="G92" i="77"/>
  <c r="G92" i="27"/>
  <c r="P92" i="27" s="1"/>
  <c r="G92" i="74"/>
  <c r="O92" i="74" s="1"/>
  <c r="G92" i="72"/>
  <c r="O92" i="72" s="1"/>
  <c r="G92" i="41"/>
  <c r="Q92" i="41" s="1"/>
  <c r="G92" i="58"/>
  <c r="N92" i="58" s="1"/>
  <c r="D92" i="39"/>
  <c r="AH92" i="39"/>
  <c r="AI92" i="39" s="1"/>
  <c r="L92" i="39"/>
  <c r="Q92" i="39"/>
  <c r="AD92" i="39"/>
  <c r="AE92" i="39" s="1"/>
  <c r="H92" i="39"/>
  <c r="AL92" i="39"/>
  <c r="AM92" i="39" s="1"/>
  <c r="G102" i="76"/>
  <c r="O102" i="76" s="1"/>
  <c r="G102" i="29"/>
  <c r="N102" i="29" s="1"/>
  <c r="G102" i="77"/>
  <c r="G102" i="27"/>
  <c r="P102" i="27" s="1"/>
  <c r="G102" i="41"/>
  <c r="Q102" i="41" s="1"/>
  <c r="G102" i="75"/>
  <c r="O102" i="75" s="1"/>
  <c r="E102" i="30"/>
  <c r="J102" i="30" s="1"/>
  <c r="G102" i="73"/>
  <c r="O102" i="73" s="1"/>
  <c r="G102" i="72"/>
  <c r="O102" i="72" s="1"/>
  <c r="G102" i="58"/>
  <c r="N102" i="58" s="1"/>
  <c r="G102" i="74"/>
  <c r="O102" i="74" s="1"/>
  <c r="E102" i="64"/>
  <c r="J102" i="64" s="1"/>
  <c r="H102" i="39"/>
  <c r="AH102" i="39"/>
  <c r="AI102" i="39" s="1"/>
  <c r="L102" i="39"/>
  <c r="AL102" i="39"/>
  <c r="Q102" i="39"/>
  <c r="AD102" i="39"/>
  <c r="AE102" i="39" s="1"/>
  <c r="M100" i="28"/>
  <c r="M100" i="47"/>
  <c r="G116" i="30"/>
  <c r="G116" i="64"/>
  <c r="L116" i="64" s="1"/>
  <c r="G101" i="30"/>
  <c r="L101" i="30" s="1"/>
  <c r="M101" i="30" s="1"/>
  <c r="G101" i="64"/>
  <c r="L101" i="64" s="1"/>
  <c r="DE113" i="39"/>
  <c r="D114" i="73"/>
  <c r="N49" i="64"/>
  <c r="F104" i="41"/>
  <c r="P104" i="41" s="1"/>
  <c r="J72" i="27"/>
  <c r="S72" i="27" s="1"/>
  <c r="FJ113" i="39"/>
  <c r="K28" i="32"/>
  <c r="H114" i="39"/>
  <c r="AL114" i="39"/>
  <c r="D114" i="39"/>
  <c r="AD114" i="39"/>
  <c r="AE114" i="39" s="1"/>
  <c r="Q114" i="39"/>
  <c r="L110" i="39"/>
  <c r="AD110" i="39"/>
  <c r="AE110" i="39" s="1"/>
  <c r="AL110" i="39"/>
  <c r="AM110" i="39" s="1"/>
  <c r="D110" i="39"/>
  <c r="H110" i="39"/>
  <c r="Q110" i="39"/>
  <c r="AH110" i="39"/>
  <c r="AI110" i="39" s="1"/>
  <c r="F102" i="58"/>
  <c r="M102" i="58" s="1"/>
  <c r="F102" i="41"/>
  <c r="P102" i="41" s="1"/>
  <c r="DU102" i="39"/>
  <c r="F94" i="58"/>
  <c r="M94" i="58" s="1"/>
  <c r="F94" i="41"/>
  <c r="P94" i="41" s="1"/>
  <c r="DU94" i="39"/>
  <c r="F86" i="58"/>
  <c r="M86" i="58" s="1"/>
  <c r="F86" i="41"/>
  <c r="P86" i="41" s="1"/>
  <c r="F78" i="58"/>
  <c r="M78" i="58" s="1"/>
  <c r="DU78" i="39"/>
  <c r="F78" i="41"/>
  <c r="P78" i="41" s="1"/>
  <c r="F70" i="58"/>
  <c r="M70" i="58" s="1"/>
  <c r="DU70" i="39"/>
  <c r="F70" i="41"/>
  <c r="P70" i="41" s="1"/>
  <c r="F62" i="58"/>
  <c r="M62" i="58" s="1"/>
  <c r="F62" i="41"/>
  <c r="P62" i="41" s="1"/>
  <c r="DU62" i="39"/>
  <c r="F54" i="58"/>
  <c r="M54" i="58" s="1"/>
  <c r="F54" i="41"/>
  <c r="P54" i="41" s="1"/>
  <c r="DU54" i="39"/>
  <c r="F46" i="58"/>
  <c r="M46" i="58" s="1"/>
  <c r="F46" i="41"/>
  <c r="P46" i="41" s="1"/>
  <c r="DU46" i="39"/>
  <c r="F38" i="58"/>
  <c r="M38" i="58" s="1"/>
  <c r="F38" i="41"/>
  <c r="P38" i="41" s="1"/>
  <c r="DU38" i="39"/>
  <c r="F30" i="58"/>
  <c r="M30" i="58" s="1"/>
  <c r="F30" i="41"/>
  <c r="P30" i="41" s="1"/>
  <c r="F22" i="58"/>
  <c r="M22" i="58" s="1"/>
  <c r="F22" i="41"/>
  <c r="P22" i="41" s="1"/>
  <c r="DU22" i="39"/>
  <c r="F14" i="47"/>
  <c r="L14" i="47" s="1"/>
  <c r="DU14" i="39"/>
  <c r="F14" i="41"/>
  <c r="P14" i="41" s="1"/>
  <c r="F6" i="47"/>
  <c r="L6" i="47" s="1"/>
  <c r="DU6" i="39"/>
  <c r="F6" i="41"/>
  <c r="P6" i="41" s="1"/>
  <c r="I116" i="39"/>
  <c r="BN9" i="33"/>
  <c r="EI96" i="39"/>
  <c r="EI64" i="39"/>
  <c r="EI32" i="39"/>
  <c r="EI8" i="39"/>
  <c r="F66" i="47"/>
  <c r="L66" i="47" s="1"/>
  <c r="ER76" i="39"/>
  <c r="ER84" i="39"/>
  <c r="ER72" i="39"/>
  <c r="ER67" i="39"/>
  <c r="ER44" i="39"/>
  <c r="ER68" i="39"/>
  <c r="ER51" i="39"/>
  <c r="D55" i="58"/>
  <c r="D54" i="58"/>
  <c r="D14" i="58"/>
  <c r="D79" i="58"/>
  <c r="D23" i="58"/>
  <c r="C12" i="33"/>
  <c r="BW12" i="33"/>
  <c r="C9" i="35"/>
  <c r="AD13" i="33"/>
  <c r="BW11" i="33"/>
  <c r="AB11" i="35" s="1"/>
  <c r="EW46" i="39"/>
  <c r="EU62" i="39"/>
  <c r="EW80" i="39"/>
  <c r="U8" i="33"/>
  <c r="L10" i="33"/>
  <c r="CL9" i="33"/>
  <c r="C8" i="33"/>
  <c r="V6" i="33"/>
  <c r="Z6" i="33" s="1"/>
  <c r="L9" i="33"/>
  <c r="BW6" i="33"/>
  <c r="AB6" i="35" s="1"/>
  <c r="CF7" i="33"/>
  <c r="C6" i="33"/>
  <c r="S8" i="32"/>
  <c r="AN9" i="33" s="1"/>
  <c r="S7" i="32"/>
  <c r="AS5" i="33"/>
  <c r="AQ6" i="32"/>
  <c r="AI5" i="32"/>
  <c r="AM4" i="32"/>
  <c r="DI32" i="39"/>
  <c r="DI15" i="39"/>
  <c r="DI3" i="39"/>
  <c r="D42" i="41"/>
  <c r="DT88" i="6"/>
  <c r="DX88" i="6" s="1"/>
  <c r="DS33" i="6"/>
  <c r="DS65" i="6"/>
  <c r="DW65" i="6" s="1"/>
  <c r="EZ11" i="39"/>
  <c r="DT42" i="6"/>
  <c r="FM18" i="39"/>
  <c r="EZ77" i="39"/>
  <c r="DT74" i="6"/>
  <c r="DX74" i="6" s="1"/>
  <c r="FH8" i="39"/>
  <c r="DR49" i="6"/>
  <c r="D76" i="47"/>
  <c r="D46" i="47"/>
  <c r="D11" i="64"/>
  <c r="DS89" i="6"/>
  <c r="DW89" i="6" s="1"/>
  <c r="D38" i="41"/>
  <c r="D76" i="41"/>
  <c r="D56" i="41"/>
  <c r="EZ44" i="39"/>
  <c r="FH28" i="39"/>
  <c r="D77" i="64"/>
  <c r="DT75" i="6"/>
  <c r="DX75" i="6" s="1"/>
  <c r="D57" i="41"/>
  <c r="D84" i="41"/>
  <c r="EZ52" i="39"/>
  <c r="FD30" i="39"/>
  <c r="DQ37" i="6"/>
  <c r="DS37" i="6"/>
  <c r="D80" i="41"/>
  <c r="D67" i="41"/>
  <c r="DT63" i="6"/>
  <c r="DX63" i="6" s="1"/>
  <c r="FH7" i="39"/>
  <c r="DQ16" i="6"/>
  <c r="FM80" i="39"/>
  <c r="DR25" i="6"/>
  <c r="H13" i="27"/>
  <c r="Q13" i="27" s="1"/>
  <c r="H13" i="41"/>
  <c r="R13" i="41" s="1"/>
  <c r="D31" i="29"/>
  <c r="FH31" i="39"/>
  <c r="DS43" i="6"/>
  <c r="DQ57" i="71"/>
  <c r="DT57" i="71" s="1"/>
  <c r="DR65" i="71"/>
  <c r="DU65" i="71" s="1"/>
  <c r="D57" i="73"/>
  <c r="D61" i="74"/>
  <c r="DS77" i="71"/>
  <c r="DV77" i="71" s="1"/>
  <c r="DR92" i="71"/>
  <c r="DU92" i="71" s="1"/>
  <c r="D5" i="72"/>
  <c r="I2" i="39"/>
  <c r="D8" i="28"/>
  <c r="DR20" i="6"/>
  <c r="D10" i="73"/>
  <c r="DQ50" i="71"/>
  <c r="DT50" i="71" s="1"/>
  <c r="FC50" i="39"/>
  <c r="EY76" i="39"/>
  <c r="D81" i="29"/>
  <c r="DS93" i="6"/>
  <c r="DW93" i="6" s="1"/>
  <c r="FH81" i="39"/>
  <c r="D9" i="27"/>
  <c r="D9" i="41"/>
  <c r="FG8" i="39"/>
  <c r="D20" i="30"/>
  <c r="D20" i="64"/>
  <c r="M56" i="39"/>
  <c r="D85" i="73"/>
  <c r="D57" i="30"/>
  <c r="FM57" i="39"/>
  <c r="D57" i="64"/>
  <c r="EW57" i="39"/>
  <c r="D4" i="73"/>
  <c r="D16" i="27"/>
  <c r="EZ16" i="39"/>
  <c r="FC24" i="39"/>
  <c r="FL28" i="39"/>
  <c r="DS42" i="71"/>
  <c r="DV42" i="71" s="1"/>
  <c r="D32" i="72"/>
  <c r="D48" i="30"/>
  <c r="FM48" i="39"/>
  <c r="D48" i="64"/>
  <c r="EU48" i="39"/>
  <c r="FC56" i="39"/>
  <c r="I60" i="39"/>
  <c r="DS74" i="71"/>
  <c r="DV74" i="71" s="1"/>
  <c r="D76" i="73"/>
  <c r="D79" i="73"/>
  <c r="D82" i="28"/>
  <c r="FD82" i="39"/>
  <c r="DR94" i="6"/>
  <c r="DV94" i="6" s="1"/>
  <c r="ES82" i="39"/>
  <c r="D12" i="73"/>
  <c r="D31" i="74"/>
  <c r="FL37" i="39"/>
  <c r="DR51" i="71"/>
  <c r="DU51" i="71" s="1"/>
  <c r="FL51" i="39"/>
  <c r="DR89" i="71"/>
  <c r="DU89" i="71" s="1"/>
  <c r="D83" i="30"/>
  <c r="FM83" i="39"/>
  <c r="D83" i="64"/>
  <c r="D19" i="29"/>
  <c r="FH19" i="39"/>
  <c r="DQ16" i="71"/>
  <c r="DT16" i="71" s="1"/>
  <c r="FG18" i="39"/>
  <c r="D20" i="72"/>
  <c r="DQ40" i="71"/>
  <c r="DT40" i="71" s="1"/>
  <c r="E32" i="39"/>
  <c r="M38" i="39"/>
  <c r="D46" i="72"/>
  <c r="D58" i="29"/>
  <c r="DS70" i="6"/>
  <c r="DW70" i="6" s="1"/>
  <c r="EV58" i="39"/>
  <c r="D60" i="72"/>
  <c r="FG66" i="39"/>
  <c r="R81" i="39"/>
  <c r="D84" i="30"/>
  <c r="FM84" i="39"/>
  <c r="DT96" i="6"/>
  <c r="DX96" i="6" s="1"/>
  <c r="FC28" i="39"/>
  <c r="D85" i="39"/>
  <c r="D81" i="76"/>
  <c r="DR93" i="71"/>
  <c r="DU93" i="71" s="1"/>
  <c r="D81" i="28"/>
  <c r="DR93" i="6"/>
  <c r="DV93" i="6" s="1"/>
  <c r="D78" i="75"/>
  <c r="D78" i="72"/>
  <c r="DQ90" i="71"/>
  <c r="DT90" i="71" s="1"/>
  <c r="EY78" i="39"/>
  <c r="D74" i="77"/>
  <c r="D74" i="74"/>
  <c r="DS86" i="71"/>
  <c r="DV86" i="71" s="1"/>
  <c r="D72" i="77"/>
  <c r="DS84" i="71"/>
  <c r="DV84" i="71" s="1"/>
  <c r="AE68" i="39"/>
  <c r="EZ68" i="39" s="1"/>
  <c r="EY68" i="39"/>
  <c r="D64" i="76"/>
  <c r="D64" i="73"/>
  <c r="DR76" i="71"/>
  <c r="DU76" i="71" s="1"/>
  <c r="R64" i="39"/>
  <c r="FL64" i="39"/>
  <c r="D60" i="29"/>
  <c r="FH60" i="39"/>
  <c r="D58" i="76"/>
  <c r="D58" i="73"/>
  <c r="DR70" i="71"/>
  <c r="DU70" i="71" s="1"/>
  <c r="D56" i="74"/>
  <c r="M52" i="39"/>
  <c r="FG52" i="39"/>
  <c r="D50" i="77"/>
  <c r="D50" i="74"/>
  <c r="DQ60" i="71"/>
  <c r="DT60" i="71" s="1"/>
  <c r="E46" i="39"/>
  <c r="EY46" i="39"/>
  <c r="D42" i="77"/>
  <c r="DS54" i="71"/>
  <c r="DV54" i="71" s="1"/>
  <c r="D40" i="75"/>
  <c r="D40" i="72"/>
  <c r="DQ52" i="71"/>
  <c r="DT52" i="71" s="1"/>
  <c r="D32" i="77"/>
  <c r="DS44" i="71"/>
  <c r="DV44" i="71" s="1"/>
  <c r="M32" i="39"/>
  <c r="FG32" i="39"/>
  <c r="D26" i="77"/>
  <c r="D26" i="74"/>
  <c r="EY26" i="39"/>
  <c r="E20" i="39"/>
  <c r="EY20" i="39"/>
  <c r="D16" i="73"/>
  <c r="DQ26" i="71"/>
  <c r="DT26" i="71" s="1"/>
  <c r="FL14" i="39"/>
  <c r="R14" i="39"/>
  <c r="D8" i="77"/>
  <c r="D8" i="74"/>
  <c r="DS20" i="71"/>
  <c r="DV20" i="71" s="1"/>
  <c r="D4" i="77"/>
  <c r="D4" i="74"/>
  <c r="G7" i="32"/>
  <c r="K8" i="32"/>
  <c r="E21" i="39"/>
  <c r="EY21" i="39"/>
  <c r="FG19" i="39"/>
  <c r="I5" i="39"/>
  <c r="D83" i="77"/>
  <c r="D83" i="74"/>
  <c r="FH83" i="39"/>
  <c r="DS95" i="71"/>
  <c r="DV95" i="71" s="1"/>
  <c r="FG79" i="39"/>
  <c r="D75" i="75"/>
  <c r="D75" i="72"/>
  <c r="DQ87" i="71"/>
  <c r="DT87" i="71" s="1"/>
  <c r="I73" i="39"/>
  <c r="FC73" i="39"/>
  <c r="D71" i="27"/>
  <c r="D65" i="30"/>
  <c r="DT77" i="6"/>
  <c r="DX77" i="6" s="1"/>
  <c r="EY49" i="39"/>
  <c r="E47" i="39"/>
  <c r="M41" i="39"/>
  <c r="D39" i="29"/>
  <c r="EV39" i="39"/>
  <c r="D33" i="27"/>
  <c r="D33" i="41"/>
  <c r="AI84" i="39"/>
  <c r="EY84" i="39"/>
  <c r="M83" i="28"/>
  <c r="M79" i="28"/>
  <c r="M75" i="47"/>
  <c r="M76" i="28"/>
  <c r="P14" i="35"/>
  <c r="P7" i="35"/>
  <c r="V9" i="35"/>
  <c r="V10" i="35"/>
  <c r="D12" i="35"/>
  <c r="V13" i="35"/>
  <c r="J14" i="35"/>
  <c r="G13" i="32"/>
  <c r="K9" i="32"/>
  <c r="L10" i="32" s="1"/>
  <c r="G11" i="32"/>
  <c r="H11" i="32" s="1"/>
  <c r="K11" i="32"/>
  <c r="AE4" i="32"/>
  <c r="AI4" i="32"/>
  <c r="AU7" i="32"/>
  <c r="AQ7" i="32"/>
  <c r="AI6" i="32"/>
  <c r="AE6" i="32"/>
  <c r="O7" i="32"/>
  <c r="AD6" i="33"/>
  <c r="C5" i="33"/>
  <c r="K7" i="32"/>
  <c r="F43" i="36" s="1"/>
  <c r="G12" i="32"/>
  <c r="K13" i="32"/>
  <c r="AU4" i="32"/>
  <c r="AE5" i="32"/>
  <c r="AM5" i="32"/>
  <c r="CF5" i="33"/>
  <c r="AH5" i="35" s="1"/>
  <c r="AI7" i="32"/>
  <c r="AU6" i="32"/>
  <c r="AA7" i="32"/>
  <c r="AM5" i="33"/>
  <c r="AD5" i="33"/>
  <c r="AQ8" i="32"/>
  <c r="AU8" i="32"/>
  <c r="AS6" i="33"/>
  <c r="O8" i="32"/>
  <c r="G44" i="36" s="1"/>
  <c r="L6" i="33"/>
  <c r="U5" i="33"/>
  <c r="AY7" i="33"/>
  <c r="U6" i="33"/>
  <c r="C7" i="33"/>
  <c r="AY8" i="33"/>
  <c r="F9" i="36" s="1"/>
  <c r="AM8" i="33"/>
  <c r="BW8" i="33"/>
  <c r="AB8" i="35" s="1"/>
  <c r="C9" i="33"/>
  <c r="CF10" i="33"/>
  <c r="AS10" i="33"/>
  <c r="L11" i="33"/>
  <c r="CL11" i="33"/>
  <c r="I9" i="36" s="1"/>
  <c r="AM12" i="33"/>
  <c r="U11" i="33"/>
  <c r="AM13" i="33"/>
  <c r="AM14" i="33"/>
  <c r="AS13" i="33"/>
  <c r="U13" i="33"/>
  <c r="C13" i="33"/>
  <c r="BN7" i="33"/>
  <c r="BE14" i="33"/>
  <c r="M2" i="28"/>
  <c r="L3" i="39"/>
  <c r="AH3" i="39"/>
  <c r="Q3" i="39"/>
  <c r="M4" i="47"/>
  <c r="M4" i="28"/>
  <c r="L5" i="39"/>
  <c r="AL5" i="39"/>
  <c r="AH5" i="39"/>
  <c r="AI5" i="39" s="1"/>
  <c r="D5" i="39"/>
  <c r="M6" i="28"/>
  <c r="M6" i="47"/>
  <c r="Q7" i="39"/>
  <c r="AD7" i="39"/>
  <c r="AH7" i="39"/>
  <c r="AI7" i="39" s="1"/>
  <c r="H7" i="39"/>
  <c r="H9" i="39"/>
  <c r="AD9" i="39"/>
  <c r="Q9" i="39"/>
  <c r="L11" i="39"/>
  <c r="AL11" i="39"/>
  <c r="AM11" i="39" s="1"/>
  <c r="H11" i="39"/>
  <c r="Q13" i="39"/>
  <c r="AH13" i="39"/>
  <c r="AI13" i="39" s="1"/>
  <c r="AD13" i="39"/>
  <c r="AE13" i="39" s="1"/>
  <c r="L13" i="39"/>
  <c r="M14" i="47"/>
  <c r="M14" i="28"/>
  <c r="D15" i="39"/>
  <c r="AL15" i="39"/>
  <c r="AD15" i="39"/>
  <c r="AE15" i="39" s="1"/>
  <c r="H15" i="39"/>
  <c r="M16" i="47"/>
  <c r="M16" i="28"/>
  <c r="D17" i="39"/>
  <c r="AD17" i="39"/>
  <c r="AE17" i="39" s="1"/>
  <c r="H17" i="39"/>
  <c r="Q19" i="39"/>
  <c r="AD19" i="39"/>
  <c r="AE19" i="39" s="1"/>
  <c r="AH19" i="39"/>
  <c r="D19" i="39"/>
  <c r="Q21" i="39"/>
  <c r="AL21" i="39"/>
  <c r="H21" i="39"/>
  <c r="D23" i="39"/>
  <c r="AL23" i="39"/>
  <c r="AM23" i="39" s="1"/>
  <c r="H23" i="39"/>
  <c r="Q25" i="39"/>
  <c r="AH25" i="39"/>
  <c r="AI25" i="39" s="1"/>
  <c r="AL25" i="39"/>
  <c r="H25" i="39"/>
  <c r="M26" i="47"/>
  <c r="M26" i="28"/>
  <c r="H27" i="39"/>
  <c r="AL27" i="39"/>
  <c r="FG27" i="39" s="1"/>
  <c r="AD27" i="39"/>
  <c r="Q27" i="39"/>
  <c r="H29" i="39"/>
  <c r="AH29" i="39"/>
  <c r="AI29" i="39" s="1"/>
  <c r="Q29" i="39"/>
  <c r="Q31" i="39"/>
  <c r="AD31" i="39"/>
  <c r="AH31" i="39"/>
  <c r="AI31" i="39" s="1"/>
  <c r="D31" i="39"/>
  <c r="L33" i="39"/>
  <c r="AL33" i="39"/>
  <c r="AM33" i="39" s="1"/>
  <c r="H33" i="39"/>
  <c r="D35" i="39"/>
  <c r="AD35" i="39"/>
  <c r="AE35" i="39" s="1"/>
  <c r="AL35" i="39"/>
  <c r="Q35" i="39"/>
  <c r="M36" i="47"/>
  <c r="M36" i="28"/>
  <c r="D37" i="39"/>
  <c r="AD37" i="39"/>
  <c r="AE37" i="39" s="1"/>
  <c r="L37" i="39"/>
  <c r="H39" i="39"/>
  <c r="AL39" i="39"/>
  <c r="AD39" i="39"/>
  <c r="AE39" i="39" s="1"/>
  <c r="D39" i="39"/>
  <c r="M40" i="47"/>
  <c r="M40" i="28"/>
  <c r="Q41" i="39"/>
  <c r="AL41" i="39"/>
  <c r="AM41" i="39" s="1"/>
  <c r="H41" i="39"/>
  <c r="M42" i="47"/>
  <c r="M42" i="28"/>
  <c r="Q43" i="39"/>
  <c r="AD43" i="39"/>
  <c r="AE43" i="39" s="1"/>
  <c r="AH43" i="39"/>
  <c r="H43" i="39"/>
  <c r="L45" i="39"/>
  <c r="AL45" i="39"/>
  <c r="AM45" i="39" s="1"/>
  <c r="H45" i="39"/>
  <c r="M46" i="47"/>
  <c r="M46" i="28"/>
  <c r="L47" i="39"/>
  <c r="AD47" i="39"/>
  <c r="AL47" i="39"/>
  <c r="AM47" i="39" s="1"/>
  <c r="Q47" i="39"/>
  <c r="M48" i="47"/>
  <c r="M48" i="28"/>
  <c r="L49" i="39"/>
  <c r="AH49" i="39"/>
  <c r="AI49" i="39" s="1"/>
  <c r="H49" i="39"/>
  <c r="H51" i="39"/>
  <c r="AL51" i="39"/>
  <c r="AD51" i="39"/>
  <c r="L51" i="39"/>
  <c r="Q53" i="39"/>
  <c r="AD53" i="39"/>
  <c r="H53" i="39"/>
  <c r="Q55" i="39"/>
  <c r="AD55" i="39"/>
  <c r="AH55" i="39"/>
  <c r="AI55" i="39" s="1"/>
  <c r="H55" i="39"/>
  <c r="M56" i="47"/>
  <c r="M56" i="28"/>
  <c r="L57" i="39"/>
  <c r="AD57" i="39"/>
  <c r="H57" i="39"/>
  <c r="Q59" i="39"/>
  <c r="AD59" i="39"/>
  <c r="AL59" i="39"/>
  <c r="H59" i="39"/>
  <c r="L61" i="39"/>
  <c r="AD61" i="39"/>
  <c r="Q61" i="39"/>
  <c r="L63" i="39"/>
  <c r="AD63" i="39"/>
  <c r="AH63" i="39"/>
  <c r="AI63" i="39" s="1"/>
  <c r="H63" i="39"/>
  <c r="M64" i="47"/>
  <c r="M64" i="28"/>
  <c r="H65" i="39"/>
  <c r="AD65" i="39"/>
  <c r="AE65" i="39" s="1"/>
  <c r="D65" i="39"/>
  <c r="M66" i="47"/>
  <c r="M66" i="28"/>
  <c r="Q67" i="39"/>
  <c r="AD67" i="39"/>
  <c r="AH67" i="39"/>
  <c r="AI67" i="39" s="1"/>
  <c r="H67" i="39"/>
  <c r="D69" i="39"/>
  <c r="AL69" i="39"/>
  <c r="AM69" i="39" s="1"/>
  <c r="Q69" i="39"/>
  <c r="L71" i="39"/>
  <c r="AD71" i="39"/>
  <c r="AH71" i="39"/>
  <c r="Q71" i="39"/>
  <c r="Q73" i="39"/>
  <c r="AD73" i="39"/>
  <c r="AE73" i="39" s="1"/>
  <c r="L73" i="39"/>
  <c r="M74" i="47"/>
  <c r="M74" i="28"/>
  <c r="M82" i="47"/>
  <c r="M82" i="28"/>
  <c r="P13" i="35"/>
  <c r="V6" i="35"/>
  <c r="D107" i="41"/>
  <c r="D90" i="29"/>
  <c r="DS102" i="6"/>
  <c r="DW102" i="6" s="1"/>
  <c r="FH90" i="39"/>
  <c r="EV90" i="39"/>
  <c r="DQ98" i="71"/>
  <c r="DT98" i="71" s="1"/>
  <c r="DR120" i="71"/>
  <c r="DU120" i="71" s="1"/>
  <c r="D96" i="27"/>
  <c r="DQ108" i="6"/>
  <c r="DU108" i="6" s="1"/>
  <c r="D89" i="28"/>
  <c r="DR101" i="6"/>
  <c r="DV101" i="6" s="1"/>
  <c r="ES89" i="39"/>
  <c r="FD89" i="39"/>
  <c r="D105" i="77"/>
  <c r="DS117" i="71"/>
  <c r="DV117" i="71" s="1"/>
  <c r="D98" i="27"/>
  <c r="D98" i="41"/>
  <c r="DQ110" i="6"/>
  <c r="DU110" i="6" s="1"/>
  <c r="D87" i="77"/>
  <c r="D87" i="74"/>
  <c r="DS99" i="71"/>
  <c r="DV99" i="71" s="1"/>
  <c r="D95" i="77"/>
  <c r="DS107" i="71"/>
  <c r="DV107" i="71" s="1"/>
  <c r="M95" i="39"/>
  <c r="FG95" i="39"/>
  <c r="M93" i="28"/>
  <c r="M93" i="47"/>
  <c r="G104" i="75"/>
  <c r="O104" i="75" s="1"/>
  <c r="G104" i="77"/>
  <c r="G104" i="76"/>
  <c r="O104" i="76" s="1"/>
  <c r="E104" i="30"/>
  <c r="J104" i="30" s="1"/>
  <c r="M104" i="30" s="1"/>
  <c r="G104" i="27"/>
  <c r="P104" i="27" s="1"/>
  <c r="E104" i="64"/>
  <c r="J104" i="64" s="1"/>
  <c r="G104" i="73"/>
  <c r="O104" i="73" s="1"/>
  <c r="G104" i="74"/>
  <c r="O104" i="74" s="1"/>
  <c r="G104" i="72"/>
  <c r="O104" i="72" s="1"/>
  <c r="G104" i="41"/>
  <c r="Q104" i="41" s="1"/>
  <c r="G104" i="29"/>
  <c r="N104" i="29" s="1"/>
  <c r="G104" i="58"/>
  <c r="N104" i="58" s="1"/>
  <c r="D104" i="39"/>
  <c r="AH104" i="39"/>
  <c r="AI104" i="39" s="1"/>
  <c r="H104" i="39"/>
  <c r="AL104" i="39"/>
  <c r="AM104" i="39" s="1"/>
  <c r="AD104" i="39"/>
  <c r="AE104" i="39" s="1"/>
  <c r="Q104" i="39"/>
  <c r="L104" i="39"/>
  <c r="G106" i="30"/>
  <c r="L106" i="30" s="1"/>
  <c r="DE118" i="39"/>
  <c r="G106" i="64"/>
  <c r="L106" i="64" s="1"/>
  <c r="DU86" i="39"/>
  <c r="K79" i="27"/>
  <c r="T79" i="27" s="1"/>
  <c r="K59" i="27"/>
  <c r="T59" i="27" s="1"/>
  <c r="J29" i="27"/>
  <c r="S29" i="27" s="1"/>
  <c r="F108" i="47"/>
  <c r="L108" i="47" s="1"/>
  <c r="F108" i="41"/>
  <c r="P108" i="41" s="1"/>
  <c r="DU108" i="39"/>
  <c r="F100" i="58"/>
  <c r="M100" i="58" s="1"/>
  <c r="DU100" i="39"/>
  <c r="F100" i="41"/>
  <c r="P100" i="41" s="1"/>
  <c r="F92" i="47"/>
  <c r="L92" i="47" s="1"/>
  <c r="DU92" i="39"/>
  <c r="F92" i="58"/>
  <c r="M92" i="58" s="1"/>
  <c r="F84" i="47"/>
  <c r="L84" i="47" s="1"/>
  <c r="DU84" i="39"/>
  <c r="F84" i="41"/>
  <c r="P84" i="41" s="1"/>
  <c r="F76" i="47"/>
  <c r="L76" i="47" s="1"/>
  <c r="F76" i="41"/>
  <c r="P76" i="41" s="1"/>
  <c r="DU76" i="39"/>
  <c r="F68" i="58"/>
  <c r="M68" i="58" s="1"/>
  <c r="F68" i="41"/>
  <c r="P68" i="41" s="1"/>
  <c r="DU68" i="39"/>
  <c r="F60" i="47"/>
  <c r="L60" i="47" s="1"/>
  <c r="F60" i="41"/>
  <c r="P60" i="41" s="1"/>
  <c r="F60" i="58"/>
  <c r="M60" i="58" s="1"/>
  <c r="F52" i="47"/>
  <c r="L52" i="47" s="1"/>
  <c r="DU52" i="39"/>
  <c r="F52" i="41"/>
  <c r="P52" i="41" s="1"/>
  <c r="F44" i="47"/>
  <c r="L44" i="47" s="1"/>
  <c r="F44" i="41"/>
  <c r="P44" i="41" s="1"/>
  <c r="DU44" i="39"/>
  <c r="F36" i="58"/>
  <c r="M36" i="58" s="1"/>
  <c r="DU36" i="39"/>
  <c r="F36" i="41"/>
  <c r="P36" i="41" s="1"/>
  <c r="F28" i="47"/>
  <c r="L28" i="47" s="1"/>
  <c r="F28" i="58"/>
  <c r="M28" i="58" s="1"/>
  <c r="DU28" i="39"/>
  <c r="F28" i="41"/>
  <c r="P28" i="41" s="1"/>
  <c r="F20" i="47"/>
  <c r="L20" i="47" s="1"/>
  <c r="DU20" i="39"/>
  <c r="F20" i="41"/>
  <c r="P20" i="41" s="1"/>
  <c r="F12" i="47"/>
  <c r="L12" i="47" s="1"/>
  <c r="DU12" i="39"/>
  <c r="F12" i="41"/>
  <c r="P12" i="41" s="1"/>
  <c r="F4" i="47"/>
  <c r="L4" i="47" s="1"/>
  <c r="DU4" i="39"/>
  <c r="F4" i="41"/>
  <c r="P4" i="41" s="1"/>
  <c r="DQ131" i="71"/>
  <c r="DT131" i="71" s="1"/>
  <c r="D120" i="28"/>
  <c r="ES120" i="39"/>
  <c r="DR132" i="6"/>
  <c r="DV132" i="6" s="1"/>
  <c r="EI104" i="39"/>
  <c r="EI72" i="39"/>
  <c r="EI40" i="39"/>
  <c r="P2" i="75"/>
  <c r="N68" i="64"/>
  <c r="M63" i="64"/>
  <c r="F28" i="74"/>
  <c r="N28" i="74" s="1"/>
  <c r="H41" i="27"/>
  <c r="Q41" i="27" s="1"/>
  <c r="D42" i="27"/>
  <c r="D9" i="29"/>
  <c r="D105" i="30"/>
  <c r="FM105" i="39"/>
  <c r="DT117" i="6"/>
  <c r="DX117" i="6" s="1"/>
  <c r="D103" i="30"/>
  <c r="D103" i="64"/>
  <c r="D101" i="30"/>
  <c r="FM101" i="39"/>
  <c r="D88" i="29"/>
  <c r="DS100" i="6"/>
  <c r="DW100" i="6" s="1"/>
  <c r="D109" i="28"/>
  <c r="DR121" i="6"/>
  <c r="DV121" i="6" s="1"/>
  <c r="D96" i="76"/>
  <c r="D96" i="73"/>
  <c r="DR108" i="71"/>
  <c r="DU108" i="71" s="1"/>
  <c r="D89" i="76"/>
  <c r="DR101" i="71"/>
  <c r="DU101" i="71" s="1"/>
  <c r="D105" i="27"/>
  <c r="D105" i="41"/>
  <c r="D106" i="30"/>
  <c r="FM106" i="39"/>
  <c r="DT118" i="6"/>
  <c r="DX118" i="6" s="1"/>
  <c r="R86" i="39"/>
  <c r="FL86" i="39"/>
  <c r="AM91" i="39"/>
  <c r="FG91" i="39"/>
  <c r="D91" i="28"/>
  <c r="DR103" i="6"/>
  <c r="DV103" i="6" s="1"/>
  <c r="ES91" i="39"/>
  <c r="AE95" i="39"/>
  <c r="EY95" i="39"/>
  <c r="G105" i="30"/>
  <c r="L105" i="30" s="1"/>
  <c r="DE117" i="39"/>
  <c r="G105" i="64"/>
  <c r="L105" i="64" s="1"/>
  <c r="D112" i="76"/>
  <c r="DR124" i="71"/>
  <c r="DU124" i="71" s="1"/>
  <c r="D111" i="58"/>
  <c r="D111" i="29"/>
  <c r="DS123" i="6"/>
  <c r="DW123" i="6" s="1"/>
  <c r="ET111" i="39"/>
  <c r="J32" i="27"/>
  <c r="S32" i="27" s="1"/>
  <c r="J61" i="27"/>
  <c r="S61" i="27" s="1"/>
  <c r="J77" i="27"/>
  <c r="S77" i="27" s="1"/>
  <c r="FJ114" i="39"/>
  <c r="K29" i="32"/>
  <c r="DL113" i="39"/>
  <c r="DZ112" i="39"/>
  <c r="DW112" i="39"/>
  <c r="DV112" i="39"/>
  <c r="D120" i="30"/>
  <c r="DT132" i="6"/>
  <c r="DX132" i="6" s="1"/>
  <c r="D120" i="64"/>
  <c r="EW120" i="39"/>
  <c r="EU120" i="39"/>
  <c r="D116" i="77"/>
  <c r="D116" i="74"/>
  <c r="M118" i="39"/>
  <c r="AL118" i="39"/>
  <c r="AM118" i="39" s="1"/>
  <c r="AD118" i="39"/>
  <c r="AE118" i="39" s="1"/>
  <c r="H118" i="39"/>
  <c r="Q118" i="39"/>
  <c r="D118" i="39"/>
  <c r="AH118" i="39"/>
  <c r="AI118" i="39" s="1"/>
  <c r="G121" i="77"/>
  <c r="G121" i="76"/>
  <c r="O121" i="76" s="1"/>
  <c r="G121" i="75"/>
  <c r="O121" i="75" s="1"/>
  <c r="E121" i="30"/>
  <c r="J121" i="30" s="1"/>
  <c r="G121" i="27"/>
  <c r="P121" i="27" s="1"/>
  <c r="G121" i="74"/>
  <c r="O121" i="74" s="1"/>
  <c r="G121" i="41"/>
  <c r="Q121" i="41" s="1"/>
  <c r="G121" i="29"/>
  <c r="N121" i="29" s="1"/>
  <c r="G121" i="73"/>
  <c r="O121" i="73" s="1"/>
  <c r="E121" i="58"/>
  <c r="L121" i="58" s="1"/>
  <c r="E119" i="58"/>
  <c r="L119" i="58" s="1"/>
  <c r="G121" i="58"/>
  <c r="N121" i="58" s="1"/>
  <c r="G121" i="72"/>
  <c r="O121" i="72" s="1"/>
  <c r="EU103" i="39"/>
  <c r="EU101" i="39"/>
  <c r="EU105" i="39"/>
  <c r="ET91" i="39"/>
  <c r="EW66" i="39"/>
  <c r="DI16" i="39"/>
  <c r="H10" i="41"/>
  <c r="R10" i="41" s="1"/>
  <c r="DI4" i="39"/>
  <c r="D74" i="47"/>
  <c r="FD42" i="39"/>
  <c r="FH10" i="39"/>
  <c r="DS88" i="6"/>
  <c r="DW88" i="6" s="1"/>
  <c r="DT78" i="6"/>
  <c r="DX78" i="6" s="1"/>
  <c r="D34" i="64"/>
  <c r="FH36" i="39"/>
  <c r="FD4" i="39"/>
  <c r="DT91" i="6"/>
  <c r="DX91" i="6" s="1"/>
  <c r="FG83" i="39"/>
  <c r="AI8" i="35"/>
  <c r="AI12" i="35"/>
  <c r="AC8" i="35"/>
  <c r="AC12" i="35"/>
  <c r="BE5" i="33"/>
  <c r="AI5" i="35"/>
  <c r="AJ5" i="35" s="1"/>
  <c r="AI9" i="35"/>
  <c r="AI13" i="35"/>
  <c r="AC5" i="35"/>
  <c r="AC9" i="35"/>
  <c r="AC13" i="35"/>
  <c r="BN5" i="33"/>
  <c r="BE6" i="33"/>
  <c r="AI10" i="35"/>
  <c r="AC6" i="35"/>
  <c r="AC14" i="35"/>
  <c r="AI11" i="35"/>
  <c r="AC10" i="35"/>
  <c r="AI7" i="35"/>
  <c r="AI14" i="35"/>
  <c r="BN6" i="33"/>
  <c r="BN8" i="33"/>
  <c r="F4" i="36" s="1"/>
  <c r="BE10" i="33"/>
  <c r="BN10" i="33"/>
  <c r="BE12" i="33"/>
  <c r="BE13" i="33"/>
  <c r="AC7" i="35"/>
  <c r="AI6" i="35"/>
  <c r="AC11" i="35"/>
  <c r="BO5" i="33"/>
  <c r="BS5" i="33" s="1"/>
  <c r="BF5" i="33"/>
  <c r="BJ5" i="33" s="1"/>
  <c r="BO7" i="33"/>
  <c r="BS7" i="33" s="1"/>
  <c r="BE9" i="33"/>
  <c r="BO9" i="33"/>
  <c r="BS9" i="33" s="1"/>
  <c r="BO11" i="33"/>
  <c r="BS11" i="33" s="1"/>
  <c r="BG11" i="33"/>
  <c r="BN14" i="33"/>
  <c r="P5" i="35"/>
  <c r="D5" i="35"/>
  <c r="V7" i="35"/>
  <c r="J8" i="35"/>
  <c r="D8" i="35"/>
  <c r="P9" i="35"/>
  <c r="P10" i="35"/>
  <c r="V11" i="35"/>
  <c r="J12" i="35"/>
  <c r="J13" i="35"/>
  <c r="BO6" i="33"/>
  <c r="BS6" i="33" s="1"/>
  <c r="BE8" i="33"/>
  <c r="BN11" i="33"/>
  <c r="BE11" i="33"/>
  <c r="BN13" i="33"/>
  <c r="V5" i="35"/>
  <c r="P6" i="35"/>
  <c r="D6" i="35"/>
  <c r="V8" i="35"/>
  <c r="V12" i="35"/>
  <c r="D13" i="35"/>
  <c r="D14" i="35"/>
  <c r="D11" i="35"/>
  <c r="J9" i="35"/>
  <c r="P8" i="35"/>
  <c r="J7" i="35"/>
  <c r="J6" i="35"/>
  <c r="ES109" i="39"/>
  <c r="DQ117" i="6"/>
  <c r="DU117" i="6" s="1"/>
  <c r="M103" i="39"/>
  <c r="D91" i="30"/>
  <c r="D91" i="64"/>
  <c r="DR117" i="71"/>
  <c r="DU117" i="71" s="1"/>
  <c r="D97" i="29"/>
  <c r="FH97" i="39"/>
  <c r="DS112" i="71"/>
  <c r="DV112" i="71" s="1"/>
  <c r="EY105" i="39"/>
  <c r="FG100" i="39"/>
  <c r="D93" i="75"/>
  <c r="DQ105" i="71"/>
  <c r="DT105" i="71" s="1"/>
  <c r="EY93" i="39"/>
  <c r="D103" i="77"/>
  <c r="D103" i="74"/>
  <c r="E88" i="39"/>
  <c r="EY88" i="39"/>
  <c r="D97" i="72"/>
  <c r="D97" i="75"/>
  <c r="DQ109" i="71"/>
  <c r="DT109" i="71" s="1"/>
  <c r="AE101" i="39"/>
  <c r="M101" i="39"/>
  <c r="FG101" i="39"/>
  <c r="D106" i="76"/>
  <c r="DR118" i="71"/>
  <c r="DU118" i="71" s="1"/>
  <c r="FD106" i="39"/>
  <c r="M86" i="39"/>
  <c r="FG86" i="39"/>
  <c r="D87" i="28"/>
  <c r="DR99" i="6"/>
  <c r="DV99" i="6" s="1"/>
  <c r="ES87" i="39"/>
  <c r="D87" i="47"/>
  <c r="D91" i="75"/>
  <c r="DQ103" i="71"/>
  <c r="DT103" i="71" s="1"/>
  <c r="EZ91" i="39"/>
  <c r="CJ90" i="39"/>
  <c r="G89" i="75"/>
  <c r="G89" i="73"/>
  <c r="O89" i="73" s="1"/>
  <c r="G89" i="72"/>
  <c r="O89" i="72" s="1"/>
  <c r="G89" i="29"/>
  <c r="G89" i="58"/>
  <c r="N89" i="58" s="1"/>
  <c r="G89" i="76"/>
  <c r="E89" i="30"/>
  <c r="G89" i="77"/>
  <c r="G89" i="27"/>
  <c r="P89" i="27" s="1"/>
  <c r="E89" i="64"/>
  <c r="J89" i="64" s="1"/>
  <c r="L89" i="39"/>
  <c r="D89" i="39"/>
  <c r="AL89" i="39"/>
  <c r="AM89" i="39" s="1"/>
  <c r="AD89" i="39"/>
  <c r="AE89" i="39" s="1"/>
  <c r="G87" i="77"/>
  <c r="E87" i="30"/>
  <c r="G87" i="29"/>
  <c r="E87" i="64"/>
  <c r="J87" i="64" s="1"/>
  <c r="M87" i="64" s="1"/>
  <c r="G87" i="58"/>
  <c r="N87" i="58" s="1"/>
  <c r="G87" i="75"/>
  <c r="G87" i="73"/>
  <c r="O87" i="73" s="1"/>
  <c r="G87" i="41"/>
  <c r="Q87" i="41" s="1"/>
  <c r="G87" i="76"/>
  <c r="G87" i="74"/>
  <c r="O87" i="74" s="1"/>
  <c r="G87" i="27"/>
  <c r="P87" i="27" s="1"/>
  <c r="G87" i="72"/>
  <c r="O87" i="72" s="1"/>
  <c r="Q87" i="39"/>
  <c r="L87" i="39"/>
  <c r="AH87" i="39"/>
  <c r="AD87" i="39"/>
  <c r="AE87" i="39" s="1"/>
  <c r="H86" i="39"/>
  <c r="AH86" i="39"/>
  <c r="D86" i="39"/>
  <c r="G107" i="76"/>
  <c r="O107" i="76" s="1"/>
  <c r="E107" i="30"/>
  <c r="J107" i="30" s="1"/>
  <c r="G107" i="58"/>
  <c r="N107" i="58" s="1"/>
  <c r="G107" i="77"/>
  <c r="G107" i="75"/>
  <c r="O107" i="75" s="1"/>
  <c r="G107" i="72"/>
  <c r="O107" i="72" s="1"/>
  <c r="G107" i="29"/>
  <c r="N107" i="29" s="1"/>
  <c r="G107" i="74"/>
  <c r="O107" i="74" s="1"/>
  <c r="E107" i="64"/>
  <c r="J107" i="64" s="1"/>
  <c r="H107" i="39"/>
  <c r="AD107" i="39"/>
  <c r="AE107" i="39" s="1"/>
  <c r="EZ107" i="39" s="1"/>
  <c r="L107" i="39"/>
  <c r="AH107" i="39"/>
  <c r="AI107" i="39" s="1"/>
  <c r="G96" i="77"/>
  <c r="G96" i="76"/>
  <c r="E96" i="64"/>
  <c r="J96" i="64" s="1"/>
  <c r="M96" i="64" s="1"/>
  <c r="G96" i="75"/>
  <c r="E96" i="30"/>
  <c r="G96" i="29"/>
  <c r="G96" i="27"/>
  <c r="P96" i="27" s="1"/>
  <c r="G96" i="74"/>
  <c r="O96" i="74" s="1"/>
  <c r="G96" i="73"/>
  <c r="O96" i="73" s="1"/>
  <c r="G96" i="58"/>
  <c r="N96" i="58" s="1"/>
  <c r="L96" i="39"/>
  <c r="AL96" i="39"/>
  <c r="AM96" i="39" s="1"/>
  <c r="H96" i="39"/>
  <c r="AD96" i="39"/>
  <c r="G120" i="64"/>
  <c r="L120" i="64" s="1"/>
  <c r="G120" i="30"/>
  <c r="G103" i="30"/>
  <c r="L103" i="30" s="1"/>
  <c r="DE115" i="39"/>
  <c r="M114" i="47"/>
  <c r="M113" i="28"/>
  <c r="M113" i="47"/>
  <c r="J59" i="27"/>
  <c r="S59" i="27" s="1"/>
  <c r="J71" i="27"/>
  <c r="S71" i="27" s="1"/>
  <c r="DP101" i="39"/>
  <c r="E20" i="41"/>
  <c r="O20" i="41" s="1"/>
  <c r="K49" i="27"/>
  <c r="T49" i="27" s="1"/>
  <c r="K65" i="27"/>
  <c r="T65" i="27" s="1"/>
  <c r="K31" i="27"/>
  <c r="T31" i="27" s="1"/>
  <c r="J25" i="27"/>
  <c r="S25" i="27" s="1"/>
  <c r="FU87" i="39"/>
  <c r="FU95" i="39"/>
  <c r="EJ111" i="39"/>
  <c r="EN111" i="39"/>
  <c r="DR129" i="6"/>
  <c r="DV129" i="6" s="1"/>
  <c r="EY117" i="39"/>
  <c r="BO10" i="33"/>
  <c r="BS10" i="33" s="1"/>
  <c r="FC117" i="39"/>
  <c r="AI117" i="39"/>
  <c r="E120" i="74"/>
  <c r="M120" i="74" s="1"/>
  <c r="E120" i="73"/>
  <c r="M120" i="73" s="1"/>
  <c r="E120" i="72"/>
  <c r="M120" i="72" s="1"/>
  <c r="F120" i="58"/>
  <c r="M120" i="58" s="1"/>
  <c r="F119" i="58"/>
  <c r="M119" i="58" s="1"/>
  <c r="F119" i="41"/>
  <c r="P119" i="41" s="1"/>
  <c r="E118" i="74"/>
  <c r="M118" i="74" s="1"/>
  <c r="E118" i="73"/>
  <c r="M118" i="73" s="1"/>
  <c r="F118" i="58"/>
  <c r="M118" i="58" s="1"/>
  <c r="F118" i="41"/>
  <c r="P118" i="41" s="1"/>
  <c r="EM110" i="39"/>
  <c r="EA110" i="39"/>
  <c r="EI110" i="39"/>
  <c r="DY110" i="39"/>
  <c r="DP110" i="39"/>
  <c r="ED112" i="39"/>
  <c r="EQ110" i="39"/>
  <c r="M62" i="64"/>
  <c r="E121" i="64"/>
  <c r="J121" i="64" s="1"/>
  <c r="G131" i="27"/>
  <c r="P131" i="27" s="1"/>
  <c r="D95" i="28"/>
  <c r="G84" i="75"/>
  <c r="G84" i="77"/>
  <c r="G84" i="29"/>
  <c r="E84" i="64"/>
  <c r="J84" i="64" s="1"/>
  <c r="M84" i="64" s="1"/>
  <c r="G84" i="72"/>
  <c r="O84" i="72" s="1"/>
  <c r="G84" i="58"/>
  <c r="N84" i="58" s="1"/>
  <c r="E84" i="30"/>
  <c r="G84" i="27"/>
  <c r="P84" i="27" s="1"/>
  <c r="G84" i="76"/>
  <c r="D106" i="64"/>
  <c r="DT115" i="6"/>
  <c r="DX115" i="6" s="1"/>
  <c r="D109" i="30"/>
  <c r="D109" i="64"/>
  <c r="DT121" i="6"/>
  <c r="DX121" i="6" s="1"/>
  <c r="D100" i="29"/>
  <c r="DS112" i="6"/>
  <c r="DW112" i="6" s="1"/>
  <c r="FH100" i="39"/>
  <c r="D105" i="73"/>
  <c r="D93" i="27"/>
  <c r="EZ93" i="39"/>
  <c r="D93" i="41"/>
  <c r="D89" i="73"/>
  <c r="D100" i="74"/>
  <c r="FD101" i="39"/>
  <c r="ES101" i="39"/>
  <c r="D100" i="28"/>
  <c r="D100" i="47"/>
  <c r="DR112" i="6"/>
  <c r="DV112" i="6" s="1"/>
  <c r="D108" i="27"/>
  <c r="D108" i="41"/>
  <c r="AI93" i="39"/>
  <c r="FC93" i="39"/>
  <c r="D97" i="76"/>
  <c r="D97" i="73"/>
  <c r="E97" i="39"/>
  <c r="EY97" i="39"/>
  <c r="AI109" i="39"/>
  <c r="FD109" i="39" s="1"/>
  <c r="FC109" i="39"/>
  <c r="D86" i="77"/>
  <c r="DS98" i="71"/>
  <c r="DV98" i="71" s="1"/>
  <c r="G86" i="77"/>
  <c r="G86" i="75"/>
  <c r="G86" i="76"/>
  <c r="E86" i="30"/>
  <c r="G86" i="29"/>
  <c r="G86" i="27"/>
  <c r="P86" i="27" s="1"/>
  <c r="G86" i="41"/>
  <c r="Q86" i="41" s="1"/>
  <c r="G86" i="74"/>
  <c r="O86" i="74" s="1"/>
  <c r="G86" i="72"/>
  <c r="O86" i="72" s="1"/>
  <c r="E86" i="64"/>
  <c r="J86" i="64" s="1"/>
  <c r="M86" i="64" s="1"/>
  <c r="G86" i="73"/>
  <c r="O86" i="73" s="1"/>
  <c r="G86" i="58"/>
  <c r="N86" i="58" s="1"/>
  <c r="D112" i="77"/>
  <c r="D112" i="74"/>
  <c r="D113" i="72"/>
  <c r="D113" i="75"/>
  <c r="EZ113" i="39"/>
  <c r="I112" i="39"/>
  <c r="FC112" i="39"/>
  <c r="DQ127" i="6"/>
  <c r="DU127" i="6" s="1"/>
  <c r="D115" i="27"/>
  <c r="D115" i="41"/>
  <c r="J81" i="27"/>
  <c r="S81" i="27" s="1"/>
  <c r="J40" i="27"/>
  <c r="S40" i="27" s="1"/>
  <c r="DS112" i="39"/>
  <c r="L115" i="39"/>
  <c r="H115" i="39"/>
  <c r="Q115" i="39"/>
  <c r="AH115" i="39"/>
  <c r="AI115" i="39" s="1"/>
  <c r="AD115" i="39"/>
  <c r="AL115" i="39"/>
  <c r="AM115" i="39" s="1"/>
  <c r="AH111" i="39"/>
  <c r="FC111" i="39" s="1"/>
  <c r="AL111" i="39"/>
  <c r="D111" i="39"/>
  <c r="Q111" i="39"/>
  <c r="AD111" i="39"/>
  <c r="DP109" i="39"/>
  <c r="FU109" i="39"/>
  <c r="DP103" i="39"/>
  <c r="FU103" i="39"/>
  <c r="DP99" i="39"/>
  <c r="FU99" i="39"/>
  <c r="DP97" i="39"/>
  <c r="FU97" i="39"/>
  <c r="E88" i="58"/>
  <c r="L88" i="58" s="1"/>
  <c r="E88" i="41"/>
  <c r="O88" i="41" s="1"/>
  <c r="DP81" i="39"/>
  <c r="FU81" i="39"/>
  <c r="DP79" i="39"/>
  <c r="FU79" i="39"/>
  <c r="DP75" i="39"/>
  <c r="FU75" i="39"/>
  <c r="DP71" i="39"/>
  <c r="FU71" i="39"/>
  <c r="E68" i="58"/>
  <c r="L68" i="58" s="1"/>
  <c r="E68" i="41"/>
  <c r="O68" i="41" s="1"/>
  <c r="DV68" i="39"/>
  <c r="DP67" i="39"/>
  <c r="FU67" i="39"/>
  <c r="DP65" i="39"/>
  <c r="FU65" i="39"/>
  <c r="DP63" i="39"/>
  <c r="FU63" i="39"/>
  <c r="DP61" i="39"/>
  <c r="FU61" i="39"/>
  <c r="J60" i="27"/>
  <c r="S60" i="27" s="1"/>
  <c r="DP59" i="39"/>
  <c r="FU59" i="39"/>
  <c r="FU55" i="39"/>
  <c r="DP55" i="39"/>
  <c r="FU51" i="39"/>
  <c r="DP51" i="39"/>
  <c r="FU47" i="39"/>
  <c r="DP47" i="39"/>
  <c r="E44" i="58"/>
  <c r="L44" i="58" s="1"/>
  <c r="DV44" i="39"/>
  <c r="FU41" i="39"/>
  <c r="DP41" i="39"/>
  <c r="DP39" i="39"/>
  <c r="FU39" i="39"/>
  <c r="E36" i="58"/>
  <c r="L36" i="58" s="1"/>
  <c r="DV36" i="39"/>
  <c r="E36" i="41"/>
  <c r="O36" i="41" s="1"/>
  <c r="E28" i="58"/>
  <c r="L28" i="58" s="1"/>
  <c r="E28" i="41"/>
  <c r="O28" i="41" s="1"/>
  <c r="DV28" i="39"/>
  <c r="E24" i="58"/>
  <c r="L24" i="58" s="1"/>
  <c r="DV24" i="39"/>
  <c r="E8" i="58"/>
  <c r="L8" i="58" s="1"/>
  <c r="DV8" i="39"/>
  <c r="E8" i="41"/>
  <c r="O8" i="41" s="1"/>
  <c r="F115" i="72"/>
  <c r="N115" i="72" s="1"/>
  <c r="F115" i="74"/>
  <c r="N115" i="74" s="1"/>
  <c r="EO113" i="39"/>
  <c r="EG113" i="39"/>
  <c r="EN112" i="39"/>
  <c r="E112" i="74"/>
  <c r="M112" i="74" s="1"/>
  <c r="E112" i="73"/>
  <c r="M112" i="73" s="1"/>
  <c r="E112" i="72"/>
  <c r="M112" i="72" s="1"/>
  <c r="EF112" i="39"/>
  <c r="F111" i="73"/>
  <c r="N111" i="73" s="1"/>
  <c r="F111" i="72"/>
  <c r="N111" i="72" s="1"/>
  <c r="EI111" i="39"/>
  <c r="E108" i="73"/>
  <c r="M108" i="73" s="1"/>
  <c r="E108" i="74"/>
  <c r="M108" i="74" s="1"/>
  <c r="E108" i="72"/>
  <c r="M108" i="72" s="1"/>
  <c r="EJ108" i="39"/>
  <c r="F107" i="72"/>
  <c r="N107" i="72" s="1"/>
  <c r="EI107" i="39"/>
  <c r="F107" i="74"/>
  <c r="N107" i="74" s="1"/>
  <c r="F107" i="73"/>
  <c r="N107" i="73" s="1"/>
  <c r="E104" i="72"/>
  <c r="M104" i="72" s="1"/>
  <c r="E104" i="74"/>
  <c r="M104" i="74" s="1"/>
  <c r="EJ104" i="39"/>
  <c r="E104" i="73"/>
  <c r="M104" i="73" s="1"/>
  <c r="F103" i="72"/>
  <c r="N103" i="72" s="1"/>
  <c r="EI103" i="39"/>
  <c r="F103" i="74"/>
  <c r="N103" i="74" s="1"/>
  <c r="F103" i="73"/>
  <c r="N103" i="73" s="1"/>
  <c r="E100" i="73"/>
  <c r="M100" i="73" s="1"/>
  <c r="E100" i="74"/>
  <c r="M100" i="74" s="1"/>
  <c r="E100" i="72"/>
  <c r="M100" i="72" s="1"/>
  <c r="EJ100" i="39"/>
  <c r="F99" i="72"/>
  <c r="N99" i="72" s="1"/>
  <c r="EI99" i="39"/>
  <c r="F99" i="73"/>
  <c r="N99" i="73" s="1"/>
  <c r="F99" i="74"/>
  <c r="N99" i="74" s="1"/>
  <c r="E96" i="74"/>
  <c r="M96" i="74" s="1"/>
  <c r="E96" i="73"/>
  <c r="M96" i="73" s="1"/>
  <c r="E96" i="72"/>
  <c r="EJ96" i="39"/>
  <c r="F95" i="72"/>
  <c r="N95" i="72" s="1"/>
  <c r="EI95" i="39"/>
  <c r="F95" i="73"/>
  <c r="N95" i="73" s="1"/>
  <c r="F95" i="74"/>
  <c r="N95" i="74" s="1"/>
  <c r="E92" i="73"/>
  <c r="M92" i="73" s="1"/>
  <c r="E92" i="74"/>
  <c r="M92" i="74" s="1"/>
  <c r="E92" i="72"/>
  <c r="M92" i="72" s="1"/>
  <c r="EJ92" i="39"/>
  <c r="F91" i="72"/>
  <c r="N91" i="72" s="1"/>
  <c r="EI91" i="39"/>
  <c r="F91" i="74"/>
  <c r="N91" i="74" s="1"/>
  <c r="F91" i="73"/>
  <c r="N91" i="73" s="1"/>
  <c r="E88" i="72"/>
  <c r="M88" i="72" s="1"/>
  <c r="E88" i="74"/>
  <c r="M88" i="74" s="1"/>
  <c r="E88" i="73"/>
  <c r="M88" i="73" s="1"/>
  <c r="EJ88" i="39"/>
  <c r="F87" i="72"/>
  <c r="N87" i="72" s="1"/>
  <c r="EI87" i="39"/>
  <c r="F87" i="74"/>
  <c r="N87" i="74" s="1"/>
  <c r="E84" i="73"/>
  <c r="M84" i="73" s="1"/>
  <c r="E84" i="74"/>
  <c r="M84" i="74" s="1"/>
  <c r="E84" i="72"/>
  <c r="M84" i="72" s="1"/>
  <c r="EJ84" i="39"/>
  <c r="F83" i="72"/>
  <c r="N83" i="72" s="1"/>
  <c r="EI83" i="39"/>
  <c r="F83" i="74"/>
  <c r="N83" i="74" s="1"/>
  <c r="F83" i="73"/>
  <c r="N83" i="73" s="1"/>
  <c r="E80" i="74"/>
  <c r="M80" i="74" s="1"/>
  <c r="EJ80" i="39"/>
  <c r="F79" i="72"/>
  <c r="N79" i="72" s="1"/>
  <c r="EI79" i="39"/>
  <c r="F79" i="74"/>
  <c r="N79" i="74" s="1"/>
  <c r="E76" i="73"/>
  <c r="M76" i="73" s="1"/>
  <c r="E76" i="74"/>
  <c r="M76" i="74" s="1"/>
  <c r="E76" i="72"/>
  <c r="M76" i="72" s="1"/>
  <c r="EJ76" i="39"/>
  <c r="F75" i="72"/>
  <c r="N75" i="72" s="1"/>
  <c r="EI75" i="39"/>
  <c r="F75" i="74"/>
  <c r="N75" i="74" s="1"/>
  <c r="F75" i="73"/>
  <c r="N75" i="73" s="1"/>
  <c r="E72" i="72"/>
  <c r="M72" i="72" s="1"/>
  <c r="E72" i="74"/>
  <c r="M72" i="74" s="1"/>
  <c r="EJ72" i="39"/>
  <c r="E72" i="73"/>
  <c r="M72" i="73" s="1"/>
  <c r="F71" i="72"/>
  <c r="N71" i="72" s="1"/>
  <c r="EI71" i="39"/>
  <c r="F71" i="73"/>
  <c r="N71" i="73" s="1"/>
  <c r="E68" i="73"/>
  <c r="M68" i="73" s="1"/>
  <c r="E68" i="74"/>
  <c r="M68" i="74" s="1"/>
  <c r="E68" i="72"/>
  <c r="M68" i="72" s="1"/>
  <c r="EJ68" i="39"/>
  <c r="F67" i="72"/>
  <c r="N67" i="72" s="1"/>
  <c r="EI67" i="39"/>
  <c r="F67" i="73"/>
  <c r="N67" i="73" s="1"/>
  <c r="E64" i="74"/>
  <c r="M64" i="74" s="1"/>
  <c r="E64" i="73"/>
  <c r="M64" i="73" s="1"/>
  <c r="E64" i="72"/>
  <c r="M64" i="72" s="1"/>
  <c r="EJ64" i="39"/>
  <c r="F63" i="72"/>
  <c r="N63" i="72" s="1"/>
  <c r="EI63" i="39"/>
  <c r="F63" i="73"/>
  <c r="N63" i="73" s="1"/>
  <c r="F63" i="74"/>
  <c r="N63" i="74" s="1"/>
  <c r="E60" i="73"/>
  <c r="M60" i="73" s="1"/>
  <c r="E60" i="74"/>
  <c r="M60" i="74" s="1"/>
  <c r="EJ60" i="39"/>
  <c r="F59" i="72"/>
  <c r="N59" i="72" s="1"/>
  <c r="EI59" i="39"/>
  <c r="F59" i="74"/>
  <c r="N59" i="74" s="1"/>
  <c r="F59" i="73"/>
  <c r="N59" i="73" s="1"/>
  <c r="E56" i="72"/>
  <c r="M56" i="72" s="1"/>
  <c r="E56" i="74"/>
  <c r="M56" i="74" s="1"/>
  <c r="E56" i="73"/>
  <c r="M56" i="73" s="1"/>
  <c r="EJ56" i="39"/>
  <c r="F55" i="72"/>
  <c r="N55" i="72" s="1"/>
  <c r="EI55" i="39"/>
  <c r="F55" i="74"/>
  <c r="N55" i="74" s="1"/>
  <c r="E52" i="73"/>
  <c r="M52" i="73" s="1"/>
  <c r="E52" i="74"/>
  <c r="M52" i="74" s="1"/>
  <c r="EJ52" i="39"/>
  <c r="F51" i="72"/>
  <c r="N51" i="72" s="1"/>
  <c r="EI51" i="39"/>
  <c r="F51" i="74"/>
  <c r="N51" i="74" s="1"/>
  <c r="F51" i="73"/>
  <c r="N51" i="73" s="1"/>
  <c r="E48" i="74"/>
  <c r="M48" i="74" s="1"/>
  <c r="E48" i="72"/>
  <c r="EJ48" i="39"/>
  <c r="F47" i="72"/>
  <c r="N47" i="72" s="1"/>
  <c r="EI47" i="39"/>
  <c r="F47" i="74"/>
  <c r="N47" i="74" s="1"/>
  <c r="E44" i="73"/>
  <c r="M44" i="73" s="1"/>
  <c r="E44" i="74"/>
  <c r="M44" i="74" s="1"/>
  <c r="E44" i="72"/>
  <c r="M44" i="72" s="1"/>
  <c r="EJ44" i="39"/>
  <c r="F43" i="72"/>
  <c r="N43" i="72" s="1"/>
  <c r="EI43" i="39"/>
  <c r="F43" i="74"/>
  <c r="N43" i="74" s="1"/>
  <c r="F43" i="73"/>
  <c r="N43" i="73" s="1"/>
  <c r="E40" i="72"/>
  <c r="M40" i="72" s="1"/>
  <c r="E40" i="74"/>
  <c r="M40" i="74" s="1"/>
  <c r="EJ40" i="39"/>
  <c r="E40" i="73"/>
  <c r="M40" i="73" s="1"/>
  <c r="F39" i="72"/>
  <c r="N39" i="72" s="1"/>
  <c r="EI39" i="39"/>
  <c r="F39" i="73"/>
  <c r="N39" i="73" s="1"/>
  <c r="E36" i="73"/>
  <c r="M36" i="73" s="1"/>
  <c r="E36" i="74"/>
  <c r="M36" i="74" s="1"/>
  <c r="E36" i="72"/>
  <c r="M36" i="72" s="1"/>
  <c r="EJ36" i="39"/>
  <c r="F35" i="72"/>
  <c r="N35" i="72" s="1"/>
  <c r="EI35" i="39"/>
  <c r="F35" i="73"/>
  <c r="N35" i="73" s="1"/>
  <c r="E32" i="74"/>
  <c r="M32" i="74" s="1"/>
  <c r="E32" i="73"/>
  <c r="M32" i="73" s="1"/>
  <c r="E32" i="72"/>
  <c r="M32" i="72" s="1"/>
  <c r="EJ32" i="39"/>
  <c r="F31" i="72"/>
  <c r="N31" i="72" s="1"/>
  <c r="EI31" i="39"/>
  <c r="F31" i="73"/>
  <c r="N31" i="73" s="1"/>
  <c r="F31" i="74"/>
  <c r="N31" i="74" s="1"/>
  <c r="E28" i="73"/>
  <c r="M28" i="73" s="1"/>
  <c r="E28" i="74"/>
  <c r="M28" i="74" s="1"/>
  <c r="E28" i="72"/>
  <c r="M28" i="72" s="1"/>
  <c r="EJ28" i="39"/>
  <c r="F27" i="72"/>
  <c r="N27" i="72" s="1"/>
  <c r="EI27" i="39"/>
  <c r="F27" i="74"/>
  <c r="N27" i="74" s="1"/>
  <c r="F27" i="73"/>
  <c r="N27" i="73" s="1"/>
  <c r="E24" i="72"/>
  <c r="M24" i="72" s="1"/>
  <c r="E24" i="74"/>
  <c r="M24" i="74" s="1"/>
  <c r="E24" i="73"/>
  <c r="M24" i="73" s="1"/>
  <c r="EJ24" i="39"/>
  <c r="F23" i="72"/>
  <c r="N23" i="72" s="1"/>
  <c r="EI23" i="39"/>
  <c r="F23" i="74"/>
  <c r="N23" i="74" s="1"/>
  <c r="E20" i="73"/>
  <c r="M20" i="73" s="1"/>
  <c r="E20" i="74"/>
  <c r="M20" i="74" s="1"/>
  <c r="E20" i="72"/>
  <c r="M20" i="72" s="1"/>
  <c r="EJ20" i="39"/>
  <c r="F19" i="72"/>
  <c r="N19" i="72" s="1"/>
  <c r="EI19" i="39"/>
  <c r="F19" i="74"/>
  <c r="N19" i="74" s="1"/>
  <c r="F19" i="73"/>
  <c r="N19" i="73" s="1"/>
  <c r="E16" i="74"/>
  <c r="M16" i="74" s="1"/>
  <c r="EJ16" i="39"/>
  <c r="F15" i="72"/>
  <c r="N15" i="72" s="1"/>
  <c r="EI15" i="39"/>
  <c r="F15" i="74"/>
  <c r="N15" i="74" s="1"/>
  <c r="E12" i="73"/>
  <c r="M12" i="73" s="1"/>
  <c r="E12" i="74"/>
  <c r="M12" i="74" s="1"/>
  <c r="E12" i="72"/>
  <c r="M12" i="72" s="1"/>
  <c r="F11" i="72"/>
  <c r="N11" i="72" s="1"/>
  <c r="EI11" i="39"/>
  <c r="F11" i="74"/>
  <c r="N11" i="74" s="1"/>
  <c r="F11" i="73"/>
  <c r="N11" i="73" s="1"/>
  <c r="E8" i="72"/>
  <c r="M8" i="72" s="1"/>
  <c r="E8" i="74"/>
  <c r="M8" i="74" s="1"/>
  <c r="E8" i="73"/>
  <c r="M8" i="73" s="1"/>
  <c r="F7" i="72"/>
  <c r="N7" i="72" s="1"/>
  <c r="EI7" i="39"/>
  <c r="F7" i="73"/>
  <c r="N7" i="73" s="1"/>
  <c r="E4" i="73"/>
  <c r="M4" i="73" s="1"/>
  <c r="E4" i="74"/>
  <c r="M4" i="74" s="1"/>
  <c r="E4" i="72"/>
  <c r="M4" i="72" s="1"/>
  <c r="F3" i="72"/>
  <c r="N3" i="72" s="1"/>
  <c r="EI3" i="39"/>
  <c r="F3" i="73"/>
  <c r="N3" i="73" s="1"/>
  <c r="FU115" i="39"/>
  <c r="DR113" i="39"/>
  <c r="EC112" i="39"/>
  <c r="DY112" i="39"/>
  <c r="DU112" i="39"/>
  <c r="DR111" i="39"/>
  <c r="G115" i="77"/>
  <c r="G115" i="75"/>
  <c r="O115" i="75" s="1"/>
  <c r="E115" i="30"/>
  <c r="J115" i="30" s="1"/>
  <c r="G115" i="76"/>
  <c r="O115" i="76" s="1"/>
  <c r="G115" i="27"/>
  <c r="P115" i="27" s="1"/>
  <c r="G115" i="74"/>
  <c r="O115" i="74" s="1"/>
  <c r="G115" i="29"/>
  <c r="N115" i="29" s="1"/>
  <c r="G115" i="73"/>
  <c r="O115" i="73" s="1"/>
  <c r="G115" i="72"/>
  <c r="O115" i="72" s="1"/>
  <c r="E115" i="64"/>
  <c r="J115" i="64" s="1"/>
  <c r="G115" i="58"/>
  <c r="N115" i="58" s="1"/>
  <c r="G115" i="41"/>
  <c r="Q115" i="41" s="1"/>
  <c r="G110" i="75"/>
  <c r="O110" i="75" s="1"/>
  <c r="G110" i="29"/>
  <c r="N110" i="29" s="1"/>
  <c r="G110" i="76"/>
  <c r="O110" i="76" s="1"/>
  <c r="G110" i="58"/>
  <c r="N110" i="58" s="1"/>
  <c r="G110" i="27"/>
  <c r="P110" i="27" s="1"/>
  <c r="G110" i="41"/>
  <c r="Q110" i="41" s="1"/>
  <c r="G110" i="77"/>
  <c r="E110" i="64"/>
  <c r="J110" i="64" s="1"/>
  <c r="G110" i="73"/>
  <c r="O110" i="73" s="1"/>
  <c r="G110" i="72"/>
  <c r="O110" i="72" s="1"/>
  <c r="BN12" i="33"/>
  <c r="FM120" i="39"/>
  <c r="ES117" i="39"/>
  <c r="D116" i="72"/>
  <c r="D116" i="75"/>
  <c r="DQ128" i="71"/>
  <c r="DT128" i="71" s="1"/>
  <c r="D117" i="41"/>
  <c r="D117" i="27"/>
  <c r="EZ117" i="39"/>
  <c r="DQ129" i="6"/>
  <c r="DU129" i="6" s="1"/>
  <c r="D117" i="72"/>
  <c r="DQ129" i="71"/>
  <c r="DT129" i="71" s="1"/>
  <c r="BP9" i="33"/>
  <c r="BE7" i="33"/>
  <c r="EJ8" i="39"/>
  <c r="M60" i="64"/>
  <c r="G107" i="73"/>
  <c r="O107" i="73" s="1"/>
  <c r="E80" i="73"/>
  <c r="M80" i="73" s="1"/>
  <c r="E48" i="73"/>
  <c r="M48" i="73" s="1"/>
  <c r="E16" i="73"/>
  <c r="M16" i="73" s="1"/>
  <c r="F67" i="74"/>
  <c r="N67" i="74" s="1"/>
  <c r="F3" i="74"/>
  <c r="N3" i="74" s="1"/>
  <c r="G107" i="27"/>
  <c r="P107" i="27" s="1"/>
  <c r="D101" i="28"/>
  <c r="G74" i="75"/>
  <c r="G74" i="77"/>
  <c r="E74" i="64"/>
  <c r="J74" i="64" s="1"/>
  <c r="M74" i="64" s="1"/>
  <c r="G74" i="72"/>
  <c r="O74" i="72" s="1"/>
  <c r="G74" i="76"/>
  <c r="G74" i="27"/>
  <c r="P74" i="27" s="1"/>
  <c r="G74" i="73"/>
  <c r="O74" i="73" s="1"/>
  <c r="E74" i="30"/>
  <c r="G74" i="29"/>
  <c r="G74" i="74"/>
  <c r="O74" i="74" s="1"/>
  <c r="G74" i="58"/>
  <c r="N74" i="58" s="1"/>
  <c r="G75" i="58"/>
  <c r="N75" i="58" s="1"/>
  <c r="G75" i="76"/>
  <c r="E75" i="30"/>
  <c r="E75" i="64"/>
  <c r="J75" i="64" s="1"/>
  <c r="M75" i="64" s="1"/>
  <c r="G75" i="77"/>
  <c r="G75" i="75"/>
  <c r="G75" i="27"/>
  <c r="P75" i="27" s="1"/>
  <c r="G75" i="29"/>
  <c r="G75" i="74"/>
  <c r="O75" i="74" s="1"/>
  <c r="G75" i="73"/>
  <c r="O75" i="73" s="1"/>
  <c r="G76" i="77"/>
  <c r="G76" i="75"/>
  <c r="G76" i="76"/>
  <c r="G76" i="29"/>
  <c r="E76" i="30"/>
  <c r="G76" i="73"/>
  <c r="O76" i="73" s="1"/>
  <c r="G76" i="27"/>
  <c r="P76" i="27" s="1"/>
  <c r="G76" i="74"/>
  <c r="O76" i="74" s="1"/>
  <c r="E76" i="64"/>
  <c r="J76" i="64" s="1"/>
  <c r="M76" i="64" s="1"/>
  <c r="G77" i="77"/>
  <c r="G77" i="75"/>
  <c r="G77" i="76"/>
  <c r="G77" i="73"/>
  <c r="O77" i="73" s="1"/>
  <c r="G77" i="72"/>
  <c r="O77" i="72" s="1"/>
  <c r="G77" i="27"/>
  <c r="P77" i="27" s="1"/>
  <c r="G77" i="29"/>
  <c r="E77" i="30"/>
  <c r="E77" i="64"/>
  <c r="J77" i="64" s="1"/>
  <c r="M77" i="64" s="1"/>
  <c r="G78" i="75"/>
  <c r="G78" i="76"/>
  <c r="G78" i="27"/>
  <c r="P78" i="27" s="1"/>
  <c r="E78" i="30"/>
  <c r="G78" i="58"/>
  <c r="N78" i="58" s="1"/>
  <c r="G78" i="77"/>
  <c r="G78" i="29"/>
  <c r="G78" i="72"/>
  <c r="O78" i="72" s="1"/>
  <c r="G79" i="77"/>
  <c r="G79" i="27"/>
  <c r="P79" i="27" s="1"/>
  <c r="G79" i="58"/>
  <c r="N79" i="58" s="1"/>
  <c r="G79" i="76"/>
  <c r="E79" i="30"/>
  <c r="G79" i="72"/>
  <c r="O79" i="72" s="1"/>
  <c r="E79" i="64"/>
  <c r="J79" i="64" s="1"/>
  <c r="M79" i="64" s="1"/>
  <c r="G79" i="75"/>
  <c r="G79" i="29"/>
  <c r="G80" i="75"/>
  <c r="E80" i="30"/>
  <c r="G80" i="27"/>
  <c r="P80" i="27" s="1"/>
  <c r="G80" i="77"/>
  <c r="G80" i="76"/>
  <c r="G80" i="29"/>
  <c r="G80" i="73"/>
  <c r="O80" i="73" s="1"/>
  <c r="G80" i="74"/>
  <c r="O80" i="74" s="1"/>
  <c r="G80" i="72"/>
  <c r="O80" i="72" s="1"/>
  <c r="G81" i="77"/>
  <c r="G81" i="75"/>
  <c r="E81" i="30"/>
  <c r="G81" i="29"/>
  <c r="G81" i="27"/>
  <c r="P81" i="27" s="1"/>
  <c r="G81" i="73"/>
  <c r="O81" i="73" s="1"/>
  <c r="G81" i="72"/>
  <c r="O81" i="72" s="1"/>
  <c r="E81" i="64"/>
  <c r="J81" i="64" s="1"/>
  <c r="M81" i="64" s="1"/>
  <c r="G81" i="76"/>
  <c r="G81" i="74"/>
  <c r="O81" i="74" s="1"/>
  <c r="G81" i="58"/>
  <c r="N81" i="58" s="1"/>
  <c r="G82" i="75"/>
  <c r="G82" i="76"/>
  <c r="G82" i="27"/>
  <c r="P82" i="27" s="1"/>
  <c r="G82" i="73"/>
  <c r="O82" i="73" s="1"/>
  <c r="G82" i="77"/>
  <c r="E82" i="30"/>
  <c r="G82" i="29"/>
  <c r="E82" i="64"/>
  <c r="J82" i="64" s="1"/>
  <c r="M82" i="64" s="1"/>
  <c r="G83" i="75"/>
  <c r="G83" i="77"/>
  <c r="G83" i="76"/>
  <c r="G83" i="58"/>
  <c r="N83" i="58" s="1"/>
  <c r="E83" i="64"/>
  <c r="J83" i="64" s="1"/>
  <c r="M83" i="64" s="1"/>
  <c r="E83" i="30"/>
  <c r="G83" i="29"/>
  <c r="G83" i="73"/>
  <c r="O83" i="73" s="1"/>
  <c r="G107" i="30"/>
  <c r="L107" i="30" s="1"/>
  <c r="G107" i="64"/>
  <c r="L107" i="64" s="1"/>
  <c r="DE119" i="39"/>
  <c r="G94" i="30"/>
  <c r="L94" i="30" s="1"/>
  <c r="G94" i="64"/>
  <c r="L94" i="64" s="1"/>
  <c r="M94" i="64" s="1"/>
  <c r="G114" i="30"/>
  <c r="G114" i="64"/>
  <c r="L114" i="64" s="1"/>
  <c r="D112" i="30"/>
  <c r="EU112" i="39"/>
  <c r="D112" i="64"/>
  <c r="D113" i="41"/>
  <c r="DQ125" i="6"/>
  <c r="DU125" i="6" s="1"/>
  <c r="D113" i="27"/>
  <c r="D112" i="58"/>
  <c r="ET112" i="39"/>
  <c r="EV112" i="39"/>
  <c r="D112" i="29"/>
  <c r="CJ116" i="39"/>
  <c r="FJ112" i="39"/>
  <c r="K27" i="32"/>
  <c r="K19" i="32" s="1"/>
  <c r="L113" i="39"/>
  <c r="Q113" i="39"/>
  <c r="AH113" i="39"/>
  <c r="AL113" i="39"/>
  <c r="AM113" i="39" s="1"/>
  <c r="E1" i="77"/>
  <c r="M1" i="77" s="1"/>
  <c r="E1" i="76"/>
  <c r="M1" i="76" s="1"/>
  <c r="E1" i="75"/>
  <c r="M1" i="75" s="1"/>
  <c r="E1" i="72"/>
  <c r="M1" i="72" s="1"/>
  <c r="E1" i="74"/>
  <c r="M1" i="74" s="1"/>
  <c r="E1" i="73"/>
  <c r="M1" i="73" s="1"/>
  <c r="E109" i="58"/>
  <c r="L109" i="58" s="1"/>
  <c r="DV109" i="39"/>
  <c r="E105" i="58"/>
  <c r="L105" i="58" s="1"/>
  <c r="DV105" i="39"/>
  <c r="E101" i="58"/>
  <c r="L101" i="58" s="1"/>
  <c r="E101" i="41"/>
  <c r="O101" i="41" s="1"/>
  <c r="E99" i="58"/>
  <c r="L99" i="58" s="1"/>
  <c r="DV99" i="39"/>
  <c r="E95" i="58"/>
  <c r="L95" i="58" s="1"/>
  <c r="E95" i="41"/>
  <c r="O95" i="41" s="1"/>
  <c r="E87" i="58"/>
  <c r="L87" i="58" s="1"/>
  <c r="DV87" i="39"/>
  <c r="E85" i="58"/>
  <c r="L85" i="58" s="1"/>
  <c r="DV85" i="39"/>
  <c r="E83" i="58"/>
  <c r="L83" i="58" s="1"/>
  <c r="E83" i="41"/>
  <c r="O83" i="41" s="1"/>
  <c r="E81" i="58"/>
  <c r="L81" i="58" s="1"/>
  <c r="E81" i="41"/>
  <c r="O81" i="41" s="1"/>
  <c r="E75" i="58"/>
  <c r="L75" i="58" s="1"/>
  <c r="DV75" i="39"/>
  <c r="E69" i="58"/>
  <c r="L69" i="58" s="1"/>
  <c r="DV69" i="39"/>
  <c r="E65" i="58"/>
  <c r="L65" i="58" s="1"/>
  <c r="E65" i="41"/>
  <c r="O65" i="41" s="1"/>
  <c r="E63" i="58"/>
  <c r="L63" i="58" s="1"/>
  <c r="DV63" i="39"/>
  <c r="E55" i="58"/>
  <c r="L55" i="58" s="1"/>
  <c r="DV55" i="39"/>
  <c r="E53" i="58"/>
  <c r="L53" i="58" s="1"/>
  <c r="E53" i="41"/>
  <c r="O53" i="41" s="1"/>
  <c r="E51" i="58"/>
  <c r="L51" i="58" s="1"/>
  <c r="DV51" i="39"/>
  <c r="E49" i="58"/>
  <c r="L49" i="58" s="1"/>
  <c r="DV49" i="39"/>
  <c r="E43" i="58"/>
  <c r="L43" i="58" s="1"/>
  <c r="DV43" i="39"/>
  <c r="E37" i="58"/>
  <c r="L37" i="58" s="1"/>
  <c r="DV37" i="39"/>
  <c r="E33" i="58"/>
  <c r="L33" i="58" s="1"/>
  <c r="DV33" i="39"/>
  <c r="E31" i="58"/>
  <c r="L31" i="58" s="1"/>
  <c r="E31" i="41"/>
  <c r="O31" i="41" s="1"/>
  <c r="E21" i="58"/>
  <c r="L21" i="58" s="1"/>
  <c r="E21" i="41"/>
  <c r="O21" i="41" s="1"/>
  <c r="E19" i="58"/>
  <c r="L19" i="58" s="1"/>
  <c r="E19" i="41"/>
  <c r="O19" i="41" s="1"/>
  <c r="E17" i="58"/>
  <c r="L17" i="58" s="1"/>
  <c r="DV17" i="39"/>
  <c r="E11" i="58"/>
  <c r="L11" i="58" s="1"/>
  <c r="E11" i="41"/>
  <c r="O11" i="41" s="1"/>
  <c r="E5" i="58"/>
  <c r="L5" i="58" s="1"/>
  <c r="E5" i="41"/>
  <c r="O5" i="41" s="1"/>
  <c r="E3" i="58"/>
  <c r="L3" i="58" s="1"/>
  <c r="E3" i="41"/>
  <c r="O3" i="41" s="1"/>
  <c r="E114" i="74"/>
  <c r="M114" i="74" s="1"/>
  <c r="E114" i="73"/>
  <c r="M114" i="73" s="1"/>
  <c r="E114" i="72"/>
  <c r="M114" i="72" s="1"/>
  <c r="EQ113" i="39"/>
  <c r="EM113" i="39"/>
  <c r="F113" i="74"/>
  <c r="N113" i="74" s="1"/>
  <c r="F113" i="73"/>
  <c r="N113" i="73" s="1"/>
  <c r="EI113" i="39"/>
  <c r="F113" i="72"/>
  <c r="N113" i="72" s="1"/>
  <c r="EE113" i="39"/>
  <c r="EL112" i="39"/>
  <c r="EO111" i="39"/>
  <c r="F109" i="72"/>
  <c r="N109" i="72" s="1"/>
  <c r="EI109" i="39"/>
  <c r="F109" i="73"/>
  <c r="N109" i="73" s="1"/>
  <c r="F109" i="74"/>
  <c r="N109" i="74" s="1"/>
  <c r="E106" i="74"/>
  <c r="M106" i="74" s="1"/>
  <c r="E106" i="73"/>
  <c r="M106" i="73" s="1"/>
  <c r="E106" i="72"/>
  <c r="M106" i="72" s="1"/>
  <c r="EJ106" i="39"/>
  <c r="F105" i="73"/>
  <c r="N105" i="73" s="1"/>
  <c r="EI105" i="39"/>
  <c r="F105" i="74"/>
  <c r="N105" i="74" s="1"/>
  <c r="E102" i="74"/>
  <c r="M102" i="74" s="1"/>
  <c r="E102" i="73"/>
  <c r="M102" i="73" s="1"/>
  <c r="EI101" i="39"/>
  <c r="F101" i="74"/>
  <c r="N101" i="74" s="1"/>
  <c r="F101" i="72"/>
  <c r="N101" i="72" s="1"/>
  <c r="E98" i="74"/>
  <c r="M98" i="74" s="1"/>
  <c r="E98" i="72"/>
  <c r="EJ98" i="39"/>
  <c r="F97" i="73"/>
  <c r="N97" i="73" s="1"/>
  <c r="EI97" i="39"/>
  <c r="E94" i="72"/>
  <c r="M94" i="72" s="1"/>
  <c r="E94" i="74"/>
  <c r="M94" i="74" s="1"/>
  <c r="F93" i="72"/>
  <c r="N93" i="72" s="1"/>
  <c r="EI93" i="39"/>
  <c r="E90" i="74"/>
  <c r="M90" i="74" s="1"/>
  <c r="EJ90" i="39"/>
  <c r="F89" i="73"/>
  <c r="N89" i="73" s="1"/>
  <c r="EI89" i="39"/>
  <c r="F89" i="74"/>
  <c r="N89" i="74" s="1"/>
  <c r="E86" i="74"/>
  <c r="M86" i="74" s="1"/>
  <c r="E86" i="72"/>
  <c r="M86" i="72" s="1"/>
  <c r="EI85" i="39"/>
  <c r="F85" i="74"/>
  <c r="N85" i="74" s="1"/>
  <c r="F85" i="72"/>
  <c r="N85" i="72" s="1"/>
  <c r="F85" i="73"/>
  <c r="N85" i="73" s="1"/>
  <c r="E82" i="74"/>
  <c r="M82" i="74" s="1"/>
  <c r="E82" i="73"/>
  <c r="M82" i="73" s="1"/>
  <c r="EJ82" i="39"/>
  <c r="F81" i="73"/>
  <c r="N81" i="73" s="1"/>
  <c r="EI81" i="39"/>
  <c r="E78" i="72"/>
  <c r="M78" i="72" s="1"/>
  <c r="E78" i="74"/>
  <c r="M78" i="74" s="1"/>
  <c r="E78" i="73"/>
  <c r="M78" i="73" s="1"/>
  <c r="F77" i="72"/>
  <c r="N77" i="72" s="1"/>
  <c r="EI77" i="39"/>
  <c r="F77" i="73"/>
  <c r="N77" i="73" s="1"/>
  <c r="E74" i="74"/>
  <c r="M74" i="74" s="1"/>
  <c r="E74" i="73"/>
  <c r="M74" i="73" s="1"/>
  <c r="EJ74" i="39"/>
  <c r="F73" i="73"/>
  <c r="N73" i="73" s="1"/>
  <c r="EI73" i="39"/>
  <c r="F73" i="74"/>
  <c r="N73" i="74" s="1"/>
  <c r="F73" i="72"/>
  <c r="N73" i="72" s="1"/>
  <c r="E70" i="74"/>
  <c r="M70" i="74" s="1"/>
  <c r="E70" i="73"/>
  <c r="M70" i="73" s="1"/>
  <c r="E70" i="72"/>
  <c r="M70" i="72" s="1"/>
  <c r="EI69" i="39"/>
  <c r="F69" i="74"/>
  <c r="N69" i="74" s="1"/>
  <c r="E66" i="74"/>
  <c r="M66" i="74" s="1"/>
  <c r="EJ66" i="39"/>
  <c r="F65" i="73"/>
  <c r="N65" i="73" s="1"/>
  <c r="EI65" i="39"/>
  <c r="F65" i="72"/>
  <c r="N65" i="72" s="1"/>
  <c r="E62" i="72"/>
  <c r="M62" i="72" s="1"/>
  <c r="E62" i="74"/>
  <c r="M62" i="74" s="1"/>
  <c r="F61" i="72"/>
  <c r="N61" i="72" s="1"/>
  <c r="EI61" i="39"/>
  <c r="E58" i="74"/>
  <c r="M58" i="74" s="1"/>
  <c r="E58" i="72"/>
  <c r="M58" i="72" s="1"/>
  <c r="EJ58" i="39"/>
  <c r="F57" i="73"/>
  <c r="N57" i="73" s="1"/>
  <c r="EI57" i="39"/>
  <c r="F57" i="72"/>
  <c r="N57" i="72" s="1"/>
  <c r="F57" i="74"/>
  <c r="N57" i="74" s="1"/>
  <c r="EI53" i="39"/>
  <c r="F53" i="74"/>
  <c r="N53" i="74" s="1"/>
  <c r="F53" i="73"/>
  <c r="N53" i="73" s="1"/>
  <c r="E50" i="74"/>
  <c r="M50" i="74" s="1"/>
  <c r="E50" i="73"/>
  <c r="M50" i="73" s="1"/>
  <c r="E50" i="72"/>
  <c r="M50" i="72" s="1"/>
  <c r="EJ50" i="39"/>
  <c r="F49" i="73"/>
  <c r="N49" i="73" s="1"/>
  <c r="EI49" i="39"/>
  <c r="F49" i="72"/>
  <c r="N49" i="72" s="1"/>
  <c r="E46" i="72"/>
  <c r="M46" i="72" s="1"/>
  <c r="E46" i="74"/>
  <c r="M46" i="74" s="1"/>
  <c r="E46" i="73"/>
  <c r="M46" i="73" s="1"/>
  <c r="F45" i="72"/>
  <c r="N45" i="72" s="1"/>
  <c r="EI45" i="39"/>
  <c r="F45" i="73"/>
  <c r="N45" i="73" s="1"/>
  <c r="E42" i="74"/>
  <c r="M42" i="74" s="1"/>
  <c r="E42" i="73"/>
  <c r="M42" i="73" s="1"/>
  <c r="E42" i="72"/>
  <c r="M42" i="72" s="1"/>
  <c r="EJ42" i="39"/>
  <c r="F41" i="73"/>
  <c r="N41" i="73" s="1"/>
  <c r="EI41" i="39"/>
  <c r="F41" i="74"/>
  <c r="N41" i="74" s="1"/>
  <c r="E38" i="74"/>
  <c r="M38" i="74" s="1"/>
  <c r="E38" i="73"/>
  <c r="M38" i="73" s="1"/>
  <c r="EI37" i="39"/>
  <c r="F37" i="74"/>
  <c r="N37" i="74" s="1"/>
  <c r="F37" i="72"/>
  <c r="N37" i="72" s="1"/>
  <c r="E34" i="74"/>
  <c r="M34" i="74" s="1"/>
  <c r="E34" i="72"/>
  <c r="M34" i="72" s="1"/>
  <c r="EJ34" i="39"/>
  <c r="F33" i="73"/>
  <c r="N33" i="73" s="1"/>
  <c r="EI33" i="39"/>
  <c r="E30" i="72"/>
  <c r="M30" i="72" s="1"/>
  <c r="E30" i="74"/>
  <c r="M30" i="74" s="1"/>
  <c r="F29" i="72"/>
  <c r="N29" i="72" s="1"/>
  <c r="EI29" i="39"/>
  <c r="E26" i="74"/>
  <c r="M26" i="74" s="1"/>
  <c r="EJ26" i="39"/>
  <c r="F25" i="73"/>
  <c r="N25" i="73" s="1"/>
  <c r="EI25" i="39"/>
  <c r="F25" i="74"/>
  <c r="N25" i="74" s="1"/>
  <c r="E22" i="74"/>
  <c r="M22" i="74" s="1"/>
  <c r="E22" i="72"/>
  <c r="M22" i="72" s="1"/>
  <c r="EI21" i="39"/>
  <c r="F21" i="74"/>
  <c r="N21" i="74" s="1"/>
  <c r="F21" i="72"/>
  <c r="N21" i="72" s="1"/>
  <c r="F21" i="73"/>
  <c r="N21" i="73" s="1"/>
  <c r="E18" i="74"/>
  <c r="M18" i="74" s="1"/>
  <c r="E18" i="73"/>
  <c r="M18" i="73" s="1"/>
  <c r="EJ18" i="39"/>
  <c r="F17" i="73"/>
  <c r="N17" i="73" s="1"/>
  <c r="EI17" i="39"/>
  <c r="E14" i="72"/>
  <c r="M14" i="72" s="1"/>
  <c r="E14" i="74"/>
  <c r="M14" i="74" s="1"/>
  <c r="E14" i="73"/>
  <c r="M14" i="73" s="1"/>
  <c r="F13" i="72"/>
  <c r="N13" i="72" s="1"/>
  <c r="EI13" i="39"/>
  <c r="F13" i="73"/>
  <c r="N13" i="73" s="1"/>
  <c r="EJ10" i="39"/>
  <c r="E10" i="74"/>
  <c r="M10" i="74" s="1"/>
  <c r="E10" i="73"/>
  <c r="M10" i="73" s="1"/>
  <c r="EI9" i="39"/>
  <c r="F9" i="73"/>
  <c r="N9" i="73" s="1"/>
  <c r="F9" i="74"/>
  <c r="N9" i="74" s="1"/>
  <c r="F9" i="72"/>
  <c r="N9" i="72" s="1"/>
  <c r="E6" i="74"/>
  <c r="M6" i="74" s="1"/>
  <c r="E6" i="73"/>
  <c r="M6" i="73" s="1"/>
  <c r="E6" i="72"/>
  <c r="M6" i="72" s="1"/>
  <c r="EI5" i="39"/>
  <c r="F5" i="74"/>
  <c r="N5" i="74" s="1"/>
  <c r="EJ2" i="39"/>
  <c r="E2" i="74"/>
  <c r="M2" i="74" s="1"/>
  <c r="S2" i="74" s="1"/>
  <c r="F114" i="58"/>
  <c r="M114" i="58" s="1"/>
  <c r="F114" i="41"/>
  <c r="P114" i="41" s="1"/>
  <c r="EA112" i="39"/>
  <c r="EA111" i="39"/>
  <c r="DQ111" i="39"/>
  <c r="EB110" i="39"/>
  <c r="G114" i="76"/>
  <c r="O114" i="76" s="1"/>
  <c r="G114" i="77"/>
  <c r="G114" i="29"/>
  <c r="N114" i="29" s="1"/>
  <c r="E114" i="30"/>
  <c r="J114" i="30" s="1"/>
  <c r="G114" i="27"/>
  <c r="P114" i="27" s="1"/>
  <c r="G114" i="72"/>
  <c r="O114" i="72" s="1"/>
  <c r="G114" i="58"/>
  <c r="N114" i="58" s="1"/>
  <c r="G114" i="75"/>
  <c r="O114" i="75" s="1"/>
  <c r="E114" i="64"/>
  <c r="J114" i="64" s="1"/>
  <c r="M114" i="64" s="1"/>
  <c r="G114" i="41"/>
  <c r="Q114" i="41" s="1"/>
  <c r="G114" i="73"/>
  <c r="O114" i="73" s="1"/>
  <c r="G111" i="77"/>
  <c r="G111" i="75"/>
  <c r="O111" i="75" s="1"/>
  <c r="E111" i="30"/>
  <c r="J111" i="30" s="1"/>
  <c r="G111" i="76"/>
  <c r="O111" i="76" s="1"/>
  <c r="G111" i="29"/>
  <c r="N111" i="29" s="1"/>
  <c r="G111" i="27"/>
  <c r="P111" i="27" s="1"/>
  <c r="G111" i="74"/>
  <c r="O111" i="74" s="1"/>
  <c r="G111" i="73"/>
  <c r="O111" i="73" s="1"/>
  <c r="G111" i="72"/>
  <c r="O111" i="72" s="1"/>
  <c r="E111" i="64"/>
  <c r="J111" i="64" s="1"/>
  <c r="D117" i="64"/>
  <c r="EU117" i="39"/>
  <c r="DT129" i="6"/>
  <c r="DX129" i="6" s="1"/>
  <c r="D117" i="30"/>
  <c r="D120" i="77"/>
  <c r="D120" i="74"/>
  <c r="G119" i="75"/>
  <c r="O119" i="75" s="1"/>
  <c r="E119" i="30"/>
  <c r="J119" i="30" s="1"/>
  <c r="G119" i="29"/>
  <c r="N119" i="29" s="1"/>
  <c r="G119" i="27"/>
  <c r="P119" i="27" s="1"/>
  <c r="G119" i="74"/>
  <c r="O119" i="74" s="1"/>
  <c r="G119" i="73"/>
  <c r="O119" i="73" s="1"/>
  <c r="G119" i="77"/>
  <c r="G119" i="76"/>
  <c r="O119" i="76" s="1"/>
  <c r="G119" i="72"/>
  <c r="O119" i="72" s="1"/>
  <c r="F119" i="73"/>
  <c r="N119" i="73" s="1"/>
  <c r="F119" i="72"/>
  <c r="N119" i="72" s="1"/>
  <c r="F118" i="73"/>
  <c r="N118" i="73" s="1"/>
  <c r="F118" i="72"/>
  <c r="N118" i="72" s="1"/>
  <c r="F118" i="74"/>
  <c r="N118" i="74" s="1"/>
  <c r="G116" i="27"/>
  <c r="P116" i="27" s="1"/>
  <c r="G116" i="76"/>
  <c r="O116" i="76" s="1"/>
  <c r="G116" i="75"/>
  <c r="O116" i="75" s="1"/>
  <c r="G116" i="74"/>
  <c r="O116" i="74" s="1"/>
  <c r="G116" i="77"/>
  <c r="E116" i="30"/>
  <c r="J116" i="30" s="1"/>
  <c r="G116" i="29"/>
  <c r="N116" i="29" s="1"/>
  <c r="G116" i="73"/>
  <c r="O116" i="73" s="1"/>
  <c r="E116" i="64"/>
  <c r="J116" i="64" s="1"/>
  <c r="M116" i="64" s="1"/>
  <c r="F116" i="74"/>
  <c r="N116" i="74" s="1"/>
  <c r="F116" i="72"/>
  <c r="N116" i="72" s="1"/>
  <c r="G98" i="58"/>
  <c r="N98" i="58" s="1"/>
  <c r="G80" i="58"/>
  <c r="N80" i="58" s="1"/>
  <c r="G108" i="64"/>
  <c r="L108" i="64" s="1"/>
  <c r="M108" i="64" s="1"/>
  <c r="G91" i="64"/>
  <c r="L91" i="64" s="1"/>
  <c r="M91" i="64" s="1"/>
  <c r="E119" i="64"/>
  <c r="J119" i="64" s="1"/>
  <c r="G82" i="72"/>
  <c r="O82" i="72" s="1"/>
  <c r="E102" i="72"/>
  <c r="M102" i="72" s="1"/>
  <c r="E90" i="72"/>
  <c r="M90" i="72" s="1"/>
  <c r="E38" i="72"/>
  <c r="E26" i="72"/>
  <c r="M26" i="72" s="1"/>
  <c r="G78" i="73"/>
  <c r="O78" i="73" s="1"/>
  <c r="E98" i="73"/>
  <c r="M98" i="73" s="1"/>
  <c r="E66" i="73"/>
  <c r="M66" i="73" s="1"/>
  <c r="E34" i="73"/>
  <c r="M34" i="73" s="1"/>
  <c r="E2" i="73"/>
  <c r="M2" i="73" s="1"/>
  <c r="S2" i="73" s="1"/>
  <c r="F116" i="73"/>
  <c r="N116" i="73" s="1"/>
  <c r="F97" i="74"/>
  <c r="N97" i="74" s="1"/>
  <c r="G83" i="74"/>
  <c r="O83" i="74" s="1"/>
  <c r="G82" i="74"/>
  <c r="O82" i="74" s="1"/>
  <c r="G77" i="74"/>
  <c r="O77" i="74" s="1"/>
  <c r="F61" i="74"/>
  <c r="N61" i="74" s="1"/>
  <c r="F29" i="74"/>
  <c r="N29" i="74" s="1"/>
  <c r="F119" i="74"/>
  <c r="N119" i="74" s="1"/>
  <c r="G114" i="74"/>
  <c r="O114" i="74" s="1"/>
  <c r="DS118" i="6"/>
  <c r="DW118" i="6" s="1"/>
  <c r="DS105" i="6"/>
  <c r="DW105" i="6" s="1"/>
  <c r="D90" i="64"/>
  <c r="FM95" i="39"/>
  <c r="DT105" i="6"/>
  <c r="DX105" i="6" s="1"/>
  <c r="DQ106" i="6"/>
  <c r="DU106" i="6" s="1"/>
  <c r="ES88" i="39"/>
  <c r="D98" i="73"/>
  <c r="DS120" i="71"/>
  <c r="DV120" i="71" s="1"/>
  <c r="G93" i="75"/>
  <c r="G93" i="77"/>
  <c r="G93" i="73"/>
  <c r="O93" i="73" s="1"/>
  <c r="G93" i="72"/>
  <c r="O93" i="72" s="1"/>
  <c r="G93" i="76"/>
  <c r="E93" i="30"/>
  <c r="G93" i="29"/>
  <c r="E93" i="64"/>
  <c r="J93" i="64" s="1"/>
  <c r="M93" i="64" s="1"/>
  <c r="E91" i="30"/>
  <c r="G91" i="58"/>
  <c r="N91" i="58" s="1"/>
  <c r="G91" i="77"/>
  <c r="G91" i="41"/>
  <c r="Q91" i="41" s="1"/>
  <c r="G91" i="75"/>
  <c r="G91" i="29"/>
  <c r="G91" i="76"/>
  <c r="G91" i="74"/>
  <c r="O91" i="74" s="1"/>
  <c r="G88" i="75"/>
  <c r="G88" i="77"/>
  <c r="G88" i="76"/>
  <c r="E88" i="30"/>
  <c r="E88" i="64"/>
  <c r="J88" i="64" s="1"/>
  <c r="M88" i="64" s="1"/>
  <c r="G88" i="27"/>
  <c r="P88" i="27" s="1"/>
  <c r="G88" i="29"/>
  <c r="G88" i="73"/>
  <c r="O88" i="73" s="1"/>
  <c r="G88" i="58"/>
  <c r="N88" i="58" s="1"/>
  <c r="Q88" i="39"/>
  <c r="AH88" i="39"/>
  <c r="AL88" i="39"/>
  <c r="G108" i="77"/>
  <c r="G108" i="29"/>
  <c r="N108" i="29" s="1"/>
  <c r="G108" i="75"/>
  <c r="O108" i="75" s="1"/>
  <c r="G108" i="73"/>
  <c r="O108" i="73" s="1"/>
  <c r="G108" i="76"/>
  <c r="O108" i="76" s="1"/>
  <c r="G108" i="27"/>
  <c r="P108" i="27" s="1"/>
  <c r="E108" i="30"/>
  <c r="J108" i="30" s="1"/>
  <c r="M108" i="30" s="1"/>
  <c r="G108" i="72"/>
  <c r="O108" i="72" s="1"/>
  <c r="H108" i="39"/>
  <c r="L108" i="39"/>
  <c r="AD108" i="39"/>
  <c r="G106" i="76"/>
  <c r="O106" i="76" s="1"/>
  <c r="G106" i="29"/>
  <c r="N106" i="29" s="1"/>
  <c r="G106" i="77"/>
  <c r="E106" i="30"/>
  <c r="J106" i="30" s="1"/>
  <c r="E106" i="64"/>
  <c r="J106" i="64" s="1"/>
  <c r="M106" i="64" s="1"/>
  <c r="G106" i="27"/>
  <c r="P106" i="27" s="1"/>
  <c r="G106" i="72"/>
  <c r="O106" i="72" s="1"/>
  <c r="G106" i="41"/>
  <c r="Q106" i="41" s="1"/>
  <c r="G106" i="75"/>
  <c r="O106" i="75" s="1"/>
  <c r="D106" i="39"/>
  <c r="AD106" i="39"/>
  <c r="AE106" i="39" s="1"/>
  <c r="E103" i="30"/>
  <c r="J103" i="30" s="1"/>
  <c r="M103" i="30" s="1"/>
  <c r="G103" i="29"/>
  <c r="N103" i="29" s="1"/>
  <c r="E103" i="64"/>
  <c r="J103" i="64" s="1"/>
  <c r="M103" i="64" s="1"/>
  <c r="G103" i="58"/>
  <c r="N103" i="58" s="1"/>
  <c r="G103" i="73"/>
  <c r="O103" i="73" s="1"/>
  <c r="G103" i="77"/>
  <c r="G103" i="75"/>
  <c r="O103" i="75" s="1"/>
  <c r="G103" i="76"/>
  <c r="O103" i="76" s="1"/>
  <c r="G103" i="27"/>
  <c r="P103" i="27" s="1"/>
  <c r="H103" i="39"/>
  <c r="AD103" i="39"/>
  <c r="G100" i="77"/>
  <c r="G100" i="76"/>
  <c r="O100" i="76" s="1"/>
  <c r="G100" i="75"/>
  <c r="O100" i="75" s="1"/>
  <c r="E100" i="30"/>
  <c r="J100" i="30" s="1"/>
  <c r="G100" i="29"/>
  <c r="N100" i="29" s="1"/>
  <c r="E100" i="64"/>
  <c r="J100" i="64" s="1"/>
  <c r="M100" i="64" s="1"/>
  <c r="G100" i="72"/>
  <c r="O100" i="72" s="1"/>
  <c r="G100" i="58"/>
  <c r="N100" i="58" s="1"/>
  <c r="G100" i="27"/>
  <c r="P100" i="27" s="1"/>
  <c r="D100" i="39"/>
  <c r="D13" i="33" s="1"/>
  <c r="H13" i="33" s="1"/>
  <c r="AH100" i="39"/>
  <c r="G98" i="76"/>
  <c r="O98" i="76" s="1"/>
  <c r="G98" i="75"/>
  <c r="O98" i="75" s="1"/>
  <c r="G98" i="29"/>
  <c r="N98" i="29" s="1"/>
  <c r="E98" i="30"/>
  <c r="J98" i="30" s="1"/>
  <c r="G98" i="27"/>
  <c r="P98" i="27" s="1"/>
  <c r="G98" i="73"/>
  <c r="O98" i="73" s="1"/>
  <c r="G98" i="41"/>
  <c r="Q98" i="41" s="1"/>
  <c r="G98" i="77"/>
  <c r="E98" i="64"/>
  <c r="J98" i="64" s="1"/>
  <c r="H98" i="39"/>
  <c r="AD98" i="39"/>
  <c r="L98" i="39"/>
  <c r="CJ96" i="39"/>
  <c r="G95" i="77"/>
  <c r="G95" i="75"/>
  <c r="G95" i="29"/>
  <c r="G95" i="58"/>
  <c r="N95" i="58" s="1"/>
  <c r="E95" i="30"/>
  <c r="G95" i="72"/>
  <c r="O95" i="72" s="1"/>
  <c r="G95" i="76"/>
  <c r="G95" i="73"/>
  <c r="O95" i="73" s="1"/>
  <c r="G95" i="27"/>
  <c r="P95" i="27" s="1"/>
  <c r="G102" i="64"/>
  <c r="L102" i="64" s="1"/>
  <c r="G102" i="30"/>
  <c r="L102" i="30" s="1"/>
  <c r="EW112" i="39"/>
  <c r="CJ111" i="39"/>
  <c r="DV47" i="39"/>
  <c r="E51" i="41"/>
  <c r="O51" i="41" s="1"/>
  <c r="DV67" i="39"/>
  <c r="E71" i="41"/>
  <c r="O71" i="41" s="1"/>
  <c r="E87" i="41"/>
  <c r="O87" i="41" s="1"/>
  <c r="E91" i="41"/>
  <c r="O91" i="41" s="1"/>
  <c r="E103" i="41"/>
  <c r="O103" i="41" s="1"/>
  <c r="FU58" i="39"/>
  <c r="K21" i="27"/>
  <c r="T21" i="27" s="1"/>
  <c r="K41" i="27"/>
  <c r="T41" i="27" s="1"/>
  <c r="FU68" i="39"/>
  <c r="DP72" i="39"/>
  <c r="E25" i="41"/>
  <c r="O25" i="41" s="1"/>
  <c r="E29" i="41"/>
  <c r="O29" i="41" s="1"/>
  <c r="E33" i="41"/>
  <c r="O33" i="41" s="1"/>
  <c r="DV41" i="39"/>
  <c r="DV45" i="39"/>
  <c r="DV89" i="39"/>
  <c r="E93" i="41"/>
  <c r="O93" i="41" s="1"/>
  <c r="E97" i="41"/>
  <c r="O97" i="41" s="1"/>
  <c r="DP102" i="39"/>
  <c r="EO112" i="39"/>
  <c r="EK112" i="39"/>
  <c r="EG112" i="39"/>
  <c r="DZ111" i="39"/>
  <c r="DW111" i="39"/>
  <c r="DP111" i="39"/>
  <c r="E110" i="58"/>
  <c r="L110" i="58" s="1"/>
  <c r="DV110" i="39"/>
  <c r="DS110" i="39"/>
  <c r="EW117" i="39"/>
  <c r="D120" i="39"/>
  <c r="L120" i="39"/>
  <c r="AH120" i="39"/>
  <c r="D116" i="39"/>
  <c r="AH116" i="39"/>
  <c r="AI116" i="39" s="1"/>
  <c r="L116" i="39"/>
  <c r="E121" i="73"/>
  <c r="M121" i="73" s="1"/>
  <c r="E121" i="74"/>
  <c r="M121" i="74" s="1"/>
  <c r="E120" i="58"/>
  <c r="L120" i="58" s="1"/>
  <c r="E120" i="41"/>
  <c r="O120" i="41" s="1"/>
  <c r="G118" i="77"/>
  <c r="G118" i="76"/>
  <c r="O118" i="76" s="1"/>
  <c r="G118" i="75"/>
  <c r="O118" i="75" s="1"/>
  <c r="E118" i="30"/>
  <c r="J118" i="30" s="1"/>
  <c r="G118" i="27"/>
  <c r="P118" i="27" s="1"/>
  <c r="G118" i="58"/>
  <c r="N118" i="58" s="1"/>
  <c r="G118" i="72"/>
  <c r="O118" i="72" s="1"/>
  <c r="E118" i="64"/>
  <c r="J118" i="64" s="1"/>
  <c r="G118" i="29"/>
  <c r="N118" i="29" s="1"/>
  <c r="G118" i="73"/>
  <c r="O118" i="73" s="1"/>
  <c r="F117" i="74"/>
  <c r="N117" i="74" s="1"/>
  <c r="F117" i="72"/>
  <c r="N117" i="72" s="1"/>
  <c r="H110" i="74"/>
  <c r="P110" i="74" s="1"/>
  <c r="H110" i="47"/>
  <c r="N110" i="47" s="1"/>
  <c r="H110" i="58"/>
  <c r="O110" i="58" s="1"/>
  <c r="DM111" i="39"/>
  <c r="G106" i="58"/>
  <c r="N106" i="58" s="1"/>
  <c r="G77" i="58"/>
  <c r="N77" i="58" s="1"/>
  <c r="G99" i="64"/>
  <c r="L99" i="64" s="1"/>
  <c r="G95" i="64"/>
  <c r="L95" i="64" s="1"/>
  <c r="M95" i="64" s="1"/>
  <c r="G103" i="72"/>
  <c r="O103" i="72" s="1"/>
  <c r="G91" i="72"/>
  <c r="O91" i="72" s="1"/>
  <c r="G76" i="72"/>
  <c r="O76" i="72" s="1"/>
  <c r="E66" i="72"/>
  <c r="M66" i="72" s="1"/>
  <c r="E2" i="72"/>
  <c r="M2" i="72" s="1"/>
  <c r="S2" i="72" s="1"/>
  <c r="F105" i="72"/>
  <c r="N105" i="72" s="1"/>
  <c r="F53" i="72"/>
  <c r="N53" i="72" s="1"/>
  <c r="F41" i="72"/>
  <c r="N41" i="72" s="1"/>
  <c r="E110" i="72"/>
  <c r="M110" i="72" s="1"/>
  <c r="F101" i="73"/>
  <c r="N101" i="73" s="1"/>
  <c r="E90" i="73"/>
  <c r="M90" i="73" s="1"/>
  <c r="F69" i="73"/>
  <c r="N69" i="73" s="1"/>
  <c r="E58" i="73"/>
  <c r="M58" i="73" s="1"/>
  <c r="F37" i="73"/>
  <c r="N37" i="73" s="1"/>
  <c r="E26" i="73"/>
  <c r="M26" i="73" s="1"/>
  <c r="F5" i="73"/>
  <c r="N5" i="73" s="1"/>
  <c r="G93" i="74"/>
  <c r="O93" i="74" s="1"/>
  <c r="G88" i="74"/>
  <c r="O88" i="74" s="1"/>
  <c r="G78" i="74"/>
  <c r="O78" i="74" s="1"/>
  <c r="F77" i="74"/>
  <c r="N77" i="74" s="1"/>
  <c r="F65" i="74"/>
  <c r="N65" i="74" s="1"/>
  <c r="F33" i="74"/>
  <c r="N33" i="74" s="1"/>
  <c r="G91" i="27"/>
  <c r="P91" i="27" s="1"/>
  <c r="G93" i="27"/>
  <c r="P93" i="27" s="1"/>
  <c r="J94" i="30"/>
  <c r="E142" i="30"/>
  <c r="J142" i="30" s="1"/>
  <c r="G145" i="27"/>
  <c r="P145" i="27" s="1"/>
  <c r="M54" i="30"/>
  <c r="G138" i="76"/>
  <c r="O138" i="76" s="1"/>
  <c r="O90" i="76"/>
  <c r="G145" i="75"/>
  <c r="O145" i="75" s="1"/>
  <c r="O97" i="75"/>
  <c r="N97" i="29"/>
  <c r="G145" i="29"/>
  <c r="N145" i="29" s="1"/>
  <c r="G138" i="77"/>
  <c r="H122" i="29"/>
  <c r="O122" i="29" s="1"/>
  <c r="H134" i="29"/>
  <c r="O134" i="29" s="1"/>
  <c r="O109" i="29"/>
  <c r="H111" i="29"/>
  <c r="O111" i="29" s="1"/>
  <c r="H113" i="29"/>
  <c r="O113" i="29" s="1"/>
  <c r="M71" i="30"/>
  <c r="M42" i="30"/>
  <c r="M47" i="30"/>
  <c r="M49" i="30"/>
  <c r="M51" i="30"/>
  <c r="M63" i="30"/>
  <c r="M70" i="30"/>
  <c r="E138" i="30"/>
  <c r="J138" i="30" s="1"/>
  <c r="J90" i="30"/>
  <c r="M90" i="30" s="1"/>
  <c r="G94" i="77"/>
  <c r="G94" i="29"/>
  <c r="G94" i="76"/>
  <c r="G94" i="75"/>
  <c r="G90" i="75"/>
  <c r="G90" i="29"/>
  <c r="E90" i="64"/>
  <c r="J90" i="64" s="1"/>
  <c r="M90" i="64" s="1"/>
  <c r="G109" i="77"/>
  <c r="G109" i="76"/>
  <c r="O109" i="76" s="1"/>
  <c r="E109" i="30"/>
  <c r="J109" i="30" s="1"/>
  <c r="G109" i="73"/>
  <c r="O109" i="73" s="1"/>
  <c r="G109" i="72"/>
  <c r="O109" i="72" s="1"/>
  <c r="G105" i="77"/>
  <c r="G105" i="75"/>
  <c r="O105" i="75" s="1"/>
  <c r="E105" i="30"/>
  <c r="J105" i="30" s="1"/>
  <c r="M105" i="30" s="1"/>
  <c r="G105" i="76"/>
  <c r="O105" i="76" s="1"/>
  <c r="G105" i="73"/>
  <c r="O105" i="73" s="1"/>
  <c r="G105" i="72"/>
  <c r="O105" i="72" s="1"/>
  <c r="G101" i="77"/>
  <c r="G101" i="75"/>
  <c r="O101" i="75" s="1"/>
  <c r="G101" i="73"/>
  <c r="O101" i="73" s="1"/>
  <c r="G101" i="72"/>
  <c r="O101" i="72" s="1"/>
  <c r="G97" i="73"/>
  <c r="O97" i="73" s="1"/>
  <c r="G97" i="72"/>
  <c r="O97" i="72" s="1"/>
  <c r="E97" i="64"/>
  <c r="J97" i="64" s="1"/>
  <c r="M97" i="64" s="1"/>
  <c r="F1" i="77"/>
  <c r="N1" i="77" s="1"/>
  <c r="F1" i="75"/>
  <c r="N1" i="75" s="1"/>
  <c r="E115" i="73"/>
  <c r="M115" i="73" s="1"/>
  <c r="E115" i="72"/>
  <c r="M115" i="72" s="1"/>
  <c r="F110" i="73"/>
  <c r="N110" i="73" s="1"/>
  <c r="F110" i="72"/>
  <c r="N110" i="72" s="1"/>
  <c r="EC111" i="39"/>
  <c r="DT111" i="39"/>
  <c r="DX110" i="39"/>
  <c r="E113" i="30"/>
  <c r="J113" i="30" s="1"/>
  <c r="G113" i="77"/>
  <c r="G113" i="76"/>
  <c r="O113" i="76" s="1"/>
  <c r="G113" i="27"/>
  <c r="P113" i="27" s="1"/>
  <c r="E113" i="64"/>
  <c r="J113" i="64" s="1"/>
  <c r="F121" i="74"/>
  <c r="N121" i="74" s="1"/>
  <c r="F121" i="72"/>
  <c r="N121" i="72" s="1"/>
  <c r="G120" i="77"/>
  <c r="G120" i="27"/>
  <c r="P120" i="27" s="1"/>
  <c r="E120" i="64"/>
  <c r="J120" i="64" s="1"/>
  <c r="M120" i="64" s="1"/>
  <c r="E116" i="74"/>
  <c r="M116" i="74" s="1"/>
  <c r="E116" i="73"/>
  <c r="M116" i="73" s="1"/>
  <c r="E116" i="72"/>
  <c r="M116" i="72" s="1"/>
  <c r="EJ7" i="39"/>
  <c r="G105" i="58"/>
  <c r="N105" i="58" s="1"/>
  <c r="G94" i="58"/>
  <c r="N94" i="58" s="1"/>
  <c r="G89" i="64"/>
  <c r="L89" i="64" s="1"/>
  <c r="E109" i="64"/>
  <c r="J109" i="64" s="1"/>
  <c r="E105" i="64"/>
  <c r="J105" i="64" s="1"/>
  <c r="M105" i="64" s="1"/>
  <c r="E101" i="64"/>
  <c r="J101" i="64" s="1"/>
  <c r="G90" i="72"/>
  <c r="O90" i="72" s="1"/>
  <c r="E99" i="72"/>
  <c r="M99" i="72" s="1"/>
  <c r="E83" i="72"/>
  <c r="M83" i="72" s="1"/>
  <c r="E67" i="72"/>
  <c r="M67" i="72" s="1"/>
  <c r="E51" i="72"/>
  <c r="M51" i="72" s="1"/>
  <c r="E35" i="72"/>
  <c r="M35" i="72" s="1"/>
  <c r="E19" i="72"/>
  <c r="M19" i="72" s="1"/>
  <c r="E3" i="72"/>
  <c r="M3" i="72" s="1"/>
  <c r="S3" i="72" s="1"/>
  <c r="G120" i="73"/>
  <c r="O120" i="73" s="1"/>
  <c r="G120" i="74"/>
  <c r="O120" i="74" s="1"/>
  <c r="G113" i="74"/>
  <c r="O113" i="74" s="1"/>
  <c r="G90" i="27"/>
  <c r="P90" i="27" s="1"/>
  <c r="G94" i="27"/>
  <c r="P94" i="27" s="1"/>
  <c r="G105" i="29"/>
  <c r="N105" i="29" s="1"/>
  <c r="E97" i="30"/>
  <c r="G120" i="75"/>
  <c r="O120" i="75" s="1"/>
  <c r="G97" i="76"/>
  <c r="M69" i="30"/>
  <c r="P8" i="32"/>
  <c r="G47" i="36"/>
  <c r="F45" i="36"/>
  <c r="AN8" i="33"/>
  <c r="AO8" i="33" s="1"/>
  <c r="AP8" i="33" s="1"/>
  <c r="AZ8" i="33"/>
  <c r="BA8" i="33" s="1"/>
  <c r="BB8" i="33" s="1"/>
  <c r="F46" i="36"/>
  <c r="T8" i="32"/>
  <c r="G45" i="36"/>
  <c r="F44" i="36"/>
  <c r="L13" i="32"/>
  <c r="H13" i="32"/>
  <c r="H8" i="32"/>
  <c r="D8" i="32"/>
  <c r="F41" i="36"/>
  <c r="J31" i="27"/>
  <c r="S31" i="27" s="1"/>
  <c r="CO6" i="6"/>
  <c r="W6" i="6"/>
  <c r="CA6" i="6"/>
  <c r="V7" i="6"/>
  <c r="AL6" i="6"/>
  <c r="DD6" i="6"/>
  <c r="Y6" i="6"/>
  <c r="CC6" i="6"/>
  <c r="CE6" i="6"/>
  <c r="X6" i="6"/>
  <c r="DC6" i="6"/>
  <c r="CP6" i="6"/>
  <c r="CB6" i="6"/>
  <c r="BM6" i="6"/>
  <c r="Z6" i="6"/>
  <c r="CG6" i="6"/>
  <c r="AK6" i="6"/>
  <c r="CF6" i="6"/>
  <c r="DD23" i="6"/>
  <c r="V24" i="6"/>
  <c r="AK23" i="6"/>
  <c r="BM23" i="6"/>
  <c r="DC23" i="6"/>
  <c r="AY23" i="6"/>
  <c r="CO23" i="6"/>
  <c r="X23" i="6"/>
  <c r="BN23" i="6"/>
  <c r="AZ23" i="6"/>
  <c r="AL23" i="6"/>
  <c r="CA23" i="6"/>
  <c r="CE23" i="6"/>
  <c r="CF23" i="6"/>
  <c r="Y23" i="6"/>
  <c r="W23" i="6"/>
  <c r="J76" i="27"/>
  <c r="S76" i="27" s="1"/>
  <c r="CF22" i="6"/>
  <c r="CD6" i="6"/>
  <c r="CD23" i="6"/>
  <c r="AZ6" i="6"/>
  <c r="AY6" i="6"/>
  <c r="J28" i="27"/>
  <c r="S28" i="27" s="1"/>
  <c r="K51" i="27"/>
  <c r="T51" i="27" s="1"/>
  <c r="K22" i="27"/>
  <c r="T22" i="27" s="1"/>
  <c r="J39" i="27"/>
  <c r="S39" i="27" s="1"/>
  <c r="K42" i="27"/>
  <c r="T42" i="27" s="1"/>
  <c r="J80" i="27"/>
  <c r="S80" i="27" s="1"/>
  <c r="K27" i="27"/>
  <c r="T27" i="27" s="1"/>
  <c r="DD21" i="6"/>
  <c r="DD22" i="6"/>
  <c r="DE4" i="6"/>
  <c r="E118" i="58"/>
  <c r="L118" i="58" s="1"/>
  <c r="K67" i="27"/>
  <c r="T67" i="27" s="1"/>
  <c r="K71" i="27"/>
  <c r="T71" i="27" s="1"/>
  <c r="K25" i="27"/>
  <c r="T25" i="27" s="1"/>
  <c r="K57" i="27"/>
  <c r="T57" i="27" s="1"/>
  <c r="AL5" i="6"/>
  <c r="AM4" i="6"/>
  <c r="DU110" i="39"/>
  <c r="F110" i="41"/>
  <c r="P110" i="41" s="1"/>
  <c r="FU119" i="39"/>
  <c r="CB23" i="6"/>
  <c r="K54" i="27"/>
  <c r="T54" i="27" s="1"/>
  <c r="J63" i="27"/>
  <c r="S63" i="27" s="1"/>
  <c r="K66" i="27"/>
  <c r="T66" i="27" s="1"/>
  <c r="J35" i="27"/>
  <c r="S35" i="27" s="1"/>
  <c r="K40" i="27"/>
  <c r="T40" i="27" s="1"/>
  <c r="J49" i="27"/>
  <c r="S49" i="27" s="1"/>
  <c r="CE24" i="6"/>
  <c r="CE21" i="6"/>
  <c r="K70" i="27"/>
  <c r="T70" i="27" s="1"/>
  <c r="J79" i="27"/>
  <c r="S79" i="27" s="1"/>
  <c r="K53" i="27"/>
  <c r="T53" i="27" s="1"/>
  <c r="K69" i="27"/>
  <c r="T69" i="27" s="1"/>
  <c r="J56" i="27"/>
  <c r="S56" i="27" s="1"/>
  <c r="J73" i="27"/>
  <c r="S73" i="27" s="1"/>
  <c r="Z23" i="6"/>
  <c r="BN21" i="6"/>
  <c r="BO4" i="6"/>
  <c r="E108" i="58"/>
  <c r="L108" i="58" s="1"/>
  <c r="E108" i="41"/>
  <c r="O108" i="41" s="1"/>
  <c r="E106" i="58"/>
  <c r="L106" i="58" s="1"/>
  <c r="DV106" i="39"/>
  <c r="E104" i="58"/>
  <c r="L104" i="58" s="1"/>
  <c r="E104" i="41"/>
  <c r="O104" i="41" s="1"/>
  <c r="E102" i="58"/>
  <c r="L102" i="58" s="1"/>
  <c r="E102" i="41"/>
  <c r="O102" i="41" s="1"/>
  <c r="E100" i="58"/>
  <c r="L100" i="58" s="1"/>
  <c r="DV100" i="39"/>
  <c r="E98" i="58"/>
  <c r="L98" i="58" s="1"/>
  <c r="E98" i="41"/>
  <c r="O98" i="41" s="1"/>
  <c r="E96" i="58"/>
  <c r="L96" i="58" s="1"/>
  <c r="DV96" i="39"/>
  <c r="E94" i="58"/>
  <c r="L94" i="58" s="1"/>
  <c r="E94" i="41"/>
  <c r="O94" i="41" s="1"/>
  <c r="E92" i="58"/>
  <c r="L92" i="58" s="1"/>
  <c r="DV92" i="39"/>
  <c r="E90" i="58"/>
  <c r="L90" i="58" s="1"/>
  <c r="E90" i="41"/>
  <c r="O90" i="41" s="1"/>
  <c r="E86" i="58"/>
  <c r="L86" i="58" s="1"/>
  <c r="DV86" i="39"/>
  <c r="E84" i="58"/>
  <c r="L84" i="58" s="1"/>
  <c r="E84" i="41"/>
  <c r="O84" i="41" s="1"/>
  <c r="E82" i="58"/>
  <c r="L82" i="58" s="1"/>
  <c r="DV82" i="39"/>
  <c r="E80" i="58"/>
  <c r="L80" i="58" s="1"/>
  <c r="E80" i="41"/>
  <c r="O80" i="41" s="1"/>
  <c r="E78" i="58"/>
  <c r="L78" i="58" s="1"/>
  <c r="DV78" i="39"/>
  <c r="E76" i="58"/>
  <c r="L76" i="58" s="1"/>
  <c r="E76" i="41"/>
  <c r="O76" i="41" s="1"/>
  <c r="E74" i="58"/>
  <c r="L74" i="58" s="1"/>
  <c r="DV74" i="39"/>
  <c r="E72" i="58"/>
  <c r="L72" i="58" s="1"/>
  <c r="E72" i="41"/>
  <c r="O72" i="41" s="1"/>
  <c r="E70" i="58"/>
  <c r="L70" i="58" s="1"/>
  <c r="E70" i="41"/>
  <c r="O70" i="41" s="1"/>
  <c r="E66" i="58"/>
  <c r="L66" i="58" s="1"/>
  <c r="E66" i="41"/>
  <c r="O66" i="41" s="1"/>
  <c r="E64" i="58"/>
  <c r="L64" i="58" s="1"/>
  <c r="DV64" i="39"/>
  <c r="E62" i="58"/>
  <c r="L62" i="58" s="1"/>
  <c r="E62" i="41"/>
  <c r="O62" i="41" s="1"/>
  <c r="E60" i="58"/>
  <c r="L60" i="58" s="1"/>
  <c r="E60" i="41"/>
  <c r="O60" i="41" s="1"/>
  <c r="E58" i="58"/>
  <c r="L58" i="58" s="1"/>
  <c r="E58" i="41"/>
  <c r="O58" i="41" s="1"/>
  <c r="E56" i="58"/>
  <c r="L56" i="58" s="1"/>
  <c r="E56" i="41"/>
  <c r="O56" i="41" s="1"/>
  <c r="E54" i="58"/>
  <c r="L54" i="58" s="1"/>
  <c r="E54" i="41"/>
  <c r="O54" i="41" s="1"/>
  <c r="E52" i="58"/>
  <c r="L52" i="58" s="1"/>
  <c r="E52" i="41"/>
  <c r="O52" i="41" s="1"/>
  <c r="E50" i="58"/>
  <c r="L50" i="58" s="1"/>
  <c r="E50" i="41"/>
  <c r="O50" i="41" s="1"/>
  <c r="E48" i="58"/>
  <c r="L48" i="58" s="1"/>
  <c r="E48" i="41"/>
  <c r="O48" i="41" s="1"/>
  <c r="E46" i="58"/>
  <c r="L46" i="58" s="1"/>
  <c r="E46" i="41"/>
  <c r="O46" i="41" s="1"/>
  <c r="E42" i="58"/>
  <c r="L42" i="58" s="1"/>
  <c r="E42" i="41"/>
  <c r="O42" i="41" s="1"/>
  <c r="E40" i="58"/>
  <c r="L40" i="58" s="1"/>
  <c r="E40" i="41"/>
  <c r="O40" i="41" s="1"/>
  <c r="E38" i="58"/>
  <c r="L38" i="58" s="1"/>
  <c r="E38" i="41"/>
  <c r="O38" i="41" s="1"/>
  <c r="E34" i="58"/>
  <c r="L34" i="58" s="1"/>
  <c r="E34" i="41"/>
  <c r="O34" i="41" s="1"/>
  <c r="E30" i="58"/>
  <c r="L30" i="58" s="1"/>
  <c r="E30" i="41"/>
  <c r="O30" i="41" s="1"/>
  <c r="E26" i="58"/>
  <c r="L26" i="58" s="1"/>
  <c r="E26" i="41"/>
  <c r="O26" i="41" s="1"/>
  <c r="E22" i="58"/>
  <c r="L22" i="58" s="1"/>
  <c r="E22" i="41"/>
  <c r="O22" i="41" s="1"/>
  <c r="E18" i="58"/>
  <c r="L18" i="58" s="1"/>
  <c r="E18" i="41"/>
  <c r="O18" i="41" s="1"/>
  <c r="E16" i="58"/>
  <c r="L16" i="58" s="1"/>
  <c r="DV16" i="39"/>
  <c r="E14" i="58"/>
  <c r="L14" i="58" s="1"/>
  <c r="E14" i="41"/>
  <c r="O14" i="41" s="1"/>
  <c r="E12" i="58"/>
  <c r="L12" i="58" s="1"/>
  <c r="E12" i="41"/>
  <c r="O12" i="41" s="1"/>
  <c r="E10" i="58"/>
  <c r="L10" i="58" s="1"/>
  <c r="E10" i="41"/>
  <c r="O10" i="41" s="1"/>
  <c r="E6" i="58"/>
  <c r="L6" i="58" s="1"/>
  <c r="E6" i="41"/>
  <c r="O6" i="41" s="1"/>
  <c r="E4" i="58"/>
  <c r="L4" i="58" s="1"/>
  <c r="DV4" i="39"/>
  <c r="E2" i="58"/>
  <c r="L2" i="58" s="1"/>
  <c r="E2" i="41"/>
  <c r="O2" i="41" s="1"/>
  <c r="E113" i="58"/>
  <c r="L113" i="58" s="1"/>
  <c r="E113" i="41"/>
  <c r="O113" i="41" s="1"/>
  <c r="F112" i="58"/>
  <c r="M112" i="58" s="1"/>
  <c r="F112" i="47"/>
  <c r="L112" i="47" s="1"/>
  <c r="E116" i="58"/>
  <c r="L116" i="58" s="1"/>
  <c r="E116" i="41"/>
  <c r="O116" i="41" s="1"/>
  <c r="Z5" i="6"/>
  <c r="FU91" i="39"/>
  <c r="FU107" i="39"/>
  <c r="F121" i="58"/>
  <c r="M121" i="58" s="1"/>
  <c r="F121" i="47"/>
  <c r="L121" i="47" s="1"/>
  <c r="F104" i="47"/>
  <c r="L104" i="47" s="1"/>
  <c r="F96" i="47"/>
  <c r="L96" i="47" s="1"/>
  <c r="F88" i="47"/>
  <c r="L88" i="47" s="1"/>
  <c r="F80" i="47"/>
  <c r="L80" i="47" s="1"/>
  <c r="F72" i="47"/>
  <c r="L72" i="47" s="1"/>
  <c r="F64" i="47"/>
  <c r="L64" i="47" s="1"/>
  <c r="F56" i="47"/>
  <c r="L56" i="47" s="1"/>
  <c r="F48" i="47"/>
  <c r="L48" i="47" s="1"/>
  <c r="F40" i="47"/>
  <c r="L40" i="47" s="1"/>
  <c r="F32" i="47"/>
  <c r="L32" i="47" s="1"/>
  <c r="F24" i="47"/>
  <c r="L24" i="47" s="1"/>
  <c r="F114" i="47"/>
  <c r="L114" i="47" s="1"/>
  <c r="F84" i="58"/>
  <c r="M84" i="58" s="1"/>
  <c r="F52" i="58"/>
  <c r="M52" i="58" s="1"/>
  <c r="F20" i="58"/>
  <c r="M20" i="58" s="1"/>
  <c r="F102" i="47"/>
  <c r="L102" i="47" s="1"/>
  <c r="F94" i="47"/>
  <c r="L94" i="47" s="1"/>
  <c r="F86" i="47"/>
  <c r="L86" i="47" s="1"/>
  <c r="F78" i="47"/>
  <c r="L78" i="47" s="1"/>
  <c r="F70" i="47"/>
  <c r="L70" i="47" s="1"/>
  <c r="F62" i="47"/>
  <c r="L62" i="47" s="1"/>
  <c r="F54" i="47"/>
  <c r="L54" i="47" s="1"/>
  <c r="F46" i="47"/>
  <c r="L46" i="47" s="1"/>
  <c r="F38" i="47"/>
  <c r="L38" i="47" s="1"/>
  <c r="F30" i="47"/>
  <c r="L30" i="47" s="1"/>
  <c r="F22" i="47"/>
  <c r="L22" i="47" s="1"/>
  <c r="F108" i="58"/>
  <c r="M108" i="58" s="1"/>
  <c r="F76" i="58"/>
  <c r="M76" i="58" s="1"/>
  <c r="F44" i="58"/>
  <c r="M44" i="58" s="1"/>
  <c r="F12" i="58"/>
  <c r="M12" i="58" s="1"/>
  <c r="F100" i="47"/>
  <c r="L100" i="47" s="1"/>
  <c r="F68" i="47"/>
  <c r="L68" i="47" s="1"/>
  <c r="F36" i="47"/>
  <c r="L36" i="47" s="1"/>
  <c r="F4" i="58"/>
  <c r="M4" i="58" s="1"/>
  <c r="CG21" i="6"/>
  <c r="CG5" i="6"/>
  <c r="CG24" i="6"/>
  <c r="CG22" i="6"/>
  <c r="CG23" i="6"/>
  <c r="CH4" i="6"/>
  <c r="BB4" i="6"/>
  <c r="BA22" i="6"/>
  <c r="BA6" i="6"/>
  <c r="BA21" i="6"/>
  <c r="BA23" i="6"/>
  <c r="BA24" i="6"/>
  <c r="BA7" i="6"/>
  <c r="J51" i="27"/>
  <c r="S51" i="27" s="1"/>
  <c r="K43" i="27"/>
  <c r="T43" i="27" s="1"/>
  <c r="K48" i="27"/>
  <c r="T48" i="27" s="1"/>
  <c r="J48" i="27"/>
  <c r="S48" i="27" s="1"/>
  <c r="K83" i="27"/>
  <c r="T83" i="27" s="1"/>
  <c r="AB4" i="6"/>
  <c r="AA22" i="6"/>
  <c r="AA6" i="6"/>
  <c r="AA23" i="6"/>
  <c r="CQ6" i="6"/>
  <c r="CQ22" i="6"/>
  <c r="CQ7" i="6"/>
  <c r="CQ23" i="6"/>
  <c r="CR4" i="6"/>
  <c r="CQ21" i="6"/>
  <c r="CQ24" i="6"/>
  <c r="J27" i="27"/>
  <c r="S27" i="27" s="1"/>
  <c r="J22" i="27"/>
  <c r="S22" i="27" s="1"/>
  <c r="J30" i="27"/>
  <c r="S30" i="27" s="1"/>
  <c r="J38" i="27"/>
  <c r="S38" i="27" s="1"/>
  <c r="J46" i="27"/>
  <c r="S46" i="27" s="1"/>
  <c r="J54" i="27"/>
  <c r="S54" i="27" s="1"/>
  <c r="J62" i="27"/>
  <c r="S62" i="27" s="1"/>
  <c r="J70" i="27"/>
  <c r="S70" i="27" s="1"/>
  <c r="J43" i="27"/>
  <c r="S43" i="27" s="1"/>
  <c r="J44" i="27"/>
  <c r="S44" i="27" s="1"/>
  <c r="J26" i="27"/>
  <c r="S26" i="27" s="1"/>
  <c r="J34" i="27"/>
  <c r="S34" i="27" s="1"/>
  <c r="J42" i="27"/>
  <c r="S42" i="27" s="1"/>
  <c r="J50" i="27"/>
  <c r="S50" i="27" s="1"/>
  <c r="J66" i="27"/>
  <c r="S66" i="27" s="1"/>
  <c r="DE21" i="6"/>
  <c r="E1" i="29"/>
  <c r="L1" i="29" s="1"/>
  <c r="E1" i="28"/>
  <c r="K1" i="28" s="1"/>
  <c r="E1" i="27"/>
  <c r="N1" i="27" s="1"/>
  <c r="E1" i="47"/>
  <c r="K1" i="47" s="1"/>
  <c r="E20" i="47"/>
  <c r="K20" i="47" s="1"/>
  <c r="O20" i="47" s="1"/>
  <c r="E16" i="47"/>
  <c r="K16" i="47" s="1"/>
  <c r="E12" i="47"/>
  <c r="K12" i="47" s="1"/>
  <c r="E8" i="47"/>
  <c r="K8" i="47" s="1"/>
  <c r="O8" i="47" s="1"/>
  <c r="E4" i="47"/>
  <c r="K4" i="47" s="1"/>
  <c r="O4" i="47" s="1"/>
  <c r="E118" i="47"/>
  <c r="K118" i="47" s="1"/>
  <c r="F1" i="41"/>
  <c r="P1" i="41" s="1"/>
  <c r="F110" i="58"/>
  <c r="M110" i="58" s="1"/>
  <c r="F110" i="47"/>
  <c r="L110" i="47" s="1"/>
  <c r="E121" i="47"/>
  <c r="K121" i="47" s="1"/>
  <c r="E119" i="41"/>
  <c r="O119" i="41" s="1"/>
  <c r="E108" i="47"/>
  <c r="K108" i="47" s="1"/>
  <c r="O108" i="47" s="1"/>
  <c r="E106" i="47"/>
  <c r="K106" i="47" s="1"/>
  <c r="O106" i="47" s="1"/>
  <c r="E104" i="47"/>
  <c r="K104" i="47" s="1"/>
  <c r="E102" i="47"/>
  <c r="K102" i="47" s="1"/>
  <c r="E100" i="47"/>
  <c r="K100" i="47" s="1"/>
  <c r="E98" i="47"/>
  <c r="K98" i="47" s="1"/>
  <c r="O98" i="47" s="1"/>
  <c r="E96" i="47"/>
  <c r="K96" i="47" s="1"/>
  <c r="E94" i="47"/>
  <c r="K94" i="47" s="1"/>
  <c r="E92" i="47"/>
  <c r="K92" i="47" s="1"/>
  <c r="O92" i="47" s="1"/>
  <c r="E90" i="47"/>
  <c r="K90" i="47" s="1"/>
  <c r="O90" i="47" s="1"/>
  <c r="E88" i="47"/>
  <c r="K88" i="47" s="1"/>
  <c r="E86" i="47"/>
  <c r="K86" i="47" s="1"/>
  <c r="E84" i="47"/>
  <c r="K84" i="47" s="1"/>
  <c r="E82" i="47"/>
  <c r="K82" i="47" s="1"/>
  <c r="O82" i="47" s="1"/>
  <c r="E80" i="47"/>
  <c r="K80" i="47" s="1"/>
  <c r="E78" i="47"/>
  <c r="K78" i="47" s="1"/>
  <c r="E76" i="47"/>
  <c r="K76" i="47" s="1"/>
  <c r="O76" i="47" s="1"/>
  <c r="E74" i="47"/>
  <c r="K74" i="47" s="1"/>
  <c r="O74" i="47" s="1"/>
  <c r="E72" i="47"/>
  <c r="K72" i="47" s="1"/>
  <c r="E70" i="47"/>
  <c r="K70" i="47" s="1"/>
  <c r="E68" i="47"/>
  <c r="K68" i="47" s="1"/>
  <c r="O68" i="47" s="1"/>
  <c r="E66" i="47"/>
  <c r="K66" i="47" s="1"/>
  <c r="O66" i="47" s="1"/>
  <c r="E64" i="47"/>
  <c r="K64" i="47" s="1"/>
  <c r="E62" i="47"/>
  <c r="K62" i="47" s="1"/>
  <c r="E60" i="47"/>
  <c r="K60" i="47" s="1"/>
  <c r="O60" i="47" s="1"/>
  <c r="E58" i="47"/>
  <c r="K58" i="47" s="1"/>
  <c r="O58" i="47" s="1"/>
  <c r="E56" i="47"/>
  <c r="K56" i="47" s="1"/>
  <c r="E54" i="47"/>
  <c r="K54" i="47" s="1"/>
  <c r="E52" i="47"/>
  <c r="K52" i="47" s="1"/>
  <c r="E50" i="47"/>
  <c r="K50" i="47" s="1"/>
  <c r="O50" i="47" s="1"/>
  <c r="E48" i="47"/>
  <c r="K48" i="47" s="1"/>
  <c r="E46" i="47"/>
  <c r="K46" i="47" s="1"/>
  <c r="E44" i="47"/>
  <c r="K44" i="47" s="1"/>
  <c r="O44" i="47" s="1"/>
  <c r="E42" i="47"/>
  <c r="K42" i="47" s="1"/>
  <c r="O42" i="47" s="1"/>
  <c r="E40" i="47"/>
  <c r="K40" i="47" s="1"/>
  <c r="E38" i="47"/>
  <c r="K38" i="47" s="1"/>
  <c r="E36" i="47"/>
  <c r="K36" i="47" s="1"/>
  <c r="E34" i="47"/>
  <c r="K34" i="47" s="1"/>
  <c r="O34" i="47" s="1"/>
  <c r="E32" i="47"/>
  <c r="K32" i="47" s="1"/>
  <c r="E30" i="47"/>
  <c r="K30" i="47" s="1"/>
  <c r="E28" i="47"/>
  <c r="K28" i="47" s="1"/>
  <c r="O28" i="47" s="1"/>
  <c r="E26" i="47"/>
  <c r="K26" i="47" s="1"/>
  <c r="O26" i="47" s="1"/>
  <c r="E24" i="47"/>
  <c r="K24" i="47" s="1"/>
  <c r="E22" i="47"/>
  <c r="K22" i="47" s="1"/>
  <c r="E19" i="47"/>
  <c r="K19" i="47" s="1"/>
  <c r="E15" i="47"/>
  <c r="K15" i="47" s="1"/>
  <c r="E11" i="47"/>
  <c r="K11" i="47" s="1"/>
  <c r="E7" i="47"/>
  <c r="K7" i="47" s="1"/>
  <c r="E3" i="47"/>
  <c r="K3" i="47" s="1"/>
  <c r="F119" i="47"/>
  <c r="L119" i="47" s="1"/>
  <c r="E116" i="47"/>
  <c r="K116" i="47" s="1"/>
  <c r="E114" i="47"/>
  <c r="K114" i="47" s="1"/>
  <c r="E112" i="47"/>
  <c r="K112" i="47" s="1"/>
  <c r="F18" i="58"/>
  <c r="M18" i="58" s="1"/>
  <c r="F10" i="58"/>
  <c r="M10" i="58" s="1"/>
  <c r="F2" i="58"/>
  <c r="M2" i="58" s="1"/>
  <c r="F1" i="28"/>
  <c r="L1" i="28" s="1"/>
  <c r="F1" i="29"/>
  <c r="M1" i="29" s="1"/>
  <c r="F1" i="27"/>
  <c r="O1" i="27" s="1"/>
  <c r="F1" i="58"/>
  <c r="M1" i="58" s="1"/>
  <c r="F116" i="47"/>
  <c r="L116" i="47" s="1"/>
  <c r="F116" i="58"/>
  <c r="M116" i="58" s="1"/>
  <c r="F109" i="47"/>
  <c r="L109" i="47" s="1"/>
  <c r="F107" i="47"/>
  <c r="L107" i="47" s="1"/>
  <c r="F105" i="47"/>
  <c r="L105" i="47" s="1"/>
  <c r="F103" i="47"/>
  <c r="L103" i="47" s="1"/>
  <c r="F101" i="47"/>
  <c r="L101" i="47" s="1"/>
  <c r="F99" i="47"/>
  <c r="L99" i="47" s="1"/>
  <c r="F97" i="47"/>
  <c r="L97" i="47" s="1"/>
  <c r="F95" i="47"/>
  <c r="L95" i="47" s="1"/>
  <c r="F93" i="47"/>
  <c r="L93" i="47" s="1"/>
  <c r="F91" i="47"/>
  <c r="L91" i="47" s="1"/>
  <c r="F89" i="47"/>
  <c r="L89" i="47" s="1"/>
  <c r="F87" i="47"/>
  <c r="L87" i="47" s="1"/>
  <c r="F85" i="47"/>
  <c r="L85" i="47" s="1"/>
  <c r="F83" i="47"/>
  <c r="L83" i="47" s="1"/>
  <c r="F81" i="47"/>
  <c r="L81" i="47" s="1"/>
  <c r="F79" i="47"/>
  <c r="L79" i="47" s="1"/>
  <c r="F77" i="47"/>
  <c r="L77" i="47" s="1"/>
  <c r="F75" i="47"/>
  <c r="L75" i="47" s="1"/>
  <c r="F73" i="47"/>
  <c r="L73" i="47" s="1"/>
  <c r="F71" i="47"/>
  <c r="L71" i="47" s="1"/>
  <c r="F69" i="47"/>
  <c r="L69" i="47" s="1"/>
  <c r="F67" i="47"/>
  <c r="L67" i="47" s="1"/>
  <c r="F65" i="47"/>
  <c r="L65" i="47" s="1"/>
  <c r="F63" i="47"/>
  <c r="L63" i="47" s="1"/>
  <c r="F61" i="47"/>
  <c r="L61" i="47" s="1"/>
  <c r="F59" i="47"/>
  <c r="L59" i="47" s="1"/>
  <c r="F57" i="47"/>
  <c r="L57" i="47" s="1"/>
  <c r="F55" i="47"/>
  <c r="L55" i="47" s="1"/>
  <c r="F53" i="47"/>
  <c r="L53" i="47" s="1"/>
  <c r="F51" i="47"/>
  <c r="L51" i="47" s="1"/>
  <c r="F49" i="47"/>
  <c r="L49" i="47" s="1"/>
  <c r="F47" i="47"/>
  <c r="L47" i="47" s="1"/>
  <c r="F45" i="47"/>
  <c r="L45" i="47" s="1"/>
  <c r="F43" i="47"/>
  <c r="L43" i="47" s="1"/>
  <c r="F41" i="47"/>
  <c r="L41" i="47" s="1"/>
  <c r="F39" i="47"/>
  <c r="L39" i="47" s="1"/>
  <c r="F37" i="47"/>
  <c r="L37" i="47" s="1"/>
  <c r="F35" i="47"/>
  <c r="L35" i="47" s="1"/>
  <c r="F33" i="47"/>
  <c r="L33" i="47" s="1"/>
  <c r="F31" i="47"/>
  <c r="L31" i="47" s="1"/>
  <c r="F29" i="47"/>
  <c r="L29" i="47" s="1"/>
  <c r="F27" i="47"/>
  <c r="L27" i="47" s="1"/>
  <c r="F25" i="47"/>
  <c r="L25" i="47" s="1"/>
  <c r="F23" i="47"/>
  <c r="L23" i="47" s="1"/>
  <c r="F21" i="47"/>
  <c r="L21" i="47" s="1"/>
  <c r="E18" i="47"/>
  <c r="K18" i="47" s="1"/>
  <c r="O18" i="47" s="1"/>
  <c r="E14" i="47"/>
  <c r="K14" i="47" s="1"/>
  <c r="O14" i="47" s="1"/>
  <c r="E10" i="47"/>
  <c r="K10" i="47" s="1"/>
  <c r="O10" i="47" s="1"/>
  <c r="E6" i="47"/>
  <c r="K6" i="47" s="1"/>
  <c r="E2" i="47"/>
  <c r="K2" i="47" s="1"/>
  <c r="F120" i="47"/>
  <c r="L120" i="47" s="1"/>
  <c r="E119" i="47"/>
  <c r="K119" i="47" s="1"/>
  <c r="F115" i="47"/>
  <c r="L115" i="47" s="1"/>
  <c r="F113" i="47"/>
  <c r="L113" i="47" s="1"/>
  <c r="E111" i="47"/>
  <c r="K111" i="47" s="1"/>
  <c r="F16" i="58"/>
  <c r="M16" i="58" s="1"/>
  <c r="F8" i="58"/>
  <c r="M8" i="58" s="1"/>
  <c r="E1" i="41"/>
  <c r="O1" i="41" s="1"/>
  <c r="F19" i="58"/>
  <c r="M19" i="58" s="1"/>
  <c r="F19" i="47"/>
  <c r="L19" i="47" s="1"/>
  <c r="F17" i="58"/>
  <c r="M17" i="58" s="1"/>
  <c r="F17" i="47"/>
  <c r="L17" i="47" s="1"/>
  <c r="F15" i="58"/>
  <c r="M15" i="58" s="1"/>
  <c r="F15" i="47"/>
  <c r="L15" i="47" s="1"/>
  <c r="F13" i="58"/>
  <c r="M13" i="58" s="1"/>
  <c r="F13" i="47"/>
  <c r="L13" i="47" s="1"/>
  <c r="F11" i="58"/>
  <c r="M11" i="58" s="1"/>
  <c r="F11" i="47"/>
  <c r="L11" i="47" s="1"/>
  <c r="F9" i="58"/>
  <c r="M9" i="58" s="1"/>
  <c r="F9" i="47"/>
  <c r="L9" i="47" s="1"/>
  <c r="F7" i="58"/>
  <c r="M7" i="58" s="1"/>
  <c r="F7" i="47"/>
  <c r="L7" i="47" s="1"/>
  <c r="F5" i="58"/>
  <c r="M5" i="58" s="1"/>
  <c r="F5" i="47"/>
  <c r="L5" i="47" s="1"/>
  <c r="F3" i="58"/>
  <c r="M3" i="58" s="1"/>
  <c r="F3" i="47"/>
  <c r="L3" i="47" s="1"/>
  <c r="F111" i="58"/>
  <c r="M111" i="58" s="1"/>
  <c r="F111" i="47"/>
  <c r="L111" i="47" s="1"/>
  <c r="F120" i="41"/>
  <c r="P120" i="41" s="1"/>
  <c r="E121" i="41"/>
  <c r="O121" i="41" s="1"/>
  <c r="E118" i="41"/>
  <c r="O118" i="41" s="1"/>
  <c r="E117" i="41"/>
  <c r="O117" i="41" s="1"/>
  <c r="F117" i="58"/>
  <c r="M117" i="58" s="1"/>
  <c r="F117" i="47"/>
  <c r="L117" i="47" s="1"/>
  <c r="E109" i="47"/>
  <c r="K109" i="47" s="1"/>
  <c r="E107" i="47"/>
  <c r="K107" i="47" s="1"/>
  <c r="E105" i="47"/>
  <c r="K105" i="47" s="1"/>
  <c r="E103" i="47"/>
  <c r="K103" i="47" s="1"/>
  <c r="E101" i="47"/>
  <c r="K101" i="47" s="1"/>
  <c r="E99" i="47"/>
  <c r="K99" i="47" s="1"/>
  <c r="E97" i="47"/>
  <c r="K97" i="47" s="1"/>
  <c r="E95" i="47"/>
  <c r="K95" i="47" s="1"/>
  <c r="E93" i="47"/>
  <c r="K93" i="47" s="1"/>
  <c r="E91" i="47"/>
  <c r="K91" i="47" s="1"/>
  <c r="E89" i="47"/>
  <c r="K89" i="47" s="1"/>
  <c r="E87" i="47"/>
  <c r="K87" i="47" s="1"/>
  <c r="E85" i="47"/>
  <c r="K85" i="47" s="1"/>
  <c r="E83" i="47"/>
  <c r="K83" i="47" s="1"/>
  <c r="E81" i="47"/>
  <c r="K81" i="47" s="1"/>
  <c r="E79" i="47"/>
  <c r="K79" i="47" s="1"/>
  <c r="E77" i="47"/>
  <c r="K77" i="47" s="1"/>
  <c r="E75" i="47"/>
  <c r="K75" i="47" s="1"/>
  <c r="E73" i="47"/>
  <c r="K73" i="47" s="1"/>
  <c r="E71" i="47"/>
  <c r="K71" i="47" s="1"/>
  <c r="E69" i="47"/>
  <c r="K69" i="47" s="1"/>
  <c r="E67" i="47"/>
  <c r="K67" i="47" s="1"/>
  <c r="E65" i="47"/>
  <c r="K65" i="47" s="1"/>
  <c r="E63" i="47"/>
  <c r="K63" i="47" s="1"/>
  <c r="E61" i="47"/>
  <c r="K61" i="47" s="1"/>
  <c r="E59" i="47"/>
  <c r="K59" i="47" s="1"/>
  <c r="E57" i="47"/>
  <c r="K57" i="47" s="1"/>
  <c r="E55" i="47"/>
  <c r="K55" i="47" s="1"/>
  <c r="E53" i="47"/>
  <c r="K53" i="47" s="1"/>
  <c r="E51" i="47"/>
  <c r="K51" i="47" s="1"/>
  <c r="E49" i="47"/>
  <c r="K49" i="47" s="1"/>
  <c r="E47" i="47"/>
  <c r="K47" i="47" s="1"/>
  <c r="E45" i="47"/>
  <c r="K45" i="47" s="1"/>
  <c r="E43" i="47"/>
  <c r="K43" i="47" s="1"/>
  <c r="E41" i="47"/>
  <c r="K41" i="47" s="1"/>
  <c r="E39" i="47"/>
  <c r="K39" i="47" s="1"/>
  <c r="E37" i="47"/>
  <c r="K37" i="47" s="1"/>
  <c r="E35" i="47"/>
  <c r="K35" i="47" s="1"/>
  <c r="E33" i="47"/>
  <c r="K33" i="47" s="1"/>
  <c r="E31" i="47"/>
  <c r="K31" i="47" s="1"/>
  <c r="E29" i="47"/>
  <c r="K29" i="47" s="1"/>
  <c r="E27" i="47"/>
  <c r="K27" i="47" s="1"/>
  <c r="E25" i="47"/>
  <c r="K25" i="47" s="1"/>
  <c r="E23" i="47"/>
  <c r="K23" i="47" s="1"/>
  <c r="E21" i="47"/>
  <c r="K21" i="47" s="1"/>
  <c r="E17" i="47"/>
  <c r="K17" i="47" s="1"/>
  <c r="O17" i="47" s="1"/>
  <c r="E13" i="47"/>
  <c r="K13" i="47" s="1"/>
  <c r="E9" i="47"/>
  <c r="K9" i="47" s="1"/>
  <c r="E5" i="47"/>
  <c r="K5" i="47" s="1"/>
  <c r="E120" i="47"/>
  <c r="K120" i="47" s="1"/>
  <c r="F118" i="47"/>
  <c r="L118" i="47" s="1"/>
  <c r="E117" i="47"/>
  <c r="K117" i="47" s="1"/>
  <c r="E115" i="47"/>
  <c r="K115" i="47" s="1"/>
  <c r="E113" i="47"/>
  <c r="K113" i="47" s="1"/>
  <c r="E110" i="47"/>
  <c r="K110" i="47" s="1"/>
  <c r="E1" i="58"/>
  <c r="L1" i="58" s="1"/>
  <c r="F14" i="58"/>
  <c r="M14" i="58" s="1"/>
  <c r="F6" i="58"/>
  <c r="M6" i="58" s="1"/>
  <c r="AJ11" i="35" l="1"/>
  <c r="AD6" i="35"/>
  <c r="E9" i="36"/>
  <c r="AD14" i="33"/>
  <c r="U9" i="35"/>
  <c r="C4" i="36"/>
  <c r="AD9" i="35"/>
  <c r="AJ12" i="35"/>
  <c r="G5" i="36"/>
  <c r="AD7" i="35"/>
  <c r="AD12" i="33"/>
  <c r="AD11" i="33"/>
  <c r="L3" i="36"/>
  <c r="AD9" i="33"/>
  <c r="AD10" i="33"/>
  <c r="E4" i="36"/>
  <c r="S12" i="77"/>
  <c r="U12" i="89"/>
  <c r="U8" i="88"/>
  <c r="E11" i="77"/>
  <c r="M11" i="77" s="1"/>
  <c r="S11" i="77" s="1"/>
  <c r="G11" i="90"/>
  <c r="O11" i="90" s="1"/>
  <c r="U11" i="90" s="1"/>
  <c r="G10" i="88"/>
  <c r="O10" i="88" s="1"/>
  <c r="U10" i="88" s="1"/>
  <c r="G13" i="89"/>
  <c r="O13" i="89" s="1"/>
  <c r="U13" i="89" s="1"/>
  <c r="E13" i="75"/>
  <c r="M13" i="75" s="1"/>
  <c r="G10" i="90"/>
  <c r="O10" i="90" s="1"/>
  <c r="U10" i="90" s="1"/>
  <c r="G13" i="90"/>
  <c r="O13" i="90" s="1"/>
  <c r="U13" i="90" s="1"/>
  <c r="E10" i="76"/>
  <c r="G10" i="89"/>
  <c r="O10" i="89" s="1"/>
  <c r="U10" i="89" s="1"/>
  <c r="E10" i="75"/>
  <c r="E13" i="77"/>
  <c r="M13" i="77" s="1"/>
  <c r="S13" i="77" s="1"/>
  <c r="G13" i="88"/>
  <c r="O13" i="88" s="1"/>
  <c r="U13" i="88" s="1"/>
  <c r="E13" i="76"/>
  <c r="E10" i="77"/>
  <c r="M10" i="77" s="1"/>
  <c r="S10" i="77" s="1"/>
  <c r="AN7" i="32"/>
  <c r="AJ6" i="32"/>
  <c r="AF8" i="32"/>
  <c r="AF5" i="32"/>
  <c r="E11" i="76"/>
  <c r="M11" i="76" s="1"/>
  <c r="G11" i="88"/>
  <c r="O11" i="88" s="1"/>
  <c r="U11" i="88" s="1"/>
  <c r="E11" i="75"/>
  <c r="M11" i="75" s="1"/>
  <c r="G11" i="89"/>
  <c r="O11" i="89" s="1"/>
  <c r="U11" i="89" s="1"/>
  <c r="F2" i="76"/>
  <c r="H2" i="89"/>
  <c r="P2" i="89" s="1"/>
  <c r="U2" i="89" s="1"/>
  <c r="F2" i="75"/>
  <c r="H2" i="88"/>
  <c r="P2" i="88" s="1"/>
  <c r="U2" i="88" s="1"/>
  <c r="H2" i="90"/>
  <c r="P2" i="90" s="1"/>
  <c r="U2" i="90" s="1"/>
  <c r="F2" i="77"/>
  <c r="N2" i="77" s="1"/>
  <c r="S2" i="77" s="1"/>
  <c r="AW17" i="71"/>
  <c r="AN38" i="71"/>
  <c r="Q2" i="58"/>
  <c r="AD5" i="35"/>
  <c r="AD13" i="35"/>
  <c r="AJ9" i="35"/>
  <c r="P4" i="90"/>
  <c r="U4" i="90" s="1"/>
  <c r="U4" i="88"/>
  <c r="U12" i="88"/>
  <c r="U4" i="89"/>
  <c r="U7" i="88"/>
  <c r="U8" i="90"/>
  <c r="U12" i="90"/>
  <c r="U6" i="90"/>
  <c r="U7" i="90"/>
  <c r="U9" i="90"/>
  <c r="U3" i="90"/>
  <c r="U5" i="90"/>
  <c r="U7" i="89"/>
  <c r="U8" i="89"/>
  <c r="U3" i="89"/>
  <c r="U9" i="89"/>
  <c r="U5" i="89"/>
  <c r="U6" i="89"/>
  <c r="U9" i="88"/>
  <c r="U6" i="88"/>
  <c r="U5" i="88"/>
  <c r="U3" i="88"/>
  <c r="S8" i="77"/>
  <c r="S6" i="77"/>
  <c r="H22" i="89"/>
  <c r="P22" i="89" s="1"/>
  <c r="G20" i="88"/>
  <c r="O20" i="88" s="1"/>
  <c r="G24" i="88"/>
  <c r="O24" i="88" s="1"/>
  <c r="H24" i="90"/>
  <c r="P24" i="90" s="1"/>
  <c r="H15" i="88"/>
  <c r="P15" i="88" s="1"/>
  <c r="H22" i="90"/>
  <c r="P22" i="90" s="1"/>
  <c r="G16" i="89"/>
  <c r="O16" i="89" s="1"/>
  <c r="G20" i="89"/>
  <c r="O20" i="89" s="1"/>
  <c r="G19" i="90"/>
  <c r="O19" i="90" s="1"/>
  <c r="H18" i="88"/>
  <c r="P18" i="88" s="1"/>
  <c r="H17" i="88"/>
  <c r="P17" i="88" s="1"/>
  <c r="H20" i="90"/>
  <c r="P20" i="90" s="1"/>
  <c r="H21" i="90"/>
  <c r="P21" i="90" s="1"/>
  <c r="G18" i="88"/>
  <c r="O18" i="88" s="1"/>
  <c r="G21" i="88"/>
  <c r="O21" i="88" s="1"/>
  <c r="H23" i="90"/>
  <c r="P23" i="90" s="1"/>
  <c r="G15" i="89"/>
  <c r="O15" i="89" s="1"/>
  <c r="G17" i="88"/>
  <c r="O17" i="88" s="1"/>
  <c r="S3" i="77"/>
  <c r="H15" i="90"/>
  <c r="P15" i="90" s="1"/>
  <c r="G14" i="88"/>
  <c r="O14" i="88" s="1"/>
  <c r="G16" i="88"/>
  <c r="O16" i="88" s="1"/>
  <c r="G20" i="90"/>
  <c r="O20" i="90" s="1"/>
  <c r="G24" i="90"/>
  <c r="O24" i="90" s="1"/>
  <c r="H24" i="88"/>
  <c r="P24" i="88" s="1"/>
  <c r="H25" i="88"/>
  <c r="P25" i="88" s="1"/>
  <c r="H18" i="89"/>
  <c r="P18" i="89" s="1"/>
  <c r="H17" i="89"/>
  <c r="P17" i="89" s="1"/>
  <c r="H20" i="89"/>
  <c r="P20" i="89" s="1"/>
  <c r="H19" i="89"/>
  <c r="P19" i="89" s="1"/>
  <c r="G18" i="90"/>
  <c r="O18" i="90" s="1"/>
  <c r="G21" i="89"/>
  <c r="O21" i="89" s="1"/>
  <c r="H23" i="88"/>
  <c r="P23" i="88" s="1"/>
  <c r="H16" i="88"/>
  <c r="P16" i="88" s="1"/>
  <c r="G15" i="88"/>
  <c r="O15" i="88" s="1"/>
  <c r="G17" i="89"/>
  <c r="O17" i="89" s="1"/>
  <c r="H15" i="89"/>
  <c r="P15" i="89" s="1"/>
  <c r="G14" i="90"/>
  <c r="O14" i="90" s="1"/>
  <c r="G19" i="88"/>
  <c r="O19" i="88" s="1"/>
  <c r="H25" i="90"/>
  <c r="P25" i="90" s="1"/>
  <c r="H20" i="88"/>
  <c r="P20" i="88" s="1"/>
  <c r="H21" i="89"/>
  <c r="P21" i="89" s="1"/>
  <c r="H19" i="90"/>
  <c r="P19" i="90" s="1"/>
  <c r="H23" i="89"/>
  <c r="P23" i="89" s="1"/>
  <c r="H16" i="90"/>
  <c r="P16" i="90" s="1"/>
  <c r="H22" i="88"/>
  <c r="P22" i="88" s="1"/>
  <c r="G14" i="89"/>
  <c r="O14" i="89" s="1"/>
  <c r="G16" i="90"/>
  <c r="O16" i="90" s="1"/>
  <c r="G19" i="89"/>
  <c r="O19" i="89" s="1"/>
  <c r="G24" i="89"/>
  <c r="O24" i="89" s="1"/>
  <c r="H24" i="89"/>
  <c r="P24" i="89" s="1"/>
  <c r="H25" i="89"/>
  <c r="P25" i="89" s="1"/>
  <c r="H18" i="90"/>
  <c r="P18" i="90" s="1"/>
  <c r="H17" i="90"/>
  <c r="P17" i="90" s="1"/>
  <c r="H21" i="88"/>
  <c r="P21" i="88" s="1"/>
  <c r="H19" i="88"/>
  <c r="P19" i="88" s="1"/>
  <c r="G18" i="89"/>
  <c r="O18" i="89" s="1"/>
  <c r="G21" i="90"/>
  <c r="O21" i="90" s="1"/>
  <c r="H16" i="89"/>
  <c r="P16" i="89" s="1"/>
  <c r="G15" i="90"/>
  <c r="O15" i="90" s="1"/>
  <c r="G17" i="90"/>
  <c r="O17" i="90" s="1"/>
  <c r="S4" i="77"/>
  <c r="S7" i="77"/>
  <c r="F21" i="77"/>
  <c r="N9" i="77"/>
  <c r="S9" i="77" s="1"/>
  <c r="E17" i="77"/>
  <c r="M17" i="77" s="1"/>
  <c r="M5" i="77"/>
  <c r="S5" i="77" s="1"/>
  <c r="F25" i="76"/>
  <c r="F37" i="76" s="1"/>
  <c r="J123" i="75"/>
  <c r="R122" i="75"/>
  <c r="E16" i="76"/>
  <c r="M16" i="76" s="1"/>
  <c r="M94" i="30"/>
  <c r="M12" i="33"/>
  <c r="Q12" i="33" s="1"/>
  <c r="AE7" i="33"/>
  <c r="AI7" i="33" s="1"/>
  <c r="ER87" i="39"/>
  <c r="D87" i="41"/>
  <c r="D87" i="27"/>
  <c r="EW98" i="39"/>
  <c r="FM98" i="39"/>
  <c r="DT110" i="6"/>
  <c r="DX110" i="6" s="1"/>
  <c r="D98" i="30"/>
  <c r="EU98" i="39"/>
  <c r="DH26" i="39"/>
  <c r="DH38" i="39" s="1"/>
  <c r="DH50" i="39" s="1"/>
  <c r="DH62" i="39" s="1"/>
  <c r="DH74" i="39" s="1"/>
  <c r="DH86" i="39" s="1"/>
  <c r="DH98" i="39" s="1"/>
  <c r="DH110" i="39" s="1"/>
  <c r="DI14" i="39"/>
  <c r="AM2" i="39"/>
  <c r="FG2" i="39"/>
  <c r="D14" i="75"/>
  <c r="D14" i="72"/>
  <c r="D34" i="75"/>
  <c r="D34" i="72"/>
  <c r="D46" i="74"/>
  <c r="D46" i="77"/>
  <c r="DS58" i="71"/>
  <c r="DV58" i="71" s="1"/>
  <c r="DS68" i="71"/>
  <c r="DV68" i="71" s="1"/>
  <c r="D56" i="77"/>
  <c r="D66" i="73"/>
  <c r="DR78" i="71"/>
  <c r="DU78" i="71" s="1"/>
  <c r="H9" i="27"/>
  <c r="Q9" i="27" s="1"/>
  <c r="DQ46" i="6"/>
  <c r="D34" i="41"/>
  <c r="EZ34" i="39"/>
  <c r="DR18" i="71"/>
  <c r="DU18" i="71" s="1"/>
  <c r="D6" i="76"/>
  <c r="M12" i="39"/>
  <c r="FG12" i="39"/>
  <c r="DR28" i="71"/>
  <c r="DU28" i="71" s="1"/>
  <c r="D16" i="76"/>
  <c r="AI34" i="39"/>
  <c r="FC34" i="39"/>
  <c r="D38" i="74"/>
  <c r="D38" i="77"/>
  <c r="M44" i="39"/>
  <c r="FG44" i="39"/>
  <c r="D48" i="72"/>
  <c r="EZ48" i="39"/>
  <c r="D48" i="75"/>
  <c r="D52" i="74"/>
  <c r="D52" i="77"/>
  <c r="DS64" i="71"/>
  <c r="DV64" i="71" s="1"/>
  <c r="FL58" i="39"/>
  <c r="R58" i="39"/>
  <c r="AE66" i="39"/>
  <c r="EY66" i="39"/>
  <c r="D70" i="75"/>
  <c r="D70" i="72"/>
  <c r="FD10" i="39"/>
  <c r="D10" i="28"/>
  <c r="DR22" i="6"/>
  <c r="BF13" i="33"/>
  <c r="BJ13" i="33" s="1"/>
  <c r="H6" i="27"/>
  <c r="Q6" i="27" s="1"/>
  <c r="H6" i="41"/>
  <c r="R6" i="41" s="1"/>
  <c r="G100" i="30"/>
  <c r="L100" i="30" s="1"/>
  <c r="M100" i="30" s="1"/>
  <c r="DE112" i="39"/>
  <c r="D58" i="47"/>
  <c r="ES58" i="39"/>
  <c r="D58" i="28"/>
  <c r="DR70" i="6"/>
  <c r="DV70" i="6" s="1"/>
  <c r="DS62" i="6"/>
  <c r="DW62" i="6" s="1"/>
  <c r="EV50" i="39"/>
  <c r="FH50" i="39"/>
  <c r="D22" i="28"/>
  <c r="D22" i="47"/>
  <c r="EY24" i="39"/>
  <c r="D4" i="76"/>
  <c r="DR16" i="71"/>
  <c r="DU16" i="71" s="1"/>
  <c r="AI8" i="39"/>
  <c r="FD8" i="39" s="1"/>
  <c r="FC8" i="39"/>
  <c r="D22" i="76"/>
  <c r="DR34" i="71"/>
  <c r="DU34" i="71" s="1"/>
  <c r="D22" i="73"/>
  <c r="D36" i="75"/>
  <c r="DQ48" i="71"/>
  <c r="DT48" i="71" s="1"/>
  <c r="D36" i="72"/>
  <c r="DS52" i="71"/>
  <c r="DV52" i="71" s="1"/>
  <c r="D40" i="77"/>
  <c r="D40" i="74"/>
  <c r="AE54" i="39"/>
  <c r="EY54" i="39"/>
  <c r="DS70" i="71"/>
  <c r="DV70" i="71" s="1"/>
  <c r="FH58" i="39"/>
  <c r="D58" i="77"/>
  <c r="D58" i="74"/>
  <c r="D68" i="77"/>
  <c r="DS80" i="71"/>
  <c r="DV80" i="71" s="1"/>
  <c r="D68" i="74"/>
  <c r="DR84" i="71"/>
  <c r="DU84" i="71" s="1"/>
  <c r="D72" i="73"/>
  <c r="AM78" i="39"/>
  <c r="BY11" i="33" s="1"/>
  <c r="BX11" i="33"/>
  <c r="CB11" i="33" s="1"/>
  <c r="FG78" i="39"/>
  <c r="H29" i="41"/>
  <c r="R29" i="41" s="1"/>
  <c r="H29" i="27"/>
  <c r="Q29" i="27" s="1"/>
  <c r="O9" i="35"/>
  <c r="Q9" i="35" s="1"/>
  <c r="G7" i="36"/>
  <c r="DG61" i="39"/>
  <c r="FM103" i="39"/>
  <c r="EW103" i="39"/>
  <c r="R75" i="39"/>
  <c r="FL75" i="39"/>
  <c r="ER108" i="39"/>
  <c r="DQ120" i="6"/>
  <c r="DU120" i="6" s="1"/>
  <c r="FL97" i="39"/>
  <c r="R97" i="39"/>
  <c r="M104" i="64"/>
  <c r="V8" i="33"/>
  <c r="Z8" i="33" s="1"/>
  <c r="G43" i="36"/>
  <c r="D75" i="73"/>
  <c r="D94" i="73"/>
  <c r="I49" i="72"/>
  <c r="Q49" i="72" s="1"/>
  <c r="D95" i="76"/>
  <c r="D95" i="73"/>
  <c r="FD95" i="39"/>
  <c r="DR107" i="71"/>
  <c r="DU107" i="71" s="1"/>
  <c r="FC90" i="39"/>
  <c r="FG75" i="39"/>
  <c r="E9" i="35"/>
  <c r="FG106" i="39"/>
  <c r="DI36" i="39"/>
  <c r="DI37" i="39"/>
  <c r="I49" i="74"/>
  <c r="Q49" i="74" s="1"/>
  <c r="DC118" i="39"/>
  <c r="FL100" i="39"/>
  <c r="R100" i="39"/>
  <c r="I97" i="39"/>
  <c r="FC97" i="39"/>
  <c r="D90" i="28"/>
  <c r="DR102" i="6"/>
  <c r="DV102" i="6" s="1"/>
  <c r="ES90" i="39"/>
  <c r="H7" i="36"/>
  <c r="N57" i="64"/>
  <c r="AO9" i="33"/>
  <c r="AP9" i="33" s="1"/>
  <c r="D106" i="58"/>
  <c r="EV106" i="39"/>
  <c r="D90" i="30"/>
  <c r="DT102" i="6"/>
  <c r="DX102" i="6" s="1"/>
  <c r="EW90" i="39"/>
  <c r="EU90" i="39"/>
  <c r="FM90" i="39"/>
  <c r="D101" i="47"/>
  <c r="DR113" i="6"/>
  <c r="DV113" i="6" s="1"/>
  <c r="J4" i="41"/>
  <c r="T4" i="41" s="1"/>
  <c r="J4" i="27"/>
  <c r="S4" i="27" s="1"/>
  <c r="J16" i="41"/>
  <c r="T16" i="41" s="1"/>
  <c r="J16" i="27"/>
  <c r="S16" i="27" s="1"/>
  <c r="J64" i="41"/>
  <c r="T64" i="41" s="1"/>
  <c r="J74" i="41"/>
  <c r="T74" i="41" s="1"/>
  <c r="J78" i="41"/>
  <c r="T78" i="41" s="1"/>
  <c r="J82" i="41"/>
  <c r="T82" i="41" s="1"/>
  <c r="J86" i="41"/>
  <c r="T86" i="41" s="1"/>
  <c r="J92" i="41"/>
  <c r="T92" i="41" s="1"/>
  <c r="J96" i="41"/>
  <c r="T96" i="41" s="1"/>
  <c r="J100" i="41"/>
  <c r="T100" i="41" s="1"/>
  <c r="J106" i="41"/>
  <c r="T106" i="41" s="1"/>
  <c r="J110" i="41"/>
  <c r="T110" i="41" s="1"/>
  <c r="J89" i="41"/>
  <c r="T89" i="41" s="1"/>
  <c r="J45" i="41"/>
  <c r="T45" i="41" s="1"/>
  <c r="J41" i="41"/>
  <c r="T41" i="41" s="1"/>
  <c r="J67" i="41"/>
  <c r="T67" i="41" s="1"/>
  <c r="J47" i="41"/>
  <c r="T47" i="41" s="1"/>
  <c r="J17" i="27"/>
  <c r="S17" i="27" s="1"/>
  <c r="J17" i="41"/>
  <c r="T17" i="41" s="1"/>
  <c r="J33" i="41"/>
  <c r="T33" i="41" s="1"/>
  <c r="J37" i="41"/>
  <c r="T37" i="41" s="1"/>
  <c r="J43" i="41"/>
  <c r="T43" i="41" s="1"/>
  <c r="J49" i="41"/>
  <c r="T49" i="41" s="1"/>
  <c r="J51" i="41"/>
  <c r="T51" i="41" s="1"/>
  <c r="J55" i="41"/>
  <c r="T55" i="41" s="1"/>
  <c r="J63" i="41"/>
  <c r="T63" i="41" s="1"/>
  <c r="J69" i="41"/>
  <c r="T69" i="41" s="1"/>
  <c r="J75" i="41"/>
  <c r="T75" i="41" s="1"/>
  <c r="J85" i="41"/>
  <c r="T85" i="41" s="1"/>
  <c r="J87" i="41"/>
  <c r="T87" i="41" s="1"/>
  <c r="J99" i="41"/>
  <c r="T99" i="41" s="1"/>
  <c r="J105" i="41"/>
  <c r="T105" i="41" s="1"/>
  <c r="J109" i="41"/>
  <c r="T109" i="41" s="1"/>
  <c r="J8" i="41"/>
  <c r="T8" i="41" s="1"/>
  <c r="J8" i="27"/>
  <c r="S8" i="27" s="1"/>
  <c r="J24" i="41"/>
  <c r="T24" i="41" s="1"/>
  <c r="J28" i="41"/>
  <c r="T28" i="41" s="1"/>
  <c r="J36" i="41"/>
  <c r="T36" i="41" s="1"/>
  <c r="J44" i="41"/>
  <c r="T44" i="41" s="1"/>
  <c r="J68" i="41"/>
  <c r="T68" i="41" s="1"/>
  <c r="J112" i="41"/>
  <c r="T112" i="41" s="1"/>
  <c r="K4" i="27"/>
  <c r="T4" i="27" s="1"/>
  <c r="K12" i="27"/>
  <c r="T12" i="27" s="1"/>
  <c r="K20" i="27"/>
  <c r="T20" i="27" s="1"/>
  <c r="K6" i="27"/>
  <c r="T6" i="27" s="1"/>
  <c r="K14" i="27"/>
  <c r="T14" i="27" s="1"/>
  <c r="H42" i="73"/>
  <c r="P42" i="73" s="1"/>
  <c r="I42" i="74"/>
  <c r="Q42" i="74" s="1"/>
  <c r="I42" i="72"/>
  <c r="Q42" i="72" s="1"/>
  <c r="I34" i="74"/>
  <c r="Q34" i="74" s="1"/>
  <c r="H34" i="73"/>
  <c r="P34" i="73" s="1"/>
  <c r="I34" i="72"/>
  <c r="Q34" i="72" s="1"/>
  <c r="H33" i="73"/>
  <c r="P33" i="73" s="1"/>
  <c r="I33" i="74"/>
  <c r="Q33" i="74" s="1"/>
  <c r="I33" i="72"/>
  <c r="Q33" i="72" s="1"/>
  <c r="K8" i="27"/>
  <c r="T8" i="27" s="1"/>
  <c r="K16" i="27"/>
  <c r="T16" i="27" s="1"/>
  <c r="H48" i="73"/>
  <c r="P48" i="73" s="1"/>
  <c r="I48" i="72"/>
  <c r="Q48" i="72" s="1"/>
  <c r="I48" i="74"/>
  <c r="Q48" i="74" s="1"/>
  <c r="K2" i="27"/>
  <c r="T2" i="27" s="1"/>
  <c r="K10" i="27"/>
  <c r="T10" i="27" s="1"/>
  <c r="I26" i="74"/>
  <c r="Q26" i="74" s="1"/>
  <c r="H26" i="73"/>
  <c r="P26" i="73" s="1"/>
  <c r="I26" i="72"/>
  <c r="Q26" i="72" s="1"/>
  <c r="H21" i="73"/>
  <c r="P21" i="73" s="1"/>
  <c r="I21" i="72"/>
  <c r="Q21" i="72" s="1"/>
  <c r="I21" i="74"/>
  <c r="Q21" i="74" s="1"/>
  <c r="DG44" i="39"/>
  <c r="H32" i="73"/>
  <c r="P32" i="73" s="1"/>
  <c r="I32" i="72"/>
  <c r="Q32" i="72" s="1"/>
  <c r="I32" i="74"/>
  <c r="Q32" i="74" s="1"/>
  <c r="J12" i="41"/>
  <c r="T12" i="41" s="1"/>
  <c r="J12" i="27"/>
  <c r="S12" i="27" s="1"/>
  <c r="J52" i="41"/>
  <c r="T52" i="41" s="1"/>
  <c r="J60" i="41"/>
  <c r="T60" i="41" s="1"/>
  <c r="J76" i="41"/>
  <c r="T76" i="41" s="1"/>
  <c r="J6" i="27"/>
  <c r="S6" i="27" s="1"/>
  <c r="J6" i="41"/>
  <c r="T6" i="41" s="1"/>
  <c r="J14" i="27"/>
  <c r="S14" i="27" s="1"/>
  <c r="J14" i="41"/>
  <c r="T14" i="41" s="1"/>
  <c r="J30" i="41"/>
  <c r="T30" i="41" s="1"/>
  <c r="J38" i="41"/>
  <c r="T38" i="41" s="1"/>
  <c r="J46" i="41"/>
  <c r="T46" i="41" s="1"/>
  <c r="J70" i="41"/>
  <c r="T70" i="41" s="1"/>
  <c r="J48" i="41"/>
  <c r="T48" i="41" s="1"/>
  <c r="J56" i="41"/>
  <c r="T56" i="41" s="1"/>
  <c r="J80" i="41"/>
  <c r="T80" i="41" s="1"/>
  <c r="J10" i="27"/>
  <c r="S10" i="27" s="1"/>
  <c r="J10" i="41"/>
  <c r="T10" i="41" s="1"/>
  <c r="J26" i="41"/>
  <c r="T26" i="41" s="1"/>
  <c r="J42" i="41"/>
  <c r="T42" i="41" s="1"/>
  <c r="J58" i="41"/>
  <c r="T58" i="41" s="1"/>
  <c r="J102" i="41"/>
  <c r="T102" i="41" s="1"/>
  <c r="K19" i="27"/>
  <c r="T19" i="27" s="1"/>
  <c r="J57" i="41"/>
  <c r="T57" i="41" s="1"/>
  <c r="J66" i="41"/>
  <c r="T66" i="41" s="1"/>
  <c r="J91" i="41"/>
  <c r="T91" i="41" s="1"/>
  <c r="D22" i="58"/>
  <c r="DS67" i="6"/>
  <c r="DW67" i="6" s="1"/>
  <c r="J108" i="41"/>
  <c r="T108" i="41" s="1"/>
  <c r="FH24" i="39"/>
  <c r="J9" i="27"/>
  <c r="S9" i="27" s="1"/>
  <c r="J9" i="41"/>
  <c r="T9" i="41" s="1"/>
  <c r="J107" i="41"/>
  <c r="T107" i="41" s="1"/>
  <c r="DG39" i="39"/>
  <c r="I27" i="74"/>
  <c r="Q27" i="74" s="1"/>
  <c r="I27" i="72"/>
  <c r="Q27" i="72" s="1"/>
  <c r="H27" i="73"/>
  <c r="P27" i="73" s="1"/>
  <c r="DG40" i="39"/>
  <c r="DI40" i="39" s="1"/>
  <c r="H28" i="73"/>
  <c r="P28" i="73" s="1"/>
  <c r="I28" i="74"/>
  <c r="Q28" i="74" s="1"/>
  <c r="I28" i="72"/>
  <c r="Q28" i="72" s="1"/>
  <c r="I30" i="74"/>
  <c r="Q30" i="74" s="1"/>
  <c r="H30" i="73"/>
  <c r="P30" i="73" s="1"/>
  <c r="I30" i="72"/>
  <c r="Q30" i="72" s="1"/>
  <c r="DG43" i="39"/>
  <c r="I31" i="74"/>
  <c r="Q31" i="74" s="1"/>
  <c r="H31" i="73"/>
  <c r="P31" i="73" s="1"/>
  <c r="I31" i="72"/>
  <c r="Q31" i="72" s="1"/>
  <c r="DG47" i="39"/>
  <c r="I35" i="74"/>
  <c r="Q35" i="74" s="1"/>
  <c r="H35" i="73"/>
  <c r="P35" i="73" s="1"/>
  <c r="I35" i="72"/>
  <c r="Q35" i="72" s="1"/>
  <c r="H36" i="73"/>
  <c r="P36" i="73" s="1"/>
  <c r="I36" i="74"/>
  <c r="Q36" i="74" s="1"/>
  <c r="I36" i="72"/>
  <c r="Q36" i="72" s="1"/>
  <c r="H37" i="73"/>
  <c r="P37" i="73" s="1"/>
  <c r="I37" i="72"/>
  <c r="Q37" i="72" s="1"/>
  <c r="I37" i="74"/>
  <c r="Q37" i="74" s="1"/>
  <c r="DG73" i="39"/>
  <c r="DG85" i="39" s="1"/>
  <c r="H85" i="73" s="1"/>
  <c r="P85" i="73" s="1"/>
  <c r="H61" i="73"/>
  <c r="P61" i="73" s="1"/>
  <c r="I61" i="74"/>
  <c r="Q61" i="74" s="1"/>
  <c r="I61" i="72"/>
  <c r="Q61" i="72" s="1"/>
  <c r="DG53" i="39"/>
  <c r="H41" i="73"/>
  <c r="P41" i="73" s="1"/>
  <c r="I41" i="74"/>
  <c r="Q41" i="74" s="1"/>
  <c r="I41" i="72"/>
  <c r="Q41" i="72" s="1"/>
  <c r="M98" i="72"/>
  <c r="N16" i="72"/>
  <c r="N18" i="72"/>
  <c r="M38" i="72"/>
  <c r="M96" i="72"/>
  <c r="M48" i="72"/>
  <c r="P20" i="32"/>
  <c r="AN8" i="32"/>
  <c r="W8" i="32"/>
  <c r="B9" i="32"/>
  <c r="O21" i="32"/>
  <c r="P21" i="32" s="1"/>
  <c r="AD11" i="35"/>
  <c r="AX13" i="33"/>
  <c r="AY12" i="33"/>
  <c r="J9" i="36" s="1"/>
  <c r="K13" i="33"/>
  <c r="L12" i="33"/>
  <c r="J4" i="36" s="1"/>
  <c r="O16" i="47"/>
  <c r="O52" i="47"/>
  <c r="O84" i="47"/>
  <c r="Q84" i="47" s="1"/>
  <c r="O78" i="47"/>
  <c r="P78" i="47" s="1"/>
  <c r="O2" i="47"/>
  <c r="O46" i="47"/>
  <c r="O12" i="47"/>
  <c r="Q12" i="47" s="1"/>
  <c r="O6" i="47"/>
  <c r="O24" i="47"/>
  <c r="O56" i="47"/>
  <c r="O88" i="47"/>
  <c r="P88" i="47" s="1"/>
  <c r="J116" i="29"/>
  <c r="H116" i="29" s="1"/>
  <c r="O116" i="29" s="1"/>
  <c r="L117" i="27"/>
  <c r="K116" i="75"/>
  <c r="I116" i="28"/>
  <c r="H116" i="28" s="1"/>
  <c r="N116" i="28" s="1"/>
  <c r="H125" i="29"/>
  <c r="O125" i="29" s="1"/>
  <c r="K125" i="75"/>
  <c r="I125" i="28"/>
  <c r="H125" i="28" s="1"/>
  <c r="N125" i="28" s="1"/>
  <c r="K144" i="75"/>
  <c r="H144" i="29"/>
  <c r="O144" i="29" s="1"/>
  <c r="I144" i="28"/>
  <c r="H144" i="28" s="1"/>
  <c r="N144" i="28" s="1"/>
  <c r="O13" i="47"/>
  <c r="P13" i="47" s="1"/>
  <c r="O25" i="47"/>
  <c r="O33" i="47"/>
  <c r="O41" i="47"/>
  <c r="O49" i="47"/>
  <c r="O57" i="47"/>
  <c r="O65" i="47"/>
  <c r="O73" i="47"/>
  <c r="O81" i="47"/>
  <c r="P81" i="47" s="1"/>
  <c r="O89" i="47"/>
  <c r="O97" i="47"/>
  <c r="O105" i="47"/>
  <c r="J82" i="27"/>
  <c r="S82" i="27" s="1"/>
  <c r="AH10" i="33"/>
  <c r="AH8" i="33"/>
  <c r="J67" i="27"/>
  <c r="S67" i="27" s="1"/>
  <c r="K38" i="27"/>
  <c r="T38" i="27" s="1"/>
  <c r="EY107" i="39"/>
  <c r="M5" i="33"/>
  <c r="Q5" i="33" s="1"/>
  <c r="AE14" i="33"/>
  <c r="AI14" i="33" s="1"/>
  <c r="AE13" i="33"/>
  <c r="AI13" i="33" s="1"/>
  <c r="EY43" i="39"/>
  <c r="BA9" i="33"/>
  <c r="BB9" i="33" s="1"/>
  <c r="O57" i="64"/>
  <c r="O21" i="47"/>
  <c r="O29" i="47"/>
  <c r="O37" i="47"/>
  <c r="Q37" i="47" s="1"/>
  <c r="O45" i="47"/>
  <c r="O53" i="47"/>
  <c r="O61" i="47"/>
  <c r="O69" i="47"/>
  <c r="P69" i="47" s="1"/>
  <c r="O77" i="47"/>
  <c r="O85" i="47"/>
  <c r="O93" i="47"/>
  <c r="Q93" i="47" s="1"/>
  <c r="O101" i="47"/>
  <c r="Q101" i="47" s="1"/>
  <c r="O109" i="47"/>
  <c r="O7" i="47"/>
  <c r="O38" i="47"/>
  <c r="Q38" i="47" s="1"/>
  <c r="O70" i="47"/>
  <c r="O102" i="47"/>
  <c r="J74" i="27"/>
  <c r="S74" i="27" s="1"/>
  <c r="M89" i="64"/>
  <c r="EY87" i="39"/>
  <c r="J69" i="27"/>
  <c r="S69" i="27" s="1"/>
  <c r="M10" i="33"/>
  <c r="Q10" i="33" s="1"/>
  <c r="AE6" i="33"/>
  <c r="AI6" i="33" s="1"/>
  <c r="K34" i="27"/>
  <c r="T34" i="27" s="1"/>
  <c r="DC110" i="39"/>
  <c r="M105" i="39"/>
  <c r="FG105" i="39"/>
  <c r="ET90" i="39"/>
  <c r="D90" i="58"/>
  <c r="D24" i="75"/>
  <c r="D24" i="72"/>
  <c r="DQ36" i="71"/>
  <c r="DT36" i="71" s="1"/>
  <c r="J57" i="27"/>
  <c r="S57" i="27" s="1"/>
  <c r="DC117" i="39"/>
  <c r="D105" i="72"/>
  <c r="DQ117" i="71"/>
  <c r="DT117" i="71" s="1"/>
  <c r="D105" i="75"/>
  <c r="E10" i="39"/>
  <c r="EY10" i="39"/>
  <c r="D22" i="75"/>
  <c r="D22" i="72"/>
  <c r="DQ34" i="71"/>
  <c r="DT34" i="71" s="1"/>
  <c r="E28" i="39"/>
  <c r="EY28" i="39"/>
  <c r="D36" i="76"/>
  <c r="D36" i="73"/>
  <c r="DR48" i="71"/>
  <c r="DU48" i="71" s="1"/>
  <c r="FG42" i="39"/>
  <c r="M42" i="39"/>
  <c r="D54" i="76"/>
  <c r="D54" i="73"/>
  <c r="DR66" i="71"/>
  <c r="DU66" i="71" s="1"/>
  <c r="ET60" i="39"/>
  <c r="EV60" i="39"/>
  <c r="DS72" i="6"/>
  <c r="DW72" i="6" s="1"/>
  <c r="D60" i="58"/>
  <c r="M74" i="39"/>
  <c r="FG74" i="39"/>
  <c r="D107" i="77"/>
  <c r="D107" i="74"/>
  <c r="DS119" i="71"/>
  <c r="DV119" i="71" s="1"/>
  <c r="D98" i="76"/>
  <c r="DR110" i="71"/>
  <c r="DU110" i="71" s="1"/>
  <c r="FC6" i="39"/>
  <c r="I6" i="39"/>
  <c r="FL10" i="39"/>
  <c r="R10" i="39"/>
  <c r="D38" i="28"/>
  <c r="D38" i="47"/>
  <c r="ES38" i="39"/>
  <c r="DR50" i="6"/>
  <c r="DV50" i="6" s="1"/>
  <c r="R42" i="39"/>
  <c r="FL42" i="39"/>
  <c r="E60" i="39"/>
  <c r="EY60" i="39"/>
  <c r="FL70" i="39"/>
  <c r="R70" i="39"/>
  <c r="FL74" i="39"/>
  <c r="R74" i="39"/>
  <c r="FG70" i="39"/>
  <c r="D9" i="36"/>
  <c r="I8" i="36"/>
  <c r="U11" i="35"/>
  <c r="W11" i="35" s="1"/>
  <c r="EY34" i="39"/>
  <c r="FC72" i="39"/>
  <c r="D66" i="30"/>
  <c r="FM66" i="39"/>
  <c r="D66" i="64"/>
  <c r="EU66" i="39"/>
  <c r="D62" i="28"/>
  <c r="DR74" i="6"/>
  <c r="DV74" i="6" s="1"/>
  <c r="D62" i="47"/>
  <c r="ES62" i="39"/>
  <c r="DQ68" i="6"/>
  <c r="DU68" i="6" s="1"/>
  <c r="D52" i="27"/>
  <c r="DQ64" i="6"/>
  <c r="DU64" i="6" s="1"/>
  <c r="D52" i="41"/>
  <c r="ER52" i="39"/>
  <c r="EY48" i="39"/>
  <c r="FC22" i="39"/>
  <c r="FG58" i="39"/>
  <c r="D30" i="28"/>
  <c r="DR42" i="6"/>
  <c r="D30" i="47"/>
  <c r="S7" i="26"/>
  <c r="J58" i="27"/>
  <c r="S58" i="27" s="1"/>
  <c r="H6" i="36"/>
  <c r="I10" i="35"/>
  <c r="K10" i="35" s="1"/>
  <c r="DC112" i="39"/>
  <c r="R94" i="39"/>
  <c r="FL94" i="39"/>
  <c r="FL2" i="39"/>
  <c r="R2" i="39"/>
  <c r="FL6" i="39"/>
  <c r="R6" i="39"/>
  <c r="D10" i="75"/>
  <c r="D10" i="72"/>
  <c r="DQ22" i="71"/>
  <c r="DT22" i="71" s="1"/>
  <c r="R16" i="39"/>
  <c r="FL16" i="39"/>
  <c r="D28" i="75"/>
  <c r="D28" i="72"/>
  <c r="M34" i="39"/>
  <c r="FG34" i="39"/>
  <c r="R38" i="39"/>
  <c r="FL38" i="39"/>
  <c r="I48" i="39"/>
  <c r="FC48" i="39"/>
  <c r="FD56" i="39"/>
  <c r="DR68" i="6"/>
  <c r="DV68" i="6" s="1"/>
  <c r="D60" i="75"/>
  <c r="DQ72" i="71"/>
  <c r="DT72" i="71" s="1"/>
  <c r="D66" i="29"/>
  <c r="ET66" i="39"/>
  <c r="DS78" i="6"/>
  <c r="DW78" i="6" s="1"/>
  <c r="EV66" i="39"/>
  <c r="D66" i="58"/>
  <c r="E70" i="39"/>
  <c r="EY70" i="39"/>
  <c r="FC94" i="39"/>
  <c r="I94" i="39"/>
  <c r="I16" i="39"/>
  <c r="FC16" i="39"/>
  <c r="M48" i="39"/>
  <c r="FG48" i="39"/>
  <c r="AI74" i="39"/>
  <c r="FC74" i="39"/>
  <c r="FC82" i="39"/>
  <c r="FC70" i="39"/>
  <c r="FC58" i="39"/>
  <c r="DQ60" i="6"/>
  <c r="DU60" i="6" s="1"/>
  <c r="EY94" i="39"/>
  <c r="FC42" i="39"/>
  <c r="DR34" i="6"/>
  <c r="FD22" i="39"/>
  <c r="D34" i="30"/>
  <c r="FM34" i="39"/>
  <c r="DT46" i="6"/>
  <c r="D18" i="76"/>
  <c r="D18" i="73"/>
  <c r="DR30" i="71"/>
  <c r="DU30" i="71" s="1"/>
  <c r="D30" i="75"/>
  <c r="DQ42" i="71"/>
  <c r="DT42" i="71" s="1"/>
  <c r="D30" i="72"/>
  <c r="D62" i="75"/>
  <c r="D62" i="72"/>
  <c r="DQ74" i="71"/>
  <c r="DT74" i="71" s="1"/>
  <c r="D36" i="29"/>
  <c r="DS48" i="6"/>
  <c r="D36" i="58"/>
  <c r="G41" i="36"/>
  <c r="DC111" i="39"/>
  <c r="G145" i="77"/>
  <c r="D94" i="75"/>
  <c r="DQ106" i="71"/>
  <c r="DT106" i="71" s="1"/>
  <c r="D94" i="72"/>
  <c r="EZ94" i="39"/>
  <c r="FG82" i="39"/>
  <c r="M82" i="39"/>
  <c r="D2" i="75"/>
  <c r="D2" i="72"/>
  <c r="D20" i="76"/>
  <c r="DR32" i="71"/>
  <c r="DU32" i="71" s="1"/>
  <c r="D20" i="73"/>
  <c r="EY30" i="39"/>
  <c r="E30" i="39"/>
  <c r="D34" i="76"/>
  <c r="DR46" i="71"/>
  <c r="DU46" i="71" s="1"/>
  <c r="D44" i="58"/>
  <c r="DS56" i="6"/>
  <c r="DW56" i="6" s="1"/>
  <c r="EV44" i="39"/>
  <c r="E62" i="39"/>
  <c r="EY62" i="39"/>
  <c r="D66" i="75"/>
  <c r="DQ78" i="71"/>
  <c r="DT78" i="71" s="1"/>
  <c r="D66" i="72"/>
  <c r="FG56" i="39"/>
  <c r="DC120" i="39"/>
  <c r="FC105" i="39"/>
  <c r="I105" i="39"/>
  <c r="FL4" i="39"/>
  <c r="R4" i="39"/>
  <c r="EY12" i="39"/>
  <c r="E12" i="39"/>
  <c r="M26" i="39"/>
  <c r="FG26" i="39"/>
  <c r="FC36" i="39"/>
  <c r="I36" i="39"/>
  <c r="M40" i="39"/>
  <c r="FG40" i="39"/>
  <c r="R44" i="39"/>
  <c r="FL44" i="39"/>
  <c r="I54" i="39"/>
  <c r="FC54" i="39"/>
  <c r="E58" i="39"/>
  <c r="EY58" i="39"/>
  <c r="FG68" i="39"/>
  <c r="M68" i="39"/>
  <c r="FL72" i="39"/>
  <c r="R72" i="39"/>
  <c r="FL78" i="39"/>
  <c r="R78" i="39"/>
  <c r="FC64" i="39"/>
  <c r="ET50" i="39"/>
  <c r="D50" i="58"/>
  <c r="FG38" i="39"/>
  <c r="D36" i="27"/>
  <c r="EZ36" i="39"/>
  <c r="D36" i="41"/>
  <c r="DQ48" i="6"/>
  <c r="FC20" i="39"/>
  <c r="FC10" i="39"/>
  <c r="J52" i="27"/>
  <c r="S52" i="27" s="1"/>
  <c r="G109" i="30"/>
  <c r="L109" i="30" s="1"/>
  <c r="M109" i="30" s="1"/>
  <c r="G109" i="64"/>
  <c r="L109" i="64" s="1"/>
  <c r="M109" i="64" s="1"/>
  <c r="DE121" i="39"/>
  <c r="EY2" i="39"/>
  <c r="E2" i="39"/>
  <c r="AM64" i="39"/>
  <c r="FG64" i="39"/>
  <c r="DC114" i="39"/>
  <c r="D94" i="77"/>
  <c r="DS106" i="71"/>
  <c r="DV106" i="71" s="1"/>
  <c r="D94" i="74"/>
  <c r="M4" i="39"/>
  <c r="FG4" i="39"/>
  <c r="FL8" i="39"/>
  <c r="R8" i="39"/>
  <c r="D18" i="29"/>
  <c r="FH18" i="39"/>
  <c r="D18" i="58"/>
  <c r="DS30" i="6"/>
  <c r="FL22" i="39"/>
  <c r="R22" i="39"/>
  <c r="R36" i="39"/>
  <c r="FL36" i="39"/>
  <c r="EY40" i="39"/>
  <c r="E40" i="39"/>
  <c r="E50" i="39"/>
  <c r="EY50" i="39"/>
  <c r="FL54" i="39"/>
  <c r="R54" i="39"/>
  <c r="I68" i="39"/>
  <c r="FC68" i="39"/>
  <c r="M72" i="39"/>
  <c r="FG72" i="39"/>
  <c r="ER98" i="39"/>
  <c r="E14" i="39"/>
  <c r="EY14" i="39"/>
  <c r="E18" i="39"/>
  <c r="EY18" i="39"/>
  <c r="FC26" i="39"/>
  <c r="AI26" i="39"/>
  <c r="FC32" i="39"/>
  <c r="I32" i="39"/>
  <c r="M46" i="39"/>
  <c r="FG46" i="39"/>
  <c r="R50" i="39"/>
  <c r="FL50" i="39"/>
  <c r="E64" i="39"/>
  <c r="EY64" i="39"/>
  <c r="FC4" i="39"/>
  <c r="EY22" i="39"/>
  <c r="FG50" i="39"/>
  <c r="DT32" i="6"/>
  <c r="FM20" i="39"/>
  <c r="G111" i="30"/>
  <c r="G111" i="64"/>
  <c r="L111" i="64" s="1"/>
  <c r="M111" i="64" s="1"/>
  <c r="FD18" i="39"/>
  <c r="EY36" i="39"/>
  <c r="D105" i="64"/>
  <c r="N105" i="64" s="1"/>
  <c r="EW105" i="39"/>
  <c r="FC52" i="39"/>
  <c r="DN4" i="39"/>
  <c r="J4" i="72" s="1"/>
  <c r="R4" i="72" s="1"/>
  <c r="S4" i="72" s="1"/>
  <c r="FZ3" i="39"/>
  <c r="GD3" i="39"/>
  <c r="GH3" i="39"/>
  <c r="GL3" i="39"/>
  <c r="GP3" i="39"/>
  <c r="GT3" i="39"/>
  <c r="GX3" i="39"/>
  <c r="GA3" i="39"/>
  <c r="GE3" i="39"/>
  <c r="GI3" i="39"/>
  <c r="GM3" i="39"/>
  <c r="GQ3" i="39"/>
  <c r="GU3" i="39"/>
  <c r="GY3" i="39"/>
  <c r="GB3" i="39"/>
  <c r="GF3" i="39"/>
  <c r="GJ3" i="39"/>
  <c r="GN3" i="39"/>
  <c r="GR3" i="39"/>
  <c r="GV3" i="39"/>
  <c r="GZ3" i="39"/>
  <c r="FY3" i="39"/>
  <c r="GC3" i="39"/>
  <c r="K3" i="41" s="1"/>
  <c r="U3" i="41" s="1"/>
  <c r="GG3" i="39"/>
  <c r="GK3" i="39"/>
  <c r="GO3" i="39"/>
  <c r="GS3" i="39"/>
  <c r="GW3" i="39"/>
  <c r="FX3" i="39"/>
  <c r="H41" i="41"/>
  <c r="R41" i="41" s="1"/>
  <c r="DG56" i="39"/>
  <c r="DI44" i="39"/>
  <c r="AJ5" i="32"/>
  <c r="DH61" i="39"/>
  <c r="DI49" i="39"/>
  <c r="H10" i="27"/>
  <c r="Q10" i="27" s="1"/>
  <c r="H3" i="36"/>
  <c r="J3" i="36"/>
  <c r="F3" i="36"/>
  <c r="F17" i="75"/>
  <c r="N17" i="75" s="1"/>
  <c r="E26" i="36"/>
  <c r="D104" i="77"/>
  <c r="DS116" i="71"/>
  <c r="DV116" i="71" s="1"/>
  <c r="D104" i="74"/>
  <c r="D14" i="77"/>
  <c r="DS26" i="71"/>
  <c r="DV26" i="71" s="1"/>
  <c r="D14" i="74"/>
  <c r="FH14" i="39"/>
  <c r="D20" i="29"/>
  <c r="D20" i="58"/>
  <c r="FH20" i="39"/>
  <c r="DS32" i="6"/>
  <c r="W6" i="33"/>
  <c r="D30" i="29"/>
  <c r="DS42" i="6"/>
  <c r="FH30" i="39"/>
  <c r="D30" i="58"/>
  <c r="D66" i="28"/>
  <c r="D66" i="47"/>
  <c r="DR78" i="6"/>
  <c r="DV78" i="6" s="1"/>
  <c r="ES66" i="39"/>
  <c r="FD66" i="39"/>
  <c r="D60" i="30"/>
  <c r="FM60" i="39"/>
  <c r="DT72" i="6"/>
  <c r="DX72" i="6" s="1"/>
  <c r="EU60" i="39"/>
  <c r="D60" i="64"/>
  <c r="EW60" i="39"/>
  <c r="H18" i="27"/>
  <c r="Q18" i="27" s="1"/>
  <c r="H18" i="41"/>
  <c r="R18" i="41" s="1"/>
  <c r="O36" i="47"/>
  <c r="L9" i="32"/>
  <c r="G142" i="75"/>
  <c r="O142" i="75" s="1"/>
  <c r="O94" i="75"/>
  <c r="M116" i="39"/>
  <c r="FG116" i="39"/>
  <c r="FG120" i="39"/>
  <c r="M120" i="39"/>
  <c r="G143" i="76"/>
  <c r="O143" i="76" s="1"/>
  <c r="O95" i="76"/>
  <c r="N95" i="29"/>
  <c r="G143" i="29"/>
  <c r="N143" i="29" s="1"/>
  <c r="M98" i="39"/>
  <c r="FG98" i="39"/>
  <c r="V13" i="33"/>
  <c r="Z13" i="33" s="1"/>
  <c r="FC100" i="39"/>
  <c r="AI100" i="39"/>
  <c r="BO13" i="33"/>
  <c r="BS13" i="33" s="1"/>
  <c r="I103" i="39"/>
  <c r="FC103" i="39"/>
  <c r="N106" i="64"/>
  <c r="O106" i="64"/>
  <c r="AM88" i="39"/>
  <c r="FG88" i="39"/>
  <c r="BX12" i="33"/>
  <c r="CB12" i="33" s="1"/>
  <c r="J88" i="30"/>
  <c r="M88" i="30" s="1"/>
  <c r="E136" i="30"/>
  <c r="J136" i="30" s="1"/>
  <c r="N93" i="64"/>
  <c r="O93" i="64"/>
  <c r="N91" i="64"/>
  <c r="O91" i="64"/>
  <c r="G115" i="30"/>
  <c r="G115" i="64"/>
  <c r="L115" i="64" s="1"/>
  <c r="AE96" i="39"/>
  <c r="EY96" i="39"/>
  <c r="O96" i="75"/>
  <c r="G144" i="75"/>
  <c r="O144" i="75" s="1"/>
  <c r="D107" i="73"/>
  <c r="D107" i="76"/>
  <c r="DR119" i="71"/>
  <c r="DU119" i="71" s="1"/>
  <c r="AI86" i="39"/>
  <c r="BO12" i="33"/>
  <c r="BS12" i="33" s="1"/>
  <c r="FG87" i="39"/>
  <c r="M87" i="39"/>
  <c r="V12" i="33"/>
  <c r="Z12" i="33" s="1"/>
  <c r="D89" i="75"/>
  <c r="DQ101" i="71"/>
  <c r="DT101" i="71" s="1"/>
  <c r="D89" i="72"/>
  <c r="O89" i="64"/>
  <c r="N89" i="64"/>
  <c r="G137" i="76"/>
  <c r="O137" i="76" s="1"/>
  <c r="O89" i="76"/>
  <c r="D101" i="29"/>
  <c r="D101" i="58"/>
  <c r="DS113" i="6"/>
  <c r="DW113" i="6" s="1"/>
  <c r="FH101" i="39"/>
  <c r="EV101" i="39"/>
  <c r="ET101" i="39"/>
  <c r="J7" i="36"/>
  <c r="O12" i="35"/>
  <c r="AB8" i="32"/>
  <c r="F47" i="36"/>
  <c r="AN5" i="32"/>
  <c r="AN6" i="32"/>
  <c r="H12" i="32"/>
  <c r="C3" i="36"/>
  <c r="L11" i="32"/>
  <c r="L12" i="32"/>
  <c r="L26" i="36"/>
  <c r="J37" i="35"/>
  <c r="J32" i="35"/>
  <c r="J33" i="35"/>
  <c r="G28" i="36"/>
  <c r="W9" i="35"/>
  <c r="D84" i="76"/>
  <c r="D84" i="73"/>
  <c r="DR96" i="71"/>
  <c r="DU96" i="71" s="1"/>
  <c r="FD84" i="39"/>
  <c r="H32" i="27"/>
  <c r="Q32" i="27" s="1"/>
  <c r="H32" i="41"/>
  <c r="R32" i="41" s="1"/>
  <c r="FC116" i="39"/>
  <c r="FC110" i="39"/>
  <c r="I110" i="39"/>
  <c r="FG110" i="39"/>
  <c r="M110" i="39"/>
  <c r="V14" i="33"/>
  <c r="Z14" i="33" s="1"/>
  <c r="AM114" i="39"/>
  <c r="FG114" i="39"/>
  <c r="AM102" i="39"/>
  <c r="BX13" i="33"/>
  <c r="CB13" i="33" s="1"/>
  <c r="D92" i="75"/>
  <c r="DQ104" i="71"/>
  <c r="DT104" i="71" s="1"/>
  <c r="D92" i="72"/>
  <c r="E92" i="39"/>
  <c r="EY92" i="39"/>
  <c r="G140" i="77"/>
  <c r="J92" i="30"/>
  <c r="M92" i="30" s="1"/>
  <c r="E140" i="30"/>
  <c r="J140" i="30" s="1"/>
  <c r="D15" i="30"/>
  <c r="D15" i="64"/>
  <c r="DT27" i="6"/>
  <c r="FM15" i="39"/>
  <c r="N46" i="64"/>
  <c r="O46" i="64"/>
  <c r="AB10" i="35"/>
  <c r="AB32" i="35" s="1"/>
  <c r="H5" i="36"/>
  <c r="D121" i="73"/>
  <c r="D121" i="76"/>
  <c r="DR133" i="71"/>
  <c r="DU133" i="71" s="1"/>
  <c r="L25" i="36"/>
  <c r="D32" i="35"/>
  <c r="D33" i="35"/>
  <c r="I28" i="36"/>
  <c r="D78" i="27"/>
  <c r="EZ78" i="39"/>
  <c r="DQ90" i="6"/>
  <c r="DU90" i="6" s="1"/>
  <c r="D78" i="41"/>
  <c r="ER78" i="39"/>
  <c r="D24" i="30"/>
  <c r="FM24" i="39"/>
  <c r="DT36" i="6"/>
  <c r="D24" i="64"/>
  <c r="D56" i="30"/>
  <c r="D56" i="64"/>
  <c r="EU56" i="39"/>
  <c r="FM56" i="39"/>
  <c r="EW56" i="39"/>
  <c r="DT68" i="6"/>
  <c r="DX68" i="6" s="1"/>
  <c r="AJ8" i="32"/>
  <c r="R119" i="39"/>
  <c r="FL119" i="39"/>
  <c r="DI19" i="39"/>
  <c r="DH31" i="39"/>
  <c r="O110" i="47"/>
  <c r="O30" i="47"/>
  <c r="Q30" i="47" s="1"/>
  <c r="O62" i="47"/>
  <c r="O94" i="47"/>
  <c r="G42" i="36"/>
  <c r="E145" i="30"/>
  <c r="J145" i="30" s="1"/>
  <c r="J97" i="30"/>
  <c r="M97" i="30" s="1"/>
  <c r="AH9" i="33"/>
  <c r="DR128" i="71"/>
  <c r="DU128" i="71" s="1"/>
  <c r="D116" i="76"/>
  <c r="D116" i="73"/>
  <c r="J45" i="27"/>
  <c r="S45" i="27" s="1"/>
  <c r="AE98" i="39"/>
  <c r="EY98" i="39"/>
  <c r="M106" i="30"/>
  <c r="N88" i="29"/>
  <c r="G136" i="29"/>
  <c r="N136" i="29" s="1"/>
  <c r="G139" i="77"/>
  <c r="J37" i="27"/>
  <c r="S37" i="27" s="1"/>
  <c r="J85" i="27"/>
  <c r="S85" i="27" s="1"/>
  <c r="D113" i="77"/>
  <c r="D113" i="74"/>
  <c r="DS125" i="71"/>
  <c r="DV125" i="71" s="1"/>
  <c r="J81" i="30"/>
  <c r="M81" i="30" s="1"/>
  <c r="E129" i="30"/>
  <c r="J129" i="30" s="1"/>
  <c r="G128" i="77"/>
  <c r="G127" i="29"/>
  <c r="N127" i="29" s="1"/>
  <c r="N79" i="29"/>
  <c r="J79" i="30"/>
  <c r="M79" i="30" s="1"/>
  <c r="E127" i="30"/>
  <c r="J127" i="30" s="1"/>
  <c r="G127" i="77"/>
  <c r="G126" i="75"/>
  <c r="O126" i="75" s="1"/>
  <c r="O78" i="75"/>
  <c r="G125" i="27"/>
  <c r="P125" i="27" s="1"/>
  <c r="G125" i="75"/>
  <c r="O125" i="75" s="1"/>
  <c r="O77" i="75"/>
  <c r="G124" i="27"/>
  <c r="P124" i="27" s="1"/>
  <c r="G124" i="76"/>
  <c r="O124" i="76" s="1"/>
  <c r="O76" i="76"/>
  <c r="G123" i="77"/>
  <c r="E122" i="30"/>
  <c r="J122" i="30" s="1"/>
  <c r="J74" i="30"/>
  <c r="M74" i="30" s="1"/>
  <c r="BX14" i="33"/>
  <c r="CB14" i="33" s="1"/>
  <c r="BF12" i="33"/>
  <c r="BJ12" i="33" s="1"/>
  <c r="AE71" i="39"/>
  <c r="EY71" i="39"/>
  <c r="R69" i="39"/>
  <c r="FL69" i="39"/>
  <c r="D67" i="76"/>
  <c r="D67" i="73"/>
  <c r="DR79" i="71"/>
  <c r="DU79" i="71" s="1"/>
  <c r="D65" i="75"/>
  <c r="DQ77" i="71"/>
  <c r="DT77" i="71" s="1"/>
  <c r="D65" i="72"/>
  <c r="AE63" i="39"/>
  <c r="BF10" i="33"/>
  <c r="BJ10" i="33" s="1"/>
  <c r="R61" i="39"/>
  <c r="FL61" i="39"/>
  <c r="FL59" i="39"/>
  <c r="R59" i="39"/>
  <c r="AE57" i="39"/>
  <c r="EY57" i="39"/>
  <c r="AE55" i="39"/>
  <c r="BF9" i="33"/>
  <c r="BJ9" i="33" s="1"/>
  <c r="EY55" i="39"/>
  <c r="I53" i="39"/>
  <c r="FC53" i="39"/>
  <c r="I51" i="39"/>
  <c r="FC51" i="39"/>
  <c r="M9" i="33"/>
  <c r="Q9" i="33" s="1"/>
  <c r="D49" i="76"/>
  <c r="DR61" i="71"/>
  <c r="DU61" i="71" s="1"/>
  <c r="D49" i="73"/>
  <c r="AE47" i="39"/>
  <c r="EY47" i="39"/>
  <c r="BF8" i="33"/>
  <c r="BJ8" i="33" s="1"/>
  <c r="M45" i="39"/>
  <c r="FG45" i="39"/>
  <c r="AI43" i="39"/>
  <c r="BO8" i="33"/>
  <c r="BS8" i="33" s="1"/>
  <c r="D41" i="77"/>
  <c r="DS53" i="71"/>
  <c r="DV53" i="71" s="1"/>
  <c r="D41" i="74"/>
  <c r="AM39" i="39"/>
  <c r="FG39" i="39"/>
  <c r="BX8" i="33"/>
  <c r="CB8" i="33" s="1"/>
  <c r="FG37" i="39"/>
  <c r="M37" i="39"/>
  <c r="AM35" i="39"/>
  <c r="FG35" i="39"/>
  <c r="AE31" i="39"/>
  <c r="BF7" i="33"/>
  <c r="BJ7" i="33" s="1"/>
  <c r="R29" i="39"/>
  <c r="FL29" i="39"/>
  <c r="FC27" i="39"/>
  <c r="I27" i="39"/>
  <c r="M7" i="33"/>
  <c r="Q7" i="33" s="1"/>
  <c r="AM25" i="39"/>
  <c r="FG25" i="39"/>
  <c r="R21" i="39"/>
  <c r="FL21" i="39"/>
  <c r="AI19" i="39"/>
  <c r="FC19" i="39"/>
  <c r="D17" i="75"/>
  <c r="DQ29" i="71"/>
  <c r="DT29" i="71" s="1"/>
  <c r="D17" i="72"/>
  <c r="BG6" i="33"/>
  <c r="I15" i="39"/>
  <c r="FC15" i="39"/>
  <c r="M6" i="33"/>
  <c r="Q6" i="33" s="1"/>
  <c r="M13" i="39"/>
  <c r="FG13" i="39"/>
  <c r="M11" i="39"/>
  <c r="FG11" i="39"/>
  <c r="I7" i="39"/>
  <c r="FC7" i="39"/>
  <c r="E5" i="39"/>
  <c r="EY5" i="39"/>
  <c r="D5" i="33"/>
  <c r="H5" i="33" s="1"/>
  <c r="FL3" i="39"/>
  <c r="R3" i="39"/>
  <c r="AE5" i="33"/>
  <c r="AI5" i="33" s="1"/>
  <c r="I4" i="36"/>
  <c r="G3" i="36"/>
  <c r="D60" i="28"/>
  <c r="D60" i="47"/>
  <c r="ES60" i="39"/>
  <c r="FD60" i="39"/>
  <c r="DR72" i="6"/>
  <c r="DV72" i="6" s="1"/>
  <c r="D35" i="29"/>
  <c r="DS47" i="6"/>
  <c r="D35" i="58"/>
  <c r="FH35" i="39"/>
  <c r="FH67" i="39"/>
  <c r="EV67" i="39"/>
  <c r="D67" i="29"/>
  <c r="DS79" i="6"/>
  <c r="DW79" i="6" s="1"/>
  <c r="D67" i="58"/>
  <c r="ET67" i="39"/>
  <c r="D79" i="27"/>
  <c r="EZ79" i="39"/>
  <c r="D79" i="41"/>
  <c r="DQ91" i="6"/>
  <c r="DU91" i="6" s="1"/>
  <c r="ER79" i="39"/>
  <c r="D114" i="29"/>
  <c r="EV114" i="39"/>
  <c r="D114" i="58"/>
  <c r="FH114" i="39"/>
  <c r="DS126" i="6"/>
  <c r="DW126" i="6" s="1"/>
  <c r="ET114" i="39"/>
  <c r="EY63" i="39"/>
  <c r="G126" i="30"/>
  <c r="L114" i="30"/>
  <c r="M114" i="30" s="1"/>
  <c r="D25" i="36"/>
  <c r="F26" i="36"/>
  <c r="K8" i="35"/>
  <c r="H4" i="27"/>
  <c r="Q4" i="27" s="1"/>
  <c r="H4" i="41"/>
  <c r="R4" i="41" s="1"/>
  <c r="E85" i="39"/>
  <c r="EY85" i="39"/>
  <c r="D11" i="33"/>
  <c r="H11" i="33" s="1"/>
  <c r="CG5" i="33"/>
  <c r="CH5" i="33" s="1"/>
  <c r="CI5" i="33" s="1"/>
  <c r="F8" i="36"/>
  <c r="U8" i="35"/>
  <c r="W8" i="35" s="1"/>
  <c r="AU8" i="33"/>
  <c r="AV8" i="33" s="1"/>
  <c r="O5" i="47"/>
  <c r="O22" i="47"/>
  <c r="O54" i="47"/>
  <c r="O86" i="47"/>
  <c r="L8" i="32"/>
  <c r="N90" i="64"/>
  <c r="O90" i="64"/>
  <c r="G142" i="76"/>
  <c r="O142" i="76" s="1"/>
  <c r="O94" i="76"/>
  <c r="EY120" i="39"/>
  <c r="E120" i="39"/>
  <c r="G143" i="75"/>
  <c r="O143" i="75" s="1"/>
  <c r="O95" i="75"/>
  <c r="E100" i="39"/>
  <c r="EY100" i="39"/>
  <c r="AE108" i="39"/>
  <c r="EY108" i="39"/>
  <c r="AI88" i="39"/>
  <c r="FC88" i="39"/>
  <c r="O88" i="76"/>
  <c r="G136" i="76"/>
  <c r="O136" i="76" s="1"/>
  <c r="G139" i="76"/>
  <c r="O139" i="76" s="1"/>
  <c r="O91" i="76"/>
  <c r="N93" i="29"/>
  <c r="G141" i="29"/>
  <c r="N141" i="29" s="1"/>
  <c r="O9" i="47"/>
  <c r="O23" i="47"/>
  <c r="O31" i="47"/>
  <c r="O39" i="47"/>
  <c r="O47" i="47"/>
  <c r="O55" i="47"/>
  <c r="O63" i="47"/>
  <c r="O71" i="47"/>
  <c r="O79" i="47"/>
  <c r="P79" i="47" s="1"/>
  <c r="O87" i="47"/>
  <c r="P87" i="47" s="1"/>
  <c r="O95" i="47"/>
  <c r="O103" i="47"/>
  <c r="O32" i="47"/>
  <c r="O40" i="47"/>
  <c r="P40" i="47" s="1"/>
  <c r="O64" i="47"/>
  <c r="O72" i="47"/>
  <c r="O96" i="47"/>
  <c r="O104" i="47"/>
  <c r="T2" i="72"/>
  <c r="AE111" i="39"/>
  <c r="BF14" i="33"/>
  <c r="BJ14" i="33" s="1"/>
  <c r="AI111" i="39"/>
  <c r="BO14" i="33"/>
  <c r="BS14" i="33" s="1"/>
  <c r="FL115" i="39"/>
  <c r="R115" i="39"/>
  <c r="N86" i="29"/>
  <c r="G134" i="29"/>
  <c r="N134" i="29" s="1"/>
  <c r="G134" i="77"/>
  <c r="G132" i="27"/>
  <c r="P132" i="27" s="1"/>
  <c r="O84" i="64"/>
  <c r="N84" i="64"/>
  <c r="D118" i="73"/>
  <c r="D118" i="76"/>
  <c r="DR130" i="71"/>
  <c r="DU130" i="71" s="1"/>
  <c r="D118" i="72"/>
  <c r="D118" i="75"/>
  <c r="DQ130" i="71"/>
  <c r="DT130" i="71" s="1"/>
  <c r="D28" i="36"/>
  <c r="C6" i="36"/>
  <c r="I5" i="35"/>
  <c r="K5" i="35" s="1"/>
  <c r="FG41" i="39"/>
  <c r="J27" i="36"/>
  <c r="Q12" i="35"/>
  <c r="DG54" i="39"/>
  <c r="DI42" i="39"/>
  <c r="G133" i="29"/>
  <c r="N133" i="29" s="1"/>
  <c r="N85" i="29"/>
  <c r="G133" i="76"/>
  <c r="O133" i="76" s="1"/>
  <c r="O85" i="76"/>
  <c r="H21" i="27"/>
  <c r="Q21" i="27" s="1"/>
  <c r="H21" i="41"/>
  <c r="R21" i="41" s="1"/>
  <c r="D39" i="30"/>
  <c r="DT51" i="6"/>
  <c r="DX51" i="6" s="1"/>
  <c r="FM39" i="39"/>
  <c r="EW39" i="39"/>
  <c r="D39" i="64"/>
  <c r="EU39" i="39"/>
  <c r="K80" i="27"/>
  <c r="T80" i="27" s="1"/>
  <c r="AH33" i="35"/>
  <c r="AI113" i="39"/>
  <c r="FC113" i="39"/>
  <c r="N83" i="29"/>
  <c r="G131" i="29"/>
  <c r="N131" i="29" s="1"/>
  <c r="G131" i="76"/>
  <c r="O131" i="76" s="1"/>
  <c r="O83" i="76"/>
  <c r="G130" i="29"/>
  <c r="N130" i="29" s="1"/>
  <c r="N82" i="29"/>
  <c r="G130" i="27"/>
  <c r="P130" i="27" s="1"/>
  <c r="G129" i="75"/>
  <c r="O129" i="75" s="1"/>
  <c r="O81" i="75"/>
  <c r="G128" i="27"/>
  <c r="P128" i="27" s="1"/>
  <c r="G127" i="75"/>
  <c r="O127" i="75" s="1"/>
  <c r="O79" i="75"/>
  <c r="O79" i="76"/>
  <c r="G127" i="76"/>
  <c r="O127" i="76" s="1"/>
  <c r="E126" i="30"/>
  <c r="J126" i="30" s="1"/>
  <c r="J78" i="30"/>
  <c r="M78" i="30" s="1"/>
  <c r="O77" i="64"/>
  <c r="N77" i="64"/>
  <c r="G125" i="77"/>
  <c r="G124" i="75"/>
  <c r="O124" i="75" s="1"/>
  <c r="O76" i="75"/>
  <c r="G123" i="29"/>
  <c r="N123" i="29" s="1"/>
  <c r="N75" i="29"/>
  <c r="S10" i="26"/>
  <c r="J36" i="27"/>
  <c r="S36" i="27" s="1"/>
  <c r="FL111" i="39"/>
  <c r="R111" i="39"/>
  <c r="D115" i="77"/>
  <c r="D115" i="74"/>
  <c r="DS127" i="71"/>
  <c r="DV127" i="71" s="1"/>
  <c r="I115" i="39"/>
  <c r="FC115" i="39"/>
  <c r="E134" i="30"/>
  <c r="J134" i="30" s="1"/>
  <c r="J86" i="30"/>
  <c r="M86" i="30" s="1"/>
  <c r="D97" i="27"/>
  <c r="D97" i="41"/>
  <c r="EZ97" i="39"/>
  <c r="DQ109" i="6"/>
  <c r="DU109" i="6" s="1"/>
  <c r="ER97" i="39"/>
  <c r="E132" i="30"/>
  <c r="J132" i="30" s="1"/>
  <c r="J84" i="30"/>
  <c r="M84" i="30" s="1"/>
  <c r="N84" i="29"/>
  <c r="G132" i="29"/>
  <c r="N132" i="29" s="1"/>
  <c r="I96" i="39"/>
  <c r="FC96" i="39"/>
  <c r="G144" i="27"/>
  <c r="P144" i="27" s="1"/>
  <c r="FG107" i="39"/>
  <c r="M107" i="39"/>
  <c r="M107" i="30"/>
  <c r="I86" i="39"/>
  <c r="FC86" i="39"/>
  <c r="R87" i="39"/>
  <c r="FL87" i="39"/>
  <c r="AE12" i="33"/>
  <c r="AI12" i="33" s="1"/>
  <c r="G135" i="27"/>
  <c r="P135" i="27" s="1"/>
  <c r="G135" i="29"/>
  <c r="N135" i="29" s="1"/>
  <c r="N87" i="29"/>
  <c r="D89" i="77"/>
  <c r="D89" i="74"/>
  <c r="DS101" i="71"/>
  <c r="DV101" i="71" s="1"/>
  <c r="G137" i="27"/>
  <c r="P137" i="27" s="1"/>
  <c r="G137" i="75"/>
  <c r="O137" i="75" s="1"/>
  <c r="O89" i="75"/>
  <c r="D101" i="75"/>
  <c r="D101" i="72"/>
  <c r="DQ113" i="71"/>
  <c r="DT113" i="71" s="1"/>
  <c r="EZ101" i="39"/>
  <c r="D103" i="29"/>
  <c r="DS115" i="6"/>
  <c r="DW115" i="6" s="1"/>
  <c r="FH103" i="39"/>
  <c r="D103" i="58"/>
  <c r="ET103" i="39"/>
  <c r="EV103" i="39"/>
  <c r="F27" i="36"/>
  <c r="K25" i="36"/>
  <c r="D27" i="36"/>
  <c r="Q6" i="35"/>
  <c r="H27" i="36"/>
  <c r="Q10" i="35"/>
  <c r="E28" i="36"/>
  <c r="W7" i="35"/>
  <c r="AI33" i="35"/>
  <c r="AI32" i="35"/>
  <c r="AJ14" i="35"/>
  <c r="AD8" i="35"/>
  <c r="AE8" i="35" s="1"/>
  <c r="EY118" i="39"/>
  <c r="E118" i="39"/>
  <c r="D118" i="77"/>
  <c r="D118" i="74"/>
  <c r="DS130" i="71"/>
  <c r="DV130" i="71" s="1"/>
  <c r="DL114" i="39"/>
  <c r="DW113" i="39"/>
  <c r="EH113" i="39"/>
  <c r="DP113" i="39"/>
  <c r="EP113" i="39"/>
  <c r="EL113" i="39"/>
  <c r="EA113" i="39"/>
  <c r="DZ113" i="39"/>
  <c r="ED113" i="39"/>
  <c r="DS113" i="39"/>
  <c r="DV113" i="39"/>
  <c r="EB113" i="39"/>
  <c r="EK113" i="39"/>
  <c r="DX113" i="39"/>
  <c r="DU113" i="39"/>
  <c r="EF113" i="39"/>
  <c r="EN113" i="39"/>
  <c r="EJ113" i="39"/>
  <c r="DQ113" i="39"/>
  <c r="EC113" i="39"/>
  <c r="N63" i="64"/>
  <c r="O63" i="64"/>
  <c r="K44" i="27"/>
  <c r="T44" i="27" s="1"/>
  <c r="K52" i="27"/>
  <c r="T52" i="27" s="1"/>
  <c r="K76" i="27"/>
  <c r="T76" i="27" s="1"/>
  <c r="K84" i="27"/>
  <c r="T84" i="27" s="1"/>
  <c r="M104" i="39"/>
  <c r="FG104" i="39"/>
  <c r="FC104" i="39"/>
  <c r="I104" i="39"/>
  <c r="D95" i="29"/>
  <c r="FH95" i="39"/>
  <c r="EV95" i="39"/>
  <c r="D95" i="58"/>
  <c r="DS107" i="6"/>
  <c r="DW107" i="6" s="1"/>
  <c r="ET95" i="39"/>
  <c r="K27" i="36"/>
  <c r="M73" i="39"/>
  <c r="FG73" i="39"/>
  <c r="M71" i="39"/>
  <c r="FG71" i="39"/>
  <c r="D69" i="77"/>
  <c r="D69" i="74"/>
  <c r="DS81" i="71"/>
  <c r="DV81" i="71" s="1"/>
  <c r="FH69" i="39"/>
  <c r="AE67" i="39"/>
  <c r="EY67" i="39"/>
  <c r="I65" i="39"/>
  <c r="FC65" i="39"/>
  <c r="M63" i="39"/>
  <c r="FG63" i="39"/>
  <c r="AE61" i="39"/>
  <c r="EY61" i="39"/>
  <c r="I59" i="39"/>
  <c r="FC59" i="39"/>
  <c r="M57" i="39"/>
  <c r="FG57" i="39"/>
  <c r="FL55" i="39"/>
  <c r="R55" i="39"/>
  <c r="AE53" i="39"/>
  <c r="EY53" i="39"/>
  <c r="M51" i="39"/>
  <c r="FG51" i="39"/>
  <c r="FG49" i="39"/>
  <c r="M49" i="39"/>
  <c r="M47" i="39"/>
  <c r="FG47" i="39"/>
  <c r="D43" i="75"/>
  <c r="D43" i="72"/>
  <c r="DQ55" i="71"/>
  <c r="DT55" i="71" s="1"/>
  <c r="EZ43" i="39"/>
  <c r="R41" i="39"/>
  <c r="FL41" i="39"/>
  <c r="AE8" i="33"/>
  <c r="AI8" i="33" s="1"/>
  <c r="I39" i="39"/>
  <c r="FC39" i="39"/>
  <c r="M8" i="33"/>
  <c r="Q8" i="33" s="1"/>
  <c r="D37" i="75"/>
  <c r="DQ49" i="71"/>
  <c r="DT49" i="71" s="1"/>
  <c r="D37" i="72"/>
  <c r="D35" i="75"/>
  <c r="D35" i="72"/>
  <c r="DQ47" i="71"/>
  <c r="DT47" i="71" s="1"/>
  <c r="I33" i="39"/>
  <c r="FC33" i="39"/>
  <c r="R31" i="39"/>
  <c r="FL31" i="39"/>
  <c r="D29" i="76"/>
  <c r="D29" i="73"/>
  <c r="DR41" i="71"/>
  <c r="DU41" i="71" s="1"/>
  <c r="R27" i="39"/>
  <c r="FL27" i="39"/>
  <c r="D25" i="76"/>
  <c r="D25" i="73"/>
  <c r="DR37" i="71"/>
  <c r="DU37" i="71" s="1"/>
  <c r="I23" i="39"/>
  <c r="FC23" i="39"/>
  <c r="D19" i="75"/>
  <c r="DQ31" i="71"/>
  <c r="DT31" i="71" s="1"/>
  <c r="D19" i="72"/>
  <c r="E17" i="39"/>
  <c r="EY17" i="39"/>
  <c r="D15" i="75"/>
  <c r="D15" i="72"/>
  <c r="DQ27" i="71"/>
  <c r="DT27" i="71" s="1"/>
  <c r="D13" i="75"/>
  <c r="D13" i="72"/>
  <c r="DQ25" i="71"/>
  <c r="DT25" i="71" s="1"/>
  <c r="EZ13" i="39"/>
  <c r="R9" i="39"/>
  <c r="FL9" i="39"/>
  <c r="D7" i="76"/>
  <c r="DR19" i="71"/>
  <c r="DU19" i="71" s="1"/>
  <c r="D7" i="73"/>
  <c r="D5" i="76"/>
  <c r="D5" i="73"/>
  <c r="DR17" i="71"/>
  <c r="DU17" i="71" s="1"/>
  <c r="AI3" i="39"/>
  <c r="FC3" i="39"/>
  <c r="K8" i="36"/>
  <c r="U13" i="35"/>
  <c r="W13" i="35" s="1"/>
  <c r="K7" i="36"/>
  <c r="O13" i="35"/>
  <c r="Q13" i="35" s="1"/>
  <c r="J6" i="36"/>
  <c r="I12" i="35"/>
  <c r="K12" i="35" s="1"/>
  <c r="BX10" i="33"/>
  <c r="CB10" i="33" s="1"/>
  <c r="C5" i="36"/>
  <c r="C5" i="35"/>
  <c r="E5" i="35" s="1"/>
  <c r="D8" i="36"/>
  <c r="U6" i="35"/>
  <c r="W6" i="35" s="1"/>
  <c r="CM7" i="33"/>
  <c r="CN7" i="33" s="1"/>
  <c r="CO7" i="33" s="1"/>
  <c r="AV6" i="32"/>
  <c r="D6" i="36"/>
  <c r="I6" i="35"/>
  <c r="CG8" i="33"/>
  <c r="CH8" i="33" s="1"/>
  <c r="CI8" i="33" s="1"/>
  <c r="AR7" i="32"/>
  <c r="K28" i="36"/>
  <c r="E27" i="36"/>
  <c r="Q7" i="35"/>
  <c r="D41" i="29"/>
  <c r="DS53" i="6"/>
  <c r="DW53" i="6" s="1"/>
  <c r="D41" i="58"/>
  <c r="EV41" i="39"/>
  <c r="FH41" i="39"/>
  <c r="ET41" i="39"/>
  <c r="F42" i="36"/>
  <c r="D26" i="27"/>
  <c r="EZ26" i="39"/>
  <c r="DQ38" i="6"/>
  <c r="D26" i="41"/>
  <c r="D38" i="29"/>
  <c r="DS50" i="6"/>
  <c r="DW50" i="6" s="1"/>
  <c r="D38" i="58"/>
  <c r="EV38" i="39"/>
  <c r="FH38" i="39"/>
  <c r="ET38" i="39"/>
  <c r="CG7" i="33"/>
  <c r="AR6" i="32"/>
  <c r="V10" i="33"/>
  <c r="Z10" i="33" s="1"/>
  <c r="FD116" i="39"/>
  <c r="D116" i="28"/>
  <c r="DR128" i="6"/>
  <c r="DV128" i="6" s="1"/>
  <c r="ES116" i="39"/>
  <c r="D116" i="47"/>
  <c r="K46" i="27"/>
  <c r="T46" i="27" s="1"/>
  <c r="EY110" i="39"/>
  <c r="E110" i="39"/>
  <c r="D14" i="33"/>
  <c r="H14" i="33" s="1"/>
  <c r="FL114" i="39"/>
  <c r="R114" i="39"/>
  <c r="FC114" i="39"/>
  <c r="I114" i="39"/>
  <c r="FG102" i="39"/>
  <c r="M102" i="39"/>
  <c r="R92" i="39"/>
  <c r="FL92" i="39"/>
  <c r="G140" i="75"/>
  <c r="O140" i="75" s="1"/>
  <c r="O92" i="75"/>
  <c r="H22" i="27"/>
  <c r="Q22" i="27" s="1"/>
  <c r="H22" i="41"/>
  <c r="R22" i="41" s="1"/>
  <c r="J85" i="30"/>
  <c r="M85" i="30" s="1"/>
  <c r="E133" i="30"/>
  <c r="J133" i="30" s="1"/>
  <c r="G133" i="75"/>
  <c r="O133" i="75" s="1"/>
  <c r="O85" i="75"/>
  <c r="H9" i="32"/>
  <c r="D78" i="77"/>
  <c r="DS90" i="71"/>
  <c r="DV90" i="71" s="1"/>
  <c r="D78" i="74"/>
  <c r="FH78" i="39"/>
  <c r="DI33" i="39"/>
  <c r="DG45" i="39"/>
  <c r="EY13" i="39"/>
  <c r="FG69" i="39"/>
  <c r="D73" i="27"/>
  <c r="EZ73" i="39"/>
  <c r="ER73" i="39"/>
  <c r="DQ85" i="6"/>
  <c r="DU85" i="6" s="1"/>
  <c r="D73" i="41"/>
  <c r="CG6" i="33"/>
  <c r="AR5" i="32"/>
  <c r="AH8" i="35"/>
  <c r="AJ8" i="35" s="1"/>
  <c r="L5" i="36"/>
  <c r="C14" i="35"/>
  <c r="I121" i="39"/>
  <c r="FC121" i="39"/>
  <c r="EY121" i="39"/>
  <c r="E121" i="39"/>
  <c r="DY113" i="39"/>
  <c r="FC31" i="39"/>
  <c r="O97" i="76"/>
  <c r="G145" i="76"/>
  <c r="O145" i="76" s="1"/>
  <c r="G142" i="27"/>
  <c r="P142" i="27" s="1"/>
  <c r="N90" i="29"/>
  <c r="G138" i="29"/>
  <c r="N138" i="29" s="1"/>
  <c r="G142" i="29"/>
  <c r="N142" i="29" s="1"/>
  <c r="N94" i="29"/>
  <c r="G141" i="27"/>
  <c r="P141" i="27" s="1"/>
  <c r="O95" i="64"/>
  <c r="N95" i="64"/>
  <c r="EY116" i="39"/>
  <c r="E116" i="39"/>
  <c r="J41" i="27"/>
  <c r="S41" i="27" s="1"/>
  <c r="G143" i="27"/>
  <c r="P143" i="27" s="1"/>
  <c r="E143" i="30"/>
  <c r="J143" i="30" s="1"/>
  <c r="J95" i="30"/>
  <c r="M95" i="30" s="1"/>
  <c r="G143" i="77"/>
  <c r="FC98" i="39"/>
  <c r="I98" i="39"/>
  <c r="D106" i="75"/>
  <c r="D106" i="72"/>
  <c r="DQ118" i="71"/>
  <c r="DT118" i="71" s="1"/>
  <c r="FG108" i="39"/>
  <c r="M108" i="39"/>
  <c r="R88" i="39"/>
  <c r="FL88" i="39"/>
  <c r="G136" i="27"/>
  <c r="P136" i="27" s="1"/>
  <c r="G136" i="77"/>
  <c r="G139" i="29"/>
  <c r="N139" i="29" s="1"/>
  <c r="N91" i="29"/>
  <c r="E141" i="30"/>
  <c r="J141" i="30" s="1"/>
  <c r="J93" i="30"/>
  <c r="M93" i="30" s="1"/>
  <c r="G141" i="77"/>
  <c r="U2" i="73"/>
  <c r="T2" i="73"/>
  <c r="J33" i="27"/>
  <c r="S33" i="27" s="1"/>
  <c r="J55" i="27"/>
  <c r="S55" i="27" s="1"/>
  <c r="J75" i="27"/>
  <c r="S75" i="27" s="1"/>
  <c r="J87" i="27"/>
  <c r="S87" i="27" s="1"/>
  <c r="FL113" i="39"/>
  <c r="R113" i="39"/>
  <c r="J83" i="30"/>
  <c r="M83" i="30" s="1"/>
  <c r="E131" i="30"/>
  <c r="J131" i="30" s="1"/>
  <c r="G131" i="77"/>
  <c r="E130" i="30"/>
  <c r="J130" i="30" s="1"/>
  <c r="J82" i="30"/>
  <c r="M82" i="30" s="1"/>
  <c r="G130" i="76"/>
  <c r="O130" i="76" s="1"/>
  <c r="O82" i="76"/>
  <c r="G129" i="76"/>
  <c r="O129" i="76" s="1"/>
  <c r="O81" i="76"/>
  <c r="G129" i="27"/>
  <c r="P129" i="27" s="1"/>
  <c r="G129" i="77"/>
  <c r="N80" i="29"/>
  <c r="G128" i="29"/>
  <c r="N128" i="29" s="1"/>
  <c r="J80" i="30"/>
  <c r="M80" i="30" s="1"/>
  <c r="E128" i="30"/>
  <c r="J128" i="30" s="1"/>
  <c r="N79" i="64"/>
  <c r="O79" i="64"/>
  <c r="N78" i="29"/>
  <c r="G126" i="29"/>
  <c r="N126" i="29" s="1"/>
  <c r="G126" i="27"/>
  <c r="P126" i="27" s="1"/>
  <c r="J77" i="30"/>
  <c r="M77" i="30" s="1"/>
  <c r="E125" i="30"/>
  <c r="J125" i="30" s="1"/>
  <c r="O76" i="64"/>
  <c r="N76" i="64"/>
  <c r="E124" i="30"/>
  <c r="J124" i="30" s="1"/>
  <c r="J76" i="30"/>
  <c r="M76" i="30" s="1"/>
  <c r="G124" i="77"/>
  <c r="G123" i="27"/>
  <c r="P123" i="27" s="1"/>
  <c r="J75" i="30"/>
  <c r="M75" i="30" s="1"/>
  <c r="E123" i="30"/>
  <c r="J123" i="30" s="1"/>
  <c r="G122" i="27"/>
  <c r="P122" i="27" s="1"/>
  <c r="G122" i="77"/>
  <c r="N60" i="64"/>
  <c r="O60" i="64"/>
  <c r="S8" i="26"/>
  <c r="EY111" i="39"/>
  <c r="E111" i="39"/>
  <c r="AE115" i="39"/>
  <c r="EY115" i="39"/>
  <c r="M115" i="39"/>
  <c r="FG115" i="39"/>
  <c r="G134" i="76"/>
  <c r="O134" i="76" s="1"/>
  <c r="O86" i="76"/>
  <c r="D93" i="76"/>
  <c r="D93" i="73"/>
  <c r="FD93" i="39"/>
  <c r="DR105" i="71"/>
  <c r="DU105" i="71" s="1"/>
  <c r="G132" i="77"/>
  <c r="N62" i="64"/>
  <c r="S9" i="26"/>
  <c r="O62" i="64"/>
  <c r="D117" i="76"/>
  <c r="D117" i="73"/>
  <c r="FD117" i="39"/>
  <c r="DR129" i="71"/>
  <c r="DU129" i="71" s="1"/>
  <c r="G132" i="30"/>
  <c r="L120" i="30"/>
  <c r="M120" i="30" s="1"/>
  <c r="D96" i="77"/>
  <c r="D96" i="74"/>
  <c r="DS108" i="71"/>
  <c r="DV108" i="71" s="1"/>
  <c r="N96" i="29"/>
  <c r="G144" i="29"/>
  <c r="N144" i="29" s="1"/>
  <c r="G144" i="76"/>
  <c r="O144" i="76" s="1"/>
  <c r="O96" i="76"/>
  <c r="D107" i="72"/>
  <c r="DQ119" i="71"/>
  <c r="DT119" i="71" s="1"/>
  <c r="D107" i="75"/>
  <c r="M107" i="64"/>
  <c r="D87" i="75"/>
  <c r="D87" i="72"/>
  <c r="DQ99" i="71"/>
  <c r="DT99" i="71" s="1"/>
  <c r="O87" i="75"/>
  <c r="G135" i="75"/>
  <c r="O135" i="75" s="1"/>
  <c r="E135" i="30"/>
  <c r="J135" i="30" s="1"/>
  <c r="J87" i="30"/>
  <c r="M87" i="30" s="1"/>
  <c r="EY89" i="39"/>
  <c r="E89" i="39"/>
  <c r="G137" i="77"/>
  <c r="N89" i="29"/>
  <c r="G137" i="29"/>
  <c r="N137" i="29" s="1"/>
  <c r="D88" i="27"/>
  <c r="EZ88" i="39"/>
  <c r="DQ100" i="6"/>
  <c r="DU100" i="6" s="1"/>
  <c r="ER88" i="39"/>
  <c r="D88" i="41"/>
  <c r="G26" i="36"/>
  <c r="J28" i="36"/>
  <c r="W12" i="35"/>
  <c r="C28" i="36"/>
  <c r="K26" i="36"/>
  <c r="G27" i="36"/>
  <c r="C25" i="36"/>
  <c r="AC32" i="35"/>
  <c r="AC33" i="35"/>
  <c r="AD14" i="35"/>
  <c r="H16" i="27"/>
  <c r="Q16" i="27" s="1"/>
  <c r="H16" i="41"/>
  <c r="R16" i="41" s="1"/>
  <c r="FL118" i="39"/>
  <c r="R118" i="39"/>
  <c r="FG118" i="39"/>
  <c r="DT113" i="39"/>
  <c r="D95" i="75"/>
  <c r="DQ107" i="71"/>
  <c r="DT107" i="71" s="1"/>
  <c r="D95" i="72"/>
  <c r="EZ95" i="39"/>
  <c r="D86" i="30"/>
  <c r="FM86" i="39"/>
  <c r="DT98" i="6"/>
  <c r="DX98" i="6" s="1"/>
  <c r="EU86" i="39"/>
  <c r="EW86" i="39"/>
  <c r="D86" i="64"/>
  <c r="N86" i="64" s="1"/>
  <c r="K68" i="27"/>
  <c r="T68" i="27" s="1"/>
  <c r="FL104" i="39"/>
  <c r="R104" i="39"/>
  <c r="D104" i="76"/>
  <c r="D104" i="73"/>
  <c r="DR116" i="71"/>
  <c r="DU116" i="71" s="1"/>
  <c r="H40" i="27"/>
  <c r="Q40" i="27" s="1"/>
  <c r="H40" i="41"/>
  <c r="R40" i="41" s="1"/>
  <c r="D73" i="75"/>
  <c r="D73" i="72"/>
  <c r="DQ85" i="71"/>
  <c r="DT85" i="71" s="1"/>
  <c r="R71" i="39"/>
  <c r="FL71" i="39"/>
  <c r="E69" i="39"/>
  <c r="EY69" i="39"/>
  <c r="FL67" i="39"/>
  <c r="R67" i="39"/>
  <c r="I63" i="39"/>
  <c r="FC63" i="39"/>
  <c r="FG61" i="39"/>
  <c r="M61" i="39"/>
  <c r="AM59" i="39"/>
  <c r="FG59" i="39"/>
  <c r="FC55" i="39"/>
  <c r="I55" i="39"/>
  <c r="FL53" i="39"/>
  <c r="R53" i="39"/>
  <c r="AE9" i="33"/>
  <c r="AI9" i="33" s="1"/>
  <c r="AE51" i="39"/>
  <c r="EY51" i="39"/>
  <c r="FL47" i="39"/>
  <c r="R47" i="39"/>
  <c r="I45" i="39"/>
  <c r="FC45" i="39"/>
  <c r="R43" i="39"/>
  <c r="FL43" i="39"/>
  <c r="E39" i="39"/>
  <c r="EY39" i="39"/>
  <c r="E37" i="39"/>
  <c r="EY37" i="39"/>
  <c r="EY35" i="39"/>
  <c r="E35" i="39"/>
  <c r="D33" i="77"/>
  <c r="D33" i="74"/>
  <c r="DS45" i="71"/>
  <c r="DV45" i="71" s="1"/>
  <c r="E31" i="39"/>
  <c r="EY31" i="39"/>
  <c r="D7" i="33"/>
  <c r="H7" i="33" s="1"/>
  <c r="FC29" i="39"/>
  <c r="I29" i="39"/>
  <c r="AE27" i="39"/>
  <c r="EY27" i="39"/>
  <c r="R25" i="39"/>
  <c r="FL25" i="39"/>
  <c r="D23" i="77"/>
  <c r="DS35" i="71"/>
  <c r="DV35" i="71" s="1"/>
  <c r="D23" i="74"/>
  <c r="FH23" i="39"/>
  <c r="FC21" i="39"/>
  <c r="I21" i="39"/>
  <c r="FL19" i="39"/>
  <c r="R19" i="39"/>
  <c r="AM15" i="39"/>
  <c r="BX6" i="33"/>
  <c r="CB6" i="33" s="1"/>
  <c r="FG15" i="39"/>
  <c r="D13" i="76"/>
  <c r="DR25" i="71"/>
  <c r="DU25" i="71" s="1"/>
  <c r="D13" i="73"/>
  <c r="FD13" i="39"/>
  <c r="I11" i="39"/>
  <c r="FC11" i="39"/>
  <c r="AE9" i="39"/>
  <c r="EY9" i="39"/>
  <c r="AE7" i="39"/>
  <c r="EY7" i="39"/>
  <c r="AM5" i="39"/>
  <c r="BX5" i="33"/>
  <c r="CB5" i="33" s="1"/>
  <c r="M3" i="39"/>
  <c r="FG3" i="39"/>
  <c r="V5" i="33"/>
  <c r="Z5" i="33" s="1"/>
  <c r="BF6" i="33"/>
  <c r="BJ6" i="33" s="1"/>
  <c r="K3" i="36"/>
  <c r="H8" i="36"/>
  <c r="U10" i="35"/>
  <c r="W10" i="35" s="1"/>
  <c r="V9" i="33"/>
  <c r="Z9" i="33" s="1"/>
  <c r="E3" i="36"/>
  <c r="D4" i="36"/>
  <c r="CM9" i="33"/>
  <c r="CN9" i="33" s="1"/>
  <c r="CO9" i="33" s="1"/>
  <c r="AV8" i="32"/>
  <c r="C7" i="36"/>
  <c r="O5" i="35"/>
  <c r="AJ7" i="32"/>
  <c r="CM5" i="33"/>
  <c r="CN5" i="33" s="1"/>
  <c r="CO5" i="33" s="1"/>
  <c r="AV5" i="32"/>
  <c r="CM8" i="33"/>
  <c r="CN8" i="33" s="1"/>
  <c r="CO8" i="33" s="1"/>
  <c r="AV7" i="32"/>
  <c r="J25" i="36"/>
  <c r="E12" i="35"/>
  <c r="L27" i="36"/>
  <c r="P33" i="35"/>
  <c r="P32" i="35"/>
  <c r="FC5" i="39"/>
  <c r="EZ21" i="39"/>
  <c r="DQ33" i="6"/>
  <c r="D21" i="27"/>
  <c r="D21" i="41"/>
  <c r="X5" i="26"/>
  <c r="D52" i="29"/>
  <c r="FH52" i="39"/>
  <c r="DS64" i="6"/>
  <c r="DW64" i="6" s="1"/>
  <c r="D52" i="58"/>
  <c r="EV52" i="39"/>
  <c r="ET52" i="39"/>
  <c r="D81" i="30"/>
  <c r="FM81" i="39"/>
  <c r="DT93" i="6"/>
  <c r="DX93" i="6" s="1"/>
  <c r="EW81" i="39"/>
  <c r="EU81" i="39"/>
  <c r="D81" i="64"/>
  <c r="H3" i="27"/>
  <c r="Q3" i="27" s="1"/>
  <c r="H3" i="41"/>
  <c r="R3" i="41" s="1"/>
  <c r="C8" i="36"/>
  <c r="U5" i="35"/>
  <c r="W5" i="35" s="1"/>
  <c r="D3" i="36"/>
  <c r="G4" i="36"/>
  <c r="K78" i="27"/>
  <c r="T78" i="27" s="1"/>
  <c r="D110" i="73"/>
  <c r="DR122" i="71"/>
  <c r="DU122" i="71" s="1"/>
  <c r="D110" i="76"/>
  <c r="D110" i="74"/>
  <c r="D110" i="77"/>
  <c r="DS122" i="71"/>
  <c r="DV122" i="71" s="1"/>
  <c r="D114" i="75"/>
  <c r="D114" i="72"/>
  <c r="DQ126" i="71"/>
  <c r="DT126" i="71" s="1"/>
  <c r="D102" i="75"/>
  <c r="DQ114" i="71"/>
  <c r="DT114" i="71" s="1"/>
  <c r="D102" i="72"/>
  <c r="D102" i="73"/>
  <c r="DR114" i="71"/>
  <c r="DU114" i="71" s="1"/>
  <c r="D102" i="76"/>
  <c r="M102" i="64"/>
  <c r="D92" i="77"/>
  <c r="DS104" i="71"/>
  <c r="DV104" i="71" s="1"/>
  <c r="D92" i="74"/>
  <c r="FG92" i="39"/>
  <c r="M92" i="39"/>
  <c r="G140" i="76"/>
  <c r="O140" i="76" s="1"/>
  <c r="O92" i="76"/>
  <c r="H25" i="36"/>
  <c r="E10" i="35"/>
  <c r="DG46" i="39"/>
  <c r="DI34" i="39"/>
  <c r="G133" i="77"/>
  <c r="D84" i="29"/>
  <c r="FH84" i="39"/>
  <c r="EV84" i="39"/>
  <c r="D84" i="58"/>
  <c r="DS96" i="6"/>
  <c r="DW96" i="6" s="1"/>
  <c r="ET84" i="39"/>
  <c r="D45" i="30"/>
  <c r="D45" i="64"/>
  <c r="DT57" i="6"/>
  <c r="DX57" i="6" s="1"/>
  <c r="EU45" i="39"/>
  <c r="EW45" i="39"/>
  <c r="FM45" i="39"/>
  <c r="D77" i="28"/>
  <c r="DR89" i="6"/>
  <c r="DV89" i="6" s="1"/>
  <c r="ES77" i="39"/>
  <c r="FD77" i="39"/>
  <c r="D77" i="47"/>
  <c r="D17" i="29"/>
  <c r="DS29" i="6"/>
  <c r="D17" i="58"/>
  <c r="FH17" i="39"/>
  <c r="D8" i="76"/>
  <c r="D8" i="73"/>
  <c r="DR20" i="71"/>
  <c r="DU20" i="71" s="1"/>
  <c r="D62" i="29"/>
  <c r="DS74" i="6"/>
  <c r="DW74" i="6" s="1"/>
  <c r="FH62" i="39"/>
  <c r="ET62" i="39"/>
  <c r="D62" i="58"/>
  <c r="W10" i="33"/>
  <c r="EV62" i="39"/>
  <c r="I85" i="39"/>
  <c r="N11" i="33" s="1"/>
  <c r="FC85" i="39"/>
  <c r="D72" i="28"/>
  <c r="D72" i="47"/>
  <c r="DR84" i="6"/>
  <c r="DV84" i="6" s="1"/>
  <c r="FD72" i="39"/>
  <c r="ES72" i="39"/>
  <c r="D71" i="28"/>
  <c r="DR83" i="6"/>
  <c r="DV83" i="6" s="1"/>
  <c r="ES71" i="39"/>
  <c r="D71" i="47"/>
  <c r="DR47" i="6"/>
  <c r="D35" i="28"/>
  <c r="FD35" i="39"/>
  <c r="D35" i="47"/>
  <c r="D17" i="30"/>
  <c r="FM17" i="39"/>
  <c r="DT29" i="6"/>
  <c r="D17" i="64"/>
  <c r="D66" i="27"/>
  <c r="D66" i="41"/>
  <c r="DQ78" i="6"/>
  <c r="DU78" i="6" s="1"/>
  <c r="EZ66" i="39"/>
  <c r="ER66" i="39"/>
  <c r="D8" i="33"/>
  <c r="H8" i="33" s="1"/>
  <c r="I6" i="36"/>
  <c r="I11" i="35"/>
  <c r="H9" i="36"/>
  <c r="I7" i="36"/>
  <c r="O11" i="35"/>
  <c r="Q11" i="35" s="1"/>
  <c r="AH13" i="35"/>
  <c r="AJ13" i="35" s="1"/>
  <c r="K24" i="27"/>
  <c r="T24" i="27" s="1"/>
  <c r="C26" i="36"/>
  <c r="FG85" i="39"/>
  <c r="M85" i="39"/>
  <c r="D72" i="75"/>
  <c r="DQ84" i="71"/>
  <c r="DT84" i="71" s="1"/>
  <c r="D72" i="72"/>
  <c r="EZ72" i="39"/>
  <c r="V33" i="35"/>
  <c r="G138" i="27"/>
  <c r="P138" i="27" s="1"/>
  <c r="M101" i="64"/>
  <c r="O120" i="64"/>
  <c r="N120" i="64"/>
  <c r="G138" i="75"/>
  <c r="O138" i="75" s="1"/>
  <c r="O90" i="75"/>
  <c r="G142" i="77"/>
  <c r="G139" i="27"/>
  <c r="P139" i="27" s="1"/>
  <c r="H111" i="47"/>
  <c r="N111" i="47" s="1"/>
  <c r="O111" i="47" s="1"/>
  <c r="H111" i="74"/>
  <c r="P111" i="74" s="1"/>
  <c r="DM112" i="39"/>
  <c r="H111" i="58"/>
  <c r="O111" i="58" s="1"/>
  <c r="AI120" i="39"/>
  <c r="FC120" i="39"/>
  <c r="J47" i="27"/>
  <c r="S47" i="27" s="1"/>
  <c r="AE103" i="39"/>
  <c r="EY103" i="39"/>
  <c r="N103" i="64"/>
  <c r="O103" i="64"/>
  <c r="E106" i="39"/>
  <c r="EY106" i="39"/>
  <c r="I108" i="39"/>
  <c r="FC108" i="39"/>
  <c r="G136" i="75"/>
  <c r="O136" i="75" s="1"/>
  <c r="O88" i="75"/>
  <c r="O91" i="75"/>
  <c r="G139" i="75"/>
  <c r="O139" i="75" s="1"/>
  <c r="E139" i="30"/>
  <c r="J139" i="30" s="1"/>
  <c r="J91" i="30"/>
  <c r="M91" i="30" s="1"/>
  <c r="G141" i="76"/>
  <c r="O141" i="76" s="1"/>
  <c r="O93" i="76"/>
  <c r="G141" i="75"/>
  <c r="O141" i="75" s="1"/>
  <c r="O93" i="75"/>
  <c r="M113" i="39"/>
  <c r="FG113" i="39"/>
  <c r="G119" i="30"/>
  <c r="G119" i="64"/>
  <c r="L119" i="64" s="1"/>
  <c r="M119" i="64" s="1"/>
  <c r="O83" i="64"/>
  <c r="N83" i="64"/>
  <c r="G131" i="75"/>
  <c r="O131" i="75" s="1"/>
  <c r="O83" i="75"/>
  <c r="G130" i="77"/>
  <c r="G130" i="75"/>
  <c r="O130" i="75" s="1"/>
  <c r="O82" i="75"/>
  <c r="O81" i="64"/>
  <c r="N81" i="64"/>
  <c r="N81" i="29"/>
  <c r="G129" i="29"/>
  <c r="N129" i="29" s="1"/>
  <c r="G128" i="76"/>
  <c r="O128" i="76" s="1"/>
  <c r="O80" i="76"/>
  <c r="G128" i="75"/>
  <c r="O128" i="75" s="1"/>
  <c r="O80" i="75"/>
  <c r="G127" i="27"/>
  <c r="P127" i="27" s="1"/>
  <c r="G126" i="77"/>
  <c r="G126" i="76"/>
  <c r="O126" i="76" s="1"/>
  <c r="O78" i="76"/>
  <c r="N77" i="29"/>
  <c r="G125" i="29"/>
  <c r="N125" i="29" s="1"/>
  <c r="G125" i="76"/>
  <c r="O125" i="76" s="1"/>
  <c r="O77" i="76"/>
  <c r="N76" i="29"/>
  <c r="G124" i="29"/>
  <c r="N124" i="29" s="1"/>
  <c r="O75" i="75"/>
  <c r="G123" i="75"/>
  <c r="O123" i="75" s="1"/>
  <c r="G123" i="76"/>
  <c r="O123" i="76" s="1"/>
  <c r="O75" i="76"/>
  <c r="N74" i="29"/>
  <c r="G122" i="29"/>
  <c r="N122" i="29" s="1"/>
  <c r="G122" i="76"/>
  <c r="O122" i="76" s="1"/>
  <c r="O74" i="76"/>
  <c r="O74" i="75"/>
  <c r="G122" i="75"/>
  <c r="O122" i="75" s="1"/>
  <c r="M115" i="64"/>
  <c r="J24" i="27"/>
  <c r="S24" i="27" s="1"/>
  <c r="J68" i="27"/>
  <c r="S68" i="27" s="1"/>
  <c r="AM111" i="39"/>
  <c r="BY14" i="33" s="1"/>
  <c r="FG111" i="39"/>
  <c r="D115" i="73"/>
  <c r="DR127" i="71"/>
  <c r="DU127" i="71" s="1"/>
  <c r="D115" i="76"/>
  <c r="D112" i="28"/>
  <c r="ES112" i="39"/>
  <c r="FD112" i="39"/>
  <c r="DR124" i="6"/>
  <c r="DV124" i="6" s="1"/>
  <c r="D112" i="47"/>
  <c r="S11" i="26"/>
  <c r="G134" i="27"/>
  <c r="P134" i="27" s="1"/>
  <c r="O86" i="75"/>
  <c r="G134" i="75"/>
  <c r="O134" i="75" s="1"/>
  <c r="DR121" i="71"/>
  <c r="DU121" i="71" s="1"/>
  <c r="D109" i="76"/>
  <c r="D109" i="73"/>
  <c r="O84" i="76"/>
  <c r="G132" i="76"/>
  <c r="O132" i="76" s="1"/>
  <c r="G132" i="75"/>
  <c r="O132" i="75" s="1"/>
  <c r="O84" i="75"/>
  <c r="M96" i="39"/>
  <c r="FG96" i="39"/>
  <c r="J96" i="30"/>
  <c r="M96" i="30" s="1"/>
  <c r="E144" i="30"/>
  <c r="J144" i="30" s="1"/>
  <c r="G144" i="77"/>
  <c r="I107" i="39"/>
  <c r="FC107" i="39"/>
  <c r="E86" i="39"/>
  <c r="EY86" i="39"/>
  <c r="D12" i="33"/>
  <c r="H12" i="33" s="1"/>
  <c r="AI87" i="39"/>
  <c r="FC87" i="39"/>
  <c r="G135" i="76"/>
  <c r="O135" i="76" s="1"/>
  <c r="O87" i="76"/>
  <c r="G135" i="77"/>
  <c r="FG89" i="39"/>
  <c r="M89" i="39"/>
  <c r="J89" i="30"/>
  <c r="M89" i="30" s="1"/>
  <c r="E137" i="30"/>
  <c r="J137" i="30" s="1"/>
  <c r="D86" i="29"/>
  <c r="DS98" i="6"/>
  <c r="DW98" i="6" s="1"/>
  <c r="EV86" i="39"/>
  <c r="ET86" i="39"/>
  <c r="FH86" i="39"/>
  <c r="D86" i="58"/>
  <c r="D26" i="36"/>
  <c r="K6" i="35"/>
  <c r="I25" i="36"/>
  <c r="F28" i="36"/>
  <c r="J26" i="36"/>
  <c r="F25" i="36"/>
  <c r="C27" i="36"/>
  <c r="Q5" i="35"/>
  <c r="FC118" i="39"/>
  <c r="I118" i="39"/>
  <c r="D118" i="58"/>
  <c r="FH118" i="39"/>
  <c r="D118" i="29"/>
  <c r="ET118" i="39"/>
  <c r="EV118" i="39"/>
  <c r="DS130" i="6"/>
  <c r="DW130" i="6" s="1"/>
  <c r="G117" i="30"/>
  <c r="G117" i="64"/>
  <c r="L117" i="64" s="1"/>
  <c r="M117" i="64" s="1"/>
  <c r="D91" i="77"/>
  <c r="D91" i="74"/>
  <c r="DS103" i="71"/>
  <c r="DV103" i="71" s="1"/>
  <c r="FH91" i="39"/>
  <c r="K28" i="27"/>
  <c r="T28" i="27" s="1"/>
  <c r="K36" i="27"/>
  <c r="T36" i="27" s="1"/>
  <c r="K86" i="27"/>
  <c r="T86" i="27" s="1"/>
  <c r="G118" i="30"/>
  <c r="G118" i="64"/>
  <c r="L118" i="64" s="1"/>
  <c r="M118" i="64" s="1"/>
  <c r="D104" i="72"/>
  <c r="D104" i="75"/>
  <c r="DQ116" i="71"/>
  <c r="DT116" i="71" s="1"/>
  <c r="E104" i="39"/>
  <c r="EY104" i="39"/>
  <c r="R73" i="39"/>
  <c r="FL73" i="39"/>
  <c r="AI71" i="39"/>
  <c r="BP10" i="33" s="1"/>
  <c r="FC71" i="39"/>
  <c r="FC67" i="39"/>
  <c r="I67" i="39"/>
  <c r="E65" i="39"/>
  <c r="EY65" i="39"/>
  <c r="D10" i="33"/>
  <c r="H10" i="33" s="1"/>
  <c r="D63" i="76"/>
  <c r="D63" i="73"/>
  <c r="DR75" i="71"/>
  <c r="DU75" i="71" s="1"/>
  <c r="AE59" i="39"/>
  <c r="EY59" i="39"/>
  <c r="I57" i="39"/>
  <c r="FC57" i="39"/>
  <c r="D55" i="76"/>
  <c r="D55" i="73"/>
  <c r="AC8" i="26" s="1"/>
  <c r="DR67" i="71"/>
  <c r="DU67" i="71" s="1"/>
  <c r="AM51" i="39"/>
  <c r="BX9" i="33"/>
  <c r="CB9" i="33" s="1"/>
  <c r="I49" i="39"/>
  <c r="FC49" i="39"/>
  <c r="D47" i="77"/>
  <c r="D47" i="74"/>
  <c r="DS59" i="71"/>
  <c r="DV59" i="71" s="1"/>
  <c r="D45" i="77"/>
  <c r="D45" i="74"/>
  <c r="DS57" i="71"/>
  <c r="DV57" i="71" s="1"/>
  <c r="I43" i="39"/>
  <c r="FC43" i="39"/>
  <c r="I41" i="39"/>
  <c r="FC41" i="39"/>
  <c r="D39" i="75"/>
  <c r="DQ51" i="71"/>
  <c r="DT51" i="71" s="1"/>
  <c r="D39" i="72"/>
  <c r="R35" i="39"/>
  <c r="AF7" i="33" s="1"/>
  <c r="FL35" i="39"/>
  <c r="M33" i="39"/>
  <c r="FG33" i="39"/>
  <c r="V7" i="33"/>
  <c r="Z7" i="33" s="1"/>
  <c r="D31" i="76"/>
  <c r="D31" i="73"/>
  <c r="DR43" i="71"/>
  <c r="DU43" i="71" s="1"/>
  <c r="AM27" i="39"/>
  <c r="BX7" i="33"/>
  <c r="CB7" i="33" s="1"/>
  <c r="I25" i="39"/>
  <c r="FC25" i="39"/>
  <c r="E23" i="39"/>
  <c r="EY23" i="39"/>
  <c r="AM21" i="39"/>
  <c r="FG21" i="39"/>
  <c r="EY19" i="39"/>
  <c r="E19" i="39"/>
  <c r="I17" i="39"/>
  <c r="FC17" i="39"/>
  <c r="EY15" i="39"/>
  <c r="E15" i="39"/>
  <c r="D6" i="33"/>
  <c r="H6" i="33" s="1"/>
  <c r="R13" i="39"/>
  <c r="FL13" i="39"/>
  <c r="D11" i="77"/>
  <c r="DS23" i="71"/>
  <c r="DV23" i="71" s="1"/>
  <c r="D11" i="74"/>
  <c r="FC9" i="39"/>
  <c r="I9" i="39"/>
  <c r="FL7" i="39"/>
  <c r="R7" i="39"/>
  <c r="M5" i="39"/>
  <c r="FG5" i="39"/>
  <c r="K5" i="36"/>
  <c r="C13" i="35"/>
  <c r="E13" i="35" s="1"/>
  <c r="L7" i="36"/>
  <c r="O14" i="35"/>
  <c r="Q14" i="35" s="1"/>
  <c r="I5" i="36"/>
  <c r="C11" i="35"/>
  <c r="E11" i="35" s="1"/>
  <c r="AH10" i="35"/>
  <c r="AJ10" i="35" s="1"/>
  <c r="AE10" i="33"/>
  <c r="AI10" i="33" s="1"/>
  <c r="AJ10" i="33" s="1"/>
  <c r="I23" i="35" s="1"/>
  <c r="F7" i="36"/>
  <c r="O8" i="35"/>
  <c r="Q8" i="35" s="1"/>
  <c r="D5" i="36"/>
  <c r="C6" i="35"/>
  <c r="E6" i="35" s="1"/>
  <c r="CG9" i="33"/>
  <c r="CH9" i="33" s="1"/>
  <c r="CI9" i="33" s="1"/>
  <c r="AR8" i="32"/>
  <c r="AF6" i="32"/>
  <c r="AF7" i="32"/>
  <c r="H28" i="36"/>
  <c r="V32" i="35"/>
  <c r="FC13" i="39"/>
  <c r="D47" i="27"/>
  <c r="D47" i="41"/>
  <c r="EZ47" i="39"/>
  <c r="DQ59" i="6"/>
  <c r="DU59" i="6" s="1"/>
  <c r="ER47" i="39"/>
  <c r="D73" i="28"/>
  <c r="FD73" i="39"/>
  <c r="ES73" i="39"/>
  <c r="DR85" i="6"/>
  <c r="DV85" i="6" s="1"/>
  <c r="D73" i="47"/>
  <c r="D5" i="28"/>
  <c r="D5" i="47"/>
  <c r="DR17" i="6"/>
  <c r="FD5" i="39"/>
  <c r="D14" i="30"/>
  <c r="FM14" i="39"/>
  <c r="D14" i="64"/>
  <c r="DT26" i="6"/>
  <c r="D20" i="27"/>
  <c r="EZ20" i="39"/>
  <c r="D20" i="41"/>
  <c r="DQ32" i="6"/>
  <c r="D32" i="29"/>
  <c r="D32" i="58"/>
  <c r="DS44" i="6"/>
  <c r="FH32" i="39"/>
  <c r="D46" i="27"/>
  <c r="DQ58" i="6"/>
  <c r="DU58" i="6" s="1"/>
  <c r="EZ46" i="39"/>
  <c r="D46" i="41"/>
  <c r="ER46" i="39"/>
  <c r="D58" i="30"/>
  <c r="FM58" i="39"/>
  <c r="EU58" i="39"/>
  <c r="DT70" i="6"/>
  <c r="DX70" i="6" s="1"/>
  <c r="EW58" i="39"/>
  <c r="D58" i="64"/>
  <c r="D64" i="30"/>
  <c r="DT76" i="6"/>
  <c r="DX76" i="6" s="1"/>
  <c r="EW64" i="39"/>
  <c r="EU64" i="39"/>
  <c r="FM64" i="39"/>
  <c r="D64" i="64"/>
  <c r="D68" i="75"/>
  <c r="D68" i="72"/>
  <c r="DQ80" i="71"/>
  <c r="DT80" i="71" s="1"/>
  <c r="DG97" i="39"/>
  <c r="DQ44" i="6"/>
  <c r="D32" i="27"/>
  <c r="D32" i="41"/>
  <c r="EZ32" i="39"/>
  <c r="N48" i="64"/>
  <c r="O48" i="64"/>
  <c r="D56" i="29"/>
  <c r="DS68" i="6"/>
  <c r="DW68" i="6" s="1"/>
  <c r="D56" i="58"/>
  <c r="ET56" i="39"/>
  <c r="FH56" i="39"/>
  <c r="EV56" i="39"/>
  <c r="D2" i="28"/>
  <c r="DR14" i="6"/>
  <c r="D2" i="47"/>
  <c r="FD2" i="39"/>
  <c r="FG23" i="39"/>
  <c r="H15" i="27"/>
  <c r="Q15" i="27" s="1"/>
  <c r="H15" i="41"/>
  <c r="R15" i="41" s="1"/>
  <c r="AH7" i="35"/>
  <c r="AJ7" i="35" s="1"/>
  <c r="CH7" i="33"/>
  <c r="CI7" i="33" s="1"/>
  <c r="E7" i="36"/>
  <c r="H4" i="36"/>
  <c r="F5" i="36"/>
  <c r="C8" i="35"/>
  <c r="E8" i="35" s="1"/>
  <c r="K6" i="36"/>
  <c r="I13" i="35"/>
  <c r="K13" i="35" s="1"/>
  <c r="AB12" i="35"/>
  <c r="AD12" i="35" s="1"/>
  <c r="J5" i="36"/>
  <c r="M13" i="33"/>
  <c r="Q13" i="33" s="1"/>
  <c r="K62" i="27"/>
  <c r="T62" i="27" s="1"/>
  <c r="R110" i="39"/>
  <c r="FL110" i="39"/>
  <c r="D110" i="75"/>
  <c r="D110" i="72"/>
  <c r="DQ122" i="71"/>
  <c r="DT122" i="71" s="1"/>
  <c r="EY114" i="39"/>
  <c r="E114" i="39"/>
  <c r="G113" i="30"/>
  <c r="G113" i="64"/>
  <c r="L113" i="64" s="1"/>
  <c r="M113" i="64" s="1"/>
  <c r="G128" i="30"/>
  <c r="L116" i="30"/>
  <c r="M116" i="30" s="1"/>
  <c r="FL102" i="39"/>
  <c r="R102" i="39"/>
  <c r="FC102" i="39"/>
  <c r="I102" i="39"/>
  <c r="M102" i="30"/>
  <c r="I92" i="39"/>
  <c r="FC92" i="39"/>
  <c r="D92" i="76"/>
  <c r="D92" i="73"/>
  <c r="DR104" i="71"/>
  <c r="DU104" i="71" s="1"/>
  <c r="G140" i="27"/>
  <c r="P140" i="27" s="1"/>
  <c r="N92" i="29"/>
  <c r="G140" i="29"/>
  <c r="N140" i="29" s="1"/>
  <c r="EZ87" i="39"/>
  <c r="I27" i="36"/>
  <c r="H30" i="27"/>
  <c r="Q30" i="27" s="1"/>
  <c r="H30" i="41"/>
  <c r="R30" i="41" s="1"/>
  <c r="G133" i="27"/>
  <c r="P133" i="27" s="1"/>
  <c r="D2" i="29"/>
  <c r="FH2" i="39"/>
  <c r="D2" i="58"/>
  <c r="R2" i="58" s="1"/>
  <c r="DS14" i="6"/>
  <c r="D46" i="76"/>
  <c r="D46" i="73"/>
  <c r="DR58" i="71"/>
  <c r="DU58" i="71" s="1"/>
  <c r="FD46" i="39"/>
  <c r="D52" i="30"/>
  <c r="D52" i="64"/>
  <c r="FM52" i="39"/>
  <c r="DT64" i="6"/>
  <c r="DX64" i="6" s="1"/>
  <c r="EU52" i="39"/>
  <c r="EW52" i="39"/>
  <c r="D61" i="28"/>
  <c r="DR73" i="6"/>
  <c r="DV73" i="6" s="1"/>
  <c r="FD61" i="39"/>
  <c r="ES61" i="39"/>
  <c r="D61" i="47"/>
  <c r="D64" i="28"/>
  <c r="DR76" i="6"/>
  <c r="DV76" i="6" s="1"/>
  <c r="ES64" i="39"/>
  <c r="FD64" i="39"/>
  <c r="D64" i="47"/>
  <c r="D75" i="27"/>
  <c r="DQ87" i="6"/>
  <c r="DU87" i="6" s="1"/>
  <c r="D75" i="41"/>
  <c r="ER75" i="39"/>
  <c r="EZ75" i="39"/>
  <c r="E11" i="33"/>
  <c r="H24" i="27"/>
  <c r="Q24" i="27" s="1"/>
  <c r="H24" i="41"/>
  <c r="R24" i="41" s="1"/>
  <c r="AH6" i="35"/>
  <c r="AJ6" i="35" s="1"/>
  <c r="CH6" i="33"/>
  <c r="CI6" i="33" s="1"/>
  <c r="E6" i="36"/>
  <c r="I7" i="35"/>
  <c r="K7" i="35" s="1"/>
  <c r="G6" i="36"/>
  <c r="I9" i="35"/>
  <c r="K9" i="35" s="1"/>
  <c r="E5" i="36"/>
  <c r="C7" i="35"/>
  <c r="E7" i="35" s="1"/>
  <c r="G9" i="36"/>
  <c r="M11" i="33"/>
  <c r="Q11" i="33" s="1"/>
  <c r="G112" i="64"/>
  <c r="L112" i="64" s="1"/>
  <c r="M112" i="64" s="1"/>
  <c r="G112" i="30"/>
  <c r="FC99" i="39"/>
  <c r="I99" i="39"/>
  <c r="D99" i="72"/>
  <c r="DQ111" i="71"/>
  <c r="DT111" i="71" s="1"/>
  <c r="D99" i="75"/>
  <c r="M99" i="64"/>
  <c r="EY102" i="39"/>
  <c r="H10" i="32"/>
  <c r="D96" i="30"/>
  <c r="FM96" i="39"/>
  <c r="DT108" i="6"/>
  <c r="DX108" i="6" s="1"/>
  <c r="D96" i="64"/>
  <c r="O96" i="64" s="1"/>
  <c r="EW96" i="39"/>
  <c r="EU96" i="39"/>
  <c r="D26" i="30"/>
  <c r="DT38" i="6"/>
  <c r="FM26" i="39"/>
  <c r="D26" i="64"/>
  <c r="D38" i="76"/>
  <c r="D38" i="73"/>
  <c r="DR50" i="71"/>
  <c r="DU50" i="71" s="1"/>
  <c r="FD38" i="39"/>
  <c r="G25" i="36"/>
  <c r="H14" i="27"/>
  <c r="Q14" i="27" s="1"/>
  <c r="H14" i="41"/>
  <c r="R14" i="41" s="1"/>
  <c r="EY73" i="39"/>
  <c r="I3" i="36"/>
  <c r="L6" i="36"/>
  <c r="I14" i="35"/>
  <c r="AB33" i="35"/>
  <c r="M121" i="39"/>
  <c r="FG121" i="39"/>
  <c r="D121" i="77"/>
  <c r="D121" i="74"/>
  <c r="DS133" i="71"/>
  <c r="DV133" i="71" s="1"/>
  <c r="K64" i="27"/>
  <c r="T64" i="27" s="1"/>
  <c r="K72" i="27"/>
  <c r="T72" i="27" s="1"/>
  <c r="R99" i="39"/>
  <c r="FL99" i="39"/>
  <c r="E99" i="39"/>
  <c r="EY99" i="39"/>
  <c r="D102" i="27"/>
  <c r="DQ114" i="6"/>
  <c r="DU114" i="6" s="1"/>
  <c r="EZ102" i="39"/>
  <c r="D102" i="41"/>
  <c r="ER102" i="39"/>
  <c r="N51" i="64"/>
  <c r="O51" i="64"/>
  <c r="D117" i="29"/>
  <c r="FH117" i="39"/>
  <c r="D117" i="58"/>
  <c r="ET117" i="39"/>
  <c r="EV117" i="39"/>
  <c r="DS129" i="6"/>
  <c r="DW129" i="6" s="1"/>
  <c r="FG119" i="39"/>
  <c r="M119" i="39"/>
  <c r="I119" i="39"/>
  <c r="FC119" i="39"/>
  <c r="H36" i="27"/>
  <c r="Q36" i="27" s="1"/>
  <c r="H36" i="41"/>
  <c r="R36" i="41" s="1"/>
  <c r="D85" i="77"/>
  <c r="D85" i="74"/>
  <c r="DS97" i="71"/>
  <c r="DV97" i="71" s="1"/>
  <c r="G98" i="30"/>
  <c r="L98" i="30" s="1"/>
  <c r="M98" i="30" s="1"/>
  <c r="DE110" i="39"/>
  <c r="G98" i="64"/>
  <c r="L98" i="64" s="1"/>
  <c r="M98" i="64" s="1"/>
  <c r="D109" i="29"/>
  <c r="DS121" i="6"/>
  <c r="DW121" i="6" s="1"/>
  <c r="FH109" i="39"/>
  <c r="EV109" i="39"/>
  <c r="D109" i="58"/>
  <c r="ET109" i="39"/>
  <c r="DG38" i="39"/>
  <c r="DI26" i="39"/>
  <c r="D31" i="28"/>
  <c r="FD31" i="39"/>
  <c r="D31" i="47"/>
  <c r="DR43" i="6"/>
  <c r="D47" i="28"/>
  <c r="D47" i="47"/>
  <c r="DR59" i="6"/>
  <c r="DV59" i="6" s="1"/>
  <c r="ES47" i="39"/>
  <c r="FD47" i="39"/>
  <c r="D12" i="77"/>
  <c r="D12" i="74"/>
  <c r="DS24" i="71"/>
  <c r="DV24" i="71" s="1"/>
  <c r="H27" i="27"/>
  <c r="Q27" i="27" s="1"/>
  <c r="H27" i="41"/>
  <c r="R27" i="41" s="1"/>
  <c r="DH35" i="39"/>
  <c r="DI23" i="39"/>
  <c r="N40" i="64"/>
  <c r="O40" i="64"/>
  <c r="R121" i="39"/>
  <c r="FL121" i="39"/>
  <c r="DQ133" i="71"/>
  <c r="DT133" i="71" s="1"/>
  <c r="D121" i="72"/>
  <c r="D121" i="75"/>
  <c r="M99" i="39"/>
  <c r="FG99" i="39"/>
  <c r="D108" i="30"/>
  <c r="DT120" i="6"/>
  <c r="DX120" i="6" s="1"/>
  <c r="FM108" i="39"/>
  <c r="D108" i="64"/>
  <c r="N108" i="64" s="1"/>
  <c r="EW108" i="39"/>
  <c r="EU108" i="39"/>
  <c r="E25" i="36"/>
  <c r="K26" i="27"/>
  <c r="T26" i="27" s="1"/>
  <c r="K58" i="27"/>
  <c r="T58" i="27" s="1"/>
  <c r="K74" i="27"/>
  <c r="T74" i="27" s="1"/>
  <c r="D44" i="77"/>
  <c r="D44" i="74"/>
  <c r="DS56" i="71"/>
  <c r="DV56" i="71" s="1"/>
  <c r="O80" i="64"/>
  <c r="N80" i="64"/>
  <c r="D119" i="74"/>
  <c r="DS131" i="71"/>
  <c r="DV131" i="71" s="1"/>
  <c r="D119" i="77"/>
  <c r="E119" i="39"/>
  <c r="EY119" i="39"/>
  <c r="DG60" i="39"/>
  <c r="DI48" i="39"/>
  <c r="D85" i="75"/>
  <c r="D85" i="72"/>
  <c r="DQ97" i="71"/>
  <c r="DT97" i="71" s="1"/>
  <c r="D27" i="27"/>
  <c r="DQ39" i="6"/>
  <c r="EZ27" i="39"/>
  <c r="D27" i="41"/>
  <c r="D40" i="76"/>
  <c r="DR52" i="71"/>
  <c r="DU52" i="71" s="1"/>
  <c r="D40" i="73"/>
  <c r="D94" i="29"/>
  <c r="DS106" i="6"/>
  <c r="DW106" i="6" s="1"/>
  <c r="EV94" i="39"/>
  <c r="FH94" i="39"/>
  <c r="D94" i="58"/>
  <c r="ET94" i="39"/>
  <c r="D33" i="30"/>
  <c r="DT45" i="6"/>
  <c r="D33" i="64"/>
  <c r="FM33" i="39"/>
  <c r="D65" i="29"/>
  <c r="FH65" i="39"/>
  <c r="D65" i="58"/>
  <c r="DS77" i="6"/>
  <c r="DW77" i="6" s="1"/>
  <c r="EV65" i="39"/>
  <c r="ET65" i="39"/>
  <c r="D19" i="28"/>
  <c r="D19" i="47"/>
  <c r="FD19" i="39"/>
  <c r="DR31" i="6"/>
  <c r="H11" i="27"/>
  <c r="Q11" i="27" s="1"/>
  <c r="H11" i="41"/>
  <c r="R11" i="41" s="1"/>
  <c r="K56" i="27"/>
  <c r="T56" i="27" s="1"/>
  <c r="D99" i="76"/>
  <c r="D99" i="73"/>
  <c r="DR111" i="71"/>
  <c r="DU111" i="71" s="1"/>
  <c r="D99" i="77"/>
  <c r="D99" i="74"/>
  <c r="DS111" i="71"/>
  <c r="DV111" i="71" s="1"/>
  <c r="I26" i="36"/>
  <c r="K11" i="35"/>
  <c r="D82" i="30"/>
  <c r="DT94" i="6"/>
  <c r="DX94" i="6" s="1"/>
  <c r="D82" i="64"/>
  <c r="N82" i="64" s="1"/>
  <c r="EU82" i="39"/>
  <c r="FM82" i="39"/>
  <c r="EW82" i="39"/>
  <c r="K50" i="27"/>
  <c r="T50" i="27" s="1"/>
  <c r="D106" i="77"/>
  <c r="FH106" i="39"/>
  <c r="D106" i="74"/>
  <c r="DS118" i="71"/>
  <c r="DV118" i="71" s="1"/>
  <c r="D90" i="27"/>
  <c r="D90" i="41"/>
  <c r="DQ102" i="6"/>
  <c r="DU102" i="6" s="1"/>
  <c r="EZ90" i="39"/>
  <c r="ER90" i="39"/>
  <c r="D81" i="75"/>
  <c r="D81" i="72"/>
  <c r="DQ93" i="71"/>
  <c r="DT93" i="71" s="1"/>
  <c r="D119" i="73"/>
  <c r="D119" i="76"/>
  <c r="DR131" i="71"/>
  <c r="DU131" i="71" s="1"/>
  <c r="K32" i="27"/>
  <c r="T32" i="27" s="1"/>
  <c r="D107" i="30"/>
  <c r="D107" i="64"/>
  <c r="DT119" i="6"/>
  <c r="DX119" i="6" s="1"/>
  <c r="FM107" i="39"/>
  <c r="EU107" i="39"/>
  <c r="EW107" i="39"/>
  <c r="R85" i="39"/>
  <c r="AF11" i="33" s="1"/>
  <c r="FL85" i="39"/>
  <c r="AE11" i="33"/>
  <c r="AI11" i="33" s="1"/>
  <c r="D59" i="27"/>
  <c r="EZ59" i="39"/>
  <c r="D59" i="41"/>
  <c r="ER59" i="39"/>
  <c r="DQ71" i="6"/>
  <c r="DU71" i="6" s="1"/>
  <c r="D24" i="27"/>
  <c r="D24" i="41"/>
  <c r="DQ36" i="6"/>
  <c r="EZ24" i="39"/>
  <c r="D70" i="28"/>
  <c r="FD70" i="39"/>
  <c r="D70" i="47"/>
  <c r="ES70" i="39"/>
  <c r="DR82" i="6"/>
  <c r="DV82" i="6" s="1"/>
  <c r="D83" i="28"/>
  <c r="D83" i="47"/>
  <c r="DR95" i="6"/>
  <c r="DV95" i="6" s="1"/>
  <c r="ES83" i="39"/>
  <c r="FD83" i="39"/>
  <c r="U33" i="35"/>
  <c r="U32" i="35"/>
  <c r="D116" i="30"/>
  <c r="FM116" i="39"/>
  <c r="DT128" i="6"/>
  <c r="DX128" i="6" s="1"/>
  <c r="D116" i="64"/>
  <c r="O116" i="64" s="1"/>
  <c r="EW116" i="39"/>
  <c r="EU116" i="39"/>
  <c r="FD111" i="39"/>
  <c r="ES111" i="39"/>
  <c r="D111" i="28"/>
  <c r="DR123" i="6"/>
  <c r="DV123" i="6" s="1"/>
  <c r="D111" i="47"/>
  <c r="Q111" i="47" s="1"/>
  <c r="H7" i="27"/>
  <c r="Q7" i="27" s="1"/>
  <c r="H7" i="41"/>
  <c r="R7" i="41" s="1"/>
  <c r="BF11" i="33"/>
  <c r="BJ11" i="33" s="1"/>
  <c r="FH12" i="39"/>
  <c r="M4" i="75"/>
  <c r="N6" i="75"/>
  <c r="N13" i="76"/>
  <c r="E24" i="76"/>
  <c r="M24" i="76" s="1"/>
  <c r="AM6" i="6"/>
  <c r="AM21" i="6"/>
  <c r="AN4" i="6"/>
  <c r="AN7" i="6" s="1"/>
  <c r="AM22" i="6"/>
  <c r="AM5" i="6"/>
  <c r="AM23" i="6"/>
  <c r="J64" i="27"/>
  <c r="S64" i="27" s="1"/>
  <c r="J78" i="27"/>
  <c r="S78" i="27" s="1"/>
  <c r="J86" i="27"/>
  <c r="S86" i="27" s="1"/>
  <c r="BO21" i="6"/>
  <c r="BO22" i="6"/>
  <c r="BO5" i="6"/>
  <c r="BP4" i="6"/>
  <c r="DF4" i="6"/>
  <c r="DE22" i="6"/>
  <c r="DE5" i="6"/>
  <c r="M7" i="75"/>
  <c r="E19" i="75"/>
  <c r="O48" i="47"/>
  <c r="O80" i="47"/>
  <c r="P80" i="47" s="1"/>
  <c r="M7" i="76"/>
  <c r="E19" i="76"/>
  <c r="BO23" i="6"/>
  <c r="DE6" i="6"/>
  <c r="BO6" i="6"/>
  <c r="BO7" i="6"/>
  <c r="CB7" i="6"/>
  <c r="DD7" i="6"/>
  <c r="CO7" i="6"/>
  <c r="V8" i="6"/>
  <c r="CC7" i="6"/>
  <c r="DF7" i="6"/>
  <c r="BM7" i="6"/>
  <c r="W7" i="6"/>
  <c r="CP7" i="6"/>
  <c r="AK7" i="6"/>
  <c r="CD7" i="6"/>
  <c r="Z7" i="6"/>
  <c r="CE7" i="6"/>
  <c r="BN7" i="6"/>
  <c r="AY7" i="6"/>
  <c r="CF7" i="6"/>
  <c r="DE7" i="6"/>
  <c r="CA7" i="6"/>
  <c r="X7" i="6"/>
  <c r="Y7" i="6"/>
  <c r="DC7" i="6"/>
  <c r="AM7" i="6"/>
  <c r="AZ7" i="6"/>
  <c r="AA7" i="6"/>
  <c r="AL7" i="6"/>
  <c r="BP7" i="6"/>
  <c r="F20" i="76"/>
  <c r="N13" i="75"/>
  <c r="E24" i="77"/>
  <c r="M24" i="77" s="1"/>
  <c r="O100" i="47"/>
  <c r="Q100" i="47" s="1"/>
  <c r="CG7" i="6"/>
  <c r="DE23" i="6"/>
  <c r="CA24" i="6"/>
  <c r="AA24" i="6"/>
  <c r="Z24" i="6"/>
  <c r="CP24" i="6"/>
  <c r="AL24" i="6"/>
  <c r="CO24" i="6"/>
  <c r="AK24" i="6"/>
  <c r="CF24" i="6"/>
  <c r="W24" i="6"/>
  <c r="BM24" i="6"/>
  <c r="V25" i="6"/>
  <c r="CC24" i="6"/>
  <c r="Y24" i="6"/>
  <c r="DE24" i="6"/>
  <c r="CD24" i="6"/>
  <c r="DC24" i="6"/>
  <c r="DF24" i="6"/>
  <c r="BN24" i="6"/>
  <c r="AZ24" i="6"/>
  <c r="BP24" i="6"/>
  <c r="X24" i="6"/>
  <c r="AY24" i="6"/>
  <c r="DD24" i="6"/>
  <c r="BO24" i="6"/>
  <c r="AM24" i="6"/>
  <c r="CB24" i="6"/>
  <c r="P61" i="47"/>
  <c r="P38" i="47"/>
  <c r="P62" i="47"/>
  <c r="Q62" i="47"/>
  <c r="Q8" i="47"/>
  <c r="P8" i="47"/>
  <c r="Q2" i="47"/>
  <c r="P2" i="47"/>
  <c r="Q78" i="47"/>
  <c r="Q31" i="47"/>
  <c r="P31" i="47"/>
  <c r="Q79" i="47"/>
  <c r="Q95" i="47"/>
  <c r="P95" i="47"/>
  <c r="O11" i="47"/>
  <c r="Q24" i="47"/>
  <c r="P24" i="47"/>
  <c r="Q56" i="47"/>
  <c r="P56" i="47"/>
  <c r="Q64" i="47"/>
  <c r="P64" i="47"/>
  <c r="Q72" i="47"/>
  <c r="P72" i="47"/>
  <c r="Q88" i="47"/>
  <c r="AB5" i="6"/>
  <c r="AB24" i="6"/>
  <c r="AB7" i="6"/>
  <c r="AB22" i="6"/>
  <c r="AB6" i="6"/>
  <c r="AB23" i="6"/>
  <c r="AB25" i="6"/>
  <c r="AB21" i="6"/>
  <c r="AC4" i="6"/>
  <c r="F17" i="76"/>
  <c r="N5" i="76"/>
  <c r="Q69" i="47"/>
  <c r="Q18" i="47"/>
  <c r="P18" i="47"/>
  <c r="P73" i="47"/>
  <c r="Q81" i="47"/>
  <c r="Q89" i="47"/>
  <c r="P89" i="47"/>
  <c r="Q10" i="47"/>
  <c r="P10" i="47"/>
  <c r="O15" i="47"/>
  <c r="Q26" i="47"/>
  <c r="P26" i="47"/>
  <c r="P34" i="47"/>
  <c r="Q34" i="47"/>
  <c r="Q42" i="47"/>
  <c r="P42" i="47"/>
  <c r="P50" i="47"/>
  <c r="Q50" i="47"/>
  <c r="Q58" i="47"/>
  <c r="P58" i="47"/>
  <c r="Q66" i="47"/>
  <c r="P66" i="47"/>
  <c r="Q74" i="47"/>
  <c r="P74" i="47"/>
  <c r="P82" i="47"/>
  <c r="Q82" i="47"/>
  <c r="P90" i="47"/>
  <c r="Q90" i="47"/>
  <c r="Q106" i="47"/>
  <c r="P106" i="47"/>
  <c r="CR22" i="6"/>
  <c r="CR5" i="6"/>
  <c r="CR24" i="6"/>
  <c r="CR21" i="6"/>
  <c r="CR6" i="6"/>
  <c r="CS4" i="6"/>
  <c r="CR25" i="6"/>
  <c r="CR7" i="6"/>
  <c r="CR23" i="6"/>
  <c r="BB22" i="6"/>
  <c r="BB5" i="6"/>
  <c r="BB23" i="6"/>
  <c r="BB6" i="6"/>
  <c r="BB24" i="6"/>
  <c r="BB21" i="6"/>
  <c r="BB7" i="6"/>
  <c r="BB25" i="6"/>
  <c r="BC4" i="6"/>
  <c r="P77" i="47"/>
  <c r="Q77" i="47"/>
  <c r="Q109" i="47"/>
  <c r="P109" i="47"/>
  <c r="Q22" i="47"/>
  <c r="P22" i="47"/>
  <c r="Q46" i="47"/>
  <c r="P46" i="47"/>
  <c r="O27" i="47"/>
  <c r="O35" i="47"/>
  <c r="O43" i="47"/>
  <c r="O51" i="47"/>
  <c r="O59" i="47"/>
  <c r="O67" i="47"/>
  <c r="O75" i="47"/>
  <c r="O83" i="47"/>
  <c r="O91" i="47"/>
  <c r="O99" i="47"/>
  <c r="O107" i="47"/>
  <c r="Q14" i="47"/>
  <c r="P14" i="47"/>
  <c r="O3" i="47"/>
  <c r="O19" i="47"/>
  <c r="Q28" i="47"/>
  <c r="P28" i="47"/>
  <c r="P44" i="47"/>
  <c r="Q44" i="47"/>
  <c r="Q52" i="47"/>
  <c r="P52" i="47"/>
  <c r="P60" i="47"/>
  <c r="Q60" i="47"/>
  <c r="P76" i="47"/>
  <c r="Q76" i="47"/>
  <c r="P4" i="47"/>
  <c r="Q4" i="47"/>
  <c r="Q20" i="47"/>
  <c r="P20" i="47"/>
  <c r="BB8" i="6"/>
  <c r="CI4" i="6"/>
  <c r="CH22" i="6"/>
  <c r="CH8" i="6"/>
  <c r="CH23" i="6"/>
  <c r="CH5" i="6"/>
  <c r="CH24" i="6"/>
  <c r="CH6" i="6"/>
  <c r="CH25" i="6"/>
  <c r="CH21" i="6"/>
  <c r="CH7" i="6"/>
  <c r="M5" i="75"/>
  <c r="E17" i="75"/>
  <c r="F23" i="77"/>
  <c r="N23" i="77" s="1"/>
  <c r="F23" i="75"/>
  <c r="N11" i="75"/>
  <c r="F19" i="77"/>
  <c r="N19" i="77" s="1"/>
  <c r="F21" i="76"/>
  <c r="N9" i="76"/>
  <c r="N3" i="75"/>
  <c r="F15" i="75"/>
  <c r="N10" i="75"/>
  <c r="F22" i="75"/>
  <c r="E17" i="76"/>
  <c r="M5" i="76"/>
  <c r="F16" i="77"/>
  <c r="N16" i="77" s="1"/>
  <c r="F21" i="75"/>
  <c r="N9" i="75"/>
  <c r="E20" i="77"/>
  <c r="M20" i="77" s="1"/>
  <c r="N11" i="76"/>
  <c r="F23" i="76"/>
  <c r="AE7" i="35" l="1"/>
  <c r="R5" i="35"/>
  <c r="Q26" i="35"/>
  <c r="E23" i="77"/>
  <c r="M23" i="77" s="1"/>
  <c r="S23" i="77" s="1"/>
  <c r="E25" i="75"/>
  <c r="M25" i="75" s="1"/>
  <c r="G23" i="90"/>
  <c r="O23" i="90" s="1"/>
  <c r="U23" i="90" s="1"/>
  <c r="G22" i="88"/>
  <c r="O22" i="88" s="1"/>
  <c r="U22" i="88" s="1"/>
  <c r="G25" i="90"/>
  <c r="O25" i="90" s="1"/>
  <c r="U25" i="90" s="1"/>
  <c r="G25" i="89"/>
  <c r="O25" i="89" s="1"/>
  <c r="U25" i="89" s="1"/>
  <c r="G22" i="89"/>
  <c r="O22" i="89" s="1"/>
  <c r="U22" i="89" s="1"/>
  <c r="G25" i="88"/>
  <c r="O25" i="88" s="1"/>
  <c r="U25" i="88" s="1"/>
  <c r="G22" i="90"/>
  <c r="O22" i="90" s="1"/>
  <c r="U22" i="90" s="1"/>
  <c r="E23" i="76"/>
  <c r="M23" i="76" s="1"/>
  <c r="G23" i="89"/>
  <c r="O23" i="89" s="1"/>
  <c r="U23" i="89" s="1"/>
  <c r="G23" i="88"/>
  <c r="O23" i="88" s="1"/>
  <c r="U23" i="88" s="1"/>
  <c r="H14" i="89"/>
  <c r="P14" i="89" s="1"/>
  <c r="U14" i="89" s="1"/>
  <c r="U20" i="90"/>
  <c r="H14" i="88"/>
  <c r="P14" i="88" s="1"/>
  <c r="U14" i="88" s="1"/>
  <c r="U21" i="90"/>
  <c r="H14" i="90"/>
  <c r="P14" i="90" s="1"/>
  <c r="U14" i="90" s="1"/>
  <c r="R10" i="35"/>
  <c r="F13" i="35"/>
  <c r="U15" i="90"/>
  <c r="U16" i="90"/>
  <c r="U24" i="90"/>
  <c r="U17" i="90"/>
  <c r="U18" i="90"/>
  <c r="U19" i="90"/>
  <c r="U17" i="89"/>
  <c r="U15" i="88"/>
  <c r="U19" i="89"/>
  <c r="U18" i="89"/>
  <c r="U24" i="89"/>
  <c r="U15" i="89"/>
  <c r="U20" i="89"/>
  <c r="U21" i="89"/>
  <c r="U16" i="89"/>
  <c r="U18" i="88"/>
  <c r="U17" i="88"/>
  <c r="U19" i="88"/>
  <c r="U16" i="88"/>
  <c r="U21" i="88"/>
  <c r="U24" i="88"/>
  <c r="U20" i="88"/>
  <c r="G29" i="90"/>
  <c r="O29" i="90" s="1"/>
  <c r="H32" i="88"/>
  <c r="P32" i="88" s="1"/>
  <c r="H31" i="89"/>
  <c r="P31" i="89" s="1"/>
  <c r="H30" i="89"/>
  <c r="P30" i="89" s="1"/>
  <c r="H36" i="88"/>
  <c r="P36" i="88" s="1"/>
  <c r="G26" i="88"/>
  <c r="O26" i="88" s="1"/>
  <c r="H32" i="90"/>
  <c r="P32" i="90" s="1"/>
  <c r="H30" i="88"/>
  <c r="P30" i="88" s="1"/>
  <c r="H34" i="90"/>
  <c r="P34" i="90" s="1"/>
  <c r="H36" i="90"/>
  <c r="P36" i="90" s="1"/>
  <c r="G32" i="88"/>
  <c r="O32" i="88" s="1"/>
  <c r="H37" i="88"/>
  <c r="P37" i="88" s="1"/>
  <c r="G33" i="88"/>
  <c r="O33" i="88" s="1"/>
  <c r="G32" i="89"/>
  <c r="O32" i="89" s="1"/>
  <c r="G27" i="90"/>
  <c r="O27" i="90" s="1"/>
  <c r="G33" i="90"/>
  <c r="O33" i="90" s="1"/>
  <c r="H31" i="88"/>
  <c r="P31" i="88" s="1"/>
  <c r="H29" i="90"/>
  <c r="P29" i="90" s="1"/>
  <c r="H37" i="89"/>
  <c r="P37" i="89" s="1"/>
  <c r="G36" i="89"/>
  <c r="O36" i="89" s="1"/>
  <c r="G28" i="90"/>
  <c r="O28" i="90" s="1"/>
  <c r="H34" i="88"/>
  <c r="P34" i="88" s="1"/>
  <c r="H31" i="90"/>
  <c r="P31" i="90" s="1"/>
  <c r="G31" i="88"/>
  <c r="O31" i="88" s="1"/>
  <c r="H27" i="89"/>
  <c r="P27" i="89" s="1"/>
  <c r="G27" i="88"/>
  <c r="O27" i="88" s="1"/>
  <c r="G33" i="89"/>
  <c r="O33" i="89" s="1"/>
  <c r="H32" i="89"/>
  <c r="P32" i="89" s="1"/>
  <c r="G32" i="90"/>
  <c r="O32" i="90" s="1"/>
  <c r="G27" i="89"/>
  <c r="O27" i="89" s="1"/>
  <c r="H29" i="88"/>
  <c r="P29" i="88" s="1"/>
  <c r="H34" i="89"/>
  <c r="P34" i="89" s="1"/>
  <c r="H28" i="89"/>
  <c r="P28" i="89" s="1"/>
  <c r="G30" i="89"/>
  <c r="O30" i="89" s="1"/>
  <c r="H33" i="88"/>
  <c r="P33" i="88" s="1"/>
  <c r="H30" i="90"/>
  <c r="P30" i="90" s="1"/>
  <c r="H36" i="89"/>
  <c r="P36" i="89" s="1"/>
  <c r="G26" i="89"/>
  <c r="O26" i="89" s="1"/>
  <c r="H28" i="90"/>
  <c r="P28" i="90" s="1"/>
  <c r="H35" i="89"/>
  <c r="P35" i="89" s="1"/>
  <c r="H33" i="89"/>
  <c r="P33" i="89" s="1"/>
  <c r="G29" i="89"/>
  <c r="O29" i="89" s="1"/>
  <c r="H35" i="88"/>
  <c r="P35" i="88" s="1"/>
  <c r="G30" i="90"/>
  <c r="O30" i="90" s="1"/>
  <c r="H29" i="89"/>
  <c r="P29" i="89" s="1"/>
  <c r="G36" i="90"/>
  <c r="O36" i="90" s="1"/>
  <c r="G28" i="88"/>
  <c r="O28" i="88" s="1"/>
  <c r="G29" i="88"/>
  <c r="O29" i="88" s="1"/>
  <c r="H33" i="90"/>
  <c r="P33" i="90" s="1"/>
  <c r="G31" i="89"/>
  <c r="O31" i="89" s="1"/>
  <c r="H37" i="90"/>
  <c r="P37" i="90" s="1"/>
  <c r="G26" i="90"/>
  <c r="O26" i="90" s="1"/>
  <c r="H28" i="88"/>
  <c r="P28" i="88" s="1"/>
  <c r="H27" i="90"/>
  <c r="P27" i="90" s="1"/>
  <c r="H35" i="90"/>
  <c r="P35" i="90" s="1"/>
  <c r="G30" i="88"/>
  <c r="O30" i="88" s="1"/>
  <c r="G31" i="90"/>
  <c r="O31" i="90" s="1"/>
  <c r="G28" i="89"/>
  <c r="O28" i="89" s="1"/>
  <c r="H27" i="88"/>
  <c r="P27" i="88" s="1"/>
  <c r="G36" i="88"/>
  <c r="O36" i="88" s="1"/>
  <c r="E29" i="77"/>
  <c r="M29" i="77" s="1"/>
  <c r="N25" i="76"/>
  <c r="F33" i="77"/>
  <c r="N21" i="77"/>
  <c r="E28" i="76"/>
  <c r="M28" i="76" s="1"/>
  <c r="S5" i="76"/>
  <c r="S11" i="76"/>
  <c r="S13" i="75"/>
  <c r="E21" i="77"/>
  <c r="S11" i="75"/>
  <c r="J124" i="75"/>
  <c r="R123" i="75"/>
  <c r="I85" i="72"/>
  <c r="Q85" i="72" s="1"/>
  <c r="BY6" i="33"/>
  <c r="Q73" i="47"/>
  <c r="I85" i="74"/>
  <c r="Q85" i="74" s="1"/>
  <c r="DG65" i="39"/>
  <c r="DI53" i="39"/>
  <c r="O86" i="64"/>
  <c r="P70" i="47"/>
  <c r="DI39" i="39"/>
  <c r="DG51" i="39"/>
  <c r="D97" i="28"/>
  <c r="DR109" i="6"/>
  <c r="DV109" i="6" s="1"/>
  <c r="ES97" i="39"/>
  <c r="D97" i="47"/>
  <c r="FD97" i="39"/>
  <c r="D2" i="74"/>
  <c r="DS14" i="71"/>
  <c r="DV14" i="71" s="1"/>
  <c r="D2" i="77"/>
  <c r="D100" i="30"/>
  <c r="D100" i="64"/>
  <c r="EU100" i="39"/>
  <c r="FM100" i="39"/>
  <c r="EW100" i="39"/>
  <c r="DT112" i="6"/>
  <c r="DX112" i="6" s="1"/>
  <c r="H37" i="41"/>
  <c r="R37" i="41" s="1"/>
  <c r="H37" i="27"/>
  <c r="Q37" i="27" s="1"/>
  <c r="FM97" i="39"/>
  <c r="DT109" i="6"/>
  <c r="DX109" i="6" s="1"/>
  <c r="EW97" i="39"/>
  <c r="EU97" i="39"/>
  <c r="D97" i="30"/>
  <c r="D97" i="64"/>
  <c r="D54" i="72"/>
  <c r="DQ66" i="71"/>
  <c r="DT66" i="71" s="1"/>
  <c r="D54" i="75"/>
  <c r="EZ54" i="39"/>
  <c r="ET44" i="39"/>
  <c r="D44" i="29"/>
  <c r="FH44" i="39"/>
  <c r="FD34" i="39"/>
  <c r="D34" i="73"/>
  <c r="D12" i="29"/>
  <c r="D12" i="58"/>
  <c r="DS24" i="6"/>
  <c r="FM75" i="39"/>
  <c r="EU75" i="39"/>
  <c r="EW75" i="39"/>
  <c r="D75" i="64"/>
  <c r="DT87" i="6"/>
  <c r="DX87" i="6" s="1"/>
  <c r="D75" i="30"/>
  <c r="H60" i="73"/>
  <c r="P60" i="73" s="1"/>
  <c r="I60" i="74"/>
  <c r="Q60" i="74" s="1"/>
  <c r="I60" i="72"/>
  <c r="Q60" i="72" s="1"/>
  <c r="I38" i="74"/>
  <c r="Q38" i="74" s="1"/>
  <c r="H38" i="73"/>
  <c r="P38" i="73" s="1"/>
  <c r="I38" i="72"/>
  <c r="Q38" i="72" s="1"/>
  <c r="DG109" i="39"/>
  <c r="H97" i="73"/>
  <c r="P97" i="73" s="1"/>
  <c r="I97" i="74"/>
  <c r="Q97" i="74" s="1"/>
  <c r="I97" i="72"/>
  <c r="Q97" i="72" s="1"/>
  <c r="W7" i="33"/>
  <c r="W11" i="33"/>
  <c r="H46" i="73"/>
  <c r="P46" i="73" s="1"/>
  <c r="I46" i="74"/>
  <c r="Q46" i="74" s="1"/>
  <c r="I46" i="72"/>
  <c r="Q46" i="72" s="1"/>
  <c r="H45" i="73"/>
  <c r="P45" i="73" s="1"/>
  <c r="I45" i="74"/>
  <c r="Q45" i="74" s="1"/>
  <c r="I45" i="72"/>
  <c r="Q45" i="72" s="1"/>
  <c r="J113" i="41"/>
  <c r="T113" i="41" s="1"/>
  <c r="H54" i="73"/>
  <c r="P54" i="73" s="1"/>
  <c r="I54" i="74"/>
  <c r="Q54" i="74" s="1"/>
  <c r="I54" i="72"/>
  <c r="Q54" i="72" s="1"/>
  <c r="H56" i="73"/>
  <c r="P56" i="73" s="1"/>
  <c r="I56" i="72"/>
  <c r="Q56" i="72" s="1"/>
  <c r="I56" i="74"/>
  <c r="Q56" i="74" s="1"/>
  <c r="H53" i="73"/>
  <c r="P53" i="73" s="1"/>
  <c r="I53" i="74"/>
  <c r="Q53" i="74" s="1"/>
  <c r="I53" i="72"/>
  <c r="Q53" i="72" s="1"/>
  <c r="H73" i="73"/>
  <c r="P73" i="73" s="1"/>
  <c r="I73" i="74"/>
  <c r="Q73" i="74" s="1"/>
  <c r="I73" i="72"/>
  <c r="Q73" i="72" s="1"/>
  <c r="DG59" i="39"/>
  <c r="DG71" i="39" s="1"/>
  <c r="H47" i="73"/>
  <c r="P47" i="73" s="1"/>
  <c r="I47" i="74"/>
  <c r="Q47" i="74" s="1"/>
  <c r="I47" i="72"/>
  <c r="Q47" i="72" s="1"/>
  <c r="DG55" i="39"/>
  <c r="DG67" i="39" s="1"/>
  <c r="I43" i="74"/>
  <c r="Q43" i="74" s="1"/>
  <c r="I43" i="72"/>
  <c r="Q43" i="72" s="1"/>
  <c r="H43" i="73"/>
  <c r="P43" i="73" s="1"/>
  <c r="DG52" i="39"/>
  <c r="H40" i="73"/>
  <c r="P40" i="73" s="1"/>
  <c r="I40" i="72"/>
  <c r="Q40" i="72" s="1"/>
  <c r="I40" i="74"/>
  <c r="Q40" i="74" s="1"/>
  <c r="I39" i="74"/>
  <c r="Q39" i="74" s="1"/>
  <c r="H39" i="73"/>
  <c r="P39" i="73" s="1"/>
  <c r="I39" i="72"/>
  <c r="Q39" i="72" s="1"/>
  <c r="H44" i="73"/>
  <c r="P44" i="73" s="1"/>
  <c r="I44" i="74"/>
  <c r="Q44" i="74" s="1"/>
  <c r="I44" i="72"/>
  <c r="Q44" i="72" s="1"/>
  <c r="U2" i="72"/>
  <c r="O105" i="64"/>
  <c r="B10" i="32"/>
  <c r="AQ9" i="32"/>
  <c r="AI9" i="32"/>
  <c r="S9" i="32"/>
  <c r="AA9" i="32"/>
  <c r="C9" i="32"/>
  <c r="AM9" i="32"/>
  <c r="AE9" i="32"/>
  <c r="W9" i="32"/>
  <c r="O9" i="32"/>
  <c r="AU9" i="32"/>
  <c r="O22" i="32"/>
  <c r="AT9" i="33"/>
  <c r="AU9" i="33" s="1"/>
  <c r="AV9" i="33" s="1"/>
  <c r="G46" i="36"/>
  <c r="X8" i="32"/>
  <c r="M5" i="26"/>
  <c r="L12" i="35"/>
  <c r="AJ8" i="33"/>
  <c r="I21" i="35" s="1"/>
  <c r="AX14" i="33"/>
  <c r="CL13" i="33"/>
  <c r="AY13" i="33"/>
  <c r="F10" i="35"/>
  <c r="K14" i="33"/>
  <c r="L13" i="33"/>
  <c r="K4" i="36" s="1"/>
  <c r="Q13" i="47"/>
  <c r="P101" i="47"/>
  <c r="P37" i="47"/>
  <c r="Q87" i="47"/>
  <c r="Q70" i="47"/>
  <c r="Q5" i="47"/>
  <c r="P84" i="47"/>
  <c r="I4" i="26"/>
  <c r="P12" i="47"/>
  <c r="P93" i="47"/>
  <c r="I11" i="26"/>
  <c r="P47" i="47"/>
  <c r="Q61" i="47"/>
  <c r="I5" i="26"/>
  <c r="H145" i="29"/>
  <c r="O145" i="29" s="1"/>
  <c r="I145" i="28"/>
  <c r="H145" i="28" s="1"/>
  <c r="N145" i="28" s="1"/>
  <c r="K145" i="75"/>
  <c r="I117" i="28"/>
  <c r="H117" i="28" s="1"/>
  <c r="N117" i="28" s="1"/>
  <c r="K117" i="75"/>
  <c r="J117" i="29"/>
  <c r="H117" i="29" s="1"/>
  <c r="O117" i="29" s="1"/>
  <c r="L118" i="27"/>
  <c r="K126" i="75"/>
  <c r="H126" i="29"/>
  <c r="O126" i="29" s="1"/>
  <c r="I126" i="28"/>
  <c r="H126" i="28" s="1"/>
  <c r="N126" i="28" s="1"/>
  <c r="K116" i="76"/>
  <c r="I116" i="76" s="1"/>
  <c r="N109" i="64"/>
  <c r="O109" i="64"/>
  <c r="P100" i="47"/>
  <c r="AH13" i="33"/>
  <c r="AJ13" i="33" s="1"/>
  <c r="I26" i="35" s="1"/>
  <c r="L11" i="35"/>
  <c r="FD71" i="39"/>
  <c r="E7" i="33"/>
  <c r="D64" i="41"/>
  <c r="ER64" i="39"/>
  <c r="DQ76" i="6"/>
  <c r="DU76" i="6" s="1"/>
  <c r="D64" i="27"/>
  <c r="EZ64" i="39"/>
  <c r="ET46" i="39"/>
  <c r="D46" i="58"/>
  <c r="EV46" i="39"/>
  <c r="D46" i="29"/>
  <c r="FH46" i="39"/>
  <c r="DS58" i="6"/>
  <c r="DW58" i="6" s="1"/>
  <c r="D14" i="27"/>
  <c r="EZ14" i="39"/>
  <c r="D14" i="41"/>
  <c r="DQ26" i="6"/>
  <c r="D72" i="29"/>
  <c r="EV72" i="39"/>
  <c r="D72" i="58"/>
  <c r="DS84" i="6"/>
  <c r="DW84" i="6" s="1"/>
  <c r="ET72" i="39"/>
  <c r="FH72" i="39"/>
  <c r="DS16" i="6"/>
  <c r="D4" i="29"/>
  <c r="FH4" i="39"/>
  <c r="D4" i="58"/>
  <c r="G121" i="30"/>
  <c r="G121" i="64"/>
  <c r="L121" i="64" s="1"/>
  <c r="M121" i="64" s="1"/>
  <c r="DR66" i="6"/>
  <c r="DV66" i="6" s="1"/>
  <c r="FD54" i="39"/>
  <c r="ES54" i="39"/>
  <c r="D54" i="28"/>
  <c r="D54" i="47"/>
  <c r="P54" i="47" s="1"/>
  <c r="ET40" i="39"/>
  <c r="D40" i="58"/>
  <c r="FH40" i="39"/>
  <c r="D40" i="29"/>
  <c r="DS52" i="6"/>
  <c r="DW52" i="6" s="1"/>
  <c r="EV40" i="39"/>
  <c r="DS38" i="6"/>
  <c r="D26" i="29"/>
  <c r="FH26" i="39"/>
  <c r="D26" i="58"/>
  <c r="D105" i="28"/>
  <c r="FD105" i="39"/>
  <c r="ES105" i="39"/>
  <c r="DR117" i="6"/>
  <c r="DV117" i="6" s="1"/>
  <c r="D105" i="47"/>
  <c r="D70" i="41"/>
  <c r="ER70" i="39"/>
  <c r="EZ70" i="39"/>
  <c r="D70" i="27"/>
  <c r="DQ82" i="6"/>
  <c r="DU82" i="6" s="1"/>
  <c r="D94" i="30"/>
  <c r="DT106" i="6"/>
  <c r="DX106" i="6" s="1"/>
  <c r="D94" i="64"/>
  <c r="EU94" i="39"/>
  <c r="FM94" i="39"/>
  <c r="EW94" i="39"/>
  <c r="D70" i="30"/>
  <c r="EW70" i="39"/>
  <c r="D70" i="64"/>
  <c r="DT82" i="6"/>
  <c r="DX82" i="6" s="1"/>
  <c r="EU70" i="39"/>
  <c r="FM70" i="39"/>
  <c r="D6" i="28"/>
  <c r="D6" i="47"/>
  <c r="DR18" i="6"/>
  <c r="FD6" i="39"/>
  <c r="EZ28" i="39"/>
  <c r="DQ40" i="6"/>
  <c r="D28" i="27"/>
  <c r="D28" i="41"/>
  <c r="Q47" i="47"/>
  <c r="X10" i="26"/>
  <c r="O108" i="64"/>
  <c r="G123" i="30"/>
  <c r="L111" i="30"/>
  <c r="M111" i="30" s="1"/>
  <c r="D32" i="28"/>
  <c r="DR44" i="6"/>
  <c r="D32" i="47"/>
  <c r="FD32" i="39"/>
  <c r="D8" i="30"/>
  <c r="FM8" i="39"/>
  <c r="DT20" i="6"/>
  <c r="D8" i="64"/>
  <c r="D64" i="77"/>
  <c r="DS76" i="71"/>
  <c r="DV76" i="71" s="1"/>
  <c r="FH64" i="39"/>
  <c r="D64" i="74"/>
  <c r="BY10" i="33"/>
  <c r="EU72" i="39"/>
  <c r="D72" i="30"/>
  <c r="FM72" i="39"/>
  <c r="EW72" i="39"/>
  <c r="D72" i="64"/>
  <c r="DT84" i="6"/>
  <c r="DX84" i="6" s="1"/>
  <c r="DR48" i="6"/>
  <c r="FD36" i="39"/>
  <c r="D36" i="47"/>
  <c r="D36" i="28"/>
  <c r="D12" i="27"/>
  <c r="DQ24" i="6"/>
  <c r="D12" i="41"/>
  <c r="EZ12" i="39"/>
  <c r="ER62" i="39"/>
  <c r="D62" i="27"/>
  <c r="EZ62" i="39"/>
  <c r="DQ74" i="6"/>
  <c r="DU74" i="6" s="1"/>
  <c r="D62" i="41"/>
  <c r="D74" i="76"/>
  <c r="D74" i="73"/>
  <c r="AC10" i="26" s="1"/>
  <c r="DR86" i="71"/>
  <c r="DU86" i="71" s="1"/>
  <c r="FD74" i="39"/>
  <c r="BP11" i="33"/>
  <c r="D16" i="47"/>
  <c r="FD16" i="39"/>
  <c r="DR28" i="6"/>
  <c r="D16" i="28"/>
  <c r="EW38" i="39"/>
  <c r="DT50" i="6"/>
  <c r="DX50" i="6" s="1"/>
  <c r="EU38" i="39"/>
  <c r="D38" i="64"/>
  <c r="D38" i="30"/>
  <c r="FM38" i="39"/>
  <c r="DT14" i="6"/>
  <c r="D2" i="64"/>
  <c r="D2" i="30"/>
  <c r="FM2" i="39"/>
  <c r="N66" i="64"/>
  <c r="O66" i="64"/>
  <c r="D42" i="30"/>
  <c r="D42" i="64"/>
  <c r="FM42" i="39"/>
  <c r="EU42" i="39"/>
  <c r="EW42" i="39"/>
  <c r="DT54" i="6"/>
  <c r="DX54" i="6" s="1"/>
  <c r="DQ22" i="6"/>
  <c r="D10" i="27"/>
  <c r="D10" i="41"/>
  <c r="EZ10" i="39"/>
  <c r="EV105" i="39"/>
  <c r="ET105" i="39"/>
  <c r="DS117" i="6"/>
  <c r="DW117" i="6" s="1"/>
  <c r="D105" i="58"/>
  <c r="FH105" i="39"/>
  <c r="D105" i="29"/>
  <c r="N116" i="64"/>
  <c r="P71" i="47"/>
  <c r="DT62" i="6"/>
  <c r="DX62" i="6" s="1"/>
  <c r="EW50" i="39"/>
  <c r="D50" i="64"/>
  <c r="FM50" i="39"/>
  <c r="D50" i="30"/>
  <c r="EU50" i="39"/>
  <c r="EZ18" i="39"/>
  <c r="D18" i="27"/>
  <c r="DQ30" i="6"/>
  <c r="D18" i="41"/>
  <c r="FD68" i="39"/>
  <c r="D68" i="28"/>
  <c r="DR80" i="6"/>
  <c r="DV80" i="6" s="1"/>
  <c r="ES68" i="39"/>
  <c r="D68" i="47"/>
  <c r="D50" i="41"/>
  <c r="ER50" i="39"/>
  <c r="EZ50" i="39"/>
  <c r="D50" i="27"/>
  <c r="DQ62" i="6"/>
  <c r="DU62" i="6" s="1"/>
  <c r="E9" i="33"/>
  <c r="DT48" i="6"/>
  <c r="D36" i="64"/>
  <c r="D36" i="30"/>
  <c r="FM36" i="39"/>
  <c r="D2" i="27"/>
  <c r="DQ14" i="6"/>
  <c r="D2" i="41"/>
  <c r="EZ2" i="39"/>
  <c r="ER58" i="39"/>
  <c r="D58" i="27"/>
  <c r="D58" i="41"/>
  <c r="EZ58" i="39"/>
  <c r="DQ70" i="6"/>
  <c r="DU70" i="6" s="1"/>
  <c r="D44" i="30"/>
  <c r="EU44" i="39"/>
  <c r="DT56" i="6"/>
  <c r="DX56" i="6" s="1"/>
  <c r="D44" i="64"/>
  <c r="FM44" i="39"/>
  <c r="EW44" i="39"/>
  <c r="D4" i="64"/>
  <c r="DT16" i="6"/>
  <c r="FM4" i="39"/>
  <c r="D4" i="30"/>
  <c r="ET82" i="39"/>
  <c r="FH82" i="39"/>
  <c r="EV82" i="39"/>
  <c r="D82" i="58"/>
  <c r="D82" i="29"/>
  <c r="DS94" i="6"/>
  <c r="DW94" i="6" s="1"/>
  <c r="D94" i="28"/>
  <c r="D94" i="47"/>
  <c r="ES94" i="39"/>
  <c r="DR106" i="6"/>
  <c r="DV106" i="6" s="1"/>
  <c r="FD94" i="39"/>
  <c r="D74" i="30"/>
  <c r="FM74" i="39"/>
  <c r="EU74" i="39"/>
  <c r="D74" i="64"/>
  <c r="EW74" i="39"/>
  <c r="DT86" i="6"/>
  <c r="DX86" i="6" s="1"/>
  <c r="D10" i="64"/>
  <c r="D10" i="30"/>
  <c r="FM10" i="39"/>
  <c r="DT22" i="6"/>
  <c r="ET74" i="39"/>
  <c r="D74" i="58"/>
  <c r="DS86" i="6"/>
  <c r="DW86" i="6" s="1"/>
  <c r="FH74" i="39"/>
  <c r="EV74" i="39"/>
  <c r="D74" i="29"/>
  <c r="D42" i="58"/>
  <c r="ET42" i="39"/>
  <c r="FH42" i="39"/>
  <c r="EV42" i="39"/>
  <c r="D42" i="29"/>
  <c r="DS54" i="6"/>
  <c r="DW54" i="6" s="1"/>
  <c r="Q80" i="47"/>
  <c r="AH10" i="26"/>
  <c r="AJ33" i="35"/>
  <c r="Q54" i="47"/>
  <c r="DR38" i="71"/>
  <c r="DU38" i="71" s="1"/>
  <c r="D26" i="76"/>
  <c r="D26" i="73"/>
  <c r="BP7" i="33"/>
  <c r="FD26" i="39"/>
  <c r="D54" i="30"/>
  <c r="EU54" i="39"/>
  <c r="EW54" i="39"/>
  <c r="D54" i="64"/>
  <c r="FM54" i="39"/>
  <c r="DT66" i="6"/>
  <c r="DX66" i="6" s="1"/>
  <c r="D40" i="27"/>
  <c r="ER40" i="39"/>
  <c r="EZ40" i="39"/>
  <c r="DQ52" i="6"/>
  <c r="DU52" i="6" s="1"/>
  <c r="D40" i="41"/>
  <c r="D22" i="30"/>
  <c r="DT34" i="6"/>
  <c r="D22" i="64"/>
  <c r="FM22" i="39"/>
  <c r="EW78" i="39"/>
  <c r="D78" i="64"/>
  <c r="D78" i="30"/>
  <c r="EU78" i="39"/>
  <c r="FM78" i="39"/>
  <c r="DT90" i="6"/>
  <c r="DX90" i="6" s="1"/>
  <c r="D68" i="58"/>
  <c r="ET68" i="39"/>
  <c r="DS80" i="6"/>
  <c r="DW80" i="6" s="1"/>
  <c r="D68" i="29"/>
  <c r="EV68" i="39"/>
  <c r="FH68" i="39"/>
  <c r="EZ30" i="39"/>
  <c r="DQ42" i="6"/>
  <c r="D30" i="41"/>
  <c r="D30" i="27"/>
  <c r="D48" i="29"/>
  <c r="D48" i="58"/>
  <c r="DS60" i="6"/>
  <c r="DW60" i="6" s="1"/>
  <c r="FH48" i="39"/>
  <c r="EV48" i="39"/>
  <c r="ET48" i="39"/>
  <c r="DR60" i="6"/>
  <c r="DV60" i="6" s="1"/>
  <c r="ES48" i="39"/>
  <c r="D48" i="47"/>
  <c r="D48" i="28"/>
  <c r="FD48" i="39"/>
  <c r="D34" i="29"/>
  <c r="D34" i="58"/>
  <c r="DS46" i="6"/>
  <c r="FH34" i="39"/>
  <c r="D16" i="64"/>
  <c r="D16" i="30"/>
  <c r="FM16" i="39"/>
  <c r="DT28" i="6"/>
  <c r="D6" i="30"/>
  <c r="D6" i="64"/>
  <c r="DT18" i="6"/>
  <c r="FM6" i="39"/>
  <c r="DQ72" i="6"/>
  <c r="DU72" i="6" s="1"/>
  <c r="D60" i="27"/>
  <c r="EZ60" i="39"/>
  <c r="D60" i="41"/>
  <c r="ER60" i="39"/>
  <c r="AK9" i="35"/>
  <c r="X8" i="35"/>
  <c r="X11" i="35"/>
  <c r="H49" i="27"/>
  <c r="Q49" i="27" s="1"/>
  <c r="H49" i="41"/>
  <c r="R49" i="41" s="1"/>
  <c r="H44" i="41"/>
  <c r="R44" i="41" s="1"/>
  <c r="H44" i="27"/>
  <c r="Q44" i="27" s="1"/>
  <c r="X14" i="35"/>
  <c r="DH73" i="39"/>
  <c r="DI61" i="39"/>
  <c r="DG68" i="39"/>
  <c r="DI56" i="39"/>
  <c r="DN5" i="39"/>
  <c r="J5" i="72" s="1"/>
  <c r="R5" i="72" s="1"/>
  <c r="S5" i="72" s="1"/>
  <c r="FZ4" i="39"/>
  <c r="GD4" i="39"/>
  <c r="GH4" i="39"/>
  <c r="GL4" i="39"/>
  <c r="GP4" i="39"/>
  <c r="GT4" i="39"/>
  <c r="GX4" i="39"/>
  <c r="GA4" i="39"/>
  <c r="GE4" i="39"/>
  <c r="GI4" i="39"/>
  <c r="GM4" i="39"/>
  <c r="GQ4" i="39"/>
  <c r="GU4" i="39"/>
  <c r="GY4" i="39"/>
  <c r="GB4" i="39"/>
  <c r="GF4" i="39"/>
  <c r="GJ4" i="39"/>
  <c r="GN4" i="39"/>
  <c r="GR4" i="39"/>
  <c r="GV4" i="39"/>
  <c r="GZ4" i="39"/>
  <c r="FY4" i="39"/>
  <c r="GC4" i="39"/>
  <c r="K4" i="41" s="1"/>
  <c r="U4" i="41" s="1"/>
  <c r="GG4" i="39"/>
  <c r="GK4" i="39"/>
  <c r="GO4" i="39"/>
  <c r="GS4" i="39"/>
  <c r="GW4" i="39"/>
  <c r="FX4" i="39"/>
  <c r="F11" i="35"/>
  <c r="P111" i="47"/>
  <c r="F48" i="36"/>
  <c r="F29" i="75"/>
  <c r="N29" i="75" s="1"/>
  <c r="N5" i="75"/>
  <c r="S5" i="75" s="1"/>
  <c r="H10" i="36"/>
  <c r="G29" i="36"/>
  <c r="J10" i="36"/>
  <c r="F10" i="36"/>
  <c r="H29" i="36"/>
  <c r="L29" i="36"/>
  <c r="S12" i="26"/>
  <c r="O98" i="64"/>
  <c r="N98" i="64"/>
  <c r="AK13" i="35"/>
  <c r="AK14" i="35"/>
  <c r="W26" i="35"/>
  <c r="X7" i="35"/>
  <c r="X5" i="35"/>
  <c r="X6" i="35"/>
  <c r="T4" i="72"/>
  <c r="U4" i="72"/>
  <c r="AK8" i="35"/>
  <c r="AJ26" i="35"/>
  <c r="AJ27" i="35" s="1"/>
  <c r="AJ28" i="35" s="1"/>
  <c r="AJ29" i="35" s="1"/>
  <c r="AK7" i="35"/>
  <c r="F7" i="35"/>
  <c r="F6" i="35"/>
  <c r="F5" i="35"/>
  <c r="AK5" i="35"/>
  <c r="AK6" i="35"/>
  <c r="AE14" i="35"/>
  <c r="AE13" i="35"/>
  <c r="F8" i="35"/>
  <c r="O112" i="64"/>
  <c r="N112" i="64"/>
  <c r="AK12" i="35"/>
  <c r="AK11" i="35"/>
  <c r="L7" i="35"/>
  <c r="L5" i="35"/>
  <c r="L6" i="35"/>
  <c r="D119" i="41"/>
  <c r="D119" i="27"/>
  <c r="DQ131" i="6"/>
  <c r="DU131" i="6" s="1"/>
  <c r="EZ119" i="39"/>
  <c r="ER119" i="39"/>
  <c r="I37" i="35"/>
  <c r="K37" i="35" s="1"/>
  <c r="I33" i="35"/>
  <c r="I32" i="35"/>
  <c r="K32" i="35" s="1"/>
  <c r="N64" i="64"/>
  <c r="O64" i="64"/>
  <c r="D9" i="28"/>
  <c r="D9" i="47"/>
  <c r="DR21" i="6"/>
  <c r="FD9" i="39"/>
  <c r="D19" i="27"/>
  <c r="D19" i="41"/>
  <c r="DQ31" i="6"/>
  <c r="EZ19" i="39"/>
  <c r="D49" i="28"/>
  <c r="DR61" i="6"/>
  <c r="DV61" i="6" s="1"/>
  <c r="ES49" i="39"/>
  <c r="D49" i="47"/>
  <c r="FD49" i="39"/>
  <c r="D9" i="75"/>
  <c r="DQ21" i="71"/>
  <c r="DT21" i="71" s="1"/>
  <c r="D9" i="72"/>
  <c r="EZ9" i="39"/>
  <c r="DI45" i="39"/>
  <c r="DG57" i="39"/>
  <c r="D92" i="30"/>
  <c r="D92" i="64"/>
  <c r="FM92" i="39"/>
  <c r="EW92" i="39"/>
  <c r="DT104" i="6"/>
  <c r="DX104" i="6" s="1"/>
  <c r="EU92" i="39"/>
  <c r="D110" i="41"/>
  <c r="DQ122" i="6"/>
  <c r="DU122" i="6" s="1"/>
  <c r="D110" i="27"/>
  <c r="EZ110" i="39"/>
  <c r="ER110" i="39"/>
  <c r="E14" i="33"/>
  <c r="R9" i="35"/>
  <c r="D57" i="29"/>
  <c r="DS69" i="6"/>
  <c r="DW69" i="6" s="1"/>
  <c r="EV57" i="39"/>
  <c r="D57" i="58"/>
  <c r="ET57" i="39"/>
  <c r="FH57" i="39"/>
  <c r="D104" i="28"/>
  <c r="D104" i="47"/>
  <c r="Q104" i="47" s="1"/>
  <c r="DR116" i="6"/>
  <c r="DV116" i="6" s="1"/>
  <c r="FD104" i="39"/>
  <c r="ES104" i="39"/>
  <c r="D87" i="30"/>
  <c r="FM87" i="39"/>
  <c r="D87" i="64"/>
  <c r="DT99" i="6"/>
  <c r="DX99" i="6" s="1"/>
  <c r="EU87" i="39"/>
  <c r="EW87" i="39"/>
  <c r="AF12" i="33"/>
  <c r="H42" i="27"/>
  <c r="Q42" i="27" s="1"/>
  <c r="H42" i="41"/>
  <c r="R42" i="41" s="1"/>
  <c r="D115" i="30"/>
  <c r="D115" i="64"/>
  <c r="O115" i="64" s="1"/>
  <c r="EU115" i="39"/>
  <c r="DT127" i="6"/>
  <c r="DX127" i="6" s="1"/>
  <c r="FM115" i="39"/>
  <c r="EW115" i="39"/>
  <c r="L10" i="35"/>
  <c r="D31" i="75"/>
  <c r="D31" i="72"/>
  <c r="DQ43" i="71"/>
  <c r="DT43" i="71" s="1"/>
  <c r="D43" i="76"/>
  <c r="D43" i="73"/>
  <c r="AC7" i="26" s="1"/>
  <c r="DR55" i="71"/>
  <c r="DU55" i="71" s="1"/>
  <c r="BP8" i="33"/>
  <c r="D55" i="75"/>
  <c r="DQ67" i="71"/>
  <c r="DT67" i="71" s="1"/>
  <c r="D55" i="72"/>
  <c r="EZ55" i="39"/>
  <c r="D63" i="75"/>
  <c r="D63" i="72"/>
  <c r="DQ75" i="71"/>
  <c r="DT75" i="71" s="1"/>
  <c r="EZ63" i="39"/>
  <c r="BG10" i="33"/>
  <c r="O82" i="64"/>
  <c r="D96" i="72"/>
  <c r="D96" i="75"/>
  <c r="DQ108" i="71"/>
  <c r="DT108" i="71" s="1"/>
  <c r="EZ96" i="39"/>
  <c r="BG12" i="33"/>
  <c r="D88" i="77"/>
  <c r="D88" i="74"/>
  <c r="AH11" i="26" s="1"/>
  <c r="DS100" i="71"/>
  <c r="DV100" i="71" s="1"/>
  <c r="FH88" i="39"/>
  <c r="BY12" i="33"/>
  <c r="D103" i="28"/>
  <c r="D103" i="47"/>
  <c r="Q103" i="47" s="1"/>
  <c r="DR115" i="6"/>
  <c r="DV115" i="6" s="1"/>
  <c r="ES103" i="39"/>
  <c r="FD103" i="39"/>
  <c r="ET120" i="39"/>
  <c r="D120" i="29"/>
  <c r="D120" i="58"/>
  <c r="EV120" i="39"/>
  <c r="DS132" i="6"/>
  <c r="DW132" i="6" s="1"/>
  <c r="FH120" i="39"/>
  <c r="L9" i="35"/>
  <c r="Q40" i="47"/>
  <c r="P103" i="47"/>
  <c r="Q71" i="47"/>
  <c r="F9" i="35"/>
  <c r="DH47" i="39"/>
  <c r="DI35" i="39"/>
  <c r="DG50" i="39"/>
  <c r="DI38" i="39"/>
  <c r="D99" i="27"/>
  <c r="D99" i="41"/>
  <c r="DQ111" i="6"/>
  <c r="DU111" i="6" s="1"/>
  <c r="EZ99" i="39"/>
  <c r="E13" i="33"/>
  <c r="ER99" i="39"/>
  <c r="D99" i="28"/>
  <c r="D99" i="47"/>
  <c r="DR111" i="6"/>
  <c r="DV111" i="6" s="1"/>
  <c r="ES99" i="39"/>
  <c r="FD99" i="39"/>
  <c r="R13" i="35"/>
  <c r="D92" i="28"/>
  <c r="FD92" i="39"/>
  <c r="DR104" i="6"/>
  <c r="DV104" i="6" s="1"/>
  <c r="D92" i="47"/>
  <c r="ES92" i="39"/>
  <c r="D102" i="30"/>
  <c r="FM102" i="39"/>
  <c r="D102" i="64"/>
  <c r="EU102" i="39"/>
  <c r="EW102" i="39"/>
  <c r="DT114" i="6"/>
  <c r="DX114" i="6" s="1"/>
  <c r="D110" i="30"/>
  <c r="D110" i="64"/>
  <c r="EW110" i="39"/>
  <c r="DT122" i="6"/>
  <c r="DX122" i="6" s="1"/>
  <c r="FM110" i="39"/>
  <c r="EU110" i="39"/>
  <c r="AF14" i="33"/>
  <c r="W32" i="35"/>
  <c r="D5" i="29"/>
  <c r="FH5" i="39"/>
  <c r="DS17" i="6"/>
  <c r="D5" i="58"/>
  <c r="D23" i="27"/>
  <c r="DQ35" i="6"/>
  <c r="EZ23" i="39"/>
  <c r="D23" i="41"/>
  <c r="D27" i="77"/>
  <c r="D27" i="74"/>
  <c r="DS39" i="71"/>
  <c r="DV39" i="71" s="1"/>
  <c r="BY7" i="33"/>
  <c r="FH27" i="39"/>
  <c r="D35" i="30"/>
  <c r="DT47" i="6"/>
  <c r="FM35" i="39"/>
  <c r="D35" i="64"/>
  <c r="D59" i="75"/>
  <c r="DQ71" i="71"/>
  <c r="DT71" i="71" s="1"/>
  <c r="D59" i="72"/>
  <c r="D73" i="30"/>
  <c r="FM73" i="39"/>
  <c r="D73" i="64"/>
  <c r="DT85" i="6"/>
  <c r="DX85" i="6" s="1"/>
  <c r="EU73" i="39"/>
  <c r="EW73" i="39"/>
  <c r="AD10" i="35"/>
  <c r="AD26" i="35" s="1"/>
  <c r="AD27" i="35" s="1"/>
  <c r="X10" i="35"/>
  <c r="L8" i="35"/>
  <c r="D86" i="27"/>
  <c r="EZ86" i="39"/>
  <c r="DQ98" i="6"/>
  <c r="DU98" i="6" s="1"/>
  <c r="ER86" i="39"/>
  <c r="D86" i="41"/>
  <c r="E12" i="33"/>
  <c r="D96" i="29"/>
  <c r="FH96" i="39"/>
  <c r="DS108" i="6"/>
  <c r="DW108" i="6" s="1"/>
  <c r="D96" i="58"/>
  <c r="EV96" i="39"/>
  <c r="ET96" i="39"/>
  <c r="D106" i="27"/>
  <c r="DQ118" i="6"/>
  <c r="DU118" i="6" s="1"/>
  <c r="D106" i="41"/>
  <c r="EZ106" i="39"/>
  <c r="ER106" i="39"/>
  <c r="DQ115" i="71"/>
  <c r="DT115" i="71" s="1"/>
  <c r="D103" i="72"/>
  <c r="EZ103" i="39"/>
  <c r="D103" i="75"/>
  <c r="H112" i="58"/>
  <c r="O112" i="58" s="1"/>
  <c r="H112" i="47"/>
  <c r="N112" i="47" s="1"/>
  <c r="O112" i="47" s="1"/>
  <c r="H112" i="74"/>
  <c r="P112" i="74" s="1"/>
  <c r="DM113" i="39"/>
  <c r="W33" i="35"/>
  <c r="D15" i="77"/>
  <c r="DS27" i="71"/>
  <c r="DV27" i="71" s="1"/>
  <c r="D15" i="74"/>
  <c r="FH15" i="39"/>
  <c r="D27" i="75"/>
  <c r="D27" i="72"/>
  <c r="X6" i="26" s="1"/>
  <c r="DQ39" i="71"/>
  <c r="DT39" i="71" s="1"/>
  <c r="BG7" i="33"/>
  <c r="D37" i="27"/>
  <c r="EZ37" i="39"/>
  <c r="DQ49" i="6"/>
  <c r="D37" i="41"/>
  <c r="D43" i="30"/>
  <c r="FM43" i="39"/>
  <c r="DT55" i="6"/>
  <c r="DX55" i="6" s="1"/>
  <c r="EW43" i="39"/>
  <c r="D43" i="64"/>
  <c r="EU43" i="39"/>
  <c r="D53" i="30"/>
  <c r="FM53" i="39"/>
  <c r="EW53" i="39"/>
  <c r="EU53" i="39"/>
  <c r="D53" i="64"/>
  <c r="DT65" i="6"/>
  <c r="DX65" i="6" s="1"/>
  <c r="AF9" i="33"/>
  <c r="DT130" i="6"/>
  <c r="DX130" i="6" s="1"/>
  <c r="D118" i="30"/>
  <c r="EW118" i="39"/>
  <c r="EU118" i="39"/>
  <c r="D118" i="64"/>
  <c r="N118" i="64" s="1"/>
  <c r="FM118" i="39"/>
  <c r="AE6" i="35"/>
  <c r="AE5" i="35"/>
  <c r="D115" i="75"/>
  <c r="D115" i="72"/>
  <c r="X13" i="26" s="1"/>
  <c r="DQ127" i="71"/>
  <c r="DT127" i="71" s="1"/>
  <c r="EZ115" i="39"/>
  <c r="D108" i="29"/>
  <c r="FH108" i="39"/>
  <c r="DS120" i="6"/>
  <c r="DW120" i="6" s="1"/>
  <c r="ET108" i="39"/>
  <c r="EV108" i="39"/>
  <c r="D108" i="58"/>
  <c r="EZ121" i="39"/>
  <c r="DQ133" i="6"/>
  <c r="DU133" i="6" s="1"/>
  <c r="D121" i="41"/>
  <c r="D121" i="27"/>
  <c r="ER121" i="39"/>
  <c r="C32" i="35"/>
  <c r="E32" i="35" s="1"/>
  <c r="C33" i="35"/>
  <c r="E33" i="35" s="1"/>
  <c r="H33" i="27"/>
  <c r="Q33" i="27" s="1"/>
  <c r="H33" i="41"/>
  <c r="R33" i="41" s="1"/>
  <c r="FH102" i="39"/>
  <c r="D102" i="29"/>
  <c r="DS114" i="6"/>
  <c r="DW114" i="6" s="1"/>
  <c r="D102" i="58"/>
  <c r="ET102" i="39"/>
  <c r="EV102" i="39"/>
  <c r="D114" i="30"/>
  <c r="FM114" i="39"/>
  <c r="EW114" i="39"/>
  <c r="EU114" i="39"/>
  <c r="DT126" i="6"/>
  <c r="DX126" i="6" s="1"/>
  <c r="D114" i="64"/>
  <c r="D27" i="30"/>
  <c r="D27" i="64"/>
  <c r="DT39" i="6"/>
  <c r="FM27" i="39"/>
  <c r="D39" i="28"/>
  <c r="ES39" i="39"/>
  <c r="D39" i="47"/>
  <c r="DR51" i="6"/>
  <c r="DV51" i="6" s="1"/>
  <c r="FD39" i="39"/>
  <c r="N8" i="33"/>
  <c r="D55" i="30"/>
  <c r="FM55" i="39"/>
  <c r="EU55" i="39"/>
  <c r="D55" i="64"/>
  <c r="DT67" i="6"/>
  <c r="DX67" i="6" s="1"/>
  <c r="EW55" i="39"/>
  <c r="AE9" i="35"/>
  <c r="R12" i="35"/>
  <c r="DG66" i="39"/>
  <c r="DI54" i="39"/>
  <c r="D111" i="75"/>
  <c r="D111" i="72"/>
  <c r="DQ123" i="71"/>
  <c r="DT123" i="71" s="1"/>
  <c r="BG14" i="33"/>
  <c r="D120" i="27"/>
  <c r="D120" i="41"/>
  <c r="DQ132" i="6"/>
  <c r="DU132" i="6" s="1"/>
  <c r="EZ120" i="39"/>
  <c r="ER120" i="39"/>
  <c r="G10" i="36"/>
  <c r="D19" i="76"/>
  <c r="D19" i="73"/>
  <c r="DR31" i="71"/>
  <c r="DU31" i="71" s="1"/>
  <c r="BP6" i="33"/>
  <c r="D25" i="77"/>
  <c r="DS37" i="71"/>
  <c r="DV37" i="71" s="1"/>
  <c r="D25" i="74"/>
  <c r="FH25" i="39"/>
  <c r="D47" i="75"/>
  <c r="DQ59" i="71"/>
  <c r="DT59" i="71" s="1"/>
  <c r="D47" i="72"/>
  <c r="X7" i="26" s="1"/>
  <c r="BG8" i="33"/>
  <c r="D53" i="28"/>
  <c r="D53" i="47"/>
  <c r="ES53" i="39"/>
  <c r="FD53" i="39"/>
  <c r="DR65" i="6"/>
  <c r="DV65" i="6" s="1"/>
  <c r="D69" i="30"/>
  <c r="FM69" i="39"/>
  <c r="EU69" i="39"/>
  <c r="DT81" i="6"/>
  <c r="DX81" i="6" s="1"/>
  <c r="EW69" i="39"/>
  <c r="D69" i="64"/>
  <c r="D98" i="75"/>
  <c r="D98" i="72"/>
  <c r="DQ110" i="71"/>
  <c r="DT110" i="71" s="1"/>
  <c r="BG13" i="33"/>
  <c r="EZ98" i="39"/>
  <c r="DH43" i="39"/>
  <c r="DI31" i="39"/>
  <c r="E14" i="35"/>
  <c r="E26" i="35" s="1"/>
  <c r="E27" i="35" s="1"/>
  <c r="E28" i="35" s="1"/>
  <c r="E29" i="35" s="1"/>
  <c r="D114" i="74"/>
  <c r="D114" i="77"/>
  <c r="DS126" i="71"/>
  <c r="DV126" i="71" s="1"/>
  <c r="D86" i="76"/>
  <c r="D86" i="73"/>
  <c r="DR98" i="71"/>
  <c r="DU98" i="71" s="1"/>
  <c r="BP12" i="33"/>
  <c r="D43" i="28"/>
  <c r="FD43" i="39"/>
  <c r="D43" i="47"/>
  <c r="DR55" i="6"/>
  <c r="DV55" i="6" s="1"/>
  <c r="ES43" i="39"/>
  <c r="D67" i="28"/>
  <c r="D67" i="47"/>
  <c r="P67" i="47" s="1"/>
  <c r="ES67" i="39"/>
  <c r="FD67" i="39"/>
  <c r="DR79" i="6"/>
  <c r="DV79" i="6" s="1"/>
  <c r="L118" i="30"/>
  <c r="M118" i="30" s="1"/>
  <c r="G130" i="30"/>
  <c r="L117" i="30"/>
  <c r="M117" i="30" s="1"/>
  <c r="G129" i="30"/>
  <c r="N101" i="64"/>
  <c r="O101" i="64"/>
  <c r="D5" i="77"/>
  <c r="D5" i="74"/>
  <c r="AH4" i="26" s="1"/>
  <c r="DS17" i="71"/>
  <c r="DV17" i="71" s="1"/>
  <c r="BY5" i="33"/>
  <c r="D47" i="30"/>
  <c r="DT59" i="6"/>
  <c r="DX59" i="6" s="1"/>
  <c r="EU47" i="39"/>
  <c r="FM47" i="39"/>
  <c r="D47" i="64"/>
  <c r="EW47" i="39"/>
  <c r="D71" i="30"/>
  <c r="DT83" i="6"/>
  <c r="DX83" i="6" s="1"/>
  <c r="D71" i="64"/>
  <c r="FM71" i="39"/>
  <c r="EU71" i="39"/>
  <c r="EW71" i="39"/>
  <c r="D88" i="30"/>
  <c r="DT100" i="6"/>
  <c r="DX100" i="6" s="1"/>
  <c r="EW88" i="39"/>
  <c r="FM88" i="39"/>
  <c r="D88" i="64"/>
  <c r="EU88" i="39"/>
  <c r="D116" i="27"/>
  <c r="EZ116" i="39"/>
  <c r="D116" i="41"/>
  <c r="DQ128" i="6"/>
  <c r="DU128" i="6" s="1"/>
  <c r="ER116" i="39"/>
  <c r="ES121" i="39"/>
  <c r="D121" i="28"/>
  <c r="FD121" i="39"/>
  <c r="DR133" i="6"/>
  <c r="DV133" i="6" s="1"/>
  <c r="D121" i="47"/>
  <c r="D41" i="30"/>
  <c r="FM41" i="39"/>
  <c r="DT53" i="6"/>
  <c r="DX53" i="6" s="1"/>
  <c r="EU41" i="39"/>
  <c r="EW41" i="39"/>
  <c r="D41" i="64"/>
  <c r="AH12" i="33"/>
  <c r="AJ12" i="33" s="1"/>
  <c r="I25" i="35" s="1"/>
  <c r="D113" i="76"/>
  <c r="DR125" i="71"/>
  <c r="DU125" i="71" s="1"/>
  <c r="FD113" i="39"/>
  <c r="D113" i="73"/>
  <c r="AH32" i="35"/>
  <c r="AJ32" i="35" s="1"/>
  <c r="O39" i="64"/>
  <c r="N39" i="64"/>
  <c r="AK10" i="35"/>
  <c r="D108" i="72"/>
  <c r="D108" i="75"/>
  <c r="DQ120" i="71"/>
  <c r="DT120" i="71" s="1"/>
  <c r="EZ108" i="39"/>
  <c r="D7" i="28"/>
  <c r="FD7" i="39"/>
  <c r="DR19" i="6"/>
  <c r="D7" i="47"/>
  <c r="N5" i="33"/>
  <c r="D13" i="29"/>
  <c r="FH13" i="39"/>
  <c r="DS25" i="6"/>
  <c r="D13" i="58"/>
  <c r="P30" i="47"/>
  <c r="P5" i="47"/>
  <c r="P104" i="47"/>
  <c r="H48" i="27"/>
  <c r="Q48" i="27" s="1"/>
  <c r="H48" i="41"/>
  <c r="R48" i="41" s="1"/>
  <c r="E29" i="36"/>
  <c r="D99" i="29"/>
  <c r="DS111" i="6"/>
  <c r="DW111" i="6" s="1"/>
  <c r="FH99" i="39"/>
  <c r="EV99" i="39"/>
  <c r="D99" i="58"/>
  <c r="ET99" i="39"/>
  <c r="T5" i="72"/>
  <c r="U5" i="72"/>
  <c r="O117" i="64"/>
  <c r="N117" i="64"/>
  <c r="I10" i="36"/>
  <c r="O52" i="64"/>
  <c r="N52" i="64"/>
  <c r="G125" i="30"/>
  <c r="L113" i="30"/>
  <c r="M113" i="30" s="1"/>
  <c r="AF10" i="33"/>
  <c r="O58" i="64"/>
  <c r="N58" i="64"/>
  <c r="Y26" i="35"/>
  <c r="Y27" i="35" s="1"/>
  <c r="Y28" i="35" s="1"/>
  <c r="Y29" i="35" s="1"/>
  <c r="X12" i="35"/>
  <c r="D7" i="30"/>
  <c r="FM7" i="39"/>
  <c r="DT19" i="6"/>
  <c r="D7" i="64"/>
  <c r="D13" i="30"/>
  <c r="DT25" i="6"/>
  <c r="D13" i="64"/>
  <c r="FM13" i="39"/>
  <c r="D41" i="28"/>
  <c r="FD41" i="39"/>
  <c r="DR53" i="6"/>
  <c r="DV53" i="6" s="1"/>
  <c r="D41" i="47"/>
  <c r="ES41" i="39"/>
  <c r="D51" i="77"/>
  <c r="DS63" i="71"/>
  <c r="DV63" i="71" s="1"/>
  <c r="BY9" i="33"/>
  <c r="D51" i="74"/>
  <c r="F29" i="36"/>
  <c r="D87" i="76"/>
  <c r="DR99" i="71"/>
  <c r="DU99" i="71" s="1"/>
  <c r="FD87" i="39"/>
  <c r="D87" i="73"/>
  <c r="D113" i="29"/>
  <c r="D113" i="58"/>
  <c r="EV113" i="39"/>
  <c r="DS125" i="6"/>
  <c r="DW125" i="6" s="1"/>
  <c r="ET113" i="39"/>
  <c r="FH113" i="39"/>
  <c r="T3" i="72"/>
  <c r="U3" i="72"/>
  <c r="D85" i="28"/>
  <c r="D85" i="47"/>
  <c r="H10" i="26" s="1"/>
  <c r="FD85" i="39"/>
  <c r="DR97" i="6"/>
  <c r="DV97" i="6" s="1"/>
  <c r="ES85" i="39"/>
  <c r="D10" i="36"/>
  <c r="E10" i="36"/>
  <c r="D3" i="29"/>
  <c r="FH3" i="39"/>
  <c r="D3" i="58"/>
  <c r="DS15" i="6"/>
  <c r="W5" i="33"/>
  <c r="D7" i="75"/>
  <c r="DQ19" i="71"/>
  <c r="DT19" i="71" s="1"/>
  <c r="D7" i="72"/>
  <c r="X4" i="26" s="1"/>
  <c r="BG5" i="33"/>
  <c r="EZ7" i="39"/>
  <c r="D11" i="28"/>
  <c r="DR23" i="6"/>
  <c r="D11" i="47"/>
  <c r="FD11" i="39"/>
  <c r="D19" i="30"/>
  <c r="FM19" i="39"/>
  <c r="D19" i="64"/>
  <c r="DT31" i="6"/>
  <c r="D29" i="28"/>
  <c r="FD29" i="39"/>
  <c r="DR41" i="6"/>
  <c r="D29" i="47"/>
  <c r="D31" i="27"/>
  <c r="EZ31" i="39"/>
  <c r="D31" i="41"/>
  <c r="DQ43" i="6"/>
  <c r="D35" i="27"/>
  <c r="D35" i="41"/>
  <c r="DQ47" i="6"/>
  <c r="EZ35" i="39"/>
  <c r="D59" i="77"/>
  <c r="D59" i="74"/>
  <c r="DS71" i="71"/>
  <c r="DV71" i="71" s="1"/>
  <c r="FH59" i="39"/>
  <c r="D63" i="28"/>
  <c r="D63" i="47"/>
  <c r="DR75" i="6"/>
  <c r="DV75" i="6" s="1"/>
  <c r="ES63" i="39"/>
  <c r="FD63" i="39"/>
  <c r="N10" i="33"/>
  <c r="D69" i="27"/>
  <c r="EZ69" i="39"/>
  <c r="ER69" i="39"/>
  <c r="D69" i="41"/>
  <c r="DQ81" i="6"/>
  <c r="DU81" i="6" s="1"/>
  <c r="AD33" i="35"/>
  <c r="C29" i="36"/>
  <c r="D89" i="27"/>
  <c r="EZ89" i="39"/>
  <c r="DQ101" i="6"/>
  <c r="DU101" i="6" s="1"/>
  <c r="ER89" i="39"/>
  <c r="D89" i="41"/>
  <c r="D111" i="41"/>
  <c r="EZ111" i="39"/>
  <c r="D111" i="27"/>
  <c r="DQ123" i="6"/>
  <c r="DU123" i="6" s="1"/>
  <c r="ER111" i="39"/>
  <c r="D98" i="28"/>
  <c r="FD98" i="39"/>
  <c r="ES98" i="39"/>
  <c r="DR110" i="6"/>
  <c r="DV110" i="6" s="1"/>
  <c r="D98" i="47"/>
  <c r="N13" i="33"/>
  <c r="D3" i="76"/>
  <c r="DR15" i="71"/>
  <c r="DU15" i="71" s="1"/>
  <c r="D3" i="73"/>
  <c r="BP5" i="33"/>
  <c r="FD3" i="39"/>
  <c r="D9" i="30"/>
  <c r="FM9" i="39"/>
  <c r="D9" i="64"/>
  <c r="DT21" i="6"/>
  <c r="D31" i="30"/>
  <c r="D31" i="64"/>
  <c r="DT43" i="6"/>
  <c r="FM31" i="39"/>
  <c r="D47" i="29"/>
  <c r="DS59" i="6"/>
  <c r="DW59" i="6" s="1"/>
  <c r="D47" i="58"/>
  <c r="FH47" i="39"/>
  <c r="EV47" i="39"/>
  <c r="ET47" i="39"/>
  <c r="D51" i="29"/>
  <c r="EV51" i="39"/>
  <c r="ET51" i="39"/>
  <c r="FH51" i="39"/>
  <c r="D51" i="58"/>
  <c r="DS63" i="6"/>
  <c r="DW63" i="6" s="1"/>
  <c r="W9" i="33"/>
  <c r="D59" i="28"/>
  <c r="D59" i="47"/>
  <c r="Q59" i="47" s="1"/>
  <c r="FD59" i="39"/>
  <c r="DR71" i="6"/>
  <c r="DV71" i="6" s="1"/>
  <c r="ES59" i="39"/>
  <c r="D63" i="29"/>
  <c r="FH63" i="39"/>
  <c r="ET63" i="39"/>
  <c r="D63" i="58"/>
  <c r="EV63" i="39"/>
  <c r="DS75" i="6"/>
  <c r="DW75" i="6" s="1"/>
  <c r="D67" i="75"/>
  <c r="DQ79" i="71"/>
  <c r="DT79" i="71" s="1"/>
  <c r="D67" i="72"/>
  <c r="EZ67" i="39"/>
  <c r="D73" i="29"/>
  <c r="FH73" i="39"/>
  <c r="DS85" i="6"/>
  <c r="DW85" i="6" s="1"/>
  <c r="D73" i="58"/>
  <c r="EV73" i="39"/>
  <c r="ET73" i="39"/>
  <c r="K29" i="36"/>
  <c r="D86" i="28"/>
  <c r="FD86" i="39"/>
  <c r="D86" i="47"/>
  <c r="ES86" i="39"/>
  <c r="DR98" i="6"/>
  <c r="DV98" i="6" s="1"/>
  <c r="N12" i="33"/>
  <c r="N96" i="64"/>
  <c r="AF8" i="33"/>
  <c r="R14" i="35"/>
  <c r="D88" i="76"/>
  <c r="D88" i="73"/>
  <c r="DR100" i="71"/>
  <c r="DU100" i="71" s="1"/>
  <c r="FD88" i="39"/>
  <c r="D100" i="27"/>
  <c r="DQ112" i="6"/>
  <c r="DU112" i="6" s="1"/>
  <c r="D100" i="41"/>
  <c r="EZ100" i="39"/>
  <c r="ER100" i="39"/>
  <c r="D85" i="27"/>
  <c r="EZ85" i="39"/>
  <c r="DQ97" i="6"/>
  <c r="DU97" i="6" s="1"/>
  <c r="ER85" i="39"/>
  <c r="D85" i="41"/>
  <c r="C10" i="26" s="1"/>
  <c r="G138" i="30"/>
  <c r="L138" i="30" s="1"/>
  <c r="M138" i="30" s="1"/>
  <c r="L126" i="30"/>
  <c r="M126" i="30" s="1"/>
  <c r="D3" i="30"/>
  <c r="DT15" i="6"/>
  <c r="FM3" i="39"/>
  <c r="D3" i="64"/>
  <c r="AF5" i="33"/>
  <c r="D5" i="27"/>
  <c r="D5" i="41"/>
  <c r="C4" i="26" s="1"/>
  <c r="EZ5" i="39"/>
  <c r="DQ17" i="6"/>
  <c r="E5" i="33"/>
  <c r="D11" i="29"/>
  <c r="FH11" i="39"/>
  <c r="DS23" i="6"/>
  <c r="D11" i="58"/>
  <c r="D29" i="30"/>
  <c r="FM29" i="39"/>
  <c r="DT41" i="6"/>
  <c r="D29" i="64"/>
  <c r="R6" i="26" s="1"/>
  <c r="D35" i="77"/>
  <c r="D35" i="74"/>
  <c r="DS47" i="71"/>
  <c r="DV47" i="71" s="1"/>
  <c r="D45" i="29"/>
  <c r="DS57" i="6"/>
  <c r="DW57" i="6" s="1"/>
  <c r="D45" i="58"/>
  <c r="EV45" i="39"/>
  <c r="FH45" i="39"/>
  <c r="ET45" i="39"/>
  <c r="W8" i="33"/>
  <c r="D57" i="75"/>
  <c r="DQ69" i="71"/>
  <c r="DT69" i="71" s="1"/>
  <c r="D57" i="72"/>
  <c r="EZ57" i="39"/>
  <c r="D61" i="30"/>
  <c r="FM61" i="39"/>
  <c r="D61" i="64"/>
  <c r="EU61" i="39"/>
  <c r="DT73" i="6"/>
  <c r="DX73" i="6" s="1"/>
  <c r="EW61" i="39"/>
  <c r="AH11" i="33"/>
  <c r="AJ11" i="33" s="1"/>
  <c r="I24" i="35" s="1"/>
  <c r="AJ9" i="33"/>
  <c r="I22" i="35" s="1"/>
  <c r="H19" i="27"/>
  <c r="Q19" i="27" s="1"/>
  <c r="H19" i="41"/>
  <c r="R19" i="41" s="1"/>
  <c r="D92" i="27"/>
  <c r="EZ92" i="39"/>
  <c r="D92" i="41"/>
  <c r="DQ104" i="6"/>
  <c r="DU104" i="6" s="1"/>
  <c r="ER92" i="39"/>
  <c r="FD110" i="39"/>
  <c r="D110" i="28"/>
  <c r="DR122" i="6"/>
  <c r="DV122" i="6" s="1"/>
  <c r="ES110" i="39"/>
  <c r="D110" i="47"/>
  <c r="P110" i="47" s="1"/>
  <c r="N14" i="33"/>
  <c r="K14" i="35"/>
  <c r="L14" i="35" s="1"/>
  <c r="C10" i="36"/>
  <c r="D87" i="29"/>
  <c r="DS99" i="6"/>
  <c r="DW99" i="6" s="1"/>
  <c r="EV87" i="39"/>
  <c r="FH87" i="39"/>
  <c r="D87" i="58"/>
  <c r="ET87" i="39"/>
  <c r="W12" i="33"/>
  <c r="G127" i="30"/>
  <c r="L115" i="30"/>
  <c r="M115" i="30" s="1"/>
  <c r="D100" i="76"/>
  <c r="DR112" i="71"/>
  <c r="DU112" i="71" s="1"/>
  <c r="D100" i="73"/>
  <c r="FD100" i="39"/>
  <c r="BP13" i="33"/>
  <c r="EU121" i="39"/>
  <c r="DT133" i="6"/>
  <c r="DX133" i="6" s="1"/>
  <c r="D121" i="30"/>
  <c r="D121" i="64"/>
  <c r="EW121" i="39"/>
  <c r="FM121" i="39"/>
  <c r="H23" i="27"/>
  <c r="Q23" i="27" s="1"/>
  <c r="H23" i="41"/>
  <c r="R23" i="41" s="1"/>
  <c r="H26" i="27"/>
  <c r="Q26" i="27" s="1"/>
  <c r="H26" i="41"/>
  <c r="R26" i="41" s="1"/>
  <c r="D119" i="29"/>
  <c r="D119" i="58"/>
  <c r="ET119" i="39"/>
  <c r="EV119" i="39"/>
  <c r="DS131" i="6"/>
  <c r="DW131" i="6" s="1"/>
  <c r="FH119" i="39"/>
  <c r="G140" i="30"/>
  <c r="L140" i="30" s="1"/>
  <c r="M140" i="30" s="1"/>
  <c r="L128" i="30"/>
  <c r="M128" i="30" s="1"/>
  <c r="D15" i="27"/>
  <c r="DQ27" i="6"/>
  <c r="D15" i="41"/>
  <c r="EZ15" i="39"/>
  <c r="E6" i="33"/>
  <c r="I29" i="36"/>
  <c r="L119" i="30"/>
  <c r="M119" i="30" s="1"/>
  <c r="G131" i="30"/>
  <c r="D120" i="76"/>
  <c r="D120" i="73"/>
  <c r="DR132" i="71"/>
  <c r="DU132" i="71" s="1"/>
  <c r="FD120" i="39"/>
  <c r="DG58" i="39"/>
  <c r="DI46" i="39"/>
  <c r="N102" i="64"/>
  <c r="O102" i="64"/>
  <c r="D21" i="28"/>
  <c r="DR33" i="6"/>
  <c r="D21" i="47"/>
  <c r="FD21" i="39"/>
  <c r="D23" i="28"/>
  <c r="D23" i="47"/>
  <c r="FD23" i="39"/>
  <c r="DR35" i="6"/>
  <c r="D33" i="28"/>
  <c r="DR45" i="6"/>
  <c r="FD33" i="39"/>
  <c r="D33" i="47"/>
  <c r="D53" i="75"/>
  <c r="D53" i="72"/>
  <c r="DQ65" i="71"/>
  <c r="DT65" i="71" s="1"/>
  <c r="EZ53" i="39"/>
  <c r="D61" i="75"/>
  <c r="D61" i="72"/>
  <c r="DQ73" i="71"/>
  <c r="DT73" i="71" s="1"/>
  <c r="EZ61" i="39"/>
  <c r="D65" i="28"/>
  <c r="FD65" i="39"/>
  <c r="ES65" i="39"/>
  <c r="D65" i="47"/>
  <c r="DR77" i="6"/>
  <c r="DV77" i="6" s="1"/>
  <c r="D71" i="29"/>
  <c r="ET71" i="39"/>
  <c r="DS83" i="6"/>
  <c r="DW83" i="6" s="1"/>
  <c r="D71" i="58"/>
  <c r="EV71" i="39"/>
  <c r="FH71" i="39"/>
  <c r="D107" i="29"/>
  <c r="DS119" i="6"/>
  <c r="DW119" i="6" s="1"/>
  <c r="FH107" i="39"/>
  <c r="D107" i="58"/>
  <c r="ET107" i="39"/>
  <c r="EV107" i="39"/>
  <c r="D119" i="64"/>
  <c r="O119" i="64" s="1"/>
  <c r="FM119" i="39"/>
  <c r="DT131" i="6"/>
  <c r="DX131" i="6" s="1"/>
  <c r="D119" i="30"/>
  <c r="EU119" i="39"/>
  <c r="EW119" i="39"/>
  <c r="D85" i="30"/>
  <c r="DT97" i="6"/>
  <c r="DX97" i="6" s="1"/>
  <c r="D85" i="64"/>
  <c r="EU85" i="39"/>
  <c r="EW85" i="39"/>
  <c r="FM85" i="39"/>
  <c r="L13" i="35"/>
  <c r="DI60" i="39"/>
  <c r="DG72" i="39"/>
  <c r="G110" i="30"/>
  <c r="G110" i="64"/>
  <c r="L110" i="64" s="1"/>
  <c r="M110" i="64" s="1"/>
  <c r="D119" i="28"/>
  <c r="FD119" i="39"/>
  <c r="DR131" i="6"/>
  <c r="DV131" i="6" s="1"/>
  <c r="ES119" i="39"/>
  <c r="D119" i="47"/>
  <c r="D99" i="30"/>
  <c r="FM99" i="39"/>
  <c r="DT111" i="6"/>
  <c r="DX111" i="6" s="1"/>
  <c r="EU99" i="39"/>
  <c r="D99" i="64"/>
  <c r="EW99" i="39"/>
  <c r="AF13" i="33"/>
  <c r="D121" i="29"/>
  <c r="FH121" i="39"/>
  <c r="D121" i="58"/>
  <c r="EV121" i="39"/>
  <c r="ET121" i="39"/>
  <c r="DS133" i="6"/>
  <c r="DW133" i="6" s="1"/>
  <c r="G124" i="30"/>
  <c r="L112" i="30"/>
  <c r="M112" i="30" s="1"/>
  <c r="D102" i="28"/>
  <c r="D102" i="47"/>
  <c r="ES102" i="39"/>
  <c r="FD102" i="39"/>
  <c r="DR114" i="6"/>
  <c r="DV114" i="6" s="1"/>
  <c r="D114" i="27"/>
  <c r="EZ114" i="39"/>
  <c r="D114" i="41"/>
  <c r="DQ126" i="6"/>
  <c r="DU126" i="6" s="1"/>
  <c r="ER114" i="39"/>
  <c r="H77" i="26"/>
  <c r="O32" i="35"/>
  <c r="Q32" i="35" s="1"/>
  <c r="O33" i="35"/>
  <c r="Q33" i="35" s="1"/>
  <c r="D17" i="28"/>
  <c r="FD17" i="39"/>
  <c r="DR29" i="6"/>
  <c r="D17" i="47"/>
  <c r="D21" i="77"/>
  <c r="DS33" i="71"/>
  <c r="DV33" i="71" s="1"/>
  <c r="D21" i="74"/>
  <c r="AH5" i="26" s="1"/>
  <c r="FH21" i="39"/>
  <c r="D25" i="28"/>
  <c r="FD25" i="39"/>
  <c r="D25" i="47"/>
  <c r="DR37" i="6"/>
  <c r="D33" i="29"/>
  <c r="FH33" i="39"/>
  <c r="DS45" i="6"/>
  <c r="D33" i="58"/>
  <c r="D57" i="28"/>
  <c r="DR69" i="6"/>
  <c r="DV69" i="6" s="1"/>
  <c r="D57" i="47"/>
  <c r="FD57" i="39"/>
  <c r="ES57" i="39"/>
  <c r="D65" i="27"/>
  <c r="D65" i="41"/>
  <c r="C9" i="26" s="1"/>
  <c r="ER65" i="39"/>
  <c r="EZ65" i="39"/>
  <c r="DQ77" i="6"/>
  <c r="DU77" i="6" s="1"/>
  <c r="E10" i="33"/>
  <c r="D71" i="76"/>
  <c r="DR83" i="71"/>
  <c r="DU83" i="71" s="1"/>
  <c r="D71" i="73"/>
  <c r="D104" i="27"/>
  <c r="DQ116" i="6"/>
  <c r="DU116" i="6" s="1"/>
  <c r="D104" i="41"/>
  <c r="ER104" i="39"/>
  <c r="EZ104" i="39"/>
  <c r="ES118" i="39"/>
  <c r="D118" i="28"/>
  <c r="FD118" i="39"/>
  <c r="DR130" i="6"/>
  <c r="DV130" i="6" s="1"/>
  <c r="D118" i="47"/>
  <c r="Q27" i="35"/>
  <c r="Q28" i="35" s="1"/>
  <c r="Q29" i="35" s="1"/>
  <c r="R7" i="35"/>
  <c r="D89" i="29"/>
  <c r="DS101" i="6"/>
  <c r="DW101" i="6" s="1"/>
  <c r="FH89" i="39"/>
  <c r="EV89" i="39"/>
  <c r="D89" i="58"/>
  <c r="ET89" i="39"/>
  <c r="D107" i="28"/>
  <c r="DR119" i="6"/>
  <c r="DV119" i="6" s="1"/>
  <c r="D107" i="47"/>
  <c r="Q107" i="47" s="1"/>
  <c r="ES107" i="39"/>
  <c r="FD107" i="39"/>
  <c r="D111" i="77"/>
  <c r="D111" i="74"/>
  <c r="DS123" i="71"/>
  <c r="DV123" i="71" s="1"/>
  <c r="FH111" i="39"/>
  <c r="D108" i="28"/>
  <c r="ES108" i="39"/>
  <c r="FD108" i="39"/>
  <c r="D108" i="47"/>
  <c r="DR120" i="6"/>
  <c r="DV120" i="6" s="1"/>
  <c r="D85" i="29"/>
  <c r="FH85" i="39"/>
  <c r="ET85" i="39"/>
  <c r="D85" i="58"/>
  <c r="DS97" i="6"/>
  <c r="DW97" i="6" s="1"/>
  <c r="EV85" i="39"/>
  <c r="N45" i="64"/>
  <c r="O45" i="64"/>
  <c r="H34" i="27"/>
  <c r="Q34" i="27" s="1"/>
  <c r="H34" i="41"/>
  <c r="R34" i="41" s="1"/>
  <c r="F12" i="35"/>
  <c r="D92" i="29"/>
  <c r="FH92" i="39"/>
  <c r="ET92" i="39"/>
  <c r="EV92" i="39"/>
  <c r="DS104" i="6"/>
  <c r="DW104" i="6" s="1"/>
  <c r="D92" i="58"/>
  <c r="J29" i="36"/>
  <c r="D25" i="30"/>
  <c r="FM25" i="39"/>
  <c r="DT37" i="6"/>
  <c r="D25" i="64"/>
  <c r="D39" i="27"/>
  <c r="D39" i="41"/>
  <c r="DQ51" i="6"/>
  <c r="DU51" i="6" s="1"/>
  <c r="EZ39" i="39"/>
  <c r="ER39" i="39"/>
  <c r="E8" i="33"/>
  <c r="D45" i="28"/>
  <c r="DR57" i="6"/>
  <c r="DV57" i="6" s="1"/>
  <c r="ES45" i="39"/>
  <c r="FD45" i="39"/>
  <c r="D45" i="47"/>
  <c r="D51" i="75"/>
  <c r="D51" i="72"/>
  <c r="DQ63" i="71"/>
  <c r="DT63" i="71" s="1"/>
  <c r="EZ51" i="39"/>
  <c r="BG9" i="33"/>
  <c r="D55" i="28"/>
  <c r="DR67" i="6"/>
  <c r="DV67" i="6" s="1"/>
  <c r="ES55" i="39"/>
  <c r="FD55" i="39"/>
  <c r="D55" i="47"/>
  <c r="D61" i="29"/>
  <c r="DS73" i="6"/>
  <c r="DW73" i="6" s="1"/>
  <c r="FH61" i="39"/>
  <c r="D61" i="58"/>
  <c r="ET61" i="39"/>
  <c r="EV61" i="39"/>
  <c r="D67" i="30"/>
  <c r="DT79" i="6"/>
  <c r="DX79" i="6" s="1"/>
  <c r="D67" i="64"/>
  <c r="FM67" i="39"/>
  <c r="EU67" i="39"/>
  <c r="EW67" i="39"/>
  <c r="D104" i="30"/>
  <c r="D104" i="64"/>
  <c r="DT116" i="6"/>
  <c r="DX116" i="6" s="1"/>
  <c r="EW104" i="39"/>
  <c r="FM104" i="39"/>
  <c r="EU104" i="39"/>
  <c r="AD32" i="35"/>
  <c r="R11" i="35"/>
  <c r="O107" i="64"/>
  <c r="N107" i="64"/>
  <c r="L132" i="30"/>
  <c r="M132" i="30" s="1"/>
  <c r="G144" i="30"/>
  <c r="L144" i="30" s="1"/>
  <c r="M144" i="30" s="1"/>
  <c r="D115" i="29"/>
  <c r="D115" i="58"/>
  <c r="DS127" i="6"/>
  <c r="DW127" i="6" s="1"/>
  <c r="FH115" i="39"/>
  <c r="ET115" i="39"/>
  <c r="EV115" i="39"/>
  <c r="D113" i="64"/>
  <c r="N113" i="64" s="1"/>
  <c r="EU113" i="39"/>
  <c r="D113" i="30"/>
  <c r="FM113" i="39"/>
  <c r="DT125" i="6"/>
  <c r="DX125" i="6" s="1"/>
  <c r="EW113" i="39"/>
  <c r="FD114" i="39"/>
  <c r="D114" i="28"/>
  <c r="DR126" i="6"/>
  <c r="DV126" i="6" s="1"/>
  <c r="ES114" i="39"/>
  <c r="D114" i="47"/>
  <c r="D17" i="27"/>
  <c r="EZ17" i="39"/>
  <c r="D17" i="41"/>
  <c r="DQ29" i="6"/>
  <c r="D49" i="29"/>
  <c r="DS61" i="6"/>
  <c r="DW61" i="6" s="1"/>
  <c r="ET49" i="39"/>
  <c r="EV49" i="39"/>
  <c r="FH49" i="39"/>
  <c r="D49" i="58"/>
  <c r="D104" i="29"/>
  <c r="DS116" i="6"/>
  <c r="DW116" i="6" s="1"/>
  <c r="FH104" i="39"/>
  <c r="EV104" i="39"/>
  <c r="D104" i="58"/>
  <c r="ET104" i="39"/>
  <c r="DT114" i="39"/>
  <c r="EE114" i="39"/>
  <c r="DP114" i="39"/>
  <c r="EI114" i="39"/>
  <c r="EQ114" i="39"/>
  <c r="DL115" i="39"/>
  <c r="DY114" i="39"/>
  <c r="DU114" i="39"/>
  <c r="EM114" i="39"/>
  <c r="EB114" i="39"/>
  <c r="EF114" i="39"/>
  <c r="DX114" i="39"/>
  <c r="EL114" i="39"/>
  <c r="EG114" i="39"/>
  <c r="DV114" i="39"/>
  <c r="ED114" i="39"/>
  <c r="DZ114" i="39"/>
  <c r="DR114" i="39"/>
  <c r="EC114" i="39"/>
  <c r="EP114" i="39"/>
  <c r="DW114" i="39"/>
  <c r="DQ114" i="39"/>
  <c r="EK114" i="39"/>
  <c r="EH114" i="39"/>
  <c r="DS114" i="39"/>
  <c r="EN114" i="39"/>
  <c r="EO114" i="39"/>
  <c r="EJ114" i="39"/>
  <c r="EA114" i="39"/>
  <c r="D118" i="27"/>
  <c r="EZ118" i="39"/>
  <c r="DQ130" i="6"/>
  <c r="DU130" i="6" s="1"/>
  <c r="D118" i="41"/>
  <c r="ER118" i="39"/>
  <c r="X9" i="35"/>
  <c r="R8" i="35"/>
  <c r="D96" i="28"/>
  <c r="FD96" i="39"/>
  <c r="ES96" i="39"/>
  <c r="D96" i="47"/>
  <c r="DR108" i="6"/>
  <c r="DV108" i="6" s="1"/>
  <c r="D115" i="28"/>
  <c r="ES115" i="39"/>
  <c r="DR127" i="6"/>
  <c r="DV127" i="6" s="1"/>
  <c r="FD115" i="39"/>
  <c r="D115" i="47"/>
  <c r="EW111" i="39"/>
  <c r="EU111" i="39"/>
  <c r="D111" i="30"/>
  <c r="D111" i="64"/>
  <c r="DT123" i="6"/>
  <c r="DX123" i="6" s="1"/>
  <c r="FM111" i="39"/>
  <c r="D111" i="76"/>
  <c r="D111" i="73"/>
  <c r="DR123" i="71"/>
  <c r="DU123" i="71" s="1"/>
  <c r="BP14" i="33"/>
  <c r="D29" i="36"/>
  <c r="D15" i="28"/>
  <c r="FD15" i="39"/>
  <c r="D15" i="47"/>
  <c r="Q15" i="47" s="1"/>
  <c r="DR27" i="6"/>
  <c r="N6" i="33"/>
  <c r="D21" i="30"/>
  <c r="D21" i="64"/>
  <c r="R5" i="26" s="1"/>
  <c r="DT33" i="6"/>
  <c r="FM21" i="39"/>
  <c r="D27" i="28"/>
  <c r="FD27" i="39"/>
  <c r="DR39" i="6"/>
  <c r="D27" i="47"/>
  <c r="Q27" i="47" s="1"/>
  <c r="N7" i="33"/>
  <c r="D37" i="29"/>
  <c r="FH37" i="39"/>
  <c r="D37" i="58"/>
  <c r="DS49" i="6"/>
  <c r="D39" i="77"/>
  <c r="FH39" i="39"/>
  <c r="DS51" i="71"/>
  <c r="DV51" i="71" s="1"/>
  <c r="D39" i="74"/>
  <c r="BY8" i="33"/>
  <c r="D51" i="28"/>
  <c r="ES51" i="39"/>
  <c r="FD51" i="39"/>
  <c r="DR63" i="6"/>
  <c r="DV63" i="6" s="1"/>
  <c r="D51" i="47"/>
  <c r="P51" i="47" s="1"/>
  <c r="N9" i="33"/>
  <c r="D59" i="30"/>
  <c r="FM59" i="39"/>
  <c r="D59" i="64"/>
  <c r="EW59" i="39"/>
  <c r="DT71" i="6"/>
  <c r="DX71" i="6" s="1"/>
  <c r="EU59" i="39"/>
  <c r="D71" i="75"/>
  <c r="D71" i="72"/>
  <c r="DQ83" i="71"/>
  <c r="DT83" i="71" s="1"/>
  <c r="EZ71" i="39"/>
  <c r="N56" i="64"/>
  <c r="O56" i="64"/>
  <c r="X13" i="35"/>
  <c r="AF6" i="33"/>
  <c r="D102" i="77"/>
  <c r="D102" i="74"/>
  <c r="AH12" i="26" s="1"/>
  <c r="DS114" i="71"/>
  <c r="DV114" i="71" s="1"/>
  <c r="BY13" i="33"/>
  <c r="D110" i="29"/>
  <c r="DS122" i="6"/>
  <c r="DW122" i="6" s="1"/>
  <c r="EV110" i="39"/>
  <c r="D110" i="58"/>
  <c r="FH110" i="39"/>
  <c r="ET110" i="39"/>
  <c r="W14" i="33"/>
  <c r="K33" i="35"/>
  <c r="R6" i="35"/>
  <c r="D98" i="29"/>
  <c r="DS110" i="6"/>
  <c r="DW110" i="6" s="1"/>
  <c r="FH98" i="39"/>
  <c r="EV98" i="39"/>
  <c r="D98" i="58"/>
  <c r="ET98" i="39"/>
  <c r="W13" i="33"/>
  <c r="D116" i="58"/>
  <c r="DS128" i="6"/>
  <c r="DW128" i="6" s="1"/>
  <c r="EV116" i="39"/>
  <c r="ET116" i="39"/>
  <c r="FH116" i="39"/>
  <c r="D116" i="29"/>
  <c r="E16" i="77"/>
  <c r="M16" i="77" s="1"/>
  <c r="S16" i="77" s="1"/>
  <c r="E16" i="75"/>
  <c r="M16" i="75" s="1"/>
  <c r="E23" i="75"/>
  <c r="M23" i="75" s="1"/>
  <c r="F20" i="77"/>
  <c r="E36" i="76"/>
  <c r="E48" i="76" s="1"/>
  <c r="N8" i="76"/>
  <c r="E36" i="77"/>
  <c r="E19" i="77"/>
  <c r="M12" i="76"/>
  <c r="F18" i="75"/>
  <c r="F30" i="75" s="1"/>
  <c r="F42" i="75" s="1"/>
  <c r="F25" i="75"/>
  <c r="F37" i="75" s="1"/>
  <c r="I8" i="26"/>
  <c r="AY8" i="6"/>
  <c r="W8" i="6"/>
  <c r="AA8" i="6"/>
  <c r="BM8" i="6"/>
  <c r="CP8" i="6"/>
  <c r="CD8" i="6"/>
  <c r="Y8" i="6"/>
  <c r="DC8" i="6"/>
  <c r="V9" i="6"/>
  <c r="BP8" i="6"/>
  <c r="CQ8" i="6"/>
  <c r="CO8" i="6"/>
  <c r="Z8" i="6"/>
  <c r="AZ8" i="6"/>
  <c r="CG8" i="6"/>
  <c r="CC8" i="6"/>
  <c r="AL8" i="6"/>
  <c r="X8" i="6"/>
  <c r="DE8" i="6"/>
  <c r="BN8" i="6"/>
  <c r="AB8" i="6"/>
  <c r="CA8" i="6"/>
  <c r="BA8" i="6"/>
  <c r="CE8" i="6"/>
  <c r="AK8" i="6"/>
  <c r="DF8" i="6"/>
  <c r="CB8" i="6"/>
  <c r="BO8" i="6"/>
  <c r="AM8" i="6"/>
  <c r="DD8" i="6"/>
  <c r="AN8" i="6"/>
  <c r="CF8" i="6"/>
  <c r="E31" i="76"/>
  <c r="M19" i="76"/>
  <c r="AN23" i="6"/>
  <c r="AN21" i="6"/>
  <c r="AO4" i="6"/>
  <c r="AN22" i="6"/>
  <c r="AN5" i="6"/>
  <c r="AN6" i="6"/>
  <c r="V147" i="47"/>
  <c r="DF25" i="6"/>
  <c r="BO25" i="6"/>
  <c r="DE25" i="6"/>
  <c r="BN25" i="6"/>
  <c r="DD25" i="6"/>
  <c r="AZ25" i="6"/>
  <c r="AL25" i="6"/>
  <c r="V26" i="6"/>
  <c r="CO25" i="6"/>
  <c r="X25" i="6"/>
  <c r="AN25" i="6"/>
  <c r="DC25" i="6"/>
  <c r="AY25" i="6"/>
  <c r="CF25" i="6"/>
  <c r="CE25" i="6"/>
  <c r="W25" i="6"/>
  <c r="BM25" i="6"/>
  <c r="CC25" i="6"/>
  <c r="BP25" i="6"/>
  <c r="CA25" i="6"/>
  <c r="AM25" i="6"/>
  <c r="AK25" i="6"/>
  <c r="Y25" i="6"/>
  <c r="Z25" i="6"/>
  <c r="CB25" i="6"/>
  <c r="CP25" i="6"/>
  <c r="CD25" i="6"/>
  <c r="BA25" i="6"/>
  <c r="AA25" i="6"/>
  <c r="CQ25" i="6"/>
  <c r="CG25" i="6"/>
  <c r="BP22" i="6"/>
  <c r="BQ4" i="6"/>
  <c r="BP21" i="6"/>
  <c r="BP5" i="6"/>
  <c r="BP23" i="6"/>
  <c r="BP6" i="6"/>
  <c r="M19" i="75"/>
  <c r="E31" i="75"/>
  <c r="I12" i="26"/>
  <c r="AN24" i="6"/>
  <c r="CR8" i="6"/>
  <c r="DF22" i="6"/>
  <c r="DF21" i="6"/>
  <c r="DG4" i="6"/>
  <c r="DG8" i="6" s="1"/>
  <c r="DF5" i="6"/>
  <c r="DF6" i="6"/>
  <c r="DF23" i="6"/>
  <c r="M17" i="75"/>
  <c r="S17" i="75" s="1"/>
  <c r="E29" i="75"/>
  <c r="CI6" i="6"/>
  <c r="CI24" i="6"/>
  <c r="CI5" i="6"/>
  <c r="CJ4" i="6"/>
  <c r="CI22" i="6"/>
  <c r="CI25" i="6"/>
  <c r="CI26" i="6"/>
  <c r="CI21" i="6"/>
  <c r="CI7" i="6"/>
  <c r="CI23" i="6"/>
  <c r="CI8" i="6"/>
  <c r="Q19" i="47"/>
  <c r="P19" i="47"/>
  <c r="P75" i="47"/>
  <c r="Q75" i="47"/>
  <c r="Q43" i="47"/>
  <c r="P43" i="47"/>
  <c r="F20" i="75"/>
  <c r="N8" i="75"/>
  <c r="E24" i="75"/>
  <c r="M12" i="75"/>
  <c r="BC5" i="6"/>
  <c r="BC7" i="6"/>
  <c r="BC24" i="6"/>
  <c r="BC21" i="6"/>
  <c r="BC23" i="6"/>
  <c r="BC6" i="6"/>
  <c r="BC22" i="6"/>
  <c r="BD4" i="6"/>
  <c r="BC25" i="6"/>
  <c r="BC26" i="6"/>
  <c r="BC8" i="6"/>
  <c r="P11" i="47"/>
  <c r="Q11" i="47"/>
  <c r="V139" i="47"/>
  <c r="I80" i="26"/>
  <c r="Q3" i="47"/>
  <c r="P3" i="47"/>
  <c r="I78" i="26"/>
  <c r="U147" i="47"/>
  <c r="P99" i="47"/>
  <c r="Q99" i="47"/>
  <c r="Q67" i="47"/>
  <c r="P35" i="47"/>
  <c r="Q35" i="47"/>
  <c r="I10" i="26"/>
  <c r="F18" i="76"/>
  <c r="N6" i="76"/>
  <c r="I77" i="26"/>
  <c r="F35" i="77"/>
  <c r="N35" i="77" s="1"/>
  <c r="F18" i="77"/>
  <c r="N18" i="77" s="1"/>
  <c r="Q91" i="47"/>
  <c r="P91" i="47"/>
  <c r="CS24" i="6"/>
  <c r="CS25" i="6"/>
  <c r="CS21" i="6"/>
  <c r="CS7" i="6"/>
  <c r="CS6" i="6"/>
  <c r="CS22" i="6"/>
  <c r="CT4" i="6"/>
  <c r="CS23" i="6"/>
  <c r="CS5" i="6"/>
  <c r="CS26" i="6"/>
  <c r="CS8" i="6"/>
  <c r="I79" i="26"/>
  <c r="N17" i="76"/>
  <c r="F29" i="76"/>
  <c r="CS9" i="6"/>
  <c r="U139" i="47"/>
  <c r="I82" i="26"/>
  <c r="I7" i="26"/>
  <c r="Q83" i="47"/>
  <c r="P83" i="47"/>
  <c r="Q51" i="47"/>
  <c r="I83" i="26"/>
  <c r="I81" i="26"/>
  <c r="I6" i="26"/>
  <c r="AC7" i="6"/>
  <c r="AC23" i="6"/>
  <c r="AC25" i="6"/>
  <c r="AD4" i="6"/>
  <c r="AC5" i="6"/>
  <c r="AC24" i="6"/>
  <c r="AC21" i="6"/>
  <c r="AC6" i="6"/>
  <c r="AC22" i="6"/>
  <c r="AC26" i="6"/>
  <c r="AC8" i="6"/>
  <c r="I76" i="26"/>
  <c r="I9" i="26"/>
  <c r="N12" i="75"/>
  <c r="F24" i="75"/>
  <c r="N3" i="76"/>
  <c r="F15" i="76"/>
  <c r="N21" i="76"/>
  <c r="F33" i="76"/>
  <c r="F24" i="77"/>
  <c r="N24" i="77" s="1"/>
  <c r="S24" i="77" s="1"/>
  <c r="N7" i="75"/>
  <c r="S7" i="75" s="1"/>
  <c r="F19" i="75"/>
  <c r="F25" i="77"/>
  <c r="N25" i="77" s="1"/>
  <c r="M9" i="76"/>
  <c r="S9" i="76" s="1"/>
  <c r="E21" i="76"/>
  <c r="F35" i="75"/>
  <c r="N23" i="75"/>
  <c r="M9" i="75"/>
  <c r="S9" i="75" s="1"/>
  <c r="E21" i="75"/>
  <c r="N7" i="76"/>
  <c r="S7" i="76" s="1"/>
  <c r="F19" i="76"/>
  <c r="F17" i="77"/>
  <c r="N17" i="77" s="1"/>
  <c r="S17" i="77" s="1"/>
  <c r="F15" i="77"/>
  <c r="N15" i="77" s="1"/>
  <c r="F31" i="77"/>
  <c r="N31" i="77" s="1"/>
  <c r="F24" i="76"/>
  <c r="N12" i="76"/>
  <c r="E32" i="77"/>
  <c r="M32" i="77" s="1"/>
  <c r="F28" i="77"/>
  <c r="N28" i="77" s="1"/>
  <c r="E15" i="75"/>
  <c r="M3" i="75"/>
  <c r="S3" i="75" s="1"/>
  <c r="E14" i="76"/>
  <c r="M2" i="76"/>
  <c r="F32" i="76"/>
  <c r="N20" i="76"/>
  <c r="E22" i="76"/>
  <c r="M10" i="76"/>
  <c r="N2" i="75"/>
  <c r="F14" i="75"/>
  <c r="M10" i="75"/>
  <c r="S10" i="75" s="1"/>
  <c r="E22" i="75"/>
  <c r="E15" i="76"/>
  <c r="M3" i="76"/>
  <c r="E20" i="76"/>
  <c r="M8" i="76"/>
  <c r="F49" i="76"/>
  <c r="N37" i="76"/>
  <c r="E15" i="77"/>
  <c r="M15" i="77" s="1"/>
  <c r="F14" i="77"/>
  <c r="N14" i="77" s="1"/>
  <c r="E18" i="75"/>
  <c r="M6" i="75"/>
  <c r="S6" i="75" s="1"/>
  <c r="E25" i="76"/>
  <c r="M13" i="76"/>
  <c r="S13" i="76" s="1"/>
  <c r="E18" i="76"/>
  <c r="M6" i="76"/>
  <c r="N22" i="75"/>
  <c r="F34" i="75"/>
  <c r="F27" i="75"/>
  <c r="N15" i="75"/>
  <c r="E14" i="75"/>
  <c r="M2" i="75"/>
  <c r="F16" i="76"/>
  <c r="N4" i="76"/>
  <c r="S4" i="76" s="1"/>
  <c r="M8" i="75"/>
  <c r="E20" i="75"/>
  <c r="E18" i="77"/>
  <c r="M18" i="77" s="1"/>
  <c r="F22" i="77"/>
  <c r="N22" i="77" s="1"/>
  <c r="N23" i="76"/>
  <c r="F35" i="76"/>
  <c r="E14" i="77"/>
  <c r="M14" i="77" s="1"/>
  <c r="N21" i="75"/>
  <c r="F33" i="75"/>
  <c r="E29" i="76"/>
  <c r="M17" i="76"/>
  <c r="N4" i="75"/>
  <c r="S4" i="75" s="1"/>
  <c r="F16" i="75"/>
  <c r="N2" i="76"/>
  <c r="F14" i="76"/>
  <c r="E25" i="77"/>
  <c r="M25" i="77" s="1"/>
  <c r="F22" i="76"/>
  <c r="N10" i="76"/>
  <c r="E22" i="77"/>
  <c r="M22" i="77" s="1"/>
  <c r="F14" i="35" l="1"/>
  <c r="K26" i="35"/>
  <c r="K27" i="35" s="1"/>
  <c r="E35" i="77"/>
  <c r="M35" i="77" s="1"/>
  <c r="S35" i="77" s="1"/>
  <c r="E37" i="75"/>
  <c r="M37" i="75" s="1"/>
  <c r="G35" i="90"/>
  <c r="O35" i="90" s="1"/>
  <c r="U35" i="90" s="1"/>
  <c r="G34" i="88"/>
  <c r="O34" i="88" s="1"/>
  <c r="U34" i="88" s="1"/>
  <c r="G37" i="88"/>
  <c r="O37" i="88" s="1"/>
  <c r="U37" i="88" s="1"/>
  <c r="G37" i="90"/>
  <c r="O37" i="90" s="1"/>
  <c r="U37" i="90" s="1"/>
  <c r="E35" i="76"/>
  <c r="E47" i="76" s="1"/>
  <c r="G34" i="89"/>
  <c r="O34" i="89" s="1"/>
  <c r="U34" i="89" s="1"/>
  <c r="G37" i="89"/>
  <c r="O37" i="89" s="1"/>
  <c r="U37" i="89" s="1"/>
  <c r="G34" i="90"/>
  <c r="O34" i="90" s="1"/>
  <c r="U34" i="90" s="1"/>
  <c r="G35" i="89"/>
  <c r="O35" i="89" s="1"/>
  <c r="U35" i="89" s="1"/>
  <c r="G35" i="88"/>
  <c r="O35" i="88" s="1"/>
  <c r="U35" i="88" s="1"/>
  <c r="AF9" i="32"/>
  <c r="H26" i="89"/>
  <c r="P26" i="89" s="1"/>
  <c r="U26" i="89" s="1"/>
  <c r="H26" i="88"/>
  <c r="P26" i="88" s="1"/>
  <c r="U26" i="88" s="1"/>
  <c r="U31" i="89"/>
  <c r="H26" i="90"/>
  <c r="P26" i="90" s="1"/>
  <c r="U26" i="90" s="1"/>
  <c r="U30" i="90"/>
  <c r="F18" i="35" a="1"/>
  <c r="F18" i="35" s="1"/>
  <c r="F19" i="35" a="1"/>
  <c r="F19" i="35" s="1"/>
  <c r="R26" i="35" a="1"/>
  <c r="R26" i="35" s="1"/>
  <c r="E40" i="76"/>
  <c r="E52" i="76" s="1"/>
  <c r="G48" i="36"/>
  <c r="U27" i="89"/>
  <c r="U36" i="90"/>
  <c r="U32" i="90"/>
  <c r="U31" i="90"/>
  <c r="U29" i="90"/>
  <c r="U27" i="90"/>
  <c r="U32" i="88"/>
  <c r="U33" i="90"/>
  <c r="U28" i="90"/>
  <c r="U36" i="89"/>
  <c r="U28" i="89"/>
  <c r="U30" i="89"/>
  <c r="U31" i="88"/>
  <c r="U32" i="89"/>
  <c r="U29" i="89"/>
  <c r="U33" i="89"/>
  <c r="U29" i="88"/>
  <c r="U33" i="88"/>
  <c r="U36" i="88"/>
  <c r="U30" i="88"/>
  <c r="U28" i="88"/>
  <c r="U27" i="88"/>
  <c r="CA5" i="91"/>
  <c r="CC5" i="91" s="1"/>
  <c r="BI5" i="91"/>
  <c r="BK5" i="91" s="1"/>
  <c r="BR5" i="91"/>
  <c r="BT5" i="91" s="1"/>
  <c r="G42" i="88"/>
  <c r="O42" i="88" s="1"/>
  <c r="H45" i="90"/>
  <c r="P45" i="90" s="1"/>
  <c r="H45" i="88"/>
  <c r="P45" i="88" s="1"/>
  <c r="H46" i="89"/>
  <c r="P46" i="89" s="1"/>
  <c r="H44" i="89"/>
  <c r="P44" i="89" s="1"/>
  <c r="H39" i="89"/>
  <c r="P39" i="89" s="1"/>
  <c r="H49" i="88"/>
  <c r="P49" i="88" s="1"/>
  <c r="H44" i="90"/>
  <c r="P44" i="90" s="1"/>
  <c r="G38" i="88"/>
  <c r="O38" i="88" s="1"/>
  <c r="H39" i="88"/>
  <c r="P39" i="88" s="1"/>
  <c r="G43" i="90"/>
  <c r="O43" i="90" s="1"/>
  <c r="H39" i="90"/>
  <c r="P39" i="90" s="1"/>
  <c r="G38" i="90"/>
  <c r="O38" i="90" s="1"/>
  <c r="G40" i="88"/>
  <c r="O40" i="88" s="1"/>
  <c r="H41" i="89"/>
  <c r="P41" i="89" s="1"/>
  <c r="H47" i="88"/>
  <c r="P47" i="88" s="1"/>
  <c r="H45" i="89"/>
  <c r="P45" i="89" s="1"/>
  <c r="H40" i="90"/>
  <c r="P40" i="90" s="1"/>
  <c r="H48" i="89"/>
  <c r="P48" i="89" s="1"/>
  <c r="G40" i="90"/>
  <c r="O40" i="90" s="1"/>
  <c r="H49" i="89"/>
  <c r="P49" i="89" s="1"/>
  <c r="H43" i="88"/>
  <c r="P43" i="88" s="1"/>
  <c r="H48" i="90"/>
  <c r="P48" i="90" s="1"/>
  <c r="G48" i="88"/>
  <c r="O48" i="88" s="1"/>
  <c r="G43" i="89"/>
  <c r="O43" i="89" s="1"/>
  <c r="G41" i="88"/>
  <c r="O41" i="88" s="1"/>
  <c r="G42" i="90"/>
  <c r="O42" i="90" s="1"/>
  <c r="H42" i="90"/>
  <c r="P42" i="90" s="1"/>
  <c r="G39" i="89"/>
  <c r="O39" i="89" s="1"/>
  <c r="G44" i="90"/>
  <c r="O44" i="90" s="1"/>
  <c r="G45" i="89"/>
  <c r="O45" i="89" s="1"/>
  <c r="G39" i="88"/>
  <c r="O39" i="88" s="1"/>
  <c r="G43" i="88"/>
  <c r="O43" i="88" s="1"/>
  <c r="G48" i="89"/>
  <c r="O48" i="89" s="1"/>
  <c r="H41" i="90"/>
  <c r="P41" i="90" s="1"/>
  <c r="H42" i="88"/>
  <c r="P42" i="88" s="1"/>
  <c r="H48" i="88"/>
  <c r="P48" i="88" s="1"/>
  <c r="H43" i="90"/>
  <c r="P43" i="90" s="1"/>
  <c r="G39" i="90"/>
  <c r="O39" i="90" s="1"/>
  <c r="G45" i="88"/>
  <c r="O45" i="88" s="1"/>
  <c r="H42" i="89"/>
  <c r="P42" i="89" s="1"/>
  <c r="E41" i="77"/>
  <c r="M41" i="77" s="1"/>
  <c r="G40" i="89"/>
  <c r="O40" i="89" s="1"/>
  <c r="H47" i="90"/>
  <c r="P47" i="90" s="1"/>
  <c r="H40" i="88"/>
  <c r="P40" i="88" s="1"/>
  <c r="H49" i="90"/>
  <c r="P49" i="90" s="1"/>
  <c r="G48" i="90"/>
  <c r="O48" i="90" s="1"/>
  <c r="G41" i="89"/>
  <c r="O41" i="89" s="1"/>
  <c r="H47" i="89"/>
  <c r="P47" i="89" s="1"/>
  <c r="G38" i="89"/>
  <c r="O38" i="89" s="1"/>
  <c r="G42" i="89"/>
  <c r="O42" i="89" s="1"/>
  <c r="H40" i="89"/>
  <c r="P40" i="89" s="1"/>
  <c r="H41" i="88"/>
  <c r="P41" i="88" s="1"/>
  <c r="H46" i="88"/>
  <c r="P46" i="88" s="1"/>
  <c r="G45" i="90"/>
  <c r="O45" i="90" s="1"/>
  <c r="G44" i="89"/>
  <c r="O44" i="89" s="1"/>
  <c r="G44" i="88"/>
  <c r="O44" i="88" s="1"/>
  <c r="H46" i="90"/>
  <c r="P46" i="90" s="1"/>
  <c r="H43" i="89"/>
  <c r="P43" i="89" s="1"/>
  <c r="H44" i="88"/>
  <c r="P44" i="88" s="1"/>
  <c r="G41" i="90"/>
  <c r="O41" i="90" s="1"/>
  <c r="S18" i="77"/>
  <c r="S8" i="75"/>
  <c r="S15" i="77"/>
  <c r="S22" i="77"/>
  <c r="S14" i="77"/>
  <c r="S25" i="77"/>
  <c r="N33" i="77"/>
  <c r="F45" i="77"/>
  <c r="E31" i="77"/>
  <c r="M31" i="77" s="1"/>
  <c r="S31" i="77" s="1"/>
  <c r="M19" i="77"/>
  <c r="S19" i="77" s="1"/>
  <c r="E48" i="77"/>
  <c r="M48" i="77" s="1"/>
  <c r="M36" i="77"/>
  <c r="F32" i="77"/>
  <c r="N32" i="77" s="1"/>
  <c r="S32" i="77" s="1"/>
  <c r="N20" i="77"/>
  <c r="S20" i="77" s="1"/>
  <c r="M21" i="77"/>
  <c r="S21" i="77" s="1"/>
  <c r="S3" i="76"/>
  <c r="S8" i="76"/>
  <c r="S6" i="76"/>
  <c r="S17" i="76"/>
  <c r="E33" i="77"/>
  <c r="S12" i="76"/>
  <c r="S10" i="76"/>
  <c r="S23" i="76"/>
  <c r="S2" i="76"/>
  <c r="S2" i="75"/>
  <c r="S12" i="75"/>
  <c r="S23" i="75"/>
  <c r="J125" i="75"/>
  <c r="R124" i="75"/>
  <c r="DG63" i="39"/>
  <c r="H51" i="73"/>
  <c r="P51" i="73" s="1"/>
  <c r="DI51" i="39"/>
  <c r="I51" i="74"/>
  <c r="Q51" i="74" s="1"/>
  <c r="I51" i="72"/>
  <c r="Q51" i="72" s="1"/>
  <c r="DG64" i="39"/>
  <c r="DI52" i="39"/>
  <c r="I67" i="72"/>
  <c r="Q67" i="72" s="1"/>
  <c r="H67" i="73"/>
  <c r="P67" i="73" s="1"/>
  <c r="DG79" i="39"/>
  <c r="I67" i="74"/>
  <c r="Q67" i="74" s="1"/>
  <c r="I71" i="74"/>
  <c r="Q71" i="74" s="1"/>
  <c r="I71" i="72"/>
  <c r="Q71" i="72" s="1"/>
  <c r="H71" i="73"/>
  <c r="P71" i="73" s="1"/>
  <c r="DG83" i="39"/>
  <c r="T2" i="74"/>
  <c r="U2" i="74"/>
  <c r="H39" i="27"/>
  <c r="Q39" i="27" s="1"/>
  <c r="H39" i="41"/>
  <c r="R39" i="41" s="1"/>
  <c r="P27" i="47"/>
  <c r="C8" i="26"/>
  <c r="O75" i="64"/>
  <c r="N75" i="64"/>
  <c r="N97" i="64"/>
  <c r="O97" i="64"/>
  <c r="Q97" i="47"/>
  <c r="P97" i="47"/>
  <c r="H53" i="27"/>
  <c r="Q53" i="27" s="1"/>
  <c r="H53" i="41"/>
  <c r="R53" i="41" s="1"/>
  <c r="C6" i="26"/>
  <c r="N100" i="64"/>
  <c r="O100" i="64"/>
  <c r="I65" i="74"/>
  <c r="Q65" i="74" s="1"/>
  <c r="DG77" i="39"/>
  <c r="DI65" i="39"/>
  <c r="H65" i="73"/>
  <c r="P65" i="73" s="1"/>
  <c r="I65" i="72"/>
  <c r="Q65" i="72" s="1"/>
  <c r="J114" i="41"/>
  <c r="T114" i="41" s="1"/>
  <c r="H72" i="73"/>
  <c r="P72" i="73" s="1"/>
  <c r="I72" i="72"/>
  <c r="Q72" i="72" s="1"/>
  <c r="I72" i="74"/>
  <c r="Q72" i="74" s="1"/>
  <c r="H58" i="73"/>
  <c r="P58" i="73" s="1"/>
  <c r="I58" i="74"/>
  <c r="Q58" i="74" s="1"/>
  <c r="I58" i="72"/>
  <c r="Q58" i="72" s="1"/>
  <c r="H66" i="73"/>
  <c r="P66" i="73" s="1"/>
  <c r="I66" i="74"/>
  <c r="Q66" i="74" s="1"/>
  <c r="I66" i="72"/>
  <c r="Q66" i="72" s="1"/>
  <c r="H50" i="73"/>
  <c r="P50" i="73" s="1"/>
  <c r="I50" i="74"/>
  <c r="Q50" i="74" s="1"/>
  <c r="I50" i="72"/>
  <c r="Q50" i="72" s="1"/>
  <c r="H57" i="73"/>
  <c r="P57" i="73" s="1"/>
  <c r="I57" i="74"/>
  <c r="Q57" i="74" s="1"/>
  <c r="I57" i="72"/>
  <c r="Q57" i="72" s="1"/>
  <c r="H68" i="73"/>
  <c r="P68" i="73" s="1"/>
  <c r="I68" i="74"/>
  <c r="Q68" i="74" s="1"/>
  <c r="I68" i="72"/>
  <c r="Q68" i="72" s="1"/>
  <c r="H52" i="73"/>
  <c r="P52" i="73" s="1"/>
  <c r="I52" i="74"/>
  <c r="Q52" i="74" s="1"/>
  <c r="I52" i="72"/>
  <c r="Q52" i="72" s="1"/>
  <c r="H55" i="73"/>
  <c r="P55" i="73" s="1"/>
  <c r="I55" i="74"/>
  <c r="Q55" i="74" s="1"/>
  <c r="I55" i="72"/>
  <c r="Q55" i="72" s="1"/>
  <c r="I59" i="74"/>
  <c r="Q59" i="74" s="1"/>
  <c r="H59" i="73"/>
  <c r="P59" i="73" s="1"/>
  <c r="I59" i="72"/>
  <c r="Q59" i="72" s="1"/>
  <c r="DG121" i="39"/>
  <c r="H109" i="73"/>
  <c r="P109" i="73" s="1"/>
  <c r="I109" i="74"/>
  <c r="Q109" i="74" s="1"/>
  <c r="I109" i="72"/>
  <c r="Q109" i="72" s="1"/>
  <c r="N115" i="64"/>
  <c r="P9" i="32"/>
  <c r="H44" i="36"/>
  <c r="H41" i="36"/>
  <c r="D9" i="32"/>
  <c r="CG10" i="33"/>
  <c r="CH10" i="33" s="1"/>
  <c r="CI10" i="33" s="1"/>
  <c r="AR9" i="32"/>
  <c r="H46" i="36"/>
  <c r="X9" i="32"/>
  <c r="AT10" i="33"/>
  <c r="AU10" i="33" s="1"/>
  <c r="AV10" i="33" s="1"/>
  <c r="AB9" i="32"/>
  <c r="AZ10" i="33"/>
  <c r="BA10" i="33" s="1"/>
  <c r="BB10" i="33" s="1"/>
  <c r="H47" i="36"/>
  <c r="AU10" i="32"/>
  <c r="B11" i="32"/>
  <c r="W10" i="32"/>
  <c r="S10" i="32"/>
  <c r="AM10" i="32"/>
  <c r="AE10" i="32"/>
  <c r="O10" i="32"/>
  <c r="AQ10" i="32"/>
  <c r="AA10" i="32"/>
  <c r="C10" i="32"/>
  <c r="AI10" i="32"/>
  <c r="AJ10" i="32" s="1"/>
  <c r="H45" i="36"/>
  <c r="T9" i="32"/>
  <c r="AN10" i="33"/>
  <c r="AO10" i="33" s="1"/>
  <c r="AP10" i="33" s="1"/>
  <c r="CM10" i="33"/>
  <c r="CN10" i="33" s="1"/>
  <c r="CO10" i="33" s="1"/>
  <c r="AV9" i="32"/>
  <c r="AN9" i="32"/>
  <c r="H43" i="36"/>
  <c r="AJ9" i="32"/>
  <c r="H42" i="36"/>
  <c r="M10" i="26"/>
  <c r="M6" i="26"/>
  <c r="K9" i="36"/>
  <c r="AX15" i="33"/>
  <c r="AX16" i="33" s="1"/>
  <c r="AY14" i="33"/>
  <c r="CL14" i="33"/>
  <c r="L14" i="33"/>
  <c r="M14" i="33"/>
  <c r="Q14" i="33" s="1"/>
  <c r="J118" i="29"/>
  <c r="H118" i="29" s="1"/>
  <c r="O118" i="29" s="1"/>
  <c r="L119" i="27"/>
  <c r="I118" i="28"/>
  <c r="H118" i="28" s="1"/>
  <c r="N118" i="28" s="1"/>
  <c r="K118" i="75"/>
  <c r="H127" i="29"/>
  <c r="O127" i="29" s="1"/>
  <c r="I127" i="28"/>
  <c r="H127" i="28" s="1"/>
  <c r="N127" i="28" s="1"/>
  <c r="K127" i="75"/>
  <c r="K117" i="76"/>
  <c r="I117" i="76" s="1"/>
  <c r="R9" i="26"/>
  <c r="T9" i="26" s="1"/>
  <c r="M4" i="26"/>
  <c r="C11" i="26"/>
  <c r="Q48" i="47"/>
  <c r="P48" i="47"/>
  <c r="N44" i="64"/>
  <c r="O44" i="64"/>
  <c r="P68" i="47"/>
  <c r="Q68" i="47"/>
  <c r="N42" i="64"/>
  <c r="O42" i="64"/>
  <c r="Q105" i="47"/>
  <c r="P105" i="47"/>
  <c r="Q16" i="47"/>
  <c r="V141" i="47" s="1"/>
  <c r="P16" i="47"/>
  <c r="U141" i="47" s="1"/>
  <c r="AH9" i="26"/>
  <c r="O94" i="64"/>
  <c r="N94" i="64"/>
  <c r="L121" i="30"/>
  <c r="M121" i="30" s="1"/>
  <c r="G133" i="30"/>
  <c r="M11" i="26"/>
  <c r="O121" i="64"/>
  <c r="M8" i="26"/>
  <c r="M7" i="26"/>
  <c r="O118" i="64"/>
  <c r="O78" i="64"/>
  <c r="N78" i="64"/>
  <c r="N54" i="64"/>
  <c r="O54" i="64"/>
  <c r="P94" i="47"/>
  <c r="Q94" i="47"/>
  <c r="AC6" i="26"/>
  <c r="O38" i="64"/>
  <c r="N38" i="64"/>
  <c r="Q32" i="47"/>
  <c r="V145" i="47" s="1"/>
  <c r="P32" i="47"/>
  <c r="U145" i="47" s="1"/>
  <c r="L123" i="30"/>
  <c r="M123" i="30" s="1"/>
  <c r="G135" i="30"/>
  <c r="L135" i="30" s="1"/>
  <c r="M135" i="30" s="1"/>
  <c r="P6" i="47"/>
  <c r="U143" i="47" s="1"/>
  <c r="Q6" i="47"/>
  <c r="V143" i="47" s="1"/>
  <c r="M9" i="26"/>
  <c r="N119" i="64"/>
  <c r="O74" i="64"/>
  <c r="N74" i="64"/>
  <c r="N50" i="64"/>
  <c r="O50" i="64"/>
  <c r="P36" i="47"/>
  <c r="U149" i="47" s="1"/>
  <c r="Q36" i="47"/>
  <c r="V149" i="47" s="1"/>
  <c r="N72" i="64"/>
  <c r="O72" i="64"/>
  <c r="O70" i="64"/>
  <c r="N70" i="64"/>
  <c r="J77" i="26"/>
  <c r="H61" i="27"/>
  <c r="Q61" i="27" s="1"/>
  <c r="H61" i="41"/>
  <c r="R61" i="41" s="1"/>
  <c r="DN6" i="39"/>
  <c r="J6" i="72" s="1"/>
  <c r="R6" i="72" s="1"/>
  <c r="S6" i="72" s="1"/>
  <c r="FZ5" i="39"/>
  <c r="GD5" i="39"/>
  <c r="GH5" i="39"/>
  <c r="GL5" i="39"/>
  <c r="GP5" i="39"/>
  <c r="GT5" i="39"/>
  <c r="GX5" i="39"/>
  <c r="GA5" i="39"/>
  <c r="GE5" i="39"/>
  <c r="GI5" i="39"/>
  <c r="GM5" i="39"/>
  <c r="GQ5" i="39"/>
  <c r="GU5" i="39"/>
  <c r="GY5" i="39"/>
  <c r="GB5" i="39"/>
  <c r="GF5" i="39"/>
  <c r="GJ5" i="39"/>
  <c r="GN5" i="39"/>
  <c r="GR5" i="39"/>
  <c r="GV5" i="39"/>
  <c r="GZ5" i="39"/>
  <c r="FY5" i="39"/>
  <c r="GC5" i="39"/>
  <c r="K5" i="41" s="1"/>
  <c r="U5" i="41" s="1"/>
  <c r="GG5" i="39"/>
  <c r="GK5" i="39"/>
  <c r="GO5" i="39"/>
  <c r="GS5" i="39"/>
  <c r="GW5" i="39"/>
  <c r="FX5" i="39"/>
  <c r="H56" i="41"/>
  <c r="R56" i="41" s="1"/>
  <c r="H56" i="27"/>
  <c r="Q56" i="27" s="1"/>
  <c r="DH85" i="39"/>
  <c r="DI73" i="39"/>
  <c r="DG80" i="39"/>
  <c r="DI68" i="39"/>
  <c r="AC13" i="26"/>
  <c r="F23" i="35" a="1"/>
  <c r="F23" i="35" s="1"/>
  <c r="F25" i="35" a="1"/>
  <c r="F25" i="35" s="1"/>
  <c r="Q110" i="47"/>
  <c r="F41" i="75"/>
  <c r="N41" i="75" s="1"/>
  <c r="Q108" i="47"/>
  <c r="P108" i="47"/>
  <c r="AC9" i="26"/>
  <c r="P102" i="47"/>
  <c r="Q102" i="47"/>
  <c r="L110" i="30"/>
  <c r="M110" i="30" s="1"/>
  <c r="AH14" i="33" s="1"/>
  <c r="AJ14" i="33" s="1"/>
  <c r="G122" i="30"/>
  <c r="H60" i="27"/>
  <c r="Q60" i="27" s="1"/>
  <c r="H60" i="41"/>
  <c r="R60" i="41" s="1"/>
  <c r="L127" i="30"/>
  <c r="M127" i="30" s="1"/>
  <c r="G139" i="30"/>
  <c r="L139" i="30" s="1"/>
  <c r="M139" i="30" s="1"/>
  <c r="O61" i="64"/>
  <c r="N61" i="64"/>
  <c r="Q41" i="47"/>
  <c r="P41" i="47"/>
  <c r="L130" i="30"/>
  <c r="M130" i="30" s="1"/>
  <c r="G142" i="30"/>
  <c r="L142" i="30" s="1"/>
  <c r="M142" i="30" s="1"/>
  <c r="DH55" i="39"/>
  <c r="DI43" i="39"/>
  <c r="O69" i="64"/>
  <c r="N69" i="64"/>
  <c r="O114" i="64"/>
  <c r="N114" i="64"/>
  <c r="N43" i="64"/>
  <c r="O43" i="64"/>
  <c r="AH13" i="26"/>
  <c r="AE12" i="35"/>
  <c r="AE11" i="35"/>
  <c r="H38" i="27"/>
  <c r="Q38" i="27" s="1"/>
  <c r="H38" i="41"/>
  <c r="R38" i="41" s="1"/>
  <c r="P49" i="47"/>
  <c r="Q49" i="47"/>
  <c r="R28" i="35" a="1"/>
  <c r="R28" i="35" s="1"/>
  <c r="AK29" i="35" a="1"/>
  <c r="AK29" i="35" s="1"/>
  <c r="AK27" i="35" a="1"/>
  <c r="AK27" i="35" s="1"/>
  <c r="AK26" i="35" a="1"/>
  <c r="AK26" i="35" s="1"/>
  <c r="AK28" i="35" a="1"/>
  <c r="AK28" i="35" s="1"/>
  <c r="M13" i="26"/>
  <c r="EC115" i="39"/>
  <c r="EJ115" i="39"/>
  <c r="DQ115" i="39"/>
  <c r="DV115" i="39"/>
  <c r="EN115" i="39"/>
  <c r="DR115" i="39"/>
  <c r="EF115" i="39"/>
  <c r="DY115" i="39"/>
  <c r="EK115" i="39"/>
  <c r="EB115" i="39"/>
  <c r="DL116" i="39"/>
  <c r="DU115" i="39"/>
  <c r="DW115" i="39"/>
  <c r="EP115" i="39"/>
  <c r="DS115" i="39"/>
  <c r="EL115" i="39"/>
  <c r="EA115" i="39"/>
  <c r="EH115" i="39"/>
  <c r="ED115" i="39"/>
  <c r="DT115" i="39"/>
  <c r="DZ115" i="39"/>
  <c r="EO115" i="39"/>
  <c r="EI115" i="39"/>
  <c r="DP115" i="39"/>
  <c r="EQ115" i="39"/>
  <c r="DX115" i="39"/>
  <c r="EM115" i="39"/>
  <c r="EG115" i="39"/>
  <c r="EE115" i="39"/>
  <c r="G136" i="30"/>
  <c r="L136" i="30" s="1"/>
  <c r="M136" i="30" s="1"/>
  <c r="L124" i="30"/>
  <c r="M124" i="30" s="1"/>
  <c r="R12" i="26"/>
  <c r="T12" i="26" s="1"/>
  <c r="O85" i="64"/>
  <c r="S145" i="64" s="1"/>
  <c r="N85" i="64"/>
  <c r="R145" i="64" s="1"/>
  <c r="Q65" i="47"/>
  <c r="P65" i="47"/>
  <c r="P33" i="47"/>
  <c r="Q33" i="47"/>
  <c r="Q21" i="47"/>
  <c r="P21" i="47"/>
  <c r="C5" i="26"/>
  <c r="F27" i="35" a="1"/>
  <c r="F27" i="35" s="1"/>
  <c r="F24" i="35" a="1"/>
  <c r="F24" i="35" s="1"/>
  <c r="F21" i="35" a="1"/>
  <c r="F21" i="35" s="1"/>
  <c r="H11" i="26"/>
  <c r="J11" i="26" s="1"/>
  <c r="Q86" i="47"/>
  <c r="P86" i="47"/>
  <c r="AC4" i="26"/>
  <c r="Q29" i="47"/>
  <c r="P29" i="47"/>
  <c r="U155" i="47" s="1"/>
  <c r="U152" i="47"/>
  <c r="H76" i="26"/>
  <c r="P7" i="47"/>
  <c r="Q7" i="47"/>
  <c r="X12" i="26"/>
  <c r="P53" i="47"/>
  <c r="Q53" i="47"/>
  <c r="AC5" i="26"/>
  <c r="H80" i="26"/>
  <c r="H7" i="26"/>
  <c r="J7" i="26" s="1"/>
  <c r="P112" i="47"/>
  <c r="Q112" i="47"/>
  <c r="AH6" i="26"/>
  <c r="N99" i="64"/>
  <c r="C12" i="26"/>
  <c r="DG62" i="39"/>
  <c r="DI50" i="39"/>
  <c r="P39" i="47"/>
  <c r="O87" i="64"/>
  <c r="N87" i="64"/>
  <c r="DG69" i="39"/>
  <c r="DI57" i="39"/>
  <c r="L21" i="35" a="1"/>
  <c r="L21" i="35" s="1"/>
  <c r="L23" i="35" a="1"/>
  <c r="L23" i="35" s="1"/>
  <c r="L22" i="35" a="1"/>
  <c r="L22" i="35" s="1"/>
  <c r="L29" i="35" a="1"/>
  <c r="L29" i="35" s="1"/>
  <c r="L19" i="35" a="1"/>
  <c r="L19" i="35" s="1"/>
  <c r="L28" i="35" a="1"/>
  <c r="L28" i="35" s="1"/>
  <c r="L18" i="35" a="1"/>
  <c r="L18" i="35" s="1"/>
  <c r="L26" i="35" a="1"/>
  <c r="L26" i="35" s="1"/>
  <c r="L20" i="35" a="1"/>
  <c r="L20" i="35" s="1"/>
  <c r="L25" i="35" a="1"/>
  <c r="L25" i="35" s="1"/>
  <c r="L27" i="35" a="1"/>
  <c r="L27" i="35" s="1"/>
  <c r="L24" i="35" a="1"/>
  <c r="L24" i="35" s="1"/>
  <c r="R27" i="35" a="1"/>
  <c r="R27" i="35" s="1"/>
  <c r="E25" i="35"/>
  <c r="E24" i="35" s="1"/>
  <c r="E23" i="35" s="1"/>
  <c r="E22" i="35" s="1"/>
  <c r="E21" i="35" s="1"/>
  <c r="E20" i="35" s="1"/>
  <c r="E19" i="35" s="1"/>
  <c r="E18" i="35" s="1"/>
  <c r="P59" i="47"/>
  <c r="P107" i="47"/>
  <c r="H6" i="26"/>
  <c r="J6" i="26" s="1"/>
  <c r="H79" i="26"/>
  <c r="J79" i="26" s="1"/>
  <c r="Q96" i="47"/>
  <c r="P96" i="47"/>
  <c r="O67" i="64"/>
  <c r="N67" i="64"/>
  <c r="C7" i="26"/>
  <c r="P17" i="47"/>
  <c r="Q17" i="47"/>
  <c r="H4" i="26"/>
  <c r="J4" i="26" s="1"/>
  <c r="H46" i="27"/>
  <c r="Q46" i="27" s="1"/>
  <c r="H46" i="41"/>
  <c r="R46" i="41" s="1"/>
  <c r="F29" i="35" a="1"/>
  <c r="F29" i="35" s="1"/>
  <c r="F22" i="35" a="1"/>
  <c r="F22" i="35" s="1"/>
  <c r="F28" i="35" a="1"/>
  <c r="F28" i="35" s="1"/>
  <c r="G137" i="30"/>
  <c r="L137" i="30" s="1"/>
  <c r="M137" i="30" s="1"/>
  <c r="L125" i="30"/>
  <c r="M125" i="30" s="1"/>
  <c r="N41" i="64"/>
  <c r="O41" i="64"/>
  <c r="S142" i="64" s="1"/>
  <c r="R7" i="26"/>
  <c r="T7" i="26" s="1"/>
  <c r="O88" i="64"/>
  <c r="N88" i="64"/>
  <c r="N71" i="64"/>
  <c r="O71" i="64"/>
  <c r="N47" i="64"/>
  <c r="O47" i="64"/>
  <c r="G141" i="30"/>
  <c r="L141" i="30" s="1"/>
  <c r="M141" i="30" s="1"/>
  <c r="L129" i="30"/>
  <c r="M129" i="30" s="1"/>
  <c r="H54" i="27"/>
  <c r="Q54" i="27" s="1"/>
  <c r="H54" i="41"/>
  <c r="R54" i="41" s="1"/>
  <c r="N55" i="64"/>
  <c r="O55" i="64"/>
  <c r="N53" i="64"/>
  <c r="O53" i="64"/>
  <c r="R8" i="26"/>
  <c r="T8" i="26" s="1"/>
  <c r="R13" i="26"/>
  <c r="O99" i="64"/>
  <c r="H35" i="27"/>
  <c r="Q35" i="27" s="1"/>
  <c r="H35" i="41"/>
  <c r="R35" i="41" s="1"/>
  <c r="C13" i="26"/>
  <c r="H45" i="27"/>
  <c r="Q45" i="27" s="1"/>
  <c r="H45" i="41"/>
  <c r="R45" i="41" s="1"/>
  <c r="P9" i="47"/>
  <c r="Q9" i="47"/>
  <c r="R29" i="35" a="1"/>
  <c r="R29" i="35" s="1"/>
  <c r="O113" i="64"/>
  <c r="X28" i="35" a="1"/>
  <c r="X28" i="35" s="1"/>
  <c r="X27" i="35" a="1"/>
  <c r="X27" i="35" s="1"/>
  <c r="X26" i="35" a="1"/>
  <c r="X26" i="35" s="1"/>
  <c r="X29" i="35" a="1"/>
  <c r="X29" i="35" s="1"/>
  <c r="H5" i="26"/>
  <c r="J5" i="26" s="1"/>
  <c r="H78" i="26"/>
  <c r="J78" i="26" s="1"/>
  <c r="N111" i="64"/>
  <c r="O111" i="64"/>
  <c r="H83" i="26"/>
  <c r="J83" i="26" s="1"/>
  <c r="P85" i="47"/>
  <c r="U159" i="47" s="1"/>
  <c r="Q85" i="47"/>
  <c r="V159" i="47" s="1"/>
  <c r="N73" i="64"/>
  <c r="O73" i="64"/>
  <c r="J80" i="26"/>
  <c r="AH7" i="26"/>
  <c r="N104" i="64"/>
  <c r="R147" i="64" s="1"/>
  <c r="O104" i="64"/>
  <c r="S147" i="64" s="1"/>
  <c r="P45" i="47"/>
  <c r="Q45" i="47"/>
  <c r="P15" i="47"/>
  <c r="J10" i="26"/>
  <c r="M12" i="26"/>
  <c r="N59" i="64"/>
  <c r="O59" i="64"/>
  <c r="H81" i="26"/>
  <c r="J81" i="26" s="1"/>
  <c r="H8" i="26"/>
  <c r="J8" i="26" s="1"/>
  <c r="AC12" i="26"/>
  <c r="Q55" i="47"/>
  <c r="P55" i="47"/>
  <c r="U144" i="47" s="1"/>
  <c r="X8" i="26"/>
  <c r="Q57" i="47"/>
  <c r="P57" i="47"/>
  <c r="P25" i="47"/>
  <c r="U150" i="47" s="1"/>
  <c r="Q25" i="47"/>
  <c r="S13" i="26"/>
  <c r="O110" i="64"/>
  <c r="N110" i="64"/>
  <c r="DI72" i="39"/>
  <c r="DG84" i="39"/>
  <c r="Q23" i="47"/>
  <c r="V148" i="47" s="1"/>
  <c r="P23" i="47"/>
  <c r="U148" i="47" s="1"/>
  <c r="DG70" i="39"/>
  <c r="DI58" i="39"/>
  <c r="L131" i="30"/>
  <c r="M131" i="30" s="1"/>
  <c r="G143" i="30"/>
  <c r="L143" i="30" s="1"/>
  <c r="M143" i="30" s="1"/>
  <c r="F26" i="35" a="1"/>
  <c r="F26" i="35" s="1"/>
  <c r="F20" i="35" a="1"/>
  <c r="F20" i="35" s="1"/>
  <c r="H13" i="26"/>
  <c r="R4" i="26"/>
  <c r="N121" i="64"/>
  <c r="H12" i="26"/>
  <c r="J12" i="26" s="1"/>
  <c r="Q98" i="47"/>
  <c r="V161" i="47" s="1"/>
  <c r="P98" i="47"/>
  <c r="H9" i="26"/>
  <c r="J9" i="26" s="1"/>
  <c r="H82" i="26"/>
  <c r="J82" i="26" s="1"/>
  <c r="Q63" i="47"/>
  <c r="V158" i="47" s="1"/>
  <c r="P63" i="47"/>
  <c r="U158" i="47" s="1"/>
  <c r="AH8" i="26"/>
  <c r="AC11" i="26"/>
  <c r="H31" i="41"/>
  <c r="R31" i="41" s="1"/>
  <c r="H31" i="27"/>
  <c r="Q31" i="27" s="1"/>
  <c r="DG78" i="39"/>
  <c r="DI66" i="39"/>
  <c r="AE10" i="35"/>
  <c r="AE27" i="35" s="1" a="1"/>
  <c r="AE27" i="35" s="1"/>
  <c r="R11" i="26"/>
  <c r="T11" i="26" s="1"/>
  <c r="H113" i="74"/>
  <c r="P113" i="74" s="1"/>
  <c r="H113" i="47"/>
  <c r="N113" i="47" s="1"/>
  <c r="O113" i="47" s="1"/>
  <c r="H113" i="58"/>
  <c r="O113" i="58" s="1"/>
  <c r="DM114" i="39"/>
  <c r="P92" i="47"/>
  <c r="Q92" i="47"/>
  <c r="DI47" i="39"/>
  <c r="DH59" i="39"/>
  <c r="X9" i="26"/>
  <c r="O92" i="64"/>
  <c r="N92" i="64"/>
  <c r="Q39" i="47"/>
  <c r="X11" i="26"/>
  <c r="R10" i="26"/>
  <c r="T10" i="26" s="1"/>
  <c r="W27" i="35"/>
  <c r="W28" i="35" s="1"/>
  <c r="W29" i="35" s="1"/>
  <c r="N18" i="75"/>
  <c r="E28" i="77"/>
  <c r="M28" i="77" s="1"/>
  <c r="S28" i="77" s="1"/>
  <c r="E28" i="75"/>
  <c r="E40" i="75" s="1"/>
  <c r="E35" i="75"/>
  <c r="M36" i="76"/>
  <c r="N30" i="75"/>
  <c r="N25" i="75"/>
  <c r="S25" i="75" s="1"/>
  <c r="BQ21" i="6"/>
  <c r="BQ5" i="6"/>
  <c r="BQ22" i="6"/>
  <c r="BR4" i="6"/>
  <c r="BQ23" i="6"/>
  <c r="BQ6" i="6"/>
  <c r="BQ24" i="6"/>
  <c r="BQ7" i="6"/>
  <c r="DE9" i="6"/>
  <c r="AM9" i="6"/>
  <c r="CA9" i="6"/>
  <c r="BP9" i="6"/>
  <c r="Y9" i="6"/>
  <c r="CB9" i="6"/>
  <c r="BB9" i="6"/>
  <c r="CF9" i="6"/>
  <c r="DF9" i="6"/>
  <c r="CH9" i="6"/>
  <c r="DD9" i="6"/>
  <c r="DC9" i="6"/>
  <c r="AK9" i="6"/>
  <c r="BM9" i="6"/>
  <c r="CD9" i="6"/>
  <c r="CQ9" i="6"/>
  <c r="CG9" i="6"/>
  <c r="BR9" i="6"/>
  <c r="AB9" i="6"/>
  <c r="CE9" i="6"/>
  <c r="CR9" i="6"/>
  <c r="AL9" i="6"/>
  <c r="W9" i="6"/>
  <c r="AZ9" i="6"/>
  <c r="AO9" i="6"/>
  <c r="Z9" i="6"/>
  <c r="AY9" i="6"/>
  <c r="CP9" i="6"/>
  <c r="AC9" i="6"/>
  <c r="BQ9" i="6"/>
  <c r="BN9" i="6"/>
  <c r="CO9" i="6"/>
  <c r="BA9" i="6"/>
  <c r="AN9" i="6"/>
  <c r="V10" i="6"/>
  <c r="DG9" i="6"/>
  <c r="AA9" i="6"/>
  <c r="CC9" i="6"/>
  <c r="BO9" i="6"/>
  <c r="X9" i="6"/>
  <c r="V140" i="47"/>
  <c r="BC9" i="6"/>
  <c r="DG25" i="6"/>
  <c r="DC26" i="6"/>
  <c r="CD26" i="6"/>
  <c r="AA26" i="6"/>
  <c r="X26" i="6"/>
  <c r="DE26" i="6"/>
  <c r="V27" i="6"/>
  <c r="CB26" i="6"/>
  <c r="BA26" i="6"/>
  <c r="AK26" i="6"/>
  <c r="Y26" i="6"/>
  <c r="Z26" i="6"/>
  <c r="BQ26" i="6"/>
  <c r="BN26" i="6"/>
  <c r="DF26" i="6"/>
  <c r="AM26" i="6"/>
  <c r="BP26" i="6"/>
  <c r="BR26" i="6"/>
  <c r="CP26" i="6"/>
  <c r="AO26" i="6"/>
  <c r="CC26" i="6"/>
  <c r="CQ26" i="6"/>
  <c r="DD26" i="6"/>
  <c r="CG26" i="6"/>
  <c r="BM26" i="6"/>
  <c r="W26" i="6"/>
  <c r="CA26" i="6"/>
  <c r="CF26" i="6"/>
  <c r="AN26" i="6"/>
  <c r="AY26" i="6"/>
  <c r="AZ26" i="6"/>
  <c r="AL26" i="6"/>
  <c r="DG26" i="6"/>
  <c r="CE26" i="6"/>
  <c r="BO26" i="6"/>
  <c r="CO26" i="6"/>
  <c r="AB26" i="6"/>
  <c r="CR26" i="6"/>
  <c r="CH26" i="6"/>
  <c r="BB26" i="6"/>
  <c r="BQ8" i="6"/>
  <c r="M31" i="75"/>
  <c r="E43" i="75"/>
  <c r="AO21" i="6"/>
  <c r="AO22" i="6"/>
  <c r="AO5" i="6"/>
  <c r="AP4" i="6"/>
  <c r="AP9" i="6" s="1"/>
  <c r="AO6" i="6"/>
  <c r="AO23" i="6"/>
  <c r="AO24" i="6"/>
  <c r="AO7" i="6"/>
  <c r="CI9" i="6"/>
  <c r="AO25" i="6"/>
  <c r="E43" i="76"/>
  <c r="M31" i="76"/>
  <c r="DG23" i="6"/>
  <c r="DG5" i="6"/>
  <c r="DG21" i="6"/>
  <c r="DG22" i="6"/>
  <c r="DH4" i="6"/>
  <c r="DG6" i="6"/>
  <c r="DG7" i="6"/>
  <c r="DG24" i="6"/>
  <c r="BQ25" i="6"/>
  <c r="AO8" i="6"/>
  <c r="E36" i="75"/>
  <c r="M24" i="75"/>
  <c r="I84" i="26"/>
  <c r="J76" i="26"/>
  <c r="N29" i="76"/>
  <c r="F41" i="76"/>
  <c r="CK4" i="6"/>
  <c r="CJ22" i="6"/>
  <c r="CJ24" i="6"/>
  <c r="CJ7" i="6"/>
  <c r="CJ23" i="6"/>
  <c r="CJ21" i="6"/>
  <c r="CJ5" i="6"/>
  <c r="CJ8" i="6"/>
  <c r="CJ26" i="6"/>
  <c r="CJ25" i="6"/>
  <c r="CJ6" i="6"/>
  <c r="CJ27" i="6"/>
  <c r="CJ9" i="6"/>
  <c r="M29" i="75"/>
  <c r="S29" i="75" s="1"/>
  <c r="E41" i="75"/>
  <c r="AE4" i="6"/>
  <c r="AD22" i="6"/>
  <c r="AD5" i="6"/>
  <c r="AD23" i="6"/>
  <c r="AD6" i="6"/>
  <c r="AD24" i="6"/>
  <c r="AD8" i="6"/>
  <c r="AD25" i="6"/>
  <c r="AD26" i="6"/>
  <c r="AD21" i="6"/>
  <c r="AD7" i="6"/>
  <c r="AD9" i="6"/>
  <c r="AD27" i="6"/>
  <c r="F30" i="77"/>
  <c r="N30" i="77" s="1"/>
  <c r="F47" i="77"/>
  <c r="N47" i="77" s="1"/>
  <c r="N20" i="75"/>
  <c r="F32" i="75"/>
  <c r="AD10" i="6"/>
  <c r="CT25" i="6"/>
  <c r="CT5" i="6"/>
  <c r="CT24" i="6"/>
  <c r="CT7" i="6"/>
  <c r="CT21" i="6"/>
  <c r="CT22" i="6"/>
  <c r="CU4" i="6"/>
  <c r="CT23" i="6"/>
  <c r="CT6" i="6"/>
  <c r="CT26" i="6"/>
  <c r="CT8" i="6"/>
  <c r="CT9" i="6"/>
  <c r="CT27" i="6"/>
  <c r="F30" i="76"/>
  <c r="N18" i="76"/>
  <c r="V152" i="47"/>
  <c r="BD5" i="6"/>
  <c r="BD22" i="6"/>
  <c r="BD24" i="6"/>
  <c r="BD25" i="6"/>
  <c r="BE4" i="6"/>
  <c r="BD7" i="6"/>
  <c r="BD8" i="6"/>
  <c r="BD23" i="6"/>
  <c r="BD6" i="6"/>
  <c r="BD21" i="6"/>
  <c r="BD26" i="6"/>
  <c r="BD27" i="6"/>
  <c r="BD9" i="6"/>
  <c r="F27" i="77"/>
  <c r="N27" i="77" s="1"/>
  <c r="F31" i="75"/>
  <c r="N19" i="75"/>
  <c r="S19" i="75" s="1"/>
  <c r="F45" i="76"/>
  <c r="N33" i="76"/>
  <c r="F27" i="76"/>
  <c r="N15" i="76"/>
  <c r="F36" i="75"/>
  <c r="N24" i="75"/>
  <c r="N24" i="76"/>
  <c r="S24" i="76" s="1"/>
  <c r="F36" i="76"/>
  <c r="N19" i="76"/>
  <c r="S19" i="76" s="1"/>
  <c r="F31" i="76"/>
  <c r="F36" i="77"/>
  <c r="N36" i="77" s="1"/>
  <c r="F29" i="77"/>
  <c r="N29" i="77" s="1"/>
  <c r="S29" i="77" s="1"/>
  <c r="F47" i="75"/>
  <c r="N35" i="75"/>
  <c r="F37" i="77"/>
  <c r="N37" i="77" s="1"/>
  <c r="F43" i="77"/>
  <c r="N43" i="77" s="1"/>
  <c r="E33" i="75"/>
  <c r="M21" i="75"/>
  <c r="S21" i="75" s="1"/>
  <c r="M21" i="76"/>
  <c r="S21" i="76" s="1"/>
  <c r="E33" i="76"/>
  <c r="M18" i="75"/>
  <c r="E30" i="75"/>
  <c r="E41" i="76"/>
  <c r="M29" i="76"/>
  <c r="E30" i="77"/>
  <c r="M30" i="77" s="1"/>
  <c r="E32" i="75"/>
  <c r="M20" i="75"/>
  <c r="F39" i="75"/>
  <c r="N27" i="75"/>
  <c r="M18" i="76"/>
  <c r="E30" i="76"/>
  <c r="E37" i="76"/>
  <c r="M25" i="76"/>
  <c r="S25" i="76" s="1"/>
  <c r="E27" i="77"/>
  <c r="M27" i="77" s="1"/>
  <c r="E32" i="76"/>
  <c r="M20" i="76"/>
  <c r="S20" i="76" s="1"/>
  <c r="E27" i="76"/>
  <c r="M15" i="76"/>
  <c r="E34" i="76"/>
  <c r="M22" i="76"/>
  <c r="N16" i="75"/>
  <c r="S16" i="75" s="1"/>
  <c r="F28" i="75"/>
  <c r="N16" i="76"/>
  <c r="S16" i="76" s="1"/>
  <c r="F28" i="76"/>
  <c r="F26" i="76"/>
  <c r="N14" i="76"/>
  <c r="F54" i="75"/>
  <c r="N42" i="75"/>
  <c r="F34" i="77"/>
  <c r="N34" i="77" s="1"/>
  <c r="F46" i="75"/>
  <c r="N34" i="75"/>
  <c r="F26" i="75"/>
  <c r="N14" i="75"/>
  <c r="F44" i="76"/>
  <c r="N32" i="76"/>
  <c r="E26" i="76"/>
  <c r="M14" i="76"/>
  <c r="E44" i="77"/>
  <c r="M44" i="77" s="1"/>
  <c r="E34" i="77"/>
  <c r="M34" i="77" s="1"/>
  <c r="F34" i="76"/>
  <c r="N22" i="76"/>
  <c r="E37" i="77"/>
  <c r="M37" i="77" s="1"/>
  <c r="M48" i="76"/>
  <c r="E60" i="76"/>
  <c r="N33" i="75"/>
  <c r="F45" i="75"/>
  <c r="E26" i="77"/>
  <c r="M26" i="77" s="1"/>
  <c r="N35" i="76"/>
  <c r="F47" i="76"/>
  <c r="E26" i="75"/>
  <c r="M14" i="75"/>
  <c r="F26" i="77"/>
  <c r="N26" i="77" s="1"/>
  <c r="F61" i="76"/>
  <c r="N49" i="76"/>
  <c r="E34" i="75"/>
  <c r="M22" i="75"/>
  <c r="S22" i="75" s="1"/>
  <c r="E27" i="75"/>
  <c r="M15" i="75"/>
  <c r="S15" i="75" s="1"/>
  <c r="F40" i="77"/>
  <c r="N40" i="77" s="1"/>
  <c r="N37" i="75"/>
  <c r="F49" i="75"/>
  <c r="AE25" i="35" l="1" a="1"/>
  <c r="AE25" i="35" s="1"/>
  <c r="E47" i="77"/>
  <c r="M47" i="77" s="1"/>
  <c r="S47" i="77" s="1"/>
  <c r="E49" i="75"/>
  <c r="E61" i="75" s="1"/>
  <c r="G47" i="90"/>
  <c r="O47" i="90" s="1"/>
  <c r="U47" i="90" s="1"/>
  <c r="G46" i="88"/>
  <c r="O46" i="88" s="1"/>
  <c r="U46" i="88" s="1"/>
  <c r="G49" i="90"/>
  <c r="O49" i="90" s="1"/>
  <c r="U49" i="90" s="1"/>
  <c r="G49" i="89"/>
  <c r="O49" i="89" s="1"/>
  <c r="U49" i="89" s="1"/>
  <c r="G49" i="88"/>
  <c r="O49" i="88" s="1"/>
  <c r="U49" i="88" s="1"/>
  <c r="M35" i="76"/>
  <c r="S35" i="76" s="1"/>
  <c r="G46" i="89"/>
  <c r="O46" i="89" s="1"/>
  <c r="U46" i="89" s="1"/>
  <c r="G46" i="90"/>
  <c r="O46" i="90" s="1"/>
  <c r="U46" i="90" s="1"/>
  <c r="H38" i="89"/>
  <c r="P38" i="89" s="1"/>
  <c r="U38" i="89" s="1"/>
  <c r="K10" i="36"/>
  <c r="G47" i="89"/>
  <c r="O47" i="89" s="1"/>
  <c r="U47" i="89" s="1"/>
  <c r="G47" i="88"/>
  <c r="O47" i="88" s="1"/>
  <c r="U47" i="88" s="1"/>
  <c r="H38" i="88"/>
  <c r="P38" i="88" s="1"/>
  <c r="U38" i="88" s="1"/>
  <c r="I42" i="36"/>
  <c r="AF10" i="32"/>
  <c r="U44" i="90"/>
  <c r="H38" i="90"/>
  <c r="P38" i="90" s="1"/>
  <c r="U38" i="90" s="1"/>
  <c r="U39" i="90"/>
  <c r="M40" i="76"/>
  <c r="AE29" i="35" a="1"/>
  <c r="AE29" i="35" s="1"/>
  <c r="U44" i="89"/>
  <c r="AE21" i="35" a="1"/>
  <c r="AE21" i="35" s="1"/>
  <c r="AE26" i="35" a="1"/>
  <c r="AE26" i="35" s="1"/>
  <c r="U39" i="88"/>
  <c r="U45" i="89"/>
  <c r="U42" i="90"/>
  <c r="U48" i="90"/>
  <c r="U41" i="90"/>
  <c r="U45" i="88"/>
  <c r="U40" i="90"/>
  <c r="U45" i="90"/>
  <c r="U48" i="89"/>
  <c r="U43" i="90"/>
  <c r="U41" i="89"/>
  <c r="E53" i="77"/>
  <c r="M53" i="77" s="1"/>
  <c r="U42" i="89"/>
  <c r="U43" i="89"/>
  <c r="U40" i="89"/>
  <c r="U39" i="89"/>
  <c r="U44" i="88"/>
  <c r="U43" i="88"/>
  <c r="U41" i="88"/>
  <c r="U48" i="88"/>
  <c r="U42" i="88"/>
  <c r="U40" i="88"/>
  <c r="BR6" i="91"/>
  <c r="BT6" i="91" s="1"/>
  <c r="CA6" i="91"/>
  <c r="CC6" i="91" s="1"/>
  <c r="BI6" i="91"/>
  <c r="BK6" i="91" s="1"/>
  <c r="H55" i="89"/>
  <c r="P55" i="89" s="1"/>
  <c r="H51" i="89"/>
  <c r="P51" i="89" s="1"/>
  <c r="H57" i="88"/>
  <c r="P57" i="88" s="1"/>
  <c r="H56" i="88"/>
  <c r="P56" i="88" s="1"/>
  <c r="H58" i="90"/>
  <c r="P58" i="90" s="1"/>
  <c r="G56" i="89"/>
  <c r="O56" i="89" s="1"/>
  <c r="G54" i="89"/>
  <c r="O54" i="89" s="1"/>
  <c r="H59" i="89"/>
  <c r="P59" i="89" s="1"/>
  <c r="G60" i="90"/>
  <c r="O60" i="90" s="1"/>
  <c r="H59" i="90"/>
  <c r="P59" i="90" s="1"/>
  <c r="G52" i="89"/>
  <c r="O52" i="89" s="1"/>
  <c r="G51" i="90"/>
  <c r="O51" i="90" s="1"/>
  <c r="H60" i="88"/>
  <c r="P60" i="88" s="1"/>
  <c r="G55" i="88"/>
  <c r="O55" i="88" s="1"/>
  <c r="G57" i="89"/>
  <c r="O57" i="89" s="1"/>
  <c r="G53" i="88"/>
  <c r="O53" i="88" s="1"/>
  <c r="G60" i="88"/>
  <c r="O60" i="88" s="1"/>
  <c r="H60" i="90"/>
  <c r="P60" i="90" s="1"/>
  <c r="H55" i="88"/>
  <c r="P55" i="88" s="1"/>
  <c r="G52" i="90"/>
  <c r="O52" i="90" s="1"/>
  <c r="H51" i="88"/>
  <c r="P51" i="88" s="1"/>
  <c r="G50" i="88"/>
  <c r="O50" i="88" s="1"/>
  <c r="H61" i="88"/>
  <c r="P61" i="88" s="1"/>
  <c r="H58" i="89"/>
  <c r="P58" i="89" s="1"/>
  <c r="H52" i="88"/>
  <c r="P52" i="88" s="1"/>
  <c r="H58" i="88"/>
  <c r="P58" i="88" s="1"/>
  <c r="H61" i="90"/>
  <c r="P61" i="90" s="1"/>
  <c r="G57" i="88"/>
  <c r="O57" i="88" s="1"/>
  <c r="G54" i="90"/>
  <c r="O54" i="90" s="1"/>
  <c r="H52" i="90"/>
  <c r="P52" i="90" s="1"/>
  <c r="H59" i="88"/>
  <c r="P59" i="88" s="1"/>
  <c r="G52" i="88"/>
  <c r="O52" i="88" s="1"/>
  <c r="G55" i="90"/>
  <c r="O55" i="90" s="1"/>
  <c r="H56" i="89"/>
  <c r="P56" i="89" s="1"/>
  <c r="H57" i="90"/>
  <c r="P57" i="90" s="1"/>
  <c r="G53" i="90"/>
  <c r="O53" i="90" s="1"/>
  <c r="H53" i="88"/>
  <c r="P53" i="88" s="1"/>
  <c r="H54" i="88"/>
  <c r="P54" i="88" s="1"/>
  <c r="H53" i="90"/>
  <c r="P53" i="90" s="1"/>
  <c r="G51" i="89"/>
  <c r="O51" i="89" s="1"/>
  <c r="H60" i="89"/>
  <c r="P60" i="89" s="1"/>
  <c r="H57" i="89"/>
  <c r="P57" i="89" s="1"/>
  <c r="H53" i="89"/>
  <c r="P53" i="89" s="1"/>
  <c r="G56" i="88"/>
  <c r="O56" i="88" s="1"/>
  <c r="G57" i="90"/>
  <c r="O57" i="90" s="1"/>
  <c r="H52" i="89"/>
  <c r="P52" i="89" s="1"/>
  <c r="G50" i="89"/>
  <c r="O50" i="89" s="1"/>
  <c r="G53" i="89"/>
  <c r="O53" i="89" s="1"/>
  <c r="H54" i="89"/>
  <c r="P54" i="89" s="1"/>
  <c r="H55" i="90"/>
  <c r="P55" i="90" s="1"/>
  <c r="G60" i="89"/>
  <c r="O60" i="89" s="1"/>
  <c r="G51" i="88"/>
  <c r="O51" i="88" s="1"/>
  <c r="G56" i="90"/>
  <c r="O56" i="90" s="1"/>
  <c r="H54" i="90"/>
  <c r="P54" i="90" s="1"/>
  <c r="G55" i="89"/>
  <c r="O55" i="89" s="1"/>
  <c r="H61" i="89"/>
  <c r="P61" i="89" s="1"/>
  <c r="G50" i="90"/>
  <c r="O50" i="90" s="1"/>
  <c r="H51" i="90"/>
  <c r="P51" i="90" s="1"/>
  <c r="H56" i="90"/>
  <c r="P56" i="90" s="1"/>
  <c r="G54" i="88"/>
  <c r="O54" i="88" s="1"/>
  <c r="E43" i="77"/>
  <c r="M43" i="77" s="1"/>
  <c r="S43" i="77" s="1"/>
  <c r="F44" i="77"/>
  <c r="N44" i="77" s="1"/>
  <c r="S44" i="77" s="1"/>
  <c r="S37" i="77"/>
  <c r="S29" i="76"/>
  <c r="S14" i="76"/>
  <c r="S18" i="76"/>
  <c r="E60" i="77"/>
  <c r="M60" i="77" s="1"/>
  <c r="S34" i="77"/>
  <c r="S30" i="77"/>
  <c r="S27" i="77"/>
  <c r="S36" i="77"/>
  <c r="F57" i="77"/>
  <c r="N45" i="77"/>
  <c r="S26" i="77"/>
  <c r="E45" i="77"/>
  <c r="E57" i="77" s="1"/>
  <c r="M57" i="77" s="1"/>
  <c r="M33" i="77"/>
  <c r="S33" i="77" s="1"/>
  <c r="S15" i="76"/>
  <c r="S22" i="76"/>
  <c r="S20" i="75"/>
  <c r="S14" i="75"/>
  <c r="S18" i="75"/>
  <c r="S37" i="75"/>
  <c r="S24" i="75"/>
  <c r="J126" i="75"/>
  <c r="R125" i="75"/>
  <c r="U156" i="47"/>
  <c r="V155" i="47"/>
  <c r="H65" i="27"/>
  <c r="Q65" i="27" s="1"/>
  <c r="H65" i="41"/>
  <c r="R65" i="41" s="1"/>
  <c r="I79" i="72"/>
  <c r="Q79" i="72" s="1"/>
  <c r="DG91" i="39"/>
  <c r="H79" i="73"/>
  <c r="P79" i="73" s="1"/>
  <c r="I79" i="74"/>
  <c r="Q79" i="74" s="1"/>
  <c r="I64" i="72"/>
  <c r="Q64" i="72" s="1"/>
  <c r="H64" i="73"/>
  <c r="P64" i="73" s="1"/>
  <c r="I64" i="74"/>
  <c r="Q64" i="74" s="1"/>
  <c r="DG76" i="39"/>
  <c r="DI64" i="39"/>
  <c r="H63" i="73"/>
  <c r="P63" i="73" s="1"/>
  <c r="I63" i="74"/>
  <c r="Q63" i="74" s="1"/>
  <c r="I63" i="72"/>
  <c r="Q63" i="72" s="1"/>
  <c r="DI63" i="39"/>
  <c r="DG75" i="39"/>
  <c r="T6" i="72"/>
  <c r="U6" i="72"/>
  <c r="DG89" i="39"/>
  <c r="H77" i="73"/>
  <c r="P77" i="73" s="1"/>
  <c r="I77" i="74"/>
  <c r="Q77" i="74" s="1"/>
  <c r="I77" i="72"/>
  <c r="Q77" i="72" s="1"/>
  <c r="DI77" i="39"/>
  <c r="H51" i="27"/>
  <c r="Q51" i="27" s="1"/>
  <c r="H51" i="41"/>
  <c r="R51" i="41" s="1"/>
  <c r="V142" i="47"/>
  <c r="I83" i="72"/>
  <c r="Q83" i="72" s="1"/>
  <c r="DG95" i="39"/>
  <c r="H83" i="73"/>
  <c r="P83" i="73" s="1"/>
  <c r="I83" i="74"/>
  <c r="Q83" i="74" s="1"/>
  <c r="H52" i="27"/>
  <c r="Q52" i="27" s="1"/>
  <c r="H52" i="41"/>
  <c r="R52" i="41" s="1"/>
  <c r="H78" i="73"/>
  <c r="P78" i="73" s="1"/>
  <c r="I78" i="74"/>
  <c r="Q78" i="74" s="1"/>
  <c r="I78" i="72"/>
  <c r="Q78" i="72" s="1"/>
  <c r="H70" i="73"/>
  <c r="P70" i="73" s="1"/>
  <c r="I70" i="74"/>
  <c r="Q70" i="74" s="1"/>
  <c r="I70" i="72"/>
  <c r="Q70" i="72" s="1"/>
  <c r="H84" i="73"/>
  <c r="P84" i="73" s="1"/>
  <c r="I84" i="74"/>
  <c r="Q84" i="74" s="1"/>
  <c r="I84" i="72"/>
  <c r="Q84" i="72" s="1"/>
  <c r="H69" i="73"/>
  <c r="P69" i="73" s="1"/>
  <c r="I69" i="74"/>
  <c r="Q69" i="74" s="1"/>
  <c r="I69" i="72"/>
  <c r="Q69" i="72" s="1"/>
  <c r="H62" i="73"/>
  <c r="P62" i="73" s="1"/>
  <c r="I62" i="74"/>
  <c r="Q62" i="74" s="1"/>
  <c r="I62" i="72"/>
  <c r="Q62" i="72" s="1"/>
  <c r="J115" i="41"/>
  <c r="T115" i="41" s="1"/>
  <c r="H80" i="73"/>
  <c r="P80" i="73" s="1"/>
  <c r="I80" i="74"/>
  <c r="Q80" i="74" s="1"/>
  <c r="I80" i="72"/>
  <c r="Q80" i="72" s="1"/>
  <c r="H121" i="73"/>
  <c r="P121" i="73" s="1"/>
  <c r="I121" i="74"/>
  <c r="Q121" i="74" s="1"/>
  <c r="I121" i="72"/>
  <c r="Q121" i="72" s="1"/>
  <c r="I44" i="36"/>
  <c r="P10" i="32"/>
  <c r="I46" i="36"/>
  <c r="X10" i="32"/>
  <c r="AT11" i="33"/>
  <c r="AU11" i="33" s="1"/>
  <c r="AV11" i="33" s="1"/>
  <c r="H48" i="36"/>
  <c r="D10" i="32"/>
  <c r="I41" i="36"/>
  <c r="AM11" i="32"/>
  <c r="C11" i="32"/>
  <c r="B12" i="32"/>
  <c r="W11" i="32"/>
  <c r="AE11" i="32"/>
  <c r="AQ11" i="32"/>
  <c r="AI11" i="32"/>
  <c r="S11" i="32"/>
  <c r="O11" i="32"/>
  <c r="AU11" i="32"/>
  <c r="AA11" i="32"/>
  <c r="I47" i="36"/>
  <c r="AB10" i="32"/>
  <c r="AZ11" i="33"/>
  <c r="BA11" i="33" s="1"/>
  <c r="BB11" i="33" s="1"/>
  <c r="I43" i="36"/>
  <c r="AN10" i="32"/>
  <c r="CM11" i="33"/>
  <c r="CN11" i="33" s="1"/>
  <c r="CO11" i="33" s="1"/>
  <c r="AV10" i="32"/>
  <c r="CG11" i="33"/>
  <c r="CH11" i="33" s="1"/>
  <c r="CI11" i="33" s="1"/>
  <c r="AR10" i="32"/>
  <c r="I45" i="36"/>
  <c r="AN11" i="33"/>
  <c r="AO11" i="33" s="1"/>
  <c r="AP11" i="33" s="1"/>
  <c r="T10" i="32"/>
  <c r="L9" i="36"/>
  <c r="L4" i="36"/>
  <c r="U140" i="47"/>
  <c r="U142" i="47"/>
  <c r="V150" i="47"/>
  <c r="L120" i="27"/>
  <c r="J119" i="29"/>
  <c r="H119" i="29" s="1"/>
  <c r="O119" i="29" s="1"/>
  <c r="K119" i="75"/>
  <c r="I119" i="28"/>
  <c r="H119" i="28" s="1"/>
  <c r="N119" i="28" s="1"/>
  <c r="K128" i="75"/>
  <c r="H128" i="29"/>
  <c r="O128" i="29" s="1"/>
  <c r="I128" i="28"/>
  <c r="H128" i="28" s="1"/>
  <c r="N128" i="28" s="1"/>
  <c r="K118" i="76"/>
  <c r="I118" i="76" s="1"/>
  <c r="S146" i="64"/>
  <c r="U157" i="47"/>
  <c r="V153" i="47"/>
  <c r="G145" i="30"/>
  <c r="L145" i="30" s="1"/>
  <c r="M145" i="30" s="1"/>
  <c r="L133" i="30"/>
  <c r="M133" i="30" s="1"/>
  <c r="S143" i="64"/>
  <c r="S144" i="64"/>
  <c r="U153" i="47"/>
  <c r="R143" i="64"/>
  <c r="U161" i="47"/>
  <c r="V157" i="47"/>
  <c r="V160" i="47"/>
  <c r="H73" i="41"/>
  <c r="R73" i="41" s="1"/>
  <c r="H73" i="27"/>
  <c r="Q73" i="27" s="1"/>
  <c r="H68" i="27"/>
  <c r="Q68" i="27" s="1"/>
  <c r="H68" i="41"/>
  <c r="R68" i="41" s="1"/>
  <c r="DH97" i="39"/>
  <c r="DH109" i="39" s="1"/>
  <c r="DH121" i="39" s="1"/>
  <c r="DI85" i="39"/>
  <c r="DN7" i="39"/>
  <c r="J7" i="72" s="1"/>
  <c r="R7" i="72" s="1"/>
  <c r="S7" i="72" s="1"/>
  <c r="FZ6" i="39"/>
  <c r="GD6" i="39"/>
  <c r="GH6" i="39"/>
  <c r="GL6" i="39"/>
  <c r="GP6" i="39"/>
  <c r="GT6" i="39"/>
  <c r="GX6" i="39"/>
  <c r="GA6" i="39"/>
  <c r="GE6" i="39"/>
  <c r="GI6" i="39"/>
  <c r="GM6" i="39"/>
  <c r="GQ6" i="39"/>
  <c r="GU6" i="39"/>
  <c r="GY6" i="39"/>
  <c r="GB6" i="39"/>
  <c r="GF6" i="39"/>
  <c r="GJ6" i="39"/>
  <c r="GN6" i="39"/>
  <c r="GR6" i="39"/>
  <c r="GV6" i="39"/>
  <c r="GZ6" i="39"/>
  <c r="FY6" i="39"/>
  <c r="GC6" i="39"/>
  <c r="K6" i="41" s="1"/>
  <c r="U6" i="41" s="1"/>
  <c r="GG6" i="39"/>
  <c r="GK6" i="39"/>
  <c r="GO6" i="39"/>
  <c r="GS6" i="39"/>
  <c r="GW6" i="39"/>
  <c r="FX6" i="39"/>
  <c r="DI80" i="39"/>
  <c r="DG92" i="39"/>
  <c r="F53" i="75"/>
  <c r="F65" i="75" s="1"/>
  <c r="DG74" i="39"/>
  <c r="DI62" i="39"/>
  <c r="H84" i="26"/>
  <c r="J84" i="26" s="1"/>
  <c r="AD28" i="35"/>
  <c r="AD29" i="35" s="1"/>
  <c r="AD25" i="35"/>
  <c r="AD24" i="35" s="1"/>
  <c r="AD23" i="35" s="1"/>
  <c r="AD22" i="35" s="1"/>
  <c r="AD21" i="35" s="1"/>
  <c r="AD20" i="35" s="1"/>
  <c r="AD19" i="35" s="1"/>
  <c r="AD18" i="35" s="1"/>
  <c r="DH67" i="39"/>
  <c r="DI55" i="39"/>
  <c r="M6" i="36"/>
  <c r="I27" i="35"/>
  <c r="P113" i="47"/>
  <c r="Q113" i="47"/>
  <c r="AE28" i="35" a="1"/>
  <c r="AE28" i="35" s="1"/>
  <c r="AE23" i="35" a="1"/>
  <c r="AE23" i="35" s="1"/>
  <c r="H66" i="27"/>
  <c r="Q66" i="27" s="1"/>
  <c r="H66" i="41"/>
  <c r="R66" i="41" s="1"/>
  <c r="V146" i="47"/>
  <c r="K28" i="35"/>
  <c r="K29" i="35" s="1"/>
  <c r="K25" i="35"/>
  <c r="J26" i="35"/>
  <c r="H57" i="27"/>
  <c r="Q57" i="27" s="1"/>
  <c r="H57" i="41"/>
  <c r="R57" i="41" s="1"/>
  <c r="V144" i="47"/>
  <c r="V156" i="47"/>
  <c r="DH71" i="39"/>
  <c r="DI59" i="39"/>
  <c r="AE20" i="35" a="1"/>
  <c r="AE20" i="35" s="1"/>
  <c r="AE18" i="35" a="1"/>
  <c r="AE18" i="35" s="1"/>
  <c r="AE24" i="35" a="1"/>
  <c r="AE24" i="35" s="1"/>
  <c r="DG90" i="39"/>
  <c r="DI78" i="39"/>
  <c r="H58" i="27"/>
  <c r="Q58" i="27" s="1"/>
  <c r="H58" i="41"/>
  <c r="R58" i="41" s="1"/>
  <c r="DG96" i="39"/>
  <c r="DI84" i="39"/>
  <c r="T13" i="26"/>
  <c r="U146" i="47"/>
  <c r="R142" i="64"/>
  <c r="DG81" i="39"/>
  <c r="DI69" i="39"/>
  <c r="R144" i="64"/>
  <c r="V154" i="47"/>
  <c r="H47" i="27"/>
  <c r="Q47" i="27" s="1"/>
  <c r="H47" i="41"/>
  <c r="R47" i="41" s="1"/>
  <c r="H114" i="74"/>
  <c r="P114" i="74" s="1"/>
  <c r="DM115" i="39"/>
  <c r="H114" i="47"/>
  <c r="N114" i="47" s="1"/>
  <c r="O114" i="47" s="1"/>
  <c r="H114" i="58"/>
  <c r="O114" i="58" s="1"/>
  <c r="AE19" i="35" a="1"/>
  <c r="AE19" i="35" s="1"/>
  <c r="AE22" i="35" a="1"/>
  <c r="AE22" i="35" s="1"/>
  <c r="DI70" i="39"/>
  <c r="DG82" i="39"/>
  <c r="H72" i="27"/>
  <c r="Q72" i="27" s="1"/>
  <c r="H72" i="41"/>
  <c r="R72" i="41" s="1"/>
  <c r="U154" i="47"/>
  <c r="R146" i="64"/>
  <c r="H50" i="27"/>
  <c r="Q50" i="27" s="1"/>
  <c r="H50" i="41"/>
  <c r="R50" i="41" s="1"/>
  <c r="J14" i="26"/>
  <c r="U160" i="47"/>
  <c r="EN116" i="39"/>
  <c r="DU116" i="39"/>
  <c r="EC116" i="39"/>
  <c r="DQ116" i="39"/>
  <c r="EJ116" i="39"/>
  <c r="DL117" i="39"/>
  <c r="DP116" i="39"/>
  <c r="DX116" i="39"/>
  <c r="EM116" i="39"/>
  <c r="EE116" i="39"/>
  <c r="EB116" i="39"/>
  <c r="DY116" i="39"/>
  <c r="EF116" i="39"/>
  <c r="DT116" i="39"/>
  <c r="DZ116" i="39"/>
  <c r="DW116" i="39"/>
  <c r="EL116" i="39"/>
  <c r="EH116" i="39"/>
  <c r="EK116" i="39"/>
  <c r="EI116" i="39"/>
  <c r="EG116" i="39"/>
  <c r="ED116" i="39"/>
  <c r="EQ116" i="39"/>
  <c r="DV116" i="39"/>
  <c r="EP116" i="39"/>
  <c r="EO116" i="39"/>
  <c r="EA116" i="39"/>
  <c r="DR116" i="39"/>
  <c r="DS116" i="39"/>
  <c r="H43" i="27"/>
  <c r="Q43" i="27" s="1"/>
  <c r="H43" i="41"/>
  <c r="R43" i="41" s="1"/>
  <c r="G134" i="30"/>
  <c r="L134" i="30" s="1"/>
  <c r="M134" i="30" s="1"/>
  <c r="AH16" i="33" s="1"/>
  <c r="AJ16" i="33" s="1"/>
  <c r="L122" i="30"/>
  <c r="M122" i="30" s="1"/>
  <c r="AH15" i="33" s="1"/>
  <c r="AJ15" i="33" s="1"/>
  <c r="C23" i="67" s="1"/>
  <c r="E23" i="67" s="1"/>
  <c r="E40" i="77"/>
  <c r="M28" i="75"/>
  <c r="M35" i="75"/>
  <c r="S35" i="75" s="1"/>
  <c r="E47" i="75"/>
  <c r="BI5" i="33"/>
  <c r="BK5" i="33" s="1"/>
  <c r="M47" i="76"/>
  <c r="E59" i="76"/>
  <c r="M52" i="76"/>
  <c r="E64" i="76"/>
  <c r="DH24" i="6"/>
  <c r="DH21" i="6"/>
  <c r="DI4" i="6"/>
  <c r="DH5" i="6"/>
  <c r="DH22" i="6"/>
  <c r="DH6" i="6"/>
  <c r="DH23" i="6"/>
  <c r="DH7" i="6"/>
  <c r="DH25" i="6"/>
  <c r="DH8" i="6"/>
  <c r="DH27" i="6"/>
  <c r="CC27" i="6"/>
  <c r="AB27" i="6"/>
  <c r="CP27" i="6"/>
  <c r="AA27" i="6"/>
  <c r="CG27" i="6"/>
  <c r="AN27" i="6"/>
  <c r="CB27" i="6"/>
  <c r="CQ27" i="6"/>
  <c r="CD27" i="6"/>
  <c r="DC27" i="6"/>
  <c r="CF27" i="6"/>
  <c r="CA27" i="6"/>
  <c r="Z27" i="6"/>
  <c r="AK27" i="6"/>
  <c r="V28" i="6"/>
  <c r="X27" i="6"/>
  <c r="AZ27" i="6"/>
  <c r="BP27" i="6"/>
  <c r="AO27" i="6"/>
  <c r="AC27" i="6"/>
  <c r="BM27" i="6"/>
  <c r="AY27" i="6"/>
  <c r="DE27" i="6"/>
  <c r="DI27" i="6"/>
  <c r="DF27" i="6"/>
  <c r="AP27" i="6"/>
  <c r="BA27" i="6"/>
  <c r="CO27" i="6"/>
  <c r="BN27" i="6"/>
  <c r="AL27" i="6"/>
  <c r="CR27" i="6"/>
  <c r="DG27" i="6"/>
  <c r="AM27" i="6"/>
  <c r="Y27" i="6"/>
  <c r="BR27" i="6"/>
  <c r="BQ27" i="6"/>
  <c r="BS27" i="6"/>
  <c r="DD27" i="6"/>
  <c r="BO27" i="6"/>
  <c r="CE27" i="6"/>
  <c r="CH27" i="6"/>
  <c r="W27" i="6"/>
  <c r="BB27" i="6"/>
  <c r="CS27" i="6"/>
  <c r="BC27" i="6"/>
  <c r="CI27" i="6"/>
  <c r="CQ10" i="6"/>
  <c r="BA10" i="6"/>
  <c r="DG10" i="6"/>
  <c r="AN10" i="6"/>
  <c r="AZ10" i="6"/>
  <c r="CG10" i="6"/>
  <c r="CP10" i="6"/>
  <c r="DI10" i="6"/>
  <c r="BR10" i="6"/>
  <c r="CI10" i="6"/>
  <c r="BO10" i="6"/>
  <c r="BS10" i="6"/>
  <c r="Z10" i="6"/>
  <c r="DE10" i="6"/>
  <c r="Y10" i="6"/>
  <c r="BB10" i="6"/>
  <c r="AL10" i="6"/>
  <c r="CF10" i="6"/>
  <c r="BP10" i="6"/>
  <c r="BM10" i="6"/>
  <c r="CO10" i="6"/>
  <c r="DC10" i="6"/>
  <c r="DF10" i="6"/>
  <c r="CB10" i="6"/>
  <c r="AP10" i="6"/>
  <c r="AM10" i="6"/>
  <c r="W10" i="6"/>
  <c r="CA10" i="6"/>
  <c r="BD10" i="6"/>
  <c r="DH10" i="6"/>
  <c r="AK10" i="6"/>
  <c r="CT10" i="6"/>
  <c r="X10" i="6"/>
  <c r="DD10" i="6"/>
  <c r="AC10" i="6"/>
  <c r="AO10" i="6"/>
  <c r="AB10" i="6"/>
  <c r="CE10" i="6"/>
  <c r="V11" i="6"/>
  <c r="CS10" i="6"/>
  <c r="CC10" i="6"/>
  <c r="CR10" i="6"/>
  <c r="CH10" i="6"/>
  <c r="AA10" i="6"/>
  <c r="BC10" i="6"/>
  <c r="CD10" i="6"/>
  <c r="BN10" i="6"/>
  <c r="BQ10" i="6"/>
  <c r="AY10" i="6"/>
  <c r="CJ10" i="6"/>
  <c r="AE11" i="6"/>
  <c r="CU11" i="6"/>
  <c r="DH26" i="6"/>
  <c r="DH9" i="6"/>
  <c r="E55" i="76"/>
  <c r="M43" i="76"/>
  <c r="AQ4" i="6"/>
  <c r="AP6" i="6"/>
  <c r="AP21" i="6"/>
  <c r="AP5" i="6"/>
  <c r="AP22" i="6"/>
  <c r="AP23" i="6"/>
  <c r="AP7" i="6"/>
  <c r="AP24" i="6"/>
  <c r="AP8" i="6"/>
  <c r="AP25" i="6"/>
  <c r="M43" i="75"/>
  <c r="E55" i="75"/>
  <c r="AP26" i="6"/>
  <c r="BS4" i="6"/>
  <c r="BR22" i="6"/>
  <c r="BR21" i="6"/>
  <c r="BR23" i="6"/>
  <c r="BR5" i="6"/>
  <c r="BR6" i="6"/>
  <c r="BR7" i="6"/>
  <c r="BR24" i="6"/>
  <c r="BR25" i="6"/>
  <c r="BR8" i="6"/>
  <c r="BR5" i="33"/>
  <c r="BT5" i="33" s="1"/>
  <c r="BE6" i="6"/>
  <c r="BE23" i="6"/>
  <c r="BE25" i="6"/>
  <c r="BE21" i="6"/>
  <c r="BE22" i="6"/>
  <c r="BF4" i="6"/>
  <c r="BE8" i="6"/>
  <c r="BE24" i="6"/>
  <c r="BE7" i="6"/>
  <c r="BE5" i="6"/>
  <c r="BE26" i="6"/>
  <c r="BE27" i="6"/>
  <c r="BE9" i="6"/>
  <c r="BE10" i="6"/>
  <c r="BE28" i="6"/>
  <c r="CL4" i="6"/>
  <c r="CK22" i="6"/>
  <c r="CK5" i="6"/>
  <c r="CK23" i="6"/>
  <c r="CK25" i="6"/>
  <c r="CK6" i="6"/>
  <c r="CK24" i="6"/>
  <c r="CK7" i="6"/>
  <c r="CK26" i="6"/>
  <c r="CK21" i="6"/>
  <c r="CK8" i="6"/>
  <c r="CK9" i="6"/>
  <c r="CK27" i="6"/>
  <c r="CK28" i="6"/>
  <c r="CK10" i="6"/>
  <c r="N41" i="76"/>
  <c r="F53" i="76"/>
  <c r="BE11" i="6"/>
  <c r="CA5" i="33"/>
  <c r="CC5" i="33" s="1"/>
  <c r="AB18" i="35" s="1"/>
  <c r="CU24" i="6"/>
  <c r="CU21" i="6"/>
  <c r="CU22" i="6"/>
  <c r="CV4" i="6"/>
  <c r="CU6" i="6"/>
  <c r="CU25" i="6"/>
  <c r="CU23" i="6"/>
  <c r="CU5" i="6"/>
  <c r="CU7" i="6"/>
  <c r="CU26" i="6"/>
  <c r="CU8" i="6"/>
  <c r="CU9" i="6"/>
  <c r="CU27" i="6"/>
  <c r="CU28" i="6"/>
  <c r="CU10" i="6"/>
  <c r="F59" i="77"/>
  <c r="N59" i="77" s="1"/>
  <c r="F42" i="77"/>
  <c r="N42" i="77" s="1"/>
  <c r="E53" i="75"/>
  <c r="M41" i="75"/>
  <c r="S41" i="75" s="1"/>
  <c r="M36" i="75"/>
  <c r="E48" i="75"/>
  <c r="CK11" i="6"/>
  <c r="N30" i="76"/>
  <c r="F42" i="76"/>
  <c r="N32" i="75"/>
  <c r="F44" i="75"/>
  <c r="AE5" i="6"/>
  <c r="AE6" i="6"/>
  <c r="AE23" i="6"/>
  <c r="AE7" i="6"/>
  <c r="AE21" i="6"/>
  <c r="AF4" i="6"/>
  <c r="AE22" i="6"/>
  <c r="AE24" i="6"/>
  <c r="AE25" i="6"/>
  <c r="AE26" i="6"/>
  <c r="AE8" i="6"/>
  <c r="AE9" i="6"/>
  <c r="AE27" i="6"/>
  <c r="AE10" i="6"/>
  <c r="AE28" i="6"/>
  <c r="E45" i="76"/>
  <c r="M33" i="76"/>
  <c r="S33" i="76" s="1"/>
  <c r="F41" i="77"/>
  <c r="N41" i="77" s="1"/>
  <c r="S41" i="77" s="1"/>
  <c r="F39" i="77"/>
  <c r="N39" i="77" s="1"/>
  <c r="F48" i="76"/>
  <c r="N36" i="76"/>
  <c r="S36" i="76" s="1"/>
  <c r="F39" i="76"/>
  <c r="N27" i="76"/>
  <c r="F49" i="77"/>
  <c r="N49" i="77" s="1"/>
  <c r="F59" i="75"/>
  <c r="N47" i="75"/>
  <c r="M33" i="75"/>
  <c r="S33" i="75" s="1"/>
  <c r="E45" i="75"/>
  <c r="F48" i="77"/>
  <c r="N48" i="77" s="1"/>
  <c r="S48" i="77" s="1"/>
  <c r="N45" i="76"/>
  <c r="F57" i="76"/>
  <c r="F55" i="77"/>
  <c r="N55" i="77" s="1"/>
  <c r="N31" i="76"/>
  <c r="S31" i="76" s="1"/>
  <c r="F43" i="76"/>
  <c r="N36" i="75"/>
  <c r="F48" i="75"/>
  <c r="F43" i="75"/>
  <c r="N31" i="75"/>
  <c r="S31" i="75" s="1"/>
  <c r="E39" i="75"/>
  <c r="M27" i="75"/>
  <c r="S27" i="75" s="1"/>
  <c r="E39" i="77"/>
  <c r="M39" i="77" s="1"/>
  <c r="F73" i="76"/>
  <c r="N61" i="76"/>
  <c r="E38" i="77"/>
  <c r="M38" i="77" s="1"/>
  <c r="M60" i="76"/>
  <c r="E72" i="76"/>
  <c r="F58" i="75"/>
  <c r="N46" i="75"/>
  <c r="F46" i="77"/>
  <c r="N46" i="77" s="1"/>
  <c r="F40" i="75"/>
  <c r="N28" i="75"/>
  <c r="E39" i="76"/>
  <c r="M27" i="76"/>
  <c r="M30" i="76"/>
  <c r="E42" i="76"/>
  <c r="F51" i="75"/>
  <c r="N39" i="75"/>
  <c r="M41" i="76"/>
  <c r="E53" i="76"/>
  <c r="E42" i="75"/>
  <c r="M30" i="75"/>
  <c r="S30" i="75" s="1"/>
  <c r="E49" i="77"/>
  <c r="M49" i="77" s="1"/>
  <c r="E46" i="77"/>
  <c r="M46" i="77" s="1"/>
  <c r="E44" i="75"/>
  <c r="M32" i="75"/>
  <c r="F52" i="77"/>
  <c r="N52" i="77" s="1"/>
  <c r="N49" i="75"/>
  <c r="F61" i="75"/>
  <c r="M40" i="75"/>
  <c r="E52" i="75"/>
  <c r="F38" i="77"/>
  <c r="N38" i="77" s="1"/>
  <c r="F59" i="76"/>
  <c r="N47" i="76"/>
  <c r="F57" i="75"/>
  <c r="N45" i="75"/>
  <c r="F46" i="76"/>
  <c r="N34" i="76"/>
  <c r="F38" i="75"/>
  <c r="N26" i="75"/>
  <c r="N26" i="76"/>
  <c r="F38" i="76"/>
  <c r="M32" i="76"/>
  <c r="S32" i="76" s="1"/>
  <c r="E44" i="76"/>
  <c r="E42" i="77"/>
  <c r="M42" i="77" s="1"/>
  <c r="M34" i="75"/>
  <c r="S34" i="75" s="1"/>
  <c r="E46" i="75"/>
  <c r="E38" i="75"/>
  <c r="M26" i="75"/>
  <c r="E56" i="77"/>
  <c r="M56" i="77" s="1"/>
  <c r="M26" i="76"/>
  <c r="E38" i="76"/>
  <c r="F56" i="76"/>
  <c r="N44" i="76"/>
  <c r="F66" i="75"/>
  <c r="N54" i="75"/>
  <c r="F40" i="76"/>
  <c r="N28" i="76"/>
  <c r="S28" i="76" s="1"/>
  <c r="E46" i="76"/>
  <c r="M34" i="76"/>
  <c r="M37" i="76"/>
  <c r="S37" i="76" s="1"/>
  <c r="E49" i="76"/>
  <c r="E59" i="77" l="1"/>
  <c r="M59" i="77" s="1"/>
  <c r="S59" i="77" s="1"/>
  <c r="M49" i="75"/>
  <c r="S49" i="75" s="1"/>
  <c r="G59" i="90"/>
  <c r="O59" i="90" s="1"/>
  <c r="U59" i="90" s="1"/>
  <c r="G58" i="88"/>
  <c r="O58" i="88" s="1"/>
  <c r="U58" i="88" s="1"/>
  <c r="G61" i="90"/>
  <c r="O61" i="90" s="1"/>
  <c r="U61" i="90" s="1"/>
  <c r="G61" i="88"/>
  <c r="O61" i="88" s="1"/>
  <c r="U61" i="88" s="1"/>
  <c r="G61" i="89"/>
  <c r="O61" i="89" s="1"/>
  <c r="U61" i="89" s="1"/>
  <c r="G58" i="90"/>
  <c r="O58" i="90" s="1"/>
  <c r="U58" i="90" s="1"/>
  <c r="G59" i="89"/>
  <c r="O59" i="89" s="1"/>
  <c r="U59" i="89" s="1"/>
  <c r="H50" i="89"/>
  <c r="P50" i="89" s="1"/>
  <c r="U50" i="89" s="1"/>
  <c r="G58" i="89"/>
  <c r="O58" i="89" s="1"/>
  <c r="U58" i="89" s="1"/>
  <c r="H50" i="88"/>
  <c r="P50" i="88" s="1"/>
  <c r="U50" i="88" s="1"/>
  <c r="G59" i="88"/>
  <c r="O59" i="88" s="1"/>
  <c r="U59" i="88" s="1"/>
  <c r="AF11" i="32"/>
  <c r="H50" i="90"/>
  <c r="P50" i="90" s="1"/>
  <c r="U50" i="90" s="1"/>
  <c r="E69" i="77"/>
  <c r="M69" i="77" s="1"/>
  <c r="AC18" i="35"/>
  <c r="E65" i="77"/>
  <c r="M65" i="77" s="1"/>
  <c r="E55" i="77"/>
  <c r="M55" i="77" s="1"/>
  <c r="S55" i="77" s="1"/>
  <c r="S30" i="76"/>
  <c r="U60" i="88"/>
  <c r="U56" i="88"/>
  <c r="U52" i="90"/>
  <c r="U60" i="90"/>
  <c r="U56" i="90"/>
  <c r="U51" i="90"/>
  <c r="U54" i="90"/>
  <c r="U51" i="88"/>
  <c r="U57" i="90"/>
  <c r="U53" i="90"/>
  <c r="U55" i="90"/>
  <c r="U53" i="89"/>
  <c r="U52" i="89"/>
  <c r="U54" i="88"/>
  <c r="U55" i="89"/>
  <c r="U51" i="89"/>
  <c r="U56" i="89"/>
  <c r="U57" i="89"/>
  <c r="U60" i="89"/>
  <c r="U54" i="89"/>
  <c r="U52" i="88"/>
  <c r="U57" i="88"/>
  <c r="U55" i="88"/>
  <c r="U53" i="88"/>
  <c r="BR7" i="91"/>
  <c r="BT7" i="91" s="1"/>
  <c r="BI7" i="91"/>
  <c r="BK7" i="91" s="1"/>
  <c r="F56" i="77"/>
  <c r="N56" i="77" s="1"/>
  <c r="S56" i="77" s="1"/>
  <c r="CA7" i="91"/>
  <c r="CC7" i="91" s="1"/>
  <c r="H69" i="89"/>
  <c r="P69" i="89" s="1"/>
  <c r="H69" i="90"/>
  <c r="P69" i="90" s="1"/>
  <c r="H73" i="90"/>
  <c r="P73" i="90" s="1"/>
  <c r="H70" i="88"/>
  <c r="P70" i="88" s="1"/>
  <c r="H64" i="88"/>
  <c r="P64" i="88" s="1"/>
  <c r="G62" i="88"/>
  <c r="O62" i="88" s="1"/>
  <c r="G72" i="88"/>
  <c r="O72" i="88" s="1"/>
  <c r="G69" i="89"/>
  <c r="O69" i="89" s="1"/>
  <c r="H71" i="90"/>
  <c r="P71" i="90" s="1"/>
  <c r="H71" i="89"/>
  <c r="P71" i="89" s="1"/>
  <c r="G68" i="89"/>
  <c r="O68" i="89" s="1"/>
  <c r="H63" i="89"/>
  <c r="P63" i="89" s="1"/>
  <c r="G63" i="89"/>
  <c r="O63" i="89" s="1"/>
  <c r="G64" i="88"/>
  <c r="O64" i="88" s="1"/>
  <c r="H64" i="90"/>
  <c r="P64" i="90" s="1"/>
  <c r="G64" i="90"/>
  <c r="O64" i="90" s="1"/>
  <c r="H72" i="90"/>
  <c r="P72" i="90" s="1"/>
  <c r="G65" i="88"/>
  <c r="O65" i="88" s="1"/>
  <c r="G64" i="89"/>
  <c r="O64" i="89" s="1"/>
  <c r="G68" i="90"/>
  <c r="O68" i="90" s="1"/>
  <c r="G62" i="89"/>
  <c r="O62" i="89" s="1"/>
  <c r="G69" i="90"/>
  <c r="O69" i="90" s="1"/>
  <c r="H65" i="88"/>
  <c r="P65" i="88" s="1"/>
  <c r="H63" i="90"/>
  <c r="P63" i="90" s="1"/>
  <c r="H73" i="89"/>
  <c r="P73" i="89" s="1"/>
  <c r="G67" i="89"/>
  <c r="O67" i="89" s="1"/>
  <c r="H66" i="90"/>
  <c r="P66" i="90" s="1"/>
  <c r="G63" i="88"/>
  <c r="O63" i="88" s="1"/>
  <c r="H67" i="90"/>
  <c r="P67" i="90" s="1"/>
  <c r="G65" i="89"/>
  <c r="O65" i="89" s="1"/>
  <c r="H64" i="89"/>
  <c r="P64" i="89" s="1"/>
  <c r="G68" i="88"/>
  <c r="O68" i="88" s="1"/>
  <c r="H65" i="89"/>
  <c r="P65" i="89" s="1"/>
  <c r="H72" i="89"/>
  <c r="P72" i="89" s="1"/>
  <c r="H66" i="88"/>
  <c r="P66" i="88" s="1"/>
  <c r="G65" i="90"/>
  <c r="O65" i="90" s="1"/>
  <c r="G69" i="88"/>
  <c r="O69" i="88" s="1"/>
  <c r="H73" i="88"/>
  <c r="P73" i="88" s="1"/>
  <c r="H63" i="88"/>
  <c r="P63" i="88" s="1"/>
  <c r="G67" i="88"/>
  <c r="O67" i="88" s="1"/>
  <c r="G72" i="90"/>
  <c r="O72" i="90" s="1"/>
  <c r="G66" i="89"/>
  <c r="O66" i="89" s="1"/>
  <c r="H70" i="90"/>
  <c r="P70" i="90" s="1"/>
  <c r="H69" i="88"/>
  <c r="P69" i="88" s="1"/>
  <c r="G66" i="88"/>
  <c r="O66" i="88" s="1"/>
  <c r="G72" i="89"/>
  <c r="O72" i="89" s="1"/>
  <c r="H68" i="90"/>
  <c r="P68" i="90" s="1"/>
  <c r="G62" i="90"/>
  <c r="O62" i="90" s="1"/>
  <c r="H66" i="89"/>
  <c r="P66" i="89" s="1"/>
  <c r="H65" i="90"/>
  <c r="P65" i="90" s="1"/>
  <c r="H68" i="89"/>
  <c r="P68" i="89" s="1"/>
  <c r="G67" i="90"/>
  <c r="O67" i="90" s="1"/>
  <c r="H71" i="88"/>
  <c r="P71" i="88" s="1"/>
  <c r="G66" i="90"/>
  <c r="O66" i="90" s="1"/>
  <c r="H70" i="89"/>
  <c r="P70" i="89" s="1"/>
  <c r="H67" i="88"/>
  <c r="P67" i="88" s="1"/>
  <c r="H72" i="88"/>
  <c r="P72" i="88" s="1"/>
  <c r="G63" i="90"/>
  <c r="O63" i="90" s="1"/>
  <c r="H68" i="88"/>
  <c r="P68" i="88" s="1"/>
  <c r="H67" i="89"/>
  <c r="P67" i="89" s="1"/>
  <c r="E72" i="77"/>
  <c r="M72" i="77" s="1"/>
  <c r="S46" i="77"/>
  <c r="S49" i="77"/>
  <c r="S41" i="76"/>
  <c r="S38" i="77"/>
  <c r="S42" i="77"/>
  <c r="N57" i="77"/>
  <c r="S57" i="77" s="1"/>
  <c r="F69" i="77"/>
  <c r="S34" i="76"/>
  <c r="S39" i="77"/>
  <c r="E52" i="77"/>
  <c r="M52" i="77" s="1"/>
  <c r="S52" i="77" s="1"/>
  <c r="M40" i="77"/>
  <c r="S40" i="77" s="1"/>
  <c r="M45" i="77"/>
  <c r="S45" i="77" s="1"/>
  <c r="S27" i="76"/>
  <c r="S47" i="76"/>
  <c r="S26" i="76"/>
  <c r="S32" i="75"/>
  <c r="S26" i="75"/>
  <c r="S36" i="75"/>
  <c r="S28" i="75"/>
  <c r="J127" i="75"/>
  <c r="R126" i="75"/>
  <c r="T7" i="72"/>
  <c r="U7" i="72"/>
  <c r="I75" i="74"/>
  <c r="Q75" i="74" s="1"/>
  <c r="H75" i="73"/>
  <c r="P75" i="73" s="1"/>
  <c r="I75" i="72"/>
  <c r="Q75" i="72" s="1"/>
  <c r="DI75" i="39"/>
  <c r="DG87" i="39"/>
  <c r="H77" i="27"/>
  <c r="Q77" i="27" s="1"/>
  <c r="DI89" i="39"/>
  <c r="H77" i="41"/>
  <c r="R77" i="41" s="1"/>
  <c r="DG101" i="39"/>
  <c r="H89" i="73"/>
  <c r="P89" i="73" s="1"/>
  <c r="I89" i="74"/>
  <c r="Q89" i="74" s="1"/>
  <c r="I89" i="72"/>
  <c r="Q89" i="72" s="1"/>
  <c r="S89" i="72" s="1"/>
  <c r="H63" i="27"/>
  <c r="Q63" i="27" s="1"/>
  <c r="H63" i="41"/>
  <c r="R63" i="41" s="1"/>
  <c r="I91" i="72"/>
  <c r="Q91" i="72" s="1"/>
  <c r="H91" i="73"/>
  <c r="P91" i="73" s="1"/>
  <c r="DG103" i="39"/>
  <c r="I91" i="74"/>
  <c r="Q91" i="74" s="1"/>
  <c r="H64" i="27"/>
  <c r="Q64" i="27" s="1"/>
  <c r="H64" i="41"/>
  <c r="R64" i="41" s="1"/>
  <c r="I95" i="74"/>
  <c r="Q95" i="74" s="1"/>
  <c r="I95" i="72"/>
  <c r="Q95" i="72" s="1"/>
  <c r="DG107" i="39"/>
  <c r="H95" i="73"/>
  <c r="P95" i="73" s="1"/>
  <c r="I76" i="74"/>
  <c r="Q76" i="74" s="1"/>
  <c r="DG88" i="39"/>
  <c r="I76" i="72"/>
  <c r="Q76" i="72" s="1"/>
  <c r="H76" i="73"/>
  <c r="P76" i="73" s="1"/>
  <c r="DI76" i="39"/>
  <c r="J116" i="41"/>
  <c r="T116" i="41" s="1"/>
  <c r="H82" i="73"/>
  <c r="P82" i="73" s="1"/>
  <c r="I82" i="74"/>
  <c r="Q82" i="74" s="1"/>
  <c r="I82" i="72"/>
  <c r="Q82" i="72" s="1"/>
  <c r="H81" i="73"/>
  <c r="P81" i="73" s="1"/>
  <c r="I81" i="74"/>
  <c r="Q81" i="74" s="1"/>
  <c r="I81" i="72"/>
  <c r="Q81" i="72" s="1"/>
  <c r="DG108" i="39"/>
  <c r="H96" i="73"/>
  <c r="P96" i="73" s="1"/>
  <c r="I96" i="74"/>
  <c r="Q96" i="74" s="1"/>
  <c r="I96" i="72"/>
  <c r="Q96" i="72" s="1"/>
  <c r="DG102" i="39"/>
  <c r="H90" i="73"/>
  <c r="P90" i="73" s="1"/>
  <c r="I90" i="74"/>
  <c r="Q90" i="74" s="1"/>
  <c r="I90" i="72"/>
  <c r="Q90" i="72" s="1"/>
  <c r="H74" i="73"/>
  <c r="P74" i="73" s="1"/>
  <c r="I74" i="74"/>
  <c r="Q74" i="74" s="1"/>
  <c r="I74" i="72"/>
  <c r="Q74" i="72" s="1"/>
  <c r="DG104" i="39"/>
  <c r="H92" i="73"/>
  <c r="P92" i="73" s="1"/>
  <c r="I92" i="74"/>
  <c r="Q92" i="74" s="1"/>
  <c r="I92" i="72"/>
  <c r="Q92" i="72" s="1"/>
  <c r="I48" i="36"/>
  <c r="AB11" i="32"/>
  <c r="J47" i="36"/>
  <c r="AZ12" i="33"/>
  <c r="BA12" i="33" s="1"/>
  <c r="BB12" i="33" s="1"/>
  <c r="AJ11" i="32"/>
  <c r="J42" i="36"/>
  <c r="B13" i="32"/>
  <c r="AM12" i="32"/>
  <c r="AI12" i="32"/>
  <c r="AF12" i="32"/>
  <c r="AA12" i="32"/>
  <c r="O12" i="32"/>
  <c r="AU12" i="32"/>
  <c r="C12" i="32"/>
  <c r="S12" i="32"/>
  <c r="W12" i="32"/>
  <c r="AQ12" i="32"/>
  <c r="CM12" i="33"/>
  <c r="CN12" i="33" s="1"/>
  <c r="CO12" i="33" s="1"/>
  <c r="AV11" i="32"/>
  <c r="CG12" i="33"/>
  <c r="CH12" i="33" s="1"/>
  <c r="CI12" i="33" s="1"/>
  <c r="AR11" i="32"/>
  <c r="D11" i="32"/>
  <c r="J41" i="36"/>
  <c r="J44" i="36"/>
  <c r="P11" i="32"/>
  <c r="AN11" i="32"/>
  <c r="J43" i="36"/>
  <c r="AN12" i="33"/>
  <c r="AO12" i="33" s="1"/>
  <c r="AP12" i="33" s="1"/>
  <c r="J45" i="36"/>
  <c r="T11" i="32"/>
  <c r="AT12" i="33"/>
  <c r="AU12" i="33" s="1"/>
  <c r="AV12" i="33" s="1"/>
  <c r="X11" i="32"/>
  <c r="J46" i="36"/>
  <c r="L10" i="36"/>
  <c r="J120" i="29"/>
  <c r="H120" i="29" s="1"/>
  <c r="O120" i="29" s="1"/>
  <c r="L121" i="27"/>
  <c r="K120" i="75"/>
  <c r="I120" i="28"/>
  <c r="H120" i="28" s="1"/>
  <c r="N120" i="28" s="1"/>
  <c r="H129" i="29"/>
  <c r="O129" i="29" s="1"/>
  <c r="I129" i="28"/>
  <c r="H129" i="28" s="1"/>
  <c r="N129" i="28" s="1"/>
  <c r="K129" i="75"/>
  <c r="K119" i="76"/>
  <c r="I119" i="76" s="1"/>
  <c r="DN8" i="39"/>
  <c r="J8" i="72" s="1"/>
  <c r="R8" i="72" s="1"/>
  <c r="S8" i="72" s="1"/>
  <c r="FZ7" i="39"/>
  <c r="GD7" i="39"/>
  <c r="GH7" i="39"/>
  <c r="GL7" i="39"/>
  <c r="GP7" i="39"/>
  <c r="GT7" i="39"/>
  <c r="GX7" i="39"/>
  <c r="GA7" i="39"/>
  <c r="GE7" i="39"/>
  <c r="GI7" i="39"/>
  <c r="GM7" i="39"/>
  <c r="GQ7" i="39"/>
  <c r="GU7" i="39"/>
  <c r="GY7" i="39"/>
  <c r="GB7" i="39"/>
  <c r="GF7" i="39"/>
  <c r="GJ7" i="39"/>
  <c r="GN7" i="39"/>
  <c r="GR7" i="39"/>
  <c r="GV7" i="39"/>
  <c r="GZ7" i="39"/>
  <c r="FY7" i="39"/>
  <c r="GC7" i="39"/>
  <c r="K7" i="41" s="1"/>
  <c r="U7" i="41" s="1"/>
  <c r="GG7" i="39"/>
  <c r="GK7" i="39"/>
  <c r="GO7" i="39"/>
  <c r="GS7" i="39"/>
  <c r="GW7" i="39"/>
  <c r="FX7" i="39"/>
  <c r="J27" i="35"/>
  <c r="M26" i="36" s="1"/>
  <c r="DI97" i="39"/>
  <c r="H85" i="27"/>
  <c r="Q85" i="27" s="1"/>
  <c r="H85" i="41"/>
  <c r="R85" i="41" s="1"/>
  <c r="DI92" i="39"/>
  <c r="H80" i="27"/>
  <c r="Q80" i="27" s="1"/>
  <c r="H80" i="41"/>
  <c r="R80" i="41" s="1"/>
  <c r="N53" i="75"/>
  <c r="DI82" i="39"/>
  <c r="DG94" i="39"/>
  <c r="Q114" i="47"/>
  <c r="P114" i="47"/>
  <c r="H69" i="27"/>
  <c r="Q69" i="27" s="1"/>
  <c r="H69" i="41"/>
  <c r="R69" i="41" s="1"/>
  <c r="H59" i="27"/>
  <c r="Q59" i="27" s="1"/>
  <c r="H59" i="41"/>
  <c r="R59" i="41" s="1"/>
  <c r="H78" i="27"/>
  <c r="Q78" i="27" s="1"/>
  <c r="DI90" i="39"/>
  <c r="H78" i="41"/>
  <c r="R78" i="41" s="1"/>
  <c r="DH83" i="39"/>
  <c r="DI71" i="39"/>
  <c r="H62" i="27"/>
  <c r="Q62" i="27" s="1"/>
  <c r="H62" i="41"/>
  <c r="R62" i="41" s="1"/>
  <c r="H84" i="27"/>
  <c r="Q84" i="27" s="1"/>
  <c r="DI96" i="39"/>
  <c r="H84" i="41"/>
  <c r="R84" i="41" s="1"/>
  <c r="DL118" i="39"/>
  <c r="DV117" i="39"/>
  <c r="EK117" i="39"/>
  <c r="EO117" i="39"/>
  <c r="DR117" i="39"/>
  <c r="DS117" i="39"/>
  <c r="DZ117" i="39"/>
  <c r="DU117" i="39"/>
  <c r="EB117" i="39"/>
  <c r="DX117" i="39"/>
  <c r="EN117" i="39"/>
  <c r="EC117" i="39"/>
  <c r="DY117" i="39"/>
  <c r="DQ117" i="39"/>
  <c r="EG117" i="39"/>
  <c r="DP117" i="39"/>
  <c r="EL117" i="39"/>
  <c r="EP117" i="39"/>
  <c r="DW117" i="39"/>
  <c r="EF117" i="39"/>
  <c r="EM117" i="39"/>
  <c r="EE117" i="39"/>
  <c r="EH117" i="39"/>
  <c r="DT117" i="39"/>
  <c r="ED117" i="39"/>
  <c r="EI117" i="39"/>
  <c r="EQ117" i="39"/>
  <c r="EA117" i="39"/>
  <c r="EJ117" i="39"/>
  <c r="H70" i="27"/>
  <c r="Q70" i="27" s="1"/>
  <c r="H70" i="41"/>
  <c r="R70" i="41" s="1"/>
  <c r="H115" i="47"/>
  <c r="N115" i="47" s="1"/>
  <c r="O115" i="47" s="1"/>
  <c r="H115" i="74"/>
  <c r="P115" i="74" s="1"/>
  <c r="DM116" i="39"/>
  <c r="H115" i="58"/>
  <c r="O115" i="58" s="1"/>
  <c r="DG93" i="39"/>
  <c r="DI81" i="39"/>
  <c r="N6" i="36"/>
  <c r="I28" i="35"/>
  <c r="J28" i="35" s="1"/>
  <c r="K24" i="35"/>
  <c r="J25" i="35"/>
  <c r="H55" i="27"/>
  <c r="Q55" i="27" s="1"/>
  <c r="H55" i="41"/>
  <c r="R55" i="41" s="1"/>
  <c r="DG86" i="39"/>
  <c r="DI74" i="39"/>
  <c r="O6" i="36"/>
  <c r="C17" i="36" s="1"/>
  <c r="N67" i="70"/>
  <c r="I29" i="35"/>
  <c r="J29" i="35" s="1"/>
  <c r="DH79" i="39"/>
  <c r="DI67" i="39"/>
  <c r="E59" i="75"/>
  <c r="M47" i="75"/>
  <c r="S47" i="75" s="1"/>
  <c r="E71" i="76"/>
  <c r="M59" i="76"/>
  <c r="BI6" i="33"/>
  <c r="BK6" i="33" s="1"/>
  <c r="M64" i="76"/>
  <c r="E76" i="76"/>
  <c r="E67" i="75"/>
  <c r="M55" i="75"/>
  <c r="M55" i="76"/>
  <c r="E67" i="76"/>
  <c r="CA11" i="6"/>
  <c r="CB11" i="6"/>
  <c r="DH11" i="6"/>
  <c r="AN11" i="6"/>
  <c r="BQ11" i="6"/>
  <c r="CR11" i="6"/>
  <c r="BM11" i="6"/>
  <c r="Y11" i="6"/>
  <c r="DF11" i="6"/>
  <c r="AO11" i="6"/>
  <c r="DI11" i="6"/>
  <c r="CJ11" i="6"/>
  <c r="CS11" i="6"/>
  <c r="V12" i="6"/>
  <c r="CC11" i="6"/>
  <c r="AY11" i="6"/>
  <c r="X11" i="6"/>
  <c r="AD11" i="6"/>
  <c r="AP11" i="6"/>
  <c r="CD11" i="6"/>
  <c r="AQ11" i="6"/>
  <c r="CQ11" i="6"/>
  <c r="DG11" i="6"/>
  <c r="CO11" i="6"/>
  <c r="BO11" i="6"/>
  <c r="CH11" i="6"/>
  <c r="DE11" i="6"/>
  <c r="BN11" i="6"/>
  <c r="BS11" i="6"/>
  <c r="CP11" i="6"/>
  <c r="BP11" i="6"/>
  <c r="CE11" i="6"/>
  <c r="W11" i="6"/>
  <c r="CI11" i="6"/>
  <c r="CT11" i="6"/>
  <c r="BB11" i="6"/>
  <c r="AC11" i="6"/>
  <c r="AL11" i="6"/>
  <c r="BD11" i="6"/>
  <c r="AM11" i="6"/>
  <c r="AR11" i="6"/>
  <c r="AZ11" i="6"/>
  <c r="AA11" i="6"/>
  <c r="BT11" i="6"/>
  <c r="DC11" i="6"/>
  <c r="BA11" i="6"/>
  <c r="DD11" i="6"/>
  <c r="BR11" i="6"/>
  <c r="CF11" i="6"/>
  <c r="AB11" i="6"/>
  <c r="AK11" i="6"/>
  <c r="BC11" i="6"/>
  <c r="CG11" i="6"/>
  <c r="Z11" i="6"/>
  <c r="DI5" i="6"/>
  <c r="DI22" i="6"/>
  <c r="DI21" i="6"/>
  <c r="DJ4" i="6"/>
  <c r="DJ11" i="6" s="1"/>
  <c r="DI6" i="6"/>
  <c r="DI23" i="6"/>
  <c r="DI24" i="6"/>
  <c r="DI7" i="6"/>
  <c r="DI8" i="6"/>
  <c r="DI25" i="6"/>
  <c r="DI9" i="6"/>
  <c r="DI26" i="6"/>
  <c r="DD28" i="6"/>
  <c r="AY28" i="6"/>
  <c r="BB28" i="6"/>
  <c r="BN28" i="6"/>
  <c r="CP28" i="6"/>
  <c r="Z28" i="6"/>
  <c r="DG28" i="6"/>
  <c r="AB28" i="6"/>
  <c r="W28" i="6"/>
  <c r="CO28" i="6"/>
  <c r="BS28" i="6"/>
  <c r="BQ28" i="6"/>
  <c r="CJ28" i="6"/>
  <c r="DE28" i="6"/>
  <c r="CD28" i="6"/>
  <c r="Y28" i="6"/>
  <c r="CS28" i="6"/>
  <c r="AA28" i="6"/>
  <c r="AC28" i="6"/>
  <c r="CA28" i="6"/>
  <c r="BP28" i="6"/>
  <c r="AQ28" i="6"/>
  <c r="AZ28" i="6"/>
  <c r="AP28" i="6"/>
  <c r="AR28" i="6"/>
  <c r="AK28" i="6"/>
  <c r="CG28" i="6"/>
  <c r="CC28" i="6"/>
  <c r="DI28" i="6"/>
  <c r="V29" i="6"/>
  <c r="AO28" i="6"/>
  <c r="CQ28" i="6"/>
  <c r="X28" i="6"/>
  <c r="AN28" i="6"/>
  <c r="DF28" i="6"/>
  <c r="DC28" i="6"/>
  <c r="CR28" i="6"/>
  <c r="BO28" i="6"/>
  <c r="AL28" i="6"/>
  <c r="DH28" i="6"/>
  <c r="CB28" i="6"/>
  <c r="CE28" i="6"/>
  <c r="AM28" i="6"/>
  <c r="BM28" i="6"/>
  <c r="CF28" i="6"/>
  <c r="CH28" i="6"/>
  <c r="BD28" i="6"/>
  <c r="BR28" i="6"/>
  <c r="BC28" i="6"/>
  <c r="BA28" i="6"/>
  <c r="CI28" i="6"/>
  <c r="CT28" i="6"/>
  <c r="AD28" i="6"/>
  <c r="BS25" i="6"/>
  <c r="BS21" i="6"/>
  <c r="BT4" i="6"/>
  <c r="BS5" i="6"/>
  <c r="BS6" i="6"/>
  <c r="BS22" i="6"/>
  <c r="BS24" i="6"/>
  <c r="BS23" i="6"/>
  <c r="BS7" i="6"/>
  <c r="BS8" i="6"/>
  <c r="BS26" i="6"/>
  <c r="BS9" i="6"/>
  <c r="AQ21" i="6"/>
  <c r="AQ23" i="6"/>
  <c r="AR4" i="6"/>
  <c r="AQ5" i="6"/>
  <c r="AQ22" i="6"/>
  <c r="AQ24" i="6"/>
  <c r="AQ6" i="6"/>
  <c r="AQ7" i="6"/>
  <c r="AQ8" i="6"/>
  <c r="AQ25" i="6"/>
  <c r="AQ26" i="6"/>
  <c r="AQ9" i="6"/>
  <c r="AQ10" i="6"/>
  <c r="AQ27" i="6"/>
  <c r="F54" i="76"/>
  <c r="N42" i="76"/>
  <c r="M48" i="75"/>
  <c r="E60" i="75"/>
  <c r="F54" i="77"/>
  <c r="N54" i="77" s="1"/>
  <c r="M53" i="75"/>
  <c r="E65" i="75"/>
  <c r="N44" i="75"/>
  <c r="F56" i="75"/>
  <c r="AF6" i="6"/>
  <c r="AF25" i="6"/>
  <c r="AF5" i="6"/>
  <c r="AF23" i="6"/>
  <c r="AG4" i="6"/>
  <c r="AF7" i="6"/>
  <c r="AF22" i="6"/>
  <c r="AF8" i="6"/>
  <c r="AF24" i="6"/>
  <c r="AF21" i="6"/>
  <c r="AF26" i="6"/>
  <c r="AF27" i="6"/>
  <c r="AF9" i="6"/>
  <c r="AF28" i="6"/>
  <c r="AF10" i="6"/>
  <c r="AF11" i="6"/>
  <c r="AF29" i="6"/>
  <c r="F71" i="77"/>
  <c r="N71" i="77" s="1"/>
  <c r="CW4" i="6"/>
  <c r="CV22" i="6"/>
  <c r="CV6" i="6"/>
  <c r="CV21" i="6"/>
  <c r="CV23" i="6"/>
  <c r="CV5" i="6"/>
  <c r="CV24" i="6"/>
  <c r="CV7" i="6"/>
  <c r="CV25" i="6"/>
  <c r="CV8" i="6"/>
  <c r="CV26" i="6"/>
  <c r="CV9" i="6"/>
  <c r="CV27" i="6"/>
  <c r="CV28" i="6"/>
  <c r="CV10" i="6"/>
  <c r="CV29" i="6"/>
  <c r="CV11" i="6"/>
  <c r="N53" i="76"/>
  <c r="F65" i="76"/>
  <c r="CL5" i="6"/>
  <c r="CL6" i="6"/>
  <c r="CL8" i="6"/>
  <c r="CL23" i="6"/>
  <c r="CL21" i="6"/>
  <c r="CL24" i="6"/>
  <c r="CL7" i="6"/>
  <c r="CL22" i="6"/>
  <c r="CL25" i="6"/>
  <c r="CL26" i="6"/>
  <c r="CL27" i="6"/>
  <c r="CL9" i="6"/>
  <c r="CL28" i="6"/>
  <c r="CL10" i="6"/>
  <c r="CL11" i="6"/>
  <c r="CL29" i="6"/>
  <c r="BG4" i="6"/>
  <c r="BF22" i="6"/>
  <c r="BF25" i="6"/>
  <c r="BF5" i="6"/>
  <c r="BF23" i="6"/>
  <c r="BF21" i="6"/>
  <c r="BF24" i="6"/>
  <c r="BF7" i="6"/>
  <c r="BF6" i="6"/>
  <c r="BF26" i="6"/>
  <c r="BF8" i="6"/>
  <c r="BF9" i="6"/>
  <c r="BF27" i="6"/>
  <c r="BF10" i="6"/>
  <c r="BF28" i="6"/>
  <c r="BF11" i="6"/>
  <c r="BF29" i="6"/>
  <c r="F77" i="75"/>
  <c r="N65" i="75"/>
  <c r="F51" i="77"/>
  <c r="N51" i="77" s="1"/>
  <c r="F55" i="76"/>
  <c r="N43" i="76"/>
  <c r="S43" i="76" s="1"/>
  <c r="M45" i="75"/>
  <c r="S45" i="75" s="1"/>
  <c r="E57" i="75"/>
  <c r="F71" i="75"/>
  <c r="N59" i="75"/>
  <c r="F51" i="76"/>
  <c r="N39" i="76"/>
  <c r="CA6" i="33"/>
  <c r="CC6" i="33" s="1"/>
  <c r="AB19" i="35" s="1"/>
  <c r="AC19" i="35" s="1"/>
  <c r="BR6" i="33"/>
  <c r="BT6" i="33" s="1"/>
  <c r="F55" i="75"/>
  <c r="N43" i="75"/>
  <c r="S43" i="75" s="1"/>
  <c r="F60" i="77"/>
  <c r="N60" i="77" s="1"/>
  <c r="S60" i="77" s="1"/>
  <c r="F61" i="77"/>
  <c r="N61" i="77" s="1"/>
  <c r="N48" i="75"/>
  <c r="F60" i="75"/>
  <c r="F67" i="77"/>
  <c r="N67" i="77" s="1"/>
  <c r="F69" i="76"/>
  <c r="N57" i="76"/>
  <c r="F60" i="76"/>
  <c r="N48" i="76"/>
  <c r="S48" i="76" s="1"/>
  <c r="E73" i="75"/>
  <c r="M61" i="75"/>
  <c r="F53" i="77"/>
  <c r="N53" i="77" s="1"/>
  <c r="S53" i="77" s="1"/>
  <c r="E57" i="76"/>
  <c r="M45" i="76"/>
  <c r="S45" i="76" s="1"/>
  <c r="M46" i="76"/>
  <c r="E58" i="76"/>
  <c r="N66" i="75"/>
  <c r="F78" i="75"/>
  <c r="N56" i="76"/>
  <c r="F68" i="76"/>
  <c r="E50" i="75"/>
  <c r="M38" i="75"/>
  <c r="E61" i="76"/>
  <c r="M49" i="76"/>
  <c r="S49" i="76" s="1"/>
  <c r="F52" i="76"/>
  <c r="N40" i="76"/>
  <c r="S40" i="76" s="1"/>
  <c r="E50" i="76"/>
  <c r="M38" i="76"/>
  <c r="E68" i="77"/>
  <c r="M68" i="77" s="1"/>
  <c r="F50" i="75"/>
  <c r="N38" i="75"/>
  <c r="F63" i="75"/>
  <c r="N51" i="75"/>
  <c r="M39" i="75"/>
  <c r="S39" i="75" s="1"/>
  <c r="E51" i="75"/>
  <c r="E54" i="76"/>
  <c r="M42" i="76"/>
  <c r="N40" i="75"/>
  <c r="S40" i="75" s="1"/>
  <c r="F52" i="75"/>
  <c r="F58" i="77"/>
  <c r="N58" i="77" s="1"/>
  <c r="F71" i="76"/>
  <c r="N59" i="76"/>
  <c r="F64" i="77"/>
  <c r="N64" i="77" s="1"/>
  <c r="E84" i="76"/>
  <c r="M72" i="76"/>
  <c r="M44" i="76"/>
  <c r="S44" i="76" s="1"/>
  <c r="E56" i="76"/>
  <c r="E61" i="77"/>
  <c r="M61" i="77" s="1"/>
  <c r="E54" i="77"/>
  <c r="M54" i="77" s="1"/>
  <c r="N46" i="76"/>
  <c r="F58" i="76"/>
  <c r="N57" i="75"/>
  <c r="F69" i="75"/>
  <c r="F73" i="75"/>
  <c r="N61" i="75"/>
  <c r="E58" i="75"/>
  <c r="M46" i="75"/>
  <c r="S46" i="75" s="1"/>
  <c r="F50" i="76"/>
  <c r="N38" i="76"/>
  <c r="F50" i="77"/>
  <c r="N50" i="77" s="1"/>
  <c r="M52" i="75"/>
  <c r="E64" i="75"/>
  <c r="M44" i="75"/>
  <c r="E56" i="75"/>
  <c r="E58" i="77"/>
  <c r="M58" i="77" s="1"/>
  <c r="E54" i="75"/>
  <c r="M42" i="75"/>
  <c r="S42" i="75" s="1"/>
  <c r="M53" i="76"/>
  <c r="E65" i="76"/>
  <c r="E51" i="76"/>
  <c r="M39" i="76"/>
  <c r="F70" i="75"/>
  <c r="N58" i="75"/>
  <c r="E50" i="77"/>
  <c r="M50" i="77" s="1"/>
  <c r="F85" i="76"/>
  <c r="N73" i="76"/>
  <c r="E51" i="77"/>
  <c r="M51" i="77" s="1"/>
  <c r="E71" i="77" l="1"/>
  <c r="M71" i="77" s="1"/>
  <c r="S71" i="77" s="1"/>
  <c r="G70" i="88"/>
  <c r="O70" i="88" s="1"/>
  <c r="U70" i="88" s="1"/>
  <c r="G71" i="90"/>
  <c r="O71" i="90" s="1"/>
  <c r="U71" i="90" s="1"/>
  <c r="G73" i="88"/>
  <c r="O73" i="88" s="1"/>
  <c r="U73" i="88" s="1"/>
  <c r="G70" i="89"/>
  <c r="O70" i="89" s="1"/>
  <c r="U70" i="89" s="1"/>
  <c r="G73" i="90"/>
  <c r="O73" i="90" s="1"/>
  <c r="U73" i="90" s="1"/>
  <c r="G70" i="90"/>
  <c r="O70" i="90" s="1"/>
  <c r="U70" i="90" s="1"/>
  <c r="G71" i="89"/>
  <c r="O71" i="89" s="1"/>
  <c r="U71" i="89" s="1"/>
  <c r="G73" i="89"/>
  <c r="O73" i="89" s="1"/>
  <c r="U73" i="89" s="1"/>
  <c r="H62" i="89"/>
  <c r="P62" i="89" s="1"/>
  <c r="U62" i="89" s="1"/>
  <c r="H62" i="88"/>
  <c r="P62" i="88" s="1"/>
  <c r="U62" i="88" s="1"/>
  <c r="G71" i="88"/>
  <c r="O71" i="88" s="1"/>
  <c r="U71" i="88" s="1"/>
  <c r="H62" i="90"/>
  <c r="P62" i="90" s="1"/>
  <c r="U62" i="90" s="1"/>
  <c r="N26" i="36"/>
  <c r="E81" i="77"/>
  <c r="E77" i="77"/>
  <c r="M77" i="77" s="1"/>
  <c r="E67" i="77"/>
  <c r="M67" i="77" s="1"/>
  <c r="S67" i="77" s="1"/>
  <c r="U72" i="90"/>
  <c r="E17" i="36"/>
  <c r="U66" i="90"/>
  <c r="U64" i="90"/>
  <c r="U63" i="90"/>
  <c r="U69" i="90"/>
  <c r="U68" i="90"/>
  <c r="U67" i="90"/>
  <c r="U66" i="89"/>
  <c r="U65" i="90"/>
  <c r="U72" i="89"/>
  <c r="U64" i="88"/>
  <c r="U64" i="89"/>
  <c r="U68" i="89"/>
  <c r="U69" i="89"/>
  <c r="U67" i="89"/>
  <c r="U65" i="88"/>
  <c r="U65" i="89"/>
  <c r="U63" i="89"/>
  <c r="U66" i="88"/>
  <c r="U69" i="88"/>
  <c r="U72" i="88"/>
  <c r="U68" i="88"/>
  <c r="U63" i="88"/>
  <c r="U67" i="88"/>
  <c r="CA8" i="91"/>
  <c r="CC8" i="91" s="1"/>
  <c r="F68" i="77"/>
  <c r="N68" i="77" s="1"/>
  <c r="S68" i="77" s="1"/>
  <c r="H80" i="88"/>
  <c r="P80" i="88" s="1"/>
  <c r="H75" i="88"/>
  <c r="P75" i="88" s="1"/>
  <c r="H84" i="89"/>
  <c r="P84" i="89" s="1"/>
  <c r="H76" i="89"/>
  <c r="P76" i="89" s="1"/>
  <c r="G75" i="88"/>
  <c r="O75" i="88" s="1"/>
  <c r="H75" i="90"/>
  <c r="P75" i="90" s="1"/>
  <c r="G74" i="89"/>
  <c r="O74" i="89" s="1"/>
  <c r="G80" i="90"/>
  <c r="O80" i="90" s="1"/>
  <c r="H83" i="90"/>
  <c r="P83" i="90" s="1"/>
  <c r="G84" i="88"/>
  <c r="O84" i="88" s="1"/>
  <c r="H81" i="90"/>
  <c r="P81" i="90" s="1"/>
  <c r="H84" i="88"/>
  <c r="P84" i="88" s="1"/>
  <c r="H83" i="88"/>
  <c r="P83" i="88" s="1"/>
  <c r="H80" i="89"/>
  <c r="P80" i="89" s="1"/>
  <c r="H78" i="89"/>
  <c r="P78" i="89" s="1"/>
  <c r="G74" i="90"/>
  <c r="O74" i="90" s="1"/>
  <c r="H81" i="88"/>
  <c r="P81" i="88" s="1"/>
  <c r="G78" i="89"/>
  <c r="O78" i="89" s="1"/>
  <c r="G81" i="88"/>
  <c r="O81" i="88" s="1"/>
  <c r="H77" i="88"/>
  <c r="P77" i="88" s="1"/>
  <c r="G76" i="89"/>
  <c r="O76" i="89" s="1"/>
  <c r="H84" i="90"/>
  <c r="P84" i="90" s="1"/>
  <c r="H76" i="90"/>
  <c r="P76" i="90" s="1"/>
  <c r="G75" i="89"/>
  <c r="O75" i="89" s="1"/>
  <c r="H82" i="88"/>
  <c r="P82" i="88" s="1"/>
  <c r="G75" i="90"/>
  <c r="O75" i="90" s="1"/>
  <c r="H80" i="90"/>
  <c r="P80" i="90" s="1"/>
  <c r="G79" i="88"/>
  <c r="O79" i="88" s="1"/>
  <c r="G77" i="90"/>
  <c r="O77" i="90" s="1"/>
  <c r="G74" i="88"/>
  <c r="O74" i="88" s="1"/>
  <c r="H79" i="88"/>
  <c r="P79" i="88" s="1"/>
  <c r="BI8" i="91"/>
  <c r="BK8" i="91" s="1"/>
  <c r="G78" i="90"/>
  <c r="O78" i="90" s="1"/>
  <c r="G79" i="90"/>
  <c r="O79" i="90" s="1"/>
  <c r="H77" i="90"/>
  <c r="P77" i="90" s="1"/>
  <c r="H85" i="88"/>
  <c r="P85" i="88" s="1"/>
  <c r="H78" i="88"/>
  <c r="P78" i="88" s="1"/>
  <c r="H77" i="89"/>
  <c r="P77" i="89" s="1"/>
  <c r="G80" i="88"/>
  <c r="O80" i="88" s="1"/>
  <c r="G77" i="89"/>
  <c r="O77" i="89" s="1"/>
  <c r="H79" i="90"/>
  <c r="P79" i="90" s="1"/>
  <c r="H78" i="90"/>
  <c r="P78" i="90" s="1"/>
  <c r="H85" i="89"/>
  <c r="P85" i="89" s="1"/>
  <c r="G81" i="90"/>
  <c r="O81" i="90" s="1"/>
  <c r="G77" i="88"/>
  <c r="O77" i="88" s="1"/>
  <c r="H75" i="89"/>
  <c r="P75" i="89" s="1"/>
  <c r="H83" i="89"/>
  <c r="P83" i="89" s="1"/>
  <c r="G81" i="89"/>
  <c r="O81" i="89" s="1"/>
  <c r="H76" i="88"/>
  <c r="P76" i="88" s="1"/>
  <c r="H85" i="90"/>
  <c r="P85" i="90" s="1"/>
  <c r="H79" i="89"/>
  <c r="P79" i="89" s="1"/>
  <c r="H82" i="89"/>
  <c r="P82" i="89" s="1"/>
  <c r="BR8" i="91"/>
  <c r="BT8" i="91" s="1"/>
  <c r="G84" i="89"/>
  <c r="O84" i="89" s="1"/>
  <c r="G78" i="88"/>
  <c r="O78" i="88" s="1"/>
  <c r="H82" i="90"/>
  <c r="P82" i="90" s="1"/>
  <c r="G84" i="90"/>
  <c r="O84" i="90" s="1"/>
  <c r="G79" i="89"/>
  <c r="O79" i="89" s="1"/>
  <c r="G76" i="90"/>
  <c r="O76" i="90" s="1"/>
  <c r="G76" i="88"/>
  <c r="O76" i="88" s="1"/>
  <c r="G80" i="89"/>
  <c r="O80" i="89" s="1"/>
  <c r="H81" i="89"/>
  <c r="P81" i="89" s="1"/>
  <c r="S51" i="77"/>
  <c r="E84" i="77"/>
  <c r="M84" i="77" s="1"/>
  <c r="S53" i="76"/>
  <c r="E64" i="77"/>
  <c r="M64" i="77" s="1"/>
  <c r="S64" i="77" s="1"/>
  <c r="S54" i="77"/>
  <c r="S50" i="77"/>
  <c r="S42" i="76"/>
  <c r="S61" i="77"/>
  <c r="N69" i="77"/>
  <c r="S69" i="77" s="1"/>
  <c r="F81" i="77"/>
  <c r="S58" i="77"/>
  <c r="S53" i="75"/>
  <c r="S39" i="76"/>
  <c r="S46" i="76"/>
  <c r="S59" i="76"/>
  <c r="S38" i="75"/>
  <c r="S38" i="76"/>
  <c r="S44" i="75"/>
  <c r="S48" i="75"/>
  <c r="S61" i="75"/>
  <c r="J128" i="75"/>
  <c r="R127" i="75"/>
  <c r="I107" i="74"/>
  <c r="Q107" i="74" s="1"/>
  <c r="I107" i="72"/>
  <c r="Q107" i="72" s="1"/>
  <c r="H107" i="73"/>
  <c r="P107" i="73" s="1"/>
  <c r="DG119" i="39"/>
  <c r="H103" i="73"/>
  <c r="P103" i="73" s="1"/>
  <c r="I103" i="74"/>
  <c r="Q103" i="74" s="1"/>
  <c r="I103" i="72"/>
  <c r="Q103" i="72" s="1"/>
  <c r="DG115" i="39"/>
  <c r="H101" i="73"/>
  <c r="P101" i="73" s="1"/>
  <c r="I101" i="74"/>
  <c r="Q101" i="74" s="1"/>
  <c r="I101" i="72"/>
  <c r="Q101" i="72" s="1"/>
  <c r="DG113" i="39"/>
  <c r="I88" i="72"/>
  <c r="Q88" i="72" s="1"/>
  <c r="S88" i="72" s="1"/>
  <c r="I88" i="74"/>
  <c r="Q88" i="74" s="1"/>
  <c r="DG100" i="39"/>
  <c r="H88" i="73"/>
  <c r="P88" i="73" s="1"/>
  <c r="T89" i="72"/>
  <c r="U89" i="72"/>
  <c r="I87" i="72"/>
  <c r="Q87" i="72" s="1"/>
  <c r="DG99" i="39"/>
  <c r="H87" i="73"/>
  <c r="P87" i="73" s="1"/>
  <c r="I87" i="74"/>
  <c r="Q87" i="74" s="1"/>
  <c r="T8" i="72"/>
  <c r="U8" i="72"/>
  <c r="H76" i="41"/>
  <c r="R76" i="41" s="1"/>
  <c r="DI88" i="39"/>
  <c r="H76" i="27"/>
  <c r="Q76" i="27" s="1"/>
  <c r="H75" i="41"/>
  <c r="R75" i="41" s="1"/>
  <c r="DI87" i="39"/>
  <c r="H75" i="27"/>
  <c r="Q75" i="27" s="1"/>
  <c r="DI101" i="39"/>
  <c r="H89" i="27"/>
  <c r="Q89" i="27" s="1"/>
  <c r="H89" i="41"/>
  <c r="R89" i="41" s="1"/>
  <c r="W89" i="41" s="1"/>
  <c r="DG98" i="39"/>
  <c r="H86" i="73"/>
  <c r="P86" i="73" s="1"/>
  <c r="I86" i="74"/>
  <c r="Q86" i="74" s="1"/>
  <c r="I86" i="72"/>
  <c r="Q86" i="72" s="1"/>
  <c r="DG105" i="39"/>
  <c r="H93" i="73"/>
  <c r="P93" i="73" s="1"/>
  <c r="I93" i="74"/>
  <c r="Q93" i="74" s="1"/>
  <c r="I93" i="72"/>
  <c r="Q93" i="72" s="1"/>
  <c r="J117" i="41"/>
  <c r="T117" i="41" s="1"/>
  <c r="DG106" i="39"/>
  <c r="H94" i="73"/>
  <c r="P94" i="73" s="1"/>
  <c r="I94" i="74"/>
  <c r="Q94" i="74" s="1"/>
  <c r="I94" i="72"/>
  <c r="Q94" i="72" s="1"/>
  <c r="DG116" i="39"/>
  <c r="H104" i="73"/>
  <c r="P104" i="73" s="1"/>
  <c r="I104" i="72"/>
  <c r="Q104" i="72" s="1"/>
  <c r="I104" i="74"/>
  <c r="Q104" i="74" s="1"/>
  <c r="DG114" i="39"/>
  <c r="H102" i="73"/>
  <c r="P102" i="73" s="1"/>
  <c r="I102" i="74"/>
  <c r="Q102" i="74" s="1"/>
  <c r="I102" i="72"/>
  <c r="Q102" i="72" s="1"/>
  <c r="DG120" i="39"/>
  <c r="H108" i="73"/>
  <c r="P108" i="73" s="1"/>
  <c r="I108" i="74"/>
  <c r="Q108" i="74" s="1"/>
  <c r="I108" i="72"/>
  <c r="Q108" i="72" s="1"/>
  <c r="J48" i="36"/>
  <c r="AN13" i="33"/>
  <c r="AO13" i="33" s="1"/>
  <c r="AP13" i="33" s="1"/>
  <c r="O26" i="35" s="1"/>
  <c r="P26" i="35" s="1"/>
  <c r="T12" i="32"/>
  <c r="K45" i="36"/>
  <c r="AZ13" i="33"/>
  <c r="BA13" i="33" s="1"/>
  <c r="BB13" i="33" s="1"/>
  <c r="AB12" i="32"/>
  <c r="K47" i="36"/>
  <c r="B14" i="32"/>
  <c r="B15" i="32" s="1"/>
  <c r="AM13" i="32"/>
  <c r="AQ13" i="32"/>
  <c r="AU13" i="32"/>
  <c r="S13" i="32"/>
  <c r="W13" i="32"/>
  <c r="C13" i="32"/>
  <c r="O13" i="32"/>
  <c r="AI13" i="32"/>
  <c r="AA13" i="32"/>
  <c r="D12" i="32"/>
  <c r="K41" i="36"/>
  <c r="CG13" i="33"/>
  <c r="CH13" i="33" s="1"/>
  <c r="CI13" i="33" s="1"/>
  <c r="AH26" i="35" s="1"/>
  <c r="AI26" i="35" s="1"/>
  <c r="AR12" i="32"/>
  <c r="CM13" i="33"/>
  <c r="CN13" i="33" s="1"/>
  <c r="CO13" i="33" s="1"/>
  <c r="AV12" i="32"/>
  <c r="AJ12" i="32"/>
  <c r="K42" i="36"/>
  <c r="AT13" i="33"/>
  <c r="AU13" i="33" s="1"/>
  <c r="AV13" i="33" s="1"/>
  <c r="U26" i="35" s="1"/>
  <c r="V26" i="35" s="1"/>
  <c r="X12" i="32"/>
  <c r="K46" i="36"/>
  <c r="K44" i="36"/>
  <c r="P12" i="32"/>
  <c r="K43" i="36"/>
  <c r="AN12" i="32"/>
  <c r="I121" i="28"/>
  <c r="H121" i="28" s="1"/>
  <c r="N121" i="28" s="1"/>
  <c r="K121" i="75"/>
  <c r="J121" i="29"/>
  <c r="H121" i="29" s="1"/>
  <c r="O121" i="29" s="1"/>
  <c r="H130" i="29"/>
  <c r="O130" i="29" s="1"/>
  <c r="K130" i="75"/>
  <c r="I130" i="28"/>
  <c r="H130" i="28" s="1"/>
  <c r="N130" i="28" s="1"/>
  <c r="K120" i="76"/>
  <c r="I120" i="76" s="1"/>
  <c r="H92" i="41"/>
  <c r="R92" i="41" s="1"/>
  <c r="H92" i="27"/>
  <c r="Q92" i="27" s="1"/>
  <c r="DI104" i="39"/>
  <c r="DN9" i="39"/>
  <c r="J9" i="72" s="1"/>
  <c r="R9" i="72" s="1"/>
  <c r="S9" i="72" s="1"/>
  <c r="FZ8" i="39"/>
  <c r="GD8" i="39"/>
  <c r="GH8" i="39"/>
  <c r="GL8" i="39"/>
  <c r="GP8" i="39"/>
  <c r="GT8" i="39"/>
  <c r="GX8" i="39"/>
  <c r="GA8" i="39"/>
  <c r="GE8" i="39"/>
  <c r="GI8" i="39"/>
  <c r="GM8" i="39"/>
  <c r="GQ8" i="39"/>
  <c r="GU8" i="39"/>
  <c r="GY8" i="39"/>
  <c r="GB8" i="39"/>
  <c r="GF8" i="39"/>
  <c r="GJ8" i="39"/>
  <c r="GN8" i="39"/>
  <c r="GR8" i="39"/>
  <c r="GV8" i="39"/>
  <c r="GZ8" i="39"/>
  <c r="FY8" i="39"/>
  <c r="GC8" i="39"/>
  <c r="K8" i="41" s="1"/>
  <c r="U8" i="41" s="1"/>
  <c r="GG8" i="39"/>
  <c r="GK8" i="39"/>
  <c r="GO8" i="39"/>
  <c r="GS8" i="39"/>
  <c r="GW8" i="39"/>
  <c r="FX8" i="39"/>
  <c r="H97" i="27"/>
  <c r="Q97" i="27" s="1"/>
  <c r="H97" i="41"/>
  <c r="R97" i="41" s="1"/>
  <c r="DI109" i="39"/>
  <c r="O26" i="36"/>
  <c r="C34" i="36" s="1"/>
  <c r="N68" i="70"/>
  <c r="F23" i="67"/>
  <c r="H74" i="27"/>
  <c r="Q74" i="27" s="1"/>
  <c r="H74" i="41"/>
  <c r="R74" i="41" s="1"/>
  <c r="DI86" i="39"/>
  <c r="K23" i="35"/>
  <c r="J24" i="35"/>
  <c r="H116" i="58"/>
  <c r="O116" i="58" s="1"/>
  <c r="H116" i="47"/>
  <c r="N116" i="47" s="1"/>
  <c r="O116" i="47" s="1"/>
  <c r="DM117" i="39"/>
  <c r="H116" i="74"/>
  <c r="P116" i="74" s="1"/>
  <c r="DL119" i="39"/>
  <c r="EH118" i="39"/>
  <c r="EP118" i="39"/>
  <c r="DS118" i="39"/>
  <c r="DX118" i="39"/>
  <c r="ED118" i="39"/>
  <c r="EA118" i="39"/>
  <c r="DP118" i="39"/>
  <c r="EN118" i="39"/>
  <c r="DU118" i="39"/>
  <c r="EE118" i="39"/>
  <c r="EC118" i="39"/>
  <c r="EF118" i="39"/>
  <c r="DT118" i="39"/>
  <c r="DW118" i="39"/>
  <c r="EL118" i="39"/>
  <c r="EG118" i="39"/>
  <c r="EQ118" i="39"/>
  <c r="DZ118" i="39"/>
  <c r="EM118" i="39"/>
  <c r="EB118" i="39"/>
  <c r="EI118" i="39"/>
  <c r="EO118" i="39"/>
  <c r="DR118" i="39"/>
  <c r="EJ118" i="39"/>
  <c r="DQ118" i="39"/>
  <c r="DV118" i="39"/>
  <c r="EK118" i="39"/>
  <c r="DY118" i="39"/>
  <c r="H90" i="27"/>
  <c r="Q90" i="27" s="1"/>
  <c r="H90" i="41"/>
  <c r="R90" i="41" s="1"/>
  <c r="DI102" i="39"/>
  <c r="H71" i="27"/>
  <c r="Q71" i="27" s="1"/>
  <c r="H71" i="41"/>
  <c r="R71" i="41" s="1"/>
  <c r="DH91" i="39"/>
  <c r="DH103" i="39" s="1"/>
  <c r="DH115" i="39" s="1"/>
  <c r="DI79" i="39"/>
  <c r="H96" i="27"/>
  <c r="Q96" i="27" s="1"/>
  <c r="DI108" i="39"/>
  <c r="H96" i="41"/>
  <c r="R96" i="41" s="1"/>
  <c r="H81" i="27"/>
  <c r="Q81" i="27" s="1"/>
  <c r="H81" i="41"/>
  <c r="R81" i="41" s="1"/>
  <c r="DI93" i="39"/>
  <c r="H67" i="27"/>
  <c r="Q67" i="27" s="1"/>
  <c r="H67" i="41"/>
  <c r="R67" i="41" s="1"/>
  <c r="Q115" i="47"/>
  <c r="P115" i="47"/>
  <c r="DH95" i="39"/>
  <c r="DH107" i="39" s="1"/>
  <c r="DH119" i="39" s="1"/>
  <c r="DI83" i="39"/>
  <c r="H82" i="27"/>
  <c r="Q82" i="27" s="1"/>
  <c r="DI94" i="39"/>
  <c r="H82" i="41"/>
  <c r="R82" i="41" s="1"/>
  <c r="E71" i="75"/>
  <c r="M59" i="75"/>
  <c r="S59" i="75" s="1"/>
  <c r="E83" i="76"/>
  <c r="M71" i="76"/>
  <c r="BI7" i="33"/>
  <c r="BK7" i="33" s="1"/>
  <c r="E88" i="76"/>
  <c r="M76" i="76"/>
  <c r="BF12" i="6"/>
  <c r="BT12" i="6"/>
  <c r="CC12" i="6"/>
  <c r="BN12" i="6"/>
  <c r="BC12" i="6"/>
  <c r="AB12" i="6"/>
  <c r="AD12" i="6"/>
  <c r="BS12" i="6"/>
  <c r="BR12" i="6"/>
  <c r="AE12" i="6"/>
  <c r="CQ12" i="6"/>
  <c r="AC12" i="6"/>
  <c r="Y12" i="6"/>
  <c r="AM12" i="6"/>
  <c r="BP12" i="6"/>
  <c r="X12" i="6"/>
  <c r="DF12" i="6"/>
  <c r="CT12" i="6"/>
  <c r="CD12" i="6"/>
  <c r="CA12" i="6"/>
  <c r="CG12" i="6"/>
  <c r="BD12" i="6"/>
  <c r="AA12" i="6"/>
  <c r="CH12" i="6"/>
  <c r="AQ12" i="6"/>
  <c r="AR12" i="6"/>
  <c r="CJ12" i="6"/>
  <c r="AO12" i="6"/>
  <c r="CP12" i="6"/>
  <c r="AS12" i="6"/>
  <c r="BA12" i="6"/>
  <c r="AP12" i="6"/>
  <c r="CO12" i="6"/>
  <c r="AY12" i="6"/>
  <c r="Z12" i="6"/>
  <c r="BQ12" i="6"/>
  <c r="CB12" i="6"/>
  <c r="CE12" i="6"/>
  <c r="V13" i="6"/>
  <c r="DH12" i="6"/>
  <c r="BM12" i="6"/>
  <c r="DK12" i="6"/>
  <c r="AK12" i="6"/>
  <c r="DI12" i="6"/>
  <c r="BO12" i="6"/>
  <c r="DD12" i="6"/>
  <c r="W12" i="6"/>
  <c r="AL12" i="6"/>
  <c r="BE12" i="6"/>
  <c r="CR12" i="6"/>
  <c r="DG12" i="6"/>
  <c r="CI12" i="6"/>
  <c r="CU12" i="6"/>
  <c r="AZ12" i="6"/>
  <c r="BB12" i="6"/>
  <c r="CV12" i="6"/>
  <c r="AN12" i="6"/>
  <c r="CK12" i="6"/>
  <c r="DC12" i="6"/>
  <c r="CF12" i="6"/>
  <c r="CS12" i="6"/>
  <c r="DE12" i="6"/>
  <c r="DJ12" i="6"/>
  <c r="CL12" i="6"/>
  <c r="E79" i="76"/>
  <c r="M67" i="76"/>
  <c r="AF12" i="6"/>
  <c r="DJ28" i="6"/>
  <c r="CW13" i="6"/>
  <c r="AR25" i="6"/>
  <c r="AS4" i="6"/>
  <c r="AR8" i="6"/>
  <c r="AR21" i="6"/>
  <c r="AR23" i="6"/>
  <c r="AR7" i="6"/>
  <c r="AR5" i="6"/>
  <c r="AR22" i="6"/>
  <c r="AR6" i="6"/>
  <c r="AR24" i="6"/>
  <c r="AR26" i="6"/>
  <c r="AR9" i="6"/>
  <c r="AR27" i="6"/>
  <c r="AR10" i="6"/>
  <c r="DJ21" i="6"/>
  <c r="DJ5" i="6"/>
  <c r="DK4" i="6"/>
  <c r="DJ22" i="6"/>
  <c r="DJ23" i="6"/>
  <c r="DJ6" i="6"/>
  <c r="DJ24" i="6"/>
  <c r="DJ7" i="6"/>
  <c r="DJ8" i="6"/>
  <c r="DJ25" i="6"/>
  <c r="DJ9" i="6"/>
  <c r="DJ26" i="6"/>
  <c r="DJ10" i="6"/>
  <c r="DJ27" i="6"/>
  <c r="CA7" i="33"/>
  <c r="CC7" i="33" s="1"/>
  <c r="AB20" i="35" s="1"/>
  <c r="AC20" i="35" s="1"/>
  <c r="BG13" i="6"/>
  <c r="BT21" i="6"/>
  <c r="BT22" i="6"/>
  <c r="BT5" i="6"/>
  <c r="BT23" i="6"/>
  <c r="BT6" i="6"/>
  <c r="BU4" i="6"/>
  <c r="BT7" i="6"/>
  <c r="BT24" i="6"/>
  <c r="BT8" i="6"/>
  <c r="BT25" i="6"/>
  <c r="BT26" i="6"/>
  <c r="BT9" i="6"/>
  <c r="BT10" i="6"/>
  <c r="BT27" i="6"/>
  <c r="BT28" i="6"/>
  <c r="CS29" i="6"/>
  <c r="CI29" i="6"/>
  <c r="DD29" i="6"/>
  <c r="CP29" i="6"/>
  <c r="DF29" i="6"/>
  <c r="CR29" i="6"/>
  <c r="BU29" i="6"/>
  <c r="CG29" i="6"/>
  <c r="AL29" i="6"/>
  <c r="AR29" i="6"/>
  <c r="BP29" i="6"/>
  <c r="BD29" i="6"/>
  <c r="W29" i="6"/>
  <c r="AC29" i="6"/>
  <c r="CB29" i="6"/>
  <c r="BR29" i="6"/>
  <c r="CD29" i="6"/>
  <c r="DC29" i="6"/>
  <c r="CF29" i="6"/>
  <c r="BN29" i="6"/>
  <c r="AZ29" i="6"/>
  <c r="BO29" i="6"/>
  <c r="BQ29" i="6"/>
  <c r="CO29" i="6"/>
  <c r="BM29" i="6"/>
  <c r="CJ29" i="6"/>
  <c r="Y29" i="6"/>
  <c r="AQ29" i="6"/>
  <c r="AK29" i="6"/>
  <c r="AO29" i="6"/>
  <c r="DI29" i="6"/>
  <c r="AA29" i="6"/>
  <c r="CT29" i="6"/>
  <c r="X29" i="6"/>
  <c r="DH29" i="6"/>
  <c r="BC29" i="6"/>
  <c r="CE29" i="6"/>
  <c r="DG29" i="6"/>
  <c r="CA29" i="6"/>
  <c r="AP29" i="6"/>
  <c r="AE29" i="6"/>
  <c r="BS29" i="6"/>
  <c r="CK29" i="6"/>
  <c r="DJ29" i="6"/>
  <c r="V30" i="6"/>
  <c r="BB29" i="6"/>
  <c r="BA29" i="6"/>
  <c r="AM29" i="6"/>
  <c r="AY29" i="6"/>
  <c r="AS29" i="6"/>
  <c r="AN29" i="6"/>
  <c r="DK29" i="6"/>
  <c r="AB29" i="6"/>
  <c r="AD29" i="6"/>
  <c r="Z29" i="6"/>
  <c r="DE29" i="6"/>
  <c r="BT29" i="6"/>
  <c r="CH29" i="6"/>
  <c r="CC29" i="6"/>
  <c r="CQ29" i="6"/>
  <c r="BE29" i="6"/>
  <c r="CU29" i="6"/>
  <c r="E79" i="75"/>
  <c r="M67" i="75"/>
  <c r="E72" i="75"/>
  <c r="M60" i="75"/>
  <c r="BG7" i="6"/>
  <c r="BG23" i="6"/>
  <c r="BG21" i="6"/>
  <c r="BG22" i="6"/>
  <c r="BG24" i="6"/>
  <c r="BG8" i="6"/>
  <c r="BG5" i="6"/>
  <c r="BH4" i="6"/>
  <c r="BG25" i="6"/>
  <c r="BG6" i="6"/>
  <c r="BG26" i="6"/>
  <c r="BG9" i="6"/>
  <c r="BG27" i="6"/>
  <c r="BG28" i="6"/>
  <c r="BG10" i="6"/>
  <c r="BG11" i="6"/>
  <c r="BG29" i="6"/>
  <c r="BG30" i="6"/>
  <c r="BG12" i="6"/>
  <c r="N65" i="76"/>
  <c r="F77" i="76"/>
  <c r="F83" i="77"/>
  <c r="N83" i="77" s="1"/>
  <c r="AG7" i="6"/>
  <c r="AG25" i="6"/>
  <c r="AG21" i="6"/>
  <c r="AG5" i="6"/>
  <c r="AG23" i="6"/>
  <c r="AG22" i="6"/>
  <c r="AG6" i="6"/>
  <c r="AG24" i="6"/>
  <c r="AH4" i="6"/>
  <c r="AG26" i="6"/>
  <c r="AG8" i="6"/>
  <c r="AG27" i="6"/>
  <c r="AG9" i="6"/>
  <c r="AG28" i="6"/>
  <c r="AG10" i="6"/>
  <c r="AG11" i="6"/>
  <c r="AG29" i="6"/>
  <c r="AG12" i="6"/>
  <c r="AG30" i="6"/>
  <c r="F68" i="75"/>
  <c r="N56" i="75"/>
  <c r="M65" i="75"/>
  <c r="S65" i="75" s="1"/>
  <c r="E77" i="75"/>
  <c r="F66" i="77"/>
  <c r="N66" i="77" s="1"/>
  <c r="CW6" i="6"/>
  <c r="CW23" i="6"/>
  <c r="CW25" i="6"/>
  <c r="CW7" i="6"/>
  <c r="CW22" i="6"/>
  <c r="CW21" i="6"/>
  <c r="CW8" i="6"/>
  <c r="CW5" i="6"/>
  <c r="CX4" i="6"/>
  <c r="CW24" i="6"/>
  <c r="CW26" i="6"/>
  <c r="CW27" i="6"/>
  <c r="CW9" i="6"/>
  <c r="CW28" i="6"/>
  <c r="CW10" i="6"/>
  <c r="CW11" i="6"/>
  <c r="CW29" i="6"/>
  <c r="CW30" i="6"/>
  <c r="CW12" i="6"/>
  <c r="N54" i="76"/>
  <c r="F66" i="76"/>
  <c r="N55" i="75"/>
  <c r="S55" i="75" s="1"/>
  <c r="F67" i="75"/>
  <c r="F81" i="76"/>
  <c r="N69" i="76"/>
  <c r="F73" i="77"/>
  <c r="N73" i="77" s="1"/>
  <c r="F72" i="77"/>
  <c r="N72" i="77" s="1"/>
  <c r="S72" i="77" s="1"/>
  <c r="N51" i="76"/>
  <c r="F63" i="76"/>
  <c r="F65" i="77"/>
  <c r="N65" i="77" s="1"/>
  <c r="S65" i="77" s="1"/>
  <c r="F79" i="77"/>
  <c r="N79" i="77" s="1"/>
  <c r="F72" i="75"/>
  <c r="N60" i="75"/>
  <c r="F63" i="77"/>
  <c r="N63" i="77" s="1"/>
  <c r="E69" i="75"/>
  <c r="M57" i="75"/>
  <c r="S57" i="75" s="1"/>
  <c r="E69" i="76"/>
  <c r="M57" i="76"/>
  <c r="S57" i="76" s="1"/>
  <c r="M73" i="75"/>
  <c r="E85" i="75"/>
  <c r="N60" i="76"/>
  <c r="S60" i="76" s="1"/>
  <c r="F72" i="76"/>
  <c r="F83" i="75"/>
  <c r="N71" i="75"/>
  <c r="N55" i="76"/>
  <c r="S55" i="76" s="1"/>
  <c r="F67" i="76"/>
  <c r="N77" i="75"/>
  <c r="F89" i="75"/>
  <c r="E63" i="77"/>
  <c r="M63" i="77" s="1"/>
  <c r="N85" i="76"/>
  <c r="F97" i="76"/>
  <c r="E70" i="77"/>
  <c r="M70" i="77" s="1"/>
  <c r="F62" i="77"/>
  <c r="N62" i="77" s="1"/>
  <c r="E73" i="76"/>
  <c r="M61" i="76"/>
  <c r="S61" i="76" s="1"/>
  <c r="M58" i="75"/>
  <c r="S58" i="75" s="1"/>
  <c r="E70" i="75"/>
  <c r="E73" i="77"/>
  <c r="M73" i="77" s="1"/>
  <c r="F70" i="77"/>
  <c r="N70" i="77" s="1"/>
  <c r="F70" i="76"/>
  <c r="N58" i="76"/>
  <c r="N78" i="75"/>
  <c r="F90" i="75"/>
  <c r="E66" i="77"/>
  <c r="M66" i="77" s="1"/>
  <c r="E96" i="76"/>
  <c r="M84" i="76"/>
  <c r="M50" i="76"/>
  <c r="E62" i="76"/>
  <c r="E80" i="77"/>
  <c r="M80" i="77" s="1"/>
  <c r="F80" i="76"/>
  <c r="N68" i="76"/>
  <c r="E62" i="77"/>
  <c r="M62" i="77" s="1"/>
  <c r="N70" i="75"/>
  <c r="F82" i="75"/>
  <c r="M51" i="76"/>
  <c r="E63" i="76"/>
  <c r="E66" i="75"/>
  <c r="M54" i="75"/>
  <c r="S54" i="75" s="1"/>
  <c r="M64" i="75"/>
  <c r="E76" i="75"/>
  <c r="F62" i="76"/>
  <c r="N50" i="76"/>
  <c r="E68" i="76"/>
  <c r="M56" i="76"/>
  <c r="S56" i="76" s="1"/>
  <c r="N71" i="76"/>
  <c r="F83" i="76"/>
  <c r="E63" i="75"/>
  <c r="M51" i="75"/>
  <c r="S51" i="75" s="1"/>
  <c r="N63" i="75"/>
  <c r="F75" i="75"/>
  <c r="F64" i="76"/>
  <c r="N52" i="76"/>
  <c r="S52" i="76" s="1"/>
  <c r="E77" i="76"/>
  <c r="M65" i="76"/>
  <c r="E68" i="75"/>
  <c r="M56" i="75"/>
  <c r="F85" i="75"/>
  <c r="N73" i="75"/>
  <c r="N69" i="75"/>
  <c r="F81" i="75"/>
  <c r="F76" i="77"/>
  <c r="N76" i="77" s="1"/>
  <c r="N52" i="75"/>
  <c r="S52" i="75" s="1"/>
  <c r="F64" i="75"/>
  <c r="E66" i="76"/>
  <c r="M54" i="76"/>
  <c r="BR7" i="33"/>
  <c r="BT7" i="33" s="1"/>
  <c r="F62" i="75"/>
  <c r="N50" i="75"/>
  <c r="M50" i="75"/>
  <c r="E62" i="75"/>
  <c r="M58" i="76"/>
  <c r="E70" i="76"/>
  <c r="G23" i="67" l="1"/>
  <c r="D34" i="36" s="1"/>
  <c r="E34" i="36" s="1"/>
  <c r="D56" i="36" s="1"/>
  <c r="E83" i="77"/>
  <c r="M83" i="77" s="1"/>
  <c r="S83" i="77" s="1"/>
  <c r="G82" i="88"/>
  <c r="O82" i="88" s="1"/>
  <c r="U82" i="88" s="1"/>
  <c r="G83" i="90"/>
  <c r="O83" i="90" s="1"/>
  <c r="U83" i="90" s="1"/>
  <c r="G85" i="88"/>
  <c r="O85" i="88" s="1"/>
  <c r="U85" i="88" s="1"/>
  <c r="G82" i="89"/>
  <c r="O82" i="89" s="1"/>
  <c r="U82" i="89" s="1"/>
  <c r="G85" i="90"/>
  <c r="O85" i="90" s="1"/>
  <c r="U85" i="90" s="1"/>
  <c r="G82" i="90"/>
  <c r="O82" i="90" s="1"/>
  <c r="U82" i="90" s="1"/>
  <c r="H74" i="88"/>
  <c r="P74" i="88" s="1"/>
  <c r="U74" i="88" s="1"/>
  <c r="G83" i="89"/>
  <c r="O83" i="89" s="1"/>
  <c r="U83" i="89" s="1"/>
  <c r="G85" i="89"/>
  <c r="O85" i="89" s="1"/>
  <c r="U85" i="89" s="1"/>
  <c r="H74" i="90"/>
  <c r="P74" i="90" s="1"/>
  <c r="U74" i="90" s="1"/>
  <c r="G83" i="88"/>
  <c r="O83" i="88" s="1"/>
  <c r="U83" i="88" s="1"/>
  <c r="H74" i="89"/>
  <c r="P74" i="89" s="1"/>
  <c r="U74" i="89" s="1"/>
  <c r="E89" i="77"/>
  <c r="M89" i="77" s="1"/>
  <c r="E79" i="77"/>
  <c r="M79" i="77" s="1"/>
  <c r="S79" i="77" s="1"/>
  <c r="M81" i="77"/>
  <c r="E93" i="77"/>
  <c r="C56" i="36"/>
  <c r="U81" i="90"/>
  <c r="U78" i="90"/>
  <c r="U77" i="90"/>
  <c r="U80" i="90"/>
  <c r="U78" i="88"/>
  <c r="U75" i="90"/>
  <c r="U84" i="89"/>
  <c r="U79" i="90"/>
  <c r="U76" i="90"/>
  <c r="U84" i="90"/>
  <c r="U80" i="89"/>
  <c r="U79" i="89"/>
  <c r="U77" i="89"/>
  <c r="U76" i="89"/>
  <c r="U78" i="89"/>
  <c r="U75" i="88"/>
  <c r="U81" i="89"/>
  <c r="U75" i="89"/>
  <c r="U81" i="88"/>
  <c r="U80" i="88"/>
  <c r="U76" i="88"/>
  <c r="U79" i="88"/>
  <c r="U77" i="88"/>
  <c r="U84" i="88"/>
  <c r="S63" i="77"/>
  <c r="F80" i="77"/>
  <c r="N80" i="77" s="1"/>
  <c r="S80" i="77" s="1"/>
  <c r="H88" i="88"/>
  <c r="P88" i="88" s="1"/>
  <c r="G93" i="89"/>
  <c r="O93" i="89" s="1"/>
  <c r="H87" i="89"/>
  <c r="P87" i="89" s="1"/>
  <c r="G93" i="90"/>
  <c r="O93" i="90" s="1"/>
  <c r="H89" i="89"/>
  <c r="P89" i="89" s="1"/>
  <c r="H89" i="90"/>
  <c r="P89" i="90" s="1"/>
  <c r="G90" i="90"/>
  <c r="O90" i="90" s="1"/>
  <c r="H91" i="88"/>
  <c r="P91" i="88" s="1"/>
  <c r="G89" i="90"/>
  <c r="O89" i="90" s="1"/>
  <c r="H92" i="90"/>
  <c r="P92" i="90" s="1"/>
  <c r="G87" i="89"/>
  <c r="O87" i="89" s="1"/>
  <c r="H93" i="88"/>
  <c r="P93" i="88" s="1"/>
  <c r="H92" i="89"/>
  <c r="P92" i="89" s="1"/>
  <c r="G96" i="88"/>
  <c r="O96" i="88" s="1"/>
  <c r="H93" i="89"/>
  <c r="P93" i="89" s="1"/>
  <c r="BR9" i="91"/>
  <c r="BT9" i="91" s="1"/>
  <c r="G91" i="89"/>
  <c r="O91" i="89" s="1"/>
  <c r="G96" i="90"/>
  <c r="O96" i="90" s="1"/>
  <c r="H94" i="89"/>
  <c r="P94" i="89" s="1"/>
  <c r="H91" i="89"/>
  <c r="P91" i="89" s="1"/>
  <c r="H90" i="90"/>
  <c r="P90" i="90" s="1"/>
  <c r="G89" i="89"/>
  <c r="O89" i="89" s="1"/>
  <c r="H96" i="90"/>
  <c r="P96" i="90" s="1"/>
  <c r="G90" i="89"/>
  <c r="O90" i="89" s="1"/>
  <c r="H90" i="89"/>
  <c r="P90" i="89" s="1"/>
  <c r="H93" i="90"/>
  <c r="P93" i="90" s="1"/>
  <c r="G92" i="90"/>
  <c r="O92" i="90" s="1"/>
  <c r="G87" i="88"/>
  <c r="O87" i="88" s="1"/>
  <c r="H88" i="89"/>
  <c r="P88" i="89" s="1"/>
  <c r="G88" i="88"/>
  <c r="O88" i="88" s="1"/>
  <c r="G90" i="88"/>
  <c r="O90" i="88" s="1"/>
  <c r="G92" i="89"/>
  <c r="O92" i="89" s="1"/>
  <c r="G88" i="90"/>
  <c r="O88" i="90" s="1"/>
  <c r="H97" i="90"/>
  <c r="P97" i="90" s="1"/>
  <c r="H95" i="89"/>
  <c r="P95" i="89" s="1"/>
  <c r="H97" i="89"/>
  <c r="P97" i="89" s="1"/>
  <c r="H97" i="88"/>
  <c r="P97" i="88" s="1"/>
  <c r="G86" i="88"/>
  <c r="O86" i="88" s="1"/>
  <c r="G91" i="88"/>
  <c r="O91" i="88" s="1"/>
  <c r="H94" i="88"/>
  <c r="P94" i="88" s="1"/>
  <c r="H89" i="88"/>
  <c r="P89" i="88" s="1"/>
  <c r="H95" i="88"/>
  <c r="P95" i="88" s="1"/>
  <c r="H95" i="90"/>
  <c r="P95" i="90" s="1"/>
  <c r="H92" i="88"/>
  <c r="P92" i="88" s="1"/>
  <c r="H94" i="90"/>
  <c r="P94" i="90" s="1"/>
  <c r="G96" i="89"/>
  <c r="O96" i="89" s="1"/>
  <c r="G89" i="88"/>
  <c r="O89" i="88" s="1"/>
  <c r="H91" i="90"/>
  <c r="P91" i="90" s="1"/>
  <c r="G92" i="88"/>
  <c r="O92" i="88" s="1"/>
  <c r="H90" i="88"/>
  <c r="P90" i="88" s="1"/>
  <c r="CA9" i="91"/>
  <c r="CC9" i="91" s="1"/>
  <c r="G91" i="90"/>
  <c r="O91" i="90" s="1"/>
  <c r="G87" i="90"/>
  <c r="O87" i="90" s="1"/>
  <c r="BI9" i="91"/>
  <c r="BK9" i="91" s="1"/>
  <c r="H88" i="90"/>
  <c r="P88" i="90" s="1"/>
  <c r="G88" i="89"/>
  <c r="O88" i="89" s="1"/>
  <c r="G93" i="88"/>
  <c r="O93" i="88" s="1"/>
  <c r="G86" i="90"/>
  <c r="O86" i="90" s="1"/>
  <c r="H96" i="88"/>
  <c r="P96" i="88" s="1"/>
  <c r="G86" i="89"/>
  <c r="O86" i="89" s="1"/>
  <c r="H87" i="90"/>
  <c r="P87" i="90" s="1"/>
  <c r="H96" i="89"/>
  <c r="P96" i="89" s="1"/>
  <c r="H87" i="88"/>
  <c r="P87" i="88" s="1"/>
  <c r="E96" i="77"/>
  <c r="M96" i="77" s="1"/>
  <c r="S54" i="76"/>
  <c r="E76" i="77"/>
  <c r="M76" i="77" s="1"/>
  <c r="S76" i="77" s="1"/>
  <c r="S65" i="76"/>
  <c r="S73" i="77"/>
  <c r="S70" i="77"/>
  <c r="S62" i="77"/>
  <c r="S66" i="77"/>
  <c r="N81" i="77"/>
  <c r="F93" i="77"/>
  <c r="S51" i="76"/>
  <c r="S58" i="76"/>
  <c r="S50" i="76"/>
  <c r="S71" i="76"/>
  <c r="S56" i="75"/>
  <c r="S60" i="75"/>
  <c r="S73" i="75"/>
  <c r="S50" i="75"/>
  <c r="J129" i="75"/>
  <c r="R128" i="75"/>
  <c r="H87" i="41"/>
  <c r="R87" i="41" s="1"/>
  <c r="DI99" i="39"/>
  <c r="H87" i="27"/>
  <c r="Q87" i="27" s="1"/>
  <c r="H88" i="41"/>
  <c r="R88" i="41" s="1"/>
  <c r="W88" i="41" s="1"/>
  <c r="DI100" i="39"/>
  <c r="H88" i="27"/>
  <c r="Q88" i="27" s="1"/>
  <c r="U88" i="72"/>
  <c r="T88" i="72"/>
  <c r="I113" i="72"/>
  <c r="Q113" i="72" s="1"/>
  <c r="H113" i="73"/>
  <c r="P113" i="73" s="1"/>
  <c r="I113" i="74"/>
  <c r="Q113" i="74" s="1"/>
  <c r="T9" i="72"/>
  <c r="U9" i="72"/>
  <c r="X89" i="41"/>
  <c r="Y89" i="41"/>
  <c r="H115" i="73"/>
  <c r="P115" i="73" s="1"/>
  <c r="I115" i="74"/>
  <c r="Q115" i="74" s="1"/>
  <c r="I115" i="72"/>
  <c r="Q115" i="72" s="1"/>
  <c r="I119" i="74"/>
  <c r="Q119" i="74" s="1"/>
  <c r="I119" i="72"/>
  <c r="Q119" i="72" s="1"/>
  <c r="H119" i="73"/>
  <c r="P119" i="73" s="1"/>
  <c r="H101" i="27"/>
  <c r="Q101" i="27" s="1"/>
  <c r="H101" i="41"/>
  <c r="R101" i="41" s="1"/>
  <c r="DI113" i="39"/>
  <c r="I99" i="72"/>
  <c r="Q99" i="72" s="1"/>
  <c r="DG111" i="39"/>
  <c r="H99" i="73"/>
  <c r="P99" i="73" s="1"/>
  <c r="I99" i="74"/>
  <c r="Q99" i="74" s="1"/>
  <c r="H100" i="73"/>
  <c r="P100" i="73" s="1"/>
  <c r="I100" i="74"/>
  <c r="Q100" i="74" s="1"/>
  <c r="I100" i="72"/>
  <c r="Q100" i="72" s="1"/>
  <c r="DG112" i="39"/>
  <c r="J118" i="41"/>
  <c r="T118" i="41" s="1"/>
  <c r="H120" i="73"/>
  <c r="P120" i="73" s="1"/>
  <c r="I120" i="72"/>
  <c r="Q120" i="72" s="1"/>
  <c r="I120" i="74"/>
  <c r="Q120" i="74" s="1"/>
  <c r="H114" i="73"/>
  <c r="P114" i="73" s="1"/>
  <c r="I114" i="74"/>
  <c r="Q114" i="74" s="1"/>
  <c r="I114" i="72"/>
  <c r="Q114" i="72" s="1"/>
  <c r="H116" i="73"/>
  <c r="P116" i="73" s="1"/>
  <c r="I116" i="74"/>
  <c r="Q116" i="74" s="1"/>
  <c r="I116" i="72"/>
  <c r="Q116" i="72" s="1"/>
  <c r="DG118" i="39"/>
  <c r="H106" i="73"/>
  <c r="P106" i="73" s="1"/>
  <c r="I106" i="74"/>
  <c r="Q106" i="74" s="1"/>
  <c r="I106" i="72"/>
  <c r="Q106" i="72" s="1"/>
  <c r="DG117" i="39"/>
  <c r="H105" i="73"/>
  <c r="P105" i="73" s="1"/>
  <c r="I105" i="74"/>
  <c r="Q105" i="74" s="1"/>
  <c r="I105" i="72"/>
  <c r="Q105" i="72" s="1"/>
  <c r="DG110" i="39"/>
  <c r="H98" i="73"/>
  <c r="P98" i="73" s="1"/>
  <c r="I98" i="74"/>
  <c r="Q98" i="74" s="1"/>
  <c r="I98" i="72"/>
  <c r="Q98" i="72" s="1"/>
  <c r="S98" i="72" s="1"/>
  <c r="AZ14" i="33"/>
  <c r="BA14" i="33" s="1"/>
  <c r="L47" i="36"/>
  <c r="AB13" i="32"/>
  <c r="AB14" i="32" s="1"/>
  <c r="AF13" i="32"/>
  <c r="AR13" i="32"/>
  <c r="AR14" i="32" s="1"/>
  <c r="AR15" i="32" s="1"/>
  <c r="AR38" i="32" s="1"/>
  <c r="CG14" i="33"/>
  <c r="CH14" i="33" s="1"/>
  <c r="AJ13" i="32"/>
  <c r="L42" i="36"/>
  <c r="L46" i="36"/>
  <c r="AT14" i="33"/>
  <c r="AU14" i="33" s="1"/>
  <c r="X13" i="32"/>
  <c r="L43" i="36"/>
  <c r="AN13" i="32"/>
  <c r="X14" i="32"/>
  <c r="K48" i="36"/>
  <c r="L44" i="36"/>
  <c r="P13" i="32"/>
  <c r="AN14" i="33"/>
  <c r="AO14" i="33" s="1"/>
  <c r="T13" i="32"/>
  <c r="L45" i="36"/>
  <c r="L41" i="36"/>
  <c r="D13" i="32"/>
  <c r="CM14" i="33"/>
  <c r="CN14" i="33" s="1"/>
  <c r="AV13" i="32"/>
  <c r="AV14" i="32" s="1"/>
  <c r="AV15" i="32" s="1"/>
  <c r="H131" i="29"/>
  <c r="O131" i="29" s="1"/>
  <c r="I131" i="28"/>
  <c r="H131" i="28" s="1"/>
  <c r="N131" i="28" s="1"/>
  <c r="K131" i="75"/>
  <c r="K121" i="76"/>
  <c r="I121" i="76" s="1"/>
  <c r="DN10" i="39"/>
  <c r="J10" i="72" s="1"/>
  <c r="R10" i="72" s="1"/>
  <c r="S10" i="72" s="1"/>
  <c r="FZ9" i="39"/>
  <c r="GD9" i="39"/>
  <c r="GH9" i="39"/>
  <c r="GL9" i="39"/>
  <c r="GP9" i="39"/>
  <c r="GT9" i="39"/>
  <c r="GX9" i="39"/>
  <c r="GA9" i="39"/>
  <c r="GE9" i="39"/>
  <c r="GI9" i="39"/>
  <c r="GM9" i="39"/>
  <c r="GQ9" i="39"/>
  <c r="GU9" i="39"/>
  <c r="GY9" i="39"/>
  <c r="GB9" i="39"/>
  <c r="GF9" i="39"/>
  <c r="GJ9" i="39"/>
  <c r="GN9" i="39"/>
  <c r="GR9" i="39"/>
  <c r="GV9" i="39"/>
  <c r="GZ9" i="39"/>
  <c r="FY9" i="39"/>
  <c r="GC9" i="39"/>
  <c r="K9" i="41" s="1"/>
  <c r="U9" i="41" s="1"/>
  <c r="GG9" i="39"/>
  <c r="GK9" i="39"/>
  <c r="GO9" i="39"/>
  <c r="GS9" i="39"/>
  <c r="GW9" i="39"/>
  <c r="FX9" i="39"/>
  <c r="H104" i="27"/>
  <c r="Q104" i="27" s="1"/>
  <c r="H104" i="41"/>
  <c r="R104" i="41" s="1"/>
  <c r="DI116" i="39"/>
  <c r="DI121" i="39"/>
  <c r="H109" i="41"/>
  <c r="R109" i="41" s="1"/>
  <c r="H109" i="27"/>
  <c r="Q109" i="27" s="1"/>
  <c r="H94" i="27"/>
  <c r="Q94" i="27" s="1"/>
  <c r="H94" i="41"/>
  <c r="R94" i="41" s="1"/>
  <c r="DI106" i="39"/>
  <c r="H83" i="27"/>
  <c r="Q83" i="27" s="1"/>
  <c r="H83" i="41"/>
  <c r="R83" i="41" s="1"/>
  <c r="DI95" i="39"/>
  <c r="K22" i="35"/>
  <c r="J23" i="35"/>
  <c r="H86" i="27"/>
  <c r="Q86" i="27" s="1"/>
  <c r="DI98" i="39"/>
  <c r="H86" i="41"/>
  <c r="R86" i="41" s="1"/>
  <c r="H117" i="74"/>
  <c r="P117" i="74" s="1"/>
  <c r="H117" i="47"/>
  <c r="N117" i="47" s="1"/>
  <c r="O117" i="47" s="1"/>
  <c r="H117" i="58"/>
  <c r="O117" i="58" s="1"/>
  <c r="DM118" i="39"/>
  <c r="EJ119" i="39"/>
  <c r="DY119" i="39"/>
  <c r="EN119" i="39"/>
  <c r="DL120" i="39"/>
  <c r="DS119" i="39"/>
  <c r="EF119" i="39"/>
  <c r="DR119" i="39"/>
  <c r="EC119" i="39"/>
  <c r="EL119" i="39"/>
  <c r="DX119" i="39"/>
  <c r="EH119" i="39"/>
  <c r="EP119" i="39"/>
  <c r="DT119" i="39"/>
  <c r="DW119" i="39"/>
  <c r="EO119" i="39"/>
  <c r="DV119" i="39"/>
  <c r="EQ119" i="39"/>
  <c r="EI119" i="39"/>
  <c r="EK119" i="39"/>
  <c r="DU119" i="39"/>
  <c r="DZ119" i="39"/>
  <c r="EE119" i="39"/>
  <c r="ED119" i="39"/>
  <c r="DP119" i="39"/>
  <c r="DQ119" i="39"/>
  <c r="EM119" i="39"/>
  <c r="EB119" i="39"/>
  <c r="EG119" i="39"/>
  <c r="EA119" i="39"/>
  <c r="H93" i="27"/>
  <c r="Q93" i="27" s="1"/>
  <c r="H93" i="41"/>
  <c r="R93" i="41" s="1"/>
  <c r="DI105" i="39"/>
  <c r="H108" i="27"/>
  <c r="Q108" i="27" s="1"/>
  <c r="DI120" i="39"/>
  <c r="H108" i="41"/>
  <c r="R108" i="41" s="1"/>
  <c r="H79" i="27"/>
  <c r="Q79" i="27" s="1"/>
  <c r="DI91" i="39"/>
  <c r="H79" i="41"/>
  <c r="R79" i="41" s="1"/>
  <c r="H102" i="27"/>
  <c r="Q102" i="27" s="1"/>
  <c r="H102" i="41"/>
  <c r="R102" i="41" s="1"/>
  <c r="DI114" i="39"/>
  <c r="P116" i="47"/>
  <c r="Q116" i="47"/>
  <c r="AB150" i="41"/>
  <c r="AC150" i="41"/>
  <c r="DU14" i="6"/>
  <c r="ER2" i="39"/>
  <c r="L2" i="41"/>
  <c r="W2" i="41" s="1"/>
  <c r="FA2" i="39"/>
  <c r="M71" i="75"/>
  <c r="S71" i="75" s="1"/>
  <c r="E83" i="75"/>
  <c r="M83" i="76"/>
  <c r="E95" i="76"/>
  <c r="BI8" i="33"/>
  <c r="BK8" i="33" s="1"/>
  <c r="E100" i="76"/>
  <c r="M88" i="76"/>
  <c r="M79" i="76"/>
  <c r="E91" i="76"/>
  <c r="CA8" i="33"/>
  <c r="CC8" i="33" s="1"/>
  <c r="AB21" i="35" s="1"/>
  <c r="AC21" i="35" s="1"/>
  <c r="M79" i="75"/>
  <c r="E91" i="75"/>
  <c r="V31" i="6"/>
  <c r="DF30" i="6"/>
  <c r="AB30" i="6"/>
  <c r="AR30" i="6"/>
  <c r="AQ30" i="6"/>
  <c r="CV30" i="6"/>
  <c r="CD30" i="6"/>
  <c r="BP30" i="6"/>
  <c r="X30" i="6"/>
  <c r="BQ30" i="6"/>
  <c r="AY30" i="6"/>
  <c r="AA30" i="6"/>
  <c r="AC30" i="6"/>
  <c r="BU30" i="6"/>
  <c r="DD30" i="6"/>
  <c r="CK30" i="6"/>
  <c r="CU30" i="6"/>
  <c r="CI30" i="6"/>
  <c r="CC30" i="6"/>
  <c r="CJ30" i="6"/>
  <c r="DE30" i="6"/>
  <c r="W30" i="6"/>
  <c r="AM30" i="6"/>
  <c r="DJ30" i="6"/>
  <c r="BD30" i="6"/>
  <c r="AP30" i="6"/>
  <c r="CR30" i="6"/>
  <c r="BM30" i="6"/>
  <c r="CO30" i="6"/>
  <c r="CQ30" i="6"/>
  <c r="CG30" i="6"/>
  <c r="CE49" i="6"/>
  <c r="AO30" i="6"/>
  <c r="DH30" i="6"/>
  <c r="AL30" i="6"/>
  <c r="AS30" i="6"/>
  <c r="BN30" i="6"/>
  <c r="AD30" i="6"/>
  <c r="BT30" i="6"/>
  <c r="BF30" i="6"/>
  <c r="CH30" i="6"/>
  <c r="CT30" i="6"/>
  <c r="BB30" i="6"/>
  <c r="AN30" i="6"/>
  <c r="DG30" i="6"/>
  <c r="CA30" i="6"/>
  <c r="CP30" i="6"/>
  <c r="AZ30" i="6"/>
  <c r="BE30" i="6"/>
  <c r="DI30" i="6"/>
  <c r="CS30" i="6"/>
  <c r="BC30" i="6"/>
  <c r="BS30" i="6"/>
  <c r="CE30" i="6"/>
  <c r="DC30" i="6"/>
  <c r="CF30" i="6"/>
  <c r="BA30" i="6"/>
  <c r="CB30" i="6"/>
  <c r="BR30" i="6"/>
  <c r="Z30" i="6"/>
  <c r="AK30" i="6"/>
  <c r="BO30" i="6"/>
  <c r="Y30" i="6"/>
  <c r="AE30" i="6"/>
  <c r="DK30" i="6"/>
  <c r="AF30" i="6"/>
  <c r="BU23" i="6"/>
  <c r="BU24" i="6"/>
  <c r="BU8" i="6"/>
  <c r="BU25" i="6"/>
  <c r="BU6" i="6"/>
  <c r="BU5" i="6"/>
  <c r="BV4" i="6"/>
  <c r="BU21" i="6"/>
  <c r="BU22" i="6"/>
  <c r="BU7" i="6"/>
  <c r="BU26" i="6"/>
  <c r="BU9" i="6"/>
  <c r="BU27" i="6"/>
  <c r="BU10" i="6"/>
  <c r="BU11" i="6"/>
  <c r="BU28" i="6"/>
  <c r="AS5" i="6"/>
  <c r="AS24" i="6"/>
  <c r="AS26" i="6"/>
  <c r="AS8" i="6"/>
  <c r="AS22" i="6"/>
  <c r="AS21" i="6"/>
  <c r="AS25" i="6"/>
  <c r="AS7" i="6"/>
  <c r="AT4" i="6"/>
  <c r="AT30" i="6" s="1"/>
  <c r="AS6" i="6"/>
  <c r="AS23" i="6"/>
  <c r="AS9" i="6"/>
  <c r="AS27" i="6"/>
  <c r="AS10" i="6"/>
  <c r="AS28" i="6"/>
  <c r="AS11" i="6"/>
  <c r="BU12" i="6"/>
  <c r="DL4" i="6"/>
  <c r="DK5" i="6"/>
  <c r="DK22" i="6"/>
  <c r="DK6" i="6"/>
  <c r="DK21" i="6"/>
  <c r="DK23" i="6"/>
  <c r="DK24" i="6"/>
  <c r="DK7" i="6"/>
  <c r="DK8" i="6"/>
  <c r="DK25" i="6"/>
  <c r="DK9" i="6"/>
  <c r="DK26" i="6"/>
  <c r="DK27" i="6"/>
  <c r="DK10" i="6"/>
  <c r="DK11" i="6"/>
  <c r="DK28" i="6"/>
  <c r="W13" i="6"/>
  <c r="DI13" i="6"/>
  <c r="V14" i="6"/>
  <c r="CX14" i="6" s="1"/>
  <c r="CF13" i="6"/>
  <c r="AC13" i="6"/>
  <c r="CV13" i="6"/>
  <c r="BP13" i="6"/>
  <c r="BS13" i="6"/>
  <c r="AO13" i="6"/>
  <c r="AG13" i="6"/>
  <c r="AY13" i="6"/>
  <c r="CP13" i="6"/>
  <c r="BF13" i="6"/>
  <c r="AE13" i="6"/>
  <c r="CL13" i="6"/>
  <c r="DJ13" i="6"/>
  <c r="AR13" i="6"/>
  <c r="BE13" i="6"/>
  <c r="BC13" i="6"/>
  <c r="CH13" i="6"/>
  <c r="AK13" i="6"/>
  <c r="CO13" i="6"/>
  <c r="AF13" i="6"/>
  <c r="AZ13" i="6"/>
  <c r="DH13" i="6"/>
  <c r="DC13" i="6"/>
  <c r="DG13" i="6"/>
  <c r="CI13" i="6"/>
  <c r="BO13" i="6"/>
  <c r="CE13" i="6"/>
  <c r="AM13" i="6"/>
  <c r="DE13" i="6"/>
  <c r="BB13" i="6"/>
  <c r="CK13" i="6"/>
  <c r="DD13" i="6"/>
  <c r="AA13" i="6"/>
  <c r="AP13" i="6"/>
  <c r="DL13" i="6"/>
  <c r="Z13" i="6"/>
  <c r="CG13" i="6"/>
  <c r="BD13" i="6"/>
  <c r="BT13" i="6"/>
  <c r="AN13" i="6"/>
  <c r="BA13" i="6"/>
  <c r="CU13" i="6"/>
  <c r="BU13" i="6"/>
  <c r="AT13" i="6"/>
  <c r="CS13" i="6"/>
  <c r="AS13" i="6"/>
  <c r="BR13" i="6"/>
  <c r="BQ13" i="6"/>
  <c r="CB13" i="6"/>
  <c r="CT13" i="6"/>
  <c r="AB13" i="6"/>
  <c r="CQ13" i="6"/>
  <c r="CD13" i="6"/>
  <c r="CA13" i="6"/>
  <c r="BN13" i="6"/>
  <c r="BM13" i="6"/>
  <c r="AQ13" i="6"/>
  <c r="CC13" i="6"/>
  <c r="AL13" i="6"/>
  <c r="DK13" i="6"/>
  <c r="CR13" i="6"/>
  <c r="CJ13" i="6"/>
  <c r="Y13" i="6"/>
  <c r="AD13" i="6"/>
  <c r="X13" i="6"/>
  <c r="BV13" i="6"/>
  <c r="DF13" i="6"/>
  <c r="N68" i="75"/>
  <c r="F80" i="75"/>
  <c r="BR8" i="33"/>
  <c r="BT8" i="33" s="1"/>
  <c r="F78" i="77"/>
  <c r="N78" i="77" s="1"/>
  <c r="N77" i="76"/>
  <c r="F89" i="76"/>
  <c r="BH21" i="6"/>
  <c r="BH22" i="6"/>
  <c r="BH24" i="6"/>
  <c r="BH5" i="6"/>
  <c r="BH6" i="6"/>
  <c r="BI4" i="6"/>
  <c r="BH23" i="6"/>
  <c r="BH25" i="6"/>
  <c r="BH8" i="6"/>
  <c r="BH7" i="6"/>
  <c r="BH26" i="6"/>
  <c r="BH9" i="6"/>
  <c r="BH27" i="6"/>
  <c r="BH28" i="6"/>
  <c r="BH10" i="6"/>
  <c r="BH11" i="6"/>
  <c r="BH29" i="6"/>
  <c r="BH30" i="6"/>
  <c r="BH12" i="6"/>
  <c r="BH31" i="6"/>
  <c r="BH13" i="6"/>
  <c r="CY4" i="6"/>
  <c r="CX23" i="6"/>
  <c r="CX25" i="6"/>
  <c r="CX21" i="6"/>
  <c r="CX7" i="6"/>
  <c r="CX8" i="6"/>
  <c r="CX22" i="6"/>
  <c r="CX26" i="6"/>
  <c r="CX5" i="6"/>
  <c r="CX24" i="6"/>
  <c r="CX6" i="6"/>
  <c r="CX9" i="6"/>
  <c r="CX27" i="6"/>
  <c r="CX28" i="6"/>
  <c r="CX10" i="6"/>
  <c r="CX29" i="6"/>
  <c r="CX11" i="6"/>
  <c r="CX30" i="6"/>
  <c r="CX12" i="6"/>
  <c r="CX13" i="6"/>
  <c r="CX31" i="6"/>
  <c r="N66" i="76"/>
  <c r="F78" i="76"/>
  <c r="E89" i="75"/>
  <c r="M77" i="75"/>
  <c r="S77" i="75" s="1"/>
  <c r="AH22" i="6"/>
  <c r="AH21" i="6"/>
  <c r="AH6" i="6"/>
  <c r="AH8" i="6"/>
  <c r="AH26" i="6"/>
  <c r="AH23" i="6"/>
  <c r="AH24" i="6"/>
  <c r="AH25" i="6"/>
  <c r="AH5" i="6"/>
  <c r="AH7" i="6"/>
  <c r="AH27" i="6"/>
  <c r="AH9" i="6"/>
  <c r="AH28" i="6"/>
  <c r="AH10" i="6"/>
  <c r="AH11" i="6"/>
  <c r="AH29" i="6"/>
  <c r="AH12" i="6"/>
  <c r="AH13" i="6"/>
  <c r="F95" i="77"/>
  <c r="N95" i="77" s="1"/>
  <c r="E84" i="75"/>
  <c r="M72" i="75"/>
  <c r="E81" i="76"/>
  <c r="M69" i="76"/>
  <c r="S69" i="76" s="1"/>
  <c r="F84" i="75"/>
  <c r="N72" i="75"/>
  <c r="F85" i="77"/>
  <c r="N85" i="77" s="1"/>
  <c r="E97" i="75"/>
  <c r="M85" i="75"/>
  <c r="F91" i="77"/>
  <c r="N91" i="77" s="1"/>
  <c r="F77" i="77"/>
  <c r="N77" i="77" s="1"/>
  <c r="S77" i="77" s="1"/>
  <c r="N63" i="76"/>
  <c r="F75" i="76"/>
  <c r="F84" i="77"/>
  <c r="N84" i="77" s="1"/>
  <c r="S84" i="77" s="1"/>
  <c r="N89" i="75"/>
  <c r="F101" i="75"/>
  <c r="N67" i="76"/>
  <c r="S67" i="76" s="1"/>
  <c r="F79" i="76"/>
  <c r="F93" i="76"/>
  <c r="N81" i="76"/>
  <c r="F95" i="75"/>
  <c r="N83" i="75"/>
  <c r="F84" i="76"/>
  <c r="N72" i="76"/>
  <c r="S72" i="76" s="1"/>
  <c r="M69" i="75"/>
  <c r="S69" i="75" s="1"/>
  <c r="E81" i="75"/>
  <c r="F75" i="77"/>
  <c r="N75" i="77" s="1"/>
  <c r="N67" i="75"/>
  <c r="S67" i="75" s="1"/>
  <c r="F79" i="75"/>
  <c r="M68" i="76"/>
  <c r="S68" i="76" s="1"/>
  <c r="E80" i="76"/>
  <c r="M66" i="75"/>
  <c r="S66" i="75" s="1"/>
  <c r="E78" i="75"/>
  <c r="F82" i="77"/>
  <c r="N82" i="77" s="1"/>
  <c r="F88" i="77"/>
  <c r="N88" i="77" s="1"/>
  <c r="M77" i="76"/>
  <c r="E89" i="76"/>
  <c r="E88" i="75"/>
  <c r="M76" i="75"/>
  <c r="E75" i="76"/>
  <c r="M63" i="76"/>
  <c r="E74" i="77"/>
  <c r="M74" i="77" s="1"/>
  <c r="N80" i="76"/>
  <c r="F92" i="76"/>
  <c r="E92" i="77"/>
  <c r="M92" i="77" s="1"/>
  <c r="M62" i="76"/>
  <c r="E74" i="76"/>
  <c r="F74" i="76"/>
  <c r="N62" i="76"/>
  <c r="F102" i="75"/>
  <c r="N90" i="75"/>
  <c r="F82" i="76"/>
  <c r="N70" i="76"/>
  <c r="M70" i="75"/>
  <c r="S70" i="75" s="1"/>
  <c r="E82" i="75"/>
  <c r="E75" i="77"/>
  <c r="M75" i="77" s="1"/>
  <c r="M70" i="76"/>
  <c r="E82" i="76"/>
  <c r="M66" i="76"/>
  <c r="E78" i="76"/>
  <c r="M63" i="75"/>
  <c r="S63" i="75" s="1"/>
  <c r="E75" i="75"/>
  <c r="F76" i="75"/>
  <c r="N64" i="75"/>
  <c r="S64" i="75" s="1"/>
  <c r="N85" i="75"/>
  <c r="F97" i="75"/>
  <c r="E80" i="75"/>
  <c r="M68" i="75"/>
  <c r="N64" i="76"/>
  <c r="S64" i="76" s="1"/>
  <c r="F76" i="76"/>
  <c r="E78" i="77"/>
  <c r="M78" i="77" s="1"/>
  <c r="E85" i="77"/>
  <c r="M85" i="77" s="1"/>
  <c r="E85" i="76"/>
  <c r="M73" i="76"/>
  <c r="S73" i="76" s="1"/>
  <c r="E82" i="77"/>
  <c r="M82" i="77" s="1"/>
  <c r="N97" i="76"/>
  <c r="F109" i="76"/>
  <c r="E74" i="75"/>
  <c r="M62" i="75"/>
  <c r="N62" i="75"/>
  <c r="F74" i="75"/>
  <c r="N81" i="75"/>
  <c r="F93" i="75"/>
  <c r="F87" i="75"/>
  <c r="N75" i="75"/>
  <c r="F95" i="76"/>
  <c r="N83" i="76"/>
  <c r="F94" i="75"/>
  <c r="N82" i="75"/>
  <c r="M96" i="76"/>
  <c r="E108" i="76"/>
  <c r="F74" i="77"/>
  <c r="N74" i="77" s="1"/>
  <c r="E95" i="77" l="1"/>
  <c r="M95" i="77" s="1"/>
  <c r="S95" i="77" s="1"/>
  <c r="G94" i="88"/>
  <c r="O94" i="88" s="1"/>
  <c r="U94" i="88" s="1"/>
  <c r="G95" i="90"/>
  <c r="O95" i="90" s="1"/>
  <c r="U95" i="90" s="1"/>
  <c r="G97" i="88"/>
  <c r="O97" i="88" s="1"/>
  <c r="U97" i="88" s="1"/>
  <c r="G94" i="89"/>
  <c r="O94" i="89" s="1"/>
  <c r="U94" i="89" s="1"/>
  <c r="G97" i="90"/>
  <c r="O97" i="90" s="1"/>
  <c r="U97" i="90" s="1"/>
  <c r="G94" i="90"/>
  <c r="O94" i="90" s="1"/>
  <c r="U94" i="90" s="1"/>
  <c r="H86" i="88"/>
  <c r="P86" i="88" s="1"/>
  <c r="U86" i="88" s="1"/>
  <c r="G95" i="89"/>
  <c r="O95" i="89" s="1"/>
  <c r="U95" i="89" s="1"/>
  <c r="G97" i="89"/>
  <c r="O97" i="89" s="1"/>
  <c r="U97" i="89" s="1"/>
  <c r="H86" i="90"/>
  <c r="P86" i="90" s="1"/>
  <c r="G95" i="88"/>
  <c r="O95" i="88" s="1"/>
  <c r="U95" i="88" s="1"/>
  <c r="H86" i="89"/>
  <c r="P86" i="89" s="1"/>
  <c r="U86" i="89" s="1"/>
  <c r="S81" i="77"/>
  <c r="AN14" i="32"/>
  <c r="AJ14" i="32"/>
  <c r="AJ15" i="32" s="1"/>
  <c r="AJ38" i="32" s="1"/>
  <c r="AF14" i="32"/>
  <c r="AF15" i="32" s="1"/>
  <c r="AF38" i="32" s="1"/>
  <c r="E101" i="77"/>
  <c r="M101" i="77" s="1"/>
  <c r="E91" i="77"/>
  <c r="M91" i="77" s="1"/>
  <c r="S91" i="77" s="1"/>
  <c r="M93" i="77"/>
  <c r="E105" i="77"/>
  <c r="U91" i="90"/>
  <c r="U86" i="90"/>
  <c r="U93" i="90"/>
  <c r="U88" i="90"/>
  <c r="U92" i="90"/>
  <c r="U89" i="90"/>
  <c r="U90" i="90"/>
  <c r="U87" i="90"/>
  <c r="U96" i="90"/>
  <c r="U92" i="89"/>
  <c r="U88" i="89"/>
  <c r="U90" i="89"/>
  <c r="U89" i="89"/>
  <c r="U96" i="89"/>
  <c r="U87" i="89"/>
  <c r="U93" i="89"/>
  <c r="U91" i="89"/>
  <c r="U91" i="88"/>
  <c r="U88" i="88"/>
  <c r="U92" i="88"/>
  <c r="U90" i="88"/>
  <c r="U93" i="88"/>
  <c r="U89" i="88"/>
  <c r="U96" i="88"/>
  <c r="U87" i="88"/>
  <c r="F92" i="77"/>
  <c r="N92" i="77" s="1"/>
  <c r="S92" i="77" s="1"/>
  <c r="BR10" i="91"/>
  <c r="BT10" i="91" s="1"/>
  <c r="CA10" i="91"/>
  <c r="CC10" i="91" s="1"/>
  <c r="BI10" i="91"/>
  <c r="BK10" i="91" s="1"/>
  <c r="H108" i="89"/>
  <c r="P108" i="89" s="1"/>
  <c r="H99" i="90"/>
  <c r="P99" i="90" s="1"/>
  <c r="H108" i="88"/>
  <c r="P108" i="88" s="1"/>
  <c r="G105" i="88"/>
  <c r="O105" i="88" s="1"/>
  <c r="G100" i="88"/>
  <c r="O100" i="88" s="1"/>
  <c r="G102" i="90"/>
  <c r="O102" i="90" s="1"/>
  <c r="G98" i="89"/>
  <c r="O98" i="89" s="1"/>
  <c r="G100" i="89"/>
  <c r="O100" i="89" s="1"/>
  <c r="G104" i="88"/>
  <c r="O104" i="88" s="1"/>
  <c r="H104" i="88"/>
  <c r="P104" i="88" s="1"/>
  <c r="G98" i="88"/>
  <c r="O98" i="88" s="1"/>
  <c r="H109" i="89"/>
  <c r="P109" i="89" s="1"/>
  <c r="H102" i="89"/>
  <c r="P102" i="89" s="1"/>
  <c r="G101" i="89"/>
  <c r="O101" i="89" s="1"/>
  <c r="G103" i="89"/>
  <c r="O103" i="89" s="1"/>
  <c r="G99" i="89"/>
  <c r="O99" i="89" s="1"/>
  <c r="G101" i="90"/>
  <c r="O101" i="90" s="1"/>
  <c r="G105" i="90"/>
  <c r="O105" i="90" s="1"/>
  <c r="G105" i="89"/>
  <c r="O105" i="89" s="1"/>
  <c r="G103" i="90"/>
  <c r="O103" i="90" s="1"/>
  <c r="G101" i="88"/>
  <c r="O101" i="88" s="1"/>
  <c r="G108" i="89"/>
  <c r="O108" i="89" s="1"/>
  <c r="H107" i="88"/>
  <c r="P107" i="88" s="1"/>
  <c r="G100" i="90"/>
  <c r="O100" i="90" s="1"/>
  <c r="G99" i="90"/>
  <c r="O99" i="90" s="1"/>
  <c r="H106" i="90"/>
  <c r="P106" i="90" s="1"/>
  <c r="H107" i="90"/>
  <c r="P107" i="90" s="1"/>
  <c r="H107" i="89"/>
  <c r="P107" i="89" s="1"/>
  <c r="G104" i="89"/>
  <c r="O104" i="89" s="1"/>
  <c r="G99" i="88"/>
  <c r="O99" i="88" s="1"/>
  <c r="G104" i="90"/>
  <c r="O104" i="90" s="1"/>
  <c r="H103" i="89"/>
  <c r="P103" i="89" s="1"/>
  <c r="G108" i="88"/>
  <c r="O108" i="88" s="1"/>
  <c r="H101" i="90"/>
  <c r="P101" i="90" s="1"/>
  <c r="H101" i="89"/>
  <c r="P101" i="89" s="1"/>
  <c r="H100" i="88"/>
  <c r="P100" i="88" s="1"/>
  <c r="H101" i="88"/>
  <c r="P101" i="88" s="1"/>
  <c r="G102" i="88"/>
  <c r="O102" i="88" s="1"/>
  <c r="H100" i="89"/>
  <c r="P100" i="89" s="1"/>
  <c r="G102" i="89"/>
  <c r="O102" i="89" s="1"/>
  <c r="H106" i="89"/>
  <c r="P106" i="89" s="1"/>
  <c r="H104" i="89"/>
  <c r="P104" i="89" s="1"/>
  <c r="H99" i="88"/>
  <c r="P99" i="88" s="1"/>
  <c r="G98" i="90"/>
  <c r="O98" i="90" s="1"/>
  <c r="E108" i="77"/>
  <c r="M108" i="77" s="1"/>
  <c r="H100" i="90"/>
  <c r="P100" i="90" s="1"/>
  <c r="H102" i="88"/>
  <c r="P102" i="88" s="1"/>
  <c r="H103" i="90"/>
  <c r="P103" i="90" s="1"/>
  <c r="H106" i="88"/>
  <c r="P106" i="88" s="1"/>
  <c r="G103" i="88"/>
  <c r="O103" i="88" s="1"/>
  <c r="H109" i="88"/>
  <c r="P109" i="88" s="1"/>
  <c r="H109" i="90"/>
  <c r="P109" i="90" s="1"/>
  <c r="H105" i="90"/>
  <c r="P105" i="90" s="1"/>
  <c r="H108" i="90"/>
  <c r="P108" i="90" s="1"/>
  <c r="H102" i="90"/>
  <c r="P102" i="90" s="1"/>
  <c r="G108" i="90"/>
  <c r="O108" i="90" s="1"/>
  <c r="H105" i="89"/>
  <c r="P105" i="89" s="1"/>
  <c r="H105" i="88"/>
  <c r="P105" i="88" s="1"/>
  <c r="H104" i="90"/>
  <c r="P104" i="90" s="1"/>
  <c r="H103" i="88"/>
  <c r="P103" i="88" s="1"/>
  <c r="H99" i="89"/>
  <c r="P99" i="89" s="1"/>
  <c r="S78" i="77"/>
  <c r="E88" i="77"/>
  <c r="M88" i="77" s="1"/>
  <c r="S88" i="77" s="1"/>
  <c r="S82" i="77"/>
  <c r="S75" i="77"/>
  <c r="S85" i="77"/>
  <c r="S66" i="76"/>
  <c r="S77" i="76"/>
  <c r="S62" i="75"/>
  <c r="S62" i="76"/>
  <c r="S74" i="77"/>
  <c r="N93" i="77"/>
  <c r="F105" i="77"/>
  <c r="S68" i="75"/>
  <c r="S63" i="76"/>
  <c r="S70" i="76"/>
  <c r="S83" i="76"/>
  <c r="S85" i="75"/>
  <c r="S72" i="75"/>
  <c r="J130" i="75"/>
  <c r="R129" i="75"/>
  <c r="U98" i="72"/>
  <c r="T98" i="72"/>
  <c r="H112" i="73"/>
  <c r="P112" i="73" s="1"/>
  <c r="I112" i="74"/>
  <c r="Q112" i="74" s="1"/>
  <c r="I112" i="72"/>
  <c r="Q112" i="72" s="1"/>
  <c r="T10" i="72"/>
  <c r="U10" i="72"/>
  <c r="H113" i="27"/>
  <c r="H113" i="41"/>
  <c r="R113" i="41" s="1"/>
  <c r="X88" i="41"/>
  <c r="Y88" i="41"/>
  <c r="I111" i="72"/>
  <c r="Q111" i="72" s="1"/>
  <c r="H111" i="73"/>
  <c r="P111" i="73" s="1"/>
  <c r="I111" i="74"/>
  <c r="Q111" i="74" s="1"/>
  <c r="H99" i="27"/>
  <c r="Q99" i="27" s="1"/>
  <c r="DI111" i="39"/>
  <c r="H99" i="41"/>
  <c r="R99" i="41" s="1"/>
  <c r="AU14" i="32"/>
  <c r="DI112" i="39"/>
  <c r="H100" i="41"/>
  <c r="R100" i="41" s="1"/>
  <c r="H100" i="27"/>
  <c r="Q100" i="27" s="1"/>
  <c r="J119" i="41"/>
  <c r="T119" i="41" s="1"/>
  <c r="H110" i="73"/>
  <c r="P110" i="73" s="1"/>
  <c r="I110" i="74"/>
  <c r="Q110" i="74" s="1"/>
  <c r="I110" i="72"/>
  <c r="Q110" i="72" s="1"/>
  <c r="S110" i="72" s="1"/>
  <c r="H117" i="73"/>
  <c r="P117" i="73" s="1"/>
  <c r="I117" i="74"/>
  <c r="Q117" i="74" s="1"/>
  <c r="I117" i="72"/>
  <c r="Q117" i="72" s="1"/>
  <c r="H118" i="73"/>
  <c r="P118" i="73" s="1"/>
  <c r="I118" i="74"/>
  <c r="Q118" i="74" s="1"/>
  <c r="I118" i="72"/>
  <c r="Q118" i="72" s="1"/>
  <c r="AN15" i="32"/>
  <c r="AN38" i="32" s="1"/>
  <c r="AM14" i="32"/>
  <c r="AO15" i="33"/>
  <c r="AO16" i="33" s="1"/>
  <c r="AP14" i="33"/>
  <c r="CI14" i="33"/>
  <c r="AH27" i="35" s="1"/>
  <c r="AI27" i="35" s="1"/>
  <c r="CH15" i="33"/>
  <c r="CH16" i="33" s="1"/>
  <c r="CM15" i="33"/>
  <c r="AU15" i="32"/>
  <c r="CM16" i="33" s="1"/>
  <c r="AV14" i="33"/>
  <c r="AU15" i="33"/>
  <c r="AU16" i="33" s="1"/>
  <c r="AI38" i="32"/>
  <c r="AJ39" i="32"/>
  <c r="AJ40" i="32" s="1"/>
  <c r="AJ41" i="32" s="1"/>
  <c r="AJ42" i="32" s="1"/>
  <c r="AJ43" i="32" s="1"/>
  <c r="AJ44" i="32" s="1"/>
  <c r="AJ45" i="32" s="1"/>
  <c r="AJ46" i="32" s="1"/>
  <c r="AJ47" i="32" s="1"/>
  <c r="AJ48" i="32" s="1"/>
  <c r="AJ49" i="32" s="1"/>
  <c r="AJ50" i="32" s="1"/>
  <c r="AJ51" i="32" s="1"/>
  <c r="AJ52" i="32" s="1"/>
  <c r="AJ53" i="32" s="1"/>
  <c r="AJ54" i="32" s="1"/>
  <c r="AJ55" i="32" s="1"/>
  <c r="AJ56" i="32" s="1"/>
  <c r="AJ57" i="32" s="1"/>
  <c r="AJ58" i="32" s="1"/>
  <c r="AJ59" i="32" s="1"/>
  <c r="AJ60" i="32" s="1"/>
  <c r="AR39" i="32"/>
  <c r="AR40" i="32" s="1"/>
  <c r="AR41" i="32" s="1"/>
  <c r="AR42" i="32" s="1"/>
  <c r="AR43" i="32" s="1"/>
  <c r="AR44" i="32" s="1"/>
  <c r="AR45" i="32" s="1"/>
  <c r="AR46" i="32" s="1"/>
  <c r="AR47" i="32" s="1"/>
  <c r="AR48" i="32" s="1"/>
  <c r="AR49" i="32" s="1"/>
  <c r="AR50" i="32" s="1"/>
  <c r="AR51" i="32" s="1"/>
  <c r="AR52" i="32" s="1"/>
  <c r="AR53" i="32" s="1"/>
  <c r="AR54" i="32" s="1"/>
  <c r="AR55" i="32" s="1"/>
  <c r="AR56" i="32" s="1"/>
  <c r="AR57" i="32" s="1"/>
  <c r="AR58" i="32" s="1"/>
  <c r="AR59" i="32" s="1"/>
  <c r="AR60" i="32" s="1"/>
  <c r="AQ38" i="32"/>
  <c r="AV37" i="32"/>
  <c r="AV38" i="32"/>
  <c r="L48" i="36"/>
  <c r="AE14" i="32"/>
  <c r="BB14" i="33"/>
  <c r="BA15" i="33"/>
  <c r="BA16" i="33" s="1"/>
  <c r="CN15" i="33"/>
  <c r="CO14" i="33"/>
  <c r="AI14" i="32"/>
  <c r="AQ14" i="32"/>
  <c r="AE38" i="32"/>
  <c r="AF39" i="32"/>
  <c r="AF40" i="32" s="1"/>
  <c r="AF41" i="32" s="1"/>
  <c r="AF42" i="32" s="1"/>
  <c r="AF43" i="32" s="1"/>
  <c r="AF44" i="32" s="1"/>
  <c r="AF45" i="32" s="1"/>
  <c r="AF46" i="32" s="1"/>
  <c r="AF47" i="32" s="1"/>
  <c r="AF48" i="32" s="1"/>
  <c r="AF49" i="32" s="1"/>
  <c r="AF50" i="32" s="1"/>
  <c r="AF51" i="32" s="1"/>
  <c r="AF52" i="32" s="1"/>
  <c r="AF53" i="32" s="1"/>
  <c r="AF54" i="32" s="1"/>
  <c r="AF55" i="32" s="1"/>
  <c r="AF56" i="32" s="1"/>
  <c r="AF57" i="32" s="1"/>
  <c r="AF58" i="32" s="1"/>
  <c r="AF59" i="32" s="1"/>
  <c r="AF60" i="32" s="1"/>
  <c r="I132" i="28"/>
  <c r="H132" i="28" s="1"/>
  <c r="N132" i="28" s="1"/>
  <c r="H132" i="29"/>
  <c r="O132" i="29" s="1"/>
  <c r="K132" i="75"/>
  <c r="H121" i="41"/>
  <c r="R121" i="41" s="1"/>
  <c r="H121" i="27"/>
  <c r="Q121" i="27" s="1"/>
  <c r="H116" i="41"/>
  <c r="R116" i="41" s="1"/>
  <c r="H116" i="27"/>
  <c r="Q116" i="27" s="1"/>
  <c r="DN11" i="39"/>
  <c r="J11" i="72" s="1"/>
  <c r="R11" i="72" s="1"/>
  <c r="S11" i="72" s="1"/>
  <c r="FZ10" i="39"/>
  <c r="GD10" i="39"/>
  <c r="GH10" i="39"/>
  <c r="GL10" i="39"/>
  <c r="GP10" i="39"/>
  <c r="GT10" i="39"/>
  <c r="GX10" i="39"/>
  <c r="GA10" i="39"/>
  <c r="GE10" i="39"/>
  <c r="GI10" i="39"/>
  <c r="GM10" i="39"/>
  <c r="GQ10" i="39"/>
  <c r="GU10" i="39"/>
  <c r="GY10" i="39"/>
  <c r="GB10" i="39"/>
  <c r="GF10" i="39"/>
  <c r="GJ10" i="39"/>
  <c r="GN10" i="39"/>
  <c r="GR10" i="39"/>
  <c r="GV10" i="39"/>
  <c r="GZ10" i="39"/>
  <c r="FY10" i="39"/>
  <c r="GC10" i="39"/>
  <c r="K10" i="41" s="1"/>
  <c r="U10" i="41" s="1"/>
  <c r="GG10" i="39"/>
  <c r="GK10" i="39"/>
  <c r="GO10" i="39"/>
  <c r="GS10" i="39"/>
  <c r="GW10" i="39"/>
  <c r="FX10" i="39"/>
  <c r="H118" i="74"/>
  <c r="P118" i="74" s="1"/>
  <c r="DM119" i="39"/>
  <c r="H118" i="47"/>
  <c r="N118" i="47" s="1"/>
  <c r="O118" i="47" s="1"/>
  <c r="H118" i="58"/>
  <c r="O118" i="58" s="1"/>
  <c r="H98" i="27"/>
  <c r="Q98" i="27" s="1"/>
  <c r="DI110" i="39"/>
  <c r="H98" i="41"/>
  <c r="R98" i="41" s="1"/>
  <c r="W98" i="41" s="1"/>
  <c r="H106" i="27"/>
  <c r="Q106" i="27" s="1"/>
  <c r="H106" i="41"/>
  <c r="R106" i="41" s="1"/>
  <c r="DI118" i="39"/>
  <c r="P117" i="47"/>
  <c r="Q117" i="47"/>
  <c r="H114" i="27"/>
  <c r="Q114" i="27" s="1"/>
  <c r="H114" i="41"/>
  <c r="R114" i="41" s="1"/>
  <c r="H120" i="27"/>
  <c r="Q120" i="27" s="1"/>
  <c r="H120" i="41"/>
  <c r="R120" i="41" s="1"/>
  <c r="H105" i="27"/>
  <c r="Q105" i="27" s="1"/>
  <c r="DI117" i="39"/>
  <c r="H105" i="41"/>
  <c r="R105" i="41" s="1"/>
  <c r="EB120" i="39"/>
  <c r="EQ120" i="39"/>
  <c r="EI120" i="39"/>
  <c r="DT120" i="39"/>
  <c r="DZ120" i="39"/>
  <c r="DL121" i="39"/>
  <c r="DP120" i="39"/>
  <c r="EN120" i="39"/>
  <c r="DQ120" i="39"/>
  <c r="EE120" i="39"/>
  <c r="EA120" i="39"/>
  <c r="EC120" i="39"/>
  <c r="EH120" i="39"/>
  <c r="DS120" i="39"/>
  <c r="DW120" i="39"/>
  <c r="EM120" i="39"/>
  <c r="DX120" i="39"/>
  <c r="EP120" i="39"/>
  <c r="EF120" i="39"/>
  <c r="EK120" i="39"/>
  <c r="DV120" i="39"/>
  <c r="ED120" i="39"/>
  <c r="DY120" i="39"/>
  <c r="EG120" i="39"/>
  <c r="DR120" i="39"/>
  <c r="DU120" i="39"/>
  <c r="EL120" i="39"/>
  <c r="EJ120" i="39"/>
  <c r="EO120" i="39"/>
  <c r="K21" i="35"/>
  <c r="J22" i="35"/>
  <c r="H95" i="27"/>
  <c r="Q95" i="27" s="1"/>
  <c r="H95" i="41"/>
  <c r="R95" i="41" s="1"/>
  <c r="DI107" i="39"/>
  <c r="H91" i="27"/>
  <c r="Q91" i="27" s="1"/>
  <c r="H91" i="41"/>
  <c r="R91" i="41" s="1"/>
  <c r="DI103" i="39"/>
  <c r="X2" i="41"/>
  <c r="Y2" i="41"/>
  <c r="L3" i="41"/>
  <c r="W3" i="41" s="1"/>
  <c r="FA3" i="39"/>
  <c r="ER3" i="39"/>
  <c r="DU15" i="6"/>
  <c r="M83" i="75"/>
  <c r="S83" i="75" s="1"/>
  <c r="E95" i="75"/>
  <c r="BI9" i="33"/>
  <c r="BK9" i="33" s="1"/>
  <c r="M95" i="76"/>
  <c r="E107" i="76"/>
  <c r="M100" i="76"/>
  <c r="E112" i="76"/>
  <c r="BR9" i="33"/>
  <c r="BT9" i="33" s="1"/>
  <c r="CA9" i="33"/>
  <c r="CC9" i="33" s="1"/>
  <c r="AB22" i="35" s="1"/>
  <c r="AC22" i="35" s="1"/>
  <c r="DM4" i="6"/>
  <c r="DL5" i="6"/>
  <c r="DL6" i="6"/>
  <c r="DL22" i="6"/>
  <c r="DL21" i="6"/>
  <c r="DL23" i="6"/>
  <c r="DL7" i="6"/>
  <c r="DL24" i="6"/>
  <c r="DL8" i="6"/>
  <c r="DL25" i="6"/>
  <c r="DL26" i="6"/>
  <c r="DL9" i="6"/>
  <c r="DL27" i="6"/>
  <c r="DL10" i="6"/>
  <c r="DL28" i="6"/>
  <c r="DL11" i="6"/>
  <c r="DL12" i="6"/>
  <c r="DL29" i="6"/>
  <c r="DL30" i="6"/>
  <c r="E103" i="76"/>
  <c r="M91" i="76"/>
  <c r="AH14" i="6"/>
  <c r="BV6" i="6"/>
  <c r="BV7" i="6"/>
  <c r="BV5" i="6"/>
  <c r="BV23" i="6"/>
  <c r="BV22" i="6"/>
  <c r="BV8" i="6"/>
  <c r="BV24" i="6"/>
  <c r="BW4" i="6"/>
  <c r="BV25" i="6"/>
  <c r="BV26" i="6"/>
  <c r="BV21" i="6"/>
  <c r="BV9" i="6"/>
  <c r="BV27" i="6"/>
  <c r="BV10" i="6"/>
  <c r="BV28" i="6"/>
  <c r="BV11" i="6"/>
  <c r="BV12" i="6"/>
  <c r="BV29" i="6"/>
  <c r="BV30" i="6"/>
  <c r="DF14" i="6"/>
  <c r="CP14" i="6"/>
  <c r="AC14" i="6"/>
  <c r="BF14" i="6"/>
  <c r="BP14" i="6"/>
  <c r="AL14" i="6"/>
  <c r="BV14" i="6"/>
  <c r="CO14" i="6"/>
  <c r="DK14" i="6"/>
  <c r="CL14" i="6"/>
  <c r="CL17" i="6" s="1"/>
  <c r="CD49" i="6" s="1"/>
  <c r="CS14" i="6"/>
  <c r="CG14" i="6"/>
  <c r="BW14" i="6"/>
  <c r="BQ14" i="6"/>
  <c r="AP14" i="6"/>
  <c r="CA14" i="6"/>
  <c r="AE14" i="6"/>
  <c r="CV14" i="6"/>
  <c r="DG14" i="6"/>
  <c r="BG14" i="6"/>
  <c r="DH14" i="6"/>
  <c r="V15" i="6"/>
  <c r="DL14" i="6"/>
  <c r="BB14" i="6"/>
  <c r="CH14" i="6"/>
  <c r="DE14" i="6"/>
  <c r="BM14" i="6"/>
  <c r="BA14" i="6"/>
  <c r="BH14" i="6"/>
  <c r="BC14" i="6"/>
  <c r="CF14" i="6"/>
  <c r="AT14" i="6"/>
  <c r="BD14" i="6"/>
  <c r="AO14" i="6"/>
  <c r="W14" i="6"/>
  <c r="AG14" i="6"/>
  <c r="AR14" i="6"/>
  <c r="CR14" i="6"/>
  <c r="CC14" i="6"/>
  <c r="AZ14" i="6"/>
  <c r="DI14" i="6"/>
  <c r="AS14" i="6"/>
  <c r="CT14" i="6"/>
  <c r="AY14" i="6"/>
  <c r="AF14" i="6"/>
  <c r="AD14" i="6"/>
  <c r="Z14" i="6"/>
  <c r="DJ14" i="6"/>
  <c r="BN14" i="6"/>
  <c r="DM14" i="6"/>
  <c r="CU14" i="6"/>
  <c r="AN14" i="6"/>
  <c r="BS14" i="6"/>
  <c r="BR14" i="6"/>
  <c r="CW14" i="6"/>
  <c r="AB14" i="6"/>
  <c r="AM14" i="6"/>
  <c r="BO14" i="6"/>
  <c r="BU14" i="6"/>
  <c r="CK14" i="6"/>
  <c r="CB14" i="6"/>
  <c r="CD14" i="6"/>
  <c r="CQ14" i="6"/>
  <c r="AK14" i="6"/>
  <c r="BT14" i="6"/>
  <c r="DC14" i="6"/>
  <c r="CI14" i="6"/>
  <c r="DD14" i="6"/>
  <c r="BE14" i="6"/>
  <c r="Y14" i="6"/>
  <c r="AQ14" i="6"/>
  <c r="CJ14" i="6"/>
  <c r="X14" i="6"/>
  <c r="CE14" i="6"/>
  <c r="AA14" i="6"/>
  <c r="DC31" i="6"/>
  <c r="DC33" i="6" s="1"/>
  <c r="DG38" i="6" s="1"/>
  <c r="DJ31" i="6"/>
  <c r="DJ33" i="6" s="1"/>
  <c r="DG45" i="6" s="1"/>
  <c r="CC31" i="6"/>
  <c r="CC33" i="6" s="1"/>
  <c r="CE40" i="6" s="1"/>
  <c r="AM31" i="6"/>
  <c r="AM33" i="6" s="1"/>
  <c r="AO40" i="6" s="1"/>
  <c r="AC31" i="6"/>
  <c r="AC33" i="6" s="1"/>
  <c r="AA44" i="6" s="1"/>
  <c r="AE31" i="6"/>
  <c r="AE33" i="6" s="1"/>
  <c r="AA46" i="6" s="1"/>
  <c r="BC31" i="6"/>
  <c r="BC33" i="6" s="1"/>
  <c r="BC42" i="6" s="1"/>
  <c r="CQ31" i="6"/>
  <c r="CQ33" i="6" s="1"/>
  <c r="CS40" i="6" s="1"/>
  <c r="BD31" i="6"/>
  <c r="BD33" i="6" s="1"/>
  <c r="BC43" i="6" s="1"/>
  <c r="AP31" i="6"/>
  <c r="AP33" i="6" s="1"/>
  <c r="AO43" i="6" s="1"/>
  <c r="DF31" i="6"/>
  <c r="DF33" i="6" s="1"/>
  <c r="DG41" i="6" s="1"/>
  <c r="CS31" i="6"/>
  <c r="CS33" i="6" s="1"/>
  <c r="CS42" i="6" s="1"/>
  <c r="AZ31" i="6"/>
  <c r="AZ33" i="6" s="1"/>
  <c r="BC39" i="6" s="1"/>
  <c r="BF31" i="6"/>
  <c r="BF33" i="6" s="1"/>
  <c r="BC45" i="6" s="1"/>
  <c r="CJ31" i="6"/>
  <c r="CJ33" i="6" s="1"/>
  <c r="CE47" i="6" s="1"/>
  <c r="AO31" i="6"/>
  <c r="AO33" i="6" s="1"/>
  <c r="AO42" i="6" s="1"/>
  <c r="BR31" i="6"/>
  <c r="BR33" i="6" s="1"/>
  <c r="BQ43" i="6" s="1"/>
  <c r="Z31" i="6"/>
  <c r="Z33" i="6" s="1"/>
  <c r="AA41" i="6" s="1"/>
  <c r="AY31" i="6"/>
  <c r="AY33" i="6" s="1"/>
  <c r="BC38" i="6" s="1"/>
  <c r="CK31" i="6"/>
  <c r="CK33" i="6" s="1"/>
  <c r="CE48" i="6" s="1"/>
  <c r="CF31" i="6"/>
  <c r="CF33" i="6" s="1"/>
  <c r="CE43" i="6" s="1"/>
  <c r="W31" i="6"/>
  <c r="W33" i="6" s="1"/>
  <c r="AA38" i="6" s="1"/>
  <c r="BU31" i="6"/>
  <c r="BU33" i="6" s="1"/>
  <c r="BQ46" i="6" s="1"/>
  <c r="BP31" i="6"/>
  <c r="BP33" i="6" s="1"/>
  <c r="BQ41" i="6" s="1"/>
  <c r="AQ31" i="6"/>
  <c r="AQ33" i="6" s="1"/>
  <c r="AO44" i="6" s="1"/>
  <c r="CT31" i="6"/>
  <c r="CT33" i="6" s="1"/>
  <c r="CS43" i="6" s="1"/>
  <c r="BM31" i="6"/>
  <c r="BM33" i="6" s="1"/>
  <c r="BQ38" i="6" s="1"/>
  <c r="CP31" i="6"/>
  <c r="CP33" i="6" s="1"/>
  <c r="CS39" i="6" s="1"/>
  <c r="BB31" i="6"/>
  <c r="BB33" i="6" s="1"/>
  <c r="BC41" i="6" s="1"/>
  <c r="Y31" i="6"/>
  <c r="Y33" i="6" s="1"/>
  <c r="AA40" i="6" s="1"/>
  <c r="BW31" i="6"/>
  <c r="DK31" i="6"/>
  <c r="DK33" i="6" s="1"/>
  <c r="DG46" i="6" s="1"/>
  <c r="BT31" i="6"/>
  <c r="BT33" i="6" s="1"/>
  <c r="BQ45" i="6" s="1"/>
  <c r="CU31" i="6"/>
  <c r="CU33" i="6" s="1"/>
  <c r="CS44" i="6" s="1"/>
  <c r="CI31" i="6"/>
  <c r="CI33" i="6" s="1"/>
  <c r="CE46" i="6" s="1"/>
  <c r="CH31" i="6"/>
  <c r="CH33" i="6" s="1"/>
  <c r="CE45" i="6" s="1"/>
  <c r="BE31" i="6"/>
  <c r="BE33" i="6" s="1"/>
  <c r="BC44" i="6" s="1"/>
  <c r="DD31" i="6"/>
  <c r="DD33" i="6" s="1"/>
  <c r="DG39" i="6" s="1"/>
  <c r="CB31" i="6"/>
  <c r="CB33" i="6" s="1"/>
  <c r="CE39" i="6" s="1"/>
  <c r="DG31" i="6"/>
  <c r="DG33" i="6" s="1"/>
  <c r="DG42" i="6" s="1"/>
  <c r="AK31" i="6"/>
  <c r="AK33" i="6" s="1"/>
  <c r="AO38" i="6" s="1"/>
  <c r="CG31" i="6"/>
  <c r="CG33" i="6" s="1"/>
  <c r="CE44" i="6" s="1"/>
  <c r="AT31" i="6"/>
  <c r="DH31" i="6"/>
  <c r="DH33" i="6" s="1"/>
  <c r="DG43" i="6" s="1"/>
  <c r="DI31" i="6"/>
  <c r="DI33" i="6" s="1"/>
  <c r="DG44" i="6" s="1"/>
  <c r="CV31" i="6"/>
  <c r="CV33" i="6" s="1"/>
  <c r="CS45" i="6" s="1"/>
  <c r="AN31" i="6"/>
  <c r="AN33" i="6" s="1"/>
  <c r="AO41" i="6" s="1"/>
  <c r="CE31" i="6"/>
  <c r="CE33" i="6" s="1"/>
  <c r="CE42" i="6" s="1"/>
  <c r="AD31" i="6"/>
  <c r="AD33" i="6" s="1"/>
  <c r="AA45" i="6" s="1"/>
  <c r="DL31" i="6"/>
  <c r="DL33" i="6" s="1"/>
  <c r="DG47" i="6" s="1"/>
  <c r="X31" i="6"/>
  <c r="X33" i="6" s="1"/>
  <c r="AA39" i="6" s="1"/>
  <c r="BS31" i="6"/>
  <c r="BS33" i="6" s="1"/>
  <c r="BQ44" i="6" s="1"/>
  <c r="BQ31" i="6"/>
  <c r="BQ33" i="6" s="1"/>
  <c r="BQ42" i="6" s="1"/>
  <c r="DM31" i="6"/>
  <c r="BA31" i="6"/>
  <c r="BA33" i="6" s="1"/>
  <c r="BC40" i="6" s="1"/>
  <c r="AL31" i="6"/>
  <c r="AL33" i="6" s="1"/>
  <c r="AO39" i="6" s="1"/>
  <c r="AF31" i="6"/>
  <c r="AF33" i="6" s="1"/>
  <c r="AA47" i="6" s="1"/>
  <c r="CO31" i="6"/>
  <c r="CO33" i="6" s="1"/>
  <c r="CS38" i="6" s="1"/>
  <c r="CR31" i="6"/>
  <c r="CR33" i="6" s="1"/>
  <c r="CS41" i="6" s="1"/>
  <c r="BO31" i="6"/>
  <c r="BO33" i="6" s="1"/>
  <c r="BQ40" i="6" s="1"/>
  <c r="AR31" i="6"/>
  <c r="AR33" i="6" s="1"/>
  <c r="AO45" i="6" s="1"/>
  <c r="BV31" i="6"/>
  <c r="BV33" i="6" s="1"/>
  <c r="BQ47" i="6" s="1"/>
  <c r="BN31" i="6"/>
  <c r="BN33" i="6" s="1"/>
  <c r="BQ39" i="6" s="1"/>
  <c r="DE31" i="6"/>
  <c r="DE33" i="6" s="1"/>
  <c r="DG40" i="6" s="1"/>
  <c r="AS31" i="6"/>
  <c r="AS33" i="6" s="1"/>
  <c r="AO46" i="6" s="1"/>
  <c r="CD31" i="6"/>
  <c r="CD33" i="6" s="1"/>
  <c r="CE41" i="6" s="1"/>
  <c r="AB31" i="6"/>
  <c r="AB33" i="6" s="1"/>
  <c r="AA43" i="6" s="1"/>
  <c r="AA31" i="6"/>
  <c r="AA33" i="6" s="1"/>
  <c r="AA42" i="6" s="1"/>
  <c r="CA31" i="6"/>
  <c r="CA33" i="6" s="1"/>
  <c r="CE38" i="6" s="1"/>
  <c r="CW31" i="6"/>
  <c r="CW33" i="6" s="1"/>
  <c r="CS46" i="6" s="1"/>
  <c r="BG31" i="6"/>
  <c r="BG33" i="6" s="1"/>
  <c r="BC46" i="6" s="1"/>
  <c r="AG31" i="6"/>
  <c r="AG33" i="6" s="1"/>
  <c r="AA48" i="6" s="1"/>
  <c r="AU4" i="6"/>
  <c r="AT21" i="6"/>
  <c r="AT26" i="6"/>
  <c r="AT8" i="6"/>
  <c r="AT25" i="6"/>
  <c r="AT22" i="6"/>
  <c r="AT5" i="6"/>
  <c r="AT9" i="6"/>
  <c r="AT23" i="6"/>
  <c r="AT6" i="6"/>
  <c r="AT24" i="6"/>
  <c r="AT7" i="6"/>
  <c r="AT27" i="6"/>
  <c r="AT10" i="6"/>
  <c r="AT11" i="6"/>
  <c r="AT28" i="6"/>
  <c r="AT29" i="6"/>
  <c r="AT12" i="6"/>
  <c r="M91" i="75"/>
  <c r="E103" i="75"/>
  <c r="CY21" i="6"/>
  <c r="CY22" i="6"/>
  <c r="CZ4" i="6"/>
  <c r="CY8" i="6"/>
  <c r="CY6" i="6"/>
  <c r="CY25" i="6"/>
  <c r="CY7" i="6"/>
  <c r="CY23" i="6"/>
  <c r="CY24" i="6"/>
  <c r="CY5" i="6"/>
  <c r="CY26" i="6"/>
  <c r="CY9" i="6"/>
  <c r="CY27" i="6"/>
  <c r="CY28" i="6"/>
  <c r="CY10" i="6"/>
  <c r="CY29" i="6"/>
  <c r="CY11" i="6"/>
  <c r="CY30" i="6"/>
  <c r="CY12" i="6"/>
  <c r="CY13" i="6"/>
  <c r="CY31" i="6"/>
  <c r="CY14" i="6"/>
  <c r="Z49" i="6"/>
  <c r="BI22" i="6"/>
  <c r="BI6" i="6"/>
  <c r="BI7" i="6"/>
  <c r="BI24" i="6"/>
  <c r="BI5" i="6"/>
  <c r="BI8" i="6"/>
  <c r="BI25" i="6"/>
  <c r="BI23" i="6"/>
  <c r="BJ4" i="6"/>
  <c r="BI21" i="6"/>
  <c r="BI26" i="6"/>
  <c r="BI27" i="6"/>
  <c r="BI9" i="6"/>
  <c r="BI28" i="6"/>
  <c r="BI10" i="6"/>
  <c r="BI29" i="6"/>
  <c r="BI11" i="6"/>
  <c r="BI30" i="6"/>
  <c r="BI12" i="6"/>
  <c r="BI13" i="6"/>
  <c r="BI31" i="6"/>
  <c r="BI14" i="6"/>
  <c r="BH33" i="6"/>
  <c r="BC47" i="6" s="1"/>
  <c r="N80" i="75"/>
  <c r="F92" i="75"/>
  <c r="M84" i="75"/>
  <c r="E96" i="75"/>
  <c r="F107" i="77"/>
  <c r="N107" i="77" s="1"/>
  <c r="CX33" i="6"/>
  <c r="CS47" i="6" s="1"/>
  <c r="F90" i="77"/>
  <c r="N90" i="77" s="1"/>
  <c r="CY15" i="6"/>
  <c r="AA49" i="6"/>
  <c r="F90" i="76"/>
  <c r="N78" i="76"/>
  <c r="M89" i="75"/>
  <c r="S89" i="75" s="1"/>
  <c r="E101" i="75"/>
  <c r="N89" i="76"/>
  <c r="F101" i="76"/>
  <c r="BI15" i="6"/>
  <c r="N84" i="76"/>
  <c r="S84" i="76" s="1"/>
  <c r="F96" i="76"/>
  <c r="F105" i="76"/>
  <c r="N93" i="76"/>
  <c r="F89" i="77"/>
  <c r="N89" i="77" s="1"/>
  <c r="S89" i="77" s="1"/>
  <c r="E93" i="75"/>
  <c r="M81" i="75"/>
  <c r="S81" i="75" s="1"/>
  <c r="E109" i="75"/>
  <c r="M97" i="75"/>
  <c r="N84" i="75"/>
  <c r="F96" i="75"/>
  <c r="F107" i="75"/>
  <c r="N95" i="75"/>
  <c r="F113" i="75"/>
  <c r="N101" i="75"/>
  <c r="F87" i="77"/>
  <c r="N87" i="77" s="1"/>
  <c r="F87" i="76"/>
  <c r="N75" i="76"/>
  <c r="N79" i="75"/>
  <c r="S79" i="75" s="1"/>
  <c r="F91" i="75"/>
  <c r="N79" i="76"/>
  <c r="S79" i="76" s="1"/>
  <c r="F91" i="76"/>
  <c r="F96" i="77"/>
  <c r="N96" i="77" s="1"/>
  <c r="S96" i="77" s="1"/>
  <c r="F103" i="77"/>
  <c r="N103" i="77" s="1"/>
  <c r="F97" i="77"/>
  <c r="N97" i="77" s="1"/>
  <c r="M81" i="76"/>
  <c r="S81" i="76" s="1"/>
  <c r="E93" i="76"/>
  <c r="M85" i="76"/>
  <c r="S85" i="76" s="1"/>
  <c r="E97" i="76"/>
  <c r="M80" i="75"/>
  <c r="E92" i="75"/>
  <c r="N97" i="75"/>
  <c r="F109" i="75"/>
  <c r="F88" i="75"/>
  <c r="N76" i="75"/>
  <c r="S76" i="75" s="1"/>
  <c r="M82" i="76"/>
  <c r="E94" i="76"/>
  <c r="E104" i="77"/>
  <c r="M104" i="77" s="1"/>
  <c r="F104" i="76"/>
  <c r="N92" i="76"/>
  <c r="E86" i="77"/>
  <c r="M86" i="77" s="1"/>
  <c r="E90" i="75"/>
  <c r="M78" i="75"/>
  <c r="S78" i="75" s="1"/>
  <c r="M108" i="76"/>
  <c r="E120" i="76"/>
  <c r="F106" i="75"/>
  <c r="N94" i="75"/>
  <c r="E97" i="77"/>
  <c r="M97" i="77" s="1"/>
  <c r="N82" i="76"/>
  <c r="F94" i="76"/>
  <c r="M88" i="75"/>
  <c r="E100" i="75"/>
  <c r="E101" i="76"/>
  <c r="M89" i="76"/>
  <c r="F86" i="77"/>
  <c r="N86" i="77" s="1"/>
  <c r="F107" i="76"/>
  <c r="N95" i="76"/>
  <c r="N93" i="75"/>
  <c r="F105" i="75"/>
  <c r="F121" i="76"/>
  <c r="N109" i="76"/>
  <c r="E87" i="75"/>
  <c r="M75" i="75"/>
  <c r="S75" i="75" s="1"/>
  <c r="E87" i="77"/>
  <c r="M87" i="77" s="1"/>
  <c r="F114" i="75"/>
  <c r="N102" i="75"/>
  <c r="N74" i="76"/>
  <c r="F86" i="76"/>
  <c r="E86" i="76"/>
  <c r="M74" i="76"/>
  <c r="F94" i="77"/>
  <c r="N94" i="77" s="1"/>
  <c r="E94" i="77"/>
  <c r="M94" i="77" s="1"/>
  <c r="M80" i="76"/>
  <c r="S80" i="76" s="1"/>
  <c r="E92" i="76"/>
  <c r="E90" i="77"/>
  <c r="M90" i="77" s="1"/>
  <c r="F99" i="75"/>
  <c r="N87" i="75"/>
  <c r="N74" i="75"/>
  <c r="F86" i="75"/>
  <c r="M74" i="75"/>
  <c r="E86" i="75"/>
  <c r="N76" i="76"/>
  <c r="S76" i="76" s="1"/>
  <c r="F88" i="76"/>
  <c r="E90" i="76"/>
  <c r="M78" i="76"/>
  <c r="E94" i="75"/>
  <c r="M82" i="75"/>
  <c r="S82" i="75" s="1"/>
  <c r="M75" i="76"/>
  <c r="E87" i="76"/>
  <c r="F100" i="77"/>
  <c r="N100" i="77" s="1"/>
  <c r="E107" i="77" l="1"/>
  <c r="M107" i="77" s="1"/>
  <c r="S107" i="77" s="1"/>
  <c r="G106" i="88"/>
  <c r="O106" i="88" s="1"/>
  <c r="U106" i="88" s="1"/>
  <c r="G107" i="90"/>
  <c r="O107" i="90" s="1"/>
  <c r="U107" i="90" s="1"/>
  <c r="G109" i="88"/>
  <c r="O109" i="88" s="1"/>
  <c r="U109" i="88" s="1"/>
  <c r="G106" i="89"/>
  <c r="O106" i="89" s="1"/>
  <c r="U106" i="89" s="1"/>
  <c r="G109" i="90"/>
  <c r="O109" i="90" s="1"/>
  <c r="U109" i="90" s="1"/>
  <c r="G106" i="90"/>
  <c r="O106" i="90" s="1"/>
  <c r="U106" i="90" s="1"/>
  <c r="H98" i="88"/>
  <c r="P98" i="88" s="1"/>
  <c r="U98" i="88" s="1"/>
  <c r="H98" i="90"/>
  <c r="P98" i="90" s="1"/>
  <c r="U98" i="90" s="1"/>
  <c r="G107" i="89"/>
  <c r="O107" i="89" s="1"/>
  <c r="U107" i="89" s="1"/>
  <c r="G109" i="89"/>
  <c r="O109" i="89" s="1"/>
  <c r="U109" i="89" s="1"/>
  <c r="H98" i="89"/>
  <c r="P98" i="89" s="1"/>
  <c r="U98" i="89" s="1"/>
  <c r="G107" i="88"/>
  <c r="O107" i="88" s="1"/>
  <c r="U107" i="88" s="1"/>
  <c r="E103" i="77"/>
  <c r="M103" i="77" s="1"/>
  <c r="S103" i="77" s="1"/>
  <c r="AM15" i="32"/>
  <c r="AI15" i="32"/>
  <c r="AE15" i="32"/>
  <c r="E113" i="77"/>
  <c r="M113" i="77" s="1"/>
  <c r="U99" i="90"/>
  <c r="S93" i="77"/>
  <c r="M105" i="77"/>
  <c r="E117" i="77"/>
  <c r="U100" i="90"/>
  <c r="U108" i="89"/>
  <c r="U105" i="90"/>
  <c r="U104" i="90"/>
  <c r="U108" i="88"/>
  <c r="U108" i="90"/>
  <c r="U103" i="90"/>
  <c r="U101" i="90"/>
  <c r="U102" i="90"/>
  <c r="U99" i="88"/>
  <c r="U103" i="89"/>
  <c r="U100" i="89"/>
  <c r="U102" i="89"/>
  <c r="F104" i="77"/>
  <c r="N104" i="77" s="1"/>
  <c r="S104" i="77" s="1"/>
  <c r="U105" i="89"/>
  <c r="U99" i="89"/>
  <c r="U101" i="89"/>
  <c r="U104" i="89"/>
  <c r="U101" i="88"/>
  <c r="U104" i="88"/>
  <c r="U105" i="88"/>
  <c r="U103" i="88"/>
  <c r="U102" i="88"/>
  <c r="U100" i="88"/>
  <c r="S97" i="77"/>
  <c r="BI11" i="91"/>
  <c r="BK11" i="91" s="1"/>
  <c r="BR11" i="91"/>
  <c r="BT11" i="91" s="1"/>
  <c r="H116" i="89"/>
  <c r="P116" i="89" s="1"/>
  <c r="G114" i="88"/>
  <c r="O114" i="88" s="1"/>
  <c r="G120" i="89"/>
  <c r="O120" i="89" s="1"/>
  <c r="G115" i="89"/>
  <c r="O115" i="89" s="1"/>
  <c r="H121" i="89"/>
  <c r="P121" i="89" s="1"/>
  <c r="G110" i="89"/>
  <c r="O110" i="89" s="1"/>
  <c r="E120" i="77"/>
  <c r="M120" i="77" s="1"/>
  <c r="F10" i="29"/>
  <c r="H10" i="86"/>
  <c r="O10" i="86" s="1"/>
  <c r="H10" i="84"/>
  <c r="S10" i="84" s="1"/>
  <c r="H10" i="85"/>
  <c r="N10" i="85" s="1"/>
  <c r="H4" i="86"/>
  <c r="O4" i="86" s="1"/>
  <c r="H4" i="85"/>
  <c r="N4" i="85" s="1"/>
  <c r="H4" i="84"/>
  <c r="S4" i="84" s="1"/>
  <c r="F2" i="29"/>
  <c r="H2" i="84"/>
  <c r="S2" i="84" s="1"/>
  <c r="H2" i="86"/>
  <c r="O2" i="86" s="1"/>
  <c r="H2" i="85"/>
  <c r="N2" i="85" s="1"/>
  <c r="H6" i="84"/>
  <c r="S6" i="84" s="1"/>
  <c r="H6" i="86"/>
  <c r="O6" i="86" s="1"/>
  <c r="H6" i="85"/>
  <c r="N6" i="85" s="1"/>
  <c r="H115" i="88"/>
  <c r="P115" i="88" s="1"/>
  <c r="H117" i="88"/>
  <c r="P117" i="88" s="1"/>
  <c r="G120" i="90"/>
  <c r="O120" i="90" s="1"/>
  <c r="G115" i="88"/>
  <c r="O115" i="88" s="1"/>
  <c r="H112" i="90"/>
  <c r="P112" i="90" s="1"/>
  <c r="G110" i="90"/>
  <c r="O110" i="90" s="1"/>
  <c r="H113" i="89"/>
  <c r="P113" i="89" s="1"/>
  <c r="G113" i="88"/>
  <c r="O113" i="88" s="1"/>
  <c r="G113" i="90"/>
  <c r="O113" i="90" s="1"/>
  <c r="H114" i="89"/>
  <c r="P114" i="89" s="1"/>
  <c r="G116" i="88"/>
  <c r="O116" i="88" s="1"/>
  <c r="H111" i="90"/>
  <c r="P111" i="90" s="1"/>
  <c r="H114" i="90"/>
  <c r="P114" i="90" s="1"/>
  <c r="H121" i="90"/>
  <c r="P121" i="90" s="1"/>
  <c r="H9" i="86"/>
  <c r="O9" i="86" s="1"/>
  <c r="H9" i="85"/>
  <c r="N9" i="85" s="1"/>
  <c r="H9" i="84"/>
  <c r="S9" i="84" s="1"/>
  <c r="H120" i="90"/>
  <c r="P120" i="90" s="1"/>
  <c r="H121" i="88"/>
  <c r="P121" i="88" s="1"/>
  <c r="H114" i="88"/>
  <c r="P114" i="88" s="1"/>
  <c r="H111" i="88"/>
  <c r="P111" i="88" s="1"/>
  <c r="H118" i="89"/>
  <c r="P118" i="89" s="1"/>
  <c r="H112" i="89"/>
  <c r="P112" i="89" s="1"/>
  <c r="H113" i="88"/>
  <c r="P113" i="88" s="1"/>
  <c r="G120" i="88"/>
  <c r="O120" i="88" s="1"/>
  <c r="H115" i="89"/>
  <c r="P115" i="89" s="1"/>
  <c r="G111" i="88"/>
  <c r="O111" i="88" s="1"/>
  <c r="G116" i="89"/>
  <c r="O116" i="89" s="1"/>
  <c r="H119" i="89"/>
  <c r="P119" i="89" s="1"/>
  <c r="H119" i="90"/>
  <c r="P119" i="90" s="1"/>
  <c r="G111" i="90"/>
  <c r="O111" i="90" s="1"/>
  <c r="H119" i="88"/>
  <c r="P119" i="88" s="1"/>
  <c r="G117" i="89"/>
  <c r="O117" i="89" s="1"/>
  <c r="G111" i="89"/>
  <c r="O111" i="89" s="1"/>
  <c r="G113" i="89"/>
  <c r="O113" i="89" s="1"/>
  <c r="H116" i="88"/>
  <c r="P116" i="88" s="1"/>
  <c r="G112" i="88"/>
  <c r="O112" i="88" s="1"/>
  <c r="H120" i="88"/>
  <c r="P120" i="88" s="1"/>
  <c r="H115" i="90"/>
  <c r="P115" i="90" s="1"/>
  <c r="G116" i="90"/>
  <c r="O116" i="90" s="1"/>
  <c r="G112" i="90"/>
  <c r="O112" i="90" s="1"/>
  <c r="G115" i="90"/>
  <c r="O115" i="90" s="1"/>
  <c r="G117" i="90"/>
  <c r="O117" i="90" s="1"/>
  <c r="G117" i="88"/>
  <c r="O117" i="88" s="1"/>
  <c r="H11" i="86"/>
  <c r="O11" i="86" s="1"/>
  <c r="H11" i="85"/>
  <c r="N11" i="85" s="1"/>
  <c r="H11" i="84"/>
  <c r="S11" i="84" s="1"/>
  <c r="E100" i="77"/>
  <c r="M100" i="77" s="1"/>
  <c r="S100" i="77" s="1"/>
  <c r="H8" i="85"/>
  <c r="N8" i="85" s="1"/>
  <c r="H8" i="86"/>
  <c r="O8" i="86" s="1"/>
  <c r="H8" i="84"/>
  <c r="S8" i="84" s="1"/>
  <c r="H5" i="86"/>
  <c r="O5" i="86" s="1"/>
  <c r="H5" i="84"/>
  <c r="S5" i="84" s="1"/>
  <c r="H5" i="85"/>
  <c r="N5" i="85" s="1"/>
  <c r="H3" i="85"/>
  <c r="N3" i="85" s="1"/>
  <c r="H3" i="84"/>
  <c r="S3" i="84" s="1"/>
  <c r="H3" i="86"/>
  <c r="O3" i="86" s="1"/>
  <c r="H7" i="86"/>
  <c r="O7" i="86" s="1"/>
  <c r="H7" i="85"/>
  <c r="N7" i="85" s="1"/>
  <c r="H7" i="84"/>
  <c r="S7" i="84" s="1"/>
  <c r="H111" i="89"/>
  <c r="P111" i="89" s="1"/>
  <c r="H116" i="90"/>
  <c r="P116" i="90" s="1"/>
  <c r="H117" i="89"/>
  <c r="P117" i="89" s="1"/>
  <c r="H117" i="90"/>
  <c r="P117" i="90" s="1"/>
  <c r="H118" i="88"/>
  <c r="P118" i="88" s="1"/>
  <c r="CA11" i="91"/>
  <c r="CC11" i="91" s="1"/>
  <c r="G114" i="89"/>
  <c r="O114" i="89" s="1"/>
  <c r="H112" i="88"/>
  <c r="P112" i="88" s="1"/>
  <c r="H113" i="90"/>
  <c r="P113" i="90" s="1"/>
  <c r="H118" i="90"/>
  <c r="P118" i="90" s="1"/>
  <c r="G110" i="88"/>
  <c r="O110" i="88" s="1"/>
  <c r="G112" i="89"/>
  <c r="O112" i="89" s="1"/>
  <c r="G114" i="90"/>
  <c r="O114" i="90" s="1"/>
  <c r="H120" i="89"/>
  <c r="P120" i="89" s="1"/>
  <c r="S90" i="77"/>
  <c r="S78" i="76"/>
  <c r="S86" i="77"/>
  <c r="S75" i="76"/>
  <c r="S94" i="77"/>
  <c r="S87" i="77"/>
  <c r="S89" i="76"/>
  <c r="N105" i="77"/>
  <c r="F117" i="77"/>
  <c r="S74" i="76"/>
  <c r="S82" i="76"/>
  <c r="S95" i="76"/>
  <c r="S80" i="75"/>
  <c r="S74" i="75"/>
  <c r="S97" i="75"/>
  <c r="S84" i="75"/>
  <c r="J131" i="75"/>
  <c r="R130" i="75"/>
  <c r="T11" i="72"/>
  <c r="U11" i="72"/>
  <c r="U110" i="72"/>
  <c r="T110" i="72"/>
  <c r="H112" i="27"/>
  <c r="H112" i="41"/>
  <c r="R112" i="41" s="1"/>
  <c r="Q113" i="27"/>
  <c r="H125" i="27"/>
  <c r="M9" i="36"/>
  <c r="H111" i="27"/>
  <c r="H111" i="41"/>
  <c r="R111" i="41" s="1"/>
  <c r="J120" i="41"/>
  <c r="T120" i="41" s="1"/>
  <c r="AQ15" i="32"/>
  <c r="CG16" i="33" s="1"/>
  <c r="CI16" i="33" s="1"/>
  <c r="AH29" i="35" s="1"/>
  <c r="AI29" i="35" s="1"/>
  <c r="CG15" i="33"/>
  <c r="CI15" i="33" s="1"/>
  <c r="AH28" i="35" s="1"/>
  <c r="AI28" i="35" s="1"/>
  <c r="AU38" i="32"/>
  <c r="AV39" i="32"/>
  <c r="AV40" i="32" s="1"/>
  <c r="AV41" i="32" s="1"/>
  <c r="AV42" i="32" s="1"/>
  <c r="AV43" i="32" s="1"/>
  <c r="AV44" i="32" s="1"/>
  <c r="AV45" i="32" s="1"/>
  <c r="AV46" i="32" s="1"/>
  <c r="AV47" i="32" s="1"/>
  <c r="AV48" i="32" s="1"/>
  <c r="AV49" i="32" s="1"/>
  <c r="AV50" i="32" s="1"/>
  <c r="AV51" i="32" s="1"/>
  <c r="AV52" i="32" s="1"/>
  <c r="AV53" i="32" s="1"/>
  <c r="AV54" i="32" s="1"/>
  <c r="AV55" i="32" s="1"/>
  <c r="AV56" i="32" s="1"/>
  <c r="AV57" i="32" s="1"/>
  <c r="AV58" i="32" s="1"/>
  <c r="AV59" i="32" s="1"/>
  <c r="AV60" i="32" s="1"/>
  <c r="O27" i="35"/>
  <c r="P27" i="35" s="1"/>
  <c r="M27" i="36" s="1"/>
  <c r="M7" i="36"/>
  <c r="AI39" i="32"/>
  <c r="AI40" i="32" s="1"/>
  <c r="AI41" i="32" s="1"/>
  <c r="AI42" i="32" s="1"/>
  <c r="AI43" i="32" s="1"/>
  <c r="AI44" i="32" s="1"/>
  <c r="AI45" i="32" s="1"/>
  <c r="AI46" i="32" s="1"/>
  <c r="AI47" i="32" s="1"/>
  <c r="AI48" i="32" s="1"/>
  <c r="AI49" i="32" s="1"/>
  <c r="AQ39" i="32"/>
  <c r="AQ40" i="32" s="1"/>
  <c r="AQ41" i="32" s="1"/>
  <c r="AQ42" i="32" s="1"/>
  <c r="AQ43" i="32" s="1"/>
  <c r="AQ44" i="32" s="1"/>
  <c r="AQ45" i="32" s="1"/>
  <c r="AQ46" i="32" s="1"/>
  <c r="AQ47" i="32" s="1"/>
  <c r="AQ48" i="32" s="1"/>
  <c r="AQ49" i="32" s="1"/>
  <c r="AE39" i="32"/>
  <c r="AE40" i="32" s="1"/>
  <c r="AE41" i="32" s="1"/>
  <c r="AE42" i="32" s="1"/>
  <c r="AE43" i="32" s="1"/>
  <c r="AE44" i="32" s="1"/>
  <c r="AE45" i="32" s="1"/>
  <c r="AE46" i="32" s="1"/>
  <c r="AE47" i="32" s="1"/>
  <c r="AE48" i="32" s="1"/>
  <c r="AE49" i="32" s="1"/>
  <c r="CN16" i="33"/>
  <c r="CO16" i="33" s="1"/>
  <c r="CO15" i="33"/>
  <c r="U27" i="35"/>
  <c r="V27" i="35" s="1"/>
  <c r="M28" i="36" s="1"/>
  <c r="M8" i="36"/>
  <c r="AM38" i="32"/>
  <c r="AN39" i="32"/>
  <c r="AN40" i="32" s="1"/>
  <c r="AN41" i="32" s="1"/>
  <c r="AN42" i="32" s="1"/>
  <c r="AN43" i="32" s="1"/>
  <c r="AN44" i="32" s="1"/>
  <c r="AN45" i="32" s="1"/>
  <c r="AN46" i="32" s="1"/>
  <c r="AN47" i="32" s="1"/>
  <c r="AN48" i="32" s="1"/>
  <c r="AN49" i="32" s="1"/>
  <c r="AN50" i="32" s="1"/>
  <c r="AN51" i="32" s="1"/>
  <c r="AN52" i="32" s="1"/>
  <c r="AN53" i="32" s="1"/>
  <c r="AN54" i="32" s="1"/>
  <c r="AN55" i="32" s="1"/>
  <c r="AN56" i="32" s="1"/>
  <c r="AN57" i="32" s="1"/>
  <c r="AN58" i="32" s="1"/>
  <c r="AN59" i="32" s="1"/>
  <c r="AN60" i="32" s="1"/>
  <c r="F9" i="27"/>
  <c r="O9" i="27" s="1"/>
  <c r="F9" i="29"/>
  <c r="F8" i="27"/>
  <c r="O8" i="27" s="1"/>
  <c r="F8" i="29"/>
  <c r="F5" i="27"/>
  <c r="O5" i="27" s="1"/>
  <c r="F5" i="29"/>
  <c r="F3" i="27"/>
  <c r="O3" i="27" s="1"/>
  <c r="F3" i="29"/>
  <c r="F7" i="27"/>
  <c r="O7" i="27" s="1"/>
  <c r="F7" i="29"/>
  <c r="F11" i="27"/>
  <c r="O11" i="27" s="1"/>
  <c r="F11" i="29"/>
  <c r="F4" i="27"/>
  <c r="O4" i="27" s="1"/>
  <c r="F4" i="29"/>
  <c r="F6" i="27"/>
  <c r="O6" i="27" s="1"/>
  <c r="F6" i="29"/>
  <c r="F2" i="27"/>
  <c r="O2" i="27" s="1"/>
  <c r="K133" i="75"/>
  <c r="H133" i="29"/>
  <c r="O133" i="29" s="1"/>
  <c r="I133" i="28"/>
  <c r="H133" i="28" s="1"/>
  <c r="N133" i="28" s="1"/>
  <c r="F10" i="28"/>
  <c r="F10" i="27"/>
  <c r="O10" i="27" s="1"/>
  <c r="H133" i="27"/>
  <c r="Q133" i="27" s="1"/>
  <c r="H128" i="27"/>
  <c r="Q128" i="27" s="1"/>
  <c r="DN12" i="39"/>
  <c r="J12" i="72" s="1"/>
  <c r="R12" i="72" s="1"/>
  <c r="S12" i="72" s="1"/>
  <c r="FZ11" i="39"/>
  <c r="GD11" i="39"/>
  <c r="GH11" i="39"/>
  <c r="GL11" i="39"/>
  <c r="GP11" i="39"/>
  <c r="GT11" i="39"/>
  <c r="GX11" i="39"/>
  <c r="GA11" i="39"/>
  <c r="GE11" i="39"/>
  <c r="GI11" i="39"/>
  <c r="GM11" i="39"/>
  <c r="GQ11" i="39"/>
  <c r="GU11" i="39"/>
  <c r="GY11" i="39"/>
  <c r="GB11" i="39"/>
  <c r="GF11" i="39"/>
  <c r="GJ11" i="39"/>
  <c r="GN11" i="39"/>
  <c r="GR11" i="39"/>
  <c r="GV11" i="39"/>
  <c r="GZ11" i="39"/>
  <c r="FY11" i="39"/>
  <c r="GC11" i="39"/>
  <c r="K11" i="41" s="1"/>
  <c r="U11" i="41" s="1"/>
  <c r="GG11" i="39"/>
  <c r="GK11" i="39"/>
  <c r="GO11" i="39"/>
  <c r="GS11" i="39"/>
  <c r="GW11" i="39"/>
  <c r="FX11" i="39"/>
  <c r="H107" i="27"/>
  <c r="Q107" i="27" s="1"/>
  <c r="DI119" i="39"/>
  <c r="H107" i="41"/>
  <c r="R107" i="41" s="1"/>
  <c r="P118" i="47"/>
  <c r="Q118" i="47"/>
  <c r="H103" i="27"/>
  <c r="Q103" i="27" s="1"/>
  <c r="H103" i="41"/>
  <c r="R103" i="41" s="1"/>
  <c r="DI115" i="39"/>
  <c r="H132" i="27"/>
  <c r="Q132" i="27" s="1"/>
  <c r="H126" i="27"/>
  <c r="Q126" i="27" s="1"/>
  <c r="H118" i="27"/>
  <c r="Q118" i="27" s="1"/>
  <c r="H118" i="41"/>
  <c r="R118" i="41" s="1"/>
  <c r="H119" i="47"/>
  <c r="N119" i="47" s="1"/>
  <c r="O119" i="47" s="1"/>
  <c r="H119" i="74"/>
  <c r="P119" i="74" s="1"/>
  <c r="H119" i="58"/>
  <c r="O119" i="58" s="1"/>
  <c r="DM120" i="39"/>
  <c r="K20" i="35"/>
  <c r="K19" i="35" s="1"/>
  <c r="K18" i="35" s="1"/>
  <c r="J21" i="35"/>
  <c r="DS121" i="39"/>
  <c r="DQ121" i="39"/>
  <c r="ED121" i="39"/>
  <c r="EF121" i="39"/>
  <c r="EH121" i="39"/>
  <c r="EJ121" i="39"/>
  <c r="EL121" i="39"/>
  <c r="EN121" i="39"/>
  <c r="EP121" i="39"/>
  <c r="DY121" i="39"/>
  <c r="DP121" i="39"/>
  <c r="DT121" i="39"/>
  <c r="EG121" i="39"/>
  <c r="EO121" i="39"/>
  <c r="DW121" i="39"/>
  <c r="EE121" i="39"/>
  <c r="EM121" i="39"/>
  <c r="EC121" i="39"/>
  <c r="EK121" i="39"/>
  <c r="DU121" i="39"/>
  <c r="EB121" i="39"/>
  <c r="DX121" i="39"/>
  <c r="EI121" i="39"/>
  <c r="EQ121" i="39"/>
  <c r="DR121" i="39"/>
  <c r="DZ121" i="39"/>
  <c r="EA121" i="39"/>
  <c r="DV121" i="39"/>
  <c r="H110" i="27"/>
  <c r="Q110" i="27" s="1"/>
  <c r="H110" i="41"/>
  <c r="R110" i="41" s="1"/>
  <c r="W110" i="41" s="1"/>
  <c r="H117" i="27"/>
  <c r="Q117" i="27" s="1"/>
  <c r="H117" i="41"/>
  <c r="R117" i="41" s="1"/>
  <c r="Y98" i="41"/>
  <c r="X98" i="41"/>
  <c r="FA4" i="39"/>
  <c r="L4" i="41"/>
  <c r="W4" i="41" s="1"/>
  <c r="ER4" i="39"/>
  <c r="DU16" i="6"/>
  <c r="FU2" i="39"/>
  <c r="FU3" i="39"/>
  <c r="Y3" i="41"/>
  <c r="X3" i="41"/>
  <c r="M95" i="75"/>
  <c r="S95" i="75" s="1"/>
  <c r="E107" i="75"/>
  <c r="E119" i="76"/>
  <c r="M107" i="76"/>
  <c r="E124" i="76"/>
  <c r="M112" i="76"/>
  <c r="BI10" i="33"/>
  <c r="BK10" i="33" s="1"/>
  <c r="F9" i="28"/>
  <c r="F4" i="28"/>
  <c r="AT33" i="6"/>
  <c r="AO47" i="6" s="1"/>
  <c r="BQ15" i="6"/>
  <c r="BQ17" i="6" s="1"/>
  <c r="BP42" i="6" s="1"/>
  <c r="DI15" i="6"/>
  <c r="DI17" i="6" s="1"/>
  <c r="DF44" i="6" s="1"/>
  <c r="BO15" i="6"/>
  <c r="BO17" i="6" s="1"/>
  <c r="BP40" i="6" s="1"/>
  <c r="W15" i="6"/>
  <c r="W17" i="6" s="1"/>
  <c r="Z38" i="6" s="1"/>
  <c r="CJ15" i="6"/>
  <c r="CJ17" i="6" s="1"/>
  <c r="CD47" i="6" s="1"/>
  <c r="AC15" i="6"/>
  <c r="AC17" i="6" s="1"/>
  <c r="Z44" i="6" s="1"/>
  <c r="AF15" i="6"/>
  <c r="AF17" i="6" s="1"/>
  <c r="Z47" i="6" s="1"/>
  <c r="BH15" i="6"/>
  <c r="BH17" i="6" s="1"/>
  <c r="BB47" i="6" s="1"/>
  <c r="DD15" i="6"/>
  <c r="DD17" i="6" s="1"/>
  <c r="DF39" i="6" s="1"/>
  <c r="DH15" i="6"/>
  <c r="DH17" i="6" s="1"/>
  <c r="DF43" i="6" s="1"/>
  <c r="BC15" i="6"/>
  <c r="BC17" i="6" s="1"/>
  <c r="BB42" i="6" s="1"/>
  <c r="AE15" i="6"/>
  <c r="AE17" i="6" s="1"/>
  <c r="Z46" i="6" s="1"/>
  <c r="CO15" i="6"/>
  <c r="CO17" i="6" s="1"/>
  <c r="CR38" i="6" s="1"/>
  <c r="AS15" i="6"/>
  <c r="AS17" i="6" s="1"/>
  <c r="AN46" i="6" s="1"/>
  <c r="CC15" i="6"/>
  <c r="CC17" i="6" s="1"/>
  <c r="CD40" i="6" s="1"/>
  <c r="CU15" i="6"/>
  <c r="CU17" i="6" s="1"/>
  <c r="CR44" i="6" s="1"/>
  <c r="DJ15" i="6"/>
  <c r="DJ17" i="6" s="1"/>
  <c r="DF45" i="6" s="1"/>
  <c r="BE15" i="6"/>
  <c r="BE17" i="6" s="1"/>
  <c r="BB44" i="6" s="1"/>
  <c r="BF15" i="6"/>
  <c r="BF17" i="6" s="1"/>
  <c r="BB45" i="6" s="1"/>
  <c r="AY15" i="6"/>
  <c r="AY17" i="6" s="1"/>
  <c r="BB38" i="6" s="1"/>
  <c r="CE15" i="6"/>
  <c r="CE17" i="6" s="1"/>
  <c r="CD42" i="6" s="1"/>
  <c r="DM15" i="6"/>
  <c r="BR15" i="6"/>
  <c r="BR17" i="6" s="1"/>
  <c r="BP43" i="6" s="1"/>
  <c r="DG15" i="6"/>
  <c r="DG17" i="6" s="1"/>
  <c r="DF42" i="6" s="1"/>
  <c r="BP15" i="6"/>
  <c r="BP17" i="6" s="1"/>
  <c r="BP41" i="6" s="1"/>
  <c r="CI15" i="6"/>
  <c r="CI17" i="6" s="1"/>
  <c r="CD46" i="6" s="1"/>
  <c r="CW15" i="6"/>
  <c r="CW17" i="6" s="1"/>
  <c r="CR46" i="6" s="1"/>
  <c r="CG15" i="6"/>
  <c r="CG17" i="6" s="1"/>
  <c r="CD44" i="6" s="1"/>
  <c r="DF15" i="6"/>
  <c r="DF17" i="6" s="1"/>
  <c r="DF41" i="6" s="1"/>
  <c r="BA15" i="6"/>
  <c r="BA17" i="6" s="1"/>
  <c r="BB40" i="6" s="1"/>
  <c r="Y15" i="6"/>
  <c r="Y17" i="6" s="1"/>
  <c r="Z40" i="6" s="1"/>
  <c r="DC15" i="6"/>
  <c r="DC17" i="6" s="1"/>
  <c r="DF38" i="6" s="1"/>
  <c r="BG15" i="6"/>
  <c r="BG17" i="6" s="1"/>
  <c r="BB46" i="6" s="1"/>
  <c r="AT15" i="6"/>
  <c r="AN47" i="6" s="1"/>
  <c r="X15" i="6"/>
  <c r="X17" i="6" s="1"/>
  <c r="Z39" i="6" s="1"/>
  <c r="CD15" i="6"/>
  <c r="CD17" i="6" s="1"/>
  <c r="CD41" i="6" s="1"/>
  <c r="AD15" i="6"/>
  <c r="AD17" i="6" s="1"/>
  <c r="Z45" i="6" s="1"/>
  <c r="AP15" i="6"/>
  <c r="AP17" i="6" s="1"/>
  <c r="AN43" i="6" s="1"/>
  <c r="CS15" i="6"/>
  <c r="CS17" i="6" s="1"/>
  <c r="CR42" i="6" s="1"/>
  <c r="CQ15" i="6"/>
  <c r="CQ17" i="6" s="1"/>
  <c r="CR40" i="6" s="1"/>
  <c r="DL15" i="6"/>
  <c r="DL17" i="6" s="1"/>
  <c r="DF47" i="6" s="1"/>
  <c r="AO15" i="6"/>
  <c r="AO17" i="6" s="1"/>
  <c r="AN42" i="6" s="1"/>
  <c r="CK15" i="6"/>
  <c r="CK17" i="6" s="1"/>
  <c r="CD48" i="6" s="1"/>
  <c r="CP15" i="6"/>
  <c r="CP17" i="6" s="1"/>
  <c r="CR39" i="6" s="1"/>
  <c r="CR15" i="6"/>
  <c r="CR17" i="6" s="1"/>
  <c r="CR41" i="6" s="1"/>
  <c r="AB15" i="6"/>
  <c r="AB17" i="6" s="1"/>
  <c r="Z43" i="6" s="1"/>
  <c r="AN15" i="6"/>
  <c r="AN17" i="6" s="1"/>
  <c r="AN41" i="6" s="1"/>
  <c r="CX15" i="6"/>
  <c r="CX17" i="6" s="1"/>
  <c r="CR47" i="6" s="1"/>
  <c r="AZ15" i="6"/>
  <c r="AZ17" i="6" s="1"/>
  <c r="BB39" i="6" s="1"/>
  <c r="AL15" i="6"/>
  <c r="AL17" i="6" s="1"/>
  <c r="AN39" i="6" s="1"/>
  <c r="AK15" i="6"/>
  <c r="AK17" i="6" s="1"/>
  <c r="AN38" i="6" s="1"/>
  <c r="Z15" i="6"/>
  <c r="Z17" i="6" s="1"/>
  <c r="Z41" i="6" s="1"/>
  <c r="BS15" i="6"/>
  <c r="BS17" i="6" s="1"/>
  <c r="BP44" i="6" s="1"/>
  <c r="AA15" i="6"/>
  <c r="AA17" i="6" s="1"/>
  <c r="Z42" i="6" s="1"/>
  <c r="DK15" i="6"/>
  <c r="DK17" i="6" s="1"/>
  <c r="DF46" i="6" s="1"/>
  <c r="AQ15" i="6"/>
  <c r="AQ17" i="6" s="1"/>
  <c r="AN44" i="6" s="1"/>
  <c r="CV15" i="6"/>
  <c r="CV17" i="6" s="1"/>
  <c r="CR45" i="6" s="1"/>
  <c r="BM15" i="6"/>
  <c r="BM17" i="6" s="1"/>
  <c r="BP38" i="6" s="1"/>
  <c r="DE15" i="6"/>
  <c r="DE17" i="6" s="1"/>
  <c r="DF40" i="6" s="1"/>
  <c r="BU15" i="6"/>
  <c r="BU17" i="6" s="1"/>
  <c r="BP46" i="6" s="1"/>
  <c r="BN15" i="6"/>
  <c r="BN17" i="6" s="1"/>
  <c r="BP39" i="6" s="1"/>
  <c r="AM15" i="6"/>
  <c r="AM17" i="6" s="1"/>
  <c r="AN40" i="6" s="1"/>
  <c r="BD15" i="6"/>
  <c r="BD17" i="6" s="1"/>
  <c r="BB43" i="6" s="1"/>
  <c r="BB15" i="6"/>
  <c r="BB17" i="6" s="1"/>
  <c r="BB41" i="6" s="1"/>
  <c r="AU15" i="6"/>
  <c r="BV15" i="6"/>
  <c r="AR15" i="6"/>
  <c r="AR17" i="6" s="1"/>
  <c r="AN45" i="6" s="1"/>
  <c r="BW15" i="6"/>
  <c r="AG15" i="6"/>
  <c r="AG17" i="6" s="1"/>
  <c r="Z48" i="6" s="1"/>
  <c r="CB15" i="6"/>
  <c r="CB17" i="6" s="1"/>
  <c r="CD39" i="6" s="1"/>
  <c r="CT15" i="6"/>
  <c r="CT17" i="6" s="1"/>
  <c r="CR43" i="6" s="1"/>
  <c r="CA15" i="6"/>
  <c r="CA17" i="6" s="1"/>
  <c r="CD38" i="6" s="1"/>
  <c r="BT15" i="6"/>
  <c r="BT17" i="6" s="1"/>
  <c r="BP45" i="6" s="1"/>
  <c r="CH15" i="6"/>
  <c r="CH17" i="6" s="1"/>
  <c r="CD45" i="6" s="1"/>
  <c r="CF15" i="6"/>
  <c r="CF17" i="6" s="1"/>
  <c r="CD43" i="6" s="1"/>
  <c r="BV17" i="6"/>
  <c r="BP47" i="6" s="1"/>
  <c r="DN4" i="6"/>
  <c r="DM21" i="6"/>
  <c r="DM5" i="6"/>
  <c r="DM6" i="6"/>
  <c r="DM23" i="6"/>
  <c r="DM22" i="6"/>
  <c r="DM24" i="6"/>
  <c r="DM7" i="6"/>
  <c r="DM8" i="6"/>
  <c r="DM25" i="6"/>
  <c r="DM9" i="6"/>
  <c r="DM26" i="6"/>
  <c r="DM10" i="6"/>
  <c r="DM27" i="6"/>
  <c r="DM33" i="6" s="1"/>
  <c r="DG48" i="6" s="1"/>
  <c r="DM11" i="6"/>
  <c r="DM28" i="6"/>
  <c r="DM12" i="6"/>
  <c r="DM29" i="6"/>
  <c r="DM30" i="6"/>
  <c r="DM13" i="6"/>
  <c r="F2" i="28"/>
  <c r="L2" i="28" s="1"/>
  <c r="F6" i="28"/>
  <c r="BW5" i="6"/>
  <c r="BW7" i="6"/>
  <c r="BW8" i="6"/>
  <c r="BW21" i="6"/>
  <c r="BW6" i="6"/>
  <c r="BX4" i="6"/>
  <c r="BW23" i="6"/>
  <c r="BW26" i="6"/>
  <c r="BW25" i="6"/>
  <c r="BW27" i="6"/>
  <c r="BW22" i="6"/>
  <c r="BW33" i="6" s="1"/>
  <c r="BQ48" i="6" s="1"/>
  <c r="BW24" i="6"/>
  <c r="BW9" i="6"/>
  <c r="BW10" i="6"/>
  <c r="BW11" i="6"/>
  <c r="BW28" i="6"/>
  <c r="BW12" i="6"/>
  <c r="BW29" i="6"/>
  <c r="BW30" i="6"/>
  <c r="BW13" i="6"/>
  <c r="AU11" i="6"/>
  <c r="AU7" i="6"/>
  <c r="AU6" i="6"/>
  <c r="AU8" i="6"/>
  <c r="AU10" i="6"/>
  <c r="AU5" i="6"/>
  <c r="AU25" i="6"/>
  <c r="AU26" i="6"/>
  <c r="AU28" i="6"/>
  <c r="AV4" i="6"/>
  <c r="AU24" i="6"/>
  <c r="AU21" i="6"/>
  <c r="AU27" i="6"/>
  <c r="AU22" i="6"/>
  <c r="AU23" i="6"/>
  <c r="AU9" i="6"/>
  <c r="AU12" i="6"/>
  <c r="AU29" i="6"/>
  <c r="AU13" i="6"/>
  <c r="AU30" i="6"/>
  <c r="F8" i="28"/>
  <c r="F5" i="28"/>
  <c r="M103" i="75"/>
  <c r="E115" i="75"/>
  <c r="AU31" i="6"/>
  <c r="AU33" i="6" s="1"/>
  <c r="AO48" i="6" s="1"/>
  <c r="F3" i="28"/>
  <c r="F7" i="28"/>
  <c r="AU14" i="6"/>
  <c r="E115" i="76"/>
  <c r="M103" i="76"/>
  <c r="F113" i="76"/>
  <c r="N101" i="76"/>
  <c r="E113" i="75"/>
  <c r="M101" i="75"/>
  <c r="S101" i="75" s="1"/>
  <c r="F102" i="77"/>
  <c r="N102" i="77" s="1"/>
  <c r="F119" i="77"/>
  <c r="N119" i="77" s="1"/>
  <c r="F104" i="75"/>
  <c r="N92" i="75"/>
  <c r="CA10" i="33"/>
  <c r="CC10" i="33" s="1"/>
  <c r="AB23" i="35" s="1"/>
  <c r="AC23" i="35" s="1"/>
  <c r="M96" i="75"/>
  <c r="E108" i="75"/>
  <c r="F11" i="28"/>
  <c r="CZ7" i="6"/>
  <c r="CZ23" i="6"/>
  <c r="CZ25" i="6"/>
  <c r="CZ21" i="6"/>
  <c r="CZ22" i="6"/>
  <c r="CZ24" i="6"/>
  <c r="CZ5" i="6"/>
  <c r="CZ6" i="6"/>
  <c r="CZ8" i="6"/>
  <c r="CZ26" i="6"/>
  <c r="CZ27" i="6"/>
  <c r="CZ9" i="6"/>
  <c r="CZ10" i="6"/>
  <c r="CZ28" i="6"/>
  <c r="CZ11" i="6"/>
  <c r="CZ29" i="6"/>
  <c r="CZ30" i="6"/>
  <c r="CZ12" i="6"/>
  <c r="CZ13" i="6"/>
  <c r="BI17" i="6"/>
  <c r="BB48" i="6" s="1"/>
  <c r="CY33" i="6"/>
  <c r="CS48" i="6" s="1"/>
  <c r="F102" i="76"/>
  <c r="N90" i="76"/>
  <c r="BJ7" i="6"/>
  <c r="BJ5" i="6"/>
  <c r="BJ8" i="6"/>
  <c r="BJ23" i="6"/>
  <c r="BJ21" i="6"/>
  <c r="BJ24" i="6"/>
  <c r="BJ6" i="6"/>
  <c r="BJ25" i="6"/>
  <c r="BJ22" i="6"/>
  <c r="BJ26" i="6"/>
  <c r="BJ27" i="6"/>
  <c r="BJ9" i="6"/>
  <c r="BJ28" i="6"/>
  <c r="BJ10" i="6"/>
  <c r="BJ11" i="6"/>
  <c r="BJ29" i="6"/>
  <c r="BJ12" i="6"/>
  <c r="BJ30" i="6"/>
  <c r="BJ13" i="6"/>
  <c r="BJ14" i="6"/>
  <c r="BC48" i="6"/>
  <c r="CY17" i="6"/>
  <c r="CR48" i="6" s="1"/>
  <c r="E105" i="76"/>
  <c r="M93" i="76"/>
  <c r="S93" i="76" s="1"/>
  <c r="F99" i="76"/>
  <c r="N87" i="76"/>
  <c r="N113" i="75"/>
  <c r="F125" i="75"/>
  <c r="E105" i="75"/>
  <c r="M93" i="75"/>
  <c r="S93" i="75" s="1"/>
  <c r="F108" i="77"/>
  <c r="N108" i="77" s="1"/>
  <c r="S108" i="77" s="1"/>
  <c r="F99" i="77"/>
  <c r="N99" i="77" s="1"/>
  <c r="F119" i="75"/>
  <c r="N107" i="75"/>
  <c r="BR10" i="33"/>
  <c r="BT10" i="33" s="1"/>
  <c r="N91" i="75"/>
  <c r="S91" i="75" s="1"/>
  <c r="F103" i="75"/>
  <c r="N105" i="76"/>
  <c r="F117" i="76"/>
  <c r="E121" i="75"/>
  <c r="M109" i="75"/>
  <c r="F109" i="77"/>
  <c r="N109" i="77" s="1"/>
  <c r="F115" i="77"/>
  <c r="N115" i="77" s="1"/>
  <c r="F103" i="76"/>
  <c r="N91" i="76"/>
  <c r="S91" i="76" s="1"/>
  <c r="N96" i="75"/>
  <c r="F108" i="75"/>
  <c r="F101" i="77"/>
  <c r="N101" i="77" s="1"/>
  <c r="S101" i="77" s="1"/>
  <c r="F108" i="76"/>
  <c r="N96" i="76"/>
  <c r="S96" i="76" s="1"/>
  <c r="F100" i="76"/>
  <c r="N88" i="76"/>
  <c r="S88" i="76" s="1"/>
  <c r="F106" i="77"/>
  <c r="N106" i="77" s="1"/>
  <c r="N105" i="75"/>
  <c r="F117" i="75"/>
  <c r="M120" i="76"/>
  <c r="E132" i="76"/>
  <c r="E98" i="77"/>
  <c r="M98" i="77" s="1"/>
  <c r="E116" i="77"/>
  <c r="M116" i="77" s="1"/>
  <c r="M94" i="76"/>
  <c r="E106" i="76"/>
  <c r="M87" i="76"/>
  <c r="E99" i="76"/>
  <c r="N121" i="76"/>
  <c r="F133" i="76"/>
  <c r="E112" i="75"/>
  <c r="M100" i="75"/>
  <c r="E109" i="77"/>
  <c r="M109" i="77" s="1"/>
  <c r="N106" i="75"/>
  <c r="F118" i="75"/>
  <c r="N88" i="75"/>
  <c r="S88" i="75" s="1"/>
  <c r="F100" i="75"/>
  <c r="E104" i="75"/>
  <c r="M92" i="75"/>
  <c r="E109" i="76"/>
  <c r="M97" i="76"/>
  <c r="S97" i="76" s="1"/>
  <c r="E106" i="75"/>
  <c r="M94" i="75"/>
  <c r="S94" i="75" s="1"/>
  <c r="M86" i="75"/>
  <c r="E98" i="75"/>
  <c r="E102" i="77"/>
  <c r="M102" i="77" s="1"/>
  <c r="N114" i="75"/>
  <c r="F126" i="75"/>
  <c r="F106" i="76"/>
  <c r="N94" i="76"/>
  <c r="F121" i="75"/>
  <c r="N109" i="75"/>
  <c r="N86" i="75"/>
  <c r="F98" i="75"/>
  <c r="F111" i="75"/>
  <c r="N99" i="75"/>
  <c r="M92" i="76"/>
  <c r="S92" i="76" s="1"/>
  <c r="E104" i="76"/>
  <c r="E99" i="77"/>
  <c r="M99" i="77" s="1"/>
  <c r="N107" i="76"/>
  <c r="F119" i="76"/>
  <c r="E113" i="76"/>
  <c r="M101" i="76"/>
  <c r="F112" i="77"/>
  <c r="N112" i="77" s="1"/>
  <c r="M90" i="76"/>
  <c r="E102" i="76"/>
  <c r="E106" i="77"/>
  <c r="M106" i="77" s="1"/>
  <c r="E98" i="76"/>
  <c r="M86" i="76"/>
  <c r="N86" i="76"/>
  <c r="F98" i="76"/>
  <c r="M87" i="75"/>
  <c r="S87" i="75" s="1"/>
  <c r="E99" i="75"/>
  <c r="F98" i="77"/>
  <c r="N98" i="77" s="1"/>
  <c r="E102" i="75"/>
  <c r="M90" i="75"/>
  <c r="S90" i="75" s="1"/>
  <c r="F116" i="76"/>
  <c r="N104" i="76"/>
  <c r="E119" i="77" l="1"/>
  <c r="M119" i="77" s="1"/>
  <c r="S119" i="77" s="1"/>
  <c r="G119" i="90"/>
  <c r="O119" i="90" s="1"/>
  <c r="U119" i="90" s="1"/>
  <c r="G118" i="88"/>
  <c r="O118" i="88" s="1"/>
  <c r="U118" i="88" s="1"/>
  <c r="G121" i="90"/>
  <c r="O121" i="90" s="1"/>
  <c r="U121" i="90" s="1"/>
  <c r="G118" i="89"/>
  <c r="O118" i="89" s="1"/>
  <c r="U118" i="89" s="1"/>
  <c r="G121" i="88"/>
  <c r="O121" i="88" s="1"/>
  <c r="U121" i="88" s="1"/>
  <c r="G118" i="90"/>
  <c r="O118" i="90" s="1"/>
  <c r="U118" i="90" s="1"/>
  <c r="H110" i="90"/>
  <c r="P110" i="90" s="1"/>
  <c r="U110" i="90" s="1"/>
  <c r="H110" i="88"/>
  <c r="P110" i="88" s="1"/>
  <c r="U110" i="88" s="1"/>
  <c r="G119" i="89"/>
  <c r="O119" i="89" s="1"/>
  <c r="U119" i="89" s="1"/>
  <c r="G121" i="89"/>
  <c r="O121" i="89" s="1"/>
  <c r="U121" i="89" s="1"/>
  <c r="H110" i="89"/>
  <c r="P110" i="89" s="1"/>
  <c r="U110" i="89" s="1"/>
  <c r="G119" i="88"/>
  <c r="O119" i="88" s="1"/>
  <c r="U119" i="88" s="1"/>
  <c r="E125" i="77"/>
  <c r="M125" i="77" s="1"/>
  <c r="E115" i="77"/>
  <c r="M115" i="77" s="1"/>
  <c r="S115" i="77" s="1"/>
  <c r="S105" i="77"/>
  <c r="M117" i="77"/>
  <c r="E129" i="77"/>
  <c r="U117" i="90"/>
  <c r="F116" i="77"/>
  <c r="N116" i="77" s="1"/>
  <c r="S116" i="77" s="1"/>
  <c r="U114" i="90"/>
  <c r="U112" i="90"/>
  <c r="U120" i="90"/>
  <c r="U116" i="90"/>
  <c r="U115" i="90"/>
  <c r="U111" i="90"/>
  <c r="U113" i="90"/>
  <c r="U112" i="89"/>
  <c r="U116" i="89"/>
  <c r="U115" i="88"/>
  <c r="U113" i="89"/>
  <c r="U117" i="88"/>
  <c r="U111" i="88"/>
  <c r="U111" i="89"/>
  <c r="U115" i="89"/>
  <c r="U114" i="89"/>
  <c r="U120" i="89"/>
  <c r="U117" i="89"/>
  <c r="E112" i="77"/>
  <c r="M112" i="77" s="1"/>
  <c r="S112" i="77" s="1"/>
  <c r="U112" i="88"/>
  <c r="U120" i="88"/>
  <c r="U116" i="88"/>
  <c r="U113" i="88"/>
  <c r="U114" i="88"/>
  <c r="S109" i="77"/>
  <c r="CA12" i="91"/>
  <c r="CC12" i="91" s="1"/>
  <c r="G5" i="85"/>
  <c r="G5" i="84"/>
  <c r="G5" i="86"/>
  <c r="N5" i="86" s="1"/>
  <c r="S5" i="86" s="1"/>
  <c r="H132" i="89"/>
  <c r="H130" i="88"/>
  <c r="H12" i="85"/>
  <c r="N12" i="85" s="1"/>
  <c r="H12" i="86"/>
  <c r="O12" i="86" s="1"/>
  <c r="H12" i="84"/>
  <c r="S12" i="84" s="1"/>
  <c r="G11" i="85"/>
  <c r="G11" i="86"/>
  <c r="N11" i="86" s="1"/>
  <c r="S11" i="86" s="1"/>
  <c r="G11" i="84"/>
  <c r="G10" i="86"/>
  <c r="N10" i="86" s="1"/>
  <c r="S10" i="86" s="1"/>
  <c r="G10" i="84"/>
  <c r="G10" i="85"/>
  <c r="G126" i="90"/>
  <c r="H129" i="90"/>
  <c r="H128" i="90"/>
  <c r="H19" i="84"/>
  <c r="S19" i="84" s="1"/>
  <c r="H15" i="84"/>
  <c r="S15" i="84" s="1"/>
  <c r="H17" i="86"/>
  <c r="O17" i="86" s="1"/>
  <c r="G129" i="88"/>
  <c r="G127" i="90"/>
  <c r="G124" i="88"/>
  <c r="G125" i="89"/>
  <c r="G123" i="89"/>
  <c r="G129" i="89"/>
  <c r="G123" i="90"/>
  <c r="H133" i="88"/>
  <c r="H21" i="85"/>
  <c r="N21" i="85" s="1"/>
  <c r="H133" i="90"/>
  <c r="G125" i="90"/>
  <c r="G132" i="90"/>
  <c r="H14" i="85"/>
  <c r="N14" i="85" s="1"/>
  <c r="H16" i="84"/>
  <c r="S16" i="84" s="1"/>
  <c r="H22" i="84"/>
  <c r="S22" i="84" s="1"/>
  <c r="G122" i="89"/>
  <c r="H128" i="89"/>
  <c r="H124" i="88"/>
  <c r="H17" i="84"/>
  <c r="S17" i="84" s="1"/>
  <c r="H23" i="86"/>
  <c r="O23" i="86" s="1"/>
  <c r="H127" i="90"/>
  <c r="H131" i="90"/>
  <c r="H124" i="89"/>
  <c r="H126" i="90"/>
  <c r="G128" i="88"/>
  <c r="G125" i="88"/>
  <c r="H18" i="84"/>
  <c r="S18" i="84" s="1"/>
  <c r="H22" i="85"/>
  <c r="N22" i="85" s="1"/>
  <c r="E132" i="77"/>
  <c r="M132" i="77" s="1"/>
  <c r="G7" i="86"/>
  <c r="N7" i="86" s="1"/>
  <c r="S7" i="86" s="1"/>
  <c r="G7" i="85"/>
  <c r="G7" i="84"/>
  <c r="G4" i="86"/>
  <c r="N4" i="86" s="1"/>
  <c r="S4" i="86" s="1"/>
  <c r="G4" i="85"/>
  <c r="G4" i="84"/>
  <c r="G122" i="88"/>
  <c r="H125" i="90"/>
  <c r="H19" i="85"/>
  <c r="N19" i="85" s="1"/>
  <c r="H15" i="85"/>
  <c r="N15" i="85" s="1"/>
  <c r="H20" i="84"/>
  <c r="S20" i="84" s="1"/>
  <c r="H23" i="84"/>
  <c r="S23" i="84" s="1"/>
  <c r="H128" i="88"/>
  <c r="H131" i="89"/>
  <c r="G123" i="88"/>
  <c r="G132" i="88"/>
  <c r="H130" i="89"/>
  <c r="H21" i="86"/>
  <c r="O21" i="86" s="1"/>
  <c r="H123" i="90"/>
  <c r="BR12" i="91"/>
  <c r="BT12" i="91" s="1"/>
  <c r="H126" i="89"/>
  <c r="G122" i="90"/>
  <c r="H18" i="85"/>
  <c r="N18" i="85" s="1"/>
  <c r="H14" i="86"/>
  <c r="O14" i="86" s="1"/>
  <c r="H16" i="85"/>
  <c r="N16" i="85" s="1"/>
  <c r="H22" i="86"/>
  <c r="O22" i="86" s="1"/>
  <c r="G127" i="89"/>
  <c r="G9" i="86"/>
  <c r="N9" i="86" s="1"/>
  <c r="S9" i="86" s="1"/>
  <c r="G9" i="85"/>
  <c r="G9" i="84"/>
  <c r="G3" i="86"/>
  <c r="N3" i="86" s="1"/>
  <c r="S3" i="86" s="1"/>
  <c r="G3" i="85"/>
  <c r="G3" i="84"/>
  <c r="G8" i="86"/>
  <c r="N8" i="86" s="1"/>
  <c r="S8" i="86" s="1"/>
  <c r="G8" i="85"/>
  <c r="G8" i="84"/>
  <c r="G6" i="84"/>
  <c r="G6" i="86"/>
  <c r="N6" i="86" s="1"/>
  <c r="S6" i="86" s="1"/>
  <c r="G6" i="85"/>
  <c r="G126" i="89"/>
  <c r="H123" i="89"/>
  <c r="H15" i="86"/>
  <c r="O15" i="86" s="1"/>
  <c r="H20" i="85"/>
  <c r="N20" i="85" s="1"/>
  <c r="G129" i="90"/>
  <c r="G124" i="90"/>
  <c r="G128" i="89"/>
  <c r="H125" i="88"/>
  <c r="H21" i="84"/>
  <c r="S21" i="84" s="1"/>
  <c r="H125" i="89"/>
  <c r="H124" i="90"/>
  <c r="H127" i="88"/>
  <c r="G132" i="89"/>
  <c r="E2" i="29"/>
  <c r="G2" i="84"/>
  <c r="G2" i="86"/>
  <c r="N2" i="86" s="1"/>
  <c r="S2" i="86" s="1"/>
  <c r="G2" i="85"/>
  <c r="G124" i="89"/>
  <c r="H130" i="90"/>
  <c r="H129" i="89"/>
  <c r="H19" i="86"/>
  <c r="O19" i="86" s="1"/>
  <c r="H17" i="85"/>
  <c r="N17" i="85" s="1"/>
  <c r="H20" i="86"/>
  <c r="O20" i="86" s="1"/>
  <c r="H23" i="85"/>
  <c r="N23" i="85" s="1"/>
  <c r="G128" i="90"/>
  <c r="H132" i="88"/>
  <c r="BI12" i="91"/>
  <c r="BK12" i="91" s="1"/>
  <c r="H131" i="88"/>
  <c r="H127" i="89"/>
  <c r="H123" i="88"/>
  <c r="H126" i="88"/>
  <c r="H132" i="90"/>
  <c r="G127" i="88"/>
  <c r="H129" i="88"/>
  <c r="H18" i="86"/>
  <c r="O18" i="86" s="1"/>
  <c r="H14" i="84"/>
  <c r="S14" i="84" s="1"/>
  <c r="H16" i="86"/>
  <c r="O16" i="86" s="1"/>
  <c r="H133" i="89"/>
  <c r="G126" i="88"/>
  <c r="S102" i="77"/>
  <c r="S106" i="77"/>
  <c r="S99" i="77"/>
  <c r="N117" i="77"/>
  <c r="F129" i="77"/>
  <c r="S98" i="77"/>
  <c r="F23" i="27"/>
  <c r="O23" i="27" s="1"/>
  <c r="S86" i="76"/>
  <c r="S101" i="76"/>
  <c r="S87" i="76"/>
  <c r="S90" i="76"/>
  <c r="S92" i="75"/>
  <c r="S94" i="76"/>
  <c r="S107" i="76"/>
  <c r="S109" i="75"/>
  <c r="S86" i="75"/>
  <c r="S96" i="75"/>
  <c r="J132" i="75"/>
  <c r="R131" i="75"/>
  <c r="Q112" i="27"/>
  <c r="H124" i="27"/>
  <c r="Q111" i="27"/>
  <c r="H123" i="27"/>
  <c r="T12" i="72"/>
  <c r="U12" i="72"/>
  <c r="Q125" i="27"/>
  <c r="H137" i="27"/>
  <c r="Q137" i="27" s="1"/>
  <c r="J121" i="41"/>
  <c r="T121" i="41" s="1"/>
  <c r="F17" i="27"/>
  <c r="O17" i="27" s="1"/>
  <c r="AE50" i="32"/>
  <c r="AE51" i="32" s="1"/>
  <c r="AE52" i="32" s="1"/>
  <c r="AE53" i="32" s="1"/>
  <c r="AE54" i="32" s="1"/>
  <c r="AE55" i="32" s="1"/>
  <c r="AE56" i="32" s="1"/>
  <c r="AE57" i="32" s="1"/>
  <c r="AE58" i="32" s="1"/>
  <c r="AE59" i="32" s="1"/>
  <c r="AE60" i="32" s="1"/>
  <c r="AI50" i="32"/>
  <c r="AI51" i="32" s="1"/>
  <c r="AI52" i="32" s="1"/>
  <c r="AI53" i="32" s="1"/>
  <c r="AI54" i="32" s="1"/>
  <c r="AI55" i="32" s="1"/>
  <c r="AI56" i="32" s="1"/>
  <c r="AI57" i="32" s="1"/>
  <c r="AI58" i="32" s="1"/>
  <c r="AI59" i="32" s="1"/>
  <c r="AI60" i="32" s="1"/>
  <c r="F21" i="27"/>
  <c r="O21" i="27" s="1"/>
  <c r="AQ20" i="32"/>
  <c r="AU39" i="32"/>
  <c r="AU40" i="32" s="1"/>
  <c r="AU41" i="32" s="1"/>
  <c r="AU42" i="32" s="1"/>
  <c r="AU43" i="32" s="1"/>
  <c r="AU44" i="32" s="1"/>
  <c r="AU45" i="32" s="1"/>
  <c r="AU46" i="32" s="1"/>
  <c r="AU47" i="32" s="1"/>
  <c r="AU48" i="32" s="1"/>
  <c r="AU49" i="32" s="1"/>
  <c r="AM39" i="32"/>
  <c r="AQ50" i="32"/>
  <c r="AQ51" i="32" s="1"/>
  <c r="AQ52" i="32" s="1"/>
  <c r="AQ53" i="32" s="1"/>
  <c r="AQ54" i="32" s="1"/>
  <c r="AQ55" i="32" s="1"/>
  <c r="AQ56" i="32" s="1"/>
  <c r="AQ57" i="32" s="1"/>
  <c r="AQ58" i="32" s="1"/>
  <c r="AQ59" i="32" s="1"/>
  <c r="AQ60" i="32" s="1"/>
  <c r="AE20" i="32"/>
  <c r="AI20" i="32"/>
  <c r="F14" i="27"/>
  <c r="O14" i="27" s="1"/>
  <c r="F20" i="27"/>
  <c r="O20" i="27" s="1"/>
  <c r="F19" i="27"/>
  <c r="O19" i="27" s="1"/>
  <c r="F16" i="27"/>
  <c r="O16" i="27" s="1"/>
  <c r="F15" i="27"/>
  <c r="O15" i="27" s="1"/>
  <c r="F18" i="27"/>
  <c r="O18" i="27" s="1"/>
  <c r="E7" i="27"/>
  <c r="N7" i="27" s="1"/>
  <c r="E7" i="29"/>
  <c r="E4" i="27"/>
  <c r="N4" i="27" s="1"/>
  <c r="E4" i="29"/>
  <c r="F12" i="27"/>
  <c r="O12" i="27" s="1"/>
  <c r="F12" i="29"/>
  <c r="E9" i="27"/>
  <c r="N9" i="27" s="1"/>
  <c r="E9" i="29"/>
  <c r="E3" i="27"/>
  <c r="N3" i="27" s="1"/>
  <c r="E3" i="29"/>
  <c r="E8" i="27"/>
  <c r="N8" i="27" s="1"/>
  <c r="E8" i="29"/>
  <c r="E5" i="27"/>
  <c r="N5" i="27" s="1"/>
  <c r="E5" i="29"/>
  <c r="E6" i="27"/>
  <c r="N6" i="27" s="1"/>
  <c r="E6" i="29"/>
  <c r="E11" i="27"/>
  <c r="N11" i="27" s="1"/>
  <c r="E11" i="29"/>
  <c r="E10" i="27"/>
  <c r="N10" i="27" s="1"/>
  <c r="E10" i="29"/>
  <c r="E2" i="27"/>
  <c r="L3" i="28"/>
  <c r="F15" i="28"/>
  <c r="F27" i="28" s="1"/>
  <c r="F39" i="28" s="1"/>
  <c r="F51" i="28" s="1"/>
  <c r="F63" i="28" s="1"/>
  <c r="F75" i="28" s="1"/>
  <c r="F87" i="28" s="1"/>
  <c r="F99" i="28" s="1"/>
  <c r="F111" i="28" s="1"/>
  <c r="F123" i="28" s="1"/>
  <c r="F135" i="28" s="1"/>
  <c r="L8" i="28"/>
  <c r="F20" i="28"/>
  <c r="F32" i="28" s="1"/>
  <c r="F44" i="28" s="1"/>
  <c r="F56" i="28" s="1"/>
  <c r="F68" i="28" s="1"/>
  <c r="F80" i="28" s="1"/>
  <c r="F92" i="28" s="1"/>
  <c r="F104" i="28" s="1"/>
  <c r="F116" i="28" s="1"/>
  <c r="F128" i="28" s="1"/>
  <c r="F140" i="28" s="1"/>
  <c r="L11" i="28"/>
  <c r="F23" i="28"/>
  <c r="F35" i="28" s="1"/>
  <c r="F47" i="28" s="1"/>
  <c r="F59" i="28" s="1"/>
  <c r="F71" i="28" s="1"/>
  <c r="F83" i="28" s="1"/>
  <c r="F95" i="28" s="1"/>
  <c r="F107" i="28" s="1"/>
  <c r="F119" i="28" s="1"/>
  <c r="F131" i="28" s="1"/>
  <c r="F143" i="28" s="1"/>
  <c r="L7" i="28"/>
  <c r="F19" i="28"/>
  <c r="F31" i="28" s="1"/>
  <c r="F43" i="28" s="1"/>
  <c r="F55" i="28" s="1"/>
  <c r="F67" i="28" s="1"/>
  <c r="F79" i="28" s="1"/>
  <c r="F91" i="28" s="1"/>
  <c r="F103" i="28" s="1"/>
  <c r="F115" i="28" s="1"/>
  <c r="F127" i="28" s="1"/>
  <c r="F139" i="28" s="1"/>
  <c r="L9" i="28"/>
  <c r="F21" i="28"/>
  <c r="F33" i="28" s="1"/>
  <c r="F45" i="28" s="1"/>
  <c r="F57" i="28" s="1"/>
  <c r="F69" i="28" s="1"/>
  <c r="F81" i="28" s="1"/>
  <c r="F93" i="28" s="1"/>
  <c r="F105" i="28" s="1"/>
  <c r="F117" i="28" s="1"/>
  <c r="F129" i="28" s="1"/>
  <c r="F141" i="28" s="1"/>
  <c r="L10" i="28"/>
  <c r="F22" i="28"/>
  <c r="L5" i="28"/>
  <c r="F17" i="28"/>
  <c r="F29" i="28" s="1"/>
  <c r="F41" i="28" s="1"/>
  <c r="F53" i="28" s="1"/>
  <c r="F65" i="28" s="1"/>
  <c r="F77" i="28" s="1"/>
  <c r="F89" i="28" s="1"/>
  <c r="F101" i="28" s="1"/>
  <c r="F113" i="28" s="1"/>
  <c r="F125" i="28" s="1"/>
  <c r="F137" i="28" s="1"/>
  <c r="L6" i="28"/>
  <c r="F18" i="28"/>
  <c r="F30" i="28" s="1"/>
  <c r="F42" i="28" s="1"/>
  <c r="F54" i="28" s="1"/>
  <c r="F66" i="28" s="1"/>
  <c r="F78" i="28" s="1"/>
  <c r="F90" i="28" s="1"/>
  <c r="F102" i="28" s="1"/>
  <c r="F114" i="28" s="1"/>
  <c r="F126" i="28" s="1"/>
  <c r="F138" i="28" s="1"/>
  <c r="L4" i="28"/>
  <c r="F16" i="28"/>
  <c r="F28" i="28" s="1"/>
  <c r="F40" i="28" s="1"/>
  <c r="F52" i="28" s="1"/>
  <c r="F64" i="28" s="1"/>
  <c r="F76" i="28" s="1"/>
  <c r="F88" i="28" s="1"/>
  <c r="F100" i="28" s="1"/>
  <c r="F112" i="28" s="1"/>
  <c r="F124" i="28" s="1"/>
  <c r="F136" i="28" s="1"/>
  <c r="F22" i="27"/>
  <c r="O22" i="27" s="1"/>
  <c r="E19" i="27"/>
  <c r="N19" i="27" s="1"/>
  <c r="DN13" i="39"/>
  <c r="J13" i="72" s="1"/>
  <c r="R13" i="72" s="1"/>
  <c r="S13" i="72" s="1"/>
  <c r="FZ12" i="39"/>
  <c r="GD12" i="39"/>
  <c r="GH12" i="39"/>
  <c r="GL12" i="39"/>
  <c r="GP12" i="39"/>
  <c r="GT12" i="39"/>
  <c r="GX12" i="39"/>
  <c r="GA12" i="39"/>
  <c r="GE12" i="39"/>
  <c r="GI12" i="39"/>
  <c r="GM12" i="39"/>
  <c r="GQ12" i="39"/>
  <c r="GU12" i="39"/>
  <c r="GY12" i="39"/>
  <c r="GB12" i="39"/>
  <c r="GF12" i="39"/>
  <c r="GJ12" i="39"/>
  <c r="GN12" i="39"/>
  <c r="GR12" i="39"/>
  <c r="GV12" i="39"/>
  <c r="GZ12" i="39"/>
  <c r="FY12" i="39"/>
  <c r="GC12" i="39"/>
  <c r="K12" i="41" s="1"/>
  <c r="U12" i="41" s="1"/>
  <c r="GG12" i="39"/>
  <c r="GK12" i="39"/>
  <c r="GO12" i="39"/>
  <c r="GS12" i="39"/>
  <c r="GW12" i="39"/>
  <c r="FX12" i="39"/>
  <c r="H140" i="27"/>
  <c r="Q140" i="27" s="1"/>
  <c r="H145" i="27"/>
  <c r="Q145" i="27" s="1"/>
  <c r="H129" i="27"/>
  <c r="Q129" i="27" s="1"/>
  <c r="X110" i="41"/>
  <c r="Y110" i="41"/>
  <c r="Q119" i="47"/>
  <c r="P119" i="47"/>
  <c r="H122" i="27"/>
  <c r="Q122" i="27" s="1"/>
  <c r="H120" i="58"/>
  <c r="O120" i="58" s="1"/>
  <c r="DM121" i="39"/>
  <c r="H120" i="74"/>
  <c r="P120" i="74" s="1"/>
  <c r="H120" i="47"/>
  <c r="N120" i="47" s="1"/>
  <c r="O120" i="47" s="1"/>
  <c r="H138" i="27"/>
  <c r="Q138" i="27" s="1"/>
  <c r="H119" i="27"/>
  <c r="Q119" i="27" s="1"/>
  <c r="H119" i="41"/>
  <c r="R119" i="41" s="1"/>
  <c r="H130" i="27"/>
  <c r="Q130" i="27" s="1"/>
  <c r="H144" i="27"/>
  <c r="Q144" i="27" s="1"/>
  <c r="H115" i="27"/>
  <c r="Q115" i="27" s="1"/>
  <c r="H115" i="41"/>
  <c r="R115" i="41" s="1"/>
  <c r="FU4" i="39"/>
  <c r="Y4" i="41"/>
  <c r="X4" i="41"/>
  <c r="DU17" i="6"/>
  <c r="ER5" i="39"/>
  <c r="L5" i="41"/>
  <c r="W5" i="41" s="1"/>
  <c r="FA5" i="39"/>
  <c r="E119" i="75"/>
  <c r="M107" i="75"/>
  <c r="S107" i="75" s="1"/>
  <c r="E131" i="76"/>
  <c r="M119" i="76"/>
  <c r="M124" i="76"/>
  <c r="E136" i="76"/>
  <c r="M136" i="76" s="1"/>
  <c r="BI11" i="33"/>
  <c r="BK11" i="33" s="1"/>
  <c r="E7" i="28"/>
  <c r="E4" i="28"/>
  <c r="E127" i="76"/>
  <c r="M115" i="76"/>
  <c r="E2" i="28"/>
  <c r="K2" i="28" s="1"/>
  <c r="DM17" i="6"/>
  <c r="DF48" i="6" s="1"/>
  <c r="M115" i="75"/>
  <c r="E127" i="75"/>
  <c r="AV24" i="6"/>
  <c r="AV22" i="6"/>
  <c r="AV9" i="6"/>
  <c r="AV29" i="6"/>
  <c r="AV8" i="6"/>
  <c r="AV25" i="6"/>
  <c r="AV27" i="6"/>
  <c r="AV11" i="6"/>
  <c r="AV7" i="6"/>
  <c r="AV6" i="6"/>
  <c r="AV23" i="6"/>
  <c r="AV28" i="6"/>
  <c r="AV5" i="6"/>
  <c r="AV21" i="6"/>
  <c r="AV26" i="6"/>
  <c r="AV10" i="6"/>
  <c r="AV12" i="6"/>
  <c r="AV13" i="6"/>
  <c r="AV30" i="6"/>
  <c r="AV14" i="6"/>
  <c r="BX22" i="6"/>
  <c r="BX23" i="6"/>
  <c r="BX9" i="6"/>
  <c r="BX21" i="6"/>
  <c r="BX24" i="6"/>
  <c r="BX5" i="6"/>
  <c r="BX10" i="6"/>
  <c r="BX6" i="6"/>
  <c r="BX25" i="6"/>
  <c r="BX27" i="6"/>
  <c r="BX11" i="6"/>
  <c r="BX8" i="6"/>
  <c r="BX7" i="6"/>
  <c r="BX26" i="6"/>
  <c r="BX28" i="6"/>
  <c r="BX12" i="6"/>
  <c r="BX29" i="6"/>
  <c r="BX30" i="6"/>
  <c r="BX13" i="6"/>
  <c r="BX14" i="6"/>
  <c r="DN24" i="6"/>
  <c r="DN6" i="6"/>
  <c r="DN5" i="6"/>
  <c r="DN22" i="6"/>
  <c r="DN23" i="6"/>
  <c r="DN21" i="6"/>
  <c r="DN7" i="6"/>
  <c r="DN25" i="6"/>
  <c r="DN8" i="6"/>
  <c r="DN9" i="6"/>
  <c r="DN26" i="6"/>
  <c r="DN27" i="6"/>
  <c r="DN10" i="6"/>
  <c r="DN11" i="6"/>
  <c r="DN28" i="6"/>
  <c r="DN12" i="6"/>
  <c r="DN29" i="6"/>
  <c r="DN30" i="6"/>
  <c r="DN13" i="6"/>
  <c r="DN14" i="6"/>
  <c r="E9" i="28"/>
  <c r="AN48" i="6"/>
  <c r="E3" i="28"/>
  <c r="E8" i="28"/>
  <c r="E5" i="28"/>
  <c r="E6" i="28"/>
  <c r="F14" i="28"/>
  <c r="E11" i="28"/>
  <c r="BW17" i="6"/>
  <c r="BP48" i="6" s="1"/>
  <c r="E10" i="28"/>
  <c r="E120" i="75"/>
  <c r="M108" i="75"/>
  <c r="F131" i="77"/>
  <c r="N131" i="77" s="1"/>
  <c r="N113" i="76"/>
  <c r="F125" i="76"/>
  <c r="BR11" i="33"/>
  <c r="BT11" i="33" s="1"/>
  <c r="BB49" i="6"/>
  <c r="CS49" i="6"/>
  <c r="F22" i="29"/>
  <c r="M10" i="29"/>
  <c r="F114" i="77"/>
  <c r="N114" i="77" s="1"/>
  <c r="F12" i="28"/>
  <c r="BC49" i="6"/>
  <c r="N102" i="76"/>
  <c r="F114" i="76"/>
  <c r="CZ17" i="6"/>
  <c r="CR49" i="6" s="1"/>
  <c r="N104" i="75"/>
  <c r="F116" i="75"/>
  <c r="M113" i="75"/>
  <c r="S113" i="75" s="1"/>
  <c r="E125" i="75"/>
  <c r="F113" i="77"/>
  <c r="N113" i="77" s="1"/>
  <c r="S113" i="77" s="1"/>
  <c r="E133" i="75"/>
  <c r="M121" i="75"/>
  <c r="F111" i="77"/>
  <c r="N111" i="77" s="1"/>
  <c r="CA11" i="33"/>
  <c r="CC11" i="33" s="1"/>
  <c r="AB24" i="35" s="1"/>
  <c r="AC24" i="35" s="1"/>
  <c r="F120" i="76"/>
  <c r="N108" i="76"/>
  <c r="S108" i="76" s="1"/>
  <c r="F120" i="75"/>
  <c r="N108" i="75"/>
  <c r="F127" i="77"/>
  <c r="N127" i="77" s="1"/>
  <c r="F121" i="77"/>
  <c r="N121" i="77" s="1"/>
  <c r="F129" i="76"/>
  <c r="N117" i="76"/>
  <c r="M105" i="75"/>
  <c r="S105" i="75" s="1"/>
  <c r="E117" i="75"/>
  <c r="N125" i="75"/>
  <c r="F137" i="75"/>
  <c r="F115" i="75"/>
  <c r="N103" i="75"/>
  <c r="S103" i="75" s="1"/>
  <c r="F120" i="77"/>
  <c r="N120" i="77" s="1"/>
  <c r="S120" i="77" s="1"/>
  <c r="N99" i="76"/>
  <c r="F111" i="76"/>
  <c r="M105" i="76"/>
  <c r="S105" i="76" s="1"/>
  <c r="E117" i="76"/>
  <c r="N103" i="76"/>
  <c r="S103" i="76" s="1"/>
  <c r="F115" i="76"/>
  <c r="N119" i="75"/>
  <c r="F131" i="75"/>
  <c r="M98" i="75"/>
  <c r="E110" i="75"/>
  <c r="M109" i="76"/>
  <c r="S109" i="76" s="1"/>
  <c r="E121" i="76"/>
  <c r="E144" i="76"/>
  <c r="M144" i="76" s="1"/>
  <c r="M132" i="76"/>
  <c r="E118" i="77"/>
  <c r="M118" i="77" s="1"/>
  <c r="M113" i="76"/>
  <c r="E125" i="76"/>
  <c r="M104" i="76"/>
  <c r="S104" i="76" s="1"/>
  <c r="E116" i="76"/>
  <c r="F123" i="75"/>
  <c r="N111" i="75"/>
  <c r="N106" i="76"/>
  <c r="F118" i="76"/>
  <c r="M106" i="75"/>
  <c r="S106" i="75" s="1"/>
  <c r="E118" i="75"/>
  <c r="N133" i="76"/>
  <c r="F145" i="76"/>
  <c r="N145" i="76" s="1"/>
  <c r="F118" i="77"/>
  <c r="N118" i="77" s="1"/>
  <c r="N100" i="76"/>
  <c r="S100" i="76" s="1"/>
  <c r="F112" i="76"/>
  <c r="E110" i="76"/>
  <c r="M98" i="76"/>
  <c r="N119" i="76"/>
  <c r="F131" i="76"/>
  <c r="F110" i="75"/>
  <c r="N98" i="75"/>
  <c r="E114" i="77"/>
  <c r="M114" i="77" s="1"/>
  <c r="E116" i="75"/>
  <c r="M104" i="75"/>
  <c r="F130" i="75"/>
  <c r="N118" i="75"/>
  <c r="M106" i="76"/>
  <c r="E118" i="76"/>
  <c r="E128" i="77"/>
  <c r="M128" i="77" s="1"/>
  <c r="F124" i="77"/>
  <c r="N124" i="77" s="1"/>
  <c r="M99" i="76"/>
  <c r="E111" i="76"/>
  <c r="E114" i="75"/>
  <c r="M102" i="75"/>
  <c r="S102" i="75" s="1"/>
  <c r="N98" i="76"/>
  <c r="F110" i="76"/>
  <c r="N116" i="76"/>
  <c r="F128" i="76"/>
  <c r="F110" i="77"/>
  <c r="N110" i="77" s="1"/>
  <c r="M99" i="75"/>
  <c r="S99" i="75" s="1"/>
  <c r="E111" i="75"/>
  <c r="E114" i="76"/>
  <c r="M102" i="76"/>
  <c r="E111" i="77"/>
  <c r="M111" i="77" s="1"/>
  <c r="F133" i="75"/>
  <c r="N121" i="75"/>
  <c r="F138" i="75"/>
  <c r="N126" i="75"/>
  <c r="F112" i="75"/>
  <c r="N100" i="75"/>
  <c r="S100" i="75" s="1"/>
  <c r="E121" i="77"/>
  <c r="M121" i="77" s="1"/>
  <c r="M112" i="75"/>
  <c r="E124" i="75"/>
  <c r="E110" i="77"/>
  <c r="M110" i="77" s="1"/>
  <c r="N117" i="75"/>
  <c r="F129" i="75"/>
  <c r="E131" i="77" l="1"/>
  <c r="M131" i="77" s="1"/>
  <c r="S131" i="77" s="1"/>
  <c r="G131" i="90"/>
  <c r="G143" i="90" s="1"/>
  <c r="O143" i="90" s="1"/>
  <c r="G130" i="88"/>
  <c r="O130" i="88" s="1"/>
  <c r="G133" i="90"/>
  <c r="O133" i="90" s="1"/>
  <c r="G133" i="88"/>
  <c r="G145" i="88" s="1"/>
  <c r="O145" i="88" s="1"/>
  <c r="G130" i="90"/>
  <c r="G142" i="90" s="1"/>
  <c r="O142" i="90" s="1"/>
  <c r="G130" i="89"/>
  <c r="O130" i="89" s="1"/>
  <c r="H122" i="90"/>
  <c r="P122" i="90" s="1"/>
  <c r="H122" i="88"/>
  <c r="H134" i="88" s="1"/>
  <c r="P134" i="88" s="1"/>
  <c r="G131" i="89"/>
  <c r="O131" i="89" s="1"/>
  <c r="G133" i="89"/>
  <c r="G145" i="89" s="1"/>
  <c r="O145" i="89" s="1"/>
  <c r="H122" i="89"/>
  <c r="H134" i="89" s="1"/>
  <c r="P134" i="89" s="1"/>
  <c r="G131" i="88"/>
  <c r="G143" i="88" s="1"/>
  <c r="O143" i="88" s="1"/>
  <c r="E137" i="77"/>
  <c r="M137" i="77" s="1"/>
  <c r="F128" i="77"/>
  <c r="N128" i="77" s="1"/>
  <c r="S128" i="77" s="1"/>
  <c r="E127" i="77"/>
  <c r="M127" i="77" s="1"/>
  <c r="S127" i="77" s="1"/>
  <c r="S117" i="77"/>
  <c r="N2" i="27"/>
  <c r="U2" i="27" s="1"/>
  <c r="M129" i="77"/>
  <c r="E141" i="77"/>
  <c r="M141" i="77" s="1"/>
  <c r="E124" i="77"/>
  <c r="M124" i="77" s="1"/>
  <c r="S124" i="77" s="1"/>
  <c r="M11" i="85"/>
  <c r="Q11" i="85" s="1"/>
  <c r="M3" i="85"/>
  <c r="Q3" i="85" s="1"/>
  <c r="M7" i="85"/>
  <c r="Q7" i="85" s="1"/>
  <c r="M10" i="85"/>
  <c r="Q10" i="85" s="1"/>
  <c r="M9" i="85"/>
  <c r="Q9" i="85" s="1"/>
  <c r="M6" i="85"/>
  <c r="Q6" i="85" s="1"/>
  <c r="M8" i="85"/>
  <c r="Q8" i="85" s="1"/>
  <c r="M4" i="85"/>
  <c r="Q4" i="85" s="1"/>
  <c r="M5" i="85"/>
  <c r="Q5" i="85" s="1"/>
  <c r="M2" i="85"/>
  <c r="Q2" i="85" s="1"/>
  <c r="R6" i="84"/>
  <c r="Y6" i="84" s="1"/>
  <c r="R3" i="84"/>
  <c r="Y3" i="84" s="1"/>
  <c r="R7" i="84"/>
  <c r="Y7" i="84" s="1"/>
  <c r="R10" i="84"/>
  <c r="Y10" i="84" s="1"/>
  <c r="R8" i="84"/>
  <c r="Y8" i="84" s="1"/>
  <c r="R4" i="84"/>
  <c r="Y4" i="84" s="1"/>
  <c r="R5" i="84"/>
  <c r="Y5" i="84" s="1"/>
  <c r="R9" i="84"/>
  <c r="Y9" i="84" s="1"/>
  <c r="R11" i="84"/>
  <c r="Y11" i="84" s="1"/>
  <c r="R2" i="84"/>
  <c r="Y2" i="84" s="1"/>
  <c r="S111" i="77"/>
  <c r="S121" i="77"/>
  <c r="BI13" i="91"/>
  <c r="BK13" i="91" s="1"/>
  <c r="E144" i="77"/>
  <c r="M144" i="77" s="1"/>
  <c r="BR13" i="91"/>
  <c r="BT13" i="91" s="1"/>
  <c r="H28" i="86"/>
  <c r="O28" i="86" s="1"/>
  <c r="H144" i="88"/>
  <c r="P144" i="88" s="1"/>
  <c r="P132" i="88"/>
  <c r="H31" i="86"/>
  <c r="O31" i="86" s="1"/>
  <c r="O124" i="89"/>
  <c r="G136" i="89"/>
  <c r="O136" i="89" s="1"/>
  <c r="H139" i="88"/>
  <c r="P139" i="88" s="1"/>
  <c r="P127" i="88"/>
  <c r="P123" i="89"/>
  <c r="H135" i="89"/>
  <c r="P135" i="89" s="1"/>
  <c r="G20" i="86"/>
  <c r="N20" i="86" s="1"/>
  <c r="S20" i="86" s="1"/>
  <c r="G16" i="84"/>
  <c r="H138" i="90"/>
  <c r="P138" i="90" s="1"/>
  <c r="P126" i="90"/>
  <c r="H139" i="90"/>
  <c r="P139" i="90" s="1"/>
  <c r="P127" i="90"/>
  <c r="H145" i="88"/>
  <c r="P145" i="88" s="1"/>
  <c r="P133" i="88"/>
  <c r="O123" i="89"/>
  <c r="G135" i="89"/>
  <c r="O135" i="89" s="1"/>
  <c r="H29" i="86"/>
  <c r="O29" i="86" s="1"/>
  <c r="P129" i="90"/>
  <c r="H141" i="90"/>
  <c r="P141" i="90" s="1"/>
  <c r="G22" i="85"/>
  <c r="G23" i="86"/>
  <c r="N23" i="86" s="1"/>
  <c r="S23" i="86" s="1"/>
  <c r="H24" i="85"/>
  <c r="N24" i="85" s="1"/>
  <c r="H13" i="86"/>
  <c r="O13" i="86" s="1"/>
  <c r="H13" i="85"/>
  <c r="N13" i="85" s="1"/>
  <c r="H13" i="84"/>
  <c r="S13" i="84" s="1"/>
  <c r="H30" i="86"/>
  <c r="O30" i="86" s="1"/>
  <c r="G139" i="88"/>
  <c r="O139" i="88" s="1"/>
  <c r="O127" i="88"/>
  <c r="H144" i="90"/>
  <c r="P144" i="90" s="1"/>
  <c r="P132" i="90"/>
  <c r="H135" i="88"/>
  <c r="P135" i="88" s="1"/>
  <c r="P123" i="88"/>
  <c r="H35" i="85"/>
  <c r="N35" i="85" s="1"/>
  <c r="H29" i="85"/>
  <c r="N29" i="85" s="1"/>
  <c r="G14" i="85"/>
  <c r="P124" i="90"/>
  <c r="H136" i="90"/>
  <c r="P136" i="90" s="1"/>
  <c r="H33" i="84"/>
  <c r="S33" i="84" s="1"/>
  <c r="G141" i="90"/>
  <c r="O141" i="90" s="1"/>
  <c r="O129" i="90"/>
  <c r="G138" i="89"/>
  <c r="O138" i="89" s="1"/>
  <c r="O126" i="89"/>
  <c r="G18" i="84"/>
  <c r="G15" i="84"/>
  <c r="G21" i="85"/>
  <c r="H33" i="86"/>
  <c r="O33" i="86" s="1"/>
  <c r="H32" i="84"/>
  <c r="S32" i="84" s="1"/>
  <c r="G16" i="85"/>
  <c r="G19" i="86"/>
  <c r="N19" i="86" s="1"/>
  <c r="S19" i="86" s="1"/>
  <c r="H34" i="84"/>
  <c r="S34" i="84" s="1"/>
  <c r="H26" i="85"/>
  <c r="N26" i="85" s="1"/>
  <c r="O125" i="90"/>
  <c r="G137" i="90"/>
  <c r="O137" i="90" s="1"/>
  <c r="H33" i="85"/>
  <c r="N33" i="85" s="1"/>
  <c r="G135" i="90"/>
  <c r="O135" i="90" s="1"/>
  <c r="O123" i="90"/>
  <c r="G136" i="88"/>
  <c r="O136" i="88" s="1"/>
  <c r="O124" i="88"/>
  <c r="G22" i="84"/>
  <c r="G23" i="85"/>
  <c r="H142" i="88"/>
  <c r="P142" i="88" s="1"/>
  <c r="P130" i="88"/>
  <c r="G17" i="86"/>
  <c r="N17" i="86" s="1"/>
  <c r="S17" i="86" s="1"/>
  <c r="H138" i="89"/>
  <c r="P138" i="89" s="1"/>
  <c r="P126" i="89"/>
  <c r="H143" i="89"/>
  <c r="P143" i="89" s="1"/>
  <c r="P131" i="89"/>
  <c r="P125" i="90"/>
  <c r="H137" i="90"/>
  <c r="P137" i="90" s="1"/>
  <c r="G19" i="85"/>
  <c r="G139" i="90"/>
  <c r="O139" i="90" s="1"/>
  <c r="O127" i="90"/>
  <c r="CA13" i="91"/>
  <c r="CC13" i="91" s="1"/>
  <c r="H138" i="88"/>
  <c r="P138" i="88" s="1"/>
  <c r="P126" i="88"/>
  <c r="H139" i="89"/>
  <c r="P139" i="89" s="1"/>
  <c r="P127" i="89"/>
  <c r="H143" i="88"/>
  <c r="P143" i="88" s="1"/>
  <c r="P131" i="88"/>
  <c r="G140" i="90"/>
  <c r="O140" i="90" s="1"/>
  <c r="O128" i="90"/>
  <c r="H141" i="89"/>
  <c r="P141" i="89" s="1"/>
  <c r="P129" i="89"/>
  <c r="H142" i="90"/>
  <c r="P142" i="90" s="1"/>
  <c r="P130" i="90"/>
  <c r="G14" i="86"/>
  <c r="N14" i="86" s="1"/>
  <c r="S14" i="86" s="1"/>
  <c r="O132" i="89"/>
  <c r="G144" i="89"/>
  <c r="O144" i="89" s="1"/>
  <c r="O128" i="89"/>
  <c r="G140" i="89"/>
  <c r="O140" i="89" s="1"/>
  <c r="H27" i="86"/>
  <c r="O27" i="86" s="1"/>
  <c r="G20" i="84"/>
  <c r="G15" i="85"/>
  <c r="G21" i="86"/>
  <c r="N21" i="86" s="1"/>
  <c r="S21" i="86" s="1"/>
  <c r="O127" i="89"/>
  <c r="G139" i="89"/>
  <c r="O139" i="89" s="1"/>
  <c r="H34" i="86"/>
  <c r="O34" i="86" s="1"/>
  <c r="H26" i="86"/>
  <c r="O26" i="86" s="1"/>
  <c r="O122" i="90"/>
  <c r="G134" i="90"/>
  <c r="O134" i="90" s="1"/>
  <c r="G135" i="88"/>
  <c r="O135" i="88" s="1"/>
  <c r="O123" i="88"/>
  <c r="H140" i="88"/>
  <c r="P140" i="88" s="1"/>
  <c r="P128" i="88"/>
  <c r="H27" i="85"/>
  <c r="N27" i="85" s="1"/>
  <c r="G134" i="88"/>
  <c r="O134" i="88" s="1"/>
  <c r="O122" i="88"/>
  <c r="G16" i="86"/>
  <c r="N16" i="86" s="1"/>
  <c r="S16" i="86" s="1"/>
  <c r="H30" i="84"/>
  <c r="S30" i="84" s="1"/>
  <c r="G140" i="88"/>
  <c r="O140" i="88" s="1"/>
  <c r="O128" i="88"/>
  <c r="P131" i="90"/>
  <c r="H143" i="90"/>
  <c r="P143" i="90" s="1"/>
  <c r="H136" i="88"/>
  <c r="P136" i="88" s="1"/>
  <c r="P124" i="88"/>
  <c r="H140" i="89"/>
  <c r="P140" i="89" s="1"/>
  <c r="P128" i="89"/>
  <c r="H28" i="84"/>
  <c r="S28" i="84" s="1"/>
  <c r="G144" i="90"/>
  <c r="O144" i="90" s="1"/>
  <c r="O132" i="90"/>
  <c r="O129" i="89"/>
  <c r="G141" i="89"/>
  <c r="O141" i="89" s="1"/>
  <c r="O125" i="89"/>
  <c r="G137" i="89"/>
  <c r="O137" i="89" s="1"/>
  <c r="G141" i="88"/>
  <c r="O141" i="88" s="1"/>
  <c r="O129" i="88"/>
  <c r="H27" i="84"/>
  <c r="S27" i="84" s="1"/>
  <c r="H140" i="90"/>
  <c r="P140" i="90" s="1"/>
  <c r="P128" i="90"/>
  <c r="G22" i="86"/>
  <c r="N22" i="86" s="1"/>
  <c r="S22" i="86" s="1"/>
  <c r="H24" i="84"/>
  <c r="S24" i="84" s="1"/>
  <c r="G17" i="84"/>
  <c r="O126" i="88"/>
  <c r="G138" i="88"/>
  <c r="O138" i="88" s="1"/>
  <c r="H137" i="89"/>
  <c r="P137" i="89" s="1"/>
  <c r="P125" i="89"/>
  <c r="H137" i="88"/>
  <c r="P137" i="88" s="1"/>
  <c r="P125" i="88"/>
  <c r="H32" i="85"/>
  <c r="N32" i="85" s="1"/>
  <c r="G18" i="86"/>
  <c r="N18" i="86" s="1"/>
  <c r="S18" i="86" s="1"/>
  <c r="G21" i="84"/>
  <c r="H28" i="85"/>
  <c r="N28" i="85" s="1"/>
  <c r="G144" i="88"/>
  <c r="O144" i="88" s="1"/>
  <c r="O132" i="88"/>
  <c r="H31" i="85"/>
  <c r="N31" i="85" s="1"/>
  <c r="H29" i="84"/>
  <c r="S29" i="84" s="1"/>
  <c r="H31" i="84"/>
  <c r="S31" i="84" s="1"/>
  <c r="G12" i="86"/>
  <c r="N12" i="86" s="1"/>
  <c r="S12" i="86" s="1"/>
  <c r="G12" i="85"/>
  <c r="G12" i="84"/>
  <c r="H145" i="89"/>
  <c r="P145" i="89" s="1"/>
  <c r="P133" i="89"/>
  <c r="H26" i="84"/>
  <c r="S26" i="84" s="1"/>
  <c r="H141" i="88"/>
  <c r="P141" i="88" s="1"/>
  <c r="P129" i="88"/>
  <c r="H32" i="86"/>
  <c r="O32" i="86" s="1"/>
  <c r="G14" i="84"/>
  <c r="O124" i="90"/>
  <c r="G136" i="90"/>
  <c r="O136" i="90" s="1"/>
  <c r="G18" i="85"/>
  <c r="G20" i="85"/>
  <c r="G15" i="86"/>
  <c r="N15" i="86" s="1"/>
  <c r="S15" i="86" s="1"/>
  <c r="H30" i="85"/>
  <c r="N30" i="85" s="1"/>
  <c r="P123" i="90"/>
  <c r="H135" i="90"/>
  <c r="P135" i="90" s="1"/>
  <c r="H142" i="89"/>
  <c r="P142" i="89" s="1"/>
  <c r="P130" i="89"/>
  <c r="H35" i="84"/>
  <c r="S35" i="84" s="1"/>
  <c r="G19" i="84"/>
  <c r="H34" i="85"/>
  <c r="N34" i="85" s="1"/>
  <c r="O125" i="88"/>
  <c r="G137" i="88"/>
  <c r="O137" i="88" s="1"/>
  <c r="H136" i="89"/>
  <c r="P136" i="89" s="1"/>
  <c r="P124" i="89"/>
  <c r="H35" i="86"/>
  <c r="O35" i="86" s="1"/>
  <c r="O122" i="89"/>
  <c r="G134" i="89"/>
  <c r="O134" i="89" s="1"/>
  <c r="H145" i="90"/>
  <c r="P145" i="90" s="1"/>
  <c r="P133" i="90"/>
  <c r="O126" i="90"/>
  <c r="G138" i="90"/>
  <c r="O138" i="90" s="1"/>
  <c r="G23" i="84"/>
  <c r="H24" i="86"/>
  <c r="O24" i="86" s="1"/>
  <c r="H144" i="89"/>
  <c r="P144" i="89" s="1"/>
  <c r="P132" i="89"/>
  <c r="G17" i="85"/>
  <c r="S114" i="77"/>
  <c r="S118" i="77"/>
  <c r="S110" i="77"/>
  <c r="S102" i="76"/>
  <c r="S113" i="76"/>
  <c r="N129" i="77"/>
  <c r="F141" i="77"/>
  <c r="N141" i="77" s="1"/>
  <c r="S99" i="76"/>
  <c r="S104" i="75"/>
  <c r="S98" i="76"/>
  <c r="S106" i="76"/>
  <c r="S119" i="76"/>
  <c r="S121" i="75"/>
  <c r="S98" i="75"/>
  <c r="S108" i="75"/>
  <c r="J133" i="75"/>
  <c r="R132" i="75"/>
  <c r="U13" i="72"/>
  <c r="T13" i="72"/>
  <c r="Q123" i="27"/>
  <c r="H135" i="27"/>
  <c r="Q135" i="27" s="1"/>
  <c r="Q124" i="27"/>
  <c r="H136" i="27"/>
  <c r="Q136" i="27" s="1"/>
  <c r="E14" i="27"/>
  <c r="N14" i="27" s="1"/>
  <c r="L20" i="28"/>
  <c r="E15" i="27"/>
  <c r="N15" i="27" s="1"/>
  <c r="E22" i="27"/>
  <c r="N22" i="27" s="1"/>
  <c r="E17" i="27"/>
  <c r="N17" i="27" s="1"/>
  <c r="AQ21" i="32"/>
  <c r="AR21" i="32" s="1"/>
  <c r="AU20" i="32"/>
  <c r="AI21" i="32"/>
  <c r="AU50" i="32"/>
  <c r="AU51" i="32" s="1"/>
  <c r="AU52" i="32" s="1"/>
  <c r="AU53" i="32" s="1"/>
  <c r="AU54" i="32" s="1"/>
  <c r="AU55" i="32" s="1"/>
  <c r="AU56" i="32" s="1"/>
  <c r="AU57" i="32" s="1"/>
  <c r="AU58" i="32" s="1"/>
  <c r="AU59" i="32" s="1"/>
  <c r="AU60" i="32" s="1"/>
  <c r="F24" i="27"/>
  <c r="O24" i="27" s="1"/>
  <c r="E23" i="27"/>
  <c r="N23" i="27" s="1"/>
  <c r="AJ20" i="32"/>
  <c r="AM40" i="32"/>
  <c r="AR20" i="32"/>
  <c r="AQ22" i="32"/>
  <c r="AE21" i="32"/>
  <c r="AF20" i="32"/>
  <c r="E20" i="27"/>
  <c r="N20" i="27" s="1"/>
  <c r="E16" i="27"/>
  <c r="N16" i="27" s="1"/>
  <c r="E18" i="27"/>
  <c r="N18" i="27" s="1"/>
  <c r="E21" i="27"/>
  <c r="N21" i="27" s="1"/>
  <c r="E12" i="27"/>
  <c r="N12" i="27" s="1"/>
  <c r="E12" i="29"/>
  <c r="F13" i="27"/>
  <c r="O13" i="27" s="1"/>
  <c r="F13" i="29"/>
  <c r="L17" i="28"/>
  <c r="L21" i="28"/>
  <c r="L15" i="28"/>
  <c r="L19" i="28"/>
  <c r="L18" i="28"/>
  <c r="L12" i="28"/>
  <c r="F24" i="28"/>
  <c r="F36" i="28" s="1"/>
  <c r="F48" i="28" s="1"/>
  <c r="F60" i="28" s="1"/>
  <c r="F72" i="28" s="1"/>
  <c r="F84" i="28" s="1"/>
  <c r="F96" i="28" s="1"/>
  <c r="F108" i="28" s="1"/>
  <c r="F120" i="28" s="1"/>
  <c r="F132" i="28" s="1"/>
  <c r="F144" i="28" s="1"/>
  <c r="K9" i="28"/>
  <c r="E21" i="28"/>
  <c r="E33" i="28" s="1"/>
  <c r="E45" i="28" s="1"/>
  <c r="E57" i="28" s="1"/>
  <c r="E69" i="28" s="1"/>
  <c r="E81" i="28" s="1"/>
  <c r="E93" i="28" s="1"/>
  <c r="E105" i="28" s="1"/>
  <c r="E117" i="28" s="1"/>
  <c r="E129" i="28" s="1"/>
  <c r="E141" i="28" s="1"/>
  <c r="K7" i="28"/>
  <c r="E19" i="28"/>
  <c r="E31" i="28" s="1"/>
  <c r="E43" i="28" s="1"/>
  <c r="E55" i="28" s="1"/>
  <c r="E67" i="28" s="1"/>
  <c r="E79" i="28" s="1"/>
  <c r="E91" i="28" s="1"/>
  <c r="E103" i="28" s="1"/>
  <c r="E115" i="28" s="1"/>
  <c r="E127" i="28" s="1"/>
  <c r="E139" i="28" s="1"/>
  <c r="F34" i="28"/>
  <c r="F46" i="28" s="1"/>
  <c r="F58" i="28" s="1"/>
  <c r="F70" i="28" s="1"/>
  <c r="F82" i="28" s="1"/>
  <c r="F94" i="28" s="1"/>
  <c r="F106" i="28" s="1"/>
  <c r="F118" i="28" s="1"/>
  <c r="F130" i="28" s="1"/>
  <c r="F142" i="28" s="1"/>
  <c r="L22" i="28"/>
  <c r="K11" i="28"/>
  <c r="E23" i="28"/>
  <c r="E35" i="28" s="1"/>
  <c r="E47" i="28" s="1"/>
  <c r="E59" i="28" s="1"/>
  <c r="E71" i="28" s="1"/>
  <c r="E83" i="28" s="1"/>
  <c r="E95" i="28" s="1"/>
  <c r="E107" i="28" s="1"/>
  <c r="E119" i="28" s="1"/>
  <c r="E131" i="28" s="1"/>
  <c r="E143" i="28" s="1"/>
  <c r="K5" i="28"/>
  <c r="E17" i="28"/>
  <c r="E29" i="28" s="1"/>
  <c r="E41" i="28" s="1"/>
  <c r="E53" i="28" s="1"/>
  <c r="E65" i="28" s="1"/>
  <c r="E77" i="28" s="1"/>
  <c r="E89" i="28" s="1"/>
  <c r="E101" i="28" s="1"/>
  <c r="E113" i="28" s="1"/>
  <c r="E125" i="28" s="1"/>
  <c r="E137" i="28" s="1"/>
  <c r="K3" i="28"/>
  <c r="E15" i="28"/>
  <c r="E27" i="28" s="1"/>
  <c r="E39" i="28" s="1"/>
  <c r="E51" i="28" s="1"/>
  <c r="E63" i="28" s="1"/>
  <c r="E75" i="28" s="1"/>
  <c r="E87" i="28" s="1"/>
  <c r="E99" i="28" s="1"/>
  <c r="E111" i="28" s="1"/>
  <c r="E123" i="28" s="1"/>
  <c r="E135" i="28" s="1"/>
  <c r="L16" i="28"/>
  <c r="K4" i="28"/>
  <c r="E16" i="28"/>
  <c r="E28" i="28" s="1"/>
  <c r="E40" i="28" s="1"/>
  <c r="E52" i="28" s="1"/>
  <c r="E64" i="28" s="1"/>
  <c r="E76" i="28" s="1"/>
  <c r="E88" i="28" s="1"/>
  <c r="E100" i="28" s="1"/>
  <c r="E112" i="28" s="1"/>
  <c r="E124" i="28" s="1"/>
  <c r="E136" i="28" s="1"/>
  <c r="K10" i="28"/>
  <c r="E22" i="28"/>
  <c r="E34" i="28" s="1"/>
  <c r="E46" i="28" s="1"/>
  <c r="E58" i="28" s="1"/>
  <c r="E70" i="28" s="1"/>
  <c r="E82" i="28" s="1"/>
  <c r="E94" i="28" s="1"/>
  <c r="E106" i="28" s="1"/>
  <c r="E118" i="28" s="1"/>
  <c r="E130" i="28" s="1"/>
  <c r="E142" i="28" s="1"/>
  <c r="L14" i="28"/>
  <c r="F26" i="28"/>
  <c r="F38" i="28" s="1"/>
  <c r="F50" i="28" s="1"/>
  <c r="F62" i="28" s="1"/>
  <c r="F74" i="28" s="1"/>
  <c r="F86" i="28" s="1"/>
  <c r="F98" i="28" s="1"/>
  <c r="F110" i="28" s="1"/>
  <c r="F122" i="28" s="1"/>
  <c r="F134" i="28" s="1"/>
  <c r="K6" i="28"/>
  <c r="E18" i="28"/>
  <c r="E30" i="28" s="1"/>
  <c r="E42" i="28" s="1"/>
  <c r="E54" i="28" s="1"/>
  <c r="E66" i="28" s="1"/>
  <c r="E78" i="28" s="1"/>
  <c r="E90" i="28" s="1"/>
  <c r="E102" i="28" s="1"/>
  <c r="E114" i="28" s="1"/>
  <c r="E126" i="28" s="1"/>
  <c r="E138" i="28" s="1"/>
  <c r="K8" i="28"/>
  <c r="E20" i="28"/>
  <c r="E32" i="28" s="1"/>
  <c r="E44" i="28" s="1"/>
  <c r="E56" i="28" s="1"/>
  <c r="E68" i="28" s="1"/>
  <c r="E80" i="28" s="1"/>
  <c r="E92" i="28" s="1"/>
  <c r="E104" i="28" s="1"/>
  <c r="E116" i="28" s="1"/>
  <c r="E128" i="28" s="1"/>
  <c r="E140" i="28" s="1"/>
  <c r="DN14" i="39"/>
  <c r="J14" i="72" s="1"/>
  <c r="R14" i="72" s="1"/>
  <c r="S14" i="72" s="1"/>
  <c r="FZ13" i="39"/>
  <c r="GD13" i="39"/>
  <c r="GH13" i="39"/>
  <c r="GL13" i="39"/>
  <c r="GP13" i="39"/>
  <c r="GT13" i="39"/>
  <c r="GX13" i="39"/>
  <c r="GA13" i="39"/>
  <c r="GE13" i="39"/>
  <c r="GI13" i="39"/>
  <c r="GM13" i="39"/>
  <c r="GQ13" i="39"/>
  <c r="GU13" i="39"/>
  <c r="GY13" i="39"/>
  <c r="GB13" i="39"/>
  <c r="GF13" i="39"/>
  <c r="GJ13" i="39"/>
  <c r="GN13" i="39"/>
  <c r="GR13" i="39"/>
  <c r="GV13" i="39"/>
  <c r="GZ13" i="39"/>
  <c r="FY13" i="39"/>
  <c r="GC13" i="39"/>
  <c r="K13" i="41" s="1"/>
  <c r="U13" i="41" s="1"/>
  <c r="GG13" i="39"/>
  <c r="GK13" i="39"/>
  <c r="GO13" i="39"/>
  <c r="GS13" i="39"/>
  <c r="GW13" i="39"/>
  <c r="FX13" i="39"/>
  <c r="H141" i="27"/>
  <c r="Q141" i="27" s="1"/>
  <c r="H131" i="27"/>
  <c r="Q131" i="27" s="1"/>
  <c r="P2" i="29"/>
  <c r="CR3" i="39"/>
  <c r="Q120" i="47"/>
  <c r="P120" i="47"/>
  <c r="H127" i="27"/>
  <c r="Q127" i="27" s="1"/>
  <c r="H142" i="27"/>
  <c r="Q142" i="27" s="1"/>
  <c r="H134" i="27"/>
  <c r="Q134" i="27" s="1"/>
  <c r="H121" i="47"/>
  <c r="N121" i="47" s="1"/>
  <c r="O121" i="47" s="1"/>
  <c r="I13" i="26" s="1"/>
  <c r="J13" i="26" s="1"/>
  <c r="H121" i="58"/>
  <c r="O121" i="58" s="1"/>
  <c r="H121" i="74"/>
  <c r="P121" i="74" s="1"/>
  <c r="FA6" i="39"/>
  <c r="DU18" i="6"/>
  <c r="ER6" i="39"/>
  <c r="L6" i="41"/>
  <c r="W6" i="41" s="1"/>
  <c r="X5" i="41"/>
  <c r="Y5" i="41"/>
  <c r="M119" i="75"/>
  <c r="S119" i="75" s="1"/>
  <c r="E131" i="75"/>
  <c r="BR12" i="33"/>
  <c r="BT12" i="33" s="1"/>
  <c r="M131" i="76"/>
  <c r="E143" i="76"/>
  <c r="M143" i="76" s="1"/>
  <c r="CA12" i="33"/>
  <c r="CC12" i="33" s="1"/>
  <c r="AB25" i="35" s="1"/>
  <c r="AC25" i="35" s="1"/>
  <c r="BI12" i="33"/>
  <c r="BK12" i="33" s="1"/>
  <c r="E12" i="28"/>
  <c r="F18" i="29"/>
  <c r="M6" i="29"/>
  <c r="F21" i="29"/>
  <c r="M9" i="29"/>
  <c r="DG49" i="6"/>
  <c r="BX17" i="6"/>
  <c r="BP49" i="6" s="1"/>
  <c r="BQ49" i="6"/>
  <c r="AN49" i="6"/>
  <c r="E139" i="75"/>
  <c r="M139" i="75" s="1"/>
  <c r="M127" i="75"/>
  <c r="M5" i="29"/>
  <c r="F17" i="29"/>
  <c r="M8" i="29"/>
  <c r="F20" i="29"/>
  <c r="M2" i="29"/>
  <c r="F14" i="29"/>
  <c r="E139" i="76"/>
  <c r="M139" i="76" s="1"/>
  <c r="M127" i="76"/>
  <c r="F16" i="29"/>
  <c r="M4" i="29"/>
  <c r="DF49" i="6"/>
  <c r="AO49" i="6"/>
  <c r="M3" i="29"/>
  <c r="F15" i="29"/>
  <c r="E14" i="28"/>
  <c r="M7" i="29"/>
  <c r="F19" i="29"/>
  <c r="F128" i="75"/>
  <c r="N116" i="75"/>
  <c r="F126" i="76"/>
  <c r="N114" i="76"/>
  <c r="F13" i="28"/>
  <c r="F137" i="76"/>
  <c r="N137" i="76" s="1"/>
  <c r="N125" i="76"/>
  <c r="F23" i="29"/>
  <c r="M11" i="29"/>
  <c r="E137" i="75"/>
  <c r="M137" i="75" s="1"/>
  <c r="M125" i="75"/>
  <c r="S125" i="75" s="1"/>
  <c r="E132" i="75"/>
  <c r="M120" i="75"/>
  <c r="F126" i="77"/>
  <c r="N126" i="77" s="1"/>
  <c r="F143" i="77"/>
  <c r="N143" i="77" s="1"/>
  <c r="L23" i="28"/>
  <c r="F34" i="27"/>
  <c r="O34" i="27" s="1"/>
  <c r="F34" i="29"/>
  <c r="M22" i="29"/>
  <c r="N131" i="75"/>
  <c r="F143" i="75"/>
  <c r="F123" i="76"/>
  <c r="N111" i="76"/>
  <c r="E129" i="75"/>
  <c r="M117" i="75"/>
  <c r="S117" i="75" s="1"/>
  <c r="F133" i="77"/>
  <c r="N133" i="77" s="1"/>
  <c r="F132" i="75"/>
  <c r="N120" i="75"/>
  <c r="N120" i="76"/>
  <c r="S120" i="76" s="1"/>
  <c r="F132" i="76"/>
  <c r="N115" i="76"/>
  <c r="S115" i="76" s="1"/>
  <c r="F127" i="76"/>
  <c r="M133" i="75"/>
  <c r="E145" i="75"/>
  <c r="M145" i="75" s="1"/>
  <c r="E129" i="76"/>
  <c r="M117" i="76"/>
  <c r="S117" i="76" s="1"/>
  <c r="F132" i="77"/>
  <c r="N132" i="77" s="1"/>
  <c r="S132" i="77" s="1"/>
  <c r="N129" i="76"/>
  <c r="F141" i="76"/>
  <c r="N141" i="76" s="1"/>
  <c r="F139" i="77"/>
  <c r="N139" i="77" s="1"/>
  <c r="F125" i="77"/>
  <c r="N125" i="77" s="1"/>
  <c r="S125" i="77" s="1"/>
  <c r="N115" i="75"/>
  <c r="S115" i="75" s="1"/>
  <c r="F127" i="75"/>
  <c r="N137" i="75"/>
  <c r="F123" i="77"/>
  <c r="N123" i="77" s="1"/>
  <c r="F122" i="77"/>
  <c r="N122" i="77" s="1"/>
  <c r="E126" i="75"/>
  <c r="M114" i="75"/>
  <c r="S114" i="75" s="1"/>
  <c r="F122" i="75"/>
  <c r="N110" i="75"/>
  <c r="E136" i="75"/>
  <c r="M136" i="75" s="1"/>
  <c r="M124" i="75"/>
  <c r="F124" i="75"/>
  <c r="N112" i="75"/>
  <c r="S112" i="75" s="1"/>
  <c r="N138" i="75"/>
  <c r="N110" i="76"/>
  <c r="F122" i="76"/>
  <c r="F136" i="77"/>
  <c r="N136" i="77" s="1"/>
  <c r="E140" i="77"/>
  <c r="M140" i="77" s="1"/>
  <c r="E128" i="75"/>
  <c r="M116" i="75"/>
  <c r="F130" i="77"/>
  <c r="N130" i="77" s="1"/>
  <c r="E133" i="76"/>
  <c r="M121" i="76"/>
  <c r="S121" i="76" s="1"/>
  <c r="M114" i="76"/>
  <c r="E126" i="76"/>
  <c r="F130" i="76"/>
  <c r="N118" i="76"/>
  <c r="N133" i="75"/>
  <c r="F145" i="75"/>
  <c r="E123" i="75"/>
  <c r="M111" i="75"/>
  <c r="S111" i="75" s="1"/>
  <c r="N128" i="76"/>
  <c r="F140" i="76"/>
  <c r="N140" i="76" s="1"/>
  <c r="N130" i="75"/>
  <c r="F142" i="75"/>
  <c r="E126" i="77"/>
  <c r="M126" i="77" s="1"/>
  <c r="N123" i="75"/>
  <c r="F135" i="75"/>
  <c r="E130" i="77"/>
  <c r="M130" i="77" s="1"/>
  <c r="N129" i="75"/>
  <c r="F141" i="75"/>
  <c r="E122" i="77"/>
  <c r="M122" i="77" s="1"/>
  <c r="E133" i="77"/>
  <c r="M133" i="77" s="1"/>
  <c r="E123" i="77"/>
  <c r="M123" i="77" s="1"/>
  <c r="E123" i="76"/>
  <c r="M111" i="76"/>
  <c r="M118" i="76"/>
  <c r="E130" i="76"/>
  <c r="N131" i="76"/>
  <c r="F143" i="76"/>
  <c r="N143" i="76" s="1"/>
  <c r="M110" i="76"/>
  <c r="E122" i="76"/>
  <c r="N112" i="76"/>
  <c r="S112" i="76" s="1"/>
  <c r="F124" i="76"/>
  <c r="M118" i="75"/>
  <c r="S118" i="75" s="1"/>
  <c r="E130" i="75"/>
  <c r="M116" i="76"/>
  <c r="S116" i="76" s="1"/>
  <c r="E128" i="76"/>
  <c r="E137" i="76"/>
  <c r="M137" i="76" s="1"/>
  <c r="M125" i="76"/>
  <c r="E122" i="75"/>
  <c r="M110" i="75"/>
  <c r="H134" i="90" l="1"/>
  <c r="P134" i="90" s="1"/>
  <c r="U134" i="90" s="1"/>
  <c r="E143" i="77"/>
  <c r="M143" i="77" s="1"/>
  <c r="S143" i="77" s="1"/>
  <c r="O131" i="90"/>
  <c r="U131" i="90" s="1"/>
  <c r="G145" i="90"/>
  <c r="O145" i="90" s="1"/>
  <c r="U145" i="90" s="1"/>
  <c r="O133" i="88"/>
  <c r="U133" i="88" s="1"/>
  <c r="O130" i="90"/>
  <c r="U130" i="90" s="1"/>
  <c r="G142" i="88"/>
  <c r="O142" i="88" s="1"/>
  <c r="U142" i="88" s="1"/>
  <c r="G142" i="89"/>
  <c r="O142" i="89" s="1"/>
  <c r="U142" i="89" s="1"/>
  <c r="O133" i="89"/>
  <c r="U133" i="89" s="1"/>
  <c r="G143" i="89"/>
  <c r="O143" i="89" s="1"/>
  <c r="U143" i="89" s="1"/>
  <c r="P122" i="88"/>
  <c r="U122" i="88" s="1"/>
  <c r="P122" i="89"/>
  <c r="U122" i="89" s="1"/>
  <c r="F140" i="77"/>
  <c r="N140" i="77" s="1"/>
  <c r="S140" i="77" s="1"/>
  <c r="S129" i="77"/>
  <c r="S141" i="77"/>
  <c r="O131" i="88"/>
  <c r="U131" i="88" s="1"/>
  <c r="E139" i="77"/>
  <c r="M139" i="77" s="1"/>
  <c r="S139" i="77" s="1"/>
  <c r="AJ21" i="32"/>
  <c r="AF21" i="32"/>
  <c r="E136" i="77"/>
  <c r="M136" i="77" s="1"/>
  <c r="S136" i="77" s="1"/>
  <c r="M20" i="85"/>
  <c r="Q20" i="85" s="1"/>
  <c r="M12" i="85"/>
  <c r="Q12" i="85" s="1"/>
  <c r="M18" i="85"/>
  <c r="Q18" i="85" s="1"/>
  <c r="M22" i="85"/>
  <c r="Q22" i="85" s="1"/>
  <c r="M17" i="85"/>
  <c r="Q17" i="85" s="1"/>
  <c r="M19" i="85"/>
  <c r="Q19" i="85" s="1"/>
  <c r="M21" i="85"/>
  <c r="Q21" i="85" s="1"/>
  <c r="M16" i="85"/>
  <c r="Q16" i="85" s="1"/>
  <c r="M15" i="85"/>
  <c r="Q15" i="85" s="1"/>
  <c r="M23" i="85"/>
  <c r="Q23" i="85" s="1"/>
  <c r="M14" i="85"/>
  <c r="Q14" i="85" s="1"/>
  <c r="R20" i="84"/>
  <c r="Y20" i="84" s="1"/>
  <c r="R22" i="84"/>
  <c r="Y22" i="84" s="1"/>
  <c r="R19" i="84"/>
  <c r="Y19" i="84" s="1"/>
  <c r="R12" i="84"/>
  <c r="Y12" i="84" s="1"/>
  <c r="R14" i="84"/>
  <c r="Y14" i="84" s="1"/>
  <c r="R21" i="84"/>
  <c r="Y21" i="84" s="1"/>
  <c r="R18" i="84"/>
  <c r="Y18" i="84" s="1"/>
  <c r="R17" i="84"/>
  <c r="Y17" i="84" s="1"/>
  <c r="R23" i="84"/>
  <c r="Y23" i="84" s="1"/>
  <c r="R15" i="84"/>
  <c r="Y15" i="84" s="1"/>
  <c r="R16" i="84"/>
  <c r="Y16" i="84" s="1"/>
  <c r="U130" i="88"/>
  <c r="U126" i="88"/>
  <c r="U136" i="90"/>
  <c r="U144" i="88"/>
  <c r="U139" i="90"/>
  <c r="U141" i="90"/>
  <c r="U123" i="89"/>
  <c r="U145" i="88"/>
  <c r="U132" i="90"/>
  <c r="U124" i="90"/>
  <c r="U134" i="88"/>
  <c r="U141" i="89"/>
  <c r="U134" i="89"/>
  <c r="U131" i="89"/>
  <c r="U132" i="88"/>
  <c r="U138" i="88"/>
  <c r="U125" i="89"/>
  <c r="U140" i="90"/>
  <c r="U127" i="90"/>
  <c r="U140" i="88"/>
  <c r="U127" i="89"/>
  <c r="BI14" i="91"/>
  <c r="BK14" i="91" s="1"/>
  <c r="U129" i="88"/>
  <c r="BR14" i="91"/>
  <c r="BT14" i="91" s="1"/>
  <c r="U132" i="89"/>
  <c r="U138" i="90"/>
  <c r="U137" i="88"/>
  <c r="U129" i="89"/>
  <c r="U123" i="88"/>
  <c r="U139" i="88"/>
  <c r="S110" i="76"/>
  <c r="S133" i="77"/>
  <c r="U143" i="88"/>
  <c r="U135" i="88"/>
  <c r="U135" i="89"/>
  <c r="G35" i="84"/>
  <c r="U130" i="89"/>
  <c r="H36" i="86"/>
  <c r="O36" i="86" s="1"/>
  <c r="H47" i="84"/>
  <c r="S47" i="84" s="1"/>
  <c r="H42" i="85"/>
  <c r="N42" i="85" s="1"/>
  <c r="G27" i="86"/>
  <c r="N27" i="86" s="1"/>
  <c r="S27" i="86" s="1"/>
  <c r="G26" i="84"/>
  <c r="H44" i="86"/>
  <c r="O44" i="86" s="1"/>
  <c r="G24" i="84"/>
  <c r="H43" i="84"/>
  <c r="S43" i="84" s="1"/>
  <c r="H36" i="84"/>
  <c r="S36" i="84" s="1"/>
  <c r="U144" i="90"/>
  <c r="H39" i="85"/>
  <c r="N39" i="85" s="1"/>
  <c r="U140" i="89"/>
  <c r="G26" i="86"/>
  <c r="N26" i="86" s="1"/>
  <c r="S26" i="86" s="1"/>
  <c r="G34" i="84"/>
  <c r="H38" i="85"/>
  <c r="N38" i="85" s="1"/>
  <c r="U145" i="89"/>
  <c r="CA14" i="91"/>
  <c r="CC14" i="91" s="1"/>
  <c r="G27" i="84"/>
  <c r="U138" i="89"/>
  <c r="G26" i="85"/>
  <c r="H47" i="85"/>
  <c r="N47" i="85" s="1"/>
  <c r="U127" i="88"/>
  <c r="G34" i="85"/>
  <c r="H41" i="86"/>
  <c r="O41" i="86" s="1"/>
  <c r="G32" i="86"/>
  <c r="N32" i="86" s="1"/>
  <c r="S32" i="86" s="1"/>
  <c r="H43" i="86"/>
  <c r="O43" i="86" s="1"/>
  <c r="H45" i="85"/>
  <c r="N45" i="85" s="1"/>
  <c r="G31" i="86"/>
  <c r="N31" i="86" s="1"/>
  <c r="S31" i="86" s="1"/>
  <c r="H45" i="84"/>
  <c r="S45" i="84" s="1"/>
  <c r="H25" i="86"/>
  <c r="O25" i="86" s="1"/>
  <c r="G13" i="86"/>
  <c r="N13" i="86" s="1"/>
  <c r="S13" i="86" s="1"/>
  <c r="G13" i="85"/>
  <c r="G13" i="84"/>
  <c r="G29" i="85"/>
  <c r="U126" i="90"/>
  <c r="H47" i="86"/>
  <c r="O47" i="86" s="1"/>
  <c r="U125" i="88"/>
  <c r="G31" i="84"/>
  <c r="G32" i="85"/>
  <c r="H38" i="84"/>
  <c r="S38" i="84" s="1"/>
  <c r="G24" i="85"/>
  <c r="H41" i="84"/>
  <c r="S41" i="84" s="1"/>
  <c r="G34" i="86"/>
  <c r="N34" i="86" s="1"/>
  <c r="S34" i="86" s="1"/>
  <c r="U141" i="88"/>
  <c r="H42" i="84"/>
  <c r="S42" i="84" s="1"/>
  <c r="U122" i="90"/>
  <c r="H46" i="86"/>
  <c r="O46" i="86" s="1"/>
  <c r="G33" i="86"/>
  <c r="N33" i="86" s="1"/>
  <c r="S33" i="86" s="1"/>
  <c r="G32" i="84"/>
  <c r="U128" i="89"/>
  <c r="G31" i="85"/>
  <c r="G35" i="85"/>
  <c r="U123" i="90"/>
  <c r="U137" i="90"/>
  <c r="G28" i="85"/>
  <c r="U129" i="90"/>
  <c r="H25" i="84"/>
  <c r="S25" i="84" s="1"/>
  <c r="H36" i="85"/>
  <c r="N36" i="85" s="1"/>
  <c r="U136" i="89"/>
  <c r="H40" i="86"/>
  <c r="O40" i="86" s="1"/>
  <c r="H46" i="85"/>
  <c r="N46" i="85" s="1"/>
  <c r="G30" i="85"/>
  <c r="H43" i="85"/>
  <c r="N43" i="85" s="1"/>
  <c r="G30" i="86"/>
  <c r="N30" i="86" s="1"/>
  <c r="S30" i="86" s="1"/>
  <c r="H39" i="84"/>
  <c r="S39" i="84" s="1"/>
  <c r="G28" i="86"/>
  <c r="N28" i="86" s="1"/>
  <c r="S28" i="86" s="1"/>
  <c r="H38" i="86"/>
  <c r="O38" i="86" s="1"/>
  <c r="G27" i="85"/>
  <c r="H39" i="86"/>
  <c r="O39" i="86" s="1"/>
  <c r="U136" i="88"/>
  <c r="H44" i="84"/>
  <c r="S44" i="84" s="1"/>
  <c r="U126" i="89"/>
  <c r="H42" i="86"/>
  <c r="O42" i="86" s="1"/>
  <c r="U133" i="90"/>
  <c r="G24" i="86"/>
  <c r="N24" i="86" s="1"/>
  <c r="S24" i="86" s="1"/>
  <c r="H40" i="85"/>
  <c r="N40" i="85" s="1"/>
  <c r="G33" i="84"/>
  <c r="H44" i="85"/>
  <c r="N44" i="85" s="1"/>
  <c r="G29" i="84"/>
  <c r="U137" i="89"/>
  <c r="H40" i="84"/>
  <c r="S40" i="84" s="1"/>
  <c r="U128" i="88"/>
  <c r="U139" i="89"/>
  <c r="U144" i="89"/>
  <c r="U128" i="90"/>
  <c r="G29" i="86"/>
  <c r="N29" i="86" s="1"/>
  <c r="S29" i="86" s="1"/>
  <c r="U124" i="88"/>
  <c r="U135" i="90"/>
  <c r="U125" i="90"/>
  <c r="H46" i="84"/>
  <c r="S46" i="84" s="1"/>
  <c r="U143" i="90"/>
  <c r="H45" i="86"/>
  <c r="O45" i="86" s="1"/>
  <c r="G33" i="85"/>
  <c r="G30" i="84"/>
  <c r="H41" i="85"/>
  <c r="N41" i="85" s="1"/>
  <c r="U142" i="90"/>
  <c r="H25" i="85"/>
  <c r="N25" i="85" s="1"/>
  <c r="G35" i="86"/>
  <c r="N35" i="86" s="1"/>
  <c r="S35" i="86" s="1"/>
  <c r="G28" i="84"/>
  <c r="U124" i="89"/>
  <c r="S137" i="76"/>
  <c r="S123" i="77"/>
  <c r="S126" i="77"/>
  <c r="S130" i="77"/>
  <c r="S114" i="76"/>
  <c r="S125" i="76"/>
  <c r="S110" i="75"/>
  <c r="S122" i="77"/>
  <c r="S118" i="76"/>
  <c r="S111" i="76"/>
  <c r="S116" i="75"/>
  <c r="S131" i="76"/>
  <c r="S143" i="76"/>
  <c r="S120" i="75"/>
  <c r="J134" i="75"/>
  <c r="R133" i="75"/>
  <c r="S133" i="75" s="1"/>
  <c r="AE22" i="32"/>
  <c r="T14" i="72"/>
  <c r="U14" i="72"/>
  <c r="R3" i="73"/>
  <c r="S3" i="73" s="1"/>
  <c r="J3" i="74"/>
  <c r="R3" i="74" s="1"/>
  <c r="S3" i="74" s="1"/>
  <c r="K21" i="28"/>
  <c r="E24" i="27"/>
  <c r="N24" i="27" s="1"/>
  <c r="K17" i="28"/>
  <c r="K16" i="28"/>
  <c r="K20" i="28"/>
  <c r="K22" i="28"/>
  <c r="AM41" i="32"/>
  <c r="AV20" i="32"/>
  <c r="AU22" i="32"/>
  <c r="AI22" i="32"/>
  <c r="AU21" i="32"/>
  <c r="AV21" i="32" s="1"/>
  <c r="F25" i="27"/>
  <c r="O25" i="27" s="1"/>
  <c r="E13" i="27"/>
  <c r="N13" i="27" s="1"/>
  <c r="E13" i="29"/>
  <c r="L34" i="28"/>
  <c r="K18" i="28"/>
  <c r="K19" i="28"/>
  <c r="K15" i="28"/>
  <c r="K14" i="28"/>
  <c r="E26" i="28"/>
  <c r="E38" i="28" s="1"/>
  <c r="E50" i="28" s="1"/>
  <c r="E62" i="28" s="1"/>
  <c r="E74" i="28" s="1"/>
  <c r="E86" i="28" s="1"/>
  <c r="E98" i="28" s="1"/>
  <c r="E110" i="28" s="1"/>
  <c r="E122" i="28" s="1"/>
  <c r="E134" i="28" s="1"/>
  <c r="L13" i="28"/>
  <c r="F25" i="28"/>
  <c r="F37" i="28" s="1"/>
  <c r="F49" i="28" s="1"/>
  <c r="F61" i="28" s="1"/>
  <c r="F73" i="28" s="1"/>
  <c r="F85" i="28" s="1"/>
  <c r="F97" i="28" s="1"/>
  <c r="F109" i="28" s="1"/>
  <c r="F121" i="28" s="1"/>
  <c r="F133" i="28" s="1"/>
  <c r="F145" i="28" s="1"/>
  <c r="K12" i="28"/>
  <c r="E24" i="28"/>
  <c r="E36" i="28" s="1"/>
  <c r="E48" i="28" s="1"/>
  <c r="E60" i="28" s="1"/>
  <c r="E72" i="28" s="1"/>
  <c r="E84" i="28" s="1"/>
  <c r="E96" i="28" s="1"/>
  <c r="E108" i="28" s="1"/>
  <c r="E120" i="28" s="1"/>
  <c r="E132" i="28" s="1"/>
  <c r="E144" i="28" s="1"/>
  <c r="DN15" i="39"/>
  <c r="J15" i="72" s="1"/>
  <c r="R15" i="72" s="1"/>
  <c r="S15" i="72" s="1"/>
  <c r="FZ14" i="39"/>
  <c r="GD14" i="39"/>
  <c r="GH14" i="39"/>
  <c r="GL14" i="39"/>
  <c r="GP14" i="39"/>
  <c r="GT14" i="39"/>
  <c r="GX14" i="39"/>
  <c r="GA14" i="39"/>
  <c r="GE14" i="39"/>
  <c r="GI14" i="39"/>
  <c r="GM14" i="39"/>
  <c r="GQ14" i="39"/>
  <c r="GU14" i="39"/>
  <c r="GY14" i="39"/>
  <c r="GB14" i="39"/>
  <c r="GF14" i="39"/>
  <c r="FY14" i="39"/>
  <c r="GC14" i="39"/>
  <c r="K14" i="41" s="1"/>
  <c r="U14" i="41" s="1"/>
  <c r="GG14" i="39"/>
  <c r="GK14" i="39"/>
  <c r="GO14" i="39"/>
  <c r="GS14" i="39"/>
  <c r="GW14" i="39"/>
  <c r="GR14" i="39"/>
  <c r="GV14" i="39"/>
  <c r="GJ14" i="39"/>
  <c r="GZ14" i="39"/>
  <c r="GN14" i="39"/>
  <c r="FX14" i="39"/>
  <c r="P3" i="29"/>
  <c r="P3" i="58"/>
  <c r="Q3" i="58" s="1"/>
  <c r="CR4" i="39"/>
  <c r="CS3" i="39"/>
  <c r="CT3" i="39"/>
  <c r="Q121" i="47"/>
  <c r="Q122" i="47" s="1"/>
  <c r="J17" i="26" s="1"/>
  <c r="P121" i="47"/>
  <c r="S2" i="58"/>
  <c r="X138" i="58"/>
  <c r="H139" i="27"/>
  <c r="Q139" i="27" s="1"/>
  <c r="H143" i="27"/>
  <c r="Q143" i="27" s="1"/>
  <c r="FW2" i="39"/>
  <c r="FU5" i="39"/>
  <c r="X6" i="41"/>
  <c r="Y6" i="41"/>
  <c r="DU19" i="6"/>
  <c r="ER7" i="39"/>
  <c r="FA7" i="39"/>
  <c r="L7" i="41"/>
  <c r="W7" i="41" s="1"/>
  <c r="FJ2" i="39"/>
  <c r="EV2" i="39"/>
  <c r="DW14" i="6"/>
  <c r="ET2" i="39"/>
  <c r="FU6" i="39"/>
  <c r="FW3" i="39"/>
  <c r="M131" i="75"/>
  <c r="S131" i="75" s="1"/>
  <c r="E143" i="75"/>
  <c r="M143" i="75" s="1"/>
  <c r="BI13" i="33"/>
  <c r="BK13" i="33" s="1"/>
  <c r="E19" i="29"/>
  <c r="L7" i="29"/>
  <c r="M19" i="29"/>
  <c r="F31" i="29"/>
  <c r="M15" i="29"/>
  <c r="F27" i="29"/>
  <c r="L8" i="29"/>
  <c r="E20" i="29"/>
  <c r="U7" i="27"/>
  <c r="F26" i="29"/>
  <c r="M14" i="29"/>
  <c r="L31" i="28"/>
  <c r="F26" i="27"/>
  <c r="O26" i="27" s="1"/>
  <c r="E21" i="29"/>
  <c r="L9" i="29"/>
  <c r="L29" i="28"/>
  <c r="U3" i="27"/>
  <c r="O7" i="28"/>
  <c r="L6" i="29"/>
  <c r="E18" i="29"/>
  <c r="O6" i="28"/>
  <c r="F28" i="29"/>
  <c r="M16" i="29"/>
  <c r="L33" i="28"/>
  <c r="L32" i="28"/>
  <c r="O8" i="28"/>
  <c r="E22" i="29"/>
  <c r="L10" i="29"/>
  <c r="F28" i="27"/>
  <c r="O28" i="27" s="1"/>
  <c r="F33" i="29"/>
  <c r="M21" i="29"/>
  <c r="L30" i="28"/>
  <c r="L28" i="28"/>
  <c r="O3" i="28"/>
  <c r="F31" i="27"/>
  <c r="O31" i="27" s="1"/>
  <c r="F27" i="27"/>
  <c r="O27" i="27" s="1"/>
  <c r="E16" i="29"/>
  <c r="L4" i="29"/>
  <c r="F30" i="27"/>
  <c r="O30" i="27" s="1"/>
  <c r="F32" i="27"/>
  <c r="O32" i="27" s="1"/>
  <c r="E23" i="29"/>
  <c r="L11" i="29"/>
  <c r="M20" i="29"/>
  <c r="F32" i="29"/>
  <c r="F29" i="29"/>
  <c r="M17" i="29"/>
  <c r="O4" i="28"/>
  <c r="E13" i="28"/>
  <c r="E15" i="29"/>
  <c r="L3" i="29"/>
  <c r="Q3" i="29" s="1"/>
  <c r="U6" i="27"/>
  <c r="K23" i="28"/>
  <c r="O11" i="28"/>
  <c r="U4" i="27"/>
  <c r="L5" i="29"/>
  <c r="E17" i="29"/>
  <c r="L26" i="28"/>
  <c r="O2" i="28"/>
  <c r="F29" i="27"/>
  <c r="O29" i="27" s="1"/>
  <c r="O5" i="28"/>
  <c r="O10" i="28"/>
  <c r="U5" i="27"/>
  <c r="M18" i="29"/>
  <c r="F30" i="29"/>
  <c r="L2" i="29"/>
  <c r="Q2" i="29" s="1"/>
  <c r="E14" i="29"/>
  <c r="O9" i="28"/>
  <c r="F33" i="27"/>
  <c r="O33" i="27" s="1"/>
  <c r="L27" i="28"/>
  <c r="F138" i="77"/>
  <c r="N138" i="77" s="1"/>
  <c r="M132" i="75"/>
  <c r="E144" i="75"/>
  <c r="M144" i="75" s="1"/>
  <c r="F35" i="27"/>
  <c r="O35" i="27" s="1"/>
  <c r="L24" i="28"/>
  <c r="L35" i="28"/>
  <c r="L46" i="28"/>
  <c r="N126" i="76"/>
  <c r="F138" i="76"/>
  <c r="N138" i="76" s="1"/>
  <c r="F140" i="75"/>
  <c r="N128" i="75"/>
  <c r="M34" i="29"/>
  <c r="F46" i="29"/>
  <c r="F46" i="27"/>
  <c r="O46" i="27" s="1"/>
  <c r="M12" i="29"/>
  <c r="F24" i="29"/>
  <c r="M23" i="29"/>
  <c r="F35" i="29"/>
  <c r="F137" i="77"/>
  <c r="N137" i="77" s="1"/>
  <c r="S137" i="77" s="1"/>
  <c r="F135" i="77"/>
  <c r="N135" i="77" s="1"/>
  <c r="M129" i="76"/>
  <c r="S129" i="76" s="1"/>
  <c r="E141" i="76"/>
  <c r="M141" i="76" s="1"/>
  <c r="S141" i="76" s="1"/>
  <c r="N127" i="76"/>
  <c r="S127" i="76" s="1"/>
  <c r="F139" i="76"/>
  <c r="N139" i="76" s="1"/>
  <c r="S139" i="76" s="1"/>
  <c r="BR13" i="33"/>
  <c r="BT13" i="33" s="1"/>
  <c r="F144" i="77"/>
  <c r="N144" i="77" s="1"/>
  <c r="S144" i="77" s="1"/>
  <c r="F145" i="77"/>
  <c r="N145" i="77" s="1"/>
  <c r="E141" i="75"/>
  <c r="M141" i="75" s="1"/>
  <c r="M129" i="75"/>
  <c r="S129" i="75" s="1"/>
  <c r="F139" i="75"/>
  <c r="N127" i="75"/>
  <c r="S127" i="75" s="1"/>
  <c r="F144" i="76"/>
  <c r="N144" i="76" s="1"/>
  <c r="S144" i="76" s="1"/>
  <c r="N132" i="76"/>
  <c r="S132" i="76" s="1"/>
  <c r="F144" i="75"/>
  <c r="N132" i="75"/>
  <c r="F135" i="76"/>
  <c r="N135" i="76" s="1"/>
  <c r="N123" i="76"/>
  <c r="N143" i="75"/>
  <c r="E134" i="75"/>
  <c r="M134" i="75" s="1"/>
  <c r="M122" i="75"/>
  <c r="CA13" i="33"/>
  <c r="CC13" i="33" s="1"/>
  <c r="AB26" i="35" s="1"/>
  <c r="AC26" i="35" s="1"/>
  <c r="N130" i="76"/>
  <c r="F142" i="76"/>
  <c r="N142" i="76" s="1"/>
  <c r="N122" i="76"/>
  <c r="F134" i="76"/>
  <c r="N134" i="76" s="1"/>
  <c r="E142" i="76"/>
  <c r="M142" i="76" s="1"/>
  <c r="M130" i="76"/>
  <c r="E135" i="77"/>
  <c r="M135" i="77" s="1"/>
  <c r="N135" i="75"/>
  <c r="F142" i="77"/>
  <c r="N142" i="77" s="1"/>
  <c r="E140" i="75"/>
  <c r="M140" i="75" s="1"/>
  <c r="M128" i="75"/>
  <c r="N124" i="75"/>
  <c r="S124" i="75" s="1"/>
  <c r="F136" i="75"/>
  <c r="N122" i="75"/>
  <c r="F134" i="75"/>
  <c r="F136" i="76"/>
  <c r="N136" i="76" s="1"/>
  <c r="S136" i="76" s="1"/>
  <c r="N124" i="76"/>
  <c r="S124" i="76" s="1"/>
  <c r="M122" i="76"/>
  <c r="E134" i="76"/>
  <c r="M134" i="76" s="1"/>
  <c r="E135" i="76"/>
  <c r="M135" i="76" s="1"/>
  <c r="M123" i="76"/>
  <c r="E134" i="77"/>
  <c r="M134" i="77" s="1"/>
  <c r="E142" i="77"/>
  <c r="M142" i="77" s="1"/>
  <c r="E138" i="77"/>
  <c r="M138" i="77" s="1"/>
  <c r="E138" i="76"/>
  <c r="M138" i="76" s="1"/>
  <c r="M126" i="76"/>
  <c r="M126" i="75"/>
  <c r="S126" i="75" s="1"/>
  <c r="E138" i="75"/>
  <c r="M138" i="75" s="1"/>
  <c r="E142" i="75"/>
  <c r="M142" i="75" s="1"/>
  <c r="M130" i="75"/>
  <c r="S130" i="75" s="1"/>
  <c r="N145" i="75"/>
  <c r="E140" i="76"/>
  <c r="M140" i="76" s="1"/>
  <c r="S140" i="76" s="1"/>
  <c r="M128" i="76"/>
  <c r="S128" i="76" s="1"/>
  <c r="E145" i="77"/>
  <c r="M145" i="77" s="1"/>
  <c r="N141" i="75"/>
  <c r="N142" i="75"/>
  <c r="M123" i="75"/>
  <c r="S123" i="75" s="1"/>
  <c r="E135" i="75"/>
  <c r="M135" i="75" s="1"/>
  <c r="E145" i="76"/>
  <c r="M145" i="76" s="1"/>
  <c r="S145" i="76" s="1"/>
  <c r="M133" i="76"/>
  <c r="S133" i="76" s="1"/>
  <c r="F134" i="77"/>
  <c r="N134" i="77" s="1"/>
  <c r="S145" i="77" l="1"/>
  <c r="S138" i="77"/>
  <c r="S135" i="77"/>
  <c r="E25" i="27"/>
  <c r="N25" i="27" s="1"/>
  <c r="M28" i="85"/>
  <c r="Q28" i="85" s="1"/>
  <c r="M31" i="85"/>
  <c r="Q31" i="85" s="1"/>
  <c r="M30" i="85"/>
  <c r="Q30" i="85" s="1"/>
  <c r="M34" i="85"/>
  <c r="Q34" i="85" s="1"/>
  <c r="M27" i="85"/>
  <c r="Q27" i="85" s="1"/>
  <c r="M24" i="85"/>
  <c r="Q24" i="85" s="1"/>
  <c r="M29" i="85"/>
  <c r="Q29" i="85" s="1"/>
  <c r="M26" i="85"/>
  <c r="Q26" i="85" s="1"/>
  <c r="M33" i="85"/>
  <c r="Q33" i="85" s="1"/>
  <c r="M35" i="85"/>
  <c r="Q35" i="85" s="1"/>
  <c r="M32" i="85"/>
  <c r="Q32" i="85" s="1"/>
  <c r="M13" i="85"/>
  <c r="Q13" i="85" s="1"/>
  <c r="P5" i="91" s="1"/>
  <c r="R33" i="84"/>
  <c r="Y33" i="84" s="1"/>
  <c r="R30" i="84"/>
  <c r="Y30" i="84" s="1"/>
  <c r="R32" i="84"/>
  <c r="Y32" i="84" s="1"/>
  <c r="R13" i="84"/>
  <c r="Y13" i="84" s="1"/>
  <c r="R29" i="84"/>
  <c r="Y29" i="84" s="1"/>
  <c r="R27" i="84"/>
  <c r="Y27" i="84" s="1"/>
  <c r="R34" i="84"/>
  <c r="Y34" i="84" s="1"/>
  <c r="R26" i="84"/>
  <c r="Y26" i="84" s="1"/>
  <c r="R35" i="84"/>
  <c r="Y35" i="84" s="1"/>
  <c r="R28" i="84"/>
  <c r="Y28" i="84" s="1"/>
  <c r="R31" i="84"/>
  <c r="Y31" i="84" s="1"/>
  <c r="R24" i="84"/>
  <c r="Y24" i="84" s="1"/>
  <c r="BR15" i="91"/>
  <c r="BT15" i="91" s="1"/>
  <c r="CA16" i="91"/>
  <c r="CC16" i="91" s="1"/>
  <c r="BI16" i="91"/>
  <c r="BK16" i="91" s="1"/>
  <c r="CA15" i="91"/>
  <c r="CC15" i="91" s="1"/>
  <c r="BI15" i="91"/>
  <c r="BK15" i="91" s="1"/>
  <c r="BR16" i="91"/>
  <c r="BT16" i="91" s="1"/>
  <c r="H50" i="84"/>
  <c r="S50" i="84" s="1"/>
  <c r="G43" i="84"/>
  <c r="G25" i="85"/>
  <c r="H57" i="84"/>
  <c r="S57" i="84" s="1"/>
  <c r="H57" i="85"/>
  <c r="N57" i="85" s="1"/>
  <c r="H53" i="86"/>
  <c r="O53" i="86" s="1"/>
  <c r="H59" i="85"/>
  <c r="N59" i="85" s="1"/>
  <c r="G46" i="84"/>
  <c r="H56" i="86"/>
  <c r="O56" i="86" s="1"/>
  <c r="G39" i="86"/>
  <c r="N39" i="86" s="1"/>
  <c r="S39" i="86" s="1"/>
  <c r="H53" i="85"/>
  <c r="N53" i="85" s="1"/>
  <c r="G41" i="84"/>
  <c r="G45" i="84"/>
  <c r="G36" i="86"/>
  <c r="N36" i="86" s="1"/>
  <c r="S36" i="86" s="1"/>
  <c r="H54" i="86"/>
  <c r="O54" i="86" s="1"/>
  <c r="G40" i="86"/>
  <c r="N40" i="86" s="1"/>
  <c r="S40" i="86" s="1"/>
  <c r="H52" i="86"/>
  <c r="O52" i="86" s="1"/>
  <c r="H48" i="85"/>
  <c r="N48" i="85" s="1"/>
  <c r="G47" i="85"/>
  <c r="G45" i="86"/>
  <c r="N45" i="86" s="1"/>
  <c r="S45" i="86" s="1"/>
  <c r="G36" i="85"/>
  <c r="G44" i="85"/>
  <c r="G25" i="86"/>
  <c r="N25" i="86" s="1"/>
  <c r="S25" i="86" s="1"/>
  <c r="G44" i="86"/>
  <c r="N44" i="86" s="1"/>
  <c r="S44" i="86" s="1"/>
  <c r="G46" i="85"/>
  <c r="G38" i="86"/>
  <c r="N38" i="86" s="1"/>
  <c r="S38" i="86" s="1"/>
  <c r="H51" i="85"/>
  <c r="N51" i="85" s="1"/>
  <c r="H55" i="84"/>
  <c r="S55" i="84" s="1"/>
  <c r="H59" i="84"/>
  <c r="S59" i="84" s="1"/>
  <c r="G40" i="85"/>
  <c r="G40" i="84"/>
  <c r="H37" i="85"/>
  <c r="N37" i="85" s="1"/>
  <c r="G45" i="85"/>
  <c r="H52" i="84"/>
  <c r="S52" i="84" s="1"/>
  <c r="H55" i="85"/>
  <c r="N55" i="85" s="1"/>
  <c r="H37" i="84"/>
  <c r="S37" i="84" s="1"/>
  <c r="G46" i="86"/>
  <c r="N46" i="86" s="1"/>
  <c r="S46" i="86" s="1"/>
  <c r="H59" i="86"/>
  <c r="O59" i="86" s="1"/>
  <c r="G41" i="85"/>
  <c r="H37" i="86"/>
  <c r="O37" i="86" s="1"/>
  <c r="G43" i="86"/>
  <c r="N43" i="86" s="1"/>
  <c r="S43" i="86" s="1"/>
  <c r="G38" i="85"/>
  <c r="G39" i="84"/>
  <c r="H50" i="85"/>
  <c r="N50" i="85" s="1"/>
  <c r="H48" i="84"/>
  <c r="S48" i="84" s="1"/>
  <c r="G36" i="84"/>
  <c r="H54" i="85"/>
  <c r="N54" i="85" s="1"/>
  <c r="H48" i="86"/>
  <c r="O48" i="86" s="1"/>
  <c r="G47" i="86"/>
  <c r="N47" i="86" s="1"/>
  <c r="S47" i="86" s="1"/>
  <c r="G42" i="84"/>
  <c r="H57" i="86"/>
  <c r="O57" i="86" s="1"/>
  <c r="G41" i="86"/>
  <c r="N41" i="86" s="1"/>
  <c r="S41" i="86" s="1"/>
  <c r="H56" i="84"/>
  <c r="S56" i="84" s="1"/>
  <c r="G39" i="85"/>
  <c r="G42" i="86"/>
  <c r="N42" i="86" s="1"/>
  <c r="S42" i="86" s="1"/>
  <c r="G42" i="85"/>
  <c r="H58" i="84"/>
  <c r="S58" i="84" s="1"/>
  <c r="H56" i="85"/>
  <c r="N56" i="85" s="1"/>
  <c r="H52" i="85"/>
  <c r="N52" i="85" s="1"/>
  <c r="H51" i="86"/>
  <c r="O51" i="86" s="1"/>
  <c r="H50" i="86"/>
  <c r="O50" i="86" s="1"/>
  <c r="H51" i="84"/>
  <c r="S51" i="84" s="1"/>
  <c r="H58" i="85"/>
  <c r="N58" i="85" s="1"/>
  <c r="G43" i="85"/>
  <c r="G44" i="84"/>
  <c r="H58" i="86"/>
  <c r="O58" i="86" s="1"/>
  <c r="H54" i="84"/>
  <c r="S54" i="84" s="1"/>
  <c r="H53" i="84"/>
  <c r="S53" i="84" s="1"/>
  <c r="G25" i="84"/>
  <c r="H55" i="86"/>
  <c r="O55" i="86" s="1"/>
  <c r="G38" i="84"/>
  <c r="G47" i="84"/>
  <c r="S142" i="77"/>
  <c r="S134" i="77"/>
  <c r="S135" i="76"/>
  <c r="S122" i="76"/>
  <c r="S138" i="76"/>
  <c r="S134" i="76"/>
  <c r="S123" i="76"/>
  <c r="S126" i="76"/>
  <c r="S130" i="76"/>
  <c r="S142" i="76"/>
  <c r="S128" i="75"/>
  <c r="S122" i="75"/>
  <c r="S132" i="75"/>
  <c r="J135" i="75"/>
  <c r="R134" i="75"/>
  <c r="U3" i="74"/>
  <c r="T3" i="74"/>
  <c r="T15" i="72"/>
  <c r="U15" i="72"/>
  <c r="U3" i="73"/>
  <c r="T3" i="73"/>
  <c r="R4" i="73"/>
  <c r="S4" i="73" s="1"/>
  <c r="J4" i="74"/>
  <c r="R4" i="74" s="1"/>
  <c r="S4" i="74" s="1"/>
  <c r="AM42" i="32"/>
  <c r="K13" i="28"/>
  <c r="E25" i="28"/>
  <c r="E37" i="28" s="1"/>
  <c r="E49" i="28" s="1"/>
  <c r="E61" i="28" s="1"/>
  <c r="E73" i="28" s="1"/>
  <c r="E85" i="28" s="1"/>
  <c r="E97" i="28" s="1"/>
  <c r="E109" i="28" s="1"/>
  <c r="E121" i="28" s="1"/>
  <c r="E133" i="28" s="1"/>
  <c r="E145" i="28" s="1"/>
  <c r="DN16" i="39"/>
  <c r="J16" i="72" s="1"/>
  <c r="R16" i="72" s="1"/>
  <c r="S16" i="72" s="1"/>
  <c r="FZ15" i="39"/>
  <c r="GD15" i="39"/>
  <c r="GH15" i="39"/>
  <c r="GL15" i="39"/>
  <c r="GP15" i="39"/>
  <c r="GT15" i="39"/>
  <c r="GX15" i="39"/>
  <c r="GA15" i="39"/>
  <c r="GE15" i="39"/>
  <c r="GI15" i="39"/>
  <c r="GM15" i="39"/>
  <c r="GQ15" i="39"/>
  <c r="GU15" i="39"/>
  <c r="GY15" i="39"/>
  <c r="FY15" i="39"/>
  <c r="GC15" i="39"/>
  <c r="K15" i="41" s="1"/>
  <c r="U15" i="41" s="1"/>
  <c r="GG15" i="39"/>
  <c r="GK15" i="39"/>
  <c r="GO15" i="39"/>
  <c r="GS15" i="39"/>
  <c r="GW15" i="39"/>
  <c r="GF15" i="39"/>
  <c r="GV15" i="39"/>
  <c r="GJ15" i="39"/>
  <c r="GZ15" i="39"/>
  <c r="GN15" i="39"/>
  <c r="GB15" i="39"/>
  <c r="GR15" i="39"/>
  <c r="FX15" i="39"/>
  <c r="P4" i="29"/>
  <c r="Q4" i="29" s="1"/>
  <c r="CT4" i="39"/>
  <c r="P4" i="58"/>
  <c r="Q4" i="58" s="1"/>
  <c r="CS4" i="39"/>
  <c r="CR5" i="39"/>
  <c r="R3" i="58"/>
  <c r="S3" i="58"/>
  <c r="EV3" i="39"/>
  <c r="FJ3" i="39"/>
  <c r="ET3" i="39"/>
  <c r="DW15" i="6"/>
  <c r="Y7" i="41"/>
  <c r="X7" i="41"/>
  <c r="FR2" i="39"/>
  <c r="FU7" i="39"/>
  <c r="FR3" i="39"/>
  <c r="DV14" i="6"/>
  <c r="ES2" i="39"/>
  <c r="FE2" i="39"/>
  <c r="L8" i="41"/>
  <c r="W8" i="41" s="1"/>
  <c r="FA8" i="39"/>
  <c r="ER8" i="39"/>
  <c r="U8" i="27"/>
  <c r="DU20" i="6"/>
  <c r="F2" i="30"/>
  <c r="K2" i="30" s="1"/>
  <c r="M2" i="30" s="1"/>
  <c r="F2" i="64"/>
  <c r="K2" i="64" s="1"/>
  <c r="M2" i="64" s="1"/>
  <c r="FO2" i="39"/>
  <c r="EW2" i="39"/>
  <c r="EU2" i="39"/>
  <c r="DX14" i="6"/>
  <c r="BR14" i="33"/>
  <c r="BT14" i="33" s="1"/>
  <c r="CA14" i="33"/>
  <c r="CC14" i="33" s="1"/>
  <c r="AB27" i="35" s="1"/>
  <c r="AC27" i="35" s="1"/>
  <c r="F45" i="27"/>
  <c r="O45" i="27" s="1"/>
  <c r="O17" i="28"/>
  <c r="K29" i="28"/>
  <c r="O14" i="28"/>
  <c r="K26" i="28"/>
  <c r="F39" i="27"/>
  <c r="O39" i="27" s="1"/>
  <c r="O15" i="28"/>
  <c r="K27" i="28"/>
  <c r="K32" i="28"/>
  <c r="O20" i="28"/>
  <c r="K24" i="28"/>
  <c r="O12" i="28"/>
  <c r="K31" i="28"/>
  <c r="O19" i="28"/>
  <c r="F38" i="27"/>
  <c r="O38" i="27" s="1"/>
  <c r="E32" i="29"/>
  <c r="L20" i="29"/>
  <c r="F39" i="29"/>
  <c r="M27" i="29"/>
  <c r="L39" i="28"/>
  <c r="O21" i="28"/>
  <c r="K33" i="28"/>
  <c r="M30" i="29"/>
  <c r="F42" i="29"/>
  <c r="O22" i="28"/>
  <c r="K34" i="28"/>
  <c r="F41" i="27"/>
  <c r="O41" i="27" s="1"/>
  <c r="L38" i="28"/>
  <c r="M29" i="29"/>
  <c r="F41" i="29"/>
  <c r="E26" i="27"/>
  <c r="N26" i="27" s="1"/>
  <c r="E33" i="27"/>
  <c r="N33" i="27" s="1"/>
  <c r="F42" i="27"/>
  <c r="O42" i="27" s="1"/>
  <c r="L40" i="28"/>
  <c r="L41" i="28"/>
  <c r="F38" i="29"/>
  <c r="M26" i="29"/>
  <c r="L19" i="29"/>
  <c r="E31" i="29"/>
  <c r="E28" i="27"/>
  <c r="N28" i="27" s="1"/>
  <c r="K35" i="28"/>
  <c r="O23" i="28"/>
  <c r="E27" i="29"/>
  <c r="L15" i="29"/>
  <c r="K28" i="28"/>
  <c r="O16" i="28"/>
  <c r="M32" i="29"/>
  <c r="F44" i="29"/>
  <c r="F43" i="27"/>
  <c r="O43" i="27" s="1"/>
  <c r="M33" i="29"/>
  <c r="F45" i="29"/>
  <c r="E34" i="29"/>
  <c r="L22" i="29"/>
  <c r="L44" i="28"/>
  <c r="F40" i="29"/>
  <c r="M28" i="29"/>
  <c r="O18" i="28"/>
  <c r="K30" i="28"/>
  <c r="L18" i="29"/>
  <c r="E30" i="29"/>
  <c r="L43" i="28"/>
  <c r="E31" i="27"/>
  <c r="N31" i="27" s="1"/>
  <c r="E32" i="27"/>
  <c r="N32" i="27" s="1"/>
  <c r="F43" i="29"/>
  <c r="M31" i="29"/>
  <c r="L14" i="29"/>
  <c r="E26" i="29"/>
  <c r="E29" i="27"/>
  <c r="N29" i="27" s="1"/>
  <c r="E24" i="29"/>
  <c r="L12" i="29"/>
  <c r="L17" i="29"/>
  <c r="E29" i="29"/>
  <c r="E34" i="27"/>
  <c r="N34" i="27" s="1"/>
  <c r="E30" i="27"/>
  <c r="N30" i="27" s="1"/>
  <c r="E35" i="29"/>
  <c r="L23" i="29"/>
  <c r="F44" i="27"/>
  <c r="O44" i="27" s="1"/>
  <c r="L16" i="29"/>
  <c r="E28" i="29"/>
  <c r="L42" i="28"/>
  <c r="F40" i="27"/>
  <c r="O40" i="27" s="1"/>
  <c r="L45" i="28"/>
  <c r="E35" i="27"/>
  <c r="N35" i="27" s="1"/>
  <c r="E27" i="27"/>
  <c r="N27" i="27" s="1"/>
  <c r="L21" i="29"/>
  <c r="E33" i="29"/>
  <c r="M35" i="29"/>
  <c r="F47" i="29"/>
  <c r="F47" i="27"/>
  <c r="O47" i="27" s="1"/>
  <c r="F58" i="27"/>
  <c r="O58" i="27" s="1"/>
  <c r="M46" i="29"/>
  <c r="F58" i="29"/>
  <c r="L25" i="28"/>
  <c r="L58" i="28"/>
  <c r="L36" i="28"/>
  <c r="F36" i="27"/>
  <c r="O36" i="27" s="1"/>
  <c r="M24" i="29"/>
  <c r="F36" i="29"/>
  <c r="L47" i="28"/>
  <c r="F25" i="29"/>
  <c r="M13" i="29"/>
  <c r="N140" i="75"/>
  <c r="N139" i="75"/>
  <c r="N144" i="75"/>
  <c r="BI14" i="33"/>
  <c r="BK14" i="33" s="1"/>
  <c r="N134" i="75"/>
  <c r="S134" i="75" s="1"/>
  <c r="N136" i="75"/>
  <c r="R5" i="91" l="1"/>
  <c r="DM5" i="91" s="1"/>
  <c r="DK5" i="91"/>
  <c r="M46" i="85"/>
  <c r="Q46" i="85" s="1"/>
  <c r="M39" i="85"/>
  <c r="Q39" i="85" s="1"/>
  <c r="M38" i="85"/>
  <c r="Q38" i="85" s="1"/>
  <c r="M40" i="85"/>
  <c r="Q40" i="85" s="1"/>
  <c r="M36" i="85"/>
  <c r="Q36" i="85" s="1"/>
  <c r="M42" i="85"/>
  <c r="Q42" i="85" s="1"/>
  <c r="M41" i="85"/>
  <c r="Q41" i="85" s="1"/>
  <c r="M45" i="85"/>
  <c r="Q45" i="85" s="1"/>
  <c r="M43" i="85"/>
  <c r="Q43" i="85" s="1"/>
  <c r="M44" i="85"/>
  <c r="Q44" i="85" s="1"/>
  <c r="M47" i="85"/>
  <c r="Q47" i="85" s="1"/>
  <c r="M25" i="85"/>
  <c r="Q25" i="85" s="1"/>
  <c r="R36" i="84"/>
  <c r="Y36" i="84" s="1"/>
  <c r="R46" i="84"/>
  <c r="Y46" i="84" s="1"/>
  <c r="R43" i="84"/>
  <c r="Y43" i="84" s="1"/>
  <c r="R47" i="84"/>
  <c r="Y47" i="84" s="1"/>
  <c r="R25" i="84"/>
  <c r="Y25" i="84" s="1"/>
  <c r="G6" i="91" s="1"/>
  <c r="R45" i="84"/>
  <c r="Y45" i="84" s="1"/>
  <c r="R38" i="84"/>
  <c r="Y38" i="84" s="1"/>
  <c r="R44" i="84"/>
  <c r="Y44" i="84" s="1"/>
  <c r="R42" i="84"/>
  <c r="Y42" i="84" s="1"/>
  <c r="R41" i="84"/>
  <c r="Y41" i="84" s="1"/>
  <c r="R39" i="84"/>
  <c r="Y39" i="84" s="1"/>
  <c r="R40" i="84"/>
  <c r="Y40" i="84" s="1"/>
  <c r="H66" i="84"/>
  <c r="S66" i="84" s="1"/>
  <c r="H69" i="86"/>
  <c r="O69" i="86" s="1"/>
  <c r="G59" i="84"/>
  <c r="H67" i="86"/>
  <c r="O67" i="86" s="1"/>
  <c r="H65" i="84"/>
  <c r="S65" i="84" s="1"/>
  <c r="H63" i="86"/>
  <c r="O63" i="86" s="1"/>
  <c r="G54" i="85"/>
  <c r="H60" i="86"/>
  <c r="O60" i="86" s="1"/>
  <c r="H60" i="84"/>
  <c r="S60" i="84" s="1"/>
  <c r="G55" i="86"/>
  <c r="N55" i="86" s="1"/>
  <c r="S55" i="86" s="1"/>
  <c r="H67" i="85"/>
  <c r="N67" i="85" s="1"/>
  <c r="H63" i="85"/>
  <c r="N63" i="85" s="1"/>
  <c r="G58" i="85"/>
  <c r="G48" i="85"/>
  <c r="G59" i="85"/>
  <c r="H64" i="86"/>
  <c r="O64" i="86" s="1"/>
  <c r="H65" i="85"/>
  <c r="N65" i="85" s="1"/>
  <c r="H68" i="86"/>
  <c r="O68" i="86" s="1"/>
  <c r="H71" i="85"/>
  <c r="N71" i="85" s="1"/>
  <c r="H69" i="85"/>
  <c r="N69" i="85" s="1"/>
  <c r="G37" i="84"/>
  <c r="G56" i="84"/>
  <c r="H62" i="86"/>
  <c r="O62" i="86" s="1"/>
  <c r="H64" i="85"/>
  <c r="N64" i="85" s="1"/>
  <c r="H70" i="84"/>
  <c r="S70" i="84" s="1"/>
  <c r="G54" i="86"/>
  <c r="N54" i="86" s="1"/>
  <c r="S54" i="86" s="1"/>
  <c r="H66" i="85"/>
  <c r="N66" i="85" s="1"/>
  <c r="H49" i="86"/>
  <c r="O49" i="86" s="1"/>
  <c r="H64" i="84"/>
  <c r="S64" i="84" s="1"/>
  <c r="H67" i="84"/>
  <c r="S67" i="84" s="1"/>
  <c r="G50" i="86"/>
  <c r="N50" i="86" s="1"/>
  <c r="S50" i="86" s="1"/>
  <c r="G56" i="86"/>
  <c r="N56" i="86" s="1"/>
  <c r="S56" i="86" s="1"/>
  <c r="G57" i="86"/>
  <c r="N57" i="86" s="1"/>
  <c r="S57" i="86" s="1"/>
  <c r="H60" i="85"/>
  <c r="N60" i="85" s="1"/>
  <c r="G52" i="86"/>
  <c r="N52" i="86" s="1"/>
  <c r="S52" i="86" s="1"/>
  <c r="G48" i="86"/>
  <c r="N48" i="86" s="1"/>
  <c r="S48" i="86" s="1"/>
  <c r="G53" i="84"/>
  <c r="G58" i="84"/>
  <c r="H65" i="86"/>
  <c r="O65" i="86" s="1"/>
  <c r="G55" i="84"/>
  <c r="H70" i="86"/>
  <c r="O70" i="86" s="1"/>
  <c r="G55" i="85"/>
  <c r="H63" i="84"/>
  <c r="S63" i="84" s="1"/>
  <c r="H68" i="85"/>
  <c r="N68" i="85" s="1"/>
  <c r="G51" i="85"/>
  <c r="G53" i="86"/>
  <c r="N53" i="86" s="1"/>
  <c r="S53" i="86" s="1"/>
  <c r="G54" i="84"/>
  <c r="G51" i="84"/>
  <c r="G53" i="85"/>
  <c r="G58" i="86"/>
  <c r="N58" i="86" s="1"/>
  <c r="S58" i="86" s="1"/>
  <c r="G57" i="85"/>
  <c r="G52" i="84"/>
  <c r="H71" i="84"/>
  <c r="S71" i="84" s="1"/>
  <c r="G37" i="86"/>
  <c r="N37" i="86" s="1"/>
  <c r="S37" i="86" s="1"/>
  <c r="H66" i="86"/>
  <c r="O66" i="86" s="1"/>
  <c r="G57" i="84"/>
  <c r="G37" i="85"/>
  <c r="H62" i="84"/>
  <c r="S62" i="84" s="1"/>
  <c r="G50" i="84"/>
  <c r="H70" i="85"/>
  <c r="N70" i="85" s="1"/>
  <c r="H68" i="84"/>
  <c r="S68" i="84" s="1"/>
  <c r="G59" i="86"/>
  <c r="N59" i="86" s="1"/>
  <c r="S59" i="86" s="1"/>
  <c r="G48" i="84"/>
  <c r="H62" i="85"/>
  <c r="N62" i="85" s="1"/>
  <c r="G50" i="85"/>
  <c r="H71" i="86"/>
  <c r="O71" i="86" s="1"/>
  <c r="H49" i="84"/>
  <c r="S49" i="84" s="1"/>
  <c r="H49" i="85"/>
  <c r="N49" i="85" s="1"/>
  <c r="G52" i="85"/>
  <c r="G56" i="85"/>
  <c r="G51" i="86"/>
  <c r="N51" i="86" s="1"/>
  <c r="S51" i="86" s="1"/>
  <c r="H69" i="84"/>
  <c r="S69" i="84" s="1"/>
  <c r="J136" i="75"/>
  <c r="R135" i="75"/>
  <c r="S135" i="75" s="1"/>
  <c r="U4" i="74"/>
  <c r="T4" i="74"/>
  <c r="T4" i="73"/>
  <c r="U4" i="73"/>
  <c r="U16" i="72"/>
  <c r="T16" i="72"/>
  <c r="R5" i="73"/>
  <c r="S5" i="73" s="1"/>
  <c r="J5" i="74"/>
  <c r="R5" i="74" s="1"/>
  <c r="S5" i="74" s="1"/>
  <c r="AM43" i="32"/>
  <c r="DN17" i="39"/>
  <c r="J17" i="72" s="1"/>
  <c r="R17" i="72" s="1"/>
  <c r="S17" i="72" s="1"/>
  <c r="FZ16" i="39"/>
  <c r="GD16" i="39"/>
  <c r="GH16" i="39"/>
  <c r="GL16" i="39"/>
  <c r="GP16" i="39"/>
  <c r="GT16" i="39"/>
  <c r="GX16" i="39"/>
  <c r="GA16" i="39"/>
  <c r="GE16" i="39"/>
  <c r="GI16" i="39"/>
  <c r="GM16" i="39"/>
  <c r="GQ16" i="39"/>
  <c r="GU16" i="39"/>
  <c r="GY16" i="39"/>
  <c r="FY16" i="39"/>
  <c r="GC16" i="39"/>
  <c r="K16" i="41" s="1"/>
  <c r="U16" i="41" s="1"/>
  <c r="GG16" i="39"/>
  <c r="GK16" i="39"/>
  <c r="GO16" i="39"/>
  <c r="GS16" i="39"/>
  <c r="GW16" i="39"/>
  <c r="GJ16" i="39"/>
  <c r="GZ16" i="39"/>
  <c r="GN16" i="39"/>
  <c r="GB16" i="39"/>
  <c r="GR16" i="39"/>
  <c r="GF16" i="39"/>
  <c r="GV16" i="39"/>
  <c r="FX16" i="39"/>
  <c r="S4" i="58"/>
  <c r="R4" i="58"/>
  <c r="P5" i="58"/>
  <c r="Q5" i="58" s="1"/>
  <c r="CS5" i="39"/>
  <c r="CT5" i="39"/>
  <c r="P5" i="29"/>
  <c r="Q5" i="29" s="1"/>
  <c r="CR6" i="39"/>
  <c r="O2" i="64"/>
  <c r="N2" i="64"/>
  <c r="FW5" i="39"/>
  <c r="FU8" i="39"/>
  <c r="EV4" i="39"/>
  <c r="FJ4" i="39"/>
  <c r="ET4" i="39"/>
  <c r="DW16" i="6"/>
  <c r="F3" i="30"/>
  <c r="K3" i="30" s="1"/>
  <c r="M3" i="30" s="1"/>
  <c r="FO3" i="39"/>
  <c r="F3" i="64"/>
  <c r="K3" i="64" s="1"/>
  <c r="M3" i="64" s="1"/>
  <c r="EU3" i="39"/>
  <c r="DX15" i="6"/>
  <c r="EW3" i="39"/>
  <c r="ES3" i="39"/>
  <c r="DV15" i="6"/>
  <c r="FE3" i="39"/>
  <c r="X8" i="41"/>
  <c r="Y8" i="41"/>
  <c r="FW4" i="39"/>
  <c r="U9" i="27"/>
  <c r="ER9" i="39"/>
  <c r="FA9" i="39"/>
  <c r="DU21" i="6"/>
  <c r="L9" i="41"/>
  <c r="W9" i="41" s="1"/>
  <c r="BI15" i="33"/>
  <c r="BK15" i="33" s="1"/>
  <c r="BR15" i="33"/>
  <c r="BT15" i="33" s="1"/>
  <c r="BR16" i="33"/>
  <c r="BT16" i="33" s="1"/>
  <c r="V67" i="70" s="1"/>
  <c r="E45" i="29"/>
  <c r="L33" i="29"/>
  <c r="F52" i="27"/>
  <c r="O52" i="27" s="1"/>
  <c r="E36" i="27"/>
  <c r="N36" i="27" s="1"/>
  <c r="E46" i="27"/>
  <c r="N46" i="27" s="1"/>
  <c r="E38" i="29"/>
  <c r="L26" i="29"/>
  <c r="E42" i="29"/>
  <c r="L30" i="29"/>
  <c r="F55" i="27"/>
  <c r="O55" i="27" s="1"/>
  <c r="L52" i="28"/>
  <c r="E45" i="27"/>
  <c r="N45" i="27" s="1"/>
  <c r="F53" i="29"/>
  <c r="M41" i="29"/>
  <c r="L50" i="28"/>
  <c r="K46" i="28"/>
  <c r="O34" i="28"/>
  <c r="O33" i="28"/>
  <c r="K45" i="28"/>
  <c r="F51" i="27"/>
  <c r="O51" i="27" s="1"/>
  <c r="K38" i="28"/>
  <c r="O26" i="28"/>
  <c r="F57" i="27"/>
  <c r="O57" i="27" s="1"/>
  <c r="E47" i="27"/>
  <c r="N47" i="27" s="1"/>
  <c r="F56" i="27"/>
  <c r="O56" i="27" s="1"/>
  <c r="E25" i="29"/>
  <c r="L13" i="29"/>
  <c r="E36" i="29"/>
  <c r="L24" i="29"/>
  <c r="F55" i="29"/>
  <c r="M43" i="29"/>
  <c r="E43" i="27"/>
  <c r="N43" i="27" s="1"/>
  <c r="F52" i="29"/>
  <c r="M40" i="29"/>
  <c r="L34" i="29"/>
  <c r="E46" i="29"/>
  <c r="O28" i="28"/>
  <c r="K40" i="28"/>
  <c r="K47" i="28"/>
  <c r="O35" i="28"/>
  <c r="F50" i="29"/>
  <c r="M38" i="29"/>
  <c r="E44" i="29"/>
  <c r="L32" i="29"/>
  <c r="K43" i="28"/>
  <c r="O31" i="28"/>
  <c r="K44" i="28"/>
  <c r="O32" i="28"/>
  <c r="E39" i="27"/>
  <c r="N39" i="27" s="1"/>
  <c r="L54" i="28"/>
  <c r="E40" i="29"/>
  <c r="L28" i="29"/>
  <c r="E41" i="29"/>
  <c r="L29" i="29"/>
  <c r="E41" i="27"/>
  <c r="N41" i="27" s="1"/>
  <c r="O30" i="28"/>
  <c r="K42" i="28"/>
  <c r="M45" i="29"/>
  <c r="F57" i="29"/>
  <c r="M44" i="29"/>
  <c r="F56" i="29"/>
  <c r="E40" i="27"/>
  <c r="N40" i="27" s="1"/>
  <c r="L31" i="29"/>
  <c r="E43" i="29"/>
  <c r="L53" i="28"/>
  <c r="F53" i="27"/>
  <c r="O53" i="27" s="1"/>
  <c r="F54" i="29"/>
  <c r="M42" i="29"/>
  <c r="K39" i="28"/>
  <c r="O27" i="28"/>
  <c r="K41" i="28"/>
  <c r="O29" i="28"/>
  <c r="L57" i="28"/>
  <c r="L35" i="29"/>
  <c r="E47" i="29"/>
  <c r="E42" i="27"/>
  <c r="N42" i="27" s="1"/>
  <c r="E44" i="27"/>
  <c r="N44" i="27" s="1"/>
  <c r="L55" i="28"/>
  <c r="L56" i="28"/>
  <c r="E39" i="29"/>
  <c r="L27" i="29"/>
  <c r="F54" i="27"/>
  <c r="O54" i="27" s="1"/>
  <c r="E38" i="27"/>
  <c r="N38" i="27" s="1"/>
  <c r="L51" i="28"/>
  <c r="M39" i="29"/>
  <c r="F51" i="29"/>
  <c r="F50" i="27"/>
  <c r="O50" i="27" s="1"/>
  <c r="O24" i="28"/>
  <c r="K36" i="28"/>
  <c r="K25" i="28"/>
  <c r="O13" i="28"/>
  <c r="P5" i="33" s="1"/>
  <c r="R5" i="33" s="1"/>
  <c r="F37" i="29"/>
  <c r="M25" i="29"/>
  <c r="F59" i="27"/>
  <c r="O59" i="27" s="1"/>
  <c r="F48" i="29"/>
  <c r="M36" i="29"/>
  <c r="F70" i="27"/>
  <c r="O70" i="27" s="1"/>
  <c r="L48" i="28"/>
  <c r="L37" i="28"/>
  <c r="L59" i="28"/>
  <c r="F48" i="27"/>
  <c r="O48" i="27" s="1"/>
  <c r="F59" i="29"/>
  <c r="M47" i="29"/>
  <c r="L70" i="28"/>
  <c r="M58" i="29"/>
  <c r="F70" i="29"/>
  <c r="F37" i="27"/>
  <c r="O37" i="27" s="1"/>
  <c r="I6" i="91" l="1"/>
  <c r="DD6" i="91" s="1"/>
  <c r="DB6" i="91"/>
  <c r="P6" i="91"/>
  <c r="M50" i="85"/>
  <c r="Q50" i="85" s="1"/>
  <c r="M53" i="85"/>
  <c r="Q53" i="85" s="1"/>
  <c r="M55" i="85"/>
  <c r="Q55" i="85" s="1"/>
  <c r="M48" i="85"/>
  <c r="Q48" i="85" s="1"/>
  <c r="M56" i="85"/>
  <c r="Q56" i="85" s="1"/>
  <c r="M37" i="85"/>
  <c r="Q37" i="85" s="1"/>
  <c r="P7" i="91" s="1"/>
  <c r="M57" i="85"/>
  <c r="Q57" i="85" s="1"/>
  <c r="M51" i="85"/>
  <c r="Q51" i="85" s="1"/>
  <c r="M58" i="85"/>
  <c r="Q58" i="85" s="1"/>
  <c r="M54" i="85"/>
  <c r="Q54" i="85" s="1"/>
  <c r="M59" i="85"/>
  <c r="Q59" i="85" s="1"/>
  <c r="M52" i="85"/>
  <c r="Q52" i="85" s="1"/>
  <c r="R37" i="84"/>
  <c r="Y37" i="84" s="1"/>
  <c r="R59" i="84"/>
  <c r="Y59" i="84" s="1"/>
  <c r="R48" i="84"/>
  <c r="Y48" i="84" s="1"/>
  <c r="R51" i="84"/>
  <c r="Y51" i="84" s="1"/>
  <c r="R50" i="84"/>
  <c r="Y50" i="84" s="1"/>
  <c r="R57" i="84"/>
  <c r="Y57" i="84" s="1"/>
  <c r="R54" i="84"/>
  <c r="Y54" i="84" s="1"/>
  <c r="R58" i="84"/>
  <c r="Y58" i="84" s="1"/>
  <c r="R56" i="84"/>
  <c r="Y56" i="84" s="1"/>
  <c r="R52" i="84"/>
  <c r="Y52" i="84" s="1"/>
  <c r="R55" i="84"/>
  <c r="Y55" i="84" s="1"/>
  <c r="R53" i="84"/>
  <c r="Y53" i="84" s="1"/>
  <c r="G60" i="84"/>
  <c r="G62" i="84"/>
  <c r="G49" i="85"/>
  <c r="H78" i="86"/>
  <c r="O78" i="86" s="1"/>
  <c r="H83" i="84"/>
  <c r="S83" i="84" s="1"/>
  <c r="G69" i="85"/>
  <c r="G65" i="85"/>
  <c r="G66" i="84"/>
  <c r="G63" i="85"/>
  <c r="H75" i="84"/>
  <c r="S75" i="84" s="1"/>
  <c r="H82" i="86"/>
  <c r="O82" i="86" s="1"/>
  <c r="G62" i="86"/>
  <c r="N62" i="86" s="1"/>
  <c r="S62" i="86" s="1"/>
  <c r="G68" i="84"/>
  <c r="H81" i="84"/>
  <c r="S81" i="84" s="1"/>
  <c r="H61" i="85"/>
  <c r="N61" i="85" s="1"/>
  <c r="H83" i="86"/>
  <c r="O83" i="86" s="1"/>
  <c r="H74" i="85"/>
  <c r="N74" i="85" s="1"/>
  <c r="G71" i="86"/>
  <c r="N71" i="86" s="1"/>
  <c r="S71" i="86" s="1"/>
  <c r="H82" i="85"/>
  <c r="N82" i="85" s="1"/>
  <c r="G70" i="86"/>
  <c r="N70" i="86" s="1"/>
  <c r="S70" i="86" s="1"/>
  <c r="H77" i="86"/>
  <c r="O77" i="86" s="1"/>
  <c r="G65" i="84"/>
  <c r="G64" i="86"/>
  <c r="N64" i="86" s="1"/>
  <c r="S64" i="86" s="1"/>
  <c r="G69" i="86"/>
  <c r="N69" i="86" s="1"/>
  <c r="S69" i="86" s="1"/>
  <c r="H76" i="84"/>
  <c r="S76" i="84" s="1"/>
  <c r="H78" i="85"/>
  <c r="N78" i="85" s="1"/>
  <c r="H83" i="85"/>
  <c r="N83" i="85" s="1"/>
  <c r="H77" i="85"/>
  <c r="N77" i="85" s="1"/>
  <c r="G71" i="85"/>
  <c r="G70" i="85"/>
  <c r="H79" i="85"/>
  <c r="N79" i="85" s="1"/>
  <c r="H72" i="84"/>
  <c r="S72" i="84" s="1"/>
  <c r="G66" i="85"/>
  <c r="G68" i="85"/>
  <c r="H80" i="84"/>
  <c r="S80" i="84" s="1"/>
  <c r="H76" i="85"/>
  <c r="N76" i="85" s="1"/>
  <c r="H81" i="86"/>
  <c r="O81" i="86" s="1"/>
  <c r="G63" i="86"/>
  <c r="N63" i="86" s="1"/>
  <c r="S63" i="86" s="1"/>
  <c r="H74" i="84"/>
  <c r="S74" i="84" s="1"/>
  <c r="G69" i="84"/>
  <c r="G49" i="86"/>
  <c r="N49" i="86" s="1"/>
  <c r="S49" i="86" s="1"/>
  <c r="Y7" i="91"/>
  <c r="G64" i="84"/>
  <c r="G63" i="84"/>
  <c r="G65" i="86"/>
  <c r="N65" i="86" s="1"/>
  <c r="S65" i="86" s="1"/>
  <c r="H80" i="85"/>
  <c r="N80" i="85" s="1"/>
  <c r="G67" i="85"/>
  <c r="H82" i="84"/>
  <c r="S82" i="84" s="1"/>
  <c r="H74" i="86"/>
  <c r="O74" i="86" s="1"/>
  <c r="G49" i="84"/>
  <c r="H77" i="84"/>
  <c r="S77" i="84" s="1"/>
  <c r="G71" i="84"/>
  <c r="H78" i="84"/>
  <c r="S78" i="84" s="1"/>
  <c r="G64" i="85"/>
  <c r="H61" i="84"/>
  <c r="S61" i="84" s="1"/>
  <c r="G62" i="85"/>
  <c r="G67" i="84"/>
  <c r="G70" i="84"/>
  <c r="G60" i="86"/>
  <c r="N60" i="86" s="1"/>
  <c r="S60" i="86" s="1"/>
  <c r="H72" i="85"/>
  <c r="N72" i="85" s="1"/>
  <c r="G68" i="86"/>
  <c r="N68" i="86" s="1"/>
  <c r="S68" i="86" s="1"/>
  <c r="H79" i="84"/>
  <c r="S79" i="84" s="1"/>
  <c r="H61" i="86"/>
  <c r="O61" i="86" s="1"/>
  <c r="G66" i="86"/>
  <c r="N66" i="86" s="1"/>
  <c r="S66" i="86" s="1"/>
  <c r="H81" i="85"/>
  <c r="N81" i="85" s="1"/>
  <c r="H80" i="86"/>
  <c r="O80" i="86" s="1"/>
  <c r="H76" i="86"/>
  <c r="O76" i="86" s="1"/>
  <c r="G60" i="85"/>
  <c r="H75" i="85"/>
  <c r="N75" i="85" s="1"/>
  <c r="G67" i="86"/>
  <c r="N67" i="86" s="1"/>
  <c r="S67" i="86" s="1"/>
  <c r="H72" i="86"/>
  <c r="O72" i="86" s="1"/>
  <c r="H75" i="86"/>
  <c r="O75" i="86" s="1"/>
  <c r="H79" i="86"/>
  <c r="O79" i="86" s="1"/>
  <c r="J137" i="75"/>
  <c r="R136" i="75"/>
  <c r="S136" i="75" s="1"/>
  <c r="T17" i="72"/>
  <c r="U17" i="72"/>
  <c r="T5" i="74"/>
  <c r="U5" i="74"/>
  <c r="T5" i="73"/>
  <c r="U5" i="73"/>
  <c r="R6" i="73"/>
  <c r="S6" i="73" s="1"/>
  <c r="J6" i="74"/>
  <c r="R6" i="74" s="1"/>
  <c r="S6" i="74" s="1"/>
  <c r="AM44" i="32"/>
  <c r="DN18" i="39"/>
  <c r="J18" i="72" s="1"/>
  <c r="R18" i="72" s="1"/>
  <c r="S18" i="72" s="1"/>
  <c r="FZ17" i="39"/>
  <c r="GD17" i="39"/>
  <c r="GH17" i="39"/>
  <c r="GL17" i="39"/>
  <c r="GP17" i="39"/>
  <c r="GT17" i="39"/>
  <c r="GX17" i="39"/>
  <c r="GA17" i="39"/>
  <c r="GE17" i="39"/>
  <c r="GI17" i="39"/>
  <c r="GM17" i="39"/>
  <c r="GQ17" i="39"/>
  <c r="GU17" i="39"/>
  <c r="GY17" i="39"/>
  <c r="FY17" i="39"/>
  <c r="GC17" i="39"/>
  <c r="K17" i="41" s="1"/>
  <c r="U17" i="41" s="1"/>
  <c r="GG17" i="39"/>
  <c r="GK17" i="39"/>
  <c r="GN17" i="39"/>
  <c r="GV17" i="39"/>
  <c r="GB17" i="39"/>
  <c r="GO17" i="39"/>
  <c r="GW17" i="39"/>
  <c r="GF17" i="39"/>
  <c r="GR17" i="39"/>
  <c r="GZ17" i="39"/>
  <c r="GJ17" i="39"/>
  <c r="GS17" i="39"/>
  <c r="FX17" i="39"/>
  <c r="P6" i="29"/>
  <c r="Q6" i="29" s="1"/>
  <c r="P6" i="58"/>
  <c r="Q6" i="58" s="1"/>
  <c r="CT6" i="39"/>
  <c r="CS6" i="39"/>
  <c r="CR7" i="39"/>
  <c r="R5" i="58"/>
  <c r="S5" i="58"/>
  <c r="FA10" i="39"/>
  <c r="ER10" i="39"/>
  <c r="L10" i="41"/>
  <c r="W10" i="41" s="1"/>
  <c r="DU22" i="6"/>
  <c r="U10" i="27"/>
  <c r="FR5" i="39"/>
  <c r="F4" i="64"/>
  <c r="K4" i="64" s="1"/>
  <c r="M4" i="64" s="1"/>
  <c r="FO4" i="39"/>
  <c r="F4" i="30"/>
  <c r="K4" i="30" s="1"/>
  <c r="M4" i="30" s="1"/>
  <c r="EW4" i="39"/>
  <c r="EU4" i="39"/>
  <c r="DX16" i="6"/>
  <c r="DV16" i="6"/>
  <c r="FE4" i="39"/>
  <c r="ES4" i="39"/>
  <c r="FW6" i="39"/>
  <c r="FR4" i="39"/>
  <c r="EV5" i="39"/>
  <c r="FJ5" i="39"/>
  <c r="DW17" i="6"/>
  <c r="ET5" i="39"/>
  <c r="FU9" i="39"/>
  <c r="X9" i="41"/>
  <c r="Y9" i="41"/>
  <c r="N3" i="64"/>
  <c r="O3" i="64"/>
  <c r="L68" i="28"/>
  <c r="U44" i="27"/>
  <c r="E56" i="27"/>
  <c r="N56" i="27" s="1"/>
  <c r="O39" i="28"/>
  <c r="K51" i="28"/>
  <c r="L63" i="28"/>
  <c r="U38" i="27"/>
  <c r="E50" i="27"/>
  <c r="N50" i="27" s="1"/>
  <c r="L69" i="28"/>
  <c r="L65" i="28"/>
  <c r="E52" i="27"/>
  <c r="N52" i="27" s="1"/>
  <c r="U40" i="27"/>
  <c r="F69" i="29"/>
  <c r="M57" i="29"/>
  <c r="L46" i="29"/>
  <c r="E58" i="29"/>
  <c r="K57" i="28"/>
  <c r="O45" i="28"/>
  <c r="E48" i="27"/>
  <c r="N48" i="27" s="1"/>
  <c r="O25" i="28"/>
  <c r="K37" i="28"/>
  <c r="F62" i="27"/>
  <c r="O62" i="27" s="1"/>
  <c r="L39" i="29"/>
  <c r="E51" i="29"/>
  <c r="L67" i="28"/>
  <c r="E54" i="27"/>
  <c r="N54" i="27" s="1"/>
  <c r="U42" i="27"/>
  <c r="K53" i="28"/>
  <c r="O41" i="28"/>
  <c r="M54" i="29"/>
  <c r="F66" i="29"/>
  <c r="E53" i="27"/>
  <c r="N53" i="27" s="1"/>
  <c r="U41" i="27"/>
  <c r="L40" i="29"/>
  <c r="E52" i="29"/>
  <c r="U39" i="27"/>
  <c r="E51" i="27"/>
  <c r="N51" i="27" s="1"/>
  <c r="K56" i="28"/>
  <c r="O44" i="28"/>
  <c r="L44" i="29"/>
  <c r="E56" i="29"/>
  <c r="O47" i="28"/>
  <c r="K59" i="28"/>
  <c r="U43" i="27"/>
  <c r="E55" i="27"/>
  <c r="N55" i="27" s="1"/>
  <c r="L36" i="29"/>
  <c r="E48" i="29"/>
  <c r="F68" i="27"/>
  <c r="O68" i="27" s="1"/>
  <c r="K50" i="28"/>
  <c r="O38" i="28"/>
  <c r="L62" i="28"/>
  <c r="E57" i="27"/>
  <c r="N57" i="27" s="1"/>
  <c r="U45" i="27"/>
  <c r="F67" i="27"/>
  <c r="O67" i="27" s="1"/>
  <c r="E50" i="29"/>
  <c r="L38" i="29"/>
  <c r="E57" i="29"/>
  <c r="L45" i="29"/>
  <c r="O36" i="28"/>
  <c r="K48" i="28"/>
  <c r="M51" i="29"/>
  <c r="F63" i="29"/>
  <c r="E37" i="27"/>
  <c r="N37" i="27" s="1"/>
  <c r="F66" i="27"/>
  <c r="O66" i="27" s="1"/>
  <c r="L47" i="29"/>
  <c r="E59" i="29"/>
  <c r="F65" i="27"/>
  <c r="O65" i="27" s="1"/>
  <c r="L43" i="29"/>
  <c r="E55" i="29"/>
  <c r="M56" i="29"/>
  <c r="F68" i="29"/>
  <c r="K54" i="28"/>
  <c r="O42" i="28"/>
  <c r="K52" i="28"/>
  <c r="O40" i="28"/>
  <c r="U47" i="27"/>
  <c r="E59" i="27"/>
  <c r="N59" i="27" s="1"/>
  <c r="L41" i="29"/>
  <c r="E53" i="29"/>
  <c r="L66" i="28"/>
  <c r="K55" i="28"/>
  <c r="O43" i="28"/>
  <c r="F62" i="29"/>
  <c r="M50" i="29"/>
  <c r="M52" i="29"/>
  <c r="F64" i="29"/>
  <c r="F67" i="29"/>
  <c r="M55" i="29"/>
  <c r="L25" i="29"/>
  <c r="E37" i="29"/>
  <c r="F69" i="27"/>
  <c r="O69" i="27" s="1"/>
  <c r="F63" i="27"/>
  <c r="O63" i="27" s="1"/>
  <c r="O46" i="28"/>
  <c r="K58" i="28"/>
  <c r="F65" i="29"/>
  <c r="M53" i="29"/>
  <c r="L64" i="28"/>
  <c r="E54" i="29"/>
  <c r="L42" i="29"/>
  <c r="U46" i="27"/>
  <c r="E58" i="27"/>
  <c r="N58" i="27" s="1"/>
  <c r="F64" i="27"/>
  <c r="O64" i="27" s="1"/>
  <c r="M37" i="29"/>
  <c r="F49" i="29"/>
  <c r="L82" i="28"/>
  <c r="F49" i="27"/>
  <c r="O49" i="27" s="1"/>
  <c r="F60" i="27"/>
  <c r="O60" i="27" s="1"/>
  <c r="L71" i="28"/>
  <c r="L49" i="28"/>
  <c r="L60" i="28"/>
  <c r="F71" i="27"/>
  <c r="O71" i="27" s="1"/>
  <c r="M70" i="29"/>
  <c r="F82" i="29"/>
  <c r="F71" i="29"/>
  <c r="M59" i="29"/>
  <c r="F82" i="27"/>
  <c r="O82" i="27" s="1"/>
  <c r="M48" i="29"/>
  <c r="F60" i="29"/>
  <c r="AA7" i="91" l="1"/>
  <c r="DV7" i="91" s="1"/>
  <c r="DT7" i="91"/>
  <c r="R7" i="91"/>
  <c r="DM7" i="91" s="1"/>
  <c r="DK7" i="91"/>
  <c r="R6" i="91"/>
  <c r="DK6" i="91"/>
  <c r="G7" i="91"/>
  <c r="M66" i="85"/>
  <c r="Q66" i="85" s="1"/>
  <c r="M71" i="85"/>
  <c r="Q71" i="85" s="1"/>
  <c r="M49" i="85"/>
  <c r="Q49" i="85" s="1"/>
  <c r="M62" i="85"/>
  <c r="Q62" i="85" s="1"/>
  <c r="M60" i="85"/>
  <c r="Q60" i="85" s="1"/>
  <c r="M64" i="85"/>
  <c r="Q64" i="85" s="1"/>
  <c r="M67" i="85"/>
  <c r="Q67" i="85" s="1"/>
  <c r="M68" i="85"/>
  <c r="Q68" i="85" s="1"/>
  <c r="M70" i="85"/>
  <c r="Q70" i="85" s="1"/>
  <c r="M69" i="85"/>
  <c r="Q69" i="85" s="1"/>
  <c r="M63" i="85"/>
  <c r="Q63" i="85" s="1"/>
  <c r="M65" i="85"/>
  <c r="Q65" i="85" s="1"/>
  <c r="R65" i="84"/>
  <c r="Y65" i="84" s="1"/>
  <c r="R66" i="84"/>
  <c r="Y66" i="84" s="1"/>
  <c r="R62" i="84"/>
  <c r="Y62" i="84" s="1"/>
  <c r="R67" i="84"/>
  <c r="Y67" i="84" s="1"/>
  <c r="R49" i="84"/>
  <c r="Y49" i="84" s="1"/>
  <c r="R63" i="84"/>
  <c r="Y63" i="84" s="1"/>
  <c r="R69" i="84"/>
  <c r="Y69" i="84" s="1"/>
  <c r="R71" i="84"/>
  <c r="Y71" i="84" s="1"/>
  <c r="R64" i="84"/>
  <c r="Y64" i="84" s="1"/>
  <c r="R70" i="84"/>
  <c r="Y70" i="84" s="1"/>
  <c r="R68" i="84"/>
  <c r="Y68" i="84" s="1"/>
  <c r="R60" i="84"/>
  <c r="Y60" i="84" s="1"/>
  <c r="G78" i="85"/>
  <c r="G83" i="85"/>
  <c r="H93" i="84"/>
  <c r="S93" i="84" s="1"/>
  <c r="H87" i="84"/>
  <c r="S87" i="84" s="1"/>
  <c r="H90" i="86"/>
  <c r="O90" i="86" s="1"/>
  <c r="H91" i="86"/>
  <c r="O91" i="86" s="1"/>
  <c r="H84" i="86"/>
  <c r="O84" i="86" s="1"/>
  <c r="H87" i="85"/>
  <c r="N87" i="85" s="1"/>
  <c r="H88" i="86"/>
  <c r="O88" i="86" s="1"/>
  <c r="H93" i="85"/>
  <c r="N93" i="85" s="1"/>
  <c r="G83" i="84"/>
  <c r="G61" i="84"/>
  <c r="H94" i="84"/>
  <c r="S94" i="84" s="1"/>
  <c r="H92" i="85"/>
  <c r="N92" i="85" s="1"/>
  <c r="G75" i="84"/>
  <c r="G61" i="86"/>
  <c r="N61" i="86" s="1"/>
  <c r="S61" i="86" s="1"/>
  <c r="H86" i="84"/>
  <c r="S86" i="84" s="1"/>
  <c r="H93" i="86"/>
  <c r="O93" i="86" s="1"/>
  <c r="H88" i="84"/>
  <c r="S88" i="84" s="1"/>
  <c r="H73" i="85"/>
  <c r="N73" i="85" s="1"/>
  <c r="G75" i="85"/>
  <c r="H92" i="84"/>
  <c r="S92" i="84" s="1"/>
  <c r="H91" i="85"/>
  <c r="N91" i="85" s="1"/>
  <c r="H95" i="85"/>
  <c r="N95" i="85" s="1"/>
  <c r="G81" i="86"/>
  <c r="N81" i="86" s="1"/>
  <c r="S81" i="86" s="1"/>
  <c r="G77" i="84"/>
  <c r="G74" i="84"/>
  <c r="H73" i="86"/>
  <c r="O73" i="86" s="1"/>
  <c r="G80" i="86"/>
  <c r="N80" i="86" s="1"/>
  <c r="S80" i="86" s="1"/>
  <c r="G72" i="86"/>
  <c r="N72" i="86" s="1"/>
  <c r="S72" i="86" s="1"/>
  <c r="G79" i="84"/>
  <c r="H73" i="84"/>
  <c r="S73" i="84" s="1"/>
  <c r="G79" i="85"/>
  <c r="G75" i="86"/>
  <c r="N75" i="86" s="1"/>
  <c r="S75" i="86" s="1"/>
  <c r="G80" i="85"/>
  <c r="G82" i="85"/>
  <c r="H89" i="85"/>
  <c r="N89" i="85" s="1"/>
  <c r="H90" i="85"/>
  <c r="N90" i="85" s="1"/>
  <c r="G76" i="86"/>
  <c r="N76" i="86" s="1"/>
  <c r="S76" i="86" s="1"/>
  <c r="H89" i="86"/>
  <c r="O89" i="86" s="1"/>
  <c r="H94" i="85"/>
  <c r="N94" i="85" s="1"/>
  <c r="H86" i="85"/>
  <c r="N86" i="85" s="1"/>
  <c r="G80" i="84"/>
  <c r="H94" i="86"/>
  <c r="O94" i="86" s="1"/>
  <c r="G77" i="85"/>
  <c r="H95" i="84"/>
  <c r="S95" i="84" s="1"/>
  <c r="G61" i="85"/>
  <c r="G72" i="84"/>
  <c r="H91" i="84"/>
  <c r="S91" i="84" s="1"/>
  <c r="H84" i="85"/>
  <c r="N84" i="85" s="1"/>
  <c r="G82" i="84"/>
  <c r="G74" i="85"/>
  <c r="G76" i="85"/>
  <c r="G78" i="84"/>
  <c r="G81" i="85"/>
  <c r="H87" i="86"/>
  <c r="O87" i="86" s="1"/>
  <c r="G79" i="86"/>
  <c r="N79" i="86" s="1"/>
  <c r="S79" i="86" s="1"/>
  <c r="G72" i="85"/>
  <c r="H92" i="86"/>
  <c r="O92" i="86" s="1"/>
  <c r="G78" i="86"/>
  <c r="N78" i="86" s="1"/>
  <c r="S78" i="86" s="1"/>
  <c r="H90" i="84"/>
  <c r="S90" i="84" s="1"/>
  <c r="H89" i="84"/>
  <c r="S89" i="84" s="1"/>
  <c r="H86" i="86"/>
  <c r="O86" i="86" s="1"/>
  <c r="G77" i="86"/>
  <c r="N77" i="86" s="1"/>
  <c r="S77" i="86" s="1"/>
  <c r="G76" i="84"/>
  <c r="G81" i="84"/>
  <c r="H88" i="85"/>
  <c r="N88" i="85" s="1"/>
  <c r="H84" i="84"/>
  <c r="S84" i="84" s="1"/>
  <c r="G82" i="86"/>
  <c r="N82" i="86" s="1"/>
  <c r="S82" i="86" s="1"/>
  <c r="G83" i="86"/>
  <c r="N83" i="86" s="1"/>
  <c r="S83" i="86" s="1"/>
  <c r="H95" i="86"/>
  <c r="O95" i="86" s="1"/>
  <c r="G74" i="86"/>
  <c r="N74" i="86" s="1"/>
  <c r="S74" i="86" s="1"/>
  <c r="J138" i="75"/>
  <c r="R137" i="75"/>
  <c r="S137" i="75" s="1"/>
  <c r="T6" i="73"/>
  <c r="U6" i="73"/>
  <c r="T18" i="72"/>
  <c r="U18" i="72"/>
  <c r="T6" i="74"/>
  <c r="U6" i="74"/>
  <c r="R7" i="73"/>
  <c r="S7" i="73" s="1"/>
  <c r="J7" i="74"/>
  <c r="R7" i="74" s="1"/>
  <c r="S7" i="74" s="1"/>
  <c r="AM45" i="32"/>
  <c r="DN19" i="39"/>
  <c r="J19" i="72" s="1"/>
  <c r="R19" i="72" s="1"/>
  <c r="S19" i="72" s="1"/>
  <c r="FZ18" i="39"/>
  <c r="GD18" i="39"/>
  <c r="GH18" i="39"/>
  <c r="GL18" i="39"/>
  <c r="GP18" i="39"/>
  <c r="GT18" i="39"/>
  <c r="GX18" i="39"/>
  <c r="GA18" i="39"/>
  <c r="GE18" i="39"/>
  <c r="GI18" i="39"/>
  <c r="GM18" i="39"/>
  <c r="GQ18" i="39"/>
  <c r="GU18" i="39"/>
  <c r="GY18" i="39"/>
  <c r="GB18" i="39"/>
  <c r="GJ18" i="39"/>
  <c r="GR18" i="39"/>
  <c r="GZ18" i="39"/>
  <c r="GC18" i="39"/>
  <c r="K18" i="41" s="1"/>
  <c r="U18" i="41" s="1"/>
  <c r="GK18" i="39"/>
  <c r="GS18" i="39"/>
  <c r="GF18" i="39"/>
  <c r="GN18" i="39"/>
  <c r="GV18" i="39"/>
  <c r="FY18" i="39"/>
  <c r="GG18" i="39"/>
  <c r="GO18" i="39"/>
  <c r="GW18" i="39"/>
  <c r="FX18" i="39"/>
  <c r="S6" i="58"/>
  <c r="R6" i="58"/>
  <c r="P7" i="29"/>
  <c r="Q7" i="29" s="1"/>
  <c r="P7" i="58"/>
  <c r="Q7" i="58" s="1"/>
  <c r="CS7" i="39"/>
  <c r="CR8" i="39"/>
  <c r="CT7" i="39"/>
  <c r="ES5" i="39"/>
  <c r="FE5" i="39"/>
  <c r="DV17" i="6"/>
  <c r="N4" i="64"/>
  <c r="O4" i="64"/>
  <c r="L11" i="41"/>
  <c r="W11" i="41" s="1"/>
  <c r="U11" i="27"/>
  <c r="ER11" i="39"/>
  <c r="FA11" i="39"/>
  <c r="DU23" i="6"/>
  <c r="FJ6" i="39"/>
  <c r="ET6" i="39"/>
  <c r="EV6" i="39"/>
  <c r="DW18" i="6"/>
  <c r="Y10" i="41"/>
  <c r="X10" i="41"/>
  <c r="FU10" i="39"/>
  <c r="EW5" i="39"/>
  <c r="F5" i="30"/>
  <c r="K5" i="30" s="1"/>
  <c r="M5" i="30" s="1"/>
  <c r="DX17" i="6"/>
  <c r="EU5" i="39"/>
  <c r="F5" i="64"/>
  <c r="K5" i="64" s="1"/>
  <c r="M5" i="64" s="1"/>
  <c r="FO5" i="39"/>
  <c r="U58" i="27"/>
  <c r="E70" i="27"/>
  <c r="N70" i="27" s="1"/>
  <c r="L76" i="28"/>
  <c r="K70" i="28"/>
  <c r="O58" i="28"/>
  <c r="L78" i="28"/>
  <c r="U59" i="27"/>
  <c r="E71" i="27"/>
  <c r="N71" i="27" s="1"/>
  <c r="E67" i="29"/>
  <c r="L55" i="29"/>
  <c r="L59" i="29"/>
  <c r="E71" i="29"/>
  <c r="K60" i="28"/>
  <c r="O48" i="28"/>
  <c r="L48" i="29"/>
  <c r="E60" i="29"/>
  <c r="O59" i="28"/>
  <c r="K71" i="28"/>
  <c r="E64" i="29"/>
  <c r="L52" i="29"/>
  <c r="F78" i="29"/>
  <c r="M66" i="29"/>
  <c r="E63" i="29"/>
  <c r="L51" i="29"/>
  <c r="O37" i="28"/>
  <c r="K49" i="28"/>
  <c r="L58" i="29"/>
  <c r="E70" i="29"/>
  <c r="L75" i="28"/>
  <c r="F81" i="27"/>
  <c r="O81" i="27" s="1"/>
  <c r="F79" i="29"/>
  <c r="M67" i="29"/>
  <c r="M62" i="29"/>
  <c r="F74" i="29"/>
  <c r="O54" i="28"/>
  <c r="K66" i="28"/>
  <c r="E49" i="27"/>
  <c r="N49" i="27" s="1"/>
  <c r="E62" i="29"/>
  <c r="L50" i="29"/>
  <c r="U57" i="27"/>
  <c r="E69" i="27"/>
  <c r="N69" i="27" s="1"/>
  <c r="K62" i="28"/>
  <c r="O50" i="28"/>
  <c r="O56" i="28"/>
  <c r="K68" i="28"/>
  <c r="E66" i="27"/>
  <c r="N66" i="27" s="1"/>
  <c r="U54" i="27"/>
  <c r="E60" i="27"/>
  <c r="N60" i="27" s="1"/>
  <c r="U48" i="27"/>
  <c r="U52" i="27"/>
  <c r="E64" i="27"/>
  <c r="N64" i="27" s="1"/>
  <c r="L81" i="28"/>
  <c r="K63" i="28"/>
  <c r="O51" i="28"/>
  <c r="L80" i="28"/>
  <c r="F75" i="27"/>
  <c r="O75" i="27" s="1"/>
  <c r="E49" i="29"/>
  <c r="L37" i="29"/>
  <c r="M64" i="29"/>
  <c r="F76" i="29"/>
  <c r="E65" i="29"/>
  <c r="L53" i="29"/>
  <c r="F80" i="29"/>
  <c r="M68" i="29"/>
  <c r="F75" i="29"/>
  <c r="M63" i="29"/>
  <c r="F79" i="27"/>
  <c r="O79" i="27" s="1"/>
  <c r="L74" i="28"/>
  <c r="F80" i="27"/>
  <c r="O80" i="27" s="1"/>
  <c r="U55" i="27"/>
  <c r="E67" i="27"/>
  <c r="N67" i="27" s="1"/>
  <c r="E68" i="29"/>
  <c r="L56" i="29"/>
  <c r="E63" i="27"/>
  <c r="N63" i="27" s="1"/>
  <c r="U51" i="27"/>
  <c r="U50" i="27"/>
  <c r="E62" i="27"/>
  <c r="N62" i="27" s="1"/>
  <c r="F76" i="27"/>
  <c r="O76" i="27" s="1"/>
  <c r="E66" i="29"/>
  <c r="L54" i="29"/>
  <c r="F77" i="29"/>
  <c r="M65" i="29"/>
  <c r="O55" i="28"/>
  <c r="K67" i="28"/>
  <c r="O52" i="28"/>
  <c r="K64" i="28"/>
  <c r="F77" i="27"/>
  <c r="O77" i="27" s="1"/>
  <c r="F78" i="27"/>
  <c r="O78" i="27" s="1"/>
  <c r="L57" i="29"/>
  <c r="E69" i="29"/>
  <c r="U53" i="27"/>
  <c r="E65" i="27"/>
  <c r="N65" i="27" s="1"/>
  <c r="K65" i="28"/>
  <c r="O53" i="28"/>
  <c r="L79" i="28"/>
  <c r="F74" i="27"/>
  <c r="O74" i="27" s="1"/>
  <c r="O57" i="28"/>
  <c r="K69" i="28"/>
  <c r="F81" i="29"/>
  <c r="M69" i="29"/>
  <c r="L77" i="28"/>
  <c r="U56" i="27"/>
  <c r="E68" i="27"/>
  <c r="N68" i="27" s="1"/>
  <c r="F83" i="27"/>
  <c r="O83" i="27" s="1"/>
  <c r="L61" i="28"/>
  <c r="F72" i="29"/>
  <c r="M60" i="29"/>
  <c r="F83" i="29"/>
  <c r="M71" i="29"/>
  <c r="L72" i="28"/>
  <c r="L83" i="28"/>
  <c r="F61" i="27"/>
  <c r="O61" i="27" s="1"/>
  <c r="F72" i="27"/>
  <c r="O72" i="27" s="1"/>
  <c r="M49" i="29"/>
  <c r="F61" i="29"/>
  <c r="F94" i="27"/>
  <c r="O94" i="27" s="1"/>
  <c r="M82" i="29"/>
  <c r="F94" i="29"/>
  <c r="L94" i="28"/>
  <c r="DM6" i="91" l="1"/>
  <c r="I7" i="91"/>
  <c r="DB7" i="91"/>
  <c r="G8" i="91"/>
  <c r="M77" i="85"/>
  <c r="Q77" i="85" s="1"/>
  <c r="M82" i="85"/>
  <c r="Q82" i="85" s="1"/>
  <c r="M79" i="85"/>
  <c r="Q79" i="85" s="1"/>
  <c r="M75" i="85"/>
  <c r="Q75" i="85" s="1"/>
  <c r="M72" i="85"/>
  <c r="Q72" i="85" s="1"/>
  <c r="M74" i="85"/>
  <c r="Q74" i="85" s="1"/>
  <c r="M80" i="85"/>
  <c r="Q80" i="85" s="1"/>
  <c r="M83" i="85"/>
  <c r="Q83" i="85" s="1"/>
  <c r="M76" i="85"/>
  <c r="Q76" i="85" s="1"/>
  <c r="M81" i="85"/>
  <c r="Q81" i="85" s="1"/>
  <c r="M61" i="85"/>
  <c r="Q61" i="85" s="1"/>
  <c r="M78" i="85"/>
  <c r="Q78" i="85" s="1"/>
  <c r="R61" i="84"/>
  <c r="Y61" i="84" s="1"/>
  <c r="G9" i="91" s="1"/>
  <c r="R74" i="84"/>
  <c r="Y74" i="84" s="1"/>
  <c r="R76" i="84"/>
  <c r="Y76" i="84" s="1"/>
  <c r="R82" i="84"/>
  <c r="Y82" i="84" s="1"/>
  <c r="R79" i="84"/>
  <c r="Y79" i="84" s="1"/>
  <c r="R77" i="84"/>
  <c r="Y77" i="84" s="1"/>
  <c r="R75" i="84"/>
  <c r="Y75" i="84" s="1"/>
  <c r="R81" i="84"/>
  <c r="Y81" i="84" s="1"/>
  <c r="R72" i="84"/>
  <c r="Y72" i="84" s="1"/>
  <c r="R83" i="84"/>
  <c r="Y83" i="84" s="1"/>
  <c r="R78" i="84"/>
  <c r="Y78" i="84" s="1"/>
  <c r="R80" i="84"/>
  <c r="Y80" i="84" s="1"/>
  <c r="G86" i="86"/>
  <c r="N86" i="86" s="1"/>
  <c r="S86" i="86" s="1"/>
  <c r="G95" i="86"/>
  <c r="N95" i="86" s="1"/>
  <c r="S95" i="86" s="1"/>
  <c r="H96" i="84"/>
  <c r="S96" i="84" s="1"/>
  <c r="G84" i="85"/>
  <c r="O91" i="84"/>
  <c r="X91" i="84" s="1"/>
  <c r="H103" i="84"/>
  <c r="S103" i="84" s="1"/>
  <c r="G92" i="84"/>
  <c r="R92" i="84" s="1"/>
  <c r="G88" i="86"/>
  <c r="N88" i="86" s="1"/>
  <c r="S88" i="86" s="1"/>
  <c r="G91" i="84"/>
  <c r="R91" i="84" s="1"/>
  <c r="G86" i="84"/>
  <c r="H98" i="84"/>
  <c r="S98" i="84" s="1"/>
  <c r="H106" i="84"/>
  <c r="S106" i="84" s="1"/>
  <c r="O94" i="84"/>
  <c r="X94" i="84" s="1"/>
  <c r="H96" i="86"/>
  <c r="O96" i="86" s="1"/>
  <c r="G90" i="85"/>
  <c r="G93" i="84"/>
  <c r="R93" i="84" s="1"/>
  <c r="G89" i="86"/>
  <c r="N89" i="86" s="1"/>
  <c r="S89" i="86" s="1"/>
  <c r="O89" i="84"/>
  <c r="X89" i="84" s="1"/>
  <c r="H101" i="84"/>
  <c r="S101" i="84" s="1"/>
  <c r="G90" i="84"/>
  <c r="R90" i="84" s="1"/>
  <c r="G86" i="85"/>
  <c r="H98" i="85"/>
  <c r="N98" i="85" s="1"/>
  <c r="G94" i="85"/>
  <c r="G87" i="86"/>
  <c r="N87" i="86" s="1"/>
  <c r="S87" i="86" s="1"/>
  <c r="H107" i="85"/>
  <c r="N107" i="85" s="1"/>
  <c r="H85" i="85"/>
  <c r="N85" i="85" s="1"/>
  <c r="H102" i="86"/>
  <c r="O102" i="86" s="1"/>
  <c r="O93" i="84"/>
  <c r="X93" i="84" s="1"/>
  <c r="H105" i="84"/>
  <c r="S105" i="84" s="1"/>
  <c r="G90" i="86"/>
  <c r="N90" i="86" s="1"/>
  <c r="S90" i="86" s="1"/>
  <c r="G94" i="84"/>
  <c r="R94" i="84" s="1"/>
  <c r="G73" i="85"/>
  <c r="G92" i="86"/>
  <c r="N92" i="86" s="1"/>
  <c r="S92" i="86" s="1"/>
  <c r="G93" i="86"/>
  <c r="N93" i="86" s="1"/>
  <c r="S93" i="86" s="1"/>
  <c r="O88" i="84"/>
  <c r="X88" i="84" s="1"/>
  <c r="H100" i="84"/>
  <c r="S100" i="84" s="1"/>
  <c r="G87" i="84"/>
  <c r="G95" i="84"/>
  <c r="R95" i="84" s="1"/>
  <c r="H100" i="86"/>
  <c r="O100" i="86" s="1"/>
  <c r="H107" i="86"/>
  <c r="O107" i="86" s="1"/>
  <c r="G94" i="86"/>
  <c r="N94" i="86" s="1"/>
  <c r="S94" i="86" s="1"/>
  <c r="H104" i="86"/>
  <c r="O104" i="86" s="1"/>
  <c r="G91" i="86"/>
  <c r="N91" i="86" s="1"/>
  <c r="S91" i="86" s="1"/>
  <c r="H96" i="85"/>
  <c r="N96" i="85" s="1"/>
  <c r="G84" i="84"/>
  <c r="O95" i="84"/>
  <c r="X95" i="84" s="1"/>
  <c r="H107" i="84"/>
  <c r="S107" i="84" s="1"/>
  <c r="H106" i="86"/>
  <c r="O106" i="86" s="1"/>
  <c r="H101" i="86"/>
  <c r="O101" i="86" s="1"/>
  <c r="H102" i="85"/>
  <c r="N102" i="85" s="1"/>
  <c r="H85" i="84"/>
  <c r="S85" i="84" s="1"/>
  <c r="G84" i="86"/>
  <c r="N84" i="86" s="1"/>
  <c r="S84" i="86" s="1"/>
  <c r="H85" i="86"/>
  <c r="O85" i="86" s="1"/>
  <c r="G89" i="84"/>
  <c r="R89" i="84" s="1"/>
  <c r="O92" i="84"/>
  <c r="X92" i="84" s="1"/>
  <c r="H104" i="84"/>
  <c r="S104" i="84" s="1"/>
  <c r="H105" i="86"/>
  <c r="O105" i="86" s="1"/>
  <c r="G73" i="86"/>
  <c r="N73" i="86" s="1"/>
  <c r="S73" i="86" s="1"/>
  <c r="H104" i="85"/>
  <c r="N104" i="85" s="1"/>
  <c r="G73" i="84"/>
  <c r="H105" i="85"/>
  <c r="N105" i="85" s="1"/>
  <c r="H99" i="85"/>
  <c r="N99" i="85" s="1"/>
  <c r="H103" i="86"/>
  <c r="O103" i="86" s="1"/>
  <c r="H99" i="86"/>
  <c r="O99" i="86" s="1"/>
  <c r="G89" i="85"/>
  <c r="H100" i="85"/>
  <c r="N100" i="85" s="1"/>
  <c r="G88" i="84"/>
  <c r="R88" i="84" s="1"/>
  <c r="H98" i="86"/>
  <c r="O98" i="86" s="1"/>
  <c r="H102" i="84"/>
  <c r="S102" i="84" s="1"/>
  <c r="O90" i="84"/>
  <c r="X90" i="84" s="1"/>
  <c r="G93" i="85"/>
  <c r="G88" i="85"/>
  <c r="H106" i="85"/>
  <c r="N106" i="85" s="1"/>
  <c r="H101" i="85"/>
  <c r="N101" i="85" s="1"/>
  <c r="G92" i="85"/>
  <c r="G91" i="85"/>
  <c r="H103" i="85"/>
  <c r="N103" i="85" s="1"/>
  <c r="G87" i="85"/>
  <c r="H99" i="84"/>
  <c r="S99" i="84" s="1"/>
  <c r="G95" i="85"/>
  <c r="J139" i="75"/>
  <c r="R138" i="75"/>
  <c r="S138" i="75" s="1"/>
  <c r="T19" i="72"/>
  <c r="U19" i="72"/>
  <c r="U7" i="74"/>
  <c r="T7" i="74"/>
  <c r="U7" i="73"/>
  <c r="T7" i="73"/>
  <c r="R8" i="73"/>
  <c r="S8" i="73" s="1"/>
  <c r="J8" i="74"/>
  <c r="R8" i="74" s="1"/>
  <c r="S8" i="74" s="1"/>
  <c r="AM46" i="32"/>
  <c r="DN20" i="39"/>
  <c r="J20" i="72" s="1"/>
  <c r="R20" i="72" s="1"/>
  <c r="S20" i="72" s="1"/>
  <c r="FZ19" i="39"/>
  <c r="GA19" i="39"/>
  <c r="GE19" i="39"/>
  <c r="GD19" i="39"/>
  <c r="GI19" i="39"/>
  <c r="GM19" i="39"/>
  <c r="GQ19" i="39"/>
  <c r="GU19" i="39"/>
  <c r="GY19" i="39"/>
  <c r="FY19" i="39"/>
  <c r="GF19" i="39"/>
  <c r="GJ19" i="39"/>
  <c r="GN19" i="39"/>
  <c r="GR19" i="39"/>
  <c r="GV19" i="39"/>
  <c r="GZ19" i="39"/>
  <c r="GB19" i="39"/>
  <c r="GG19" i="39"/>
  <c r="GK19" i="39"/>
  <c r="GO19" i="39"/>
  <c r="GS19" i="39"/>
  <c r="GW19" i="39"/>
  <c r="GC19" i="39"/>
  <c r="K19" i="41" s="1"/>
  <c r="U19" i="41" s="1"/>
  <c r="GH19" i="39"/>
  <c r="GL19" i="39"/>
  <c r="GP19" i="39"/>
  <c r="GT19" i="39"/>
  <c r="GX19" i="39"/>
  <c r="FX19" i="39"/>
  <c r="R7" i="58"/>
  <c r="S7" i="58"/>
  <c r="P8" i="29"/>
  <c r="Q8" i="29" s="1"/>
  <c r="CS8" i="39"/>
  <c r="CT8" i="39"/>
  <c r="P8" i="58"/>
  <c r="Q8" i="58" s="1"/>
  <c r="CR9" i="39"/>
  <c r="FW7" i="39"/>
  <c r="FJ7" i="39"/>
  <c r="ET7" i="39"/>
  <c r="EV7" i="39"/>
  <c r="DW19" i="6"/>
  <c r="FW8" i="39"/>
  <c r="FR6" i="39"/>
  <c r="U12" i="27"/>
  <c r="DU24" i="6"/>
  <c r="L12" i="41"/>
  <c r="W12" i="41" s="1"/>
  <c r="ER12" i="39"/>
  <c r="FA12" i="39"/>
  <c r="FU11" i="39"/>
  <c r="F6" i="64"/>
  <c r="K6" i="64" s="1"/>
  <c r="M6" i="64" s="1"/>
  <c r="F6" i="30"/>
  <c r="K6" i="30" s="1"/>
  <c r="M6" i="30" s="1"/>
  <c r="EW6" i="39"/>
  <c r="DX18" i="6"/>
  <c r="FO6" i="39"/>
  <c r="EU6" i="39"/>
  <c r="FR7" i="39"/>
  <c r="X11" i="41"/>
  <c r="Y11" i="41"/>
  <c r="N5" i="64"/>
  <c r="O5" i="64"/>
  <c r="FE6" i="39"/>
  <c r="ES6" i="39"/>
  <c r="DV18" i="6"/>
  <c r="E80" i="27"/>
  <c r="N80" i="27" s="1"/>
  <c r="U68" i="27"/>
  <c r="F86" i="27"/>
  <c r="O86" i="27" s="1"/>
  <c r="L69" i="29"/>
  <c r="E81" i="29"/>
  <c r="O67" i="28"/>
  <c r="K79" i="28"/>
  <c r="E75" i="27"/>
  <c r="N75" i="27" s="1"/>
  <c r="U63" i="27"/>
  <c r="L86" i="28"/>
  <c r="F87" i="29"/>
  <c r="M75" i="29"/>
  <c r="E77" i="29"/>
  <c r="L65" i="29"/>
  <c r="L49" i="29"/>
  <c r="E61" i="29"/>
  <c r="O63" i="28"/>
  <c r="K75" i="28"/>
  <c r="U66" i="27"/>
  <c r="E78" i="27"/>
  <c r="N78" i="27" s="1"/>
  <c r="K74" i="28"/>
  <c r="O62" i="28"/>
  <c r="E74" i="29"/>
  <c r="L62" i="29"/>
  <c r="M79" i="29"/>
  <c r="F91" i="29"/>
  <c r="L87" i="28"/>
  <c r="K61" i="28"/>
  <c r="O49" i="28"/>
  <c r="P8" i="33" s="1"/>
  <c r="R8" i="33" s="1"/>
  <c r="O71" i="28"/>
  <c r="K83" i="28"/>
  <c r="L90" i="28"/>
  <c r="F93" i="29"/>
  <c r="M81" i="29"/>
  <c r="O65" i="28"/>
  <c r="K77" i="28"/>
  <c r="F89" i="27"/>
  <c r="O89" i="27" s="1"/>
  <c r="L66" i="29"/>
  <c r="E78" i="29"/>
  <c r="U62" i="27"/>
  <c r="E74" i="27"/>
  <c r="N74" i="27" s="1"/>
  <c r="F92" i="27"/>
  <c r="O92" i="27" s="1"/>
  <c r="M76" i="29"/>
  <c r="F88" i="29"/>
  <c r="F87" i="27"/>
  <c r="O87" i="27" s="1"/>
  <c r="L92" i="28"/>
  <c r="L93" i="28"/>
  <c r="O68" i="28"/>
  <c r="K80" i="28"/>
  <c r="E81" i="27"/>
  <c r="N81" i="27" s="1"/>
  <c r="U69" i="27"/>
  <c r="U49" i="27"/>
  <c r="E61" i="27"/>
  <c r="N61" i="27" s="1"/>
  <c r="F86" i="29"/>
  <c r="M74" i="29"/>
  <c r="M78" i="29"/>
  <c r="F90" i="29"/>
  <c r="O60" i="28"/>
  <c r="K72" i="28"/>
  <c r="L67" i="29"/>
  <c r="E79" i="29"/>
  <c r="L88" i="28"/>
  <c r="O69" i="28"/>
  <c r="K81" i="28"/>
  <c r="L91" i="28"/>
  <c r="U65" i="27"/>
  <c r="E77" i="27"/>
  <c r="N77" i="27" s="1"/>
  <c r="K76" i="28"/>
  <c r="O64" i="28"/>
  <c r="E80" i="29"/>
  <c r="L68" i="29"/>
  <c r="F91" i="27"/>
  <c r="O91" i="27" s="1"/>
  <c r="M80" i="29"/>
  <c r="F92" i="29"/>
  <c r="U60" i="27"/>
  <c r="E72" i="27"/>
  <c r="N72" i="27" s="1"/>
  <c r="F93" i="27"/>
  <c r="O93" i="27" s="1"/>
  <c r="E82" i="29"/>
  <c r="L70" i="29"/>
  <c r="E72" i="29"/>
  <c r="L60" i="29"/>
  <c r="E83" i="29"/>
  <c r="L71" i="29"/>
  <c r="U71" i="27"/>
  <c r="E83" i="27"/>
  <c r="N83" i="27" s="1"/>
  <c r="U70" i="27"/>
  <c r="E82" i="27"/>
  <c r="N82" i="27" s="1"/>
  <c r="L89" i="28"/>
  <c r="F90" i="27"/>
  <c r="O90" i="27" s="1"/>
  <c r="F89" i="29"/>
  <c r="M77" i="29"/>
  <c r="F88" i="27"/>
  <c r="O88" i="27" s="1"/>
  <c r="E79" i="27"/>
  <c r="N79" i="27" s="1"/>
  <c r="U67" i="27"/>
  <c r="E76" i="27"/>
  <c r="N76" i="27" s="1"/>
  <c r="U64" i="27"/>
  <c r="O66" i="28"/>
  <c r="K78" i="28"/>
  <c r="L63" i="29"/>
  <c r="E75" i="29"/>
  <c r="E76" i="29"/>
  <c r="L64" i="29"/>
  <c r="O70" i="28"/>
  <c r="K82" i="28"/>
  <c r="K94" i="27"/>
  <c r="T94" i="27" s="1"/>
  <c r="F106" i="27"/>
  <c r="O106" i="27" s="1"/>
  <c r="L106" i="28"/>
  <c r="F95" i="27"/>
  <c r="O95" i="27" s="1"/>
  <c r="F106" i="29"/>
  <c r="M94" i="29"/>
  <c r="F84" i="27"/>
  <c r="O84" i="27" s="1"/>
  <c r="M83" i="29"/>
  <c r="F95" i="29"/>
  <c r="M61" i="29"/>
  <c r="F73" i="29"/>
  <c r="F73" i="27"/>
  <c r="O73" i="27" s="1"/>
  <c r="L95" i="28"/>
  <c r="L73" i="28"/>
  <c r="L84" i="28"/>
  <c r="M72" i="29"/>
  <c r="F84" i="29"/>
  <c r="I8" i="91" l="1"/>
  <c r="DB8" i="91"/>
  <c r="I9" i="91"/>
  <c r="DD9" i="91" s="1"/>
  <c r="DB9" i="91"/>
  <c r="DD7" i="91"/>
  <c r="M91" i="85"/>
  <c r="Q91" i="85" s="1"/>
  <c r="M73" i="85"/>
  <c r="Q73" i="85" s="1"/>
  <c r="P10" i="91" s="1"/>
  <c r="M92" i="85"/>
  <c r="Q92" i="85" s="1"/>
  <c r="M87" i="85"/>
  <c r="Q87" i="85" s="1"/>
  <c r="M86" i="85"/>
  <c r="Q86" i="85" s="1"/>
  <c r="M84" i="85"/>
  <c r="Q84" i="85" s="1"/>
  <c r="M95" i="85"/>
  <c r="Q95" i="85" s="1"/>
  <c r="M88" i="85"/>
  <c r="Q88" i="85" s="1"/>
  <c r="M89" i="85"/>
  <c r="Q89" i="85" s="1"/>
  <c r="M94" i="85"/>
  <c r="Q94" i="85" s="1"/>
  <c r="M93" i="85"/>
  <c r="Q93" i="85" s="1"/>
  <c r="M90" i="85"/>
  <c r="Q90" i="85" s="1"/>
  <c r="R87" i="84"/>
  <c r="Y87" i="84" s="1"/>
  <c r="R84" i="84"/>
  <c r="Y84" i="84" s="1"/>
  <c r="R73" i="84"/>
  <c r="Y73" i="84" s="1"/>
  <c r="G10" i="91" s="1"/>
  <c r="R86" i="84"/>
  <c r="Y86" i="84" s="1"/>
  <c r="G99" i="85"/>
  <c r="H115" i="85"/>
  <c r="N115" i="85" s="1"/>
  <c r="G103" i="85"/>
  <c r="H115" i="86"/>
  <c r="O115" i="86" s="1"/>
  <c r="H117" i="85"/>
  <c r="N117" i="85" s="1"/>
  <c r="H97" i="86"/>
  <c r="O97" i="86" s="1"/>
  <c r="H97" i="84"/>
  <c r="S97" i="84" s="1"/>
  <c r="H113" i="86"/>
  <c r="O113" i="86" s="1"/>
  <c r="O107" i="84"/>
  <c r="X107" i="84" s="1"/>
  <c r="H119" i="84"/>
  <c r="S119" i="84" s="1"/>
  <c r="G99" i="84"/>
  <c r="R99" i="84" s="1"/>
  <c r="G102" i="86"/>
  <c r="N102" i="86" s="1"/>
  <c r="S102" i="86" s="1"/>
  <c r="H110" i="85"/>
  <c r="N110" i="85" s="1"/>
  <c r="N90" i="84"/>
  <c r="G102" i="84"/>
  <c r="R102" i="84" s="1"/>
  <c r="O96" i="84"/>
  <c r="X96" i="84" s="1"/>
  <c r="H108" i="84"/>
  <c r="S108" i="84" s="1"/>
  <c r="G107" i="85"/>
  <c r="H113" i="85"/>
  <c r="N113" i="85" s="1"/>
  <c r="G100" i="85"/>
  <c r="H110" i="86"/>
  <c r="O110" i="86" s="1"/>
  <c r="H112" i="85"/>
  <c r="N112" i="85" s="1"/>
  <c r="G85" i="84"/>
  <c r="G85" i="86"/>
  <c r="N85" i="86" s="1"/>
  <c r="S85" i="86" s="1"/>
  <c r="Y10" i="91"/>
  <c r="G96" i="84"/>
  <c r="R96" i="84" s="1"/>
  <c r="G103" i="86"/>
  <c r="N103" i="86" s="1"/>
  <c r="S103" i="86" s="1"/>
  <c r="G106" i="86"/>
  <c r="N106" i="86" s="1"/>
  <c r="S106" i="86" s="1"/>
  <c r="H112" i="86"/>
  <c r="O112" i="86" s="1"/>
  <c r="G104" i="86"/>
  <c r="N104" i="86" s="1"/>
  <c r="S104" i="86" s="1"/>
  <c r="N94" i="84"/>
  <c r="G106" i="84"/>
  <c r="R106" i="84" s="1"/>
  <c r="H117" i="84"/>
  <c r="S117" i="84" s="1"/>
  <c r="O105" i="84"/>
  <c r="X105" i="84" s="1"/>
  <c r="H97" i="85"/>
  <c r="N97" i="85" s="1"/>
  <c r="G99" i="86"/>
  <c r="N99" i="86" s="1"/>
  <c r="S99" i="86" s="1"/>
  <c r="G105" i="84"/>
  <c r="R105" i="84" s="1"/>
  <c r="N93" i="84"/>
  <c r="H108" i="86"/>
  <c r="O108" i="86" s="1"/>
  <c r="H118" i="84"/>
  <c r="S118" i="84" s="1"/>
  <c r="O106" i="84"/>
  <c r="X106" i="84" s="1"/>
  <c r="G98" i="84"/>
  <c r="R98" i="84" s="1"/>
  <c r="G100" i="86"/>
  <c r="N100" i="86" s="1"/>
  <c r="S100" i="86" s="1"/>
  <c r="O103" i="84"/>
  <c r="X103" i="84" s="1"/>
  <c r="H115" i="84"/>
  <c r="S115" i="84" s="1"/>
  <c r="G98" i="86"/>
  <c r="N98" i="86" s="1"/>
  <c r="S98" i="86" s="1"/>
  <c r="O99" i="84"/>
  <c r="X99" i="84" s="1"/>
  <c r="H111" i="84"/>
  <c r="S111" i="84" s="1"/>
  <c r="G104" i="85"/>
  <c r="H114" i="84"/>
  <c r="S114" i="84" s="1"/>
  <c r="O102" i="84"/>
  <c r="X102" i="84" s="1"/>
  <c r="G100" i="84"/>
  <c r="R100" i="84" s="1"/>
  <c r="N88" i="84"/>
  <c r="G101" i="85"/>
  <c r="H116" i="85"/>
  <c r="N116" i="85" s="1"/>
  <c r="H117" i="86"/>
  <c r="O117" i="86" s="1"/>
  <c r="H108" i="85"/>
  <c r="N108" i="85" s="1"/>
  <c r="H116" i="86"/>
  <c r="O116" i="86" s="1"/>
  <c r="H119" i="86"/>
  <c r="O119" i="86" s="1"/>
  <c r="H112" i="84"/>
  <c r="S112" i="84" s="1"/>
  <c r="O100" i="84"/>
  <c r="X100" i="84" s="1"/>
  <c r="G105" i="86"/>
  <c r="N105" i="86" s="1"/>
  <c r="S105" i="86" s="1"/>
  <c r="G85" i="85"/>
  <c r="H119" i="85"/>
  <c r="N119" i="85" s="1"/>
  <c r="G106" i="85"/>
  <c r="G98" i="85"/>
  <c r="G101" i="86"/>
  <c r="N101" i="86" s="1"/>
  <c r="S101" i="86" s="1"/>
  <c r="G102" i="85"/>
  <c r="H110" i="84"/>
  <c r="S110" i="84" s="1"/>
  <c r="O98" i="84"/>
  <c r="X98" i="84" s="1"/>
  <c r="N91" i="84"/>
  <c r="G103" i="84"/>
  <c r="R103" i="84" s="1"/>
  <c r="G104" i="84"/>
  <c r="R104" i="84" s="1"/>
  <c r="N92" i="84"/>
  <c r="G96" i="85"/>
  <c r="G107" i="86"/>
  <c r="N107" i="86" s="1"/>
  <c r="S107" i="86" s="1"/>
  <c r="H118" i="85"/>
  <c r="N118" i="85" s="1"/>
  <c r="G105" i="85"/>
  <c r="H111" i="86"/>
  <c r="O111" i="86" s="1"/>
  <c r="H111" i="85"/>
  <c r="N111" i="85" s="1"/>
  <c r="H116" i="84"/>
  <c r="S116" i="84" s="1"/>
  <c r="O104" i="84"/>
  <c r="X104" i="84" s="1"/>
  <c r="G101" i="84"/>
  <c r="R101" i="84" s="1"/>
  <c r="N89" i="84"/>
  <c r="G96" i="86"/>
  <c r="N96" i="86" s="1"/>
  <c r="S96" i="86" s="1"/>
  <c r="H114" i="85"/>
  <c r="N114" i="85" s="1"/>
  <c r="H118" i="86"/>
  <c r="O118" i="86" s="1"/>
  <c r="N95" i="84"/>
  <c r="G107" i="84"/>
  <c r="R107" i="84" s="1"/>
  <c r="H114" i="86"/>
  <c r="O114" i="86" s="1"/>
  <c r="H113" i="84"/>
  <c r="S113" i="84" s="1"/>
  <c r="O101" i="84"/>
  <c r="X101" i="84" s="1"/>
  <c r="J140" i="75"/>
  <c r="R139" i="75"/>
  <c r="S139" i="75" s="1"/>
  <c r="U20" i="72"/>
  <c r="T20" i="72"/>
  <c r="U8" i="73"/>
  <c r="T8" i="73"/>
  <c r="T8" i="74"/>
  <c r="U8" i="74"/>
  <c r="R9" i="73"/>
  <c r="S9" i="73" s="1"/>
  <c r="J9" i="74"/>
  <c r="R9" i="74" s="1"/>
  <c r="S9" i="74" s="1"/>
  <c r="AM47" i="32"/>
  <c r="DN21" i="39"/>
  <c r="J21" i="72" s="1"/>
  <c r="R21" i="72" s="1"/>
  <c r="S21" i="72" s="1"/>
  <c r="GA20" i="39"/>
  <c r="GE20" i="39"/>
  <c r="GI20" i="39"/>
  <c r="GM20" i="39"/>
  <c r="GQ20" i="39"/>
  <c r="GU20" i="39"/>
  <c r="GY20" i="39"/>
  <c r="GB20" i="39"/>
  <c r="GF20" i="39"/>
  <c r="GJ20" i="39"/>
  <c r="GN20" i="39"/>
  <c r="GR20" i="39"/>
  <c r="GV20" i="39"/>
  <c r="GZ20" i="39"/>
  <c r="FY20" i="39"/>
  <c r="GC20" i="39"/>
  <c r="K20" i="41" s="1"/>
  <c r="U20" i="41" s="1"/>
  <c r="GG20" i="39"/>
  <c r="GK20" i="39"/>
  <c r="GO20" i="39"/>
  <c r="GS20" i="39"/>
  <c r="GW20" i="39"/>
  <c r="FZ20" i="39"/>
  <c r="GD20" i="39"/>
  <c r="GH20" i="39"/>
  <c r="GL20" i="39"/>
  <c r="GP20" i="39"/>
  <c r="GT20" i="39"/>
  <c r="GX20" i="39"/>
  <c r="FX20" i="39"/>
  <c r="S8" i="58"/>
  <c r="R8" i="58"/>
  <c r="P9" i="29"/>
  <c r="Q9" i="29" s="1"/>
  <c r="P9" i="58"/>
  <c r="Q9" i="58" s="1"/>
  <c r="CS9" i="39"/>
  <c r="CT9" i="39"/>
  <c r="CR10" i="39"/>
  <c r="O6" i="64"/>
  <c r="N6" i="64"/>
  <c r="FW9" i="39"/>
  <c r="FU12" i="39"/>
  <c r="Y12" i="41"/>
  <c r="X12" i="41"/>
  <c r="FE7" i="39"/>
  <c r="DV19" i="6"/>
  <c r="ES7" i="39"/>
  <c r="F7" i="30"/>
  <c r="K7" i="30" s="1"/>
  <c r="M7" i="30" s="1"/>
  <c r="FO7" i="39"/>
  <c r="F7" i="64"/>
  <c r="K7" i="64" s="1"/>
  <c r="M7" i="64" s="1"/>
  <c r="EW7" i="39"/>
  <c r="EU7" i="39"/>
  <c r="DX19" i="6"/>
  <c r="FJ8" i="39"/>
  <c r="EV8" i="39"/>
  <c r="ET8" i="39"/>
  <c r="DW20" i="6"/>
  <c r="U13" i="27"/>
  <c r="G5" i="33" s="1"/>
  <c r="I5" i="33" s="1"/>
  <c r="FA13" i="39"/>
  <c r="DU25" i="6"/>
  <c r="ER13" i="39"/>
  <c r="L13" i="41"/>
  <c r="W13" i="41" s="1"/>
  <c r="O78" i="28"/>
  <c r="K90" i="28"/>
  <c r="L76" i="29"/>
  <c r="E88" i="29"/>
  <c r="U79" i="27"/>
  <c r="E91" i="27"/>
  <c r="N91" i="27" s="1"/>
  <c r="M89" i="29"/>
  <c r="F101" i="29"/>
  <c r="L101" i="28"/>
  <c r="E95" i="27"/>
  <c r="N95" i="27" s="1"/>
  <c r="U83" i="27"/>
  <c r="F104" i="29"/>
  <c r="M92" i="29"/>
  <c r="U77" i="27"/>
  <c r="E89" i="27"/>
  <c r="N89" i="27" s="1"/>
  <c r="K93" i="28"/>
  <c r="O81" i="28"/>
  <c r="L100" i="28"/>
  <c r="M86" i="29"/>
  <c r="F98" i="29"/>
  <c r="E93" i="27"/>
  <c r="N93" i="27" s="1"/>
  <c r="U81" i="27"/>
  <c r="L105" i="28"/>
  <c r="L102" i="28"/>
  <c r="M91" i="29"/>
  <c r="F103" i="29"/>
  <c r="O75" i="28"/>
  <c r="K87" i="28"/>
  <c r="O79" i="28"/>
  <c r="K91" i="28"/>
  <c r="O82" i="28"/>
  <c r="K94" i="28"/>
  <c r="E87" i="29"/>
  <c r="L75" i="29"/>
  <c r="F102" i="27"/>
  <c r="O102" i="27" s="1"/>
  <c r="K90" i="27"/>
  <c r="T90" i="27" s="1"/>
  <c r="L72" i="29"/>
  <c r="E84" i="29"/>
  <c r="F105" i="27"/>
  <c r="O105" i="27" s="1"/>
  <c r="K93" i="27"/>
  <c r="T93" i="27" s="1"/>
  <c r="E92" i="29"/>
  <c r="L80" i="29"/>
  <c r="E91" i="29"/>
  <c r="L79" i="29"/>
  <c r="M90" i="29"/>
  <c r="F102" i="29"/>
  <c r="E73" i="27"/>
  <c r="N73" i="27" s="1"/>
  <c r="U61" i="27"/>
  <c r="O80" i="28"/>
  <c r="K92" i="28"/>
  <c r="L104" i="28"/>
  <c r="F100" i="29"/>
  <c r="M88" i="29"/>
  <c r="U74" i="27"/>
  <c r="E86" i="27"/>
  <c r="N86" i="27" s="1"/>
  <c r="O61" i="28"/>
  <c r="K73" i="28"/>
  <c r="O74" i="28"/>
  <c r="K86" i="28"/>
  <c r="E89" i="29"/>
  <c r="L77" i="29"/>
  <c r="L98" i="28"/>
  <c r="F98" i="27"/>
  <c r="O98" i="27" s="1"/>
  <c r="E88" i="27"/>
  <c r="N88" i="27" s="1"/>
  <c r="U76" i="27"/>
  <c r="K88" i="27"/>
  <c r="T88" i="27" s="1"/>
  <c r="F100" i="27"/>
  <c r="O100" i="27" s="1"/>
  <c r="U82" i="27"/>
  <c r="E94" i="27"/>
  <c r="N94" i="27" s="1"/>
  <c r="E84" i="27"/>
  <c r="N84" i="27" s="1"/>
  <c r="U72" i="27"/>
  <c r="F101" i="27"/>
  <c r="O101" i="27" s="1"/>
  <c r="K89" i="27"/>
  <c r="T89" i="27" s="1"/>
  <c r="F105" i="29"/>
  <c r="M93" i="29"/>
  <c r="K95" i="28"/>
  <c r="O83" i="28"/>
  <c r="L99" i="28"/>
  <c r="E90" i="27"/>
  <c r="N90" i="27" s="1"/>
  <c r="U78" i="27"/>
  <c r="E73" i="29"/>
  <c r="L61" i="29"/>
  <c r="E93" i="29"/>
  <c r="L81" i="29"/>
  <c r="L83" i="29"/>
  <c r="E95" i="29"/>
  <c r="L82" i="29"/>
  <c r="E94" i="29"/>
  <c r="K91" i="27"/>
  <c r="T91" i="27" s="1"/>
  <c r="F103" i="27"/>
  <c r="O103" i="27" s="1"/>
  <c r="O76" i="28"/>
  <c r="K88" i="28"/>
  <c r="L103" i="28"/>
  <c r="O72" i="28"/>
  <c r="K84" i="28"/>
  <c r="F99" i="27"/>
  <c r="O99" i="27" s="1"/>
  <c r="K92" i="27"/>
  <c r="T92" i="27" s="1"/>
  <c r="F104" i="27"/>
  <c r="O104" i="27" s="1"/>
  <c r="L78" i="29"/>
  <c r="E90" i="29"/>
  <c r="O77" i="28"/>
  <c r="K89" i="28"/>
  <c r="E86" i="29"/>
  <c r="L74" i="29"/>
  <c r="M87" i="29"/>
  <c r="F99" i="29"/>
  <c r="E87" i="27"/>
  <c r="N87" i="27" s="1"/>
  <c r="U75" i="27"/>
  <c r="U80" i="27"/>
  <c r="E92" i="27"/>
  <c r="N92" i="27" s="1"/>
  <c r="L85" i="28"/>
  <c r="F118" i="29"/>
  <c r="M106" i="29"/>
  <c r="M84" i="29"/>
  <c r="F96" i="29"/>
  <c r="L107" i="28"/>
  <c r="M73" i="29"/>
  <c r="F85" i="29"/>
  <c r="F96" i="27"/>
  <c r="O96" i="27" s="1"/>
  <c r="L118" i="28"/>
  <c r="F118" i="27"/>
  <c r="K118" i="27" s="1"/>
  <c r="K106" i="27"/>
  <c r="T106" i="27" s="1"/>
  <c r="M95" i="29"/>
  <c r="F107" i="29"/>
  <c r="L96" i="28"/>
  <c r="F85" i="27"/>
  <c r="O85" i="27" s="1"/>
  <c r="K95" i="27"/>
  <c r="T95" i="27" s="1"/>
  <c r="F107" i="27"/>
  <c r="O107" i="27" s="1"/>
  <c r="AA10" i="91" l="1"/>
  <c r="DV10" i="91" s="1"/>
  <c r="DT10" i="91"/>
  <c r="R10" i="91"/>
  <c r="DM10" i="91" s="1"/>
  <c r="DK10" i="91"/>
  <c r="I10" i="91"/>
  <c r="DD10" i="91" s="1"/>
  <c r="DB10" i="91"/>
  <c r="DD8" i="91"/>
  <c r="M102" i="85"/>
  <c r="Q102" i="85" s="1"/>
  <c r="M106" i="85"/>
  <c r="Q106" i="85" s="1"/>
  <c r="M101" i="85"/>
  <c r="Q101" i="85" s="1"/>
  <c r="M103" i="85"/>
  <c r="Q103" i="85" s="1"/>
  <c r="M105" i="85"/>
  <c r="Q105" i="85" s="1"/>
  <c r="M96" i="85"/>
  <c r="Q96" i="85" s="1"/>
  <c r="M104" i="85"/>
  <c r="Q104" i="85" s="1"/>
  <c r="M107" i="85"/>
  <c r="Q107" i="85" s="1"/>
  <c r="M98" i="85"/>
  <c r="Q98" i="85" s="1"/>
  <c r="M85" i="85"/>
  <c r="Q85" i="85" s="1"/>
  <c r="P11" i="91" s="1"/>
  <c r="M100" i="85"/>
  <c r="Q100" i="85" s="1"/>
  <c r="M99" i="85"/>
  <c r="Q99" i="85" s="1"/>
  <c r="W95" i="84"/>
  <c r="Y95" i="84" s="1"/>
  <c r="W89" i="84"/>
  <c r="Y89" i="84" s="1"/>
  <c r="W92" i="84"/>
  <c r="Y92" i="84" s="1"/>
  <c r="W90" i="84"/>
  <c r="Y90" i="84" s="1"/>
  <c r="R85" i="84"/>
  <c r="Y85" i="84" s="1"/>
  <c r="W91" i="84"/>
  <c r="Y91" i="84" s="1"/>
  <c r="W88" i="84"/>
  <c r="Y88" i="84" s="1"/>
  <c r="W93" i="84"/>
  <c r="Y93" i="84" s="1"/>
  <c r="W94" i="84"/>
  <c r="Y94" i="84" s="1"/>
  <c r="H126" i="86"/>
  <c r="G113" i="84"/>
  <c r="R113" i="84" s="1"/>
  <c r="N101" i="84"/>
  <c r="H123" i="85"/>
  <c r="G119" i="86"/>
  <c r="N119" i="86" s="1"/>
  <c r="S119" i="86" s="1"/>
  <c r="H122" i="84"/>
  <c r="S122" i="84" s="1"/>
  <c r="O110" i="84"/>
  <c r="X110" i="84" s="1"/>
  <c r="G97" i="85"/>
  <c r="G112" i="84"/>
  <c r="R112" i="84" s="1"/>
  <c r="N100" i="84"/>
  <c r="G116" i="85"/>
  <c r="H127" i="84"/>
  <c r="S127" i="84" s="1"/>
  <c r="O115" i="84"/>
  <c r="X115" i="84" s="1"/>
  <c r="H109" i="85"/>
  <c r="N109" i="85" s="1"/>
  <c r="O117" i="84"/>
  <c r="X117" i="84" s="1"/>
  <c r="H129" i="84"/>
  <c r="S129" i="84" s="1"/>
  <c r="H125" i="85"/>
  <c r="H122" i="85"/>
  <c r="N99" i="84"/>
  <c r="G111" i="84"/>
  <c r="R111" i="84" s="1"/>
  <c r="H127" i="85"/>
  <c r="O113" i="84"/>
  <c r="X113" i="84" s="1"/>
  <c r="H125" i="84"/>
  <c r="S125" i="84" s="1"/>
  <c r="H130" i="86"/>
  <c r="G108" i="86"/>
  <c r="N108" i="86" s="1"/>
  <c r="S108" i="86" s="1"/>
  <c r="G117" i="85"/>
  <c r="G114" i="85"/>
  <c r="G110" i="85"/>
  <c r="H131" i="85"/>
  <c r="O112" i="84"/>
  <c r="X112" i="84" s="1"/>
  <c r="H124" i="84"/>
  <c r="S124" i="84" s="1"/>
  <c r="H128" i="86"/>
  <c r="H129" i="86"/>
  <c r="G113" i="85"/>
  <c r="G110" i="86"/>
  <c r="N110" i="86" s="1"/>
  <c r="S110" i="86" s="1"/>
  <c r="N98" i="84"/>
  <c r="G110" i="84"/>
  <c r="R110" i="84" s="1"/>
  <c r="H120" i="86"/>
  <c r="O120" i="86" s="1"/>
  <c r="G117" i="84"/>
  <c r="R117" i="84" s="1"/>
  <c r="N105" i="84"/>
  <c r="G116" i="86"/>
  <c r="N116" i="86" s="1"/>
  <c r="S116" i="86" s="1"/>
  <c r="G108" i="84"/>
  <c r="R108" i="84" s="1"/>
  <c r="N96" i="84"/>
  <c r="G97" i="84"/>
  <c r="R97" i="84" s="1"/>
  <c r="H122" i="86"/>
  <c r="H120" i="84"/>
  <c r="S120" i="84" s="1"/>
  <c r="O108" i="84"/>
  <c r="X108" i="84" s="1"/>
  <c r="N102" i="84"/>
  <c r="G114" i="84"/>
  <c r="R114" i="84" s="1"/>
  <c r="G114" i="86"/>
  <c r="N114" i="86" s="1"/>
  <c r="S114" i="86" s="1"/>
  <c r="H125" i="86"/>
  <c r="H109" i="86"/>
  <c r="O109" i="86" s="1"/>
  <c r="H127" i="86"/>
  <c r="N103" i="84"/>
  <c r="G115" i="84"/>
  <c r="R115" i="84" s="1"/>
  <c r="G113" i="86"/>
  <c r="N113" i="86" s="1"/>
  <c r="S113" i="86" s="1"/>
  <c r="G118" i="86"/>
  <c r="N118" i="86" s="1"/>
  <c r="S118" i="86" s="1"/>
  <c r="N107" i="84"/>
  <c r="G119" i="84"/>
  <c r="R119" i="84" s="1"/>
  <c r="G108" i="85"/>
  <c r="N104" i="84"/>
  <c r="G116" i="84"/>
  <c r="R116" i="84" s="1"/>
  <c r="G117" i="86"/>
  <c r="N117" i="86" s="1"/>
  <c r="S117" i="86" s="1"/>
  <c r="O114" i="84"/>
  <c r="X114" i="84" s="1"/>
  <c r="H126" i="84"/>
  <c r="S126" i="84" s="1"/>
  <c r="G111" i="86"/>
  <c r="N111" i="86" s="1"/>
  <c r="S111" i="86" s="1"/>
  <c r="N106" i="84"/>
  <c r="G118" i="84"/>
  <c r="R118" i="84" s="1"/>
  <c r="G115" i="86"/>
  <c r="N115" i="86" s="1"/>
  <c r="S115" i="86" s="1"/>
  <c r="G112" i="85"/>
  <c r="H131" i="84"/>
  <c r="S131" i="84" s="1"/>
  <c r="O119" i="84"/>
  <c r="X119" i="84" s="1"/>
  <c r="H129" i="85"/>
  <c r="G115" i="85"/>
  <c r="H126" i="85"/>
  <c r="O116" i="84"/>
  <c r="X116" i="84" s="1"/>
  <c r="H128" i="84"/>
  <c r="S128" i="84" s="1"/>
  <c r="H123" i="86"/>
  <c r="H130" i="85"/>
  <c r="G118" i="85"/>
  <c r="H131" i="86"/>
  <c r="H120" i="85"/>
  <c r="N120" i="85" s="1"/>
  <c r="H128" i="85"/>
  <c r="H123" i="84"/>
  <c r="S123" i="84" s="1"/>
  <c r="O111" i="84"/>
  <c r="X111" i="84" s="1"/>
  <c r="G112" i="86"/>
  <c r="N112" i="86" s="1"/>
  <c r="S112" i="86" s="1"/>
  <c r="O118" i="84"/>
  <c r="X118" i="84" s="1"/>
  <c r="H130" i="84"/>
  <c r="S130" i="84" s="1"/>
  <c r="H124" i="86"/>
  <c r="G97" i="86"/>
  <c r="N97" i="86" s="1"/>
  <c r="S97" i="86" s="1"/>
  <c r="H124" i="85"/>
  <c r="G119" i="85"/>
  <c r="O97" i="84"/>
  <c r="X97" i="84" s="1"/>
  <c r="H109" i="84"/>
  <c r="S109" i="84" s="1"/>
  <c r="G111" i="85"/>
  <c r="J141" i="75"/>
  <c r="R140" i="75"/>
  <c r="S140" i="75" s="1"/>
  <c r="T9" i="74"/>
  <c r="U9" i="74"/>
  <c r="U21" i="72"/>
  <c r="T21" i="72"/>
  <c r="T9" i="73"/>
  <c r="U9" i="73"/>
  <c r="R10" i="73"/>
  <c r="S10" i="73" s="1"/>
  <c r="J10" i="74"/>
  <c r="R10" i="74" s="1"/>
  <c r="S10" i="74" s="1"/>
  <c r="AM48" i="32"/>
  <c r="AM20" i="32" s="1"/>
  <c r="O118" i="27"/>
  <c r="DN22" i="39"/>
  <c r="J22" i="72" s="1"/>
  <c r="R22" i="72" s="1"/>
  <c r="S22" i="72" s="1"/>
  <c r="GA21" i="39"/>
  <c r="GE21" i="39"/>
  <c r="GI21" i="39"/>
  <c r="GM21" i="39"/>
  <c r="GQ21" i="39"/>
  <c r="GU21" i="39"/>
  <c r="GY21" i="39"/>
  <c r="GB21" i="39"/>
  <c r="GF21" i="39"/>
  <c r="GJ21" i="39"/>
  <c r="GN21" i="39"/>
  <c r="GR21" i="39"/>
  <c r="GV21" i="39"/>
  <c r="GZ21" i="39"/>
  <c r="FY21" i="39"/>
  <c r="GC21" i="39"/>
  <c r="K21" i="41" s="1"/>
  <c r="U21" i="41" s="1"/>
  <c r="GG21" i="39"/>
  <c r="GK21" i="39"/>
  <c r="GO21" i="39"/>
  <c r="GS21" i="39"/>
  <c r="GW21" i="39"/>
  <c r="FZ21" i="39"/>
  <c r="GD21" i="39"/>
  <c r="GH21" i="39"/>
  <c r="GL21" i="39"/>
  <c r="GP21" i="39"/>
  <c r="GT21" i="39"/>
  <c r="GX21" i="39"/>
  <c r="FX21" i="39"/>
  <c r="R9" i="58"/>
  <c r="S9" i="58"/>
  <c r="P10" i="29"/>
  <c r="Q10" i="29" s="1"/>
  <c r="P10" i="58"/>
  <c r="Q10" i="58" s="1"/>
  <c r="CT10" i="39"/>
  <c r="CS10" i="39"/>
  <c r="CR11" i="39"/>
  <c r="FE8" i="39"/>
  <c r="DV20" i="6"/>
  <c r="ES8" i="39"/>
  <c r="O7" i="64"/>
  <c r="N7" i="64"/>
  <c r="FR9" i="39"/>
  <c r="FJ9" i="39"/>
  <c r="ET9" i="39"/>
  <c r="EV9" i="39"/>
  <c r="DW21" i="6"/>
  <c r="FU13" i="39"/>
  <c r="X13" i="41"/>
  <c r="Y13" i="41"/>
  <c r="F8" i="30"/>
  <c r="K8" i="30" s="1"/>
  <c r="M8" i="30" s="1"/>
  <c r="F8" i="64"/>
  <c r="K8" i="64" s="1"/>
  <c r="M8" i="64" s="1"/>
  <c r="EU8" i="39"/>
  <c r="EW8" i="39"/>
  <c r="FO8" i="39"/>
  <c r="DX20" i="6"/>
  <c r="ER14" i="39"/>
  <c r="U14" i="27"/>
  <c r="FA14" i="39"/>
  <c r="DU26" i="6"/>
  <c r="L14" i="41"/>
  <c r="W14" i="41" s="1"/>
  <c r="FR8" i="39"/>
  <c r="FW10" i="39"/>
  <c r="L90" i="29"/>
  <c r="E102" i="29"/>
  <c r="L94" i="29"/>
  <c r="E106" i="29"/>
  <c r="E96" i="27"/>
  <c r="N96" i="27" s="1"/>
  <c r="U84" i="27"/>
  <c r="F112" i="27"/>
  <c r="K112" i="27" s="1"/>
  <c r="K100" i="27"/>
  <c r="T100" i="27" s="1"/>
  <c r="L116" i="28"/>
  <c r="E85" i="27"/>
  <c r="N85" i="27" s="1"/>
  <c r="U73" i="27"/>
  <c r="G10" i="33" s="1"/>
  <c r="I10" i="33" s="1"/>
  <c r="E103" i="29"/>
  <c r="L91" i="29"/>
  <c r="K105" i="27"/>
  <c r="T105" i="27" s="1"/>
  <c r="F117" i="27"/>
  <c r="K117" i="27" s="1"/>
  <c r="L87" i="29"/>
  <c r="E99" i="29"/>
  <c r="O91" i="28"/>
  <c r="K103" i="28"/>
  <c r="M103" i="29"/>
  <c r="F115" i="29"/>
  <c r="M98" i="29"/>
  <c r="F110" i="29"/>
  <c r="L113" i="28"/>
  <c r="E103" i="27"/>
  <c r="N103" i="27" s="1"/>
  <c r="J91" i="27"/>
  <c r="S91" i="27" s="1"/>
  <c r="E99" i="27"/>
  <c r="N99" i="27" s="1"/>
  <c r="U87" i="27"/>
  <c r="L86" i="29"/>
  <c r="E98" i="29"/>
  <c r="F111" i="27"/>
  <c r="K111" i="27" s="1"/>
  <c r="K99" i="27"/>
  <c r="T99" i="27" s="1"/>
  <c r="L115" i="28"/>
  <c r="E105" i="29"/>
  <c r="L93" i="29"/>
  <c r="E102" i="27"/>
  <c r="N102" i="27" s="1"/>
  <c r="J90" i="27"/>
  <c r="S90" i="27" s="1"/>
  <c r="K107" i="28"/>
  <c r="O95" i="28"/>
  <c r="E106" i="27"/>
  <c r="N106" i="27" s="1"/>
  <c r="J94" i="27"/>
  <c r="S94" i="27" s="1"/>
  <c r="K85" i="28"/>
  <c r="O73" i="28"/>
  <c r="K104" i="28"/>
  <c r="O92" i="28"/>
  <c r="M102" i="29"/>
  <c r="F114" i="29"/>
  <c r="O94" i="28"/>
  <c r="K106" i="28"/>
  <c r="L117" i="28"/>
  <c r="O93" i="28"/>
  <c r="K105" i="28"/>
  <c r="M104" i="29"/>
  <c r="F116" i="29"/>
  <c r="K102" i="28"/>
  <c r="O90" i="28"/>
  <c r="E104" i="27"/>
  <c r="N104" i="27" s="1"/>
  <c r="J92" i="27"/>
  <c r="S92" i="27" s="1"/>
  <c r="M99" i="29"/>
  <c r="F111" i="29"/>
  <c r="K101" i="28"/>
  <c r="O89" i="28"/>
  <c r="F116" i="27"/>
  <c r="K116" i="27" s="1"/>
  <c r="K104" i="27"/>
  <c r="T104" i="27" s="1"/>
  <c r="K103" i="27"/>
  <c r="T103" i="27" s="1"/>
  <c r="F115" i="27"/>
  <c r="K115" i="27" s="1"/>
  <c r="E107" i="29"/>
  <c r="L95" i="29"/>
  <c r="L111" i="28"/>
  <c r="F113" i="27"/>
  <c r="K113" i="27" s="1"/>
  <c r="K101" i="27"/>
  <c r="T101" i="27" s="1"/>
  <c r="F110" i="27"/>
  <c r="K110" i="27" s="1"/>
  <c r="K98" i="27"/>
  <c r="T98" i="27" s="1"/>
  <c r="L89" i="29"/>
  <c r="E101" i="29"/>
  <c r="M100" i="29"/>
  <c r="F112" i="29"/>
  <c r="E104" i="29"/>
  <c r="L92" i="29"/>
  <c r="E96" i="29"/>
  <c r="L84" i="29"/>
  <c r="F114" i="27"/>
  <c r="K114" i="27" s="1"/>
  <c r="K102" i="27"/>
  <c r="T102" i="27" s="1"/>
  <c r="K99" i="28"/>
  <c r="O87" i="28"/>
  <c r="L112" i="28"/>
  <c r="J89" i="27"/>
  <c r="S89" i="27" s="1"/>
  <c r="E101" i="27"/>
  <c r="N101" i="27" s="1"/>
  <c r="F113" i="29"/>
  <c r="M101" i="29"/>
  <c r="L88" i="29"/>
  <c r="E100" i="29"/>
  <c r="K96" i="28"/>
  <c r="O84" i="28"/>
  <c r="O88" i="28"/>
  <c r="K100" i="28"/>
  <c r="E85" i="29"/>
  <c r="L73" i="29"/>
  <c r="M105" i="29"/>
  <c r="F117" i="29"/>
  <c r="E100" i="27"/>
  <c r="N100" i="27" s="1"/>
  <c r="J88" i="27"/>
  <c r="S88" i="27" s="1"/>
  <c r="L110" i="28"/>
  <c r="O86" i="28"/>
  <c r="K98" i="28"/>
  <c r="E98" i="27"/>
  <c r="N98" i="27" s="1"/>
  <c r="U86" i="27"/>
  <c r="L114" i="28"/>
  <c r="J93" i="27"/>
  <c r="S93" i="27" s="1"/>
  <c r="E105" i="27"/>
  <c r="N105" i="27" s="1"/>
  <c r="J95" i="27"/>
  <c r="S95" i="27" s="1"/>
  <c r="E107" i="27"/>
  <c r="N107" i="27" s="1"/>
  <c r="K107" i="27"/>
  <c r="T107" i="27" s="1"/>
  <c r="F119" i="27"/>
  <c r="K119" i="27" s="1"/>
  <c r="L108" i="28"/>
  <c r="L130" i="28"/>
  <c r="M118" i="29"/>
  <c r="F130" i="29"/>
  <c r="L97" i="28"/>
  <c r="F97" i="27"/>
  <c r="O97" i="27" s="1"/>
  <c r="F119" i="29"/>
  <c r="M107" i="29"/>
  <c r="M85" i="29"/>
  <c r="F97" i="29"/>
  <c r="M96" i="29"/>
  <c r="F108" i="29"/>
  <c r="T118" i="27"/>
  <c r="F130" i="27"/>
  <c r="O130" i="27" s="1"/>
  <c r="K96" i="27"/>
  <c r="T96" i="27" s="1"/>
  <c r="F108" i="27"/>
  <c r="O108" i="27" s="1"/>
  <c r="L119" i="28"/>
  <c r="R11" i="91" l="1"/>
  <c r="DM11" i="91" s="1"/>
  <c r="DK11" i="91"/>
  <c r="AN20" i="32"/>
  <c r="M117" i="85"/>
  <c r="Q117" i="85" s="1"/>
  <c r="M115" i="85"/>
  <c r="Q115" i="85" s="1"/>
  <c r="M116" i="85"/>
  <c r="Q116" i="85" s="1"/>
  <c r="M119" i="85"/>
  <c r="Q119" i="85" s="1"/>
  <c r="M118" i="85"/>
  <c r="Q118" i="85" s="1"/>
  <c r="M108" i="85"/>
  <c r="Q108" i="85" s="1"/>
  <c r="M113" i="85"/>
  <c r="Q113" i="85" s="1"/>
  <c r="M110" i="85"/>
  <c r="Q110" i="85" s="1"/>
  <c r="M112" i="85"/>
  <c r="Q112" i="85" s="1"/>
  <c r="M97" i="85"/>
  <c r="Q97" i="85" s="1"/>
  <c r="M111" i="85"/>
  <c r="Q111" i="85" s="1"/>
  <c r="M114" i="85"/>
  <c r="Q114" i="85" s="1"/>
  <c r="W104" i="84"/>
  <c r="Y104" i="84" s="1"/>
  <c r="W103" i="84"/>
  <c r="Y103" i="84" s="1"/>
  <c r="W96" i="84"/>
  <c r="Y96" i="84" s="1"/>
  <c r="W105" i="84"/>
  <c r="Y105" i="84" s="1"/>
  <c r="W100" i="84"/>
  <c r="Y100" i="84" s="1"/>
  <c r="W99" i="84"/>
  <c r="Y99" i="84" s="1"/>
  <c r="W98" i="84"/>
  <c r="Y98" i="84" s="1"/>
  <c r="W101" i="84"/>
  <c r="Y101" i="84" s="1"/>
  <c r="W106" i="84"/>
  <c r="Y106" i="84" s="1"/>
  <c r="W107" i="84"/>
  <c r="Y107" i="84" s="1"/>
  <c r="W102" i="84"/>
  <c r="Y102" i="84" s="1"/>
  <c r="G123" i="85"/>
  <c r="H142" i="84"/>
  <c r="S142" i="84" s="1"/>
  <c r="O130" i="84"/>
  <c r="X130" i="84" s="1"/>
  <c r="G124" i="86"/>
  <c r="H132" i="85"/>
  <c r="G128" i="86"/>
  <c r="O130" i="86"/>
  <c r="H142" i="86"/>
  <c r="O142" i="86" s="1"/>
  <c r="N122" i="85"/>
  <c r="H134" i="85"/>
  <c r="N134" i="85" s="1"/>
  <c r="H135" i="85"/>
  <c r="N135" i="85" s="1"/>
  <c r="N123" i="85"/>
  <c r="O126" i="86"/>
  <c r="H138" i="86"/>
  <c r="O138" i="86" s="1"/>
  <c r="G131" i="85"/>
  <c r="G109" i="86"/>
  <c r="N109" i="86" s="1"/>
  <c r="S109" i="86" s="1"/>
  <c r="Y12" i="91"/>
  <c r="H143" i="86"/>
  <c r="O143" i="86" s="1"/>
  <c r="O131" i="86"/>
  <c r="O128" i="84"/>
  <c r="X128" i="84" s="1"/>
  <c r="H140" i="84"/>
  <c r="S140" i="84" s="1"/>
  <c r="G127" i="85"/>
  <c r="H138" i="84"/>
  <c r="S138" i="84" s="1"/>
  <c r="O126" i="84"/>
  <c r="X126" i="84" s="1"/>
  <c r="G129" i="86"/>
  <c r="G131" i="84"/>
  <c r="R131" i="84" s="1"/>
  <c r="N119" i="84"/>
  <c r="H121" i="86"/>
  <c r="O121" i="86" s="1"/>
  <c r="O122" i="86"/>
  <c r="H134" i="86"/>
  <c r="O134" i="86" s="1"/>
  <c r="G125" i="85"/>
  <c r="H140" i="86"/>
  <c r="O140" i="86" s="1"/>
  <c r="O128" i="86"/>
  <c r="G129" i="85"/>
  <c r="G123" i="84"/>
  <c r="R123" i="84" s="1"/>
  <c r="N111" i="84"/>
  <c r="N125" i="85"/>
  <c r="H137" i="85"/>
  <c r="N137" i="85" s="1"/>
  <c r="G109" i="85"/>
  <c r="H121" i="84"/>
  <c r="S121" i="84" s="1"/>
  <c r="O109" i="84"/>
  <c r="X109" i="84" s="1"/>
  <c r="H140" i="85"/>
  <c r="N140" i="85" s="1"/>
  <c r="N128" i="85"/>
  <c r="N130" i="85"/>
  <c r="H142" i="85"/>
  <c r="N142" i="85" s="1"/>
  <c r="N126" i="85"/>
  <c r="H138" i="85"/>
  <c r="N138" i="85" s="1"/>
  <c r="N129" i="85"/>
  <c r="H141" i="85"/>
  <c r="N141" i="85" s="1"/>
  <c r="H143" i="84"/>
  <c r="S143" i="84" s="1"/>
  <c r="O131" i="84"/>
  <c r="X131" i="84" s="1"/>
  <c r="G127" i="86"/>
  <c r="G120" i="85"/>
  <c r="G125" i="86"/>
  <c r="H139" i="86"/>
  <c r="O139" i="86" s="1"/>
  <c r="O127" i="86"/>
  <c r="G126" i="84"/>
  <c r="R126" i="84" s="1"/>
  <c r="N114" i="84"/>
  <c r="G120" i="84"/>
  <c r="R120" i="84" s="1"/>
  <c r="N108" i="84"/>
  <c r="H132" i="86"/>
  <c r="G122" i="86"/>
  <c r="O124" i="84"/>
  <c r="X124" i="84" s="1"/>
  <c r="H136" i="84"/>
  <c r="S136" i="84" s="1"/>
  <c r="H143" i="85"/>
  <c r="N143" i="85" s="1"/>
  <c r="N131" i="85"/>
  <c r="G126" i="85"/>
  <c r="H121" i="85"/>
  <c r="N121" i="85" s="1"/>
  <c r="H139" i="84"/>
  <c r="S139" i="84" s="1"/>
  <c r="O127" i="84"/>
  <c r="X127" i="84" s="1"/>
  <c r="N112" i="84"/>
  <c r="G124" i="84"/>
  <c r="R124" i="84" s="1"/>
  <c r="G131" i="86"/>
  <c r="N113" i="84"/>
  <c r="G125" i="84"/>
  <c r="R125" i="84" s="1"/>
  <c r="G127" i="84"/>
  <c r="R127" i="84" s="1"/>
  <c r="N115" i="84"/>
  <c r="G126" i="86"/>
  <c r="N110" i="84"/>
  <c r="G122" i="84"/>
  <c r="R122" i="84" s="1"/>
  <c r="H136" i="85"/>
  <c r="N136" i="85" s="1"/>
  <c r="N124" i="85"/>
  <c r="H136" i="86"/>
  <c r="O136" i="86" s="1"/>
  <c r="O124" i="86"/>
  <c r="H135" i="84"/>
  <c r="S135" i="84" s="1"/>
  <c r="O123" i="84"/>
  <c r="X123" i="84" s="1"/>
  <c r="G130" i="85"/>
  <c r="H135" i="86"/>
  <c r="O135" i="86" s="1"/>
  <c r="O123" i="86"/>
  <c r="G124" i="85"/>
  <c r="G130" i="84"/>
  <c r="R130" i="84" s="1"/>
  <c r="N118" i="84"/>
  <c r="G123" i="86"/>
  <c r="N116" i="84"/>
  <c r="G128" i="84"/>
  <c r="R128" i="84" s="1"/>
  <c r="G130" i="86"/>
  <c r="O125" i="86"/>
  <c r="H137" i="86"/>
  <c r="O137" i="86" s="1"/>
  <c r="O120" i="84"/>
  <c r="X120" i="84" s="1"/>
  <c r="H132" i="84"/>
  <c r="S132" i="84" s="1"/>
  <c r="G109" i="84"/>
  <c r="R109" i="84" s="1"/>
  <c r="N97" i="84"/>
  <c r="N117" i="84"/>
  <c r="G129" i="84"/>
  <c r="R129" i="84" s="1"/>
  <c r="H141" i="86"/>
  <c r="O141" i="86" s="1"/>
  <c r="O129" i="86"/>
  <c r="G122" i="85"/>
  <c r="G120" i="86"/>
  <c r="N120" i="86" s="1"/>
  <c r="S120" i="86" s="1"/>
  <c r="O125" i="84"/>
  <c r="X125" i="84" s="1"/>
  <c r="H137" i="84"/>
  <c r="S137" i="84" s="1"/>
  <c r="H139" i="85"/>
  <c r="N139" i="85" s="1"/>
  <c r="N127" i="85"/>
  <c r="O129" i="84"/>
  <c r="X129" i="84" s="1"/>
  <c r="H141" i="84"/>
  <c r="S141" i="84" s="1"/>
  <c r="G128" i="85"/>
  <c r="O122" i="84"/>
  <c r="X122" i="84" s="1"/>
  <c r="H134" i="84"/>
  <c r="S134" i="84" s="1"/>
  <c r="J142" i="75"/>
  <c r="R141" i="75"/>
  <c r="S141" i="75" s="1"/>
  <c r="T10" i="74"/>
  <c r="U10" i="74"/>
  <c r="T10" i="73"/>
  <c r="U10" i="73"/>
  <c r="U22" i="72"/>
  <c r="T22" i="72"/>
  <c r="R11" i="73"/>
  <c r="S11" i="73" s="1"/>
  <c r="J11" i="74"/>
  <c r="R11" i="74" s="1"/>
  <c r="S11" i="74" s="1"/>
  <c r="AM49" i="32"/>
  <c r="CA15" i="33"/>
  <c r="CC15" i="33" s="1"/>
  <c r="AB28" i="35" s="1"/>
  <c r="AC28" i="35" s="1"/>
  <c r="O116" i="27"/>
  <c r="O111" i="27"/>
  <c r="O110" i="27"/>
  <c r="O112" i="27"/>
  <c r="O119" i="27"/>
  <c r="O114" i="27"/>
  <c r="O113" i="27"/>
  <c r="O115" i="27"/>
  <c r="O117" i="27"/>
  <c r="DN23" i="39"/>
  <c r="J23" i="72" s="1"/>
  <c r="R23" i="72" s="1"/>
  <c r="S23" i="72" s="1"/>
  <c r="GA22" i="39"/>
  <c r="GE22" i="39"/>
  <c r="GI22" i="39"/>
  <c r="GM22" i="39"/>
  <c r="GQ22" i="39"/>
  <c r="GU22" i="39"/>
  <c r="GY22" i="39"/>
  <c r="GB22" i="39"/>
  <c r="GF22" i="39"/>
  <c r="GJ22" i="39"/>
  <c r="GN22" i="39"/>
  <c r="GR22" i="39"/>
  <c r="GV22" i="39"/>
  <c r="GZ22" i="39"/>
  <c r="FY22" i="39"/>
  <c r="GC22" i="39"/>
  <c r="K22" i="41" s="1"/>
  <c r="U22" i="41" s="1"/>
  <c r="GG22" i="39"/>
  <c r="GK22" i="39"/>
  <c r="GO22" i="39"/>
  <c r="GS22" i="39"/>
  <c r="GW22" i="39"/>
  <c r="FZ22" i="39"/>
  <c r="GD22" i="39"/>
  <c r="GH22" i="39"/>
  <c r="GL22" i="39"/>
  <c r="GP22" i="39"/>
  <c r="GT22" i="39"/>
  <c r="GX22" i="39"/>
  <c r="FX22" i="39"/>
  <c r="P11" i="29"/>
  <c r="Q11" i="29" s="1"/>
  <c r="P11" i="58"/>
  <c r="Q11" i="58" s="1"/>
  <c r="CT11" i="39"/>
  <c r="CS11" i="39"/>
  <c r="CR12" i="39"/>
  <c r="S10" i="58"/>
  <c r="R10" i="58"/>
  <c r="Y14" i="41"/>
  <c r="X14" i="41"/>
  <c r="FU14" i="39"/>
  <c r="FE9" i="39"/>
  <c r="DV21" i="6"/>
  <c r="ES9" i="39"/>
  <c r="FO9" i="39"/>
  <c r="F9" i="64"/>
  <c r="K9" i="64" s="1"/>
  <c r="M9" i="64" s="1"/>
  <c r="EW9" i="39"/>
  <c r="F9" i="30"/>
  <c r="K9" i="30" s="1"/>
  <c r="M9" i="30" s="1"/>
  <c r="EU9" i="39"/>
  <c r="DX21" i="6"/>
  <c r="FW11" i="39"/>
  <c r="N8" i="64"/>
  <c r="O8" i="64"/>
  <c r="DW22" i="6"/>
  <c r="FJ10" i="39"/>
  <c r="ET10" i="39"/>
  <c r="EV10" i="39"/>
  <c r="U15" i="27"/>
  <c r="L15" i="41"/>
  <c r="W15" i="41" s="1"/>
  <c r="FA15" i="39"/>
  <c r="ER15" i="39"/>
  <c r="DU27" i="6"/>
  <c r="U94" i="27"/>
  <c r="U95" i="27"/>
  <c r="U88" i="27"/>
  <c r="J107" i="27"/>
  <c r="S107" i="27" s="1"/>
  <c r="E119" i="27"/>
  <c r="J119" i="27" s="1"/>
  <c r="E97" i="29"/>
  <c r="L85" i="29"/>
  <c r="O96" i="28"/>
  <c r="K108" i="28"/>
  <c r="K111" i="28"/>
  <c r="O99" i="28"/>
  <c r="M112" i="29"/>
  <c r="F124" i="29"/>
  <c r="K114" i="28"/>
  <c r="O102" i="28"/>
  <c r="O104" i="28"/>
  <c r="K116" i="28"/>
  <c r="E117" i="29"/>
  <c r="L105" i="29"/>
  <c r="T111" i="27"/>
  <c r="F123" i="27"/>
  <c r="O123" i="27" s="1"/>
  <c r="U93" i="27"/>
  <c r="J98" i="27"/>
  <c r="S98" i="27" s="1"/>
  <c r="E110" i="27"/>
  <c r="J110" i="27" s="1"/>
  <c r="L122" i="28"/>
  <c r="M117" i="29"/>
  <c r="F129" i="29"/>
  <c r="K112" i="28"/>
  <c r="O100" i="28"/>
  <c r="M113" i="29"/>
  <c r="F125" i="29"/>
  <c r="L124" i="28"/>
  <c r="L96" i="29"/>
  <c r="E108" i="29"/>
  <c r="F125" i="27"/>
  <c r="O125" i="27" s="1"/>
  <c r="T113" i="27"/>
  <c r="L107" i="29"/>
  <c r="E119" i="29"/>
  <c r="O101" i="28"/>
  <c r="K113" i="28"/>
  <c r="U92" i="27"/>
  <c r="M116" i="29"/>
  <c r="F128" i="29"/>
  <c r="F126" i="29"/>
  <c r="M114" i="29"/>
  <c r="J106" i="27"/>
  <c r="S106" i="27" s="1"/>
  <c r="E118" i="27"/>
  <c r="J118" i="27" s="1"/>
  <c r="U90" i="27"/>
  <c r="L127" i="28"/>
  <c r="J99" i="27"/>
  <c r="S99" i="27" s="1"/>
  <c r="E111" i="27"/>
  <c r="J111" i="27" s="1"/>
  <c r="U91" i="27"/>
  <c r="M110" i="29"/>
  <c r="F122" i="29"/>
  <c r="K115" i="28"/>
  <c r="O103" i="28"/>
  <c r="E115" i="29"/>
  <c r="L103" i="29"/>
  <c r="L128" i="28"/>
  <c r="L102" i="29"/>
  <c r="E114" i="29"/>
  <c r="O98" i="28"/>
  <c r="K110" i="28"/>
  <c r="L100" i="29"/>
  <c r="E112" i="29"/>
  <c r="U89" i="27"/>
  <c r="L101" i="29"/>
  <c r="E113" i="29"/>
  <c r="T110" i="27"/>
  <c r="F122" i="27"/>
  <c r="O122" i="27" s="1"/>
  <c r="L123" i="28"/>
  <c r="T115" i="27"/>
  <c r="F127" i="27"/>
  <c r="O127" i="27" s="1"/>
  <c r="M111" i="29"/>
  <c r="F123" i="29"/>
  <c r="E116" i="27"/>
  <c r="J116" i="27" s="1"/>
  <c r="J104" i="27"/>
  <c r="S104" i="27" s="1"/>
  <c r="L129" i="28"/>
  <c r="O85" i="28"/>
  <c r="K97" i="28"/>
  <c r="E114" i="27"/>
  <c r="J114" i="27" s="1"/>
  <c r="J102" i="27"/>
  <c r="S102" i="27" s="1"/>
  <c r="L98" i="29"/>
  <c r="E110" i="29"/>
  <c r="J103" i="27"/>
  <c r="S103" i="27" s="1"/>
  <c r="E115" i="27"/>
  <c r="J115" i="27" s="1"/>
  <c r="F129" i="27"/>
  <c r="O129" i="27" s="1"/>
  <c r="T117" i="27"/>
  <c r="J96" i="27"/>
  <c r="S96" i="27" s="1"/>
  <c r="E108" i="27"/>
  <c r="N108" i="27" s="1"/>
  <c r="J105" i="27"/>
  <c r="S105" i="27" s="1"/>
  <c r="E117" i="27"/>
  <c r="J117" i="27" s="1"/>
  <c r="L126" i="28"/>
  <c r="E112" i="27"/>
  <c r="J112" i="27" s="1"/>
  <c r="J100" i="27"/>
  <c r="S100" i="27" s="1"/>
  <c r="J101" i="27"/>
  <c r="S101" i="27" s="1"/>
  <c r="E113" i="27"/>
  <c r="J113" i="27" s="1"/>
  <c r="T114" i="27"/>
  <c r="F126" i="27"/>
  <c r="O126" i="27" s="1"/>
  <c r="E116" i="29"/>
  <c r="L104" i="29"/>
  <c r="T116" i="27"/>
  <c r="F128" i="27"/>
  <c r="O128" i="27" s="1"/>
  <c r="O105" i="28"/>
  <c r="K117" i="28"/>
  <c r="O106" i="28"/>
  <c r="K118" i="28"/>
  <c r="K119" i="28"/>
  <c r="O107" i="28"/>
  <c r="L125" i="28"/>
  <c r="M115" i="29"/>
  <c r="F127" i="29"/>
  <c r="L99" i="29"/>
  <c r="E111" i="29"/>
  <c r="E97" i="27"/>
  <c r="N97" i="27" s="1"/>
  <c r="U85" i="27"/>
  <c r="T112" i="27"/>
  <c r="F124" i="27"/>
  <c r="O124" i="27" s="1"/>
  <c r="E118" i="29"/>
  <c r="L106" i="29"/>
  <c r="F142" i="29"/>
  <c r="M142" i="29" s="1"/>
  <c r="M130" i="29"/>
  <c r="T119" i="27"/>
  <c r="F131" i="27"/>
  <c r="O131" i="27" s="1"/>
  <c r="F120" i="29"/>
  <c r="M108" i="29"/>
  <c r="L120" i="28"/>
  <c r="L131" i="28"/>
  <c r="L109" i="28"/>
  <c r="K97" i="27"/>
  <c r="T97" i="27" s="1"/>
  <c r="F109" i="27"/>
  <c r="K109" i="27" s="1"/>
  <c r="L142" i="28"/>
  <c r="F142" i="27"/>
  <c r="O142" i="27" s="1"/>
  <c r="K130" i="27"/>
  <c r="T130" i="27" s="1"/>
  <c r="F120" i="27"/>
  <c r="K120" i="27" s="1"/>
  <c r="K108" i="27"/>
  <c r="T108" i="27" s="1"/>
  <c r="F109" i="29"/>
  <c r="M97" i="29"/>
  <c r="F131" i="29"/>
  <c r="M119" i="29"/>
  <c r="AA12" i="91" l="1"/>
  <c r="DV12" i="91" s="1"/>
  <c r="DT12" i="91"/>
  <c r="M109" i="85"/>
  <c r="Q109" i="85" s="1"/>
  <c r="P13" i="91" s="1"/>
  <c r="M120" i="85"/>
  <c r="Q120" i="85" s="1"/>
  <c r="W97" i="84"/>
  <c r="Y97" i="84" s="1"/>
  <c r="W115" i="84"/>
  <c r="Y115" i="84" s="1"/>
  <c r="W119" i="84"/>
  <c r="Y119" i="84" s="1"/>
  <c r="W116" i="84"/>
  <c r="Y116" i="84" s="1"/>
  <c r="W110" i="84"/>
  <c r="Y110" i="84" s="1"/>
  <c r="W114" i="84"/>
  <c r="Y114" i="84" s="1"/>
  <c r="W111" i="84"/>
  <c r="Y111" i="84" s="1"/>
  <c r="W118" i="84"/>
  <c r="Y118" i="84" s="1"/>
  <c r="W108" i="84"/>
  <c r="Y108" i="84" s="1"/>
  <c r="W117" i="84"/>
  <c r="Y117" i="84" s="1"/>
  <c r="W113" i="84"/>
  <c r="Y113" i="84" s="1"/>
  <c r="W112" i="84"/>
  <c r="Y112" i="84" s="1"/>
  <c r="O134" i="84"/>
  <c r="X134" i="84" s="1"/>
  <c r="G134" i="84"/>
  <c r="R134" i="84" s="1"/>
  <c r="N122" i="84"/>
  <c r="W122" i="84" s="1"/>
  <c r="G137" i="84"/>
  <c r="R137" i="84" s="1"/>
  <c r="N125" i="84"/>
  <c r="W125" i="84" s="1"/>
  <c r="G143" i="86"/>
  <c r="N143" i="86" s="1"/>
  <c r="S143" i="86" s="1"/>
  <c r="N131" i="86"/>
  <c r="S131" i="86" s="1"/>
  <c r="O143" i="84"/>
  <c r="X143" i="84" s="1"/>
  <c r="G141" i="85"/>
  <c r="M141" i="85" s="1"/>
  <c r="Q141" i="85" s="1"/>
  <c r="M129" i="85"/>
  <c r="Q129" i="85" s="1"/>
  <c r="G137" i="85"/>
  <c r="M137" i="85" s="1"/>
  <c r="Q137" i="85" s="1"/>
  <c r="M125" i="85"/>
  <c r="Q125" i="85" s="1"/>
  <c r="N131" i="84"/>
  <c r="W131" i="84" s="1"/>
  <c r="G143" i="84"/>
  <c r="R143" i="84" s="1"/>
  <c r="M127" i="85"/>
  <c r="Q127" i="85" s="1"/>
  <c r="G139" i="85"/>
  <c r="M139" i="85" s="1"/>
  <c r="Q139" i="85" s="1"/>
  <c r="N128" i="86"/>
  <c r="S128" i="86" s="1"/>
  <c r="G140" i="86"/>
  <c r="N140" i="86" s="1"/>
  <c r="S140" i="86" s="1"/>
  <c r="N124" i="86"/>
  <c r="S124" i="86" s="1"/>
  <c r="G136" i="86"/>
  <c r="N136" i="86" s="1"/>
  <c r="S136" i="86" s="1"/>
  <c r="O141" i="84"/>
  <c r="X141" i="84" s="1"/>
  <c r="G141" i="84"/>
  <c r="R141" i="84" s="1"/>
  <c r="N129" i="84"/>
  <c r="W129" i="84" s="1"/>
  <c r="N124" i="84"/>
  <c r="W124" i="84" s="1"/>
  <c r="G136" i="84"/>
  <c r="R136" i="84" s="1"/>
  <c r="M126" i="85"/>
  <c r="Q126" i="85" s="1"/>
  <c r="G138" i="85"/>
  <c r="M138" i="85" s="1"/>
  <c r="Q138" i="85" s="1"/>
  <c r="O136" i="84"/>
  <c r="X136" i="84" s="1"/>
  <c r="N122" i="86"/>
  <c r="S122" i="86" s="1"/>
  <c r="G134" i="86"/>
  <c r="N134" i="86" s="1"/>
  <c r="S134" i="86" s="1"/>
  <c r="N120" i="84"/>
  <c r="G132" i="84"/>
  <c r="R132" i="84" s="1"/>
  <c r="G138" i="84"/>
  <c r="R138" i="84" s="1"/>
  <c r="N126" i="84"/>
  <c r="W126" i="84" s="1"/>
  <c r="N125" i="86"/>
  <c r="S125" i="86" s="1"/>
  <c r="G137" i="86"/>
  <c r="N137" i="86" s="1"/>
  <c r="S137" i="86" s="1"/>
  <c r="G139" i="86"/>
  <c r="N139" i="86" s="1"/>
  <c r="S139" i="86" s="1"/>
  <c r="N127" i="86"/>
  <c r="S127" i="86" s="1"/>
  <c r="G121" i="85"/>
  <c r="H133" i="86"/>
  <c r="O140" i="84"/>
  <c r="X140" i="84" s="1"/>
  <c r="M131" i="85"/>
  <c r="Q131" i="85" s="1"/>
  <c r="G143" i="85"/>
  <c r="M143" i="85" s="1"/>
  <c r="Q143" i="85" s="1"/>
  <c r="M123" i="85"/>
  <c r="Q123" i="85" s="1"/>
  <c r="G135" i="85"/>
  <c r="M135" i="85" s="1"/>
  <c r="Q135" i="85" s="1"/>
  <c r="G132" i="86"/>
  <c r="G121" i="84"/>
  <c r="R121" i="84" s="1"/>
  <c r="N109" i="84"/>
  <c r="G142" i="86"/>
  <c r="N142" i="86" s="1"/>
  <c r="S142" i="86" s="1"/>
  <c r="N130" i="86"/>
  <c r="S130" i="86" s="1"/>
  <c r="O139" i="84"/>
  <c r="X139" i="84" s="1"/>
  <c r="N123" i="84"/>
  <c r="W123" i="84" s="1"/>
  <c r="G135" i="84"/>
  <c r="R135" i="84" s="1"/>
  <c r="G141" i="86"/>
  <c r="N141" i="86" s="1"/>
  <c r="S141" i="86" s="1"/>
  <c r="N129" i="86"/>
  <c r="S129" i="86" s="1"/>
  <c r="O138" i="84"/>
  <c r="X138" i="84" s="1"/>
  <c r="H144" i="85"/>
  <c r="N144" i="85" s="1"/>
  <c r="N132" i="85"/>
  <c r="O137" i="84"/>
  <c r="X137" i="84" s="1"/>
  <c r="G142" i="84"/>
  <c r="R142" i="84" s="1"/>
  <c r="N130" i="84"/>
  <c r="W130" i="84" s="1"/>
  <c r="G132" i="85"/>
  <c r="G140" i="85"/>
  <c r="M140" i="85" s="1"/>
  <c r="Q140" i="85" s="1"/>
  <c r="M128" i="85"/>
  <c r="Q128" i="85" s="1"/>
  <c r="M122" i="85"/>
  <c r="Q122" i="85" s="1"/>
  <c r="G134" i="85"/>
  <c r="M134" i="85" s="1"/>
  <c r="Q134" i="85" s="1"/>
  <c r="O132" i="84"/>
  <c r="X132" i="84" s="1"/>
  <c r="H144" i="84"/>
  <c r="S144" i="84" s="1"/>
  <c r="N128" i="84"/>
  <c r="W128" i="84" s="1"/>
  <c r="G140" i="84"/>
  <c r="R140" i="84" s="1"/>
  <c r="G135" i="86"/>
  <c r="N135" i="86" s="1"/>
  <c r="S135" i="86" s="1"/>
  <c r="N123" i="86"/>
  <c r="S123" i="86" s="1"/>
  <c r="G136" i="85"/>
  <c r="M136" i="85" s="1"/>
  <c r="Q136" i="85" s="1"/>
  <c r="M124" i="85"/>
  <c r="Q124" i="85" s="1"/>
  <c r="M130" i="85"/>
  <c r="Q130" i="85" s="1"/>
  <c r="G142" i="85"/>
  <c r="M142" i="85" s="1"/>
  <c r="Q142" i="85" s="1"/>
  <c r="O135" i="84"/>
  <c r="X135" i="84" s="1"/>
  <c r="G138" i="86"/>
  <c r="N138" i="86" s="1"/>
  <c r="S138" i="86" s="1"/>
  <c r="N126" i="86"/>
  <c r="S126" i="86" s="1"/>
  <c r="N127" i="84"/>
  <c r="W127" i="84" s="1"/>
  <c r="G139" i="84"/>
  <c r="R139" i="84" s="1"/>
  <c r="H133" i="85"/>
  <c r="H144" i="86"/>
  <c r="O144" i="86" s="1"/>
  <c r="O132" i="86"/>
  <c r="O121" i="84"/>
  <c r="X121" i="84" s="1"/>
  <c r="H133" i="84"/>
  <c r="S133" i="84" s="1"/>
  <c r="G121" i="86"/>
  <c r="N121" i="86" s="1"/>
  <c r="S121" i="86" s="1"/>
  <c r="Y13" i="91"/>
  <c r="O142" i="84"/>
  <c r="X142" i="84" s="1"/>
  <c r="J143" i="75"/>
  <c r="R142" i="75"/>
  <c r="S142" i="75" s="1"/>
  <c r="U11" i="74"/>
  <c r="T11" i="74"/>
  <c r="T23" i="72"/>
  <c r="U23" i="72"/>
  <c r="T11" i="73"/>
  <c r="U11" i="73"/>
  <c r="R12" i="73"/>
  <c r="S12" i="73" s="1"/>
  <c r="J12" i="74"/>
  <c r="R12" i="74" s="1"/>
  <c r="S12" i="74" s="1"/>
  <c r="AM50" i="32"/>
  <c r="O120" i="27"/>
  <c r="O109" i="27"/>
  <c r="N111" i="27"/>
  <c r="N118" i="27"/>
  <c r="N112" i="27"/>
  <c r="N115" i="27"/>
  <c r="N113" i="27"/>
  <c r="N114" i="27"/>
  <c r="N119" i="27"/>
  <c r="N117" i="27"/>
  <c r="N116" i="27"/>
  <c r="N110" i="27"/>
  <c r="DN24" i="39"/>
  <c r="J24" i="72" s="1"/>
  <c r="R24" i="72" s="1"/>
  <c r="S24" i="72" s="1"/>
  <c r="GA23" i="39"/>
  <c r="GE23" i="39"/>
  <c r="GI23" i="39"/>
  <c r="GM23" i="39"/>
  <c r="GQ23" i="39"/>
  <c r="GU23" i="39"/>
  <c r="GY23" i="39"/>
  <c r="GB23" i="39"/>
  <c r="GF23" i="39"/>
  <c r="GJ23" i="39"/>
  <c r="GN23" i="39"/>
  <c r="GR23" i="39"/>
  <c r="GV23" i="39"/>
  <c r="GZ23" i="39"/>
  <c r="FY23" i="39"/>
  <c r="GC23" i="39"/>
  <c r="K23" i="41" s="1"/>
  <c r="U23" i="41" s="1"/>
  <c r="GG23" i="39"/>
  <c r="GK23" i="39"/>
  <c r="GO23" i="39"/>
  <c r="GS23" i="39"/>
  <c r="GW23" i="39"/>
  <c r="FZ23" i="39"/>
  <c r="GD23" i="39"/>
  <c r="GH23" i="39"/>
  <c r="GL23" i="39"/>
  <c r="GP23" i="39"/>
  <c r="GT23" i="39"/>
  <c r="GX23" i="39"/>
  <c r="FX23" i="39"/>
  <c r="S11" i="58"/>
  <c r="R11" i="58"/>
  <c r="P12" i="29"/>
  <c r="Q12" i="29" s="1"/>
  <c r="P12" i="58"/>
  <c r="Q12" i="58" s="1"/>
  <c r="CR13" i="39"/>
  <c r="CT12" i="39"/>
  <c r="CS12" i="39"/>
  <c r="O9" i="64"/>
  <c r="N9" i="64"/>
  <c r="FU15" i="39"/>
  <c r="Y15" i="41"/>
  <c r="X15" i="41"/>
  <c r="F10" i="64"/>
  <c r="K10" i="64" s="1"/>
  <c r="M10" i="64" s="1"/>
  <c r="FO10" i="39"/>
  <c r="EW10" i="39"/>
  <c r="F10" i="30"/>
  <c r="K10" i="30" s="1"/>
  <c r="M10" i="30" s="1"/>
  <c r="EU10" i="39"/>
  <c r="DX22" i="6"/>
  <c r="DW23" i="6"/>
  <c r="FJ11" i="39"/>
  <c r="EV11" i="39"/>
  <c r="ET11" i="39"/>
  <c r="FR11" i="39"/>
  <c r="FW12" i="39"/>
  <c r="ES10" i="39"/>
  <c r="DV22" i="6"/>
  <c r="FE10" i="39"/>
  <c r="FR10" i="39"/>
  <c r="L16" i="41"/>
  <c r="W16" i="41" s="1"/>
  <c r="U16" i="27"/>
  <c r="FA16" i="39"/>
  <c r="DU28" i="6"/>
  <c r="ER16" i="39"/>
  <c r="U101" i="27"/>
  <c r="U105" i="27"/>
  <c r="U99" i="27"/>
  <c r="U96" i="27"/>
  <c r="U107" i="27"/>
  <c r="F136" i="27"/>
  <c r="O136" i="27" s="1"/>
  <c r="K124" i="27"/>
  <c r="T124" i="27" s="1"/>
  <c r="J97" i="27"/>
  <c r="S97" i="27" s="1"/>
  <c r="E109" i="27"/>
  <c r="J109" i="27" s="1"/>
  <c r="K131" i="28"/>
  <c r="O119" i="28"/>
  <c r="L138" i="28"/>
  <c r="S115" i="27"/>
  <c r="E127" i="27"/>
  <c r="N127" i="27" s="1"/>
  <c r="K127" i="27"/>
  <c r="T127" i="27" s="1"/>
  <c r="F139" i="27"/>
  <c r="O139" i="27" s="1"/>
  <c r="L135" i="28"/>
  <c r="L113" i="29"/>
  <c r="E125" i="29"/>
  <c r="L140" i="28"/>
  <c r="L139" i="28"/>
  <c r="F140" i="29"/>
  <c r="M140" i="29" s="1"/>
  <c r="M128" i="29"/>
  <c r="L134" i="28"/>
  <c r="K128" i="28"/>
  <c r="O116" i="28"/>
  <c r="M124" i="29"/>
  <c r="F136" i="29"/>
  <c r="M136" i="29" s="1"/>
  <c r="O108" i="28"/>
  <c r="K120" i="28"/>
  <c r="E131" i="27"/>
  <c r="N131" i="27" s="1"/>
  <c r="S119" i="27"/>
  <c r="E123" i="29"/>
  <c r="L111" i="29"/>
  <c r="L137" i="28"/>
  <c r="K130" i="28"/>
  <c r="O118" i="28"/>
  <c r="K128" i="27"/>
  <c r="T128" i="27" s="1"/>
  <c r="F140" i="27"/>
  <c r="O140" i="27" s="1"/>
  <c r="E128" i="29"/>
  <c r="L116" i="29"/>
  <c r="S113" i="27"/>
  <c r="E125" i="27"/>
  <c r="N125" i="27" s="1"/>
  <c r="U100" i="27"/>
  <c r="S117" i="27"/>
  <c r="E129" i="27"/>
  <c r="N129" i="27" s="1"/>
  <c r="E120" i="27"/>
  <c r="J120" i="27" s="1"/>
  <c r="J108" i="27"/>
  <c r="S108" i="27" s="1"/>
  <c r="F141" i="27"/>
  <c r="O141" i="27" s="1"/>
  <c r="K129" i="27"/>
  <c r="T129" i="27" s="1"/>
  <c r="E126" i="27"/>
  <c r="N126" i="27" s="1"/>
  <c r="S114" i="27"/>
  <c r="L141" i="28"/>
  <c r="S116" i="27"/>
  <c r="E128" i="27"/>
  <c r="N128" i="27" s="1"/>
  <c r="K122" i="27"/>
  <c r="T122" i="27" s="1"/>
  <c r="F134" i="27"/>
  <c r="O134" i="27" s="1"/>
  <c r="K122" i="28"/>
  <c r="O110" i="28"/>
  <c r="K127" i="28"/>
  <c r="O115" i="28"/>
  <c r="S111" i="27"/>
  <c r="E123" i="27"/>
  <c r="U106" i="27"/>
  <c r="E131" i="29"/>
  <c r="L119" i="29"/>
  <c r="F137" i="27"/>
  <c r="O137" i="27" s="1"/>
  <c r="K125" i="27"/>
  <c r="T125" i="27" s="1"/>
  <c r="L136" i="28"/>
  <c r="K124" i="28"/>
  <c r="O112" i="28"/>
  <c r="S112" i="27"/>
  <c r="E124" i="27"/>
  <c r="L110" i="29"/>
  <c r="E122" i="29"/>
  <c r="U102" i="27"/>
  <c r="M123" i="29"/>
  <c r="F135" i="29"/>
  <c r="M135" i="29" s="1"/>
  <c r="E126" i="29"/>
  <c r="L114" i="29"/>
  <c r="F134" i="29"/>
  <c r="M134" i="29" s="1"/>
  <c r="M122" i="29"/>
  <c r="L108" i="29"/>
  <c r="E120" i="29"/>
  <c r="M125" i="29"/>
  <c r="F137" i="29"/>
  <c r="M137" i="29" s="1"/>
  <c r="M129" i="29"/>
  <c r="F141" i="29"/>
  <c r="M141" i="29" s="1"/>
  <c r="U98" i="27"/>
  <c r="E130" i="29"/>
  <c r="L118" i="29"/>
  <c r="M127" i="29"/>
  <c r="F139" i="29"/>
  <c r="M139" i="29" s="1"/>
  <c r="K129" i="28"/>
  <c r="O117" i="28"/>
  <c r="F138" i="27"/>
  <c r="O138" i="27" s="1"/>
  <c r="K126" i="27"/>
  <c r="T126" i="27" s="1"/>
  <c r="U103" i="27"/>
  <c r="K109" i="28"/>
  <c r="O97" i="28"/>
  <c r="P12" i="33" s="1"/>
  <c r="R12" i="33" s="1"/>
  <c r="U104" i="27"/>
  <c r="L112" i="29"/>
  <c r="E124" i="29"/>
  <c r="E127" i="29"/>
  <c r="L115" i="29"/>
  <c r="E130" i="27"/>
  <c r="N130" i="27" s="1"/>
  <c r="S118" i="27"/>
  <c r="M126" i="29"/>
  <c r="F138" i="29"/>
  <c r="M138" i="29" s="1"/>
  <c r="O113" i="28"/>
  <c r="K125" i="28"/>
  <c r="E122" i="27"/>
  <c r="S110" i="27"/>
  <c r="F135" i="27"/>
  <c r="O135" i="27" s="1"/>
  <c r="K123" i="27"/>
  <c r="T123" i="27" s="1"/>
  <c r="L117" i="29"/>
  <c r="E129" i="29"/>
  <c r="K126" i="28"/>
  <c r="O114" i="28"/>
  <c r="K123" i="28"/>
  <c r="O111" i="28"/>
  <c r="E109" i="29"/>
  <c r="L97" i="29"/>
  <c r="F143" i="29"/>
  <c r="M143" i="29" s="1"/>
  <c r="M131" i="29"/>
  <c r="K142" i="27"/>
  <c r="T142" i="27" s="1"/>
  <c r="T109" i="27"/>
  <c r="F121" i="27"/>
  <c r="K121" i="27" s="1"/>
  <c r="L121" i="28"/>
  <c r="L143" i="28"/>
  <c r="L132" i="28"/>
  <c r="F132" i="29"/>
  <c r="M120" i="29"/>
  <c r="K131" i="27"/>
  <c r="T131" i="27" s="1"/>
  <c r="F143" i="27"/>
  <c r="O143" i="27" s="1"/>
  <c r="F121" i="29"/>
  <c r="M109" i="29"/>
  <c r="T120" i="27"/>
  <c r="F132" i="27"/>
  <c r="O132" i="27" s="1"/>
  <c r="AA13" i="91" l="1"/>
  <c r="DV13" i="91" s="1"/>
  <c r="DT13" i="91"/>
  <c r="R13" i="91"/>
  <c r="DM13" i="91" s="1"/>
  <c r="DK13" i="91"/>
  <c r="N124" i="27"/>
  <c r="J124" i="27"/>
  <c r="S124" i="27" s="1"/>
  <c r="N123" i="27"/>
  <c r="J123" i="27"/>
  <c r="S123" i="27" s="1"/>
  <c r="N122" i="27"/>
  <c r="J122" i="27"/>
  <c r="S122" i="27" s="1"/>
  <c r="M121" i="85"/>
  <c r="Q121" i="85" s="1"/>
  <c r="W109" i="84"/>
  <c r="Y109" i="84" s="1"/>
  <c r="G13" i="91" s="1"/>
  <c r="W120" i="84"/>
  <c r="Y120" i="84" s="1"/>
  <c r="Y124" i="84"/>
  <c r="Y126" i="84"/>
  <c r="Y122" i="84"/>
  <c r="Y128" i="84"/>
  <c r="Y123" i="84"/>
  <c r="N138" i="84"/>
  <c r="W138" i="84" s="1"/>
  <c r="G144" i="85"/>
  <c r="M144" i="85" s="1"/>
  <c r="Q144" i="85" s="1"/>
  <c r="M132" i="85"/>
  <c r="Q132" i="85" s="1"/>
  <c r="N142" i="84"/>
  <c r="W142" i="84" s="1"/>
  <c r="N132" i="86"/>
  <c r="S132" i="86" s="1"/>
  <c r="G144" i="86"/>
  <c r="N144" i="86" s="1"/>
  <c r="S144" i="86" s="1"/>
  <c r="G133" i="85"/>
  <c r="N132" i="84"/>
  <c r="W132" i="84" s="1"/>
  <c r="G144" i="84"/>
  <c r="R144" i="84" s="1"/>
  <c r="Y125" i="84"/>
  <c r="N134" i="84"/>
  <c r="W134" i="84" s="1"/>
  <c r="O144" i="84"/>
  <c r="X144" i="84" s="1"/>
  <c r="N135" i="84"/>
  <c r="W135" i="84" s="1"/>
  <c r="N121" i="84"/>
  <c r="G133" i="84"/>
  <c r="R133" i="84" s="1"/>
  <c r="O133" i="86"/>
  <c r="H145" i="86"/>
  <c r="O145" i="86" s="1"/>
  <c r="N136" i="84"/>
  <c r="W136" i="84" s="1"/>
  <c r="Y129" i="84"/>
  <c r="Y131" i="84"/>
  <c r="N137" i="84"/>
  <c r="W137" i="84" s="1"/>
  <c r="N143" i="84"/>
  <c r="W143" i="84" s="1"/>
  <c r="O133" i="84"/>
  <c r="X133" i="84" s="1"/>
  <c r="H145" i="84"/>
  <c r="S145" i="84" s="1"/>
  <c r="N139" i="84"/>
  <c r="W139" i="84" s="1"/>
  <c r="N133" i="85"/>
  <c r="H145" i="85"/>
  <c r="N145" i="85" s="1"/>
  <c r="N140" i="84"/>
  <c r="W140" i="84" s="1"/>
  <c r="G133" i="86"/>
  <c r="Y127" i="84"/>
  <c r="Y130" i="84"/>
  <c r="N141" i="84"/>
  <c r="W141" i="84" s="1"/>
  <c r="J144" i="75"/>
  <c r="R143" i="75"/>
  <c r="S143" i="75" s="1"/>
  <c r="T12" i="74"/>
  <c r="U12" i="74"/>
  <c r="T12" i="73"/>
  <c r="U12" i="73"/>
  <c r="U24" i="72"/>
  <c r="T24" i="72"/>
  <c r="R13" i="73"/>
  <c r="S13" i="73" s="1"/>
  <c r="J13" i="74"/>
  <c r="R13" i="74" s="1"/>
  <c r="S13" i="74" s="1"/>
  <c r="AM51" i="32"/>
  <c r="N109" i="27"/>
  <c r="N120" i="27"/>
  <c r="O121" i="27"/>
  <c r="DN25" i="39"/>
  <c r="J25" i="72" s="1"/>
  <c r="R25" i="72" s="1"/>
  <c r="S25" i="72" s="1"/>
  <c r="GA24" i="39"/>
  <c r="GE24" i="39"/>
  <c r="GI24" i="39"/>
  <c r="GM24" i="39"/>
  <c r="GQ24" i="39"/>
  <c r="GU24" i="39"/>
  <c r="GY24" i="39"/>
  <c r="GB24" i="39"/>
  <c r="GF24" i="39"/>
  <c r="GJ24" i="39"/>
  <c r="GN24" i="39"/>
  <c r="GR24" i="39"/>
  <c r="GV24" i="39"/>
  <c r="GZ24" i="39"/>
  <c r="FY24" i="39"/>
  <c r="GC24" i="39"/>
  <c r="K24" i="41" s="1"/>
  <c r="U24" i="41" s="1"/>
  <c r="GG24" i="39"/>
  <c r="GK24" i="39"/>
  <c r="GO24" i="39"/>
  <c r="GS24" i="39"/>
  <c r="GW24" i="39"/>
  <c r="FZ24" i="39"/>
  <c r="GD24" i="39"/>
  <c r="GH24" i="39"/>
  <c r="GL24" i="39"/>
  <c r="GP24" i="39"/>
  <c r="GT24" i="39"/>
  <c r="GX24" i="39"/>
  <c r="FX24" i="39"/>
  <c r="P13" i="29"/>
  <c r="Q13" i="29" s="1"/>
  <c r="Y5" i="33" s="1"/>
  <c r="AA5" i="33" s="1"/>
  <c r="P13" i="58"/>
  <c r="Q13" i="58" s="1"/>
  <c r="CR14" i="39"/>
  <c r="CS13" i="39"/>
  <c r="CT13" i="39"/>
  <c r="R12" i="58"/>
  <c r="S12" i="58"/>
  <c r="FW13" i="39"/>
  <c r="FU16" i="39"/>
  <c r="Y16" i="41"/>
  <c r="X16" i="41"/>
  <c r="EV12" i="39"/>
  <c r="FJ12" i="39"/>
  <c r="ET12" i="39"/>
  <c r="DW24" i="6"/>
  <c r="N10" i="64"/>
  <c r="O10" i="64"/>
  <c r="U17" i="27"/>
  <c r="L17" i="41"/>
  <c r="W17" i="41" s="1"/>
  <c r="ER17" i="39"/>
  <c r="DU29" i="6"/>
  <c r="FA17" i="39"/>
  <c r="FE11" i="39"/>
  <c r="ES11" i="39"/>
  <c r="DV23" i="6"/>
  <c r="F11" i="30"/>
  <c r="K11" i="30" s="1"/>
  <c r="M11" i="30" s="1"/>
  <c r="F11" i="64"/>
  <c r="K11" i="64" s="1"/>
  <c r="M11" i="64" s="1"/>
  <c r="FO11" i="39"/>
  <c r="DX23" i="6"/>
  <c r="EW11" i="39"/>
  <c r="EU11" i="39"/>
  <c r="FR12" i="39"/>
  <c r="U108" i="27"/>
  <c r="U97" i="27"/>
  <c r="G12" i="33" s="1"/>
  <c r="I12" i="33" s="1"/>
  <c r="U114" i="27"/>
  <c r="U111" i="27"/>
  <c r="U117" i="27"/>
  <c r="U113" i="27"/>
  <c r="U110" i="27"/>
  <c r="U115" i="27"/>
  <c r="U118" i="27"/>
  <c r="L124" i="29"/>
  <c r="E136" i="29"/>
  <c r="L136" i="29" s="1"/>
  <c r="O109" i="28"/>
  <c r="K121" i="28"/>
  <c r="E132" i="29"/>
  <c r="L120" i="29"/>
  <c r="E135" i="27"/>
  <c r="N135" i="27" s="1"/>
  <c r="J129" i="27"/>
  <c r="S129" i="27" s="1"/>
  <c r="E141" i="27"/>
  <c r="N141" i="27" s="1"/>
  <c r="E137" i="27"/>
  <c r="N137" i="27" s="1"/>
  <c r="J125" i="27"/>
  <c r="S125" i="27" s="1"/>
  <c r="E140" i="29"/>
  <c r="L140" i="29" s="1"/>
  <c r="L128" i="29"/>
  <c r="O120" i="28"/>
  <c r="K132" i="28"/>
  <c r="E142" i="27"/>
  <c r="N142" i="27" s="1"/>
  <c r="J130" i="27"/>
  <c r="S130" i="27" s="1"/>
  <c r="L126" i="29"/>
  <c r="E138" i="29"/>
  <c r="L138" i="29" s="1"/>
  <c r="L122" i="29"/>
  <c r="E134" i="29"/>
  <c r="L134" i="29" s="1"/>
  <c r="U112" i="27"/>
  <c r="E138" i="27"/>
  <c r="N138" i="27" s="1"/>
  <c r="J126" i="27"/>
  <c r="S126" i="27" s="1"/>
  <c r="K140" i="27"/>
  <c r="T140" i="27" s="1"/>
  <c r="L123" i="29"/>
  <c r="E135" i="29"/>
  <c r="L135" i="29" s="1"/>
  <c r="U119" i="27"/>
  <c r="E139" i="27"/>
  <c r="N139" i="27" s="1"/>
  <c r="J127" i="27"/>
  <c r="S127" i="27" s="1"/>
  <c r="S109" i="27"/>
  <c r="E121" i="27"/>
  <c r="J121" i="27" s="1"/>
  <c r="K136" i="27"/>
  <c r="T136" i="27" s="1"/>
  <c r="E121" i="29"/>
  <c r="L109" i="29"/>
  <c r="K135" i="27"/>
  <c r="T135" i="27" s="1"/>
  <c r="E134" i="27"/>
  <c r="N134" i="27" s="1"/>
  <c r="L130" i="29"/>
  <c r="E142" i="29"/>
  <c r="L142" i="29" s="1"/>
  <c r="L131" i="29"/>
  <c r="E143" i="29"/>
  <c r="L143" i="29" s="1"/>
  <c r="O122" i="28"/>
  <c r="J128" i="27"/>
  <c r="S128" i="27" s="1"/>
  <c r="E140" i="27"/>
  <c r="N140" i="27" s="1"/>
  <c r="L125" i="29"/>
  <c r="E137" i="29"/>
  <c r="L137" i="29" s="1"/>
  <c r="L129" i="29"/>
  <c r="E141" i="29"/>
  <c r="L141" i="29" s="1"/>
  <c r="L127" i="29"/>
  <c r="E139" i="29"/>
  <c r="L139" i="29" s="1"/>
  <c r="K138" i="27"/>
  <c r="T138" i="27" s="1"/>
  <c r="E136" i="27"/>
  <c r="N136" i="27" s="1"/>
  <c r="K137" i="27"/>
  <c r="T137" i="27" s="1"/>
  <c r="K134" i="27"/>
  <c r="T134" i="27" s="1"/>
  <c r="U116" i="27"/>
  <c r="K141" i="27"/>
  <c r="T141" i="27" s="1"/>
  <c r="E132" i="27"/>
  <c r="N132" i="27" s="1"/>
  <c r="S120" i="27"/>
  <c r="J131" i="27"/>
  <c r="S131" i="27" s="1"/>
  <c r="E143" i="27"/>
  <c r="N143" i="27" s="1"/>
  <c r="K139" i="27"/>
  <c r="T139" i="27" s="1"/>
  <c r="F144" i="29"/>
  <c r="M144" i="29" s="1"/>
  <c r="M132" i="29"/>
  <c r="T121" i="27"/>
  <c r="F133" i="27"/>
  <c r="O133" i="27" s="1"/>
  <c r="L133" i="28"/>
  <c r="K132" i="27"/>
  <c r="T132" i="27" s="1"/>
  <c r="F144" i="27"/>
  <c r="O144" i="27" s="1"/>
  <c r="F133" i="29"/>
  <c r="M121" i="29"/>
  <c r="L144" i="28"/>
  <c r="K143" i="27"/>
  <c r="T143" i="27" s="1"/>
  <c r="I13" i="91" l="1"/>
  <c r="DD13" i="91" s="1"/>
  <c r="DB13" i="91"/>
  <c r="W121" i="84"/>
  <c r="Y121" i="84" s="1"/>
  <c r="Y135" i="84"/>
  <c r="Y137" i="84"/>
  <c r="Y139" i="84"/>
  <c r="Y142" i="84"/>
  <c r="Y132" i="84"/>
  <c r="O145" i="84"/>
  <c r="X145" i="84" s="1"/>
  <c r="Y143" i="84"/>
  <c r="Y134" i="84"/>
  <c r="N144" i="84"/>
  <c r="W144" i="84" s="1"/>
  <c r="G145" i="85"/>
  <c r="M145" i="85" s="1"/>
  <c r="Q145" i="85" s="1"/>
  <c r="M133" i="85"/>
  <c r="Q133" i="85" s="1"/>
  <c r="N133" i="86"/>
  <c r="S133" i="86" s="1"/>
  <c r="Y15" i="91" s="1"/>
  <c r="DT15" i="91" s="1"/>
  <c r="G145" i="86"/>
  <c r="N145" i="86" s="1"/>
  <c r="S145" i="86" s="1"/>
  <c r="Y138" i="84"/>
  <c r="Y141" i="84"/>
  <c r="Y140" i="84"/>
  <c r="Y136" i="84"/>
  <c r="G145" i="84"/>
  <c r="R145" i="84" s="1"/>
  <c r="N133" i="84"/>
  <c r="W133" i="84" s="1"/>
  <c r="C18" i="35"/>
  <c r="D18" i="35" s="1"/>
  <c r="J145" i="75"/>
  <c r="R145" i="75" s="1"/>
  <c r="S145" i="75" s="1"/>
  <c r="R144" i="75"/>
  <c r="S144" i="75" s="1"/>
  <c r="U25" i="72"/>
  <c r="T25" i="72"/>
  <c r="T13" i="74"/>
  <c r="U13" i="74"/>
  <c r="T13" i="73"/>
  <c r="U13" i="73"/>
  <c r="R14" i="73"/>
  <c r="S14" i="73" s="1"/>
  <c r="J14" i="74"/>
  <c r="R14" i="74" s="1"/>
  <c r="S14" i="74" s="1"/>
  <c r="AM52" i="32"/>
  <c r="N121" i="27"/>
  <c r="K141" i="28"/>
  <c r="K142" i="28"/>
  <c r="K139" i="28"/>
  <c r="K143" i="28"/>
  <c r="K138" i="28"/>
  <c r="K134" i="28"/>
  <c r="K136" i="28"/>
  <c r="K137" i="28"/>
  <c r="K140" i="28"/>
  <c r="K135" i="28"/>
  <c r="DN26" i="39"/>
  <c r="J26" i="72" s="1"/>
  <c r="R26" i="72" s="1"/>
  <c r="S26" i="72" s="1"/>
  <c r="GA25" i="39"/>
  <c r="GE25" i="39"/>
  <c r="GI25" i="39"/>
  <c r="GM25" i="39"/>
  <c r="GQ25" i="39"/>
  <c r="GU25" i="39"/>
  <c r="GY25" i="39"/>
  <c r="GB25" i="39"/>
  <c r="GF25" i="39"/>
  <c r="GJ25" i="39"/>
  <c r="GN25" i="39"/>
  <c r="GR25" i="39"/>
  <c r="GV25" i="39"/>
  <c r="GZ25" i="39"/>
  <c r="FY25" i="39"/>
  <c r="GC25" i="39"/>
  <c r="K25" i="41" s="1"/>
  <c r="U25" i="41" s="1"/>
  <c r="GG25" i="39"/>
  <c r="GK25" i="39"/>
  <c r="GO25" i="39"/>
  <c r="GS25" i="39"/>
  <c r="GW25" i="39"/>
  <c r="FZ25" i="39"/>
  <c r="GD25" i="39"/>
  <c r="GH25" i="39"/>
  <c r="GL25" i="39"/>
  <c r="GP25" i="39"/>
  <c r="GT25" i="39"/>
  <c r="GX25" i="39"/>
  <c r="FX25" i="39"/>
  <c r="P14" i="29"/>
  <c r="Q14" i="29" s="1"/>
  <c r="CS14" i="39"/>
  <c r="P14" i="58"/>
  <c r="Q14" i="58" s="1"/>
  <c r="CT14" i="39"/>
  <c r="CR15" i="39"/>
  <c r="S13" i="58"/>
  <c r="R13" i="58"/>
  <c r="FR13" i="39"/>
  <c r="O11" i="64"/>
  <c r="N11" i="64"/>
  <c r="ER18" i="39"/>
  <c r="U18" i="27"/>
  <c r="DU30" i="6"/>
  <c r="FA18" i="39"/>
  <c r="L18" i="41"/>
  <c r="W18" i="41" s="1"/>
  <c r="FE12" i="39"/>
  <c r="ES12" i="39"/>
  <c r="DV24" i="6"/>
  <c r="F12" i="64"/>
  <c r="K12" i="64" s="1"/>
  <c r="M12" i="64" s="1"/>
  <c r="F12" i="30"/>
  <c r="K12" i="30" s="1"/>
  <c r="M12" i="30" s="1"/>
  <c r="FO12" i="39"/>
  <c r="EU12" i="39"/>
  <c r="EW12" i="39"/>
  <c r="DX24" i="6"/>
  <c r="EV13" i="39"/>
  <c r="DW25" i="6"/>
  <c r="ET13" i="39"/>
  <c r="FJ13" i="39"/>
  <c r="X17" i="41"/>
  <c r="Y17" i="41"/>
  <c r="U109" i="27"/>
  <c r="G13" i="33" s="1"/>
  <c r="I13" i="33" s="1"/>
  <c r="U120" i="27"/>
  <c r="J143" i="27"/>
  <c r="S143" i="27" s="1"/>
  <c r="S121" i="27"/>
  <c r="E133" i="27"/>
  <c r="N133" i="27" s="1"/>
  <c r="J139" i="27"/>
  <c r="S139" i="27" s="1"/>
  <c r="J138" i="27"/>
  <c r="S138" i="27" s="1"/>
  <c r="J142" i="27"/>
  <c r="S142" i="27" s="1"/>
  <c r="J137" i="27"/>
  <c r="S137" i="27" s="1"/>
  <c r="K133" i="28"/>
  <c r="O121" i="28"/>
  <c r="U122" i="27"/>
  <c r="L121" i="29"/>
  <c r="E133" i="29"/>
  <c r="J141" i="27"/>
  <c r="S141" i="27" s="1"/>
  <c r="J136" i="27"/>
  <c r="S136" i="27" s="1"/>
  <c r="J140" i="27"/>
  <c r="S140" i="27" s="1"/>
  <c r="J132" i="27"/>
  <c r="S132" i="27" s="1"/>
  <c r="E144" i="27"/>
  <c r="N144" i="27" s="1"/>
  <c r="J134" i="27"/>
  <c r="S134" i="27" s="1"/>
  <c r="J135" i="27"/>
  <c r="S135" i="27" s="1"/>
  <c r="L132" i="29"/>
  <c r="E144" i="29"/>
  <c r="L144" i="29" s="1"/>
  <c r="L145" i="28"/>
  <c r="F145" i="29"/>
  <c r="M145" i="29" s="1"/>
  <c r="M133" i="29"/>
  <c r="K133" i="27"/>
  <c r="T133" i="27" s="1"/>
  <c r="F145" i="27"/>
  <c r="O145" i="27" s="1"/>
  <c r="K144" i="27"/>
  <c r="T144" i="27" s="1"/>
  <c r="P15" i="91" l="1"/>
  <c r="AA15" i="91"/>
  <c r="DV15" i="91" s="1"/>
  <c r="Y144" i="84"/>
  <c r="Y133" i="84"/>
  <c r="N145" i="84"/>
  <c r="W145" i="84" s="1"/>
  <c r="P8" i="91"/>
  <c r="P9" i="91"/>
  <c r="P12" i="91"/>
  <c r="P14" i="91"/>
  <c r="P16" i="91"/>
  <c r="Y5" i="91"/>
  <c r="Y6" i="91"/>
  <c r="Y8" i="91"/>
  <c r="Y9" i="91"/>
  <c r="Y11" i="91"/>
  <c r="Y14" i="91"/>
  <c r="Y16" i="91"/>
  <c r="BI16" i="33"/>
  <c r="BK16" i="33" s="1"/>
  <c r="U67" i="70" s="1"/>
  <c r="U14" i="74"/>
  <c r="T14" i="74"/>
  <c r="T14" i="73"/>
  <c r="U14" i="73"/>
  <c r="T26" i="72"/>
  <c r="U26" i="72"/>
  <c r="R15" i="73"/>
  <c r="S15" i="73" s="1"/>
  <c r="J15" i="74"/>
  <c r="R15" i="74" s="1"/>
  <c r="S15" i="74" s="1"/>
  <c r="AM53" i="32"/>
  <c r="K144" i="28"/>
  <c r="DN27" i="39"/>
  <c r="J27" i="72" s="1"/>
  <c r="R27" i="72" s="1"/>
  <c r="S27" i="72" s="1"/>
  <c r="GA26" i="39"/>
  <c r="GE26" i="39"/>
  <c r="GI26" i="39"/>
  <c r="GM26" i="39"/>
  <c r="GQ26" i="39"/>
  <c r="GU26" i="39"/>
  <c r="GY26" i="39"/>
  <c r="GB26" i="39"/>
  <c r="GF26" i="39"/>
  <c r="GJ26" i="39"/>
  <c r="GN26" i="39"/>
  <c r="GR26" i="39"/>
  <c r="GV26" i="39"/>
  <c r="GZ26" i="39"/>
  <c r="FY26" i="39"/>
  <c r="GC26" i="39"/>
  <c r="K26" i="41" s="1"/>
  <c r="U26" i="41" s="1"/>
  <c r="GG26" i="39"/>
  <c r="GK26" i="39"/>
  <c r="GO26" i="39"/>
  <c r="GS26" i="39"/>
  <c r="GW26" i="39"/>
  <c r="FZ26" i="39"/>
  <c r="GD26" i="39"/>
  <c r="GH26" i="39"/>
  <c r="GL26" i="39"/>
  <c r="GP26" i="39"/>
  <c r="GT26" i="39"/>
  <c r="GX26" i="39"/>
  <c r="FX26" i="39"/>
  <c r="P15" i="29"/>
  <c r="Q15" i="29" s="1"/>
  <c r="P15" i="58"/>
  <c r="Q15" i="58" s="1"/>
  <c r="CT15" i="39"/>
  <c r="CR16" i="39"/>
  <c r="CS15" i="39"/>
  <c r="S14" i="58"/>
  <c r="R14" i="58"/>
  <c r="FW14" i="39"/>
  <c r="N12" i="64"/>
  <c r="O12" i="64"/>
  <c r="FW15" i="39"/>
  <c r="FE13" i="39"/>
  <c r="DV25" i="6"/>
  <c r="ES13" i="39"/>
  <c r="FU18" i="39"/>
  <c r="EV14" i="39"/>
  <c r="ET14" i="39"/>
  <c r="FJ14" i="39"/>
  <c r="DW26" i="6"/>
  <c r="DX25" i="6"/>
  <c r="FO13" i="39"/>
  <c r="F13" i="64"/>
  <c r="K13" i="64" s="1"/>
  <c r="M13" i="64" s="1"/>
  <c r="EW13" i="39"/>
  <c r="F13" i="30"/>
  <c r="K13" i="30" s="1"/>
  <c r="M13" i="30" s="1"/>
  <c r="EU13" i="39"/>
  <c r="Y18" i="41"/>
  <c r="X18" i="41"/>
  <c r="FU17" i="39"/>
  <c r="L19" i="41"/>
  <c r="W19" i="41" s="1"/>
  <c r="FA19" i="39"/>
  <c r="ER19" i="39"/>
  <c r="U19" i="27"/>
  <c r="DU31" i="6"/>
  <c r="U121" i="27"/>
  <c r="P13" i="33"/>
  <c r="R13" i="33" s="1"/>
  <c r="J144" i="27"/>
  <c r="S144" i="27" s="1"/>
  <c r="E145" i="29"/>
  <c r="L145" i="29" s="1"/>
  <c r="L133" i="29"/>
  <c r="E145" i="27"/>
  <c r="N145" i="27" s="1"/>
  <c r="J133" i="27"/>
  <c r="S133" i="27" s="1"/>
  <c r="K145" i="27"/>
  <c r="T145" i="27" s="1"/>
  <c r="P6" i="33"/>
  <c r="R6" i="33" s="1"/>
  <c r="P7" i="33"/>
  <c r="R7" i="33" s="1"/>
  <c r="P9" i="33"/>
  <c r="R9" i="33" s="1"/>
  <c r="P10" i="33"/>
  <c r="R10" i="33" s="1"/>
  <c r="P11" i="33"/>
  <c r="R11" i="33" s="1"/>
  <c r="P14" i="33"/>
  <c r="R14" i="33" s="1"/>
  <c r="AA14" i="91" l="1"/>
  <c r="DV14" i="91" s="1"/>
  <c r="DT14" i="91"/>
  <c r="AA6" i="91"/>
  <c r="DV6" i="91" s="1"/>
  <c r="DT6" i="91"/>
  <c r="AA11" i="91"/>
  <c r="DV11" i="91" s="1"/>
  <c r="DT11" i="91"/>
  <c r="AA5" i="91"/>
  <c r="DV5" i="91" s="1"/>
  <c r="DT5" i="91"/>
  <c r="AA9" i="91"/>
  <c r="DV9" i="91" s="1"/>
  <c r="DT9" i="91"/>
  <c r="AA16" i="91"/>
  <c r="DV16" i="91" s="1"/>
  <c r="DT16" i="91"/>
  <c r="AA8" i="91"/>
  <c r="DV8" i="91" s="1"/>
  <c r="DT8" i="91"/>
  <c r="R16" i="91"/>
  <c r="DM16" i="91" s="1"/>
  <c r="DK16" i="91"/>
  <c r="R8" i="91"/>
  <c r="DM8" i="91" s="1"/>
  <c r="DK8" i="91"/>
  <c r="R14" i="91"/>
  <c r="DM14" i="91" s="1"/>
  <c r="DK14" i="91"/>
  <c r="R12" i="91"/>
  <c r="DM12" i="91" s="1"/>
  <c r="DK12" i="91"/>
  <c r="R15" i="91"/>
  <c r="DK15" i="91"/>
  <c r="R9" i="91"/>
  <c r="DM9" i="91" s="1"/>
  <c r="DK9" i="91"/>
  <c r="Y145" i="84"/>
  <c r="M4" i="36"/>
  <c r="U15" i="74"/>
  <c r="T15" i="74"/>
  <c r="U27" i="72"/>
  <c r="T27" i="72"/>
  <c r="U15" i="73"/>
  <c r="T15" i="73"/>
  <c r="R16" i="73"/>
  <c r="S16" i="73" s="1"/>
  <c r="J16" i="74"/>
  <c r="R16" i="74" s="1"/>
  <c r="S16" i="74" s="1"/>
  <c r="AM54" i="32"/>
  <c r="K145" i="28"/>
  <c r="DN28" i="39"/>
  <c r="J28" i="72" s="1"/>
  <c r="R28" i="72" s="1"/>
  <c r="S28" i="72" s="1"/>
  <c r="GA27" i="39"/>
  <c r="GE27" i="39"/>
  <c r="GI27" i="39"/>
  <c r="GM27" i="39"/>
  <c r="GQ27" i="39"/>
  <c r="GU27" i="39"/>
  <c r="GY27" i="39"/>
  <c r="GB27" i="39"/>
  <c r="GF27" i="39"/>
  <c r="GJ27" i="39"/>
  <c r="GN27" i="39"/>
  <c r="GR27" i="39"/>
  <c r="GV27" i="39"/>
  <c r="GZ27" i="39"/>
  <c r="FY27" i="39"/>
  <c r="GC27" i="39"/>
  <c r="K27" i="41" s="1"/>
  <c r="U27" i="41" s="1"/>
  <c r="GG27" i="39"/>
  <c r="GK27" i="39"/>
  <c r="GO27" i="39"/>
  <c r="GS27" i="39"/>
  <c r="GW27" i="39"/>
  <c r="FZ27" i="39"/>
  <c r="GD27" i="39"/>
  <c r="GH27" i="39"/>
  <c r="GL27" i="39"/>
  <c r="GP27" i="39"/>
  <c r="GT27" i="39"/>
  <c r="GX27" i="39"/>
  <c r="FX27" i="39"/>
  <c r="R15" i="58"/>
  <c r="S15" i="58"/>
  <c r="P16" i="29"/>
  <c r="Q16" i="29" s="1"/>
  <c r="P16" i="58"/>
  <c r="Q16" i="58" s="1"/>
  <c r="CR17" i="39"/>
  <c r="CT16" i="39"/>
  <c r="CS16" i="39"/>
  <c r="Y19" i="41"/>
  <c r="X19" i="41"/>
  <c r="EV15" i="39"/>
  <c r="FJ15" i="39"/>
  <c r="ET15" i="39"/>
  <c r="DW27" i="6"/>
  <c r="N13" i="64"/>
  <c r="O13" i="64"/>
  <c r="FW16" i="39"/>
  <c r="FR15" i="39"/>
  <c r="FR14" i="39"/>
  <c r="FE14" i="39"/>
  <c r="DV26" i="6"/>
  <c r="ES14" i="39"/>
  <c r="U20" i="27"/>
  <c r="L20" i="41"/>
  <c r="W20" i="41" s="1"/>
  <c r="FA20" i="39"/>
  <c r="ER20" i="39"/>
  <c r="DU32" i="6"/>
  <c r="F14" i="30"/>
  <c r="K14" i="30" s="1"/>
  <c r="M14" i="30" s="1"/>
  <c r="F14" i="64"/>
  <c r="K14" i="64" s="1"/>
  <c r="M14" i="64" s="1"/>
  <c r="FO14" i="39"/>
  <c r="EU14" i="39"/>
  <c r="EW14" i="39"/>
  <c r="DX26" i="6"/>
  <c r="J145" i="27"/>
  <c r="S145" i="27" s="1"/>
  <c r="G8" i="33"/>
  <c r="I8" i="33" s="1"/>
  <c r="G9" i="33"/>
  <c r="I9" i="33" s="1"/>
  <c r="G11" i="33"/>
  <c r="I11" i="33" s="1"/>
  <c r="G14" i="33"/>
  <c r="I14" i="33" s="1"/>
  <c r="DM15" i="91" l="1"/>
  <c r="G5" i="91"/>
  <c r="G11" i="91"/>
  <c r="G12" i="91"/>
  <c r="G14" i="91"/>
  <c r="G15" i="91"/>
  <c r="G16" i="91"/>
  <c r="M3" i="36"/>
  <c r="U16" i="74"/>
  <c r="T16" i="74"/>
  <c r="T16" i="73"/>
  <c r="U16" i="73"/>
  <c r="U28" i="72"/>
  <c r="T28" i="72"/>
  <c r="R17" i="73"/>
  <c r="S17" i="73" s="1"/>
  <c r="J17" i="74"/>
  <c r="R17" i="74" s="1"/>
  <c r="S17" i="74" s="1"/>
  <c r="AM55" i="32"/>
  <c r="DN29" i="39"/>
  <c r="J29" i="72" s="1"/>
  <c r="R29" i="72" s="1"/>
  <c r="S29" i="72" s="1"/>
  <c r="GA28" i="39"/>
  <c r="GE28" i="39"/>
  <c r="GI28" i="39"/>
  <c r="GM28" i="39"/>
  <c r="GQ28" i="39"/>
  <c r="GU28" i="39"/>
  <c r="GY28" i="39"/>
  <c r="GB28" i="39"/>
  <c r="GF28" i="39"/>
  <c r="GJ28" i="39"/>
  <c r="GN28" i="39"/>
  <c r="GR28" i="39"/>
  <c r="GV28" i="39"/>
  <c r="GZ28" i="39"/>
  <c r="FY28" i="39"/>
  <c r="GC28" i="39"/>
  <c r="K28" i="41" s="1"/>
  <c r="U28" i="41" s="1"/>
  <c r="GG28" i="39"/>
  <c r="GK28" i="39"/>
  <c r="GO28" i="39"/>
  <c r="GS28" i="39"/>
  <c r="GW28" i="39"/>
  <c r="FZ28" i="39"/>
  <c r="GD28" i="39"/>
  <c r="GH28" i="39"/>
  <c r="GL28" i="39"/>
  <c r="GP28" i="39"/>
  <c r="GT28" i="39"/>
  <c r="GX28" i="39"/>
  <c r="FX28" i="39"/>
  <c r="P17" i="29"/>
  <c r="Q17" i="29" s="1"/>
  <c r="P17" i="58"/>
  <c r="Q17" i="58" s="1"/>
  <c r="CT17" i="39"/>
  <c r="CR18" i="39"/>
  <c r="CS17" i="39"/>
  <c r="R16" i="58"/>
  <c r="S16" i="58"/>
  <c r="O14" i="64"/>
  <c r="N14" i="64"/>
  <c r="ET16" i="39"/>
  <c r="EV16" i="39"/>
  <c r="FJ16" i="39"/>
  <c r="DW28" i="6"/>
  <c r="FU19" i="39"/>
  <c r="FU20" i="39"/>
  <c r="FR16" i="39"/>
  <c r="FE15" i="39"/>
  <c r="ES15" i="39"/>
  <c r="DV27" i="6"/>
  <c r="Y20" i="41"/>
  <c r="X20" i="41"/>
  <c r="U21" i="27"/>
  <c r="DU33" i="6"/>
  <c r="ER21" i="39"/>
  <c r="L21" i="41"/>
  <c r="W21" i="41" s="1"/>
  <c r="FA21" i="39"/>
  <c r="FO15" i="39"/>
  <c r="EW15" i="39"/>
  <c r="F15" i="64"/>
  <c r="K15" i="64" s="1"/>
  <c r="M15" i="64" s="1"/>
  <c r="F15" i="30"/>
  <c r="K15" i="30" s="1"/>
  <c r="M15" i="30" s="1"/>
  <c r="EU15" i="39"/>
  <c r="DX27" i="6"/>
  <c r="I16" i="91" l="1"/>
  <c r="DD16" i="91" s="1"/>
  <c r="DB16" i="91"/>
  <c r="I15" i="91"/>
  <c r="DD15" i="91" s="1"/>
  <c r="DB15" i="91"/>
  <c r="I14" i="91"/>
  <c r="DD14" i="91" s="1"/>
  <c r="DB14" i="91"/>
  <c r="I5" i="91"/>
  <c r="DD5" i="91" s="1"/>
  <c r="DB5" i="91"/>
  <c r="I12" i="91"/>
  <c r="DD12" i="91" s="1"/>
  <c r="DB12" i="91"/>
  <c r="I11" i="91"/>
  <c r="DD11" i="91" s="1"/>
  <c r="DB11" i="91"/>
  <c r="U17" i="74"/>
  <c r="T17" i="74"/>
  <c r="U29" i="72"/>
  <c r="T29" i="72"/>
  <c r="U17" i="73"/>
  <c r="T17" i="73"/>
  <c r="J18" i="74"/>
  <c r="R18" i="74" s="1"/>
  <c r="S18" i="74" s="1"/>
  <c r="R18" i="73"/>
  <c r="S18" i="73" s="1"/>
  <c r="AM56" i="32"/>
  <c r="DN30" i="39"/>
  <c r="J30" i="72" s="1"/>
  <c r="R30" i="72" s="1"/>
  <c r="S30" i="72" s="1"/>
  <c r="GA29" i="39"/>
  <c r="GE29" i="39"/>
  <c r="GI29" i="39"/>
  <c r="GM29" i="39"/>
  <c r="GQ29" i="39"/>
  <c r="GU29" i="39"/>
  <c r="GY29" i="39"/>
  <c r="GB29" i="39"/>
  <c r="GF29" i="39"/>
  <c r="GJ29" i="39"/>
  <c r="GN29" i="39"/>
  <c r="GR29" i="39"/>
  <c r="GV29" i="39"/>
  <c r="GZ29" i="39"/>
  <c r="FY29" i="39"/>
  <c r="GC29" i="39"/>
  <c r="K29" i="41" s="1"/>
  <c r="U29" i="41" s="1"/>
  <c r="GG29" i="39"/>
  <c r="GK29" i="39"/>
  <c r="GO29" i="39"/>
  <c r="GS29" i="39"/>
  <c r="GW29" i="39"/>
  <c r="FZ29" i="39"/>
  <c r="GD29" i="39"/>
  <c r="GH29" i="39"/>
  <c r="GL29" i="39"/>
  <c r="GP29" i="39"/>
  <c r="GT29" i="39"/>
  <c r="GX29" i="39"/>
  <c r="FX29" i="39"/>
  <c r="P18" i="29"/>
  <c r="Q18" i="29" s="1"/>
  <c r="P18" i="58"/>
  <c r="Q18" i="58" s="1"/>
  <c r="CT18" i="39"/>
  <c r="CS18" i="39"/>
  <c r="CR19" i="39"/>
  <c r="S17" i="58"/>
  <c r="R17" i="58"/>
  <c r="FU21" i="39"/>
  <c r="FE16" i="39"/>
  <c r="DV28" i="6"/>
  <c r="ES16" i="39"/>
  <c r="FW17" i="39"/>
  <c r="O15" i="64"/>
  <c r="N15" i="64"/>
  <c r="DW29" i="6"/>
  <c r="EV17" i="39"/>
  <c r="FJ17" i="39"/>
  <c r="ET17" i="39"/>
  <c r="F16" i="30"/>
  <c r="K16" i="30" s="1"/>
  <c r="M16" i="30" s="1"/>
  <c r="F16" i="64"/>
  <c r="K16" i="64" s="1"/>
  <c r="M16" i="64" s="1"/>
  <c r="FO16" i="39"/>
  <c r="DX28" i="6"/>
  <c r="EU16" i="39"/>
  <c r="EW16" i="39"/>
  <c r="FW18" i="39"/>
  <c r="U22" i="27"/>
  <c r="FA22" i="39"/>
  <c r="ER22" i="39"/>
  <c r="L22" i="41"/>
  <c r="W22" i="41" s="1"/>
  <c r="DU34" i="6"/>
  <c r="Y21" i="41"/>
  <c r="X21" i="41"/>
  <c r="T18" i="73" l="1"/>
  <c r="U18" i="73"/>
  <c r="T30" i="72"/>
  <c r="U30" i="72"/>
  <c r="T18" i="74"/>
  <c r="U18" i="74"/>
  <c r="R19" i="73"/>
  <c r="S19" i="73" s="1"/>
  <c r="J19" i="74"/>
  <c r="R19" i="74" s="1"/>
  <c r="S19" i="74" s="1"/>
  <c r="AM57" i="32"/>
  <c r="DN31" i="39"/>
  <c r="J31" i="72" s="1"/>
  <c r="R31" i="72" s="1"/>
  <c r="S31" i="72" s="1"/>
  <c r="GA30" i="39"/>
  <c r="GE30" i="39"/>
  <c r="GI30" i="39"/>
  <c r="GM30" i="39"/>
  <c r="GQ30" i="39"/>
  <c r="GU30" i="39"/>
  <c r="GY30" i="39"/>
  <c r="GB30" i="39"/>
  <c r="GF30" i="39"/>
  <c r="GJ30" i="39"/>
  <c r="GN30" i="39"/>
  <c r="GR30" i="39"/>
  <c r="GV30" i="39"/>
  <c r="GZ30" i="39"/>
  <c r="FY30" i="39"/>
  <c r="GC30" i="39"/>
  <c r="K30" i="41" s="1"/>
  <c r="U30" i="41" s="1"/>
  <c r="GG30" i="39"/>
  <c r="GK30" i="39"/>
  <c r="GO30" i="39"/>
  <c r="GS30" i="39"/>
  <c r="GW30" i="39"/>
  <c r="FZ30" i="39"/>
  <c r="GD30" i="39"/>
  <c r="GH30" i="39"/>
  <c r="GL30" i="39"/>
  <c r="GP30" i="39"/>
  <c r="GT30" i="39"/>
  <c r="GX30" i="39"/>
  <c r="FX30" i="39"/>
  <c r="P19" i="29"/>
  <c r="Q19" i="29" s="1"/>
  <c r="P19" i="58"/>
  <c r="Q19" i="58" s="1"/>
  <c r="CT19" i="39"/>
  <c r="CS19" i="39"/>
  <c r="CR20" i="39"/>
  <c r="R18" i="58"/>
  <c r="S18" i="58"/>
  <c r="ET18" i="39"/>
  <c r="FJ18" i="39"/>
  <c r="EV18" i="39"/>
  <c r="DW30" i="6"/>
  <c r="FR18" i="39"/>
  <c r="N16" i="64"/>
  <c r="O16" i="64"/>
  <c r="X22" i="41"/>
  <c r="Y22" i="41"/>
  <c r="U23" i="27"/>
  <c r="DU35" i="6"/>
  <c r="FA23" i="39"/>
  <c r="L23" i="41"/>
  <c r="W23" i="41" s="1"/>
  <c r="ER23" i="39"/>
  <c r="FR17" i="39"/>
  <c r="FE17" i="39"/>
  <c r="ES17" i="39"/>
  <c r="DV29" i="6"/>
  <c r="EU17" i="39"/>
  <c r="DX29" i="6"/>
  <c r="F17" i="64"/>
  <c r="K17" i="64" s="1"/>
  <c r="M17" i="64" s="1"/>
  <c r="F17" i="30"/>
  <c r="K17" i="30" s="1"/>
  <c r="M17" i="30" s="1"/>
  <c r="EW17" i="39"/>
  <c r="FO17" i="39"/>
  <c r="U19" i="74" l="1"/>
  <c r="T19" i="74"/>
  <c r="T19" i="73"/>
  <c r="U19" i="73"/>
  <c r="T31" i="72"/>
  <c r="U31" i="72"/>
  <c r="R20" i="73"/>
  <c r="S20" i="73" s="1"/>
  <c r="J20" i="74"/>
  <c r="R20" i="74" s="1"/>
  <c r="S20" i="74" s="1"/>
  <c r="AM58" i="32"/>
  <c r="DN32" i="39"/>
  <c r="J32" i="72" s="1"/>
  <c r="R32" i="72" s="1"/>
  <c r="S32" i="72" s="1"/>
  <c r="GA31" i="39"/>
  <c r="GE31" i="39"/>
  <c r="GI31" i="39"/>
  <c r="GM31" i="39"/>
  <c r="GQ31" i="39"/>
  <c r="GU31" i="39"/>
  <c r="GY31" i="39"/>
  <c r="GB31" i="39"/>
  <c r="GF31" i="39"/>
  <c r="GJ31" i="39"/>
  <c r="GN31" i="39"/>
  <c r="GR31" i="39"/>
  <c r="GV31" i="39"/>
  <c r="GZ31" i="39"/>
  <c r="FY31" i="39"/>
  <c r="GC31" i="39"/>
  <c r="K31" i="41" s="1"/>
  <c r="U31" i="41" s="1"/>
  <c r="GG31" i="39"/>
  <c r="GK31" i="39"/>
  <c r="GO31" i="39"/>
  <c r="GS31" i="39"/>
  <c r="GW31" i="39"/>
  <c r="FZ31" i="39"/>
  <c r="GD31" i="39"/>
  <c r="GH31" i="39"/>
  <c r="GL31" i="39"/>
  <c r="GP31" i="39"/>
  <c r="GT31" i="39"/>
  <c r="GX31" i="39"/>
  <c r="FX31" i="39"/>
  <c r="S19" i="58"/>
  <c r="R19" i="58"/>
  <c r="P20" i="29"/>
  <c r="Q20" i="29" s="1"/>
  <c r="P20" i="58"/>
  <c r="Q20" i="58" s="1"/>
  <c r="CR21" i="39"/>
  <c r="CT20" i="39"/>
  <c r="CS20" i="39"/>
  <c r="L24" i="41"/>
  <c r="W24" i="41" s="1"/>
  <c r="FA24" i="39"/>
  <c r="ER24" i="39"/>
  <c r="U24" i="27"/>
  <c r="DU36" i="6"/>
  <c r="O17" i="64"/>
  <c r="N17" i="64"/>
  <c r="FW19" i="39"/>
  <c r="FU22" i="39"/>
  <c r="F18" i="64"/>
  <c r="K18" i="64" s="1"/>
  <c r="M18" i="64" s="1"/>
  <c r="F18" i="30"/>
  <c r="K18" i="30" s="1"/>
  <c r="M18" i="30" s="1"/>
  <c r="FO18" i="39"/>
  <c r="DX30" i="6"/>
  <c r="EW18" i="39"/>
  <c r="EU18" i="39"/>
  <c r="DV30" i="6"/>
  <c r="ES18" i="39"/>
  <c r="FE18" i="39"/>
  <c r="FW20" i="39"/>
  <c r="X23" i="41"/>
  <c r="Y23" i="41"/>
  <c r="FU23" i="39"/>
  <c r="ET19" i="39"/>
  <c r="EV19" i="39"/>
  <c r="FJ19" i="39"/>
  <c r="DW31" i="6"/>
  <c r="U20" i="74" l="1"/>
  <c r="T20" i="74"/>
  <c r="T32" i="72"/>
  <c r="U32" i="72"/>
  <c r="U20" i="73"/>
  <c r="T20" i="73"/>
  <c r="R21" i="73"/>
  <c r="S21" i="73" s="1"/>
  <c r="J21" i="74"/>
  <c r="R21" i="74" s="1"/>
  <c r="S21" i="74" s="1"/>
  <c r="AM59" i="32"/>
  <c r="DN33" i="39"/>
  <c r="J33" i="72" s="1"/>
  <c r="R33" i="72" s="1"/>
  <c r="S33" i="72" s="1"/>
  <c r="GA32" i="39"/>
  <c r="GE32" i="39"/>
  <c r="GI32" i="39"/>
  <c r="GM32" i="39"/>
  <c r="GQ32" i="39"/>
  <c r="GU32" i="39"/>
  <c r="GY32" i="39"/>
  <c r="GB32" i="39"/>
  <c r="GF32" i="39"/>
  <c r="GJ32" i="39"/>
  <c r="GN32" i="39"/>
  <c r="GR32" i="39"/>
  <c r="GV32" i="39"/>
  <c r="GZ32" i="39"/>
  <c r="FY32" i="39"/>
  <c r="GC32" i="39"/>
  <c r="K32" i="41" s="1"/>
  <c r="U32" i="41" s="1"/>
  <c r="GG32" i="39"/>
  <c r="GK32" i="39"/>
  <c r="GO32" i="39"/>
  <c r="GS32" i="39"/>
  <c r="GW32" i="39"/>
  <c r="FZ32" i="39"/>
  <c r="GD32" i="39"/>
  <c r="GH32" i="39"/>
  <c r="GL32" i="39"/>
  <c r="GP32" i="39"/>
  <c r="GT32" i="39"/>
  <c r="GX32" i="39"/>
  <c r="FX32" i="39"/>
  <c r="S20" i="58"/>
  <c r="R20" i="58"/>
  <c r="P21" i="29"/>
  <c r="Q21" i="29" s="1"/>
  <c r="P21" i="58"/>
  <c r="Q21" i="58" s="1"/>
  <c r="CS21" i="39"/>
  <c r="CT21" i="39"/>
  <c r="CR22" i="39"/>
  <c r="U25" i="27"/>
  <c r="DU37" i="6"/>
  <c r="FA25" i="39"/>
  <c r="ER25" i="39"/>
  <c r="L25" i="41"/>
  <c r="W25" i="41" s="1"/>
  <c r="FR19" i="39"/>
  <c r="Y24" i="41"/>
  <c r="X24" i="41"/>
  <c r="O18" i="64"/>
  <c r="N18" i="64"/>
  <c r="FR20" i="39"/>
  <c r="ES19" i="39"/>
  <c r="DV31" i="6"/>
  <c r="FE19" i="39"/>
  <c r="FW21" i="39"/>
  <c r="DW32" i="6"/>
  <c r="EV20" i="39"/>
  <c r="ET20" i="39"/>
  <c r="FJ20" i="39"/>
  <c r="F19" i="30"/>
  <c r="K19" i="30" s="1"/>
  <c r="M19" i="30" s="1"/>
  <c r="F19" i="64"/>
  <c r="K19" i="64" s="1"/>
  <c r="M19" i="64" s="1"/>
  <c r="FO19" i="39"/>
  <c r="DX31" i="6"/>
  <c r="EW19" i="39"/>
  <c r="EU19" i="39"/>
  <c r="FU24" i="39"/>
  <c r="T33" i="72" l="1"/>
  <c r="U33" i="72"/>
  <c r="T21" i="74"/>
  <c r="U21" i="74"/>
  <c r="T21" i="73"/>
  <c r="U21" i="73"/>
  <c r="R22" i="73"/>
  <c r="S22" i="73" s="1"/>
  <c r="J22" i="74"/>
  <c r="R22" i="74" s="1"/>
  <c r="S22" i="74" s="1"/>
  <c r="AM60" i="32"/>
  <c r="CA16" i="33" s="1"/>
  <c r="CC16" i="33" s="1"/>
  <c r="DN34" i="39"/>
  <c r="J34" i="72" s="1"/>
  <c r="R34" i="72" s="1"/>
  <c r="S34" i="72" s="1"/>
  <c r="GA33" i="39"/>
  <c r="GE33" i="39"/>
  <c r="GI33" i="39"/>
  <c r="GM33" i="39"/>
  <c r="GQ33" i="39"/>
  <c r="GU33" i="39"/>
  <c r="GY33" i="39"/>
  <c r="GB33" i="39"/>
  <c r="GF33" i="39"/>
  <c r="GJ33" i="39"/>
  <c r="GN33" i="39"/>
  <c r="GR33" i="39"/>
  <c r="GV33" i="39"/>
  <c r="GZ33" i="39"/>
  <c r="FY33" i="39"/>
  <c r="GC33" i="39"/>
  <c r="K33" i="41" s="1"/>
  <c r="U33" i="41" s="1"/>
  <c r="GG33" i="39"/>
  <c r="GK33" i="39"/>
  <c r="GO33" i="39"/>
  <c r="GS33" i="39"/>
  <c r="GW33" i="39"/>
  <c r="FZ33" i="39"/>
  <c r="GD33" i="39"/>
  <c r="GH33" i="39"/>
  <c r="GL33" i="39"/>
  <c r="GP33" i="39"/>
  <c r="GT33" i="39"/>
  <c r="GX33" i="39"/>
  <c r="FX33" i="39"/>
  <c r="R21" i="58"/>
  <c r="S21" i="58"/>
  <c r="P22" i="29"/>
  <c r="Q22" i="29" s="1"/>
  <c r="P22" i="58"/>
  <c r="Q22" i="58" s="1"/>
  <c r="CS22" i="39"/>
  <c r="CR23" i="39"/>
  <c r="CT22" i="39"/>
  <c r="F20" i="64"/>
  <c r="K20" i="64" s="1"/>
  <c r="M20" i="64" s="1"/>
  <c r="FO20" i="39"/>
  <c r="DX32" i="6"/>
  <c r="F20" i="30"/>
  <c r="K20" i="30" s="1"/>
  <c r="M20" i="30" s="1"/>
  <c r="EW20" i="39"/>
  <c r="EU20" i="39"/>
  <c r="ER26" i="39"/>
  <c r="U26" i="27"/>
  <c r="FA26" i="39"/>
  <c r="L26" i="41"/>
  <c r="W26" i="41" s="1"/>
  <c r="DU38" i="6"/>
  <c r="DV32" i="6"/>
  <c r="ES20" i="39"/>
  <c r="FE20" i="39"/>
  <c r="FW22" i="39"/>
  <c r="Y25" i="41"/>
  <c r="X25" i="41"/>
  <c r="O19" i="64"/>
  <c r="N19" i="64"/>
  <c r="FR21" i="39"/>
  <c r="EV21" i="39"/>
  <c r="FJ21" i="39"/>
  <c r="DW33" i="6"/>
  <c r="ET21" i="39"/>
  <c r="U34" i="72" l="1"/>
  <c r="T34" i="72"/>
  <c r="U22" i="74"/>
  <c r="T22" i="74"/>
  <c r="AM21" i="32"/>
  <c r="U22" i="73"/>
  <c r="T22" i="73"/>
  <c r="R23" i="73"/>
  <c r="S23" i="73" s="1"/>
  <c r="J23" i="74"/>
  <c r="R23" i="74" s="1"/>
  <c r="S23" i="74" s="1"/>
  <c r="AM22" i="32"/>
  <c r="AB29" i="35"/>
  <c r="W67" i="70"/>
  <c r="DN35" i="39"/>
  <c r="J35" i="72" s="1"/>
  <c r="R35" i="72" s="1"/>
  <c r="S35" i="72" s="1"/>
  <c r="GA34" i="39"/>
  <c r="GE34" i="39"/>
  <c r="GI34" i="39"/>
  <c r="GM34" i="39"/>
  <c r="GQ34" i="39"/>
  <c r="GU34" i="39"/>
  <c r="GY34" i="39"/>
  <c r="GB34" i="39"/>
  <c r="GF34" i="39"/>
  <c r="GJ34" i="39"/>
  <c r="GN34" i="39"/>
  <c r="GR34" i="39"/>
  <c r="GV34" i="39"/>
  <c r="GZ34" i="39"/>
  <c r="FY34" i="39"/>
  <c r="GC34" i="39"/>
  <c r="K34" i="41" s="1"/>
  <c r="U34" i="41" s="1"/>
  <c r="GG34" i="39"/>
  <c r="GK34" i="39"/>
  <c r="GO34" i="39"/>
  <c r="GS34" i="39"/>
  <c r="GW34" i="39"/>
  <c r="FZ34" i="39"/>
  <c r="GD34" i="39"/>
  <c r="GH34" i="39"/>
  <c r="GL34" i="39"/>
  <c r="GP34" i="39"/>
  <c r="GT34" i="39"/>
  <c r="GX34" i="39"/>
  <c r="FX34" i="39"/>
  <c r="S22" i="58"/>
  <c r="R22" i="58"/>
  <c r="P23" i="29"/>
  <c r="Q23" i="29" s="1"/>
  <c r="P23" i="58"/>
  <c r="Q23" i="58" s="1"/>
  <c r="CT23" i="39"/>
  <c r="CS23" i="39"/>
  <c r="CR24" i="39"/>
  <c r="FR22" i="39"/>
  <c r="X26" i="41"/>
  <c r="Y26" i="41"/>
  <c r="FU25" i="39"/>
  <c r="W5" i="32"/>
  <c r="FJ22" i="39"/>
  <c r="ET22" i="39"/>
  <c r="EV22" i="39"/>
  <c r="DW34" i="6"/>
  <c r="EW21" i="39"/>
  <c r="FO21" i="39"/>
  <c r="F21" i="64"/>
  <c r="K21" i="64" s="1"/>
  <c r="M21" i="64" s="1"/>
  <c r="DX33" i="6"/>
  <c r="EU21" i="39"/>
  <c r="F21" i="30"/>
  <c r="K21" i="30" s="1"/>
  <c r="M21" i="30" s="1"/>
  <c r="ES21" i="39"/>
  <c r="FE21" i="39"/>
  <c r="DV33" i="6"/>
  <c r="L27" i="41"/>
  <c r="W27" i="41" s="1"/>
  <c r="U27" i="27"/>
  <c r="FA27" i="39"/>
  <c r="ER27" i="39"/>
  <c r="DU39" i="6"/>
  <c r="FW23" i="39"/>
  <c r="O20" i="64"/>
  <c r="N20" i="64"/>
  <c r="AN21" i="32" l="1"/>
  <c r="AC29" i="35"/>
  <c r="U23" i="73"/>
  <c r="T23" i="73"/>
  <c r="T35" i="72"/>
  <c r="U35" i="72"/>
  <c r="U23" i="74"/>
  <c r="T23" i="74"/>
  <c r="R24" i="73"/>
  <c r="S24" i="73" s="1"/>
  <c r="J24" i="74"/>
  <c r="R24" i="74" s="1"/>
  <c r="S24" i="74" s="1"/>
  <c r="DN36" i="39"/>
  <c r="J36" i="72" s="1"/>
  <c r="R36" i="72" s="1"/>
  <c r="S36" i="72" s="1"/>
  <c r="GA35" i="39"/>
  <c r="GE35" i="39"/>
  <c r="GI35" i="39"/>
  <c r="GM35" i="39"/>
  <c r="GQ35" i="39"/>
  <c r="GU35" i="39"/>
  <c r="GY35" i="39"/>
  <c r="GB35" i="39"/>
  <c r="GF35" i="39"/>
  <c r="GJ35" i="39"/>
  <c r="GN35" i="39"/>
  <c r="GR35" i="39"/>
  <c r="GV35" i="39"/>
  <c r="GZ35" i="39"/>
  <c r="FY35" i="39"/>
  <c r="GC35" i="39"/>
  <c r="K35" i="41" s="1"/>
  <c r="U35" i="41" s="1"/>
  <c r="GG35" i="39"/>
  <c r="GK35" i="39"/>
  <c r="GO35" i="39"/>
  <c r="GS35" i="39"/>
  <c r="GW35" i="39"/>
  <c r="FZ35" i="39"/>
  <c r="GD35" i="39"/>
  <c r="GH35" i="39"/>
  <c r="GL35" i="39"/>
  <c r="GP35" i="39"/>
  <c r="GT35" i="39"/>
  <c r="GX35" i="39"/>
  <c r="FX35" i="39"/>
  <c r="R23" i="58"/>
  <c r="S23" i="58"/>
  <c r="P24" i="29"/>
  <c r="Q24" i="29" s="1"/>
  <c r="P24" i="58"/>
  <c r="Q24" i="58" s="1"/>
  <c r="CR25" i="39"/>
  <c r="CS24" i="39"/>
  <c r="CT24" i="39"/>
  <c r="D46" i="36"/>
  <c r="AT6" i="33"/>
  <c r="AU6" i="33" s="1"/>
  <c r="AV6" i="33" s="1"/>
  <c r="FE22" i="39"/>
  <c r="ES22" i="39"/>
  <c r="DV34" i="6"/>
  <c r="FW24" i="39"/>
  <c r="O21" i="64"/>
  <c r="N21" i="64"/>
  <c r="X27" i="41"/>
  <c r="Y27" i="41"/>
  <c r="FJ23" i="39"/>
  <c r="EV23" i="39"/>
  <c r="ET23" i="39"/>
  <c r="DW35" i="6"/>
  <c r="FU26" i="39"/>
  <c r="F22" i="30"/>
  <c r="K22" i="30" s="1"/>
  <c r="M22" i="30" s="1"/>
  <c r="F22" i="64"/>
  <c r="K22" i="64" s="1"/>
  <c r="M22" i="64" s="1"/>
  <c r="DX34" i="6"/>
  <c r="EU22" i="39"/>
  <c r="FO22" i="39"/>
  <c r="EW22" i="39"/>
  <c r="FU27" i="39"/>
  <c r="U28" i="27"/>
  <c r="FA28" i="39"/>
  <c r="L28" i="41"/>
  <c r="W28" i="41" s="1"/>
  <c r="ER28" i="39"/>
  <c r="DU40" i="6"/>
  <c r="FR23" i="39"/>
  <c r="U36" i="72" l="1"/>
  <c r="T36" i="72"/>
  <c r="T24" i="74"/>
  <c r="U24" i="74"/>
  <c r="T24" i="73"/>
  <c r="U24" i="73"/>
  <c r="R25" i="73"/>
  <c r="S25" i="73" s="1"/>
  <c r="J25" i="74"/>
  <c r="R25" i="74" s="1"/>
  <c r="S25" i="74" s="1"/>
  <c r="DN37" i="39"/>
  <c r="J37" i="72" s="1"/>
  <c r="R37" i="72" s="1"/>
  <c r="S37" i="72" s="1"/>
  <c r="GA36" i="39"/>
  <c r="GE36" i="39"/>
  <c r="GI36" i="39"/>
  <c r="GM36" i="39"/>
  <c r="GQ36" i="39"/>
  <c r="GU36" i="39"/>
  <c r="GY36" i="39"/>
  <c r="GB36" i="39"/>
  <c r="GF36" i="39"/>
  <c r="GJ36" i="39"/>
  <c r="GN36" i="39"/>
  <c r="GR36" i="39"/>
  <c r="GV36" i="39"/>
  <c r="GZ36" i="39"/>
  <c r="FY36" i="39"/>
  <c r="GC36" i="39"/>
  <c r="K36" i="41" s="1"/>
  <c r="U36" i="41" s="1"/>
  <c r="GG36" i="39"/>
  <c r="GK36" i="39"/>
  <c r="GO36" i="39"/>
  <c r="GS36" i="39"/>
  <c r="GW36" i="39"/>
  <c r="FZ36" i="39"/>
  <c r="GD36" i="39"/>
  <c r="GH36" i="39"/>
  <c r="GL36" i="39"/>
  <c r="GP36" i="39"/>
  <c r="GT36" i="39"/>
  <c r="GX36" i="39"/>
  <c r="FX36" i="39"/>
  <c r="S24" i="58"/>
  <c r="R24" i="58"/>
  <c r="P25" i="29"/>
  <c r="Q25" i="29" s="1"/>
  <c r="P25" i="58"/>
  <c r="Q25" i="58" s="1"/>
  <c r="CS25" i="39"/>
  <c r="CT25" i="39"/>
  <c r="CR26" i="39"/>
  <c r="FR24" i="39"/>
  <c r="N22" i="64"/>
  <c r="O22" i="64"/>
  <c r="DV35" i="6"/>
  <c r="FE23" i="39"/>
  <c r="ES23" i="39"/>
  <c r="DX35" i="6"/>
  <c r="F23" i="30"/>
  <c r="K23" i="30" s="1"/>
  <c r="M23" i="30" s="1"/>
  <c r="F23" i="64"/>
  <c r="K23" i="64" s="1"/>
  <c r="M23" i="64" s="1"/>
  <c r="EU23" i="39"/>
  <c r="FO23" i="39"/>
  <c r="EW23" i="39"/>
  <c r="Y28" i="41"/>
  <c r="X28" i="41"/>
  <c r="FJ24" i="39"/>
  <c r="DW36" i="6"/>
  <c r="EV24" i="39"/>
  <c r="ET24" i="39"/>
  <c r="FU28" i="39"/>
  <c r="U29" i="27"/>
  <c r="DU41" i="6"/>
  <c r="FA29" i="39"/>
  <c r="L29" i="41"/>
  <c r="W29" i="41" s="1"/>
  <c r="ER29" i="39"/>
  <c r="FW25" i="39"/>
  <c r="U25" i="74" l="1"/>
  <c r="T25" i="74"/>
  <c r="T37" i="72"/>
  <c r="U37" i="72"/>
  <c r="T25" i="73"/>
  <c r="U25" i="73"/>
  <c r="R26" i="73"/>
  <c r="S26" i="73" s="1"/>
  <c r="J26" i="74"/>
  <c r="R26" i="74" s="1"/>
  <c r="S26" i="74" s="1"/>
  <c r="DN38" i="39"/>
  <c r="J38" i="72" s="1"/>
  <c r="R38" i="72" s="1"/>
  <c r="S38" i="72" s="1"/>
  <c r="GA37" i="39"/>
  <c r="GE37" i="39"/>
  <c r="GI37" i="39"/>
  <c r="GM37" i="39"/>
  <c r="GQ37" i="39"/>
  <c r="GU37" i="39"/>
  <c r="GY37" i="39"/>
  <c r="GB37" i="39"/>
  <c r="GF37" i="39"/>
  <c r="GJ37" i="39"/>
  <c r="GN37" i="39"/>
  <c r="GR37" i="39"/>
  <c r="GV37" i="39"/>
  <c r="GZ37" i="39"/>
  <c r="FY37" i="39"/>
  <c r="GC37" i="39"/>
  <c r="K37" i="41" s="1"/>
  <c r="U37" i="41" s="1"/>
  <c r="GG37" i="39"/>
  <c r="GK37" i="39"/>
  <c r="GO37" i="39"/>
  <c r="GS37" i="39"/>
  <c r="GW37" i="39"/>
  <c r="FZ37" i="39"/>
  <c r="GD37" i="39"/>
  <c r="GH37" i="39"/>
  <c r="GL37" i="39"/>
  <c r="GP37" i="39"/>
  <c r="GT37" i="39"/>
  <c r="GX37" i="39"/>
  <c r="FX37" i="39"/>
  <c r="P26" i="29"/>
  <c r="Q26" i="29" s="1"/>
  <c r="P26" i="58"/>
  <c r="Q26" i="58" s="1"/>
  <c r="CT26" i="39"/>
  <c r="CS26" i="39"/>
  <c r="CR27" i="39"/>
  <c r="S25" i="58"/>
  <c r="R25" i="58"/>
  <c r="Y29" i="41"/>
  <c r="X29" i="41"/>
  <c r="F24" i="30"/>
  <c r="K24" i="30" s="1"/>
  <c r="M24" i="30" s="1"/>
  <c r="F24" i="64"/>
  <c r="K24" i="64" s="1"/>
  <c r="M24" i="64" s="1"/>
  <c r="DX36" i="6"/>
  <c r="EU24" i="39"/>
  <c r="FO24" i="39"/>
  <c r="EW24" i="39"/>
  <c r="N23" i="64"/>
  <c r="O23" i="64"/>
  <c r="FA30" i="39"/>
  <c r="DU42" i="6"/>
  <c r="L30" i="41"/>
  <c r="W30" i="41" s="1"/>
  <c r="ER30" i="39"/>
  <c r="U30" i="27"/>
  <c r="FR25" i="39"/>
  <c r="FJ25" i="39"/>
  <c r="ET25" i="39"/>
  <c r="EV25" i="39"/>
  <c r="DW37" i="6"/>
  <c r="ES24" i="39"/>
  <c r="FE24" i="39"/>
  <c r="DV36" i="6"/>
  <c r="T38" i="72" l="1"/>
  <c r="U38" i="72"/>
  <c r="T26" i="74"/>
  <c r="U26" i="74"/>
  <c r="U26" i="73"/>
  <c r="T26" i="73"/>
  <c r="R27" i="73"/>
  <c r="S27" i="73" s="1"/>
  <c r="J27" i="74"/>
  <c r="R27" i="74" s="1"/>
  <c r="S27" i="74" s="1"/>
  <c r="DN39" i="39"/>
  <c r="J39" i="72" s="1"/>
  <c r="R39" i="72" s="1"/>
  <c r="S39" i="72" s="1"/>
  <c r="GA38" i="39"/>
  <c r="GE38" i="39"/>
  <c r="GI38" i="39"/>
  <c r="GM38" i="39"/>
  <c r="GQ38" i="39"/>
  <c r="GU38" i="39"/>
  <c r="GY38" i="39"/>
  <c r="GB38" i="39"/>
  <c r="GF38" i="39"/>
  <c r="GJ38" i="39"/>
  <c r="GN38" i="39"/>
  <c r="GR38" i="39"/>
  <c r="GV38" i="39"/>
  <c r="GZ38" i="39"/>
  <c r="FY38" i="39"/>
  <c r="GC38" i="39"/>
  <c r="K38" i="41" s="1"/>
  <c r="U38" i="41" s="1"/>
  <c r="W38" i="41" s="1"/>
  <c r="GG38" i="39"/>
  <c r="GK38" i="39"/>
  <c r="GO38" i="39"/>
  <c r="GS38" i="39"/>
  <c r="GW38" i="39"/>
  <c r="FZ38" i="39"/>
  <c r="GD38" i="39"/>
  <c r="GH38" i="39"/>
  <c r="GL38" i="39"/>
  <c r="GP38" i="39"/>
  <c r="GT38" i="39"/>
  <c r="GX38" i="39"/>
  <c r="FX38" i="39"/>
  <c r="S26" i="58"/>
  <c r="R26" i="58"/>
  <c r="P27" i="29"/>
  <c r="Q27" i="29" s="1"/>
  <c r="P27" i="58"/>
  <c r="Q27" i="58" s="1"/>
  <c r="CT27" i="39"/>
  <c r="CS27" i="39"/>
  <c r="CR28" i="39"/>
  <c r="F25" i="64"/>
  <c r="K25" i="64" s="1"/>
  <c r="M25" i="64" s="1"/>
  <c r="F25" i="30"/>
  <c r="K25" i="30" s="1"/>
  <c r="M25" i="30" s="1"/>
  <c r="EU25" i="39"/>
  <c r="FO25" i="39"/>
  <c r="EW25" i="39"/>
  <c r="DX37" i="6"/>
  <c r="FU29" i="39"/>
  <c r="Y30" i="41"/>
  <c r="X30" i="41"/>
  <c r="U31" i="27"/>
  <c r="ER31" i="39"/>
  <c r="L31" i="41"/>
  <c r="W31" i="41" s="1"/>
  <c r="DU43" i="6"/>
  <c r="FA31" i="39"/>
  <c r="FW26" i="39"/>
  <c r="O24" i="64"/>
  <c r="N24" i="64"/>
  <c r="FW27" i="39"/>
  <c r="FU30" i="39"/>
  <c r="FE25" i="39"/>
  <c r="ES25" i="39"/>
  <c r="DV37" i="6"/>
  <c r="FJ26" i="39"/>
  <c r="DW38" i="6"/>
  <c r="ET26" i="39"/>
  <c r="EV26" i="39"/>
  <c r="T39" i="72" l="1"/>
  <c r="U39" i="72"/>
  <c r="Y38" i="41"/>
  <c r="X38" i="41"/>
  <c r="U27" i="74"/>
  <c r="T27" i="74"/>
  <c r="T27" i="73"/>
  <c r="U27" i="73"/>
  <c r="R28" i="73"/>
  <c r="S28" i="73" s="1"/>
  <c r="J28" i="74"/>
  <c r="R28" i="74" s="1"/>
  <c r="S28" i="74" s="1"/>
  <c r="DN40" i="39"/>
  <c r="J40" i="72" s="1"/>
  <c r="R40" i="72" s="1"/>
  <c r="S40" i="72" s="1"/>
  <c r="GA39" i="39"/>
  <c r="GE39" i="39"/>
  <c r="GI39" i="39"/>
  <c r="GM39" i="39"/>
  <c r="GQ39" i="39"/>
  <c r="GU39" i="39"/>
  <c r="GY39" i="39"/>
  <c r="GB39" i="39"/>
  <c r="GF39" i="39"/>
  <c r="GJ39" i="39"/>
  <c r="GN39" i="39"/>
  <c r="GR39" i="39"/>
  <c r="GV39" i="39"/>
  <c r="GZ39" i="39"/>
  <c r="FY39" i="39"/>
  <c r="GC39" i="39"/>
  <c r="K39" i="41" s="1"/>
  <c r="U39" i="41" s="1"/>
  <c r="W39" i="41" s="1"/>
  <c r="GG39" i="39"/>
  <c r="GK39" i="39"/>
  <c r="GO39" i="39"/>
  <c r="GS39" i="39"/>
  <c r="GW39" i="39"/>
  <c r="FZ39" i="39"/>
  <c r="GD39" i="39"/>
  <c r="GH39" i="39"/>
  <c r="GL39" i="39"/>
  <c r="GP39" i="39"/>
  <c r="GT39" i="39"/>
  <c r="GX39" i="39"/>
  <c r="FX39" i="39"/>
  <c r="S27" i="58"/>
  <c r="R27" i="58"/>
  <c r="P28" i="29"/>
  <c r="Q28" i="29" s="1"/>
  <c r="P28" i="58"/>
  <c r="Q28" i="58" s="1"/>
  <c r="CR29" i="39"/>
  <c r="CS28" i="39"/>
  <c r="CT28" i="39"/>
  <c r="FW28" i="39"/>
  <c r="DV38" i="6"/>
  <c r="ES26" i="39"/>
  <c r="FE26" i="39"/>
  <c r="F26" i="64"/>
  <c r="K26" i="64" s="1"/>
  <c r="M26" i="64" s="1"/>
  <c r="FO26" i="39"/>
  <c r="DX38" i="6"/>
  <c r="F26" i="30"/>
  <c r="K26" i="30" s="1"/>
  <c r="M26" i="30" s="1"/>
  <c r="EU26" i="39"/>
  <c r="EW26" i="39"/>
  <c r="FR26" i="39"/>
  <c r="Y31" i="41"/>
  <c r="X31" i="41"/>
  <c r="S5" i="26"/>
  <c r="T5" i="26" s="1"/>
  <c r="N25" i="64"/>
  <c r="O25" i="64"/>
  <c r="S140" i="64" s="1"/>
  <c r="L32" i="41"/>
  <c r="W32" i="41" s="1"/>
  <c r="U32" i="27"/>
  <c r="DU44" i="6"/>
  <c r="FA32" i="39"/>
  <c r="ER32" i="39"/>
  <c r="FR27" i="39"/>
  <c r="FJ27" i="39"/>
  <c r="EV27" i="39"/>
  <c r="ET27" i="39"/>
  <c r="DW39" i="6"/>
  <c r="U28" i="74" l="1"/>
  <c r="T28" i="74"/>
  <c r="U28" i="73"/>
  <c r="T28" i="73"/>
  <c r="Y39" i="41"/>
  <c r="X39" i="41"/>
  <c r="U40" i="72"/>
  <c r="T40" i="72"/>
  <c r="R29" i="73"/>
  <c r="S29" i="73" s="1"/>
  <c r="J29" i="74"/>
  <c r="R29" i="74" s="1"/>
  <c r="S29" i="74" s="1"/>
  <c r="DN41" i="39"/>
  <c r="J41" i="72" s="1"/>
  <c r="R41" i="72" s="1"/>
  <c r="S41" i="72" s="1"/>
  <c r="GA40" i="39"/>
  <c r="GE40" i="39"/>
  <c r="GI40" i="39"/>
  <c r="GM40" i="39"/>
  <c r="GQ40" i="39"/>
  <c r="GU40" i="39"/>
  <c r="GY40" i="39"/>
  <c r="GB40" i="39"/>
  <c r="GF40" i="39"/>
  <c r="GJ40" i="39"/>
  <c r="GN40" i="39"/>
  <c r="GR40" i="39"/>
  <c r="GV40" i="39"/>
  <c r="GZ40" i="39"/>
  <c r="FY40" i="39"/>
  <c r="GC40" i="39"/>
  <c r="K40" i="41" s="1"/>
  <c r="U40" i="41" s="1"/>
  <c r="W40" i="41" s="1"/>
  <c r="GG40" i="39"/>
  <c r="GK40" i="39"/>
  <c r="GO40" i="39"/>
  <c r="GS40" i="39"/>
  <c r="GW40" i="39"/>
  <c r="FZ40" i="39"/>
  <c r="GD40" i="39"/>
  <c r="GH40" i="39"/>
  <c r="GL40" i="39"/>
  <c r="GP40" i="39"/>
  <c r="GT40" i="39"/>
  <c r="GX40" i="39"/>
  <c r="FX40" i="39"/>
  <c r="S28" i="58"/>
  <c r="R28" i="58"/>
  <c r="P29" i="29"/>
  <c r="Q29" i="29" s="1"/>
  <c r="P29" i="58"/>
  <c r="Q29" i="58" s="1"/>
  <c r="CR30" i="39"/>
  <c r="CS29" i="39"/>
  <c r="CT29" i="39"/>
  <c r="FR28" i="39"/>
  <c r="ES27" i="39"/>
  <c r="FE27" i="39"/>
  <c r="DV39" i="6"/>
  <c r="DW40" i="6"/>
  <c r="FJ28" i="39"/>
  <c r="ET28" i="39"/>
  <c r="EV28" i="39"/>
  <c r="F27" i="30"/>
  <c r="K27" i="30" s="1"/>
  <c r="M27" i="30" s="1"/>
  <c r="F27" i="64"/>
  <c r="K27" i="64" s="1"/>
  <c r="M27" i="64" s="1"/>
  <c r="FO27" i="39"/>
  <c r="EU27" i="39"/>
  <c r="EW27" i="39"/>
  <c r="DX39" i="6"/>
  <c r="O26" i="64"/>
  <c r="N26" i="64"/>
  <c r="R125" i="64" s="1"/>
  <c r="FU32" i="39"/>
  <c r="X32" i="41"/>
  <c r="Y32" i="41"/>
  <c r="U33" i="27"/>
  <c r="ER33" i="39"/>
  <c r="L33" i="41"/>
  <c r="W33" i="41" s="1"/>
  <c r="DU45" i="6"/>
  <c r="FA33" i="39"/>
  <c r="FU31" i="39"/>
  <c r="X40" i="41" l="1"/>
  <c r="Y40" i="41"/>
  <c r="T41" i="72"/>
  <c r="U41" i="72"/>
  <c r="T29" i="74"/>
  <c r="U29" i="74"/>
  <c r="T29" i="73"/>
  <c r="U29" i="73"/>
  <c r="R30" i="73"/>
  <c r="S30" i="73" s="1"/>
  <c r="J30" i="74"/>
  <c r="R30" i="74" s="1"/>
  <c r="S30" i="74" s="1"/>
  <c r="DN42" i="39"/>
  <c r="J42" i="72" s="1"/>
  <c r="R42" i="72" s="1"/>
  <c r="S42" i="72" s="1"/>
  <c r="GA41" i="39"/>
  <c r="GE41" i="39"/>
  <c r="GI41" i="39"/>
  <c r="GM41" i="39"/>
  <c r="GQ41" i="39"/>
  <c r="GU41" i="39"/>
  <c r="GY41" i="39"/>
  <c r="GB41" i="39"/>
  <c r="GF41" i="39"/>
  <c r="GJ41" i="39"/>
  <c r="GN41" i="39"/>
  <c r="GR41" i="39"/>
  <c r="GV41" i="39"/>
  <c r="GZ41" i="39"/>
  <c r="FY41" i="39"/>
  <c r="GC41" i="39"/>
  <c r="K41" i="41" s="1"/>
  <c r="U41" i="41" s="1"/>
  <c r="W41" i="41" s="1"/>
  <c r="GG41" i="39"/>
  <c r="GK41" i="39"/>
  <c r="GO41" i="39"/>
  <c r="GS41" i="39"/>
  <c r="FZ41" i="39"/>
  <c r="GD41" i="39"/>
  <c r="GH41" i="39"/>
  <c r="GL41" i="39"/>
  <c r="GP41" i="39"/>
  <c r="GX41" i="39"/>
  <c r="GT41" i="39"/>
  <c r="GW41" i="39"/>
  <c r="FX41" i="39"/>
  <c r="P30" i="29"/>
  <c r="Q30" i="29" s="1"/>
  <c r="P30" i="58"/>
  <c r="Q30" i="58" s="1"/>
  <c r="CT30" i="39"/>
  <c r="CS30" i="39"/>
  <c r="CR31" i="39"/>
  <c r="R29" i="58"/>
  <c r="S29" i="58"/>
  <c r="S125" i="64"/>
  <c r="N27" i="64"/>
  <c r="O27" i="64"/>
  <c r="S126" i="64" s="1"/>
  <c r="Y33" i="41"/>
  <c r="X33" i="41"/>
  <c r="FA34" i="39"/>
  <c r="ER34" i="39"/>
  <c r="L34" i="41"/>
  <c r="W34" i="41" s="1"/>
  <c r="U34" i="27"/>
  <c r="DU46" i="6"/>
  <c r="FE28" i="39"/>
  <c r="DV40" i="6"/>
  <c r="ES28" i="39"/>
  <c r="FW30" i="39"/>
  <c r="F28" i="64"/>
  <c r="K28" i="64" s="1"/>
  <c r="M28" i="64" s="1"/>
  <c r="FO28" i="39"/>
  <c r="F28" i="30"/>
  <c r="K28" i="30" s="1"/>
  <c r="M28" i="30" s="1"/>
  <c r="EW28" i="39"/>
  <c r="EU28" i="39"/>
  <c r="DX40" i="6"/>
  <c r="FW29" i="39"/>
  <c r="FJ29" i="39"/>
  <c r="ET29" i="39"/>
  <c r="EV29" i="39"/>
  <c r="DW41" i="6"/>
  <c r="X41" i="41" l="1"/>
  <c r="Y41" i="41"/>
  <c r="T42" i="72"/>
  <c r="U42" i="72"/>
  <c r="U30" i="74"/>
  <c r="T30" i="74"/>
  <c r="T30" i="73"/>
  <c r="U30" i="73"/>
  <c r="R31" i="73"/>
  <c r="S31" i="73" s="1"/>
  <c r="J31" i="74"/>
  <c r="R31" i="74" s="1"/>
  <c r="S31" i="74" s="1"/>
  <c r="DN43" i="39"/>
  <c r="J43" i="72" s="1"/>
  <c r="R43" i="72" s="1"/>
  <c r="S43" i="72" s="1"/>
  <c r="GA42" i="39"/>
  <c r="GE42" i="39"/>
  <c r="GI42" i="39"/>
  <c r="GM42" i="39"/>
  <c r="GQ42" i="39"/>
  <c r="GU42" i="39"/>
  <c r="GY42" i="39"/>
  <c r="GB42" i="39"/>
  <c r="GD42" i="39"/>
  <c r="GJ42" i="39"/>
  <c r="GO42" i="39"/>
  <c r="GT42" i="39"/>
  <c r="GZ42" i="39"/>
  <c r="FY42" i="39"/>
  <c r="GF42" i="39"/>
  <c r="GK42" i="39"/>
  <c r="GP42" i="39"/>
  <c r="GV42" i="39"/>
  <c r="FZ42" i="39"/>
  <c r="GG42" i="39"/>
  <c r="GL42" i="39"/>
  <c r="GR42" i="39"/>
  <c r="GW42" i="39"/>
  <c r="GC42" i="39"/>
  <c r="K42" i="41" s="1"/>
  <c r="U42" i="41" s="1"/>
  <c r="W42" i="41" s="1"/>
  <c r="GH42" i="39"/>
  <c r="GN42" i="39"/>
  <c r="GS42" i="39"/>
  <c r="GX42" i="39"/>
  <c r="FX42" i="39"/>
  <c r="R30" i="58"/>
  <c r="S30" i="58"/>
  <c r="P31" i="29"/>
  <c r="Q31" i="29" s="1"/>
  <c r="P31" i="58"/>
  <c r="Q31" i="58" s="1"/>
  <c r="CT31" i="39"/>
  <c r="CR32" i="39"/>
  <c r="CS31" i="39"/>
  <c r="O28" i="64"/>
  <c r="N28" i="64"/>
  <c r="X34" i="41"/>
  <c r="Y34" i="41"/>
  <c r="FU33" i="39"/>
  <c r="FR29" i="39"/>
  <c r="EU29" i="39"/>
  <c r="F29" i="30"/>
  <c r="K29" i="30" s="1"/>
  <c r="M29" i="30" s="1"/>
  <c r="EW29" i="39"/>
  <c r="FO29" i="39"/>
  <c r="DX41" i="6"/>
  <c r="F29" i="64"/>
  <c r="K29" i="64" s="1"/>
  <c r="M29" i="64" s="1"/>
  <c r="L35" i="41"/>
  <c r="W35" i="41" s="1"/>
  <c r="DU47" i="6"/>
  <c r="U35" i="27"/>
  <c r="FA35" i="39"/>
  <c r="ER35" i="39"/>
  <c r="DW42" i="6"/>
  <c r="EV30" i="39"/>
  <c r="FJ30" i="39"/>
  <c r="ET30" i="39"/>
  <c r="FE29" i="39"/>
  <c r="ES29" i="39"/>
  <c r="DV41" i="6"/>
  <c r="FU34" i="39"/>
  <c r="FR30" i="39"/>
  <c r="T31" i="74" l="1"/>
  <c r="U31" i="74"/>
  <c r="U31" i="73"/>
  <c r="T31" i="73"/>
  <c r="X42" i="41"/>
  <c r="Y42" i="41"/>
  <c r="U43" i="72"/>
  <c r="T43" i="72"/>
  <c r="R32" i="73"/>
  <c r="S32" i="73" s="1"/>
  <c r="J32" i="74"/>
  <c r="R32" i="74" s="1"/>
  <c r="S32" i="74" s="1"/>
  <c r="DN44" i="39"/>
  <c r="J44" i="72" s="1"/>
  <c r="R44" i="72" s="1"/>
  <c r="S44" i="72" s="1"/>
  <c r="GB43" i="39"/>
  <c r="GF43" i="39"/>
  <c r="GJ43" i="39"/>
  <c r="GN43" i="39"/>
  <c r="GR43" i="39"/>
  <c r="GV43" i="39"/>
  <c r="GZ43" i="39"/>
  <c r="FY43" i="39"/>
  <c r="GC43" i="39"/>
  <c r="K43" i="41" s="1"/>
  <c r="U43" i="41" s="1"/>
  <c r="W43" i="41" s="1"/>
  <c r="GG43" i="39"/>
  <c r="GK43" i="39"/>
  <c r="GO43" i="39"/>
  <c r="GS43" i="39"/>
  <c r="GW43" i="39"/>
  <c r="FZ43" i="39"/>
  <c r="GD43" i="39"/>
  <c r="GH43" i="39"/>
  <c r="GL43" i="39"/>
  <c r="GP43" i="39"/>
  <c r="GT43" i="39"/>
  <c r="GX43" i="39"/>
  <c r="GA43" i="39"/>
  <c r="GE43" i="39"/>
  <c r="GI43" i="39"/>
  <c r="GM43" i="39"/>
  <c r="GQ43" i="39"/>
  <c r="GU43" i="39"/>
  <c r="GY43" i="39"/>
  <c r="FX43" i="39"/>
  <c r="P32" i="29"/>
  <c r="Q32" i="29" s="1"/>
  <c r="P32" i="58"/>
  <c r="Q32" i="58" s="1"/>
  <c r="CR33" i="39"/>
  <c r="CT32" i="39"/>
  <c r="CS32" i="39"/>
  <c r="R31" i="58"/>
  <c r="S31" i="58"/>
  <c r="U36" i="27"/>
  <c r="L36" i="41"/>
  <c r="W36" i="41" s="1"/>
  <c r="ER36" i="39"/>
  <c r="FA36" i="39"/>
  <c r="DU48" i="6"/>
  <c r="FE30" i="39"/>
  <c r="DV42" i="6"/>
  <c r="ES30" i="39"/>
  <c r="Y35" i="41"/>
  <c r="X35" i="41"/>
  <c r="ET31" i="39"/>
  <c r="EV31" i="39"/>
  <c r="FJ31" i="39"/>
  <c r="DW43" i="6"/>
  <c r="FW32" i="39"/>
  <c r="O29" i="64"/>
  <c r="N29" i="64"/>
  <c r="FW31" i="39"/>
  <c r="FR31" i="39"/>
  <c r="FU35" i="39"/>
  <c r="F30" i="30"/>
  <c r="K30" i="30" s="1"/>
  <c r="M30" i="30" s="1"/>
  <c r="F30" i="64"/>
  <c r="K30" i="64" s="1"/>
  <c r="M30" i="64" s="1"/>
  <c r="DX42" i="6"/>
  <c r="EU30" i="39"/>
  <c r="FO30" i="39"/>
  <c r="EW30" i="39"/>
  <c r="U32" i="73" l="1"/>
  <c r="T32" i="73"/>
  <c r="X43" i="41"/>
  <c r="Y43" i="41"/>
  <c r="T44" i="72"/>
  <c r="U44" i="72"/>
  <c r="T32" i="74"/>
  <c r="U32" i="74"/>
  <c r="R33" i="73"/>
  <c r="S33" i="73" s="1"/>
  <c r="J33" i="74"/>
  <c r="R33" i="74" s="1"/>
  <c r="S33" i="74" s="1"/>
  <c r="DN45" i="39"/>
  <c r="J45" i="72" s="1"/>
  <c r="R45" i="72" s="1"/>
  <c r="S45" i="72" s="1"/>
  <c r="GB44" i="39"/>
  <c r="GF44" i="39"/>
  <c r="GJ44" i="39"/>
  <c r="GN44" i="39"/>
  <c r="GR44" i="39"/>
  <c r="GV44" i="39"/>
  <c r="GZ44" i="39"/>
  <c r="FY44" i="39"/>
  <c r="GC44" i="39"/>
  <c r="K44" i="41" s="1"/>
  <c r="U44" i="41" s="1"/>
  <c r="W44" i="41" s="1"/>
  <c r="GG44" i="39"/>
  <c r="GK44" i="39"/>
  <c r="GO44" i="39"/>
  <c r="GS44" i="39"/>
  <c r="GW44" i="39"/>
  <c r="FZ44" i="39"/>
  <c r="GD44" i="39"/>
  <c r="GH44" i="39"/>
  <c r="GL44" i="39"/>
  <c r="GP44" i="39"/>
  <c r="GT44" i="39"/>
  <c r="GX44" i="39"/>
  <c r="GA44" i="39"/>
  <c r="GE44" i="39"/>
  <c r="GI44" i="39"/>
  <c r="GM44" i="39"/>
  <c r="GQ44" i="39"/>
  <c r="GU44" i="39"/>
  <c r="GY44" i="39"/>
  <c r="FX44" i="39"/>
  <c r="P33" i="29"/>
  <c r="Q33" i="29" s="1"/>
  <c r="P33" i="58"/>
  <c r="Q33" i="58" s="1"/>
  <c r="CT33" i="39"/>
  <c r="CR34" i="39"/>
  <c r="CS33" i="39"/>
  <c r="R32" i="58"/>
  <c r="S32" i="58"/>
  <c r="FW33" i="39"/>
  <c r="DX43" i="6"/>
  <c r="EU31" i="39"/>
  <c r="F31" i="64"/>
  <c r="K31" i="64" s="1"/>
  <c r="M31" i="64" s="1"/>
  <c r="F31" i="30"/>
  <c r="K31" i="30" s="1"/>
  <c r="M31" i="30" s="1"/>
  <c r="EW31" i="39"/>
  <c r="FO31" i="39"/>
  <c r="R128" i="64"/>
  <c r="Y36" i="41"/>
  <c r="X36" i="41"/>
  <c r="FE31" i="39"/>
  <c r="DV43" i="6"/>
  <c r="ES31" i="39"/>
  <c r="U37" i="27"/>
  <c r="ER37" i="39"/>
  <c r="L37" i="41"/>
  <c r="W37" i="41" s="1"/>
  <c r="DU49" i="6"/>
  <c r="FA37" i="39"/>
  <c r="C4" i="32"/>
  <c r="C5" i="32"/>
  <c r="C6" i="32"/>
  <c r="FJ32" i="39"/>
  <c r="ET32" i="39"/>
  <c r="EV32" i="39"/>
  <c r="DW44" i="6"/>
  <c r="O30" i="64"/>
  <c r="N30" i="64"/>
  <c r="FU36" i="39"/>
  <c r="S128" i="64"/>
  <c r="X44" i="41" l="1"/>
  <c r="Y44" i="41"/>
  <c r="T33" i="74"/>
  <c r="U33" i="74"/>
  <c r="T45" i="72"/>
  <c r="U45" i="72"/>
  <c r="U33" i="73"/>
  <c r="T33" i="73"/>
  <c r="J34" i="74"/>
  <c r="R34" i="74" s="1"/>
  <c r="S34" i="74" s="1"/>
  <c r="R34" i="73"/>
  <c r="S34" i="73" s="1"/>
  <c r="DN46" i="39"/>
  <c r="J46" i="72" s="1"/>
  <c r="R46" i="72" s="1"/>
  <c r="S46" i="72" s="1"/>
  <c r="GB45" i="39"/>
  <c r="GF45" i="39"/>
  <c r="GJ45" i="39"/>
  <c r="GN45" i="39"/>
  <c r="GR45" i="39"/>
  <c r="GV45" i="39"/>
  <c r="GZ45" i="39"/>
  <c r="FY45" i="39"/>
  <c r="GC45" i="39"/>
  <c r="K45" i="41" s="1"/>
  <c r="U45" i="41" s="1"/>
  <c r="W45" i="41" s="1"/>
  <c r="GG45" i="39"/>
  <c r="GK45" i="39"/>
  <c r="GO45" i="39"/>
  <c r="GS45" i="39"/>
  <c r="GW45" i="39"/>
  <c r="FZ45" i="39"/>
  <c r="GD45" i="39"/>
  <c r="GH45" i="39"/>
  <c r="GL45" i="39"/>
  <c r="GP45" i="39"/>
  <c r="GT45" i="39"/>
  <c r="GX45" i="39"/>
  <c r="GA45" i="39"/>
  <c r="GE45" i="39"/>
  <c r="GI45" i="39"/>
  <c r="GM45" i="39"/>
  <c r="GQ45" i="39"/>
  <c r="GU45" i="39"/>
  <c r="GY45" i="39"/>
  <c r="FX45" i="39"/>
  <c r="S33" i="58"/>
  <c r="R33" i="58"/>
  <c r="P34" i="29"/>
  <c r="Q34" i="29" s="1"/>
  <c r="P34" i="58"/>
  <c r="Q34" i="58" s="1"/>
  <c r="CS34" i="39"/>
  <c r="CT34" i="39"/>
  <c r="CR35" i="39"/>
  <c r="D6" i="32"/>
  <c r="E41" i="36"/>
  <c r="D7" i="32"/>
  <c r="ET33" i="39"/>
  <c r="EV33" i="39"/>
  <c r="FJ33" i="39"/>
  <c r="DW45" i="6"/>
  <c r="FE32" i="39"/>
  <c r="DV44" i="6"/>
  <c r="ES32" i="39"/>
  <c r="X37" i="41"/>
  <c r="Y37" i="41"/>
  <c r="D4" i="26"/>
  <c r="D5" i="26"/>
  <c r="E5" i="26" s="1"/>
  <c r="D6" i="26"/>
  <c r="E6" i="26" s="1"/>
  <c r="C41" i="36"/>
  <c r="N31" i="64"/>
  <c r="R130" i="64" s="1"/>
  <c r="O31" i="64"/>
  <c r="FW34" i="39"/>
  <c r="FR32" i="39"/>
  <c r="D5" i="32"/>
  <c r="D41" i="36"/>
  <c r="F32" i="30"/>
  <c r="K32" i="30" s="1"/>
  <c r="M32" i="30" s="1"/>
  <c r="F32" i="64"/>
  <c r="K32" i="64" s="1"/>
  <c r="M32" i="64" s="1"/>
  <c r="FO32" i="39"/>
  <c r="EU32" i="39"/>
  <c r="EW32" i="39"/>
  <c r="DX44" i="6"/>
  <c r="FR33" i="39"/>
  <c r="X45" i="41" l="1"/>
  <c r="Y45" i="41"/>
  <c r="U34" i="73"/>
  <c r="T34" i="73"/>
  <c r="T46" i="72"/>
  <c r="U46" i="72"/>
  <c r="U34" i="74"/>
  <c r="T34" i="74"/>
  <c r="R35" i="73"/>
  <c r="S35" i="73" s="1"/>
  <c r="J35" i="74"/>
  <c r="R35" i="74" s="1"/>
  <c r="S35" i="74" s="1"/>
  <c r="DN47" i="39"/>
  <c r="J47" i="72" s="1"/>
  <c r="R47" i="72" s="1"/>
  <c r="S47" i="72" s="1"/>
  <c r="GB46" i="39"/>
  <c r="GF46" i="39"/>
  <c r="GJ46" i="39"/>
  <c r="GN46" i="39"/>
  <c r="GR46" i="39"/>
  <c r="GV46" i="39"/>
  <c r="GZ46" i="39"/>
  <c r="FY46" i="39"/>
  <c r="GC46" i="39"/>
  <c r="K46" i="41" s="1"/>
  <c r="U46" i="41" s="1"/>
  <c r="W46" i="41" s="1"/>
  <c r="GG46" i="39"/>
  <c r="GK46" i="39"/>
  <c r="GO46" i="39"/>
  <c r="GS46" i="39"/>
  <c r="GW46" i="39"/>
  <c r="FZ46" i="39"/>
  <c r="GD46" i="39"/>
  <c r="GH46" i="39"/>
  <c r="GL46" i="39"/>
  <c r="GP46" i="39"/>
  <c r="GT46" i="39"/>
  <c r="GX46" i="39"/>
  <c r="GA46" i="39"/>
  <c r="GE46" i="39"/>
  <c r="GI46" i="39"/>
  <c r="GM46" i="39"/>
  <c r="GQ46" i="39"/>
  <c r="GU46" i="39"/>
  <c r="GY46" i="39"/>
  <c r="FX46" i="39"/>
  <c r="P35" i="29"/>
  <c r="Q35" i="29" s="1"/>
  <c r="P35" i="58"/>
  <c r="Q35" i="58" s="1"/>
  <c r="CT35" i="39"/>
  <c r="CS35" i="39"/>
  <c r="CR36" i="39"/>
  <c r="R34" i="58"/>
  <c r="S34" i="58"/>
  <c r="D14" i="32"/>
  <c r="D15" i="32" s="1"/>
  <c r="D38" i="32" s="1"/>
  <c r="FR34" i="39"/>
  <c r="FE33" i="39"/>
  <c r="ES33" i="39"/>
  <c r="DV45" i="6"/>
  <c r="S130" i="64"/>
  <c r="AB151" i="41"/>
  <c r="AB152" i="41"/>
  <c r="AB153" i="41"/>
  <c r="ET34" i="39"/>
  <c r="EV34" i="39"/>
  <c r="FJ34" i="39"/>
  <c r="DW46" i="6"/>
  <c r="FU37" i="39"/>
  <c r="W4" i="32"/>
  <c r="W6" i="32"/>
  <c r="O32" i="64"/>
  <c r="N32" i="64"/>
  <c r="R131" i="64" s="1"/>
  <c r="FW35" i="39"/>
  <c r="E4" i="26"/>
  <c r="FO33" i="39"/>
  <c r="F33" i="30"/>
  <c r="K33" i="30" s="1"/>
  <c r="M33" i="30" s="1"/>
  <c r="EW33" i="39"/>
  <c r="DX45" i="6"/>
  <c r="F33" i="64"/>
  <c r="K33" i="64" s="1"/>
  <c r="M33" i="64" s="1"/>
  <c r="EU33" i="39"/>
  <c r="AC151" i="41"/>
  <c r="AC152" i="41"/>
  <c r="AC153" i="41"/>
  <c r="Y46" i="41" l="1"/>
  <c r="X46" i="41"/>
  <c r="T47" i="72"/>
  <c r="U47" i="72"/>
  <c r="U35" i="74"/>
  <c r="T35" i="74"/>
  <c r="U35" i="73"/>
  <c r="T35" i="73"/>
  <c r="R36" i="73"/>
  <c r="S36" i="73" s="1"/>
  <c r="J36" i="74"/>
  <c r="R36" i="74" s="1"/>
  <c r="S36" i="74" s="1"/>
  <c r="DN48" i="39"/>
  <c r="J48" i="72" s="1"/>
  <c r="R48" i="72" s="1"/>
  <c r="S48" i="72" s="1"/>
  <c r="GB47" i="39"/>
  <c r="GF47" i="39"/>
  <c r="GJ47" i="39"/>
  <c r="GN47" i="39"/>
  <c r="GR47" i="39"/>
  <c r="GV47" i="39"/>
  <c r="GZ47" i="39"/>
  <c r="FY47" i="39"/>
  <c r="GC47" i="39"/>
  <c r="K47" i="41" s="1"/>
  <c r="U47" i="41" s="1"/>
  <c r="W47" i="41" s="1"/>
  <c r="GG47" i="39"/>
  <c r="GK47" i="39"/>
  <c r="GO47" i="39"/>
  <c r="GS47" i="39"/>
  <c r="GW47" i="39"/>
  <c r="FZ47" i="39"/>
  <c r="GD47" i="39"/>
  <c r="GH47" i="39"/>
  <c r="GL47" i="39"/>
  <c r="GP47" i="39"/>
  <c r="GT47" i="39"/>
  <c r="GX47" i="39"/>
  <c r="GA47" i="39"/>
  <c r="GE47" i="39"/>
  <c r="GI47" i="39"/>
  <c r="GM47" i="39"/>
  <c r="GQ47" i="39"/>
  <c r="GU47" i="39"/>
  <c r="GY47" i="39"/>
  <c r="FX47" i="39"/>
  <c r="C14" i="32"/>
  <c r="S35" i="58"/>
  <c r="R35" i="58"/>
  <c r="P36" i="29"/>
  <c r="Q36" i="29" s="1"/>
  <c r="CR37" i="39"/>
  <c r="P36" i="58"/>
  <c r="Q36" i="58" s="1"/>
  <c r="CT36" i="39"/>
  <c r="CS36" i="39"/>
  <c r="F34" i="64"/>
  <c r="K34" i="64" s="1"/>
  <c r="M34" i="64" s="1"/>
  <c r="F34" i="30"/>
  <c r="K34" i="30" s="1"/>
  <c r="M34" i="30" s="1"/>
  <c r="DX46" i="6"/>
  <c r="FO34" i="39"/>
  <c r="EW34" i="39"/>
  <c r="EU34" i="39"/>
  <c r="X6" i="32"/>
  <c r="X7" i="32"/>
  <c r="E46" i="36"/>
  <c r="AT7" i="33"/>
  <c r="AU7" i="33" s="1"/>
  <c r="AV7" i="33" s="1"/>
  <c r="FJ35" i="39"/>
  <c r="EV35" i="39"/>
  <c r="ET35" i="39"/>
  <c r="DW47" i="6"/>
  <c r="DV46" i="6"/>
  <c r="FE34" i="39"/>
  <c r="ES34" i="39"/>
  <c r="FW36" i="39"/>
  <c r="AT5" i="33"/>
  <c r="AU5" i="33" s="1"/>
  <c r="AV5" i="33" s="1"/>
  <c r="C46" i="36"/>
  <c r="X5" i="32"/>
  <c r="FR35" i="39"/>
  <c r="N33" i="64"/>
  <c r="O33" i="64"/>
  <c r="S132" i="64" s="1"/>
  <c r="C15" i="32"/>
  <c r="N41" i="36" s="1"/>
  <c r="M41" i="36"/>
  <c r="C38" i="32"/>
  <c r="D39" i="32"/>
  <c r="D40" i="32" s="1"/>
  <c r="D41" i="32" s="1"/>
  <c r="D42" i="32" s="1"/>
  <c r="D43" i="32" s="1"/>
  <c r="D44" i="32" s="1"/>
  <c r="D45" i="32" s="1"/>
  <c r="D46" i="32" s="1"/>
  <c r="D47" i="32" s="1"/>
  <c r="D48" i="32" s="1"/>
  <c r="D49" i="32" s="1"/>
  <c r="D50" i="32" s="1"/>
  <c r="D51" i="32" s="1"/>
  <c r="D52" i="32" s="1"/>
  <c r="D53" i="32" s="1"/>
  <c r="D54" i="32" s="1"/>
  <c r="D55" i="32" s="1"/>
  <c r="D56" i="32" s="1"/>
  <c r="D57" i="32" s="1"/>
  <c r="D58" i="32" s="1"/>
  <c r="D59" i="32" s="1"/>
  <c r="D60" i="32" s="1"/>
  <c r="Y47" i="41" l="1"/>
  <c r="X47" i="41"/>
  <c r="U36" i="74"/>
  <c r="T36" i="74"/>
  <c r="T48" i="72"/>
  <c r="U48" i="72"/>
  <c r="U36" i="73"/>
  <c r="T36" i="73"/>
  <c r="R37" i="73"/>
  <c r="S37" i="73" s="1"/>
  <c r="J37" i="74"/>
  <c r="R37" i="74" s="1"/>
  <c r="S37" i="74" s="1"/>
  <c r="DN49" i="39"/>
  <c r="J49" i="72" s="1"/>
  <c r="R49" i="72" s="1"/>
  <c r="S49" i="72" s="1"/>
  <c r="GB48" i="39"/>
  <c r="GF48" i="39"/>
  <c r="GJ48" i="39"/>
  <c r="GN48" i="39"/>
  <c r="GR48" i="39"/>
  <c r="GV48" i="39"/>
  <c r="GZ48" i="39"/>
  <c r="FY48" i="39"/>
  <c r="GC48" i="39"/>
  <c r="K48" i="41" s="1"/>
  <c r="U48" i="41" s="1"/>
  <c r="W48" i="41" s="1"/>
  <c r="GG48" i="39"/>
  <c r="GK48" i="39"/>
  <c r="GO48" i="39"/>
  <c r="GS48" i="39"/>
  <c r="GW48" i="39"/>
  <c r="FZ48" i="39"/>
  <c r="GD48" i="39"/>
  <c r="GH48" i="39"/>
  <c r="GL48" i="39"/>
  <c r="GP48" i="39"/>
  <c r="GT48" i="39"/>
  <c r="GX48" i="39"/>
  <c r="GA48" i="39"/>
  <c r="GE48" i="39"/>
  <c r="GI48" i="39"/>
  <c r="GM48" i="39"/>
  <c r="GQ48" i="39"/>
  <c r="GU48" i="39"/>
  <c r="GY48" i="39"/>
  <c r="FX48" i="39"/>
  <c r="S36" i="58"/>
  <c r="R36" i="58"/>
  <c r="P37" i="29"/>
  <c r="Q37" i="29" s="1"/>
  <c r="P37" i="58"/>
  <c r="Q37" i="58" s="1"/>
  <c r="CS37" i="39"/>
  <c r="CT37" i="39"/>
  <c r="CR38" i="39"/>
  <c r="C39" i="32"/>
  <c r="U123" i="27"/>
  <c r="FR36" i="39"/>
  <c r="FE35" i="39"/>
  <c r="ES35" i="39"/>
  <c r="DV47" i="6"/>
  <c r="O34" i="64"/>
  <c r="S133" i="64" s="1"/>
  <c r="N34" i="64"/>
  <c r="E53" i="36"/>
  <c r="EV36" i="39"/>
  <c r="FJ36" i="39"/>
  <c r="ET36" i="39"/>
  <c r="DW48" i="6"/>
  <c r="F35" i="30"/>
  <c r="K35" i="30" s="1"/>
  <c r="M35" i="30" s="1"/>
  <c r="F35" i="64"/>
  <c r="K35" i="64" s="1"/>
  <c r="M35" i="64" s="1"/>
  <c r="EW35" i="39"/>
  <c r="FO35" i="39"/>
  <c r="EU35" i="39"/>
  <c r="DX47" i="6"/>
  <c r="U49" i="72" l="1"/>
  <c r="T49" i="72"/>
  <c r="U37" i="74"/>
  <c r="T37" i="74"/>
  <c r="X142" i="72"/>
  <c r="T37" i="73"/>
  <c r="U37" i="73"/>
  <c r="Y48" i="41"/>
  <c r="X48" i="41"/>
  <c r="R38" i="73"/>
  <c r="S38" i="73" s="1"/>
  <c r="J38" i="74"/>
  <c r="R38" i="74" s="1"/>
  <c r="S38" i="74" s="1"/>
  <c r="DN50" i="39"/>
  <c r="J50" i="72" s="1"/>
  <c r="R50" i="72" s="1"/>
  <c r="S50" i="72" s="1"/>
  <c r="GB49" i="39"/>
  <c r="GF49" i="39"/>
  <c r="GJ49" i="39"/>
  <c r="GN49" i="39"/>
  <c r="GR49" i="39"/>
  <c r="GV49" i="39"/>
  <c r="GZ49" i="39"/>
  <c r="FY49" i="39"/>
  <c r="GC49" i="39"/>
  <c r="K49" i="41" s="1"/>
  <c r="U49" i="41" s="1"/>
  <c r="W49" i="41" s="1"/>
  <c r="GG49" i="39"/>
  <c r="GK49" i="39"/>
  <c r="GO49" i="39"/>
  <c r="GS49" i="39"/>
  <c r="GW49" i="39"/>
  <c r="FZ49" i="39"/>
  <c r="GD49" i="39"/>
  <c r="GH49" i="39"/>
  <c r="GL49" i="39"/>
  <c r="GP49" i="39"/>
  <c r="GT49" i="39"/>
  <c r="GX49" i="39"/>
  <c r="GA49" i="39"/>
  <c r="GE49" i="39"/>
  <c r="GI49" i="39"/>
  <c r="GM49" i="39"/>
  <c r="GQ49" i="39"/>
  <c r="GU49" i="39"/>
  <c r="GY49" i="39"/>
  <c r="FX49" i="39"/>
  <c r="S37" i="58"/>
  <c r="R37" i="58"/>
  <c r="P38" i="29"/>
  <c r="Q38" i="29" s="1"/>
  <c r="P38" i="58"/>
  <c r="Q38" i="58" s="1"/>
  <c r="CT38" i="39"/>
  <c r="CR39" i="39"/>
  <c r="CS38" i="39"/>
  <c r="FJ37" i="39"/>
  <c r="ET37" i="39"/>
  <c r="EV37" i="39"/>
  <c r="DW49" i="6"/>
  <c r="K4" i="32"/>
  <c r="K5" i="32"/>
  <c r="K6" i="32"/>
  <c r="N35" i="64"/>
  <c r="O35" i="64"/>
  <c r="S134" i="64" s="1"/>
  <c r="R133" i="64"/>
  <c r="FE36" i="39"/>
  <c r="ES36" i="39"/>
  <c r="DV48" i="6"/>
  <c r="F36" i="64"/>
  <c r="K36" i="64" s="1"/>
  <c r="M36" i="64" s="1"/>
  <c r="FO36" i="39"/>
  <c r="EU36" i="39"/>
  <c r="EW36" i="39"/>
  <c r="F36" i="30"/>
  <c r="K36" i="30" s="1"/>
  <c r="M36" i="30" s="1"/>
  <c r="DX48" i="6"/>
  <c r="FW37" i="39"/>
  <c r="AA4" i="32"/>
  <c r="AA5" i="32"/>
  <c r="AA6" i="32"/>
  <c r="X15" i="32"/>
  <c r="W14" i="32"/>
  <c r="C40" i="32"/>
  <c r="U124" i="27"/>
  <c r="Y49" i="41" l="1"/>
  <c r="X49" i="41"/>
  <c r="U50" i="72"/>
  <c r="T50" i="72"/>
  <c r="T38" i="74"/>
  <c r="U38" i="74"/>
  <c r="T38" i="73"/>
  <c r="U38" i="73"/>
  <c r="R39" i="73"/>
  <c r="S39" i="73" s="1"/>
  <c r="J39" i="74"/>
  <c r="R39" i="74" s="1"/>
  <c r="S39" i="74" s="1"/>
  <c r="DN51" i="39"/>
  <c r="J51" i="72" s="1"/>
  <c r="R51" i="72" s="1"/>
  <c r="S51" i="72" s="1"/>
  <c r="GB50" i="39"/>
  <c r="GF50" i="39"/>
  <c r="GJ50" i="39"/>
  <c r="GN50" i="39"/>
  <c r="GR50" i="39"/>
  <c r="GV50" i="39"/>
  <c r="GZ50" i="39"/>
  <c r="FY50" i="39"/>
  <c r="GC50" i="39"/>
  <c r="K50" i="41" s="1"/>
  <c r="U50" i="41" s="1"/>
  <c r="W50" i="41" s="1"/>
  <c r="GG50" i="39"/>
  <c r="GK50" i="39"/>
  <c r="GO50" i="39"/>
  <c r="GS50" i="39"/>
  <c r="GW50" i="39"/>
  <c r="FZ50" i="39"/>
  <c r="GD50" i="39"/>
  <c r="GH50" i="39"/>
  <c r="GL50" i="39"/>
  <c r="GP50" i="39"/>
  <c r="GT50" i="39"/>
  <c r="GX50" i="39"/>
  <c r="GA50" i="39"/>
  <c r="GE50" i="39"/>
  <c r="GI50" i="39"/>
  <c r="GM50" i="39"/>
  <c r="GQ50" i="39"/>
  <c r="GU50" i="39"/>
  <c r="GY50" i="39"/>
  <c r="FX50" i="39"/>
  <c r="S38" i="58"/>
  <c r="R38" i="58"/>
  <c r="P39" i="29"/>
  <c r="Q39" i="29" s="1"/>
  <c r="P39" i="58"/>
  <c r="Q39" i="58" s="1"/>
  <c r="CT39" i="39"/>
  <c r="CS39" i="39"/>
  <c r="CR40" i="39"/>
  <c r="AT15" i="33"/>
  <c r="AV15" i="33" s="1"/>
  <c r="C25" i="67" s="1"/>
  <c r="M46" i="36"/>
  <c r="W15" i="32"/>
  <c r="E43" i="36"/>
  <c r="L7" i="32"/>
  <c r="L6" i="32"/>
  <c r="C41" i="32"/>
  <c r="U125" i="27"/>
  <c r="X50" i="32"/>
  <c r="X51" i="32" s="1"/>
  <c r="X52" i="32" s="1"/>
  <c r="X53" i="32" s="1"/>
  <c r="X54" i="32" s="1"/>
  <c r="X55" i="32" s="1"/>
  <c r="X56" i="32" s="1"/>
  <c r="X57" i="32" s="1"/>
  <c r="X58" i="32" s="1"/>
  <c r="X59" i="32" s="1"/>
  <c r="X60" i="32" s="1"/>
  <c r="X38" i="32"/>
  <c r="D43" i="36"/>
  <c r="L5" i="32"/>
  <c r="AZ7" i="33"/>
  <c r="BA7" i="33" s="1"/>
  <c r="BB7" i="33" s="1"/>
  <c r="AB7" i="32"/>
  <c r="E47" i="36"/>
  <c r="AB6" i="32"/>
  <c r="ES37" i="39"/>
  <c r="FE37" i="39"/>
  <c r="DV49" i="6"/>
  <c r="G4" i="32"/>
  <c r="G5" i="32"/>
  <c r="G6" i="32"/>
  <c r="C43" i="36"/>
  <c r="C47" i="36"/>
  <c r="AZ5" i="33"/>
  <c r="BA5" i="33" s="1"/>
  <c r="BB5" i="33" s="1"/>
  <c r="O36" i="64"/>
  <c r="S135" i="64" s="1"/>
  <c r="N36" i="64"/>
  <c r="F37" i="30"/>
  <c r="K37" i="30" s="1"/>
  <c r="M37" i="30" s="1"/>
  <c r="F37" i="64"/>
  <c r="K37" i="64" s="1"/>
  <c r="M37" i="64" s="1"/>
  <c r="FO37" i="39"/>
  <c r="DX49" i="6"/>
  <c r="EU37" i="39"/>
  <c r="EW37" i="39"/>
  <c r="O4" i="32"/>
  <c r="O5" i="32"/>
  <c r="O6" i="32"/>
  <c r="FR37" i="39"/>
  <c r="S4" i="32"/>
  <c r="S5" i="32"/>
  <c r="S6" i="32"/>
  <c r="AB5" i="32"/>
  <c r="D47" i="36"/>
  <c r="AZ6" i="33"/>
  <c r="BA6" i="33" s="1"/>
  <c r="BB6" i="33" s="1"/>
  <c r="X50" i="41" l="1"/>
  <c r="Y50" i="41"/>
  <c r="U51" i="72"/>
  <c r="T51" i="72"/>
  <c r="T39" i="74"/>
  <c r="U39" i="74"/>
  <c r="U39" i="73"/>
  <c r="T39" i="73"/>
  <c r="AC154" i="41"/>
  <c r="R40" i="73"/>
  <c r="S40" i="73" s="1"/>
  <c r="J40" i="74"/>
  <c r="R40" i="74" s="1"/>
  <c r="S40" i="74" s="1"/>
  <c r="L14" i="32"/>
  <c r="L15" i="32" s="1"/>
  <c r="L38" i="32" s="1"/>
  <c r="DN52" i="39"/>
  <c r="J52" i="72" s="1"/>
  <c r="R52" i="72" s="1"/>
  <c r="S52" i="72" s="1"/>
  <c r="GB51" i="39"/>
  <c r="GF51" i="39"/>
  <c r="GJ51" i="39"/>
  <c r="GN51" i="39"/>
  <c r="GR51" i="39"/>
  <c r="GV51" i="39"/>
  <c r="GZ51" i="39"/>
  <c r="FY51" i="39"/>
  <c r="GC51" i="39"/>
  <c r="K51" i="41" s="1"/>
  <c r="U51" i="41" s="1"/>
  <c r="W51" i="41" s="1"/>
  <c r="GG51" i="39"/>
  <c r="GK51" i="39"/>
  <c r="GO51" i="39"/>
  <c r="GS51" i="39"/>
  <c r="GW51" i="39"/>
  <c r="FZ51" i="39"/>
  <c r="GD51" i="39"/>
  <c r="GH51" i="39"/>
  <c r="GL51" i="39"/>
  <c r="GP51" i="39"/>
  <c r="GT51" i="39"/>
  <c r="GX51" i="39"/>
  <c r="GA51" i="39"/>
  <c r="GE51" i="39"/>
  <c r="GI51" i="39"/>
  <c r="GM51" i="39"/>
  <c r="GQ51" i="39"/>
  <c r="GU51" i="39"/>
  <c r="GY51" i="39"/>
  <c r="FX51" i="39"/>
  <c r="S39" i="58"/>
  <c r="R39" i="58"/>
  <c r="P40" i="29"/>
  <c r="Q40" i="29" s="1"/>
  <c r="P40" i="58"/>
  <c r="Q40" i="58" s="1"/>
  <c r="CR41" i="39"/>
  <c r="CT40" i="39"/>
  <c r="CS40" i="39"/>
  <c r="H7" i="32"/>
  <c r="E42" i="36"/>
  <c r="H6" i="32"/>
  <c r="C44" i="36"/>
  <c r="H5" i="32"/>
  <c r="D42" i="36"/>
  <c r="W38" i="32"/>
  <c r="X39" i="32"/>
  <c r="X40" i="32" s="1"/>
  <c r="X41" i="32" s="1"/>
  <c r="X42" i="32" s="1"/>
  <c r="X43" i="32" s="1"/>
  <c r="X44" i="32" s="1"/>
  <c r="X45" i="32" s="1"/>
  <c r="X46" i="32" s="1"/>
  <c r="X47" i="32" s="1"/>
  <c r="X48" i="32" s="1"/>
  <c r="X49" i="32" s="1"/>
  <c r="U126" i="27"/>
  <c r="C42" i="32"/>
  <c r="N46" i="36"/>
  <c r="AT16" i="33"/>
  <c r="AV16" i="33" s="1"/>
  <c r="D44" i="36"/>
  <c r="P5" i="32"/>
  <c r="AH5" i="33"/>
  <c r="AJ5" i="33" s="1"/>
  <c r="I18" i="35" s="1"/>
  <c r="J18" i="35" s="1"/>
  <c r="AH6" i="33"/>
  <c r="AJ6" i="33" s="1"/>
  <c r="I19" i="35" s="1"/>
  <c r="J19" i="35" s="1"/>
  <c r="AH7" i="33"/>
  <c r="AJ7" i="33" s="1"/>
  <c r="I20" i="35" s="1"/>
  <c r="J20" i="35" s="1"/>
  <c r="C42" i="36"/>
  <c r="K14" i="32"/>
  <c r="C45" i="36"/>
  <c r="AN5" i="33"/>
  <c r="AO5" i="33" s="1"/>
  <c r="AP5" i="33" s="1"/>
  <c r="E45" i="36"/>
  <c r="T7" i="32"/>
  <c r="AN7" i="33"/>
  <c r="AO7" i="33" s="1"/>
  <c r="AP7" i="33" s="1"/>
  <c r="T6" i="32"/>
  <c r="D45" i="36"/>
  <c r="T5" i="32"/>
  <c r="AN6" i="33"/>
  <c r="AO6" i="33" s="1"/>
  <c r="AP6" i="33" s="1"/>
  <c r="E44" i="36"/>
  <c r="P6" i="32"/>
  <c r="P7" i="32"/>
  <c r="N37" i="64"/>
  <c r="O37" i="64"/>
  <c r="O122" i="64" s="1"/>
  <c r="S4" i="26"/>
  <c r="T4" i="26" s="1"/>
  <c r="S6" i="26"/>
  <c r="T6" i="26" s="1"/>
  <c r="E25" i="67"/>
  <c r="U28" i="35"/>
  <c r="N8" i="36"/>
  <c r="E58" i="36" l="1"/>
  <c r="Y51" i="41"/>
  <c r="X51" i="41"/>
  <c r="T40" i="73"/>
  <c r="U40" i="73"/>
  <c r="T52" i="72"/>
  <c r="U52" i="72"/>
  <c r="T40" i="74"/>
  <c r="U40" i="74"/>
  <c r="R41" i="73"/>
  <c r="S41" i="73" s="1"/>
  <c r="J41" i="74"/>
  <c r="R41" i="74" s="1"/>
  <c r="S41" i="74" s="1"/>
  <c r="DN53" i="39"/>
  <c r="J53" i="72" s="1"/>
  <c r="R53" i="72" s="1"/>
  <c r="S53" i="72" s="1"/>
  <c r="GB52" i="39"/>
  <c r="GF52" i="39"/>
  <c r="GJ52" i="39"/>
  <c r="GN52" i="39"/>
  <c r="GR52" i="39"/>
  <c r="GV52" i="39"/>
  <c r="GZ52" i="39"/>
  <c r="FY52" i="39"/>
  <c r="GC52" i="39"/>
  <c r="K52" i="41" s="1"/>
  <c r="U52" i="41" s="1"/>
  <c r="W52" i="41" s="1"/>
  <c r="GG52" i="39"/>
  <c r="GK52" i="39"/>
  <c r="GO52" i="39"/>
  <c r="GS52" i="39"/>
  <c r="GW52" i="39"/>
  <c r="FZ52" i="39"/>
  <c r="GD52" i="39"/>
  <c r="GH52" i="39"/>
  <c r="GL52" i="39"/>
  <c r="GP52" i="39"/>
  <c r="GT52" i="39"/>
  <c r="GX52" i="39"/>
  <c r="GA52" i="39"/>
  <c r="GE52" i="39"/>
  <c r="GI52" i="39"/>
  <c r="GM52" i="39"/>
  <c r="GQ52" i="39"/>
  <c r="GU52" i="39"/>
  <c r="GY52" i="39"/>
  <c r="FX52" i="39"/>
  <c r="P41" i="29"/>
  <c r="Q41" i="29" s="1"/>
  <c r="P41" i="58"/>
  <c r="Q41" i="58" s="1"/>
  <c r="CT41" i="39"/>
  <c r="CR42" i="39"/>
  <c r="CS41" i="39"/>
  <c r="V28" i="35"/>
  <c r="N28" i="36" s="1"/>
  <c r="R40" i="58"/>
  <c r="S40" i="58"/>
  <c r="H14" i="32"/>
  <c r="H15" i="32" s="1"/>
  <c r="H38" i="32" s="1"/>
  <c r="T14" i="32"/>
  <c r="S14" i="32" s="1"/>
  <c r="W39" i="32"/>
  <c r="W40" i="32" s="1"/>
  <c r="W41" i="32" s="1"/>
  <c r="W42" i="32" s="1"/>
  <c r="W43" i="32" s="1"/>
  <c r="W44" i="32" s="1"/>
  <c r="W45" i="32" s="1"/>
  <c r="W46" i="32" s="1"/>
  <c r="W47" i="32" s="1"/>
  <c r="W48" i="32" s="1"/>
  <c r="W49" i="32" s="1"/>
  <c r="C48" i="36"/>
  <c r="P14" i="32"/>
  <c r="P15" i="32" s="1"/>
  <c r="U127" i="27"/>
  <c r="C43" i="32"/>
  <c r="D48" i="36"/>
  <c r="T16" i="26"/>
  <c r="T14" i="26"/>
  <c r="L39" i="32"/>
  <c r="L40" i="32" s="1"/>
  <c r="L41" i="32" s="1"/>
  <c r="L42" i="32" s="1"/>
  <c r="L43" i="32" s="1"/>
  <c r="L44" i="32" s="1"/>
  <c r="L45" i="32" s="1"/>
  <c r="L46" i="32" s="1"/>
  <c r="L47" i="32" s="1"/>
  <c r="L48" i="32" s="1"/>
  <c r="L49" i="32" s="1"/>
  <c r="L50" i="32" s="1"/>
  <c r="L51" i="32" s="1"/>
  <c r="L52" i="32" s="1"/>
  <c r="L53" i="32" s="1"/>
  <c r="L54" i="32" s="1"/>
  <c r="L55" i="32" s="1"/>
  <c r="L56" i="32" s="1"/>
  <c r="L57" i="32" s="1"/>
  <c r="L58" i="32" s="1"/>
  <c r="L59" i="32" s="1"/>
  <c r="L60" i="32" s="1"/>
  <c r="K38" i="32"/>
  <c r="I123" i="29" s="1"/>
  <c r="G14" i="32"/>
  <c r="E48" i="36"/>
  <c r="R138" i="64"/>
  <c r="R139" i="64"/>
  <c r="R126" i="64"/>
  <c r="R127" i="64"/>
  <c r="R129" i="64"/>
  <c r="R140" i="64"/>
  <c r="R132" i="64"/>
  <c r="R134" i="64"/>
  <c r="R135" i="64"/>
  <c r="R136" i="64"/>
  <c r="R141" i="64"/>
  <c r="AB15" i="32"/>
  <c r="AB38" i="32" s="1"/>
  <c r="AA14" i="32"/>
  <c r="T17" i="26"/>
  <c r="S138" i="64"/>
  <c r="S139" i="64"/>
  <c r="S127" i="64"/>
  <c r="S129" i="64"/>
  <c r="S131" i="64"/>
  <c r="S136" i="64"/>
  <c r="S141" i="64"/>
  <c r="M43" i="36"/>
  <c r="K15" i="32"/>
  <c r="N43" i="36" s="1"/>
  <c r="U29" i="35"/>
  <c r="V29" i="35" s="1"/>
  <c r="O8" i="36"/>
  <c r="C19" i="36" s="1"/>
  <c r="E55" i="36" l="1"/>
  <c r="E19" i="36"/>
  <c r="U53" i="72"/>
  <c r="T53" i="72"/>
  <c r="T41" i="74"/>
  <c r="U41" i="74"/>
  <c r="T41" i="73"/>
  <c r="U41" i="73"/>
  <c r="X52" i="41"/>
  <c r="Y52" i="41"/>
  <c r="R42" i="73"/>
  <c r="S42" i="73" s="1"/>
  <c r="J42" i="74"/>
  <c r="R42" i="74" s="1"/>
  <c r="S42" i="74" s="1"/>
  <c r="T15" i="32"/>
  <c r="T38" i="32" s="1"/>
  <c r="W20" i="32"/>
  <c r="X20" i="32" s="1"/>
  <c r="DN54" i="39"/>
  <c r="J54" i="72" s="1"/>
  <c r="R54" i="72" s="1"/>
  <c r="S54" i="72" s="1"/>
  <c r="GB53" i="39"/>
  <c r="GF53" i="39"/>
  <c r="GJ53" i="39"/>
  <c r="GN53" i="39"/>
  <c r="GR53" i="39"/>
  <c r="GV53" i="39"/>
  <c r="GZ53" i="39"/>
  <c r="FY53" i="39"/>
  <c r="GC53" i="39"/>
  <c r="K53" i="41" s="1"/>
  <c r="U53" i="41" s="1"/>
  <c r="W53" i="41" s="1"/>
  <c r="GG53" i="39"/>
  <c r="GK53" i="39"/>
  <c r="GO53" i="39"/>
  <c r="GS53" i="39"/>
  <c r="GW53" i="39"/>
  <c r="FZ53" i="39"/>
  <c r="GD53" i="39"/>
  <c r="GH53" i="39"/>
  <c r="GL53" i="39"/>
  <c r="GP53" i="39"/>
  <c r="GT53" i="39"/>
  <c r="GX53" i="39"/>
  <c r="GA53" i="39"/>
  <c r="GE53" i="39"/>
  <c r="GI53" i="39"/>
  <c r="GM53" i="39"/>
  <c r="GQ53" i="39"/>
  <c r="GU53" i="39"/>
  <c r="GY53" i="39"/>
  <c r="FX53" i="39"/>
  <c r="P42" i="29"/>
  <c r="Q42" i="29" s="1"/>
  <c r="P42" i="58"/>
  <c r="Q42" i="58" s="1"/>
  <c r="CT42" i="39"/>
  <c r="CR43" i="39"/>
  <c r="CS42" i="39"/>
  <c r="S41" i="58"/>
  <c r="R41" i="58"/>
  <c r="AA15" i="32"/>
  <c r="M47" i="36"/>
  <c r="AZ15" i="33"/>
  <c r="BB15" i="33" s="1"/>
  <c r="N9" i="36" s="1"/>
  <c r="K39" i="32"/>
  <c r="F25" i="67"/>
  <c r="G25" i="67" s="1"/>
  <c r="D36" i="36" s="1"/>
  <c r="O28" i="36"/>
  <c r="C36" i="36" s="1"/>
  <c r="M45" i="36"/>
  <c r="S15" i="32"/>
  <c r="AN15" i="33"/>
  <c r="AP15" i="33" s="1"/>
  <c r="C24" i="67" s="1"/>
  <c r="G15" i="32"/>
  <c r="N42" i="36" s="1"/>
  <c r="M42" i="36"/>
  <c r="AA38" i="32"/>
  <c r="AB39" i="32"/>
  <c r="AB40" i="32" s="1"/>
  <c r="AB41" i="32" s="1"/>
  <c r="AB42" i="32" s="1"/>
  <c r="AB43" i="32" s="1"/>
  <c r="AB44" i="32" s="1"/>
  <c r="AB45" i="32" s="1"/>
  <c r="AB46" i="32" s="1"/>
  <c r="AB47" i="32" s="1"/>
  <c r="AB48" i="32" s="1"/>
  <c r="AB49" i="32" s="1"/>
  <c r="AB50" i="32" s="1"/>
  <c r="AB51" i="32" s="1"/>
  <c r="AB52" i="32" s="1"/>
  <c r="AB53" i="32" s="1"/>
  <c r="AB54" i="32" s="1"/>
  <c r="AB55" i="32" s="1"/>
  <c r="AB56" i="32" s="1"/>
  <c r="AB57" i="32" s="1"/>
  <c r="AB58" i="32" s="1"/>
  <c r="AB59" i="32" s="1"/>
  <c r="AB60" i="32" s="1"/>
  <c r="C44" i="32"/>
  <c r="U128" i="27"/>
  <c r="T39" i="32"/>
  <c r="T40" i="32" s="1"/>
  <c r="T41" i="32" s="1"/>
  <c r="T42" i="32" s="1"/>
  <c r="T43" i="32" s="1"/>
  <c r="T44" i="32" s="1"/>
  <c r="T45" i="32" s="1"/>
  <c r="T46" i="32" s="1"/>
  <c r="T47" i="32" s="1"/>
  <c r="T48" i="32" s="1"/>
  <c r="T49" i="32" s="1"/>
  <c r="T50" i="32" s="1"/>
  <c r="T51" i="32" s="1"/>
  <c r="T52" i="32" s="1"/>
  <c r="T53" i="32" s="1"/>
  <c r="T54" i="32" s="1"/>
  <c r="T55" i="32" s="1"/>
  <c r="T56" i="32" s="1"/>
  <c r="T57" i="32" s="1"/>
  <c r="T58" i="32" s="1"/>
  <c r="T59" i="32" s="1"/>
  <c r="T60" i="32" s="1"/>
  <c r="S38" i="32"/>
  <c r="H39" i="32"/>
  <c r="H40" i="32" s="1"/>
  <c r="H41" i="32" s="1"/>
  <c r="H42" i="32" s="1"/>
  <c r="H43" i="32" s="1"/>
  <c r="H44" i="32" s="1"/>
  <c r="H45" i="32" s="1"/>
  <c r="H46" i="32" s="1"/>
  <c r="H47" i="32" s="1"/>
  <c r="H48" i="32" s="1"/>
  <c r="H49" i="32" s="1"/>
  <c r="H50" i="32" s="1"/>
  <c r="H51" i="32" s="1"/>
  <c r="H52" i="32" s="1"/>
  <c r="H53" i="32" s="1"/>
  <c r="H54" i="32" s="1"/>
  <c r="H55" i="32" s="1"/>
  <c r="H56" i="32" s="1"/>
  <c r="H57" i="32" s="1"/>
  <c r="H58" i="32" s="1"/>
  <c r="H59" i="32" s="1"/>
  <c r="H60" i="32" s="1"/>
  <c r="G38" i="32"/>
  <c r="G123" i="28" s="1"/>
  <c r="M123" i="28" s="1"/>
  <c r="O123" i="28" s="1"/>
  <c r="W50" i="32"/>
  <c r="W51" i="32" s="1"/>
  <c r="W52" i="32" s="1"/>
  <c r="W53" i="32" s="1"/>
  <c r="W54" i="32" s="1"/>
  <c r="W55" i="32" s="1"/>
  <c r="W56" i="32" s="1"/>
  <c r="W57" i="32" s="1"/>
  <c r="W58" i="32" s="1"/>
  <c r="W59" i="32" s="1"/>
  <c r="W60" i="32" s="1"/>
  <c r="C58" i="36" l="1"/>
  <c r="Y53" i="41"/>
  <c r="X53" i="41"/>
  <c r="T42" i="74"/>
  <c r="U42" i="74"/>
  <c r="T54" i="72"/>
  <c r="U54" i="72"/>
  <c r="U42" i="73"/>
  <c r="T42" i="73"/>
  <c r="R43" i="73"/>
  <c r="S43" i="73" s="1"/>
  <c r="J43" i="74"/>
  <c r="R43" i="74" s="1"/>
  <c r="S43" i="74" s="1"/>
  <c r="K40" i="32"/>
  <c r="I124" i="29"/>
  <c r="DN55" i="39"/>
  <c r="J55" i="72" s="1"/>
  <c r="R55" i="72" s="1"/>
  <c r="S55" i="72" s="1"/>
  <c r="GB54" i="39"/>
  <c r="GF54" i="39"/>
  <c r="GJ54" i="39"/>
  <c r="GN54" i="39"/>
  <c r="GR54" i="39"/>
  <c r="GV54" i="39"/>
  <c r="GZ54" i="39"/>
  <c r="FY54" i="39"/>
  <c r="GC54" i="39"/>
  <c r="K54" i="41" s="1"/>
  <c r="U54" i="41" s="1"/>
  <c r="W54" i="41" s="1"/>
  <c r="GG54" i="39"/>
  <c r="GK54" i="39"/>
  <c r="GO54" i="39"/>
  <c r="GS54" i="39"/>
  <c r="GW54" i="39"/>
  <c r="FZ54" i="39"/>
  <c r="GD54" i="39"/>
  <c r="GH54" i="39"/>
  <c r="GL54" i="39"/>
  <c r="GP54" i="39"/>
  <c r="GT54" i="39"/>
  <c r="GX54" i="39"/>
  <c r="GA54" i="39"/>
  <c r="GE54" i="39"/>
  <c r="GI54" i="39"/>
  <c r="GM54" i="39"/>
  <c r="GQ54" i="39"/>
  <c r="GU54" i="39"/>
  <c r="GY54" i="39"/>
  <c r="FX54" i="39"/>
  <c r="S42" i="58"/>
  <c r="R42" i="58"/>
  <c r="P43" i="29"/>
  <c r="Q43" i="29" s="1"/>
  <c r="P43" i="58"/>
  <c r="Q43" i="58" s="1"/>
  <c r="CR44" i="39"/>
  <c r="CS43" i="39"/>
  <c r="CT43" i="39"/>
  <c r="G39" i="32"/>
  <c r="U129" i="27"/>
  <c r="C45" i="32"/>
  <c r="E54" i="36"/>
  <c r="E36" i="36"/>
  <c r="D58" i="36" s="1"/>
  <c r="N7" i="36"/>
  <c r="O28" i="35"/>
  <c r="P28" i="35" s="1"/>
  <c r="M48" i="36"/>
  <c r="W21" i="32"/>
  <c r="S39" i="32"/>
  <c r="S40" i="32" s="1"/>
  <c r="S41" i="32" s="1"/>
  <c r="S42" i="32" s="1"/>
  <c r="S43" i="32" s="1"/>
  <c r="S44" i="32" s="1"/>
  <c r="S45" i="32" s="1"/>
  <c r="S46" i="32" s="1"/>
  <c r="S47" i="32" s="1"/>
  <c r="S48" i="32" s="1"/>
  <c r="S49" i="32" s="1"/>
  <c r="AA39" i="32"/>
  <c r="AA40" i="32" s="1"/>
  <c r="AA41" i="32" s="1"/>
  <c r="AA42" i="32" s="1"/>
  <c r="AA43" i="32" s="1"/>
  <c r="AA44" i="32" s="1"/>
  <c r="AA45" i="32" s="1"/>
  <c r="AA46" i="32" s="1"/>
  <c r="AA47" i="32" s="1"/>
  <c r="AA48" i="32" s="1"/>
  <c r="AA49" i="32" s="1"/>
  <c r="AN16" i="33"/>
  <c r="AP16" i="33" s="1"/>
  <c r="N45" i="36"/>
  <c r="N47" i="36"/>
  <c r="AZ16" i="33"/>
  <c r="BB16" i="33" s="1"/>
  <c r="O9" i="36" s="1"/>
  <c r="C20" i="36" s="1"/>
  <c r="N27" i="36" l="1"/>
  <c r="E59" i="36"/>
  <c r="E57" i="36"/>
  <c r="E20" i="36"/>
  <c r="Y54" i="41"/>
  <c r="X54" i="41"/>
  <c r="T43" i="74"/>
  <c r="U43" i="74"/>
  <c r="U55" i="72"/>
  <c r="T55" i="72"/>
  <c r="U43" i="73"/>
  <c r="T43" i="73"/>
  <c r="R44" i="73"/>
  <c r="S44" i="73" s="1"/>
  <c r="J44" i="74"/>
  <c r="R44" i="74" s="1"/>
  <c r="S44" i="74" s="1"/>
  <c r="G40" i="32"/>
  <c r="G124" i="28"/>
  <c r="M124" i="28" s="1"/>
  <c r="O124" i="28" s="1"/>
  <c r="K41" i="32"/>
  <c r="I125" i="29"/>
  <c r="DN56" i="39"/>
  <c r="J56" i="72" s="1"/>
  <c r="R56" i="72" s="1"/>
  <c r="S56" i="72" s="1"/>
  <c r="GB55" i="39"/>
  <c r="GF55" i="39"/>
  <c r="GJ55" i="39"/>
  <c r="GN55" i="39"/>
  <c r="GR55" i="39"/>
  <c r="GV55" i="39"/>
  <c r="GZ55" i="39"/>
  <c r="FY55" i="39"/>
  <c r="GC55" i="39"/>
  <c r="K55" i="41" s="1"/>
  <c r="U55" i="41" s="1"/>
  <c r="W55" i="41" s="1"/>
  <c r="GG55" i="39"/>
  <c r="GK55" i="39"/>
  <c r="GO55" i="39"/>
  <c r="GS55" i="39"/>
  <c r="GW55" i="39"/>
  <c r="FZ55" i="39"/>
  <c r="GD55" i="39"/>
  <c r="GH55" i="39"/>
  <c r="GL55" i="39"/>
  <c r="GP55" i="39"/>
  <c r="GT55" i="39"/>
  <c r="GX55" i="39"/>
  <c r="GA55" i="39"/>
  <c r="GE55" i="39"/>
  <c r="GI55" i="39"/>
  <c r="GM55" i="39"/>
  <c r="GQ55" i="39"/>
  <c r="GU55" i="39"/>
  <c r="GY55" i="39"/>
  <c r="FX55" i="39"/>
  <c r="S43" i="58"/>
  <c r="R43" i="58"/>
  <c r="S20" i="32"/>
  <c r="T20" i="32" s="1"/>
  <c r="P44" i="29"/>
  <c r="Q44" i="29" s="1"/>
  <c r="P44" i="58"/>
  <c r="Q44" i="58" s="1"/>
  <c r="CR45" i="39"/>
  <c r="CT44" i="39"/>
  <c r="CS44" i="39"/>
  <c r="AA20" i="32"/>
  <c r="AB20" i="32" s="1"/>
  <c r="N48" i="36"/>
  <c r="O29" i="35"/>
  <c r="P29" i="35" s="1"/>
  <c r="O7" i="36"/>
  <c r="C18" i="36" s="1"/>
  <c r="S50" i="32"/>
  <c r="S51" i="32" s="1"/>
  <c r="S52" i="32" s="1"/>
  <c r="S53" i="32" s="1"/>
  <c r="S54" i="32" s="1"/>
  <c r="S55" i="32" s="1"/>
  <c r="S56" i="32" s="1"/>
  <c r="S57" i="32" s="1"/>
  <c r="S58" i="32" s="1"/>
  <c r="S59" i="32" s="1"/>
  <c r="S60" i="32" s="1"/>
  <c r="AA50" i="32"/>
  <c r="AA51" i="32" s="1"/>
  <c r="AA52" i="32" s="1"/>
  <c r="AA53" i="32" s="1"/>
  <c r="AA54" i="32" s="1"/>
  <c r="AA55" i="32" s="1"/>
  <c r="AA56" i="32" s="1"/>
  <c r="AA57" i="32" s="1"/>
  <c r="AA58" i="32" s="1"/>
  <c r="AA59" i="32" s="1"/>
  <c r="AA60" i="32" s="1"/>
  <c r="X21" i="32"/>
  <c r="W22" i="32"/>
  <c r="E24" i="67"/>
  <c r="U130" i="27"/>
  <c r="C46" i="32"/>
  <c r="E60" i="36" l="1"/>
  <c r="E18" i="36"/>
  <c r="C59" i="36"/>
  <c r="T56" i="72"/>
  <c r="U56" i="72"/>
  <c r="U44" i="73"/>
  <c r="T44" i="73"/>
  <c r="X55" i="41"/>
  <c r="Y55" i="41"/>
  <c r="U44" i="74"/>
  <c r="T44" i="74"/>
  <c r="R45" i="73"/>
  <c r="S45" i="73" s="1"/>
  <c r="J45" i="74"/>
  <c r="R45" i="74" s="1"/>
  <c r="S45" i="74" s="1"/>
  <c r="G41" i="32"/>
  <c r="G125" i="28"/>
  <c r="M125" i="28" s="1"/>
  <c r="O125" i="28" s="1"/>
  <c r="K42" i="32"/>
  <c r="I126" i="29"/>
  <c r="DN57" i="39"/>
  <c r="J57" i="72" s="1"/>
  <c r="R57" i="72" s="1"/>
  <c r="S57" i="72" s="1"/>
  <c r="GB56" i="39"/>
  <c r="GF56" i="39"/>
  <c r="GJ56" i="39"/>
  <c r="GN56" i="39"/>
  <c r="GR56" i="39"/>
  <c r="GV56" i="39"/>
  <c r="GZ56" i="39"/>
  <c r="FY56" i="39"/>
  <c r="GC56" i="39"/>
  <c r="K56" i="41" s="1"/>
  <c r="U56" i="41" s="1"/>
  <c r="W56" i="41" s="1"/>
  <c r="GG56" i="39"/>
  <c r="GK56" i="39"/>
  <c r="GO56" i="39"/>
  <c r="GS56" i="39"/>
  <c r="GW56" i="39"/>
  <c r="FZ56" i="39"/>
  <c r="GD56" i="39"/>
  <c r="GH56" i="39"/>
  <c r="GL56" i="39"/>
  <c r="GP56" i="39"/>
  <c r="GT56" i="39"/>
  <c r="GX56" i="39"/>
  <c r="GA56" i="39"/>
  <c r="GE56" i="39"/>
  <c r="GI56" i="39"/>
  <c r="GM56" i="39"/>
  <c r="GQ56" i="39"/>
  <c r="GU56" i="39"/>
  <c r="GY56" i="39"/>
  <c r="FX56" i="39"/>
  <c r="P45" i="29"/>
  <c r="Q45" i="29" s="1"/>
  <c r="P45" i="58"/>
  <c r="Q45" i="58" s="1"/>
  <c r="CT45" i="39"/>
  <c r="CS45" i="39"/>
  <c r="CR46" i="39"/>
  <c r="R44" i="58"/>
  <c r="S44" i="58"/>
  <c r="U131" i="27"/>
  <c r="C47" i="32"/>
  <c r="O27" i="36"/>
  <c r="F24" i="67"/>
  <c r="AA21" i="32"/>
  <c r="S21" i="32"/>
  <c r="C57" i="36" l="1"/>
  <c r="Y56" i="41"/>
  <c r="X56" i="41"/>
  <c r="T45" i="74"/>
  <c r="U45" i="74"/>
  <c r="T57" i="72"/>
  <c r="U57" i="72"/>
  <c r="T45" i="73"/>
  <c r="U45" i="73"/>
  <c r="R46" i="73"/>
  <c r="S46" i="73" s="1"/>
  <c r="J46" i="74"/>
  <c r="R46" i="74" s="1"/>
  <c r="S46" i="74" s="1"/>
  <c r="G42" i="32"/>
  <c r="G126" i="28"/>
  <c r="M126" i="28" s="1"/>
  <c r="O126" i="28" s="1"/>
  <c r="K43" i="32"/>
  <c r="I127" i="29"/>
  <c r="DN58" i="39"/>
  <c r="J58" i="72" s="1"/>
  <c r="R58" i="72" s="1"/>
  <c r="S58" i="72" s="1"/>
  <c r="GB57" i="39"/>
  <c r="GF57" i="39"/>
  <c r="GJ57" i="39"/>
  <c r="GN57" i="39"/>
  <c r="GR57" i="39"/>
  <c r="GV57" i="39"/>
  <c r="GZ57" i="39"/>
  <c r="FY57" i="39"/>
  <c r="GC57" i="39"/>
  <c r="K57" i="41" s="1"/>
  <c r="U57" i="41" s="1"/>
  <c r="W57" i="41" s="1"/>
  <c r="GG57" i="39"/>
  <c r="GK57" i="39"/>
  <c r="GO57" i="39"/>
  <c r="GS57" i="39"/>
  <c r="GW57" i="39"/>
  <c r="FZ57" i="39"/>
  <c r="GD57" i="39"/>
  <c r="GH57" i="39"/>
  <c r="GL57" i="39"/>
  <c r="GP57" i="39"/>
  <c r="GT57" i="39"/>
  <c r="GX57" i="39"/>
  <c r="GA57" i="39"/>
  <c r="GE57" i="39"/>
  <c r="GI57" i="39"/>
  <c r="GM57" i="39"/>
  <c r="GQ57" i="39"/>
  <c r="GU57" i="39"/>
  <c r="GY57" i="39"/>
  <c r="FX57" i="39"/>
  <c r="S45" i="58"/>
  <c r="R45" i="58"/>
  <c r="P46" i="29"/>
  <c r="Q46" i="29" s="1"/>
  <c r="CS46" i="39"/>
  <c r="P46" i="58"/>
  <c r="Q46" i="58" s="1"/>
  <c r="CT46" i="39"/>
  <c r="CR47" i="39"/>
  <c r="T21" i="32"/>
  <c r="S22" i="32"/>
  <c r="AB21" i="32"/>
  <c r="AA22" i="32"/>
  <c r="C48" i="32"/>
  <c r="U132" i="27"/>
  <c r="G24" i="67"/>
  <c r="C35" i="36"/>
  <c r="U46" i="73" l="1"/>
  <c r="T46" i="73"/>
  <c r="Y57" i="41"/>
  <c r="X57" i="41"/>
  <c r="T58" i="72"/>
  <c r="U58" i="72"/>
  <c r="T46" i="74"/>
  <c r="U46" i="74"/>
  <c r="R47" i="73"/>
  <c r="S47" i="73" s="1"/>
  <c r="J47" i="74"/>
  <c r="R47" i="74" s="1"/>
  <c r="S47" i="74" s="1"/>
  <c r="G43" i="32"/>
  <c r="G127" i="28"/>
  <c r="M127" i="28" s="1"/>
  <c r="O127" i="28" s="1"/>
  <c r="K44" i="32"/>
  <c r="I128" i="29"/>
  <c r="DN59" i="39"/>
  <c r="J59" i="72" s="1"/>
  <c r="R59" i="72" s="1"/>
  <c r="S59" i="72" s="1"/>
  <c r="GB58" i="39"/>
  <c r="GF58" i="39"/>
  <c r="GJ58" i="39"/>
  <c r="GN58" i="39"/>
  <c r="GR58" i="39"/>
  <c r="GV58" i="39"/>
  <c r="GZ58" i="39"/>
  <c r="FY58" i="39"/>
  <c r="GC58" i="39"/>
  <c r="K58" i="41" s="1"/>
  <c r="U58" i="41" s="1"/>
  <c r="W58" i="41" s="1"/>
  <c r="GG58" i="39"/>
  <c r="GK58" i="39"/>
  <c r="GO58" i="39"/>
  <c r="GS58" i="39"/>
  <c r="GW58" i="39"/>
  <c r="FZ58" i="39"/>
  <c r="GD58" i="39"/>
  <c r="GH58" i="39"/>
  <c r="GL58" i="39"/>
  <c r="GP58" i="39"/>
  <c r="GT58" i="39"/>
  <c r="GX58" i="39"/>
  <c r="GA58" i="39"/>
  <c r="GE58" i="39"/>
  <c r="GI58" i="39"/>
  <c r="GM58" i="39"/>
  <c r="GQ58" i="39"/>
  <c r="GU58" i="39"/>
  <c r="GY58" i="39"/>
  <c r="FX58" i="39"/>
  <c r="P47" i="58"/>
  <c r="Q47" i="58" s="1"/>
  <c r="P47" i="29"/>
  <c r="Q47" i="29" s="1"/>
  <c r="CS47" i="39"/>
  <c r="CT47" i="39"/>
  <c r="CR48" i="39"/>
  <c r="R46" i="58"/>
  <c r="S46" i="58"/>
  <c r="U133" i="27"/>
  <c r="G15" i="33" s="1"/>
  <c r="I15" i="33" s="1"/>
  <c r="N3" i="36" s="1"/>
  <c r="C49" i="32"/>
  <c r="C20" i="32"/>
  <c r="D20" i="32" s="1"/>
  <c r="D35" i="36"/>
  <c r="E35" i="36" s="1"/>
  <c r="U47" i="74" l="1"/>
  <c r="T47" i="74"/>
  <c r="T59" i="72"/>
  <c r="U59" i="72"/>
  <c r="U47" i="73"/>
  <c r="T47" i="73"/>
  <c r="Y58" i="41"/>
  <c r="X58" i="41"/>
  <c r="R48" i="73"/>
  <c r="S48" i="73" s="1"/>
  <c r="J48" i="74"/>
  <c r="R48" i="74" s="1"/>
  <c r="S48" i="74" s="1"/>
  <c r="G44" i="32"/>
  <c r="G128" i="28"/>
  <c r="M128" i="28" s="1"/>
  <c r="O128" i="28" s="1"/>
  <c r="K45" i="32"/>
  <c r="I129" i="29"/>
  <c r="DN60" i="39"/>
  <c r="J60" i="72" s="1"/>
  <c r="R60" i="72" s="1"/>
  <c r="S60" i="72" s="1"/>
  <c r="GB59" i="39"/>
  <c r="GF59" i="39"/>
  <c r="GJ59" i="39"/>
  <c r="GN59" i="39"/>
  <c r="GR59" i="39"/>
  <c r="GV59" i="39"/>
  <c r="GZ59" i="39"/>
  <c r="FY59" i="39"/>
  <c r="GC59" i="39"/>
  <c r="K59" i="41" s="1"/>
  <c r="U59" i="41" s="1"/>
  <c r="W59" i="41" s="1"/>
  <c r="GG59" i="39"/>
  <c r="GK59" i="39"/>
  <c r="GO59" i="39"/>
  <c r="GS59" i="39"/>
  <c r="GW59" i="39"/>
  <c r="FZ59" i="39"/>
  <c r="GD59" i="39"/>
  <c r="GH59" i="39"/>
  <c r="GL59" i="39"/>
  <c r="GP59" i="39"/>
  <c r="GT59" i="39"/>
  <c r="GX59" i="39"/>
  <c r="GA59" i="39"/>
  <c r="GE59" i="39"/>
  <c r="GI59" i="39"/>
  <c r="GM59" i="39"/>
  <c r="GQ59" i="39"/>
  <c r="GU59" i="39"/>
  <c r="GY59" i="39"/>
  <c r="FX59" i="39"/>
  <c r="P48" i="29"/>
  <c r="Q48" i="29" s="1"/>
  <c r="P48" i="58"/>
  <c r="Q48" i="58" s="1"/>
  <c r="CR49" i="39"/>
  <c r="CT48" i="39"/>
  <c r="CS48" i="39"/>
  <c r="S47" i="58"/>
  <c r="R47" i="58"/>
  <c r="D57" i="36"/>
  <c r="C50" i="32"/>
  <c r="U134" i="27"/>
  <c r="Y59" i="41" l="1"/>
  <c r="X59" i="41"/>
  <c r="T48" i="73"/>
  <c r="U48" i="73"/>
  <c r="U60" i="72"/>
  <c r="T60" i="72"/>
  <c r="T48" i="74"/>
  <c r="U48" i="74"/>
  <c r="R49" i="73"/>
  <c r="S49" i="73" s="1"/>
  <c r="J49" i="74"/>
  <c r="R49" i="74" s="1"/>
  <c r="S49" i="74" s="1"/>
  <c r="G45" i="32"/>
  <c r="G129" i="28"/>
  <c r="M129" i="28" s="1"/>
  <c r="O129" i="28" s="1"/>
  <c r="K46" i="32"/>
  <c r="I130" i="29"/>
  <c r="DN61" i="39"/>
  <c r="J61" i="72" s="1"/>
  <c r="R61" i="72" s="1"/>
  <c r="S61" i="72" s="1"/>
  <c r="GB60" i="39"/>
  <c r="GF60" i="39"/>
  <c r="GJ60" i="39"/>
  <c r="GN60" i="39"/>
  <c r="GR60" i="39"/>
  <c r="GV60" i="39"/>
  <c r="GZ60" i="39"/>
  <c r="FY60" i="39"/>
  <c r="GC60" i="39"/>
  <c r="K60" i="41" s="1"/>
  <c r="U60" i="41" s="1"/>
  <c r="W60" i="41" s="1"/>
  <c r="GG60" i="39"/>
  <c r="GK60" i="39"/>
  <c r="GO60" i="39"/>
  <c r="GS60" i="39"/>
  <c r="GW60" i="39"/>
  <c r="FZ60" i="39"/>
  <c r="GD60" i="39"/>
  <c r="GH60" i="39"/>
  <c r="GL60" i="39"/>
  <c r="GP60" i="39"/>
  <c r="GT60" i="39"/>
  <c r="GX60" i="39"/>
  <c r="GA60" i="39"/>
  <c r="GE60" i="39"/>
  <c r="GI60" i="39"/>
  <c r="GM60" i="39"/>
  <c r="GQ60" i="39"/>
  <c r="GU60" i="39"/>
  <c r="GY60" i="39"/>
  <c r="FX60" i="39"/>
  <c r="R48" i="58"/>
  <c r="S48" i="58"/>
  <c r="P49" i="29"/>
  <c r="Q49" i="29" s="1"/>
  <c r="P49" i="58"/>
  <c r="Q49" i="58" s="1"/>
  <c r="CT49" i="39"/>
  <c r="CS49" i="39"/>
  <c r="CR50" i="39"/>
  <c r="U135" i="27"/>
  <c r="C51" i="32"/>
  <c r="Y60" i="41" l="1"/>
  <c r="X60" i="41"/>
  <c r="U61" i="72"/>
  <c r="T61" i="72"/>
  <c r="U49" i="73"/>
  <c r="W142" i="73" s="1"/>
  <c r="T49" i="73"/>
  <c r="V142" i="73" s="1"/>
  <c r="T49" i="74"/>
  <c r="U49" i="74"/>
  <c r="J50" i="74"/>
  <c r="R50" i="74" s="1"/>
  <c r="S50" i="74" s="1"/>
  <c r="R50" i="73"/>
  <c r="S50" i="73" s="1"/>
  <c r="G46" i="32"/>
  <c r="G130" i="28"/>
  <c r="M130" i="28" s="1"/>
  <c r="O130" i="28" s="1"/>
  <c r="K47" i="32"/>
  <c r="I131" i="29"/>
  <c r="DN62" i="39"/>
  <c r="J62" i="72" s="1"/>
  <c r="R62" i="72" s="1"/>
  <c r="S62" i="72" s="1"/>
  <c r="GB61" i="39"/>
  <c r="GF61" i="39"/>
  <c r="GJ61" i="39"/>
  <c r="GN61" i="39"/>
  <c r="GR61" i="39"/>
  <c r="GV61" i="39"/>
  <c r="GZ61" i="39"/>
  <c r="FY61" i="39"/>
  <c r="GC61" i="39"/>
  <c r="K61" i="41" s="1"/>
  <c r="U61" i="41" s="1"/>
  <c r="W61" i="41" s="1"/>
  <c r="GG61" i="39"/>
  <c r="GK61" i="39"/>
  <c r="GO61" i="39"/>
  <c r="GS61" i="39"/>
  <c r="GW61" i="39"/>
  <c r="FZ61" i="39"/>
  <c r="GD61" i="39"/>
  <c r="GH61" i="39"/>
  <c r="GL61" i="39"/>
  <c r="GP61" i="39"/>
  <c r="GT61" i="39"/>
  <c r="GX61" i="39"/>
  <c r="GA61" i="39"/>
  <c r="GE61" i="39"/>
  <c r="GI61" i="39"/>
  <c r="GM61" i="39"/>
  <c r="GQ61" i="39"/>
  <c r="GU61" i="39"/>
  <c r="GY61" i="39"/>
  <c r="FX61" i="39"/>
  <c r="P50" i="29"/>
  <c r="Q50" i="29" s="1"/>
  <c r="P50" i="58"/>
  <c r="Q50" i="58" s="1"/>
  <c r="CT50" i="39"/>
  <c r="CS50" i="39"/>
  <c r="CR51" i="39"/>
  <c r="R49" i="58"/>
  <c r="S49" i="58"/>
  <c r="U136" i="27"/>
  <c r="C52" i="32"/>
  <c r="U50" i="74" l="1"/>
  <c r="T50" i="74"/>
  <c r="X61" i="41"/>
  <c r="Y61" i="41"/>
  <c r="T62" i="72"/>
  <c r="U62" i="72"/>
  <c r="T50" i="73"/>
  <c r="U50" i="73"/>
  <c r="R51" i="73"/>
  <c r="S51" i="73" s="1"/>
  <c r="J51" i="74"/>
  <c r="R51" i="74" s="1"/>
  <c r="S51" i="74" s="1"/>
  <c r="G47" i="32"/>
  <c r="G131" i="28"/>
  <c r="M131" i="28" s="1"/>
  <c r="O131" i="28" s="1"/>
  <c r="K48" i="32"/>
  <c r="I132" i="29"/>
  <c r="K20" i="32"/>
  <c r="L20" i="32" s="1"/>
  <c r="DN63" i="39"/>
  <c r="J63" i="72" s="1"/>
  <c r="R63" i="72" s="1"/>
  <c r="S63" i="72" s="1"/>
  <c r="GB62" i="39"/>
  <c r="GF62" i="39"/>
  <c r="GJ62" i="39"/>
  <c r="GN62" i="39"/>
  <c r="GR62" i="39"/>
  <c r="GV62" i="39"/>
  <c r="GZ62" i="39"/>
  <c r="FY62" i="39"/>
  <c r="GC62" i="39"/>
  <c r="K62" i="41" s="1"/>
  <c r="U62" i="41" s="1"/>
  <c r="W62" i="41" s="1"/>
  <c r="GG62" i="39"/>
  <c r="GK62" i="39"/>
  <c r="GO62" i="39"/>
  <c r="GS62" i="39"/>
  <c r="GW62" i="39"/>
  <c r="FZ62" i="39"/>
  <c r="GD62" i="39"/>
  <c r="GH62" i="39"/>
  <c r="GL62" i="39"/>
  <c r="GP62" i="39"/>
  <c r="GT62" i="39"/>
  <c r="GX62" i="39"/>
  <c r="GA62" i="39"/>
  <c r="GE62" i="39"/>
  <c r="GI62" i="39"/>
  <c r="GM62" i="39"/>
  <c r="GQ62" i="39"/>
  <c r="GU62" i="39"/>
  <c r="GY62" i="39"/>
  <c r="FX62" i="39"/>
  <c r="P51" i="29"/>
  <c r="Q51" i="29" s="1"/>
  <c r="P51" i="58"/>
  <c r="Q51" i="58" s="1"/>
  <c r="CS51" i="39"/>
  <c r="CT51" i="39"/>
  <c r="CR52" i="39"/>
  <c r="R50" i="58"/>
  <c r="S50" i="58"/>
  <c r="C53" i="32"/>
  <c r="U137" i="27"/>
  <c r="T63" i="72" l="1"/>
  <c r="U63" i="72"/>
  <c r="U51" i="74"/>
  <c r="T51" i="74"/>
  <c r="T51" i="73"/>
  <c r="U51" i="73"/>
  <c r="X62" i="41"/>
  <c r="Y62" i="41"/>
  <c r="R52" i="73"/>
  <c r="S52" i="73" s="1"/>
  <c r="J52" i="74"/>
  <c r="R52" i="74" s="1"/>
  <c r="S52" i="74" s="1"/>
  <c r="G48" i="32"/>
  <c r="G20" i="32" s="1"/>
  <c r="G132" i="28"/>
  <c r="M132" i="28" s="1"/>
  <c r="O132" i="28" s="1"/>
  <c r="K49" i="32"/>
  <c r="I133" i="29"/>
  <c r="DN64" i="39"/>
  <c r="J64" i="72" s="1"/>
  <c r="R64" i="72" s="1"/>
  <c r="S64" i="72" s="1"/>
  <c r="GB63" i="39"/>
  <c r="GF63" i="39"/>
  <c r="GJ63" i="39"/>
  <c r="GN63" i="39"/>
  <c r="GR63" i="39"/>
  <c r="GV63" i="39"/>
  <c r="GZ63" i="39"/>
  <c r="FY63" i="39"/>
  <c r="GC63" i="39"/>
  <c r="K63" i="41" s="1"/>
  <c r="U63" i="41" s="1"/>
  <c r="W63" i="41" s="1"/>
  <c r="GG63" i="39"/>
  <c r="GK63" i="39"/>
  <c r="GO63" i="39"/>
  <c r="GS63" i="39"/>
  <c r="GW63" i="39"/>
  <c r="FZ63" i="39"/>
  <c r="GD63" i="39"/>
  <c r="GH63" i="39"/>
  <c r="GL63" i="39"/>
  <c r="GP63" i="39"/>
  <c r="GT63" i="39"/>
  <c r="GX63" i="39"/>
  <c r="GA63" i="39"/>
  <c r="GE63" i="39"/>
  <c r="GI63" i="39"/>
  <c r="GM63" i="39"/>
  <c r="GQ63" i="39"/>
  <c r="GU63" i="39"/>
  <c r="GY63" i="39"/>
  <c r="FX63" i="39"/>
  <c r="R51" i="58"/>
  <c r="S51" i="58"/>
  <c r="P52" i="29"/>
  <c r="Q52" i="29" s="1"/>
  <c r="P52" i="58"/>
  <c r="Q52" i="58" s="1"/>
  <c r="CR53" i="39"/>
  <c r="CT52" i="39"/>
  <c r="CS52" i="39"/>
  <c r="C54" i="32"/>
  <c r="U138" i="27"/>
  <c r="X63" i="41" l="1"/>
  <c r="Y63" i="41"/>
  <c r="T52" i="73"/>
  <c r="U52" i="73"/>
  <c r="T64" i="72"/>
  <c r="U64" i="72"/>
  <c r="T52" i="74"/>
  <c r="U52" i="74"/>
  <c r="R53" i="73"/>
  <c r="S53" i="73" s="1"/>
  <c r="J53" i="74"/>
  <c r="R53" i="74" s="1"/>
  <c r="S53" i="74" s="1"/>
  <c r="H20" i="32"/>
  <c r="G49" i="32"/>
  <c r="G133" i="28"/>
  <c r="M133" i="28" s="1"/>
  <c r="O133" i="28" s="1"/>
  <c r="P15" i="33" s="1"/>
  <c r="R15" i="33" s="1"/>
  <c r="N4" i="36" s="1"/>
  <c r="K50" i="32"/>
  <c r="I134" i="29"/>
  <c r="DN65" i="39"/>
  <c r="J65" i="72" s="1"/>
  <c r="R65" i="72" s="1"/>
  <c r="S65" i="72" s="1"/>
  <c r="GB64" i="39"/>
  <c r="GF64" i="39"/>
  <c r="GJ64" i="39"/>
  <c r="GN64" i="39"/>
  <c r="GR64" i="39"/>
  <c r="GV64" i="39"/>
  <c r="GZ64" i="39"/>
  <c r="FY64" i="39"/>
  <c r="GC64" i="39"/>
  <c r="K64" i="41" s="1"/>
  <c r="U64" i="41" s="1"/>
  <c r="W64" i="41" s="1"/>
  <c r="GG64" i="39"/>
  <c r="GK64" i="39"/>
  <c r="GO64" i="39"/>
  <c r="GS64" i="39"/>
  <c r="GW64" i="39"/>
  <c r="FZ64" i="39"/>
  <c r="GD64" i="39"/>
  <c r="GH64" i="39"/>
  <c r="GL64" i="39"/>
  <c r="GP64" i="39"/>
  <c r="GT64" i="39"/>
  <c r="GX64" i="39"/>
  <c r="GA64" i="39"/>
  <c r="GE64" i="39"/>
  <c r="GI64" i="39"/>
  <c r="GM64" i="39"/>
  <c r="GQ64" i="39"/>
  <c r="GU64" i="39"/>
  <c r="GY64" i="39"/>
  <c r="FX64" i="39"/>
  <c r="P53" i="29"/>
  <c r="Q53" i="29" s="1"/>
  <c r="P53" i="58"/>
  <c r="Q53" i="58" s="1"/>
  <c r="CR54" i="39"/>
  <c r="CT53" i="39"/>
  <c r="CS53" i="39"/>
  <c r="R52" i="58"/>
  <c r="S52" i="58"/>
  <c r="U139" i="27"/>
  <c r="C55" i="32"/>
  <c r="Y64" i="41" l="1"/>
  <c r="X64" i="41"/>
  <c r="T65" i="72"/>
  <c r="U65" i="72"/>
  <c r="U53" i="74"/>
  <c r="T53" i="74"/>
  <c r="T53" i="73"/>
  <c r="U53" i="73"/>
  <c r="R54" i="73"/>
  <c r="S54" i="73" s="1"/>
  <c r="J54" i="74"/>
  <c r="R54" i="74" s="1"/>
  <c r="S54" i="74" s="1"/>
  <c r="G134" i="28"/>
  <c r="M134" i="28" s="1"/>
  <c r="O134" i="28" s="1"/>
  <c r="G50" i="32"/>
  <c r="K51" i="32"/>
  <c r="I135" i="29"/>
  <c r="DN66" i="39"/>
  <c r="J66" i="72" s="1"/>
  <c r="R66" i="72" s="1"/>
  <c r="S66" i="72" s="1"/>
  <c r="GB65" i="39"/>
  <c r="GF65" i="39"/>
  <c r="GJ65" i="39"/>
  <c r="GN65" i="39"/>
  <c r="GR65" i="39"/>
  <c r="GV65" i="39"/>
  <c r="GZ65" i="39"/>
  <c r="FY65" i="39"/>
  <c r="GC65" i="39"/>
  <c r="K65" i="41" s="1"/>
  <c r="U65" i="41" s="1"/>
  <c r="W65" i="41" s="1"/>
  <c r="GG65" i="39"/>
  <c r="GK65" i="39"/>
  <c r="GO65" i="39"/>
  <c r="GS65" i="39"/>
  <c r="GW65" i="39"/>
  <c r="FZ65" i="39"/>
  <c r="GD65" i="39"/>
  <c r="GH65" i="39"/>
  <c r="GL65" i="39"/>
  <c r="GP65" i="39"/>
  <c r="GT65" i="39"/>
  <c r="GX65" i="39"/>
  <c r="GA65" i="39"/>
  <c r="GE65" i="39"/>
  <c r="GI65" i="39"/>
  <c r="GM65" i="39"/>
  <c r="GQ65" i="39"/>
  <c r="GU65" i="39"/>
  <c r="GY65" i="39"/>
  <c r="FX65" i="39"/>
  <c r="P54" i="29"/>
  <c r="Q54" i="29" s="1"/>
  <c r="P54" i="58"/>
  <c r="Q54" i="58" s="1"/>
  <c r="CS54" i="39"/>
  <c r="CT54" i="39"/>
  <c r="CR55" i="39"/>
  <c r="R53" i="58"/>
  <c r="S53" i="58"/>
  <c r="U140" i="27"/>
  <c r="C56" i="32"/>
  <c r="T66" i="72" l="1"/>
  <c r="U66" i="72"/>
  <c r="U54" i="74"/>
  <c r="T54" i="74"/>
  <c r="U54" i="73"/>
  <c r="T54" i="73"/>
  <c r="Y65" i="41"/>
  <c r="X65" i="41"/>
  <c r="R55" i="73"/>
  <c r="S55" i="73" s="1"/>
  <c r="J55" i="74"/>
  <c r="R55" i="74" s="1"/>
  <c r="S55" i="74" s="1"/>
  <c r="G51" i="32"/>
  <c r="G135" i="28"/>
  <c r="M135" i="28" s="1"/>
  <c r="O135" i="28" s="1"/>
  <c r="K52" i="32"/>
  <c r="I136" i="29"/>
  <c r="DN67" i="39"/>
  <c r="J67" i="72" s="1"/>
  <c r="R67" i="72" s="1"/>
  <c r="S67" i="72" s="1"/>
  <c r="GB66" i="39"/>
  <c r="GF66" i="39"/>
  <c r="GJ66" i="39"/>
  <c r="GN66" i="39"/>
  <c r="GR66" i="39"/>
  <c r="GV66" i="39"/>
  <c r="GZ66" i="39"/>
  <c r="FY66" i="39"/>
  <c r="GC66" i="39"/>
  <c r="K66" i="41" s="1"/>
  <c r="U66" i="41" s="1"/>
  <c r="W66" i="41" s="1"/>
  <c r="GG66" i="39"/>
  <c r="GK66" i="39"/>
  <c r="GO66" i="39"/>
  <c r="GS66" i="39"/>
  <c r="GW66" i="39"/>
  <c r="FZ66" i="39"/>
  <c r="GD66" i="39"/>
  <c r="GH66" i="39"/>
  <c r="GL66" i="39"/>
  <c r="GP66" i="39"/>
  <c r="GT66" i="39"/>
  <c r="GX66" i="39"/>
  <c r="GA66" i="39"/>
  <c r="GE66" i="39"/>
  <c r="GI66" i="39"/>
  <c r="GU66" i="39"/>
  <c r="FX66" i="39"/>
  <c r="GY66" i="39"/>
  <c r="GM66" i="39"/>
  <c r="GQ66" i="39"/>
  <c r="S54" i="58"/>
  <c r="R54" i="58"/>
  <c r="P55" i="29"/>
  <c r="Q55" i="29" s="1"/>
  <c r="P55" i="58"/>
  <c r="Q55" i="58" s="1"/>
  <c r="CT55" i="39"/>
  <c r="CR56" i="39"/>
  <c r="CS55" i="39"/>
  <c r="U141" i="27"/>
  <c r="C57" i="32"/>
  <c r="U55" i="73" l="1"/>
  <c r="T55" i="73"/>
  <c r="X66" i="41"/>
  <c r="Y66" i="41"/>
  <c r="T67" i="72"/>
  <c r="U67" i="72"/>
  <c r="U55" i="74"/>
  <c r="T55" i="74"/>
  <c r="R56" i="73"/>
  <c r="S56" i="73" s="1"/>
  <c r="J56" i="74"/>
  <c r="R56" i="74" s="1"/>
  <c r="S56" i="74" s="1"/>
  <c r="G136" i="28"/>
  <c r="M136" i="28" s="1"/>
  <c r="O136" i="28" s="1"/>
  <c r="G52" i="32"/>
  <c r="K53" i="32"/>
  <c r="I137" i="29"/>
  <c r="DN68" i="39"/>
  <c r="J68" i="72" s="1"/>
  <c r="R68" i="72" s="1"/>
  <c r="S68" i="72" s="1"/>
  <c r="GB67" i="39"/>
  <c r="GF67" i="39"/>
  <c r="GJ67" i="39"/>
  <c r="GN67" i="39"/>
  <c r="GR67" i="39"/>
  <c r="GV67" i="39"/>
  <c r="GZ67" i="39"/>
  <c r="FY67" i="39"/>
  <c r="GC67" i="39"/>
  <c r="K67" i="41" s="1"/>
  <c r="U67" i="41" s="1"/>
  <c r="W67" i="41" s="1"/>
  <c r="GG67" i="39"/>
  <c r="GK67" i="39"/>
  <c r="GO67" i="39"/>
  <c r="GS67" i="39"/>
  <c r="GW67" i="39"/>
  <c r="FZ67" i="39"/>
  <c r="GD67" i="39"/>
  <c r="GH67" i="39"/>
  <c r="GL67" i="39"/>
  <c r="GP67" i="39"/>
  <c r="GT67" i="39"/>
  <c r="GI67" i="39"/>
  <c r="GX67" i="39"/>
  <c r="GM67" i="39"/>
  <c r="GY67" i="39"/>
  <c r="FX67" i="39"/>
  <c r="GA67" i="39"/>
  <c r="GQ67" i="39"/>
  <c r="GE67" i="39"/>
  <c r="GU67" i="39"/>
  <c r="R55" i="58"/>
  <c r="S55" i="58"/>
  <c r="P56" i="58"/>
  <c r="Q56" i="58" s="1"/>
  <c r="P56" i="29"/>
  <c r="Q56" i="29" s="1"/>
  <c r="CR57" i="39"/>
  <c r="CS56" i="39"/>
  <c r="CT56" i="39"/>
  <c r="C58" i="32"/>
  <c r="U142" i="27"/>
  <c r="U56" i="74" l="1"/>
  <c r="T56" i="74"/>
  <c r="X67" i="41"/>
  <c r="Y67" i="41"/>
  <c r="T56" i="73"/>
  <c r="U56" i="73"/>
  <c r="T68" i="72"/>
  <c r="U68" i="72"/>
  <c r="R57" i="73"/>
  <c r="S57" i="73" s="1"/>
  <c r="J57" i="74"/>
  <c r="R57" i="74" s="1"/>
  <c r="S57" i="74" s="1"/>
  <c r="G53" i="32"/>
  <c r="G137" i="28"/>
  <c r="M137" i="28" s="1"/>
  <c r="O137" i="28" s="1"/>
  <c r="K54" i="32"/>
  <c r="I138" i="29"/>
  <c r="DN69" i="39"/>
  <c r="J69" i="72" s="1"/>
  <c r="R69" i="72" s="1"/>
  <c r="S69" i="72" s="1"/>
  <c r="GB68" i="39"/>
  <c r="GF68" i="39"/>
  <c r="FY68" i="39"/>
  <c r="GC68" i="39"/>
  <c r="K68" i="41" s="1"/>
  <c r="U68" i="41" s="1"/>
  <c r="W68" i="41" s="1"/>
  <c r="GG68" i="39"/>
  <c r="GK68" i="39"/>
  <c r="GO68" i="39"/>
  <c r="GS68" i="39"/>
  <c r="GW68" i="39"/>
  <c r="GD68" i="39"/>
  <c r="GJ68" i="39"/>
  <c r="GP68" i="39"/>
  <c r="GU68" i="39"/>
  <c r="GZ68" i="39"/>
  <c r="GE68" i="39"/>
  <c r="GL68" i="39"/>
  <c r="GQ68" i="39"/>
  <c r="GV68" i="39"/>
  <c r="FZ68" i="39"/>
  <c r="GH68" i="39"/>
  <c r="GM68" i="39"/>
  <c r="GR68" i="39"/>
  <c r="GX68" i="39"/>
  <c r="FX68" i="39"/>
  <c r="GA68" i="39"/>
  <c r="GI68" i="39"/>
  <c r="GN68" i="39"/>
  <c r="GT68" i="39"/>
  <c r="GY68" i="39"/>
  <c r="R56" i="58"/>
  <c r="S56" i="58"/>
  <c r="P57" i="29"/>
  <c r="Q57" i="29" s="1"/>
  <c r="P57" i="58"/>
  <c r="Q57" i="58" s="1"/>
  <c r="CT57" i="39"/>
  <c r="CR58" i="39"/>
  <c r="CS57" i="39"/>
  <c r="U143" i="27"/>
  <c r="C59" i="32"/>
  <c r="U57" i="74" l="1"/>
  <c r="T57" i="74"/>
  <c r="T57" i="73"/>
  <c r="U57" i="73"/>
  <c r="X68" i="41"/>
  <c r="Y68" i="41"/>
  <c r="T69" i="72"/>
  <c r="U69" i="72"/>
  <c r="R58" i="73"/>
  <c r="S58" i="73" s="1"/>
  <c r="J58" i="74"/>
  <c r="R58" i="74" s="1"/>
  <c r="S58" i="74" s="1"/>
  <c r="G138" i="28"/>
  <c r="M138" i="28" s="1"/>
  <c r="O138" i="28" s="1"/>
  <c r="G54" i="32"/>
  <c r="K55" i="32"/>
  <c r="I139" i="29"/>
  <c r="DN70" i="39"/>
  <c r="J70" i="72" s="1"/>
  <c r="R70" i="72" s="1"/>
  <c r="S70" i="72" s="1"/>
  <c r="FY69" i="39"/>
  <c r="GC69" i="39"/>
  <c r="K69" i="41" s="1"/>
  <c r="U69" i="41" s="1"/>
  <c r="W69" i="41" s="1"/>
  <c r="GG69" i="39"/>
  <c r="GK69" i="39"/>
  <c r="GO69" i="39"/>
  <c r="GS69" i="39"/>
  <c r="GW69" i="39"/>
  <c r="GD69" i="39"/>
  <c r="GI69" i="39"/>
  <c r="GN69" i="39"/>
  <c r="GT69" i="39"/>
  <c r="GY69" i="39"/>
  <c r="FZ69" i="39"/>
  <c r="GE69" i="39"/>
  <c r="GJ69" i="39"/>
  <c r="GP69" i="39"/>
  <c r="GU69" i="39"/>
  <c r="GZ69" i="39"/>
  <c r="GA69" i="39"/>
  <c r="GF69" i="39"/>
  <c r="GL69" i="39"/>
  <c r="GQ69" i="39"/>
  <c r="GV69" i="39"/>
  <c r="GB69" i="39"/>
  <c r="GH69" i="39"/>
  <c r="GM69" i="39"/>
  <c r="GR69" i="39"/>
  <c r="GX69" i="39"/>
  <c r="FX69" i="39"/>
  <c r="P58" i="29"/>
  <c r="Q58" i="29" s="1"/>
  <c r="P58" i="58"/>
  <c r="Q58" i="58" s="1"/>
  <c r="CT58" i="39"/>
  <c r="CR59" i="39"/>
  <c r="CS58" i="39"/>
  <c r="R57" i="58"/>
  <c r="S57" i="58"/>
  <c r="C60" i="32"/>
  <c r="U144" i="27"/>
  <c r="X69" i="41" l="1"/>
  <c r="Y69" i="41"/>
  <c r="T70" i="72"/>
  <c r="U70" i="72"/>
  <c r="T58" i="73"/>
  <c r="U58" i="73"/>
  <c r="T58" i="74"/>
  <c r="U58" i="74"/>
  <c r="R59" i="73"/>
  <c r="S59" i="73" s="1"/>
  <c r="J59" i="74"/>
  <c r="R59" i="74" s="1"/>
  <c r="S59" i="74" s="1"/>
  <c r="G55" i="32"/>
  <c r="G139" i="28"/>
  <c r="M139" i="28" s="1"/>
  <c r="O139" i="28" s="1"/>
  <c r="K56" i="32"/>
  <c r="I140" i="29"/>
  <c r="DN71" i="39"/>
  <c r="J71" i="72" s="1"/>
  <c r="R71" i="72" s="1"/>
  <c r="S71" i="72" s="1"/>
  <c r="FY70" i="39"/>
  <c r="GC70" i="39"/>
  <c r="K70" i="41" s="1"/>
  <c r="U70" i="41" s="1"/>
  <c r="W70" i="41" s="1"/>
  <c r="GG70" i="39"/>
  <c r="GB70" i="39"/>
  <c r="GH70" i="39"/>
  <c r="GL70" i="39"/>
  <c r="GP70" i="39"/>
  <c r="GT70" i="39"/>
  <c r="GX70" i="39"/>
  <c r="FX70" i="39"/>
  <c r="GD70" i="39"/>
  <c r="GI70" i="39"/>
  <c r="GM70" i="39"/>
  <c r="GQ70" i="39"/>
  <c r="GU70" i="39"/>
  <c r="GY70" i="39"/>
  <c r="FZ70" i="39"/>
  <c r="GE70" i="39"/>
  <c r="GJ70" i="39"/>
  <c r="GN70" i="39"/>
  <c r="GR70" i="39"/>
  <c r="GV70" i="39"/>
  <c r="GZ70" i="39"/>
  <c r="GA70" i="39"/>
  <c r="GF70" i="39"/>
  <c r="GK70" i="39"/>
  <c r="GO70" i="39"/>
  <c r="GS70" i="39"/>
  <c r="GW70" i="39"/>
  <c r="P59" i="29"/>
  <c r="Q59" i="29" s="1"/>
  <c r="P59" i="58"/>
  <c r="Q59" i="58" s="1"/>
  <c r="CR60" i="39"/>
  <c r="CS59" i="39"/>
  <c r="CT59" i="39"/>
  <c r="S58" i="58"/>
  <c r="R58" i="58"/>
  <c r="U145" i="27"/>
  <c r="C21" i="32"/>
  <c r="D21" i="32" s="1"/>
  <c r="T71" i="72" l="1"/>
  <c r="U71" i="72"/>
  <c r="Y70" i="41"/>
  <c r="X70" i="41"/>
  <c r="T59" i="74"/>
  <c r="U59" i="74"/>
  <c r="T59" i="73"/>
  <c r="U59" i="73"/>
  <c r="R60" i="73"/>
  <c r="S60" i="73" s="1"/>
  <c r="J60" i="74"/>
  <c r="R60" i="74" s="1"/>
  <c r="S60" i="74" s="1"/>
  <c r="G140" i="28"/>
  <c r="M140" i="28" s="1"/>
  <c r="O140" i="28" s="1"/>
  <c r="G56" i="32"/>
  <c r="K57" i="32"/>
  <c r="I141" i="29"/>
  <c r="DN72" i="39"/>
  <c r="J72" i="72" s="1"/>
  <c r="R72" i="72" s="1"/>
  <c r="S72" i="72" s="1"/>
  <c r="FZ71" i="39"/>
  <c r="GD71" i="39"/>
  <c r="GH71" i="39"/>
  <c r="GL71" i="39"/>
  <c r="GP71" i="39"/>
  <c r="GT71" i="39"/>
  <c r="GX71" i="39"/>
  <c r="GA71" i="39"/>
  <c r="GE71" i="39"/>
  <c r="GI71" i="39"/>
  <c r="GM71" i="39"/>
  <c r="GQ71" i="39"/>
  <c r="GU71" i="39"/>
  <c r="GY71" i="39"/>
  <c r="FX71" i="39"/>
  <c r="GB71" i="39"/>
  <c r="GF71" i="39"/>
  <c r="GJ71" i="39"/>
  <c r="GN71" i="39"/>
  <c r="GR71" i="39"/>
  <c r="GV71" i="39"/>
  <c r="GZ71" i="39"/>
  <c r="FY71" i="39"/>
  <c r="GC71" i="39"/>
  <c r="K71" i="41" s="1"/>
  <c r="U71" i="41" s="1"/>
  <c r="W71" i="41" s="1"/>
  <c r="GG71" i="39"/>
  <c r="GK71" i="39"/>
  <c r="GO71" i="39"/>
  <c r="GS71" i="39"/>
  <c r="GW71" i="39"/>
  <c r="P60" i="29"/>
  <c r="Q60" i="29" s="1"/>
  <c r="P60" i="58"/>
  <c r="Q60" i="58" s="1"/>
  <c r="CR61" i="39"/>
  <c r="CS60" i="39"/>
  <c r="CT60" i="39"/>
  <c r="S59" i="58"/>
  <c r="R59" i="58"/>
  <c r="C22" i="32"/>
  <c r="G16" i="33"/>
  <c r="I16" i="33" s="1"/>
  <c r="G6" i="33"/>
  <c r="I6" i="33" s="1"/>
  <c r="G7" i="33"/>
  <c r="I7" i="33" s="1"/>
  <c r="T60" i="73" l="1"/>
  <c r="U60" i="73"/>
  <c r="X71" i="41"/>
  <c r="Y71" i="41"/>
  <c r="T72" i="72"/>
  <c r="U72" i="72"/>
  <c r="T60" i="74"/>
  <c r="U60" i="74"/>
  <c r="R61" i="73"/>
  <c r="S61" i="73" s="1"/>
  <c r="J61" i="74"/>
  <c r="R61" i="74" s="1"/>
  <c r="S61" i="74" s="1"/>
  <c r="G57" i="32"/>
  <c r="G141" i="28"/>
  <c r="M141" i="28" s="1"/>
  <c r="O141" i="28" s="1"/>
  <c r="K58" i="32"/>
  <c r="I142" i="29"/>
  <c r="DN73" i="39"/>
  <c r="J73" i="72" s="1"/>
  <c r="R73" i="72" s="1"/>
  <c r="S73" i="72" s="1"/>
  <c r="FZ72" i="39"/>
  <c r="GD72" i="39"/>
  <c r="GH72" i="39"/>
  <c r="GL72" i="39"/>
  <c r="GP72" i="39"/>
  <c r="GT72" i="39"/>
  <c r="GX72" i="39"/>
  <c r="GA72" i="39"/>
  <c r="GE72" i="39"/>
  <c r="GI72" i="39"/>
  <c r="GM72" i="39"/>
  <c r="GQ72" i="39"/>
  <c r="GU72" i="39"/>
  <c r="GY72" i="39"/>
  <c r="GB72" i="39"/>
  <c r="GF72" i="39"/>
  <c r="GJ72" i="39"/>
  <c r="GN72" i="39"/>
  <c r="GR72" i="39"/>
  <c r="GV72" i="39"/>
  <c r="GZ72" i="39"/>
  <c r="FX72" i="39"/>
  <c r="FY72" i="39"/>
  <c r="GC72" i="39"/>
  <c r="K72" i="41" s="1"/>
  <c r="U72" i="41" s="1"/>
  <c r="W72" i="41" s="1"/>
  <c r="GG72" i="39"/>
  <c r="GK72" i="39"/>
  <c r="GO72" i="39"/>
  <c r="GS72" i="39"/>
  <c r="GW72" i="39"/>
  <c r="P61" i="29"/>
  <c r="Q61" i="29" s="1"/>
  <c r="CT61" i="39"/>
  <c r="P61" i="58"/>
  <c r="Q61" i="58" s="1"/>
  <c r="CS61" i="39"/>
  <c r="CR62" i="39"/>
  <c r="R60" i="58"/>
  <c r="S60" i="58"/>
  <c r="N8" i="26"/>
  <c r="O8" i="26" s="1"/>
  <c r="O3" i="36"/>
  <c r="K67" i="70"/>
  <c r="Y144" i="72" l="1"/>
  <c r="U73" i="72"/>
  <c r="T73" i="72"/>
  <c r="Y72" i="41"/>
  <c r="X72" i="41"/>
  <c r="T61" i="74"/>
  <c r="U61" i="74"/>
  <c r="U61" i="73"/>
  <c r="T61" i="73"/>
  <c r="R62" i="73"/>
  <c r="S62" i="73" s="1"/>
  <c r="J62" i="74"/>
  <c r="R62" i="74" s="1"/>
  <c r="S62" i="74" s="1"/>
  <c r="G58" i="32"/>
  <c r="G142" i="28"/>
  <c r="M142" i="28" s="1"/>
  <c r="O142" i="28" s="1"/>
  <c r="K59" i="32"/>
  <c r="I143" i="29"/>
  <c r="DN74" i="39"/>
  <c r="J74" i="72" s="1"/>
  <c r="R74" i="72" s="1"/>
  <c r="S74" i="72" s="1"/>
  <c r="FZ73" i="39"/>
  <c r="GD73" i="39"/>
  <c r="GH73" i="39"/>
  <c r="GL73" i="39"/>
  <c r="GP73" i="39"/>
  <c r="GT73" i="39"/>
  <c r="GX73" i="39"/>
  <c r="GA73" i="39"/>
  <c r="GE73" i="39"/>
  <c r="GI73" i="39"/>
  <c r="GM73" i="39"/>
  <c r="GQ73" i="39"/>
  <c r="GU73" i="39"/>
  <c r="GY73" i="39"/>
  <c r="GB73" i="39"/>
  <c r="GF73" i="39"/>
  <c r="GJ73" i="39"/>
  <c r="GN73" i="39"/>
  <c r="GR73" i="39"/>
  <c r="GV73" i="39"/>
  <c r="GZ73" i="39"/>
  <c r="FY73" i="39"/>
  <c r="GC73" i="39"/>
  <c r="K73" i="41" s="1"/>
  <c r="U73" i="41" s="1"/>
  <c r="W73" i="41" s="1"/>
  <c r="GG73" i="39"/>
  <c r="GK73" i="39"/>
  <c r="GO73" i="39"/>
  <c r="GS73" i="39"/>
  <c r="GW73" i="39"/>
  <c r="FX73" i="39"/>
  <c r="S61" i="58"/>
  <c r="R61" i="58"/>
  <c r="P62" i="29"/>
  <c r="Q62" i="29" s="1"/>
  <c r="P62" i="58"/>
  <c r="Q62" i="58" s="1"/>
  <c r="CT62" i="39"/>
  <c r="CS62" i="39"/>
  <c r="CR63" i="39"/>
  <c r="C14" i="36"/>
  <c r="Y73" i="41" l="1"/>
  <c r="X73" i="41"/>
  <c r="T62" i="74"/>
  <c r="U62" i="74"/>
  <c r="T62" i="73"/>
  <c r="U62" i="73"/>
  <c r="U74" i="72"/>
  <c r="T74" i="72"/>
  <c r="R63" i="73"/>
  <c r="S63" i="73" s="1"/>
  <c r="J63" i="74"/>
  <c r="R63" i="74" s="1"/>
  <c r="S63" i="74" s="1"/>
  <c r="G59" i="32"/>
  <c r="G143" i="28"/>
  <c r="M143" i="28" s="1"/>
  <c r="O143" i="28" s="1"/>
  <c r="K60" i="32"/>
  <c r="I144" i="29"/>
  <c r="DN75" i="39"/>
  <c r="J75" i="72" s="1"/>
  <c r="R75" i="72" s="1"/>
  <c r="S75" i="72" s="1"/>
  <c r="FZ74" i="39"/>
  <c r="GD74" i="39"/>
  <c r="GH74" i="39"/>
  <c r="GL74" i="39"/>
  <c r="GP74" i="39"/>
  <c r="GT74" i="39"/>
  <c r="GX74" i="39"/>
  <c r="FX74" i="39"/>
  <c r="GA74" i="39"/>
  <c r="GE74" i="39"/>
  <c r="GI74" i="39"/>
  <c r="GM74" i="39"/>
  <c r="GQ74" i="39"/>
  <c r="GU74" i="39"/>
  <c r="GY74" i="39"/>
  <c r="GB74" i="39"/>
  <c r="GF74" i="39"/>
  <c r="GJ74" i="39"/>
  <c r="GN74" i="39"/>
  <c r="GR74" i="39"/>
  <c r="GV74" i="39"/>
  <c r="GZ74" i="39"/>
  <c r="FY74" i="39"/>
  <c r="GC74" i="39"/>
  <c r="K74" i="41" s="1"/>
  <c r="U74" i="41" s="1"/>
  <c r="W74" i="41" s="1"/>
  <c r="GG74" i="39"/>
  <c r="GK74" i="39"/>
  <c r="GO74" i="39"/>
  <c r="GS74" i="39"/>
  <c r="GW74" i="39"/>
  <c r="P63" i="29"/>
  <c r="Q63" i="29" s="1"/>
  <c r="P63" i="58"/>
  <c r="Q63" i="58" s="1"/>
  <c r="CS63" i="39"/>
  <c r="CT63" i="39"/>
  <c r="CR64" i="39"/>
  <c r="R62" i="58"/>
  <c r="S62" i="58"/>
  <c r="E14" i="36"/>
  <c r="U63" i="74" l="1"/>
  <c r="T63" i="74"/>
  <c r="Y74" i="41"/>
  <c r="X74" i="41"/>
  <c r="T75" i="72"/>
  <c r="U75" i="72"/>
  <c r="T63" i="73"/>
  <c r="U63" i="73"/>
  <c r="R64" i="73"/>
  <c r="S64" i="73" s="1"/>
  <c r="J64" i="74"/>
  <c r="R64" i="74" s="1"/>
  <c r="S64" i="74" s="1"/>
  <c r="G144" i="28"/>
  <c r="M144" i="28" s="1"/>
  <c r="O144" i="28" s="1"/>
  <c r="G60" i="32"/>
  <c r="K21" i="32"/>
  <c r="I145" i="29"/>
  <c r="DN76" i="39"/>
  <c r="J76" i="72" s="1"/>
  <c r="R76" i="72" s="1"/>
  <c r="S76" i="72" s="1"/>
  <c r="FZ75" i="39"/>
  <c r="GD75" i="39"/>
  <c r="GH75" i="39"/>
  <c r="GL75" i="39"/>
  <c r="GP75" i="39"/>
  <c r="GT75" i="39"/>
  <c r="GX75" i="39"/>
  <c r="GA75" i="39"/>
  <c r="GE75" i="39"/>
  <c r="GI75" i="39"/>
  <c r="GM75" i="39"/>
  <c r="GQ75" i="39"/>
  <c r="GU75" i="39"/>
  <c r="GY75" i="39"/>
  <c r="FX75" i="39"/>
  <c r="GB75" i="39"/>
  <c r="GF75" i="39"/>
  <c r="GJ75" i="39"/>
  <c r="GN75" i="39"/>
  <c r="GR75" i="39"/>
  <c r="GV75" i="39"/>
  <c r="GZ75" i="39"/>
  <c r="FY75" i="39"/>
  <c r="GC75" i="39"/>
  <c r="K75" i="41" s="1"/>
  <c r="U75" i="41" s="1"/>
  <c r="W75" i="41" s="1"/>
  <c r="GG75" i="39"/>
  <c r="GK75" i="39"/>
  <c r="GO75" i="39"/>
  <c r="GS75" i="39"/>
  <c r="GW75" i="39"/>
  <c r="S63" i="58"/>
  <c r="R63" i="58"/>
  <c r="P64" i="29"/>
  <c r="Q64" i="29" s="1"/>
  <c r="P64" i="58"/>
  <c r="Q64" i="58" s="1"/>
  <c r="CR65" i="39"/>
  <c r="CT64" i="39"/>
  <c r="CS64" i="39"/>
  <c r="C53" i="36"/>
  <c r="T64" i="74" l="1"/>
  <c r="U64" i="74"/>
  <c r="U64" i="73"/>
  <c r="T64" i="73"/>
  <c r="X75" i="41"/>
  <c r="Y75" i="41"/>
  <c r="T76" i="72"/>
  <c r="U76" i="72"/>
  <c r="R65" i="73"/>
  <c r="S65" i="73" s="1"/>
  <c r="J65" i="74"/>
  <c r="R65" i="74" s="1"/>
  <c r="S65" i="74" s="1"/>
  <c r="G145" i="28"/>
  <c r="M145" i="28" s="1"/>
  <c r="O145" i="28" s="1"/>
  <c r="P16" i="33" s="1"/>
  <c r="R16" i="33" s="1"/>
  <c r="G21" i="32"/>
  <c r="L21" i="32"/>
  <c r="K22" i="32"/>
  <c r="DN77" i="39"/>
  <c r="J77" i="72" s="1"/>
  <c r="R77" i="72" s="1"/>
  <c r="S77" i="72" s="1"/>
  <c r="FZ76" i="39"/>
  <c r="GD76" i="39"/>
  <c r="GH76" i="39"/>
  <c r="GL76" i="39"/>
  <c r="GP76" i="39"/>
  <c r="GT76" i="39"/>
  <c r="GX76" i="39"/>
  <c r="GA76" i="39"/>
  <c r="GE76" i="39"/>
  <c r="GI76" i="39"/>
  <c r="GM76" i="39"/>
  <c r="GQ76" i="39"/>
  <c r="GU76" i="39"/>
  <c r="GY76" i="39"/>
  <c r="GB76" i="39"/>
  <c r="GF76" i="39"/>
  <c r="GJ76" i="39"/>
  <c r="GN76" i="39"/>
  <c r="GR76" i="39"/>
  <c r="GV76" i="39"/>
  <c r="GZ76" i="39"/>
  <c r="FX76" i="39"/>
  <c r="FY76" i="39"/>
  <c r="GC76" i="39"/>
  <c r="K76" i="41" s="1"/>
  <c r="U76" i="41" s="1"/>
  <c r="W76" i="41" s="1"/>
  <c r="GG76" i="39"/>
  <c r="GK76" i="39"/>
  <c r="GO76" i="39"/>
  <c r="GS76" i="39"/>
  <c r="GW76" i="39"/>
  <c r="P65" i="29"/>
  <c r="Q65" i="29" s="1"/>
  <c r="P65" i="58"/>
  <c r="Q65" i="58" s="1"/>
  <c r="CT65" i="39"/>
  <c r="CS65" i="39"/>
  <c r="CR66" i="39"/>
  <c r="S64" i="58"/>
  <c r="R64" i="58"/>
  <c r="U65" i="73" l="1"/>
  <c r="T65" i="73"/>
  <c r="Y76" i="41"/>
  <c r="X76" i="41"/>
  <c r="U77" i="72"/>
  <c r="T77" i="72"/>
  <c r="U65" i="74"/>
  <c r="T65" i="74"/>
  <c r="J66" i="74"/>
  <c r="R66" i="74" s="1"/>
  <c r="S66" i="74" s="1"/>
  <c r="R66" i="73"/>
  <c r="S66" i="73" s="1"/>
  <c r="H21" i="32"/>
  <c r="G22" i="32"/>
  <c r="O4" i="36"/>
  <c r="C15" i="36" s="1"/>
  <c r="L67" i="70"/>
  <c r="DN78" i="39"/>
  <c r="J78" i="72" s="1"/>
  <c r="R78" i="72" s="1"/>
  <c r="S78" i="72" s="1"/>
  <c r="FZ77" i="39"/>
  <c r="GD77" i="39"/>
  <c r="GH77" i="39"/>
  <c r="GL77" i="39"/>
  <c r="GP77" i="39"/>
  <c r="GT77" i="39"/>
  <c r="GX77" i="39"/>
  <c r="GA77" i="39"/>
  <c r="GE77" i="39"/>
  <c r="GI77" i="39"/>
  <c r="GM77" i="39"/>
  <c r="GQ77" i="39"/>
  <c r="GU77" i="39"/>
  <c r="GY77" i="39"/>
  <c r="GB77" i="39"/>
  <c r="GF77" i="39"/>
  <c r="GJ77" i="39"/>
  <c r="GN77" i="39"/>
  <c r="GR77" i="39"/>
  <c r="GV77" i="39"/>
  <c r="GZ77" i="39"/>
  <c r="FY77" i="39"/>
  <c r="GC77" i="39"/>
  <c r="K77" i="41" s="1"/>
  <c r="U77" i="41" s="1"/>
  <c r="W77" i="41" s="1"/>
  <c r="GG77" i="39"/>
  <c r="GK77" i="39"/>
  <c r="GO77" i="39"/>
  <c r="GS77" i="39"/>
  <c r="GW77" i="39"/>
  <c r="FX77" i="39"/>
  <c r="S65" i="58"/>
  <c r="R65" i="58"/>
  <c r="P66" i="29"/>
  <c r="Q66" i="29" s="1"/>
  <c r="P66" i="58"/>
  <c r="Q66" i="58" s="1"/>
  <c r="CS66" i="39"/>
  <c r="CT66" i="39"/>
  <c r="CR67" i="39"/>
  <c r="E15" i="36" l="1"/>
  <c r="U66" i="74"/>
  <c r="T66" i="74"/>
  <c r="X77" i="41"/>
  <c r="Y77" i="41"/>
  <c r="T66" i="73"/>
  <c r="U66" i="73"/>
  <c r="U78" i="72"/>
  <c r="T78" i="72"/>
  <c r="R67" i="73"/>
  <c r="S67" i="73" s="1"/>
  <c r="J67" i="74"/>
  <c r="R67" i="74" s="1"/>
  <c r="S67" i="74" s="1"/>
  <c r="DN79" i="39"/>
  <c r="J79" i="72" s="1"/>
  <c r="R79" i="72" s="1"/>
  <c r="S79" i="72" s="1"/>
  <c r="FZ78" i="39"/>
  <c r="GD78" i="39"/>
  <c r="GH78" i="39"/>
  <c r="GL78" i="39"/>
  <c r="GP78" i="39"/>
  <c r="GT78" i="39"/>
  <c r="GX78" i="39"/>
  <c r="FX78" i="39"/>
  <c r="GA78" i="39"/>
  <c r="GE78" i="39"/>
  <c r="GI78" i="39"/>
  <c r="GM78" i="39"/>
  <c r="GQ78" i="39"/>
  <c r="GU78" i="39"/>
  <c r="GY78" i="39"/>
  <c r="GB78" i="39"/>
  <c r="GF78" i="39"/>
  <c r="GJ78" i="39"/>
  <c r="GN78" i="39"/>
  <c r="GR78" i="39"/>
  <c r="GV78" i="39"/>
  <c r="GZ78" i="39"/>
  <c r="FY78" i="39"/>
  <c r="GC78" i="39"/>
  <c r="K78" i="41" s="1"/>
  <c r="U78" i="41" s="1"/>
  <c r="W78" i="41" s="1"/>
  <c r="GG78" i="39"/>
  <c r="GK78" i="39"/>
  <c r="GO78" i="39"/>
  <c r="GS78" i="39"/>
  <c r="GW78" i="39"/>
  <c r="P67" i="29"/>
  <c r="Q67" i="29" s="1"/>
  <c r="P67" i="58"/>
  <c r="Q67" i="58" s="1"/>
  <c r="CS67" i="39"/>
  <c r="CT67" i="39"/>
  <c r="CR68" i="39"/>
  <c r="S66" i="58"/>
  <c r="R66" i="58"/>
  <c r="C54" i="36" l="1"/>
  <c r="Y78" i="41"/>
  <c r="X78" i="41"/>
  <c r="T67" i="73"/>
  <c r="U67" i="73"/>
  <c r="U79" i="72"/>
  <c r="T79" i="72"/>
  <c r="U67" i="74"/>
  <c r="T67" i="74"/>
  <c r="R68" i="73"/>
  <c r="S68" i="73" s="1"/>
  <c r="J68" i="74"/>
  <c r="R68" i="74" s="1"/>
  <c r="S68" i="74" s="1"/>
  <c r="DN80" i="39"/>
  <c r="J80" i="72" s="1"/>
  <c r="R80" i="72" s="1"/>
  <c r="S80" i="72" s="1"/>
  <c r="FZ79" i="39"/>
  <c r="GD79" i="39"/>
  <c r="GH79" i="39"/>
  <c r="GL79" i="39"/>
  <c r="GP79" i="39"/>
  <c r="GT79" i="39"/>
  <c r="GX79" i="39"/>
  <c r="GA79" i="39"/>
  <c r="GE79" i="39"/>
  <c r="GI79" i="39"/>
  <c r="GM79" i="39"/>
  <c r="GQ79" i="39"/>
  <c r="GU79" i="39"/>
  <c r="GY79" i="39"/>
  <c r="FX79" i="39"/>
  <c r="GB79" i="39"/>
  <c r="GF79" i="39"/>
  <c r="GJ79" i="39"/>
  <c r="GN79" i="39"/>
  <c r="GR79" i="39"/>
  <c r="GV79" i="39"/>
  <c r="GZ79" i="39"/>
  <c r="FY79" i="39"/>
  <c r="GC79" i="39"/>
  <c r="K79" i="41" s="1"/>
  <c r="U79" i="41" s="1"/>
  <c r="W79" i="41" s="1"/>
  <c r="GG79" i="39"/>
  <c r="GK79" i="39"/>
  <c r="GO79" i="39"/>
  <c r="GS79" i="39"/>
  <c r="GW79" i="39"/>
  <c r="S67" i="58"/>
  <c r="R67" i="58"/>
  <c r="P68" i="58"/>
  <c r="Q68" i="58" s="1"/>
  <c r="P68" i="29"/>
  <c r="Q68" i="29" s="1"/>
  <c r="CR69" i="39"/>
  <c r="CT68" i="39"/>
  <c r="CS68" i="39"/>
  <c r="T68" i="74" l="1"/>
  <c r="U68" i="74"/>
  <c r="U80" i="72"/>
  <c r="T80" i="72"/>
  <c r="T68" i="73"/>
  <c r="U68" i="73"/>
  <c r="Y79" i="41"/>
  <c r="X79" i="41"/>
  <c r="R69" i="73"/>
  <c r="S69" i="73" s="1"/>
  <c r="J69" i="74"/>
  <c r="R69" i="74" s="1"/>
  <c r="S69" i="74" s="1"/>
  <c r="DN81" i="39"/>
  <c r="J81" i="72" s="1"/>
  <c r="R81" i="72" s="1"/>
  <c r="S81" i="72" s="1"/>
  <c r="FZ80" i="39"/>
  <c r="GD80" i="39"/>
  <c r="GH80" i="39"/>
  <c r="GL80" i="39"/>
  <c r="GP80" i="39"/>
  <c r="GT80" i="39"/>
  <c r="GX80" i="39"/>
  <c r="GA80" i="39"/>
  <c r="GE80" i="39"/>
  <c r="GI80" i="39"/>
  <c r="GM80" i="39"/>
  <c r="GQ80" i="39"/>
  <c r="GU80" i="39"/>
  <c r="GY80" i="39"/>
  <c r="GB80" i="39"/>
  <c r="GF80" i="39"/>
  <c r="GJ80" i="39"/>
  <c r="GN80" i="39"/>
  <c r="GR80" i="39"/>
  <c r="GV80" i="39"/>
  <c r="GZ80" i="39"/>
  <c r="FX80" i="39"/>
  <c r="FY80" i="39"/>
  <c r="GC80" i="39"/>
  <c r="K80" i="41" s="1"/>
  <c r="U80" i="41" s="1"/>
  <c r="W80" i="41" s="1"/>
  <c r="GG80" i="39"/>
  <c r="GK80" i="39"/>
  <c r="GO80" i="39"/>
  <c r="GS80" i="39"/>
  <c r="GW80" i="39"/>
  <c r="R68" i="58"/>
  <c r="S68" i="58"/>
  <c r="P69" i="58"/>
  <c r="Q69" i="58" s="1"/>
  <c r="P69" i="29"/>
  <c r="Q69" i="29" s="1"/>
  <c r="CT69" i="39"/>
  <c r="CS69" i="39"/>
  <c r="CR70" i="39"/>
  <c r="X80" i="41" l="1"/>
  <c r="Y80" i="41"/>
  <c r="U81" i="72"/>
  <c r="T81" i="72"/>
  <c r="U69" i="74"/>
  <c r="T69" i="74"/>
  <c r="U69" i="73"/>
  <c r="T69" i="73"/>
  <c r="R70" i="73"/>
  <c r="S70" i="73" s="1"/>
  <c r="J70" i="74"/>
  <c r="R70" i="74" s="1"/>
  <c r="S70" i="74" s="1"/>
  <c r="DN82" i="39"/>
  <c r="J82" i="72" s="1"/>
  <c r="R82" i="72" s="1"/>
  <c r="S82" i="72" s="1"/>
  <c r="FZ81" i="39"/>
  <c r="GD81" i="39"/>
  <c r="GH81" i="39"/>
  <c r="GL81" i="39"/>
  <c r="GP81" i="39"/>
  <c r="GT81" i="39"/>
  <c r="GX81" i="39"/>
  <c r="GA81" i="39"/>
  <c r="GE81" i="39"/>
  <c r="GI81" i="39"/>
  <c r="GM81" i="39"/>
  <c r="GQ81" i="39"/>
  <c r="GU81" i="39"/>
  <c r="GY81" i="39"/>
  <c r="GB81" i="39"/>
  <c r="GF81" i="39"/>
  <c r="GJ81" i="39"/>
  <c r="GN81" i="39"/>
  <c r="GR81" i="39"/>
  <c r="GV81" i="39"/>
  <c r="GZ81" i="39"/>
  <c r="FY81" i="39"/>
  <c r="GC81" i="39"/>
  <c r="K81" i="41" s="1"/>
  <c r="U81" i="41" s="1"/>
  <c r="W81" i="41" s="1"/>
  <c r="GG81" i="39"/>
  <c r="GK81" i="39"/>
  <c r="GO81" i="39"/>
  <c r="GS81" i="39"/>
  <c r="GW81" i="39"/>
  <c r="FX81" i="39"/>
  <c r="P70" i="58"/>
  <c r="Q70" i="58" s="1"/>
  <c r="P70" i="29"/>
  <c r="Q70" i="29" s="1"/>
  <c r="CT70" i="39"/>
  <c r="CS70" i="39"/>
  <c r="CR71" i="39"/>
  <c r="R69" i="58"/>
  <c r="S69" i="58"/>
  <c r="U82" i="72" l="1"/>
  <c r="T82" i="72"/>
  <c r="U70" i="73"/>
  <c r="T70" i="73"/>
  <c r="Y81" i="41"/>
  <c r="X81" i="41"/>
  <c r="T70" i="74"/>
  <c r="U70" i="74"/>
  <c r="R71" i="73"/>
  <c r="S71" i="73" s="1"/>
  <c r="J71" i="74"/>
  <c r="R71" i="74" s="1"/>
  <c r="S71" i="74" s="1"/>
  <c r="DN83" i="39"/>
  <c r="J83" i="72" s="1"/>
  <c r="R83" i="72" s="1"/>
  <c r="S83" i="72" s="1"/>
  <c r="FZ82" i="39"/>
  <c r="GD82" i="39"/>
  <c r="GH82" i="39"/>
  <c r="GL82" i="39"/>
  <c r="GP82" i="39"/>
  <c r="GT82" i="39"/>
  <c r="GX82" i="39"/>
  <c r="FX82" i="39"/>
  <c r="GA82" i="39"/>
  <c r="GE82" i="39"/>
  <c r="GI82" i="39"/>
  <c r="GM82" i="39"/>
  <c r="GQ82" i="39"/>
  <c r="GU82" i="39"/>
  <c r="GY82" i="39"/>
  <c r="GB82" i="39"/>
  <c r="GF82" i="39"/>
  <c r="GJ82" i="39"/>
  <c r="GN82" i="39"/>
  <c r="GR82" i="39"/>
  <c r="GV82" i="39"/>
  <c r="GZ82" i="39"/>
  <c r="FY82" i="39"/>
  <c r="GC82" i="39"/>
  <c r="K82" i="41" s="1"/>
  <c r="U82" i="41" s="1"/>
  <c r="W82" i="41" s="1"/>
  <c r="GG82" i="39"/>
  <c r="GK82" i="39"/>
  <c r="GO82" i="39"/>
  <c r="GS82" i="39"/>
  <c r="GW82" i="39"/>
  <c r="P71" i="29"/>
  <c r="Q71" i="29" s="1"/>
  <c r="P71" i="58"/>
  <c r="Q71" i="58" s="1"/>
  <c r="CT71" i="39"/>
  <c r="CR72" i="39"/>
  <c r="CS71" i="39"/>
  <c r="S70" i="58"/>
  <c r="R70" i="58"/>
  <c r="Y82" i="41" l="1"/>
  <c r="X82" i="41"/>
  <c r="U83" i="72"/>
  <c r="T83" i="72"/>
  <c r="T71" i="73"/>
  <c r="U71" i="73"/>
  <c r="T71" i="74"/>
  <c r="U71" i="74"/>
  <c r="R72" i="73"/>
  <c r="S72" i="73" s="1"/>
  <c r="J72" i="74"/>
  <c r="R72" i="74" s="1"/>
  <c r="S72" i="74" s="1"/>
  <c r="DN84" i="39"/>
  <c r="J84" i="72" s="1"/>
  <c r="R84" i="72" s="1"/>
  <c r="S84" i="72" s="1"/>
  <c r="FZ83" i="39"/>
  <c r="GD83" i="39"/>
  <c r="GH83" i="39"/>
  <c r="GL83" i="39"/>
  <c r="GP83" i="39"/>
  <c r="GT83" i="39"/>
  <c r="GX83" i="39"/>
  <c r="GA83" i="39"/>
  <c r="GE83" i="39"/>
  <c r="GI83" i="39"/>
  <c r="GM83" i="39"/>
  <c r="GQ83" i="39"/>
  <c r="GU83" i="39"/>
  <c r="GY83" i="39"/>
  <c r="FX83" i="39"/>
  <c r="GB83" i="39"/>
  <c r="GF83" i="39"/>
  <c r="GJ83" i="39"/>
  <c r="GN83" i="39"/>
  <c r="GR83" i="39"/>
  <c r="GV83" i="39"/>
  <c r="GZ83" i="39"/>
  <c r="FY83" i="39"/>
  <c r="GC83" i="39"/>
  <c r="K83" i="41" s="1"/>
  <c r="U83" i="41" s="1"/>
  <c r="W83" i="41" s="1"/>
  <c r="GG83" i="39"/>
  <c r="GK83" i="39"/>
  <c r="GO83" i="39"/>
  <c r="GS83" i="39"/>
  <c r="GW83" i="39"/>
  <c r="P72" i="58"/>
  <c r="Q72" i="58" s="1"/>
  <c r="P72" i="29"/>
  <c r="Q72" i="29" s="1"/>
  <c r="CR73" i="39"/>
  <c r="CT72" i="39"/>
  <c r="CS72" i="39"/>
  <c r="R71" i="58"/>
  <c r="S71" i="58"/>
  <c r="Y83" i="41" l="1"/>
  <c r="X83" i="41"/>
  <c r="T84" i="72"/>
  <c r="U84" i="72"/>
  <c r="T72" i="74"/>
  <c r="U72" i="74"/>
  <c r="U72" i="73"/>
  <c r="T72" i="73"/>
  <c r="R73" i="73"/>
  <c r="S73" i="73" s="1"/>
  <c r="J73" i="74"/>
  <c r="R73" i="74" s="1"/>
  <c r="S73" i="74" s="1"/>
  <c r="DN85" i="39"/>
  <c r="J85" i="72" s="1"/>
  <c r="R85" i="72" s="1"/>
  <c r="S85" i="72" s="1"/>
  <c r="FZ84" i="39"/>
  <c r="GD84" i="39"/>
  <c r="GH84" i="39"/>
  <c r="GL84" i="39"/>
  <c r="GP84" i="39"/>
  <c r="GT84" i="39"/>
  <c r="GX84" i="39"/>
  <c r="GA84" i="39"/>
  <c r="GE84" i="39"/>
  <c r="GI84" i="39"/>
  <c r="GM84" i="39"/>
  <c r="GQ84" i="39"/>
  <c r="GU84" i="39"/>
  <c r="GY84" i="39"/>
  <c r="GB84" i="39"/>
  <c r="GF84" i="39"/>
  <c r="GJ84" i="39"/>
  <c r="GN84" i="39"/>
  <c r="GR84" i="39"/>
  <c r="GV84" i="39"/>
  <c r="GZ84" i="39"/>
  <c r="FX84" i="39"/>
  <c r="FY84" i="39"/>
  <c r="GC84" i="39"/>
  <c r="K84" i="41" s="1"/>
  <c r="U84" i="41" s="1"/>
  <c r="W84" i="41" s="1"/>
  <c r="GG84" i="39"/>
  <c r="GK84" i="39"/>
  <c r="GO84" i="39"/>
  <c r="GS84" i="39"/>
  <c r="GW84" i="39"/>
  <c r="P73" i="29"/>
  <c r="Q73" i="29" s="1"/>
  <c r="Y10" i="33" s="1"/>
  <c r="AA10" i="33" s="1"/>
  <c r="P73" i="58"/>
  <c r="Q73" i="58" s="1"/>
  <c r="CT73" i="39"/>
  <c r="CR74" i="39"/>
  <c r="CS73" i="39"/>
  <c r="R72" i="58"/>
  <c r="S72" i="58"/>
  <c r="C23" i="35" l="1"/>
  <c r="D23" i="35" s="1"/>
  <c r="X84" i="41"/>
  <c r="Y84" i="41"/>
  <c r="U85" i="72"/>
  <c r="T85" i="72"/>
  <c r="T73" i="73"/>
  <c r="U73" i="73"/>
  <c r="U73" i="74"/>
  <c r="T73" i="74"/>
  <c r="R74" i="73"/>
  <c r="S74" i="73" s="1"/>
  <c r="J74" i="74"/>
  <c r="R74" i="74" s="1"/>
  <c r="S74" i="74" s="1"/>
  <c r="DN86" i="39"/>
  <c r="J86" i="72" s="1"/>
  <c r="R86" i="72" s="1"/>
  <c r="S86" i="72" s="1"/>
  <c r="FZ85" i="39"/>
  <c r="GD85" i="39"/>
  <c r="GH85" i="39"/>
  <c r="GL85" i="39"/>
  <c r="GP85" i="39"/>
  <c r="GT85" i="39"/>
  <c r="GX85" i="39"/>
  <c r="GA85" i="39"/>
  <c r="GE85" i="39"/>
  <c r="GI85" i="39"/>
  <c r="GM85" i="39"/>
  <c r="GQ85" i="39"/>
  <c r="GU85" i="39"/>
  <c r="GY85" i="39"/>
  <c r="GB85" i="39"/>
  <c r="GF85" i="39"/>
  <c r="GJ85" i="39"/>
  <c r="GN85" i="39"/>
  <c r="GR85" i="39"/>
  <c r="GV85" i="39"/>
  <c r="GZ85" i="39"/>
  <c r="FY85" i="39"/>
  <c r="GC85" i="39"/>
  <c r="K85" i="41" s="1"/>
  <c r="U85" i="41" s="1"/>
  <c r="W85" i="41" s="1"/>
  <c r="GG85" i="39"/>
  <c r="GK85" i="39"/>
  <c r="GO85" i="39"/>
  <c r="GS85" i="39"/>
  <c r="GW85" i="39"/>
  <c r="FX85" i="39"/>
  <c r="P74" i="29"/>
  <c r="Q74" i="29" s="1"/>
  <c r="P74" i="58"/>
  <c r="Q74" i="58" s="1"/>
  <c r="CT74" i="39"/>
  <c r="CR75" i="39"/>
  <c r="CS74" i="39"/>
  <c r="R73" i="58"/>
  <c r="S73" i="58"/>
  <c r="U74" i="74" l="1"/>
  <c r="T74" i="74"/>
  <c r="U86" i="72"/>
  <c r="T86" i="72"/>
  <c r="U74" i="73"/>
  <c r="T74" i="73"/>
  <c r="Y85" i="41"/>
  <c r="X85" i="41"/>
  <c r="AB157" i="41" s="1"/>
  <c r="R75" i="73"/>
  <c r="S75" i="73" s="1"/>
  <c r="J75" i="74"/>
  <c r="R75" i="74" s="1"/>
  <c r="S75" i="74" s="1"/>
  <c r="DN87" i="39"/>
  <c r="J87" i="72" s="1"/>
  <c r="R87" i="72" s="1"/>
  <c r="S87" i="72" s="1"/>
  <c r="FZ86" i="39"/>
  <c r="GD86" i="39"/>
  <c r="GH86" i="39"/>
  <c r="GL86" i="39"/>
  <c r="GP86" i="39"/>
  <c r="GT86" i="39"/>
  <c r="GX86" i="39"/>
  <c r="FX86" i="39"/>
  <c r="GA86" i="39"/>
  <c r="GE86" i="39"/>
  <c r="GI86" i="39"/>
  <c r="GM86" i="39"/>
  <c r="GQ86" i="39"/>
  <c r="GU86" i="39"/>
  <c r="GY86" i="39"/>
  <c r="GB86" i="39"/>
  <c r="GF86" i="39"/>
  <c r="GJ86" i="39"/>
  <c r="GN86" i="39"/>
  <c r="GR86" i="39"/>
  <c r="GV86" i="39"/>
  <c r="GZ86" i="39"/>
  <c r="FY86" i="39"/>
  <c r="GC86" i="39"/>
  <c r="K86" i="41" s="1"/>
  <c r="U86" i="41" s="1"/>
  <c r="W86" i="41" s="1"/>
  <c r="GG86" i="39"/>
  <c r="GK86" i="39"/>
  <c r="GO86" i="39"/>
  <c r="GS86" i="39"/>
  <c r="GW86" i="39"/>
  <c r="P75" i="29"/>
  <c r="Q75" i="29" s="1"/>
  <c r="CR76" i="39"/>
  <c r="P75" i="58"/>
  <c r="Q75" i="58" s="1"/>
  <c r="CS75" i="39"/>
  <c r="CT75" i="39"/>
  <c r="S74" i="58"/>
  <c r="R74" i="58"/>
  <c r="U75" i="74" l="1"/>
  <c r="T75" i="74"/>
  <c r="X86" i="41"/>
  <c r="Y86" i="41"/>
  <c r="T87" i="72"/>
  <c r="U87" i="72"/>
  <c r="U75" i="73"/>
  <c r="T75" i="73"/>
  <c r="R76" i="73"/>
  <c r="S76" i="73" s="1"/>
  <c r="J76" i="74"/>
  <c r="R76" i="74" s="1"/>
  <c r="S76" i="74" s="1"/>
  <c r="DN90" i="39"/>
  <c r="J90" i="72" s="1"/>
  <c r="R90" i="72" s="1"/>
  <c r="S90" i="72" s="1"/>
  <c r="FZ87" i="39"/>
  <c r="GD87" i="39"/>
  <c r="GH87" i="39"/>
  <c r="GL87" i="39"/>
  <c r="GP87" i="39"/>
  <c r="GT87" i="39"/>
  <c r="GX87" i="39"/>
  <c r="GA87" i="39"/>
  <c r="GE87" i="39"/>
  <c r="GI87" i="39"/>
  <c r="GM87" i="39"/>
  <c r="GQ87" i="39"/>
  <c r="GU87" i="39"/>
  <c r="GY87" i="39"/>
  <c r="FX87" i="39"/>
  <c r="GB87" i="39"/>
  <c r="GF87" i="39"/>
  <c r="GJ87" i="39"/>
  <c r="GN87" i="39"/>
  <c r="GR87" i="39"/>
  <c r="GV87" i="39"/>
  <c r="GZ87" i="39"/>
  <c r="FY87" i="39"/>
  <c r="GC87" i="39"/>
  <c r="K87" i="41" s="1"/>
  <c r="U87" i="41" s="1"/>
  <c r="W87" i="41" s="1"/>
  <c r="GG87" i="39"/>
  <c r="GK87" i="39"/>
  <c r="GO87" i="39"/>
  <c r="GS87" i="39"/>
  <c r="GW87" i="39"/>
  <c r="R75" i="58"/>
  <c r="S75" i="58"/>
  <c r="P76" i="58"/>
  <c r="Q76" i="58" s="1"/>
  <c r="P76" i="29"/>
  <c r="Q76" i="29" s="1"/>
  <c r="CR77" i="39"/>
  <c r="CT76" i="39"/>
  <c r="CS76" i="39"/>
  <c r="Y87" i="41" l="1"/>
  <c r="X87" i="41"/>
  <c r="T90" i="72"/>
  <c r="U90" i="72"/>
  <c r="T76" i="74"/>
  <c r="U76" i="74"/>
  <c r="U76" i="73"/>
  <c r="T76" i="73"/>
  <c r="V127" i="73" s="1"/>
  <c r="R77" i="73"/>
  <c r="S77" i="73" s="1"/>
  <c r="J77" i="74"/>
  <c r="R77" i="74" s="1"/>
  <c r="S77" i="74" s="1"/>
  <c r="DN91" i="39"/>
  <c r="J91" i="72" s="1"/>
  <c r="R91" i="72" s="1"/>
  <c r="S91" i="72" s="1"/>
  <c r="GB90" i="39"/>
  <c r="GF90" i="39"/>
  <c r="GJ90" i="39"/>
  <c r="GN90" i="39"/>
  <c r="GR90" i="39"/>
  <c r="GV90" i="39"/>
  <c r="GZ90" i="39"/>
  <c r="FX90" i="39"/>
  <c r="FY90" i="39"/>
  <c r="GC90" i="39"/>
  <c r="K90" i="41" s="1"/>
  <c r="U90" i="41" s="1"/>
  <c r="W90" i="41" s="1"/>
  <c r="GG90" i="39"/>
  <c r="GK90" i="39"/>
  <c r="GO90" i="39"/>
  <c r="GS90" i="39"/>
  <c r="GW90" i="39"/>
  <c r="FZ90" i="39"/>
  <c r="GD90" i="39"/>
  <c r="GH90" i="39"/>
  <c r="GL90" i="39"/>
  <c r="GP90" i="39"/>
  <c r="GT90" i="39"/>
  <c r="GX90" i="39"/>
  <c r="GE90" i="39"/>
  <c r="GU90" i="39"/>
  <c r="GI90" i="39"/>
  <c r="GY90" i="39"/>
  <c r="GM90" i="39"/>
  <c r="GA90" i="39"/>
  <c r="GQ90" i="39"/>
  <c r="S76" i="58"/>
  <c r="R76" i="58"/>
  <c r="P77" i="58"/>
  <c r="Q77" i="58" s="1"/>
  <c r="P77" i="29"/>
  <c r="Q77" i="29" s="1"/>
  <c r="CT77" i="39"/>
  <c r="CS77" i="39"/>
  <c r="CR78" i="39"/>
  <c r="X90" i="41" l="1"/>
  <c r="Y90" i="41"/>
  <c r="U77" i="73"/>
  <c r="T77" i="73"/>
  <c r="T77" i="74"/>
  <c r="U77" i="74"/>
  <c r="U91" i="72"/>
  <c r="T91" i="72"/>
  <c r="R78" i="73"/>
  <c r="S78" i="73" s="1"/>
  <c r="J78" i="74"/>
  <c r="R78" i="74" s="1"/>
  <c r="S78" i="74" s="1"/>
  <c r="DN92" i="39"/>
  <c r="J92" i="72" s="1"/>
  <c r="R92" i="72" s="1"/>
  <c r="S92" i="72" s="1"/>
  <c r="GB91" i="39"/>
  <c r="GF91" i="39"/>
  <c r="GJ91" i="39"/>
  <c r="GN91" i="39"/>
  <c r="GR91" i="39"/>
  <c r="GV91" i="39"/>
  <c r="GZ91" i="39"/>
  <c r="FY91" i="39"/>
  <c r="GC91" i="39"/>
  <c r="K91" i="41" s="1"/>
  <c r="U91" i="41" s="1"/>
  <c r="W91" i="41" s="1"/>
  <c r="GG91" i="39"/>
  <c r="GK91" i="39"/>
  <c r="GO91" i="39"/>
  <c r="GS91" i="39"/>
  <c r="GW91" i="39"/>
  <c r="FX91" i="39"/>
  <c r="FZ91" i="39"/>
  <c r="GD91" i="39"/>
  <c r="GH91" i="39"/>
  <c r="GL91" i="39"/>
  <c r="GP91" i="39"/>
  <c r="GT91" i="39"/>
  <c r="GX91" i="39"/>
  <c r="GI91" i="39"/>
  <c r="GY91" i="39"/>
  <c r="GM91" i="39"/>
  <c r="GA91" i="39"/>
  <c r="GQ91" i="39"/>
  <c r="GE91" i="39"/>
  <c r="GU91" i="39"/>
  <c r="P78" i="58"/>
  <c r="Q78" i="58" s="1"/>
  <c r="P78" i="29"/>
  <c r="Q78" i="29" s="1"/>
  <c r="CT78" i="39"/>
  <c r="CS78" i="39"/>
  <c r="CR79" i="39"/>
  <c r="S77" i="58"/>
  <c r="R77" i="58"/>
  <c r="T92" i="72" l="1"/>
  <c r="U92" i="72"/>
  <c r="T78" i="74"/>
  <c r="U78" i="74"/>
  <c r="Y91" i="41"/>
  <c r="X91" i="41"/>
  <c r="T78" i="73"/>
  <c r="U78" i="73"/>
  <c r="R79" i="73"/>
  <c r="S79" i="73" s="1"/>
  <c r="J79" i="74"/>
  <c r="R79" i="74" s="1"/>
  <c r="S79" i="74" s="1"/>
  <c r="DN93" i="39"/>
  <c r="J93" i="72" s="1"/>
  <c r="R93" i="72" s="1"/>
  <c r="S93" i="72" s="1"/>
  <c r="GB92" i="39"/>
  <c r="GF92" i="39"/>
  <c r="GJ92" i="39"/>
  <c r="GN92" i="39"/>
  <c r="GR92" i="39"/>
  <c r="GV92" i="39"/>
  <c r="GZ92" i="39"/>
  <c r="FY92" i="39"/>
  <c r="GC92" i="39"/>
  <c r="K92" i="41" s="1"/>
  <c r="U92" i="41" s="1"/>
  <c r="W92" i="41" s="1"/>
  <c r="GG92" i="39"/>
  <c r="GK92" i="39"/>
  <c r="GO92" i="39"/>
  <c r="GS92" i="39"/>
  <c r="GW92" i="39"/>
  <c r="FZ92" i="39"/>
  <c r="GD92" i="39"/>
  <c r="GH92" i="39"/>
  <c r="GL92" i="39"/>
  <c r="GP92" i="39"/>
  <c r="GT92" i="39"/>
  <c r="GX92" i="39"/>
  <c r="FX92" i="39"/>
  <c r="GM92" i="39"/>
  <c r="GA92" i="39"/>
  <c r="GQ92" i="39"/>
  <c r="GE92" i="39"/>
  <c r="GU92" i="39"/>
  <c r="GI92" i="39"/>
  <c r="GY92" i="39"/>
  <c r="P79" i="29"/>
  <c r="Q79" i="29" s="1"/>
  <c r="P79" i="58"/>
  <c r="Q79" i="58" s="1"/>
  <c r="CS79" i="39"/>
  <c r="CT79" i="39"/>
  <c r="CR80" i="39"/>
  <c r="R78" i="58"/>
  <c r="S78" i="58"/>
  <c r="T79" i="73" l="1"/>
  <c r="U79" i="73"/>
  <c r="U93" i="72"/>
  <c r="T93" i="72"/>
  <c r="X92" i="41"/>
  <c r="Y92" i="41"/>
  <c r="U79" i="74"/>
  <c r="T79" i="74"/>
  <c r="R80" i="73"/>
  <c r="S80" i="73" s="1"/>
  <c r="J80" i="74"/>
  <c r="R80" i="74" s="1"/>
  <c r="S80" i="74" s="1"/>
  <c r="DN94" i="39"/>
  <c r="J94" i="72" s="1"/>
  <c r="R94" i="72" s="1"/>
  <c r="S94" i="72" s="1"/>
  <c r="GB93" i="39"/>
  <c r="GF93" i="39"/>
  <c r="GJ93" i="39"/>
  <c r="GN93" i="39"/>
  <c r="GR93" i="39"/>
  <c r="GV93" i="39"/>
  <c r="GZ93" i="39"/>
  <c r="FY93" i="39"/>
  <c r="GC93" i="39"/>
  <c r="K93" i="41" s="1"/>
  <c r="U93" i="41" s="1"/>
  <c r="W93" i="41" s="1"/>
  <c r="GG93" i="39"/>
  <c r="GK93" i="39"/>
  <c r="GO93" i="39"/>
  <c r="GS93" i="39"/>
  <c r="GW93" i="39"/>
  <c r="FZ93" i="39"/>
  <c r="GD93" i="39"/>
  <c r="GH93" i="39"/>
  <c r="GL93" i="39"/>
  <c r="GP93" i="39"/>
  <c r="GT93" i="39"/>
  <c r="GX93" i="39"/>
  <c r="GA93" i="39"/>
  <c r="GQ93" i="39"/>
  <c r="GE93" i="39"/>
  <c r="GU93" i="39"/>
  <c r="FX93" i="39"/>
  <c r="GI93" i="39"/>
  <c r="GY93" i="39"/>
  <c r="GM93" i="39"/>
  <c r="S79" i="58"/>
  <c r="R79" i="58"/>
  <c r="P80" i="58"/>
  <c r="Q80" i="58" s="1"/>
  <c r="P80" i="29"/>
  <c r="Q80" i="29" s="1"/>
  <c r="CR81" i="39"/>
  <c r="CS80" i="39"/>
  <c r="CT80" i="39"/>
  <c r="T94" i="72" l="1"/>
  <c r="U94" i="72"/>
  <c r="U80" i="74"/>
  <c r="T80" i="74"/>
  <c r="X93" i="41"/>
  <c r="Y93" i="41"/>
  <c r="T80" i="73"/>
  <c r="V131" i="73" s="1"/>
  <c r="U80" i="73"/>
  <c r="W131" i="73" s="1"/>
  <c r="R81" i="73"/>
  <c r="S81" i="73" s="1"/>
  <c r="J81" i="74"/>
  <c r="R81" i="74" s="1"/>
  <c r="S81" i="74" s="1"/>
  <c r="DN95" i="39"/>
  <c r="J95" i="72" s="1"/>
  <c r="R95" i="72" s="1"/>
  <c r="S95" i="72" s="1"/>
  <c r="GB94" i="39"/>
  <c r="GF94" i="39"/>
  <c r="GJ94" i="39"/>
  <c r="GN94" i="39"/>
  <c r="GR94" i="39"/>
  <c r="GV94" i="39"/>
  <c r="GZ94" i="39"/>
  <c r="FX94" i="39"/>
  <c r="FY94" i="39"/>
  <c r="GC94" i="39"/>
  <c r="K94" i="41" s="1"/>
  <c r="U94" i="41" s="1"/>
  <c r="W94" i="41" s="1"/>
  <c r="GG94" i="39"/>
  <c r="GK94" i="39"/>
  <c r="GO94" i="39"/>
  <c r="GS94" i="39"/>
  <c r="GW94" i="39"/>
  <c r="FZ94" i="39"/>
  <c r="GD94" i="39"/>
  <c r="GH94" i="39"/>
  <c r="GL94" i="39"/>
  <c r="GP94" i="39"/>
  <c r="GT94" i="39"/>
  <c r="GX94" i="39"/>
  <c r="GE94" i="39"/>
  <c r="GU94" i="39"/>
  <c r="GI94" i="39"/>
  <c r="GY94" i="39"/>
  <c r="GM94" i="39"/>
  <c r="GA94" i="39"/>
  <c r="GQ94" i="39"/>
  <c r="S80" i="58"/>
  <c r="R80" i="58"/>
  <c r="P81" i="29"/>
  <c r="Q81" i="29" s="1"/>
  <c r="P81" i="58"/>
  <c r="Q81" i="58" s="1"/>
  <c r="CT81" i="39"/>
  <c r="CS81" i="39"/>
  <c r="CR82" i="39"/>
  <c r="T81" i="74" l="1"/>
  <c r="U81" i="74"/>
  <c r="T95" i="72"/>
  <c r="U95" i="72"/>
  <c r="X94" i="41"/>
  <c r="Y94" i="41"/>
  <c r="U81" i="73"/>
  <c r="T81" i="73"/>
  <c r="J82" i="74"/>
  <c r="R82" i="74" s="1"/>
  <c r="S82" i="74" s="1"/>
  <c r="R82" i="73"/>
  <c r="S82" i="73" s="1"/>
  <c r="DN96" i="39"/>
  <c r="J96" i="72" s="1"/>
  <c r="R96" i="72" s="1"/>
  <c r="S96" i="72" s="1"/>
  <c r="GB95" i="39"/>
  <c r="GF95" i="39"/>
  <c r="GJ95" i="39"/>
  <c r="GN95" i="39"/>
  <c r="GR95" i="39"/>
  <c r="GV95" i="39"/>
  <c r="GZ95" i="39"/>
  <c r="FY95" i="39"/>
  <c r="GC95" i="39"/>
  <c r="K95" i="41" s="1"/>
  <c r="U95" i="41" s="1"/>
  <c r="W95" i="41" s="1"/>
  <c r="GG95" i="39"/>
  <c r="GK95" i="39"/>
  <c r="GO95" i="39"/>
  <c r="GS95" i="39"/>
  <c r="GW95" i="39"/>
  <c r="FX95" i="39"/>
  <c r="FZ95" i="39"/>
  <c r="GD95" i="39"/>
  <c r="GH95" i="39"/>
  <c r="GL95" i="39"/>
  <c r="GP95" i="39"/>
  <c r="GT95" i="39"/>
  <c r="GX95" i="39"/>
  <c r="GI95" i="39"/>
  <c r="GY95" i="39"/>
  <c r="GM95" i="39"/>
  <c r="GA95" i="39"/>
  <c r="GQ95" i="39"/>
  <c r="GU95" i="39"/>
  <c r="GE95" i="39"/>
  <c r="P82" i="29"/>
  <c r="Q82" i="29" s="1"/>
  <c r="P82" i="58"/>
  <c r="Q82" i="58" s="1"/>
  <c r="CT82" i="39"/>
  <c r="CS82" i="39"/>
  <c r="CR83" i="39"/>
  <c r="S81" i="58"/>
  <c r="R81" i="58"/>
  <c r="T96" i="72" l="1"/>
  <c r="U96" i="72"/>
  <c r="U82" i="73"/>
  <c r="W133" i="73" s="1"/>
  <c r="T82" i="73"/>
  <c r="V133" i="73" s="1"/>
  <c r="X95" i="41"/>
  <c r="Y95" i="41"/>
  <c r="U82" i="74"/>
  <c r="T82" i="74"/>
  <c r="R83" i="73"/>
  <c r="S83" i="73" s="1"/>
  <c r="J83" i="74"/>
  <c r="R83" i="74" s="1"/>
  <c r="S83" i="74" s="1"/>
  <c r="DN97" i="39"/>
  <c r="J97" i="72" s="1"/>
  <c r="R97" i="72" s="1"/>
  <c r="S97" i="72" s="1"/>
  <c r="GB96" i="39"/>
  <c r="GF96" i="39"/>
  <c r="GJ96" i="39"/>
  <c r="GN96" i="39"/>
  <c r="GR96" i="39"/>
  <c r="GV96" i="39"/>
  <c r="GZ96" i="39"/>
  <c r="FY96" i="39"/>
  <c r="GC96" i="39"/>
  <c r="K96" i="41" s="1"/>
  <c r="U96" i="41" s="1"/>
  <c r="W96" i="41" s="1"/>
  <c r="GG96" i="39"/>
  <c r="GK96" i="39"/>
  <c r="GO96" i="39"/>
  <c r="GS96" i="39"/>
  <c r="GW96" i="39"/>
  <c r="FZ96" i="39"/>
  <c r="GD96" i="39"/>
  <c r="GH96" i="39"/>
  <c r="GL96" i="39"/>
  <c r="GP96" i="39"/>
  <c r="GT96" i="39"/>
  <c r="GX96" i="39"/>
  <c r="FX96" i="39"/>
  <c r="GM96" i="39"/>
  <c r="GA96" i="39"/>
  <c r="GQ96" i="39"/>
  <c r="GE96" i="39"/>
  <c r="GU96" i="39"/>
  <c r="GI96" i="39"/>
  <c r="GY96" i="39"/>
  <c r="S82" i="58"/>
  <c r="R82" i="58"/>
  <c r="P83" i="29"/>
  <c r="Q83" i="29" s="1"/>
  <c r="P83" i="58"/>
  <c r="Q83" i="58" s="1"/>
  <c r="CS83" i="39"/>
  <c r="CT83" i="39"/>
  <c r="CR84" i="39"/>
  <c r="T97" i="72" l="1"/>
  <c r="U97" i="72"/>
  <c r="T83" i="74"/>
  <c r="U83" i="74"/>
  <c r="X96" i="41"/>
  <c r="Y96" i="41"/>
  <c r="Y146" i="72"/>
  <c r="U83" i="73"/>
  <c r="W134" i="73" s="1"/>
  <c r="T83" i="73"/>
  <c r="R84" i="73"/>
  <c r="S84" i="73" s="1"/>
  <c r="J84" i="74"/>
  <c r="R84" i="74" s="1"/>
  <c r="S84" i="74" s="1"/>
  <c r="DN99" i="39"/>
  <c r="J99" i="72" s="1"/>
  <c r="R99" i="72" s="1"/>
  <c r="S99" i="72" s="1"/>
  <c r="GB97" i="39"/>
  <c r="GF97" i="39"/>
  <c r="GJ97" i="39"/>
  <c r="GN97" i="39"/>
  <c r="GR97" i="39"/>
  <c r="GV97" i="39"/>
  <c r="GZ97" i="39"/>
  <c r="FY97" i="39"/>
  <c r="GC97" i="39"/>
  <c r="K97" i="41" s="1"/>
  <c r="U97" i="41" s="1"/>
  <c r="W97" i="41" s="1"/>
  <c r="GG97" i="39"/>
  <c r="GK97" i="39"/>
  <c r="GO97" i="39"/>
  <c r="GS97" i="39"/>
  <c r="GW97" i="39"/>
  <c r="FZ97" i="39"/>
  <c r="GD97" i="39"/>
  <c r="GH97" i="39"/>
  <c r="GL97" i="39"/>
  <c r="GP97" i="39"/>
  <c r="GT97" i="39"/>
  <c r="GX97" i="39"/>
  <c r="GA97" i="39"/>
  <c r="GQ97" i="39"/>
  <c r="GE97" i="39"/>
  <c r="GU97" i="39"/>
  <c r="GI97" i="39"/>
  <c r="GY97" i="39"/>
  <c r="FX97" i="39"/>
  <c r="GM97" i="39"/>
  <c r="P84" i="29"/>
  <c r="Q84" i="29" s="1"/>
  <c r="P84" i="58"/>
  <c r="Q84" i="58" s="1"/>
  <c r="CR85" i="39"/>
  <c r="CT84" i="39"/>
  <c r="CS84" i="39"/>
  <c r="S83" i="58"/>
  <c r="R83" i="58"/>
  <c r="T99" i="72" l="1"/>
  <c r="U99" i="72"/>
  <c r="X97" i="41"/>
  <c r="Y97" i="41"/>
  <c r="T84" i="73"/>
  <c r="U84" i="73"/>
  <c r="U84" i="74"/>
  <c r="T84" i="74"/>
  <c r="R85" i="73"/>
  <c r="S85" i="73" s="1"/>
  <c r="J85" i="74"/>
  <c r="R85" i="74" s="1"/>
  <c r="S85" i="74" s="1"/>
  <c r="DN100" i="39"/>
  <c r="J100" i="72" s="1"/>
  <c r="R100" i="72" s="1"/>
  <c r="S100" i="72" s="1"/>
  <c r="GZ99" i="39"/>
  <c r="GJ99" i="39"/>
  <c r="GY99" i="39"/>
  <c r="GI99" i="39"/>
  <c r="GX99" i="39"/>
  <c r="GH99" i="39"/>
  <c r="GW99" i="39"/>
  <c r="GG99" i="39"/>
  <c r="GV99" i="39"/>
  <c r="GF99" i="39"/>
  <c r="GU99" i="39"/>
  <c r="GE99" i="39"/>
  <c r="GT99" i="39"/>
  <c r="GD99" i="39"/>
  <c r="FX99" i="39"/>
  <c r="GS99" i="39"/>
  <c r="GC99" i="39"/>
  <c r="K99" i="41" s="1"/>
  <c r="U99" i="41" s="1"/>
  <c r="W99" i="41" s="1"/>
  <c r="GR99" i="39"/>
  <c r="GB99" i="39"/>
  <c r="GQ99" i="39"/>
  <c r="GA99" i="39"/>
  <c r="GP99" i="39"/>
  <c r="FZ99" i="39"/>
  <c r="GO99" i="39"/>
  <c r="FY99" i="39"/>
  <c r="GN99" i="39"/>
  <c r="GM99" i="39"/>
  <c r="GL99" i="39"/>
  <c r="GK99" i="39"/>
  <c r="P85" i="29"/>
  <c r="Q85" i="29" s="1"/>
  <c r="P85" i="58"/>
  <c r="Q85" i="58" s="1"/>
  <c r="CS85" i="39"/>
  <c r="CT85" i="39"/>
  <c r="CR86" i="39"/>
  <c r="S84" i="58"/>
  <c r="R84" i="58"/>
  <c r="Y99" i="41" l="1"/>
  <c r="X99" i="41"/>
  <c r="U85" i="73"/>
  <c r="T85" i="73"/>
  <c r="T100" i="72"/>
  <c r="U100" i="72"/>
  <c r="T85" i="74"/>
  <c r="U85" i="74"/>
  <c r="R86" i="73"/>
  <c r="S86" i="73" s="1"/>
  <c r="J86" i="74"/>
  <c r="R86" i="74" s="1"/>
  <c r="S86" i="74" s="1"/>
  <c r="DN101" i="39"/>
  <c r="J101" i="72" s="1"/>
  <c r="R101" i="72" s="1"/>
  <c r="S101" i="72" s="1"/>
  <c r="GN100" i="39"/>
  <c r="GM100" i="39"/>
  <c r="GL100" i="39"/>
  <c r="GK100" i="39"/>
  <c r="GZ100" i="39"/>
  <c r="GJ100" i="39"/>
  <c r="GY100" i="39"/>
  <c r="GI100" i="39"/>
  <c r="FX100" i="39"/>
  <c r="GX100" i="39"/>
  <c r="GH100" i="39"/>
  <c r="GW100" i="39"/>
  <c r="GG100" i="39"/>
  <c r="GV100" i="39"/>
  <c r="GF100" i="39"/>
  <c r="GU100" i="39"/>
  <c r="GE100" i="39"/>
  <c r="GT100" i="39"/>
  <c r="GD100" i="39"/>
  <c r="GS100" i="39"/>
  <c r="GC100" i="39"/>
  <c r="K100" i="41" s="1"/>
  <c r="U100" i="41" s="1"/>
  <c r="W100" i="41" s="1"/>
  <c r="GR100" i="39"/>
  <c r="GB100" i="39"/>
  <c r="GQ100" i="39"/>
  <c r="GA100" i="39"/>
  <c r="GP100" i="39"/>
  <c r="FZ100" i="39"/>
  <c r="GO100" i="39"/>
  <c r="FY100" i="39"/>
  <c r="S85" i="58"/>
  <c r="R85" i="58"/>
  <c r="P86" i="29"/>
  <c r="Q86" i="29" s="1"/>
  <c r="P86" i="58"/>
  <c r="Q86" i="58" s="1"/>
  <c r="CS86" i="39"/>
  <c r="CR87" i="39"/>
  <c r="CT86" i="39"/>
  <c r="W139" i="73" l="1"/>
  <c r="W140" i="73"/>
  <c r="W126" i="73"/>
  <c r="W127" i="73"/>
  <c r="W141" i="73"/>
  <c r="W129" i="73"/>
  <c r="W132" i="73"/>
  <c r="W135" i="73"/>
  <c r="W136" i="73"/>
  <c r="W128" i="73"/>
  <c r="W130" i="73"/>
  <c r="W125" i="73"/>
  <c r="W143" i="73"/>
  <c r="W144" i="73"/>
  <c r="W145" i="73"/>
  <c r="X100" i="41"/>
  <c r="Y100" i="41"/>
  <c r="T86" i="73"/>
  <c r="U86" i="73"/>
  <c r="V126" i="73"/>
  <c r="V129" i="73"/>
  <c r="V132" i="73"/>
  <c r="V134" i="73"/>
  <c r="V135" i="73"/>
  <c r="V136" i="73"/>
  <c r="V128" i="73"/>
  <c r="V125" i="73"/>
  <c r="V130" i="73"/>
  <c r="T101" i="72"/>
  <c r="U101" i="72"/>
  <c r="U86" i="74"/>
  <c r="T86" i="74"/>
  <c r="R87" i="73"/>
  <c r="S87" i="73" s="1"/>
  <c r="J87" i="74"/>
  <c r="R87" i="74" s="1"/>
  <c r="S87" i="74" s="1"/>
  <c r="DN102" i="39"/>
  <c r="J102" i="72" s="1"/>
  <c r="R102" i="72" s="1"/>
  <c r="S102" i="72" s="1"/>
  <c r="GR101" i="39"/>
  <c r="GB101" i="39"/>
  <c r="GQ101" i="39"/>
  <c r="GA101" i="39"/>
  <c r="GP101" i="39"/>
  <c r="FZ101" i="39"/>
  <c r="GO101" i="39"/>
  <c r="FY101" i="39"/>
  <c r="GN101" i="39"/>
  <c r="FX101" i="39"/>
  <c r="GM101" i="39"/>
  <c r="GL101" i="39"/>
  <c r="GK101" i="39"/>
  <c r="GZ101" i="39"/>
  <c r="GJ101" i="39"/>
  <c r="GY101" i="39"/>
  <c r="GI101" i="39"/>
  <c r="GX101" i="39"/>
  <c r="GH101" i="39"/>
  <c r="GW101" i="39"/>
  <c r="GG101" i="39"/>
  <c r="GV101" i="39"/>
  <c r="GF101" i="39"/>
  <c r="GU101" i="39"/>
  <c r="GE101" i="39"/>
  <c r="GT101" i="39"/>
  <c r="GD101" i="39"/>
  <c r="GS101" i="39"/>
  <c r="GC101" i="39"/>
  <c r="K101" i="41" s="1"/>
  <c r="U101" i="41" s="1"/>
  <c r="W101" i="41" s="1"/>
  <c r="R86" i="58"/>
  <c r="S86" i="58"/>
  <c r="P87" i="29"/>
  <c r="Q87" i="29" s="1"/>
  <c r="P87" i="58"/>
  <c r="Q87" i="58" s="1"/>
  <c r="CR88" i="39"/>
  <c r="CT87" i="39"/>
  <c r="CS87" i="39"/>
  <c r="T87" i="73" l="1"/>
  <c r="U87" i="73"/>
  <c r="Y101" i="41"/>
  <c r="X101" i="41"/>
  <c r="U102" i="72"/>
  <c r="T102" i="72"/>
  <c r="T87" i="74"/>
  <c r="U87" i="74"/>
  <c r="R88" i="73"/>
  <c r="S88" i="73" s="1"/>
  <c r="J88" i="74"/>
  <c r="R88" i="74" s="1"/>
  <c r="S88" i="74" s="1"/>
  <c r="DN103" i="39"/>
  <c r="J103" i="72" s="1"/>
  <c r="R103" i="72" s="1"/>
  <c r="S103" i="72" s="1"/>
  <c r="FX102" i="39"/>
  <c r="GV102" i="39"/>
  <c r="GF102" i="39"/>
  <c r="GU102" i="39"/>
  <c r="GE102" i="39"/>
  <c r="GT102" i="39"/>
  <c r="GD102" i="39"/>
  <c r="GS102" i="39"/>
  <c r="GC102" i="39"/>
  <c r="K102" i="41" s="1"/>
  <c r="U102" i="41" s="1"/>
  <c r="W102" i="41" s="1"/>
  <c r="GR102" i="39"/>
  <c r="GB102" i="39"/>
  <c r="GQ102" i="39"/>
  <c r="GA102" i="39"/>
  <c r="GP102" i="39"/>
  <c r="FZ102" i="39"/>
  <c r="GO102" i="39"/>
  <c r="FY102" i="39"/>
  <c r="GN102" i="39"/>
  <c r="GM102" i="39"/>
  <c r="GL102" i="39"/>
  <c r="GK102" i="39"/>
  <c r="GZ102" i="39"/>
  <c r="GJ102" i="39"/>
  <c r="GY102" i="39"/>
  <c r="GI102" i="39"/>
  <c r="GX102" i="39"/>
  <c r="GH102" i="39"/>
  <c r="GW102" i="39"/>
  <c r="GG102" i="39"/>
  <c r="P88" i="29"/>
  <c r="Q88" i="29" s="1"/>
  <c r="P88" i="58"/>
  <c r="Q88" i="58" s="1"/>
  <c r="CS88" i="39"/>
  <c r="CR89" i="39"/>
  <c r="CT88" i="39"/>
  <c r="R87" i="58"/>
  <c r="S87" i="58"/>
  <c r="T88" i="74" l="1"/>
  <c r="U88" i="74"/>
  <c r="U88" i="73"/>
  <c r="T88" i="73"/>
  <c r="Y102" i="41"/>
  <c r="X102" i="41"/>
  <c r="T103" i="72"/>
  <c r="U103" i="72"/>
  <c r="R89" i="73"/>
  <c r="S89" i="73" s="1"/>
  <c r="J89" i="74"/>
  <c r="R89" i="74" s="1"/>
  <c r="S89" i="74" s="1"/>
  <c r="DN104" i="39"/>
  <c r="J104" i="72" s="1"/>
  <c r="R104" i="72" s="1"/>
  <c r="S104" i="72" s="1"/>
  <c r="GZ103" i="39"/>
  <c r="GJ103" i="39"/>
  <c r="GY103" i="39"/>
  <c r="GI103" i="39"/>
  <c r="GX103" i="39"/>
  <c r="GH103" i="39"/>
  <c r="FX103" i="39"/>
  <c r="GW103" i="39"/>
  <c r="GG103" i="39"/>
  <c r="GV103" i="39"/>
  <c r="GF103" i="39"/>
  <c r="GU103" i="39"/>
  <c r="GE103" i="39"/>
  <c r="GT103" i="39"/>
  <c r="GD103" i="39"/>
  <c r="GS103" i="39"/>
  <c r="GC103" i="39"/>
  <c r="K103" i="41" s="1"/>
  <c r="U103" i="41" s="1"/>
  <c r="W103" i="41" s="1"/>
  <c r="GR103" i="39"/>
  <c r="GB103" i="39"/>
  <c r="GQ103" i="39"/>
  <c r="GA103" i="39"/>
  <c r="GP103" i="39"/>
  <c r="FZ103" i="39"/>
  <c r="GO103" i="39"/>
  <c r="FY103" i="39"/>
  <c r="GN103" i="39"/>
  <c r="GM103" i="39"/>
  <c r="GL103" i="39"/>
  <c r="GK103" i="39"/>
  <c r="S88" i="58"/>
  <c r="R88" i="58"/>
  <c r="P89" i="29"/>
  <c r="Q89" i="29" s="1"/>
  <c r="P89" i="58"/>
  <c r="Q89" i="58" s="1"/>
  <c r="CR90" i="39"/>
  <c r="CS89" i="39"/>
  <c r="CT89" i="39"/>
  <c r="T89" i="74" l="1"/>
  <c r="U89" i="74"/>
  <c r="Y103" i="41"/>
  <c r="X103" i="41"/>
  <c r="T89" i="73"/>
  <c r="U89" i="73"/>
  <c r="T104" i="72"/>
  <c r="U104" i="72"/>
  <c r="R90" i="73"/>
  <c r="S90" i="73" s="1"/>
  <c r="J90" i="74"/>
  <c r="R90" i="74" s="1"/>
  <c r="S90" i="74" s="1"/>
  <c r="DN105" i="39"/>
  <c r="J105" i="72" s="1"/>
  <c r="R105" i="72" s="1"/>
  <c r="S105" i="72" s="1"/>
  <c r="GN104" i="39"/>
  <c r="GM104" i="39"/>
  <c r="FX104" i="39"/>
  <c r="GL104" i="39"/>
  <c r="GK104" i="39"/>
  <c r="GZ104" i="39"/>
  <c r="GJ104" i="39"/>
  <c r="GY104" i="39"/>
  <c r="GI104" i="39"/>
  <c r="GX104" i="39"/>
  <c r="GH104" i="39"/>
  <c r="GW104" i="39"/>
  <c r="GG104" i="39"/>
  <c r="GV104" i="39"/>
  <c r="GF104" i="39"/>
  <c r="GU104" i="39"/>
  <c r="GE104" i="39"/>
  <c r="GT104" i="39"/>
  <c r="GD104" i="39"/>
  <c r="GS104" i="39"/>
  <c r="GC104" i="39"/>
  <c r="K104" i="41" s="1"/>
  <c r="U104" i="41" s="1"/>
  <c r="W104" i="41" s="1"/>
  <c r="GR104" i="39"/>
  <c r="GB104" i="39"/>
  <c r="GQ104" i="39"/>
  <c r="GA104" i="39"/>
  <c r="GP104" i="39"/>
  <c r="FZ104" i="39"/>
  <c r="GO104" i="39"/>
  <c r="FY104" i="39"/>
  <c r="P90" i="29"/>
  <c r="Q90" i="29" s="1"/>
  <c r="P90" i="58"/>
  <c r="Q90" i="58" s="1"/>
  <c r="CR91" i="39"/>
  <c r="CS90" i="39"/>
  <c r="CT90" i="39"/>
  <c r="S89" i="58"/>
  <c r="R89" i="58"/>
  <c r="U105" i="72" l="1"/>
  <c r="T105" i="72"/>
  <c r="T90" i="74"/>
  <c r="U90" i="74"/>
  <c r="T90" i="73"/>
  <c r="U90" i="73"/>
  <c r="Y104" i="41"/>
  <c r="X104" i="41"/>
  <c r="R91" i="73"/>
  <c r="S91" i="73" s="1"/>
  <c r="J91" i="74"/>
  <c r="R91" i="74" s="1"/>
  <c r="S91" i="74" s="1"/>
  <c r="DN106" i="39"/>
  <c r="J106" i="72" s="1"/>
  <c r="R106" i="72" s="1"/>
  <c r="S106" i="72" s="1"/>
  <c r="GR105" i="39"/>
  <c r="GB105" i="39"/>
  <c r="FX105" i="39"/>
  <c r="GQ105" i="39"/>
  <c r="GA105" i="39"/>
  <c r="GP105" i="39"/>
  <c r="FZ105" i="39"/>
  <c r="GO105" i="39"/>
  <c r="FY105" i="39"/>
  <c r="GN105" i="39"/>
  <c r="GM105" i="39"/>
  <c r="GL105" i="39"/>
  <c r="GK105" i="39"/>
  <c r="GZ105" i="39"/>
  <c r="GJ105" i="39"/>
  <c r="GY105" i="39"/>
  <c r="GI105" i="39"/>
  <c r="GX105" i="39"/>
  <c r="GH105" i="39"/>
  <c r="GW105" i="39"/>
  <c r="GG105" i="39"/>
  <c r="GV105" i="39"/>
  <c r="GF105" i="39"/>
  <c r="GU105" i="39"/>
  <c r="GE105" i="39"/>
  <c r="GT105" i="39"/>
  <c r="GD105" i="39"/>
  <c r="GS105" i="39"/>
  <c r="GC105" i="39"/>
  <c r="K105" i="41" s="1"/>
  <c r="U105" i="41" s="1"/>
  <c r="W105" i="41" s="1"/>
  <c r="P91" i="29"/>
  <c r="Q91" i="29" s="1"/>
  <c r="P91" i="58"/>
  <c r="Q91" i="58" s="1"/>
  <c r="CR92" i="39"/>
  <c r="CS91" i="39"/>
  <c r="CT91" i="39"/>
  <c r="R90" i="58"/>
  <c r="S90" i="58"/>
  <c r="X105" i="41" l="1"/>
  <c r="Y105" i="41"/>
  <c r="T91" i="74"/>
  <c r="U91" i="74"/>
  <c r="T106" i="72"/>
  <c r="U106" i="72"/>
  <c r="T91" i="73"/>
  <c r="U91" i="73"/>
  <c r="R92" i="73"/>
  <c r="S92" i="73" s="1"/>
  <c r="J92" i="74"/>
  <c r="R92" i="74" s="1"/>
  <c r="S92" i="74" s="1"/>
  <c r="DN107" i="39"/>
  <c r="J107" i="72" s="1"/>
  <c r="R107" i="72" s="1"/>
  <c r="S107" i="72" s="1"/>
  <c r="GR106" i="39"/>
  <c r="GZ106" i="39"/>
  <c r="GF106" i="39"/>
  <c r="GU106" i="39"/>
  <c r="GE106" i="39"/>
  <c r="GT106" i="39"/>
  <c r="GD106" i="39"/>
  <c r="GS106" i="39"/>
  <c r="GC106" i="39"/>
  <c r="K106" i="41" s="1"/>
  <c r="U106" i="41" s="1"/>
  <c r="W106" i="41" s="1"/>
  <c r="GV106" i="39"/>
  <c r="GB106" i="39"/>
  <c r="GQ106" i="39"/>
  <c r="GA106" i="39"/>
  <c r="GP106" i="39"/>
  <c r="FZ106" i="39"/>
  <c r="GO106" i="39"/>
  <c r="FY106" i="39"/>
  <c r="GN106" i="39"/>
  <c r="GM106" i="39"/>
  <c r="GL106" i="39"/>
  <c r="GK106" i="39"/>
  <c r="FX106" i="39"/>
  <c r="GJ106" i="39"/>
  <c r="GY106" i="39"/>
  <c r="GI106" i="39"/>
  <c r="GX106" i="39"/>
  <c r="GH106" i="39"/>
  <c r="GW106" i="39"/>
  <c r="GG106" i="39"/>
  <c r="P92" i="29"/>
  <c r="Q92" i="29" s="1"/>
  <c r="P92" i="58"/>
  <c r="Q92" i="58" s="1"/>
  <c r="CS92" i="39"/>
  <c r="CT92" i="39"/>
  <c r="CR93" i="39"/>
  <c r="R91" i="58"/>
  <c r="S91" i="58"/>
  <c r="Y106" i="41" l="1"/>
  <c r="X106" i="41"/>
  <c r="U92" i="73"/>
  <c r="T92" i="73"/>
  <c r="T92" i="74"/>
  <c r="U92" i="74"/>
  <c r="U107" i="72"/>
  <c r="T107" i="72"/>
  <c r="R93" i="73"/>
  <c r="S93" i="73" s="1"/>
  <c r="J93" i="74"/>
  <c r="R93" i="74" s="1"/>
  <c r="S93" i="74" s="1"/>
  <c r="DN108" i="39"/>
  <c r="J108" i="72" s="1"/>
  <c r="R108" i="72" s="1"/>
  <c r="S108" i="72" s="1"/>
  <c r="GV107" i="39"/>
  <c r="GF107" i="39"/>
  <c r="GR107" i="39"/>
  <c r="GY107" i="39"/>
  <c r="GI107" i="39"/>
  <c r="GX107" i="39"/>
  <c r="GH107" i="39"/>
  <c r="GW107" i="39"/>
  <c r="GG107" i="39"/>
  <c r="GN107" i="39"/>
  <c r="GU107" i="39"/>
  <c r="GE107" i="39"/>
  <c r="GT107" i="39"/>
  <c r="GD107" i="39"/>
  <c r="GS107" i="39"/>
  <c r="GC107" i="39"/>
  <c r="K107" i="41" s="1"/>
  <c r="U107" i="41" s="1"/>
  <c r="W107" i="41" s="1"/>
  <c r="GJ107" i="39"/>
  <c r="GQ107" i="39"/>
  <c r="GA107" i="39"/>
  <c r="GP107" i="39"/>
  <c r="FZ107" i="39"/>
  <c r="GO107" i="39"/>
  <c r="FY107" i="39"/>
  <c r="GZ107" i="39"/>
  <c r="GB107" i="39"/>
  <c r="GM107" i="39"/>
  <c r="GL107" i="39"/>
  <c r="FX107" i="39"/>
  <c r="GK107" i="39"/>
  <c r="R92" i="58"/>
  <c r="S92" i="58"/>
  <c r="P93" i="29"/>
  <c r="Q93" i="29" s="1"/>
  <c r="P93" i="58"/>
  <c r="Q93" i="58" s="1"/>
  <c r="CR94" i="39"/>
  <c r="CS93" i="39"/>
  <c r="CT93" i="39"/>
  <c r="T93" i="73" l="1"/>
  <c r="U93" i="73"/>
  <c r="X107" i="41"/>
  <c r="Y107" i="41"/>
  <c r="T108" i="72"/>
  <c r="U108" i="72"/>
  <c r="U93" i="74"/>
  <c r="T93" i="74"/>
  <c r="R94" i="73"/>
  <c r="S94" i="73" s="1"/>
  <c r="J94" i="74"/>
  <c r="R94" i="74" s="1"/>
  <c r="S94" i="74" s="1"/>
  <c r="DN109" i="39"/>
  <c r="J109" i="72" s="1"/>
  <c r="R109" i="72" s="1"/>
  <c r="S109" i="72" s="1"/>
  <c r="GZ108" i="39"/>
  <c r="GJ108" i="39"/>
  <c r="GV108" i="39"/>
  <c r="GF108" i="39"/>
  <c r="GR108" i="39"/>
  <c r="GM108" i="39"/>
  <c r="GL108" i="39"/>
  <c r="GK108" i="39"/>
  <c r="GN108" i="39"/>
  <c r="GY108" i="39"/>
  <c r="GI108" i="39"/>
  <c r="GX108" i="39"/>
  <c r="GH108" i="39"/>
  <c r="GW108" i="39"/>
  <c r="GG108" i="39"/>
  <c r="GB108" i="39"/>
  <c r="GU108" i="39"/>
  <c r="GE108" i="39"/>
  <c r="GT108" i="39"/>
  <c r="GD108" i="39"/>
  <c r="GS108" i="39"/>
  <c r="GC108" i="39"/>
  <c r="K108" i="41" s="1"/>
  <c r="U108" i="41" s="1"/>
  <c r="W108" i="41" s="1"/>
  <c r="GQ108" i="39"/>
  <c r="GA108" i="39"/>
  <c r="FX108" i="39"/>
  <c r="GP108" i="39"/>
  <c r="FZ108" i="39"/>
  <c r="GO108" i="39"/>
  <c r="FY108" i="39"/>
  <c r="P94" i="29"/>
  <c r="Q94" i="29" s="1"/>
  <c r="P94" i="58"/>
  <c r="Q94" i="58" s="1"/>
  <c r="CT94" i="39"/>
  <c r="CR95" i="39"/>
  <c r="CS94" i="39"/>
  <c r="S93" i="58"/>
  <c r="R93" i="58"/>
  <c r="T94" i="74" l="1"/>
  <c r="U94" i="74"/>
  <c r="Y108" i="41"/>
  <c r="X108" i="41"/>
  <c r="U94" i="73"/>
  <c r="T94" i="73"/>
  <c r="T109" i="72"/>
  <c r="U109" i="72"/>
  <c r="R95" i="73"/>
  <c r="S95" i="73" s="1"/>
  <c r="J95" i="74"/>
  <c r="R95" i="74" s="1"/>
  <c r="S95" i="74" s="1"/>
  <c r="DN111" i="39"/>
  <c r="J111" i="72" s="1"/>
  <c r="R111" i="72" s="1"/>
  <c r="S111" i="72" s="1"/>
  <c r="GN109" i="39"/>
  <c r="GZ109" i="39"/>
  <c r="GJ109" i="39"/>
  <c r="GV109" i="39"/>
  <c r="GQ109" i="39"/>
  <c r="GA109" i="39"/>
  <c r="GP109" i="39"/>
  <c r="FZ109" i="39"/>
  <c r="GO109" i="39"/>
  <c r="FY109" i="39"/>
  <c r="GR109" i="39"/>
  <c r="GM109" i="39"/>
  <c r="GL109" i="39"/>
  <c r="GK109" i="39"/>
  <c r="GF109" i="39"/>
  <c r="GY109" i="39"/>
  <c r="GI109" i="39"/>
  <c r="GX109" i="39"/>
  <c r="GH109" i="39"/>
  <c r="GW109" i="39"/>
  <c r="GG109" i="39"/>
  <c r="GB109" i="39"/>
  <c r="FX109" i="39"/>
  <c r="GU109" i="39"/>
  <c r="GE109" i="39"/>
  <c r="GT109" i="39"/>
  <c r="GD109" i="39"/>
  <c r="GS109" i="39"/>
  <c r="GC109" i="39"/>
  <c r="K109" i="41" s="1"/>
  <c r="U109" i="41" s="1"/>
  <c r="W109" i="41" s="1"/>
  <c r="P95" i="29"/>
  <c r="Q95" i="29" s="1"/>
  <c r="P95" i="58"/>
  <c r="Q95" i="58" s="1"/>
  <c r="CT95" i="39"/>
  <c r="CS95" i="39"/>
  <c r="CR96" i="39"/>
  <c r="S94" i="58"/>
  <c r="R94" i="58"/>
  <c r="T111" i="72" l="1"/>
  <c r="U111" i="72"/>
  <c r="U95" i="74"/>
  <c r="T95" i="74"/>
  <c r="Y109" i="41"/>
  <c r="X109" i="41"/>
  <c r="U95" i="73"/>
  <c r="T95" i="73"/>
  <c r="R96" i="73"/>
  <c r="S96" i="73" s="1"/>
  <c r="J96" i="74"/>
  <c r="R96" i="74" s="1"/>
  <c r="S96" i="74" s="1"/>
  <c r="DN112" i="39"/>
  <c r="J112" i="72" s="1"/>
  <c r="R112" i="72" s="1"/>
  <c r="S112" i="72" s="1"/>
  <c r="GN111" i="39"/>
  <c r="GB111" i="39"/>
  <c r="GR111" i="39"/>
  <c r="GF111" i="39"/>
  <c r="GV111" i="39"/>
  <c r="GJ111" i="39"/>
  <c r="GZ111" i="39"/>
  <c r="GQ111" i="39"/>
  <c r="GA111" i="39"/>
  <c r="GP111" i="39"/>
  <c r="FZ111" i="39"/>
  <c r="GW111" i="39"/>
  <c r="GG111" i="39"/>
  <c r="GM111" i="39"/>
  <c r="GL111" i="39"/>
  <c r="GS111" i="39"/>
  <c r="GC111" i="39"/>
  <c r="K111" i="41" s="1"/>
  <c r="U111" i="41" s="1"/>
  <c r="W111" i="41" s="1"/>
  <c r="GY111" i="39"/>
  <c r="GX111" i="39"/>
  <c r="GO111" i="39"/>
  <c r="GU111" i="39"/>
  <c r="FX111" i="39"/>
  <c r="GT111" i="39"/>
  <c r="GK111" i="39"/>
  <c r="GI111" i="39"/>
  <c r="GH111" i="39"/>
  <c r="FY111" i="39"/>
  <c r="GE111" i="39"/>
  <c r="GD111" i="39"/>
  <c r="R95" i="58"/>
  <c r="S95" i="58"/>
  <c r="P96" i="29"/>
  <c r="Q96" i="29" s="1"/>
  <c r="P96" i="58"/>
  <c r="Q96" i="58" s="1"/>
  <c r="CS96" i="39"/>
  <c r="CR97" i="39"/>
  <c r="CT96" i="39"/>
  <c r="T112" i="72" l="1"/>
  <c r="U112" i="72"/>
  <c r="U96" i="74"/>
  <c r="T96" i="74"/>
  <c r="U96" i="73"/>
  <c r="T96" i="73"/>
  <c r="X111" i="41"/>
  <c r="Y111" i="41"/>
  <c r="R97" i="73"/>
  <c r="S97" i="73" s="1"/>
  <c r="J97" i="74"/>
  <c r="R97" i="74" s="1"/>
  <c r="S97" i="74" s="1"/>
  <c r="DN113" i="39"/>
  <c r="J113" i="72" s="1"/>
  <c r="R113" i="72" s="1"/>
  <c r="S113" i="72" s="1"/>
  <c r="GB112" i="39"/>
  <c r="GR112" i="39"/>
  <c r="GF112" i="39"/>
  <c r="GV112" i="39"/>
  <c r="GJ112" i="39"/>
  <c r="GZ112" i="39"/>
  <c r="GN112" i="39"/>
  <c r="GU112" i="39"/>
  <c r="GE112" i="39"/>
  <c r="GT112" i="39"/>
  <c r="GD112" i="39"/>
  <c r="GK112" i="39"/>
  <c r="GQ112" i="39"/>
  <c r="GA112" i="39"/>
  <c r="GP112" i="39"/>
  <c r="FZ112" i="39"/>
  <c r="GW112" i="39"/>
  <c r="GG112" i="39"/>
  <c r="GS112" i="39"/>
  <c r="FX112" i="39"/>
  <c r="GY112" i="39"/>
  <c r="GX112" i="39"/>
  <c r="GO112" i="39"/>
  <c r="GM112" i="39"/>
  <c r="GL112" i="39"/>
  <c r="GC112" i="39"/>
  <c r="K112" i="41" s="1"/>
  <c r="U112" i="41" s="1"/>
  <c r="W112" i="41" s="1"/>
  <c r="GI112" i="39"/>
  <c r="GH112" i="39"/>
  <c r="FY112" i="39"/>
  <c r="R96" i="58"/>
  <c r="S96" i="58"/>
  <c r="P97" i="29"/>
  <c r="Q97" i="29" s="1"/>
  <c r="Y12" i="33" s="1"/>
  <c r="AA12" i="33" s="1"/>
  <c r="P97" i="58"/>
  <c r="Q97" i="58" s="1"/>
  <c r="CT97" i="39"/>
  <c r="CS97" i="39"/>
  <c r="CR98" i="39"/>
  <c r="C25" i="35" l="1"/>
  <c r="D25" i="35" s="1"/>
  <c r="Y112" i="41"/>
  <c r="X112" i="41"/>
  <c r="U97" i="73"/>
  <c r="T97" i="73"/>
  <c r="U113" i="72"/>
  <c r="T113" i="72"/>
  <c r="T97" i="74"/>
  <c r="U97" i="74"/>
  <c r="J98" i="74"/>
  <c r="R98" i="74" s="1"/>
  <c r="S98" i="74" s="1"/>
  <c r="R98" i="73"/>
  <c r="S98" i="73" s="1"/>
  <c r="DN114" i="39"/>
  <c r="J114" i="72" s="1"/>
  <c r="R114" i="72" s="1"/>
  <c r="S114" i="72" s="1"/>
  <c r="GF113" i="39"/>
  <c r="GV113" i="39"/>
  <c r="GJ113" i="39"/>
  <c r="GZ113" i="39"/>
  <c r="GN113" i="39"/>
  <c r="FX113" i="39"/>
  <c r="GB113" i="39"/>
  <c r="GR113" i="39"/>
  <c r="GY113" i="39"/>
  <c r="GI113" i="39"/>
  <c r="GX113" i="39"/>
  <c r="GH113" i="39"/>
  <c r="GO113" i="39"/>
  <c r="FY113" i="39"/>
  <c r="GU113" i="39"/>
  <c r="GE113" i="39"/>
  <c r="GT113" i="39"/>
  <c r="GD113" i="39"/>
  <c r="GK113" i="39"/>
  <c r="GA113" i="39"/>
  <c r="FZ113" i="39"/>
  <c r="GW113" i="39"/>
  <c r="GS113" i="39"/>
  <c r="GQ113" i="39"/>
  <c r="GP113" i="39"/>
  <c r="GG113" i="39"/>
  <c r="GM113" i="39"/>
  <c r="GL113" i="39"/>
  <c r="GC113" i="39"/>
  <c r="K113" i="41" s="1"/>
  <c r="U113" i="41" s="1"/>
  <c r="W113" i="41" s="1"/>
  <c r="R97" i="58"/>
  <c r="S97" i="58"/>
  <c r="P98" i="29"/>
  <c r="Q98" i="29" s="1"/>
  <c r="P98" i="58"/>
  <c r="Q98" i="58" s="1"/>
  <c r="CR99" i="39"/>
  <c r="CT98" i="39"/>
  <c r="CS98" i="39"/>
  <c r="U98" i="73" l="1"/>
  <c r="T98" i="73"/>
  <c r="X113" i="41"/>
  <c r="Y113" i="41"/>
  <c r="T98" i="74"/>
  <c r="U98" i="74"/>
  <c r="T114" i="72"/>
  <c r="X129" i="72" s="1"/>
  <c r="U114" i="72"/>
  <c r="Y129" i="72" s="1"/>
  <c r="R99" i="73"/>
  <c r="S99" i="73" s="1"/>
  <c r="J99" i="74"/>
  <c r="R99" i="74" s="1"/>
  <c r="S99" i="74" s="1"/>
  <c r="DN115" i="39"/>
  <c r="J115" i="72" s="1"/>
  <c r="R115" i="72" s="1"/>
  <c r="S115" i="72" s="1"/>
  <c r="GJ114" i="39"/>
  <c r="GZ114" i="39"/>
  <c r="GN114" i="39"/>
  <c r="GB114" i="39"/>
  <c r="GR114" i="39"/>
  <c r="GF114" i="39"/>
  <c r="GV114" i="39"/>
  <c r="GM114" i="39"/>
  <c r="GL114" i="39"/>
  <c r="GS114" i="39"/>
  <c r="GC114" i="39"/>
  <c r="K114" i="41" s="1"/>
  <c r="U114" i="41" s="1"/>
  <c r="W114" i="41" s="1"/>
  <c r="GY114" i="39"/>
  <c r="GI114" i="39"/>
  <c r="GX114" i="39"/>
  <c r="GH114" i="39"/>
  <c r="GO114" i="39"/>
  <c r="FY114" i="39"/>
  <c r="GE114" i="39"/>
  <c r="GD114" i="39"/>
  <c r="FX114" i="39"/>
  <c r="GA114" i="39"/>
  <c r="FZ114" i="39"/>
  <c r="GW114" i="39"/>
  <c r="GU114" i="39"/>
  <c r="GT114" i="39"/>
  <c r="GK114" i="39"/>
  <c r="GQ114" i="39"/>
  <c r="GP114" i="39"/>
  <c r="GG114" i="39"/>
  <c r="R98" i="58"/>
  <c r="S98" i="58"/>
  <c r="P99" i="29"/>
  <c r="Q99" i="29" s="1"/>
  <c r="P99" i="58"/>
  <c r="Q99" i="58" s="1"/>
  <c r="CT99" i="39"/>
  <c r="CR100" i="39"/>
  <c r="CS99" i="39"/>
  <c r="U115" i="72" l="1"/>
  <c r="Y130" i="72" s="1"/>
  <c r="T115" i="72"/>
  <c r="X130" i="72" s="1"/>
  <c r="X114" i="41"/>
  <c r="Y114" i="41"/>
  <c r="T99" i="74"/>
  <c r="U99" i="74"/>
  <c r="T99" i="73"/>
  <c r="U99" i="73"/>
  <c r="R100" i="73"/>
  <c r="S100" i="73" s="1"/>
  <c r="J100" i="74"/>
  <c r="R100" i="74" s="1"/>
  <c r="S100" i="74" s="1"/>
  <c r="DN116" i="39"/>
  <c r="J116" i="72" s="1"/>
  <c r="R116" i="72" s="1"/>
  <c r="S116" i="72" s="1"/>
  <c r="GN115" i="39"/>
  <c r="GB115" i="39"/>
  <c r="GR115" i="39"/>
  <c r="GF115" i="39"/>
  <c r="GV115" i="39"/>
  <c r="GJ115" i="39"/>
  <c r="GZ115" i="39"/>
  <c r="GQ115" i="39"/>
  <c r="GA115" i="39"/>
  <c r="GP115" i="39"/>
  <c r="FZ115" i="39"/>
  <c r="GW115" i="39"/>
  <c r="GG115" i="39"/>
  <c r="GM115" i="39"/>
  <c r="GL115" i="39"/>
  <c r="GS115" i="39"/>
  <c r="GC115" i="39"/>
  <c r="K115" i="41" s="1"/>
  <c r="U115" i="41" s="1"/>
  <c r="W115" i="41" s="1"/>
  <c r="GI115" i="39"/>
  <c r="FX115" i="39"/>
  <c r="GH115" i="39"/>
  <c r="FY115" i="39"/>
  <c r="GE115" i="39"/>
  <c r="GD115" i="39"/>
  <c r="GY115" i="39"/>
  <c r="GX115" i="39"/>
  <c r="GO115" i="39"/>
  <c r="GU115" i="39"/>
  <c r="GT115" i="39"/>
  <c r="GK115" i="39"/>
  <c r="S99" i="58"/>
  <c r="R99" i="58"/>
  <c r="P100" i="29"/>
  <c r="Q100" i="29" s="1"/>
  <c r="P100" i="58"/>
  <c r="Q100" i="58" s="1"/>
  <c r="CR101" i="39"/>
  <c r="CS100" i="39"/>
  <c r="CT100" i="39"/>
  <c r="Y115" i="41" l="1"/>
  <c r="X115" i="41"/>
  <c r="U116" i="72"/>
  <c r="Y131" i="72" s="1"/>
  <c r="T116" i="72"/>
  <c r="X131" i="72" s="1"/>
  <c r="U100" i="74"/>
  <c r="T100" i="74"/>
  <c r="U100" i="73"/>
  <c r="T100" i="73"/>
  <c r="R101" i="73"/>
  <c r="S101" i="73" s="1"/>
  <c r="J101" i="74"/>
  <c r="R101" i="74" s="1"/>
  <c r="S101" i="74" s="1"/>
  <c r="DN117" i="39"/>
  <c r="J117" i="72" s="1"/>
  <c r="R117" i="72" s="1"/>
  <c r="S117" i="72" s="1"/>
  <c r="GB116" i="39"/>
  <c r="GR116" i="39"/>
  <c r="GF116" i="39"/>
  <c r="GV116" i="39"/>
  <c r="GJ116" i="39"/>
  <c r="GZ116" i="39"/>
  <c r="GN116" i="39"/>
  <c r="GU116" i="39"/>
  <c r="GE116" i="39"/>
  <c r="GT116" i="39"/>
  <c r="GD116" i="39"/>
  <c r="GK116" i="39"/>
  <c r="GQ116" i="39"/>
  <c r="GA116" i="39"/>
  <c r="GP116" i="39"/>
  <c r="FZ116" i="39"/>
  <c r="GW116" i="39"/>
  <c r="GG116" i="39"/>
  <c r="FX116" i="39"/>
  <c r="GM116" i="39"/>
  <c r="GL116" i="39"/>
  <c r="GC116" i="39"/>
  <c r="K116" i="41" s="1"/>
  <c r="U116" i="41" s="1"/>
  <c r="W116" i="41" s="1"/>
  <c r="GI116" i="39"/>
  <c r="GH116" i="39"/>
  <c r="FY116" i="39"/>
  <c r="GS116" i="39"/>
  <c r="GY116" i="39"/>
  <c r="GX116" i="39"/>
  <c r="GO116" i="39"/>
  <c r="S100" i="58"/>
  <c r="R100" i="58"/>
  <c r="P101" i="29"/>
  <c r="Q101" i="29" s="1"/>
  <c r="P101" i="58"/>
  <c r="Q101" i="58" s="1"/>
  <c r="CS101" i="39"/>
  <c r="CR102" i="39"/>
  <c r="CT101" i="39"/>
  <c r="Y116" i="41" l="1"/>
  <c r="X116" i="41"/>
  <c r="T101" i="74"/>
  <c r="U101" i="74"/>
  <c r="U101" i="73"/>
  <c r="T101" i="73"/>
  <c r="T117" i="72"/>
  <c r="X132" i="72" s="1"/>
  <c r="U117" i="72"/>
  <c r="Y132" i="72" s="1"/>
  <c r="R102" i="73"/>
  <c r="S102" i="73" s="1"/>
  <c r="J102" i="74"/>
  <c r="R102" i="74" s="1"/>
  <c r="S102" i="74" s="1"/>
  <c r="DN118" i="39"/>
  <c r="J118" i="72" s="1"/>
  <c r="R118" i="72" s="1"/>
  <c r="S118" i="72" s="1"/>
  <c r="GF117" i="39"/>
  <c r="GV117" i="39"/>
  <c r="GJ117" i="39"/>
  <c r="GZ117" i="39"/>
  <c r="GN117" i="39"/>
  <c r="GR117" i="39"/>
  <c r="FX117" i="39"/>
  <c r="GB117" i="39"/>
  <c r="GY117" i="39"/>
  <c r="GI117" i="39"/>
  <c r="GX117" i="39"/>
  <c r="GH117" i="39"/>
  <c r="GO117" i="39"/>
  <c r="FY117" i="39"/>
  <c r="GU117" i="39"/>
  <c r="GE117" i="39"/>
  <c r="GT117" i="39"/>
  <c r="GD117" i="39"/>
  <c r="GK117" i="39"/>
  <c r="GQ117" i="39"/>
  <c r="GP117" i="39"/>
  <c r="GG117" i="39"/>
  <c r="GM117" i="39"/>
  <c r="GL117" i="39"/>
  <c r="GC117" i="39"/>
  <c r="K117" i="41" s="1"/>
  <c r="U117" i="41" s="1"/>
  <c r="W117" i="41" s="1"/>
  <c r="GA117" i="39"/>
  <c r="FZ117" i="39"/>
  <c r="GW117" i="39"/>
  <c r="GS117" i="39"/>
  <c r="P102" i="29"/>
  <c r="Q102" i="29" s="1"/>
  <c r="P102" i="58"/>
  <c r="Q102" i="58" s="1"/>
  <c r="CR103" i="39"/>
  <c r="CS102" i="39"/>
  <c r="CT102" i="39"/>
  <c r="R101" i="58"/>
  <c r="S101" i="58"/>
  <c r="Y117" i="41" l="1"/>
  <c r="X117" i="41"/>
  <c r="T118" i="72"/>
  <c r="X133" i="72" s="1"/>
  <c r="U118" i="72"/>
  <c r="Y133" i="72" s="1"/>
  <c r="T102" i="74"/>
  <c r="U102" i="74"/>
  <c r="U102" i="73"/>
  <c r="T102" i="73"/>
  <c r="R103" i="73"/>
  <c r="S103" i="73" s="1"/>
  <c r="J103" i="74"/>
  <c r="R103" i="74" s="1"/>
  <c r="S103" i="74" s="1"/>
  <c r="DN119" i="39"/>
  <c r="J119" i="72" s="1"/>
  <c r="R119" i="72" s="1"/>
  <c r="S119" i="72" s="1"/>
  <c r="GJ118" i="39"/>
  <c r="GZ118" i="39"/>
  <c r="GN118" i="39"/>
  <c r="GB118" i="39"/>
  <c r="GR118" i="39"/>
  <c r="GF118" i="39"/>
  <c r="GV118" i="39"/>
  <c r="GM118" i="39"/>
  <c r="GL118" i="39"/>
  <c r="GS118" i="39"/>
  <c r="GC118" i="39"/>
  <c r="K118" i="41" s="1"/>
  <c r="U118" i="41" s="1"/>
  <c r="W118" i="41" s="1"/>
  <c r="GY118" i="39"/>
  <c r="GI118" i="39"/>
  <c r="GX118" i="39"/>
  <c r="GH118" i="39"/>
  <c r="FX118" i="39"/>
  <c r="GO118" i="39"/>
  <c r="FY118" i="39"/>
  <c r="GU118" i="39"/>
  <c r="GT118" i="39"/>
  <c r="GK118" i="39"/>
  <c r="GQ118" i="39"/>
  <c r="GP118" i="39"/>
  <c r="GG118" i="39"/>
  <c r="GE118" i="39"/>
  <c r="GD118" i="39"/>
  <c r="GA118" i="39"/>
  <c r="FZ118" i="39"/>
  <c r="GW118" i="39"/>
  <c r="P103" i="29"/>
  <c r="Q103" i="29" s="1"/>
  <c r="CS103" i="39"/>
  <c r="CT103" i="39"/>
  <c r="P103" i="58"/>
  <c r="Q103" i="58" s="1"/>
  <c r="CR104" i="39"/>
  <c r="R102" i="58"/>
  <c r="S102" i="58"/>
  <c r="U119" i="72" l="1"/>
  <c r="Y134" i="72" s="1"/>
  <c r="T119" i="72"/>
  <c r="X134" i="72" s="1"/>
  <c r="X118" i="41"/>
  <c r="Y118" i="41"/>
  <c r="U103" i="74"/>
  <c r="T103" i="74"/>
  <c r="U103" i="73"/>
  <c r="T103" i="73"/>
  <c r="R104" i="73"/>
  <c r="S104" i="73" s="1"/>
  <c r="J104" i="74"/>
  <c r="R104" i="74" s="1"/>
  <c r="S104" i="74" s="1"/>
  <c r="DN120" i="39"/>
  <c r="J120" i="72" s="1"/>
  <c r="R120" i="72" s="1"/>
  <c r="S120" i="72" s="1"/>
  <c r="GN119" i="39"/>
  <c r="GB119" i="39"/>
  <c r="GR119" i="39"/>
  <c r="GF119" i="39"/>
  <c r="GV119" i="39"/>
  <c r="GZ119" i="39"/>
  <c r="GJ119" i="39"/>
  <c r="GQ119" i="39"/>
  <c r="GA119" i="39"/>
  <c r="GP119" i="39"/>
  <c r="FZ119" i="39"/>
  <c r="GW119" i="39"/>
  <c r="GG119" i="39"/>
  <c r="GM119" i="39"/>
  <c r="FX119" i="39"/>
  <c r="GL119" i="39"/>
  <c r="GS119" i="39"/>
  <c r="GC119" i="39"/>
  <c r="K119" i="41" s="1"/>
  <c r="U119" i="41" s="1"/>
  <c r="W119" i="41" s="1"/>
  <c r="GY119" i="39"/>
  <c r="GX119" i="39"/>
  <c r="GO119" i="39"/>
  <c r="GU119" i="39"/>
  <c r="GT119" i="39"/>
  <c r="GK119" i="39"/>
  <c r="GI119" i="39"/>
  <c r="GH119" i="39"/>
  <c r="FY119" i="39"/>
  <c r="GE119" i="39"/>
  <c r="GD119" i="39"/>
  <c r="S103" i="58"/>
  <c r="R103" i="58"/>
  <c r="P104" i="29"/>
  <c r="Q104" i="29" s="1"/>
  <c r="P104" i="58"/>
  <c r="Q104" i="58" s="1"/>
  <c r="CT104" i="39"/>
  <c r="CS104" i="39"/>
  <c r="CR105" i="39"/>
  <c r="T104" i="74" l="1"/>
  <c r="U104" i="74"/>
  <c r="T120" i="72"/>
  <c r="U120" i="72"/>
  <c r="Y119" i="41"/>
  <c r="X119" i="41"/>
  <c r="T104" i="73"/>
  <c r="U104" i="73"/>
  <c r="R105" i="73"/>
  <c r="S105" i="73" s="1"/>
  <c r="J105" i="74"/>
  <c r="R105" i="74" s="1"/>
  <c r="S105" i="74" s="1"/>
  <c r="DN121" i="39"/>
  <c r="J121" i="72" s="1"/>
  <c r="R121" i="72" s="1"/>
  <c r="S121" i="72" s="1"/>
  <c r="GB120" i="39"/>
  <c r="GR120" i="39"/>
  <c r="GF120" i="39"/>
  <c r="GV120" i="39"/>
  <c r="GJ120" i="39"/>
  <c r="GZ120" i="39"/>
  <c r="GN120" i="39"/>
  <c r="GU120" i="39"/>
  <c r="GE120" i="39"/>
  <c r="GT120" i="39"/>
  <c r="GD120" i="39"/>
  <c r="GK120" i="39"/>
  <c r="FX120" i="39"/>
  <c r="GQ120" i="39"/>
  <c r="GA120" i="39"/>
  <c r="GP120" i="39"/>
  <c r="FZ120" i="39"/>
  <c r="GW120" i="39"/>
  <c r="GG120" i="39"/>
  <c r="GS120" i="39"/>
  <c r="GY120" i="39"/>
  <c r="GX120" i="39"/>
  <c r="GO120" i="39"/>
  <c r="GM120" i="39"/>
  <c r="GL120" i="39"/>
  <c r="GC120" i="39"/>
  <c r="K120" i="41" s="1"/>
  <c r="U120" i="41" s="1"/>
  <c r="W120" i="41" s="1"/>
  <c r="GI120" i="39"/>
  <c r="GH120" i="39"/>
  <c r="FY120" i="39"/>
  <c r="P105" i="29"/>
  <c r="Q105" i="29" s="1"/>
  <c r="P105" i="58"/>
  <c r="Q105" i="58" s="1"/>
  <c r="CS105" i="39"/>
  <c r="CT105" i="39"/>
  <c r="CR106" i="39"/>
  <c r="R104" i="58"/>
  <c r="S104" i="58"/>
  <c r="Y4" i="26" l="1"/>
  <c r="T121" i="72"/>
  <c r="U121" i="72"/>
  <c r="U122" i="72" s="1"/>
  <c r="Y5" i="26"/>
  <c r="Z5" i="26" s="1"/>
  <c r="Y6" i="26"/>
  <c r="Z6" i="26" s="1"/>
  <c r="Y7" i="26"/>
  <c r="Z7" i="26" s="1"/>
  <c r="Y8" i="26"/>
  <c r="Z8" i="26" s="1"/>
  <c r="Y9" i="26"/>
  <c r="Z9" i="26" s="1"/>
  <c r="Y10" i="26"/>
  <c r="Z10" i="26" s="1"/>
  <c r="Y11" i="26"/>
  <c r="Z11" i="26" s="1"/>
  <c r="Y12" i="26"/>
  <c r="Z12" i="26" s="1"/>
  <c r="Y13" i="26"/>
  <c r="Z13" i="26" s="1"/>
  <c r="Y120" i="41"/>
  <c r="X120" i="41"/>
  <c r="U105" i="74"/>
  <c r="T105" i="74"/>
  <c r="U105" i="73"/>
  <c r="T105" i="73"/>
  <c r="R106" i="73"/>
  <c r="S106" i="73" s="1"/>
  <c r="J106" i="74"/>
  <c r="R106" i="74" s="1"/>
  <c r="S106" i="74" s="1"/>
  <c r="FY121" i="39"/>
  <c r="GF121" i="39"/>
  <c r="GV121" i="39"/>
  <c r="FX121" i="39"/>
  <c r="GJ121" i="39"/>
  <c r="GZ121" i="39"/>
  <c r="GN121" i="39"/>
  <c r="GB121" i="39"/>
  <c r="GR121" i="39"/>
  <c r="GY121" i="39"/>
  <c r="GI121" i="39"/>
  <c r="GX121" i="39"/>
  <c r="GH121" i="39"/>
  <c r="GS121" i="39"/>
  <c r="GC121" i="39"/>
  <c r="K121" i="41" s="1"/>
  <c r="U121" i="41" s="1"/>
  <c r="W121" i="41" s="1"/>
  <c r="GU121" i="39"/>
  <c r="GE121" i="39"/>
  <c r="GT121" i="39"/>
  <c r="GD121" i="39"/>
  <c r="GO121" i="39"/>
  <c r="GA121" i="39"/>
  <c r="FZ121" i="39"/>
  <c r="GW121" i="39"/>
  <c r="GQ121" i="39"/>
  <c r="GP121" i="39"/>
  <c r="GK121" i="39"/>
  <c r="GM121" i="39"/>
  <c r="GL121" i="39"/>
  <c r="GG121" i="39"/>
  <c r="R105" i="58"/>
  <c r="S105" i="58"/>
  <c r="P106" i="29"/>
  <c r="Q106" i="29" s="1"/>
  <c r="P106" i="58"/>
  <c r="Q106" i="58" s="1"/>
  <c r="CR107" i="39"/>
  <c r="CT106" i="39"/>
  <c r="CS106" i="39"/>
  <c r="X121" i="41" l="1"/>
  <c r="Y121" i="41"/>
  <c r="Y122" i="41" s="1"/>
  <c r="D7" i="26"/>
  <c r="D8" i="26"/>
  <c r="E8" i="26" s="1"/>
  <c r="D9" i="26"/>
  <c r="E9" i="26" s="1"/>
  <c r="D10" i="26"/>
  <c r="E10" i="26" s="1"/>
  <c r="D11" i="26"/>
  <c r="E11" i="26" s="1"/>
  <c r="D12" i="26"/>
  <c r="E12" i="26" s="1"/>
  <c r="D13" i="26"/>
  <c r="E13" i="26" s="1"/>
  <c r="Y139" i="72"/>
  <c r="Z17" i="26"/>
  <c r="Y140" i="72"/>
  <c r="Y141" i="72"/>
  <c r="Y126" i="72"/>
  <c r="Y127" i="72"/>
  <c r="Y128" i="72"/>
  <c r="Y142" i="72"/>
  <c r="Y135" i="72"/>
  <c r="Y136" i="72"/>
  <c r="Y143" i="72"/>
  <c r="Y125" i="72"/>
  <c r="Y145" i="72"/>
  <c r="Y147" i="72"/>
  <c r="Y148" i="72"/>
  <c r="U106" i="73"/>
  <c r="T106" i="73"/>
  <c r="X139" i="72"/>
  <c r="X140" i="72"/>
  <c r="X141" i="72"/>
  <c r="X126" i="72"/>
  <c r="X127" i="72"/>
  <c r="X128" i="72"/>
  <c r="X135" i="72"/>
  <c r="X136" i="72"/>
  <c r="X125" i="72"/>
  <c r="X143" i="72"/>
  <c r="X144" i="72"/>
  <c r="X145" i="72"/>
  <c r="X146" i="72"/>
  <c r="X147" i="72"/>
  <c r="X148" i="72"/>
  <c r="Z4" i="26"/>
  <c r="Z14" i="26"/>
  <c r="U106" i="74"/>
  <c r="T106" i="74"/>
  <c r="Z16" i="26"/>
  <c r="R107" i="73"/>
  <c r="S107" i="73" s="1"/>
  <c r="J107" i="74"/>
  <c r="R107" i="74" s="1"/>
  <c r="S107" i="74" s="1"/>
  <c r="R106" i="58"/>
  <c r="S106" i="58"/>
  <c r="P107" i="29"/>
  <c r="Q107" i="29" s="1"/>
  <c r="P107" i="58"/>
  <c r="Q107" i="58" s="1"/>
  <c r="CT107" i="39"/>
  <c r="CR108" i="39"/>
  <c r="CS107" i="39"/>
  <c r="U107" i="74" l="1"/>
  <c r="T107" i="74"/>
  <c r="U107" i="73"/>
  <c r="T107" i="73"/>
  <c r="E7" i="26"/>
  <c r="E16" i="26" s="1"/>
  <c r="E14" i="26"/>
  <c r="E17" i="26"/>
  <c r="AC138" i="41"/>
  <c r="AC140" i="41"/>
  <c r="AC142" i="41"/>
  <c r="AC155" i="41"/>
  <c r="AC156" i="41"/>
  <c r="AC146" i="41"/>
  <c r="AC147" i="41"/>
  <c r="AC148" i="41"/>
  <c r="AC137" i="41"/>
  <c r="AC139" i="41"/>
  <c r="AC141" i="41"/>
  <c r="AC157" i="41"/>
  <c r="AC144" i="41"/>
  <c r="AC145" i="41"/>
  <c r="AC143" i="41"/>
  <c r="AC158" i="41"/>
  <c r="AC159" i="41"/>
  <c r="AC160" i="41"/>
  <c r="AB154" i="41"/>
  <c r="AB138" i="41"/>
  <c r="AB140" i="41"/>
  <c r="AB142" i="41"/>
  <c r="AB155" i="41"/>
  <c r="AB156" i="41"/>
  <c r="AB143" i="41"/>
  <c r="AB146" i="41"/>
  <c r="AB147" i="41"/>
  <c r="AB148" i="41"/>
  <c r="AB137" i="41"/>
  <c r="AB139" i="41"/>
  <c r="AB141" i="41"/>
  <c r="AB144" i="41"/>
  <c r="AB145" i="41"/>
  <c r="AB158" i="41"/>
  <c r="AB159" i="41"/>
  <c r="AB160" i="41"/>
  <c r="R108" i="73"/>
  <c r="S108" i="73" s="1"/>
  <c r="J108" i="74"/>
  <c r="R108" i="74" s="1"/>
  <c r="S108" i="74" s="1"/>
  <c r="P108" i="29"/>
  <c r="Q108" i="29" s="1"/>
  <c r="P108" i="58"/>
  <c r="Q108" i="58" s="1"/>
  <c r="CT108" i="39"/>
  <c r="CR109" i="39"/>
  <c r="CS108" i="39"/>
  <c r="S107" i="58"/>
  <c r="R107" i="58"/>
  <c r="T108" i="73" l="1"/>
  <c r="U108" i="73"/>
  <c r="U108" i="74"/>
  <c r="T108" i="74"/>
  <c r="R109" i="73"/>
  <c r="S109" i="73" s="1"/>
  <c r="J109" i="74"/>
  <c r="R109" i="74" s="1"/>
  <c r="S109" i="74" s="1"/>
  <c r="S108" i="58"/>
  <c r="R108" i="58"/>
  <c r="P109" i="29"/>
  <c r="Q109" i="29" s="1"/>
  <c r="P109" i="58"/>
  <c r="Q109" i="58" s="1"/>
  <c r="CR110" i="39"/>
  <c r="CT109" i="39"/>
  <c r="CS109" i="39"/>
  <c r="U109" i="74" l="1"/>
  <c r="T109" i="74"/>
  <c r="U109" i="73"/>
  <c r="T109" i="73"/>
  <c r="R110" i="73"/>
  <c r="S110" i="73" s="1"/>
  <c r="J110" i="74"/>
  <c r="R110" i="74" s="1"/>
  <c r="S110" i="74" s="1"/>
  <c r="S109" i="58"/>
  <c r="R109" i="58"/>
  <c r="W147" i="58"/>
  <c r="P110" i="29"/>
  <c r="Q110" i="29" s="1"/>
  <c r="P110" i="58"/>
  <c r="Q110" i="58" s="1"/>
  <c r="CT110" i="39"/>
  <c r="CS110" i="39"/>
  <c r="CR111" i="39"/>
  <c r="T110" i="74" l="1"/>
  <c r="U110" i="74"/>
  <c r="T110" i="73"/>
  <c r="U110" i="73"/>
  <c r="R111" i="73"/>
  <c r="S111" i="73" s="1"/>
  <c r="J111" i="74"/>
  <c r="R111" i="74" s="1"/>
  <c r="S111" i="74" s="1"/>
  <c r="P111" i="29"/>
  <c r="Q111" i="29" s="1"/>
  <c r="P111" i="58"/>
  <c r="Q111" i="58" s="1"/>
  <c r="CS111" i="39"/>
  <c r="CR112" i="39"/>
  <c r="CT111" i="39"/>
  <c r="R110" i="58"/>
  <c r="S110" i="58"/>
  <c r="U111" i="73" l="1"/>
  <c r="T111" i="73"/>
  <c r="T111" i="74"/>
  <c r="U111" i="74"/>
  <c r="R112" i="73"/>
  <c r="S112" i="73" s="1"/>
  <c r="J112" i="74"/>
  <c r="R112" i="74" s="1"/>
  <c r="S112" i="74" s="1"/>
  <c r="P112" i="29"/>
  <c r="Q112" i="29" s="1"/>
  <c r="CR113" i="39"/>
  <c r="P112" i="58"/>
  <c r="Q112" i="58" s="1"/>
  <c r="CT112" i="39"/>
  <c r="CS112" i="39"/>
  <c r="S111" i="58"/>
  <c r="R111" i="58"/>
  <c r="T112" i="74" l="1"/>
  <c r="Y127" i="74" s="1"/>
  <c r="U112" i="74"/>
  <c r="Z127" i="74" s="1"/>
  <c r="U112" i="73"/>
  <c r="T112" i="73"/>
  <c r="R113" i="73"/>
  <c r="S113" i="73" s="1"/>
  <c r="J113" i="74"/>
  <c r="R113" i="74" s="1"/>
  <c r="S113" i="74" s="1"/>
  <c r="R112" i="58"/>
  <c r="S112" i="58"/>
  <c r="P113" i="29"/>
  <c r="Q113" i="29" s="1"/>
  <c r="P113" i="58"/>
  <c r="Q113" i="58" s="1"/>
  <c r="CR114" i="39"/>
  <c r="CS113" i="39"/>
  <c r="CT113" i="39"/>
  <c r="T113" i="74" l="1"/>
  <c r="Y128" i="74" s="1"/>
  <c r="U113" i="74"/>
  <c r="Z128" i="74" s="1"/>
  <c r="U113" i="73"/>
  <c r="T113" i="73"/>
  <c r="J114" i="74"/>
  <c r="R114" i="74" s="1"/>
  <c r="S114" i="74" s="1"/>
  <c r="R114" i="73"/>
  <c r="S114" i="73" s="1"/>
  <c r="P114" i="29"/>
  <c r="Q114" i="29" s="1"/>
  <c r="P114" i="58"/>
  <c r="Q114" i="58" s="1"/>
  <c r="CR115" i="39"/>
  <c r="CS114" i="39"/>
  <c r="CT114" i="39"/>
  <c r="R113" i="58"/>
  <c r="S113" i="58"/>
  <c r="U114" i="73" l="1"/>
  <c r="T114" i="73"/>
  <c r="T114" i="74"/>
  <c r="Y129" i="74" s="1"/>
  <c r="U114" i="74"/>
  <c r="R115" i="73"/>
  <c r="S115" i="73" s="1"/>
  <c r="J115" i="74"/>
  <c r="R115" i="74" s="1"/>
  <c r="S115" i="74" s="1"/>
  <c r="S114" i="58"/>
  <c r="R114" i="58"/>
  <c r="P115" i="29"/>
  <c r="Q115" i="29" s="1"/>
  <c r="P115" i="58"/>
  <c r="Q115" i="58" s="1"/>
  <c r="CR116" i="39"/>
  <c r="CT115" i="39"/>
  <c r="CS115" i="39"/>
  <c r="U115" i="74" l="1"/>
  <c r="Z130" i="74" s="1"/>
  <c r="T115" i="74"/>
  <c r="Y130" i="74" s="1"/>
  <c r="U115" i="73"/>
  <c r="T115" i="73"/>
  <c r="R116" i="73"/>
  <c r="S116" i="73" s="1"/>
  <c r="J116" i="74"/>
  <c r="R116" i="74" s="1"/>
  <c r="S116" i="74" s="1"/>
  <c r="P116" i="58"/>
  <c r="Q116" i="58" s="1"/>
  <c r="P116" i="29"/>
  <c r="Q116" i="29" s="1"/>
  <c r="CT116" i="39"/>
  <c r="CS116" i="39"/>
  <c r="CR117" i="39"/>
  <c r="S115" i="58"/>
  <c r="R115" i="58"/>
  <c r="U116" i="74" l="1"/>
  <c r="Z131" i="74" s="1"/>
  <c r="T116" i="74"/>
  <c r="Y131" i="74" s="1"/>
  <c r="T116" i="73"/>
  <c r="U116" i="73"/>
  <c r="R117" i="73"/>
  <c r="S117" i="73" s="1"/>
  <c r="J117" i="74"/>
  <c r="R117" i="74" s="1"/>
  <c r="S117" i="74" s="1"/>
  <c r="P117" i="29"/>
  <c r="Q117" i="29" s="1"/>
  <c r="P117" i="58"/>
  <c r="Q117" i="58" s="1"/>
  <c r="CT117" i="39"/>
  <c r="CS117" i="39"/>
  <c r="CR118" i="39"/>
  <c r="R116" i="58"/>
  <c r="S116" i="58"/>
  <c r="T117" i="73" l="1"/>
  <c r="U117" i="73"/>
  <c r="T117" i="74"/>
  <c r="Y132" i="74" s="1"/>
  <c r="U117" i="74"/>
  <c r="Z132" i="74" s="1"/>
  <c r="R118" i="73"/>
  <c r="S118" i="73" s="1"/>
  <c r="J118" i="74"/>
  <c r="R118" i="74" s="1"/>
  <c r="S118" i="74" s="1"/>
  <c r="S117" i="58"/>
  <c r="R117" i="58"/>
  <c r="P118" i="29"/>
  <c r="Q118" i="29" s="1"/>
  <c r="P118" i="58"/>
  <c r="Q118" i="58" s="1"/>
  <c r="CS118" i="39"/>
  <c r="CT118" i="39"/>
  <c r="CR119" i="39"/>
  <c r="T118" i="74" l="1"/>
  <c r="Y133" i="74" s="1"/>
  <c r="U118" i="74"/>
  <c r="Z133" i="74" s="1"/>
  <c r="T118" i="73"/>
  <c r="U118" i="73"/>
  <c r="R119" i="73"/>
  <c r="S119" i="73" s="1"/>
  <c r="J119" i="74"/>
  <c r="R119" i="74" s="1"/>
  <c r="S119" i="74" s="1"/>
  <c r="S118" i="58"/>
  <c r="R118" i="58"/>
  <c r="P119" i="29"/>
  <c r="Q119" i="29" s="1"/>
  <c r="P119" i="58"/>
  <c r="Q119" i="58" s="1"/>
  <c r="CS119" i="39"/>
  <c r="CT119" i="39"/>
  <c r="CR120" i="39"/>
  <c r="T119" i="73" l="1"/>
  <c r="U119" i="73"/>
  <c r="T119" i="74"/>
  <c r="U119" i="74"/>
  <c r="R120" i="73"/>
  <c r="S120" i="73" s="1"/>
  <c r="J120" i="74"/>
  <c r="R120" i="74" s="1"/>
  <c r="S120" i="74" s="1"/>
  <c r="P120" i="29"/>
  <c r="Q120" i="29" s="1"/>
  <c r="CT120" i="39"/>
  <c r="P120" i="58"/>
  <c r="Q120" i="58" s="1"/>
  <c r="CR121" i="39"/>
  <c r="CS120" i="39"/>
  <c r="R119" i="58"/>
  <c r="S119" i="58"/>
  <c r="T120" i="74" l="1"/>
  <c r="Y135" i="74" s="1"/>
  <c r="U120" i="74"/>
  <c r="Z135" i="74" s="1"/>
  <c r="U120" i="73"/>
  <c r="T120" i="73"/>
  <c r="R121" i="73"/>
  <c r="S121" i="73" s="1"/>
  <c r="J121" i="74"/>
  <c r="R121" i="74" s="1"/>
  <c r="S121" i="74" s="1"/>
  <c r="CT121" i="39"/>
  <c r="P121" i="58"/>
  <c r="Q121" i="58" s="1"/>
  <c r="CS121" i="39"/>
  <c r="R120" i="58"/>
  <c r="S120" i="58"/>
  <c r="T121" i="74" l="1"/>
  <c r="U121" i="74"/>
  <c r="U122" i="74" s="1"/>
  <c r="AI4" i="26"/>
  <c r="AI5" i="26"/>
  <c r="AJ5" i="26" s="1"/>
  <c r="AI6" i="26"/>
  <c r="AJ6" i="26" s="1"/>
  <c r="AI7" i="26"/>
  <c r="AJ7" i="26" s="1"/>
  <c r="AI8" i="26"/>
  <c r="AJ8" i="26" s="1"/>
  <c r="AI9" i="26"/>
  <c r="AJ9" i="26" s="1"/>
  <c r="AI10" i="26"/>
  <c r="AJ10" i="26" s="1"/>
  <c r="AI11" i="26"/>
  <c r="AJ11" i="26" s="1"/>
  <c r="AI12" i="26"/>
  <c r="AJ12" i="26" s="1"/>
  <c r="AI13" i="26"/>
  <c r="AJ13" i="26" s="1"/>
  <c r="U121" i="73"/>
  <c r="U122" i="73" s="1"/>
  <c r="T121" i="73"/>
  <c r="AD4" i="26"/>
  <c r="AD5" i="26"/>
  <c r="AE5" i="26" s="1"/>
  <c r="AD6" i="26"/>
  <c r="AE6" i="26" s="1"/>
  <c r="AD7" i="26"/>
  <c r="AE7" i="26" s="1"/>
  <c r="AD8" i="26"/>
  <c r="AE8" i="26" s="1"/>
  <c r="AD9" i="26"/>
  <c r="AE9" i="26" s="1"/>
  <c r="AD10" i="26"/>
  <c r="AE10" i="26" s="1"/>
  <c r="AD11" i="26"/>
  <c r="AE11" i="26" s="1"/>
  <c r="AD12" i="26"/>
  <c r="AE12" i="26" s="1"/>
  <c r="AD13" i="26"/>
  <c r="AE13" i="26" s="1"/>
  <c r="R121" i="58"/>
  <c r="S121" i="58"/>
  <c r="S122" i="58" s="1"/>
  <c r="N4" i="26"/>
  <c r="O4" i="26" s="1"/>
  <c r="N5" i="26"/>
  <c r="O5" i="26" s="1"/>
  <c r="N6" i="26"/>
  <c r="O6" i="26" s="1"/>
  <c r="N7" i="26"/>
  <c r="O7" i="26" s="1"/>
  <c r="N9" i="26"/>
  <c r="O9" i="26" s="1"/>
  <c r="N10" i="26"/>
  <c r="O10" i="26" s="1"/>
  <c r="N11" i="26"/>
  <c r="O11" i="26" s="1"/>
  <c r="N12" i="26"/>
  <c r="O12" i="26" s="1"/>
  <c r="N13" i="26"/>
  <c r="O13" i="26" s="1"/>
  <c r="P121" i="29"/>
  <c r="Q121" i="29" s="1"/>
  <c r="Y14" i="33" s="1"/>
  <c r="AA14" i="33" s="1"/>
  <c r="AE14" i="26" l="1"/>
  <c r="AE4" i="26"/>
  <c r="AE16" i="26" s="1"/>
  <c r="AJ14" i="26"/>
  <c r="AJ4" i="26"/>
  <c r="AJ16" i="26" s="1"/>
  <c r="V148" i="73"/>
  <c r="V139" i="73"/>
  <c r="V140" i="73"/>
  <c r="V141" i="73"/>
  <c r="V143" i="73"/>
  <c r="V144" i="73"/>
  <c r="V145" i="73"/>
  <c r="V146" i="73"/>
  <c r="V147" i="73"/>
  <c r="Z148" i="74"/>
  <c r="AJ17" i="26"/>
  <c r="Z139" i="74"/>
  <c r="Z140" i="74"/>
  <c r="Z126" i="74"/>
  <c r="Z129" i="74"/>
  <c r="Z141" i="74"/>
  <c r="Z134" i="74"/>
  <c r="Z136" i="74"/>
  <c r="Z125" i="74"/>
  <c r="Z142" i="74"/>
  <c r="Z143" i="74"/>
  <c r="Z144" i="74"/>
  <c r="Z145" i="74"/>
  <c r="Z146" i="74"/>
  <c r="Z147" i="74"/>
  <c r="AE17" i="26"/>
  <c r="W146" i="73"/>
  <c r="W147" i="73"/>
  <c r="W148" i="73"/>
  <c r="Y148" i="74"/>
  <c r="Y139" i="74"/>
  <c r="Y140" i="74"/>
  <c r="Y126" i="74"/>
  <c r="Y141" i="74"/>
  <c r="Y134" i="74"/>
  <c r="Y136" i="74"/>
  <c r="Y125" i="74"/>
  <c r="Y142" i="74"/>
  <c r="Y143" i="74"/>
  <c r="Y144" i="74"/>
  <c r="Y145" i="74"/>
  <c r="Y146" i="74"/>
  <c r="Y147" i="74"/>
  <c r="P122" i="29"/>
  <c r="Q122" i="29" s="1"/>
  <c r="O17" i="26"/>
  <c r="X139" i="58"/>
  <c r="X128" i="58"/>
  <c r="X129" i="58"/>
  <c r="X130" i="58"/>
  <c r="X140" i="58"/>
  <c r="X132" i="58"/>
  <c r="X133" i="58"/>
  <c r="X134" i="58"/>
  <c r="X135" i="58"/>
  <c r="X136" i="58"/>
  <c r="X126" i="58"/>
  <c r="X141" i="58"/>
  <c r="X131" i="58"/>
  <c r="X125" i="58"/>
  <c r="X127" i="58"/>
  <c r="X142" i="58"/>
  <c r="X143" i="58"/>
  <c r="X144" i="58"/>
  <c r="X145" i="58"/>
  <c r="X146" i="58"/>
  <c r="X147" i="58"/>
  <c r="W138" i="58"/>
  <c r="W139" i="58"/>
  <c r="W140" i="58"/>
  <c r="W129" i="58"/>
  <c r="W130" i="58"/>
  <c r="W131" i="58"/>
  <c r="W132" i="58"/>
  <c r="W133" i="58"/>
  <c r="W134" i="58"/>
  <c r="W136" i="58"/>
  <c r="W126" i="58"/>
  <c r="W127" i="58"/>
  <c r="W128" i="58"/>
  <c r="W141" i="58"/>
  <c r="W135" i="58"/>
  <c r="W125" i="58"/>
  <c r="W142" i="58"/>
  <c r="W143" i="58"/>
  <c r="W144" i="58"/>
  <c r="W145" i="58"/>
  <c r="W146" i="58"/>
  <c r="O14" i="26"/>
  <c r="C27" i="35"/>
  <c r="M5" i="36"/>
  <c r="M10" i="36" s="1"/>
  <c r="D27" i="35" l="1"/>
  <c r="P123" i="29"/>
  <c r="Q123" i="29" s="1"/>
  <c r="M25" i="36" l="1"/>
  <c r="M29" i="36" s="1"/>
  <c r="P124" i="29"/>
  <c r="Q124" i="29" s="1"/>
  <c r="P125" i="29" l="1"/>
  <c r="Q125" i="29" s="1"/>
  <c r="P126" i="29" l="1"/>
  <c r="Q126" i="29" s="1"/>
  <c r="P127" i="29" l="1"/>
  <c r="Q127" i="29" s="1"/>
  <c r="P128" i="29" l="1"/>
  <c r="Q128" i="29" s="1"/>
  <c r="P129" i="29" l="1"/>
  <c r="Q129" i="29" s="1"/>
  <c r="P130" i="29" l="1"/>
  <c r="Q130" i="29" s="1"/>
  <c r="P131" i="29" l="1"/>
  <c r="Q131" i="29" s="1"/>
  <c r="P132" i="29" l="1"/>
  <c r="Q132" i="29" s="1"/>
  <c r="P133" i="29" l="1"/>
  <c r="Q133" i="29" s="1"/>
  <c r="Y15" i="33" s="1"/>
  <c r="AA15" i="33" s="1"/>
  <c r="C22" i="67" s="1"/>
  <c r="C28" i="35" l="1"/>
  <c r="D28" i="35" s="1"/>
  <c r="N5" i="36"/>
  <c r="P134" i="29"/>
  <c r="Q134" i="29" s="1"/>
  <c r="N10" i="36" l="1"/>
  <c r="P135" i="29"/>
  <c r="Q135" i="29" s="1"/>
  <c r="N25" i="36" l="1"/>
  <c r="P136" i="29"/>
  <c r="Q136" i="29" s="1"/>
  <c r="N29" i="36" l="1"/>
  <c r="P137" i="29"/>
  <c r="Q137" i="29" s="1"/>
  <c r="P138" i="29" l="1"/>
  <c r="Q138" i="29" s="1"/>
  <c r="P139" i="29" l="1"/>
  <c r="Q139" i="29" s="1"/>
  <c r="P140" i="29" l="1"/>
  <c r="Q140" i="29" s="1"/>
  <c r="P141" i="29" l="1"/>
  <c r="Q141" i="29" s="1"/>
  <c r="P142" i="29" l="1"/>
  <c r="Q142" i="29" s="1"/>
  <c r="P143" i="29" l="1"/>
  <c r="Q143" i="29" s="1"/>
  <c r="P144" i="29" l="1"/>
  <c r="Q144" i="29" s="1"/>
  <c r="P145" i="29"/>
  <c r="Q145" i="29" s="1"/>
  <c r="Y16" i="33" l="1"/>
  <c r="AA16" i="33" s="1"/>
  <c r="E22" i="67" s="1"/>
  <c r="Y6" i="33"/>
  <c r="AA6" i="33" s="1"/>
  <c r="Y7" i="33"/>
  <c r="AA7" i="33" s="1"/>
  <c r="Y8" i="33"/>
  <c r="AA8" i="33" s="1"/>
  <c r="Y9" i="33"/>
  <c r="AA9" i="33" s="1"/>
  <c r="Y11" i="33"/>
  <c r="AA11" i="33" s="1"/>
  <c r="Y13" i="33"/>
  <c r="AA13" i="33" s="1"/>
  <c r="C21" i="35" l="1"/>
  <c r="D21" i="35" s="1"/>
  <c r="C26" i="35"/>
  <c r="D26" i="35" s="1"/>
  <c r="C20" i="35"/>
  <c r="D20" i="35" s="1"/>
  <c r="C24" i="35"/>
  <c r="D24" i="35" s="1"/>
  <c r="C19" i="35"/>
  <c r="D19" i="35" s="1"/>
  <c r="C22" i="35"/>
  <c r="D22" i="35" s="1"/>
  <c r="O5" i="36"/>
  <c r="C29" i="35"/>
  <c r="D29" i="35" s="1"/>
  <c r="M67" i="70"/>
  <c r="F22" i="67" l="1"/>
  <c r="G22" i="67" s="1"/>
  <c r="C26" i="67"/>
  <c r="E26" i="67" s="1"/>
  <c r="M68" i="70"/>
  <c r="O25" i="36"/>
  <c r="C16" i="36"/>
  <c r="O10" i="36"/>
  <c r="W68" i="70" l="1"/>
  <c r="F26" i="67"/>
  <c r="E16" i="36"/>
  <c r="C21" i="36"/>
  <c r="C33" i="36"/>
  <c r="O29" i="36"/>
  <c r="D33" i="36" l="1"/>
  <c r="D37" i="36" s="1"/>
  <c r="C37" i="36"/>
  <c r="C55" i="36"/>
  <c r="E21" i="36"/>
  <c r="G26" i="67" l="1"/>
  <c r="E33" i="36"/>
  <c r="E37" i="36" s="1"/>
  <c r="C60" i="36"/>
  <c r="D55" i="36" l="1"/>
  <c r="D60" i="3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<sst xmlns="http://schemas.openxmlformats.org/spreadsheetml/2006/main" count="2566" uniqueCount="449">
  <si>
    <t>Date</t>
  </si>
  <si>
    <t>Total</t>
  </si>
  <si>
    <t>GS&lt;50</t>
  </si>
  <si>
    <t>Residential</t>
  </si>
  <si>
    <t>GS&gt;50</t>
  </si>
  <si>
    <t>Intermediate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</si>
  <si>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</si>
  <si>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</si>
  <si>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</si>
  <si>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</si>
  <si>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</si>
  <si>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</si>
  <si>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</si>
  <si>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</si>
  <si>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</si>
  <si>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</si>
  <si>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</si>
  <si>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</si>
  <si>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10 Year Average</t>
  </si>
  <si>
    <t>10-year</t>
  </si>
  <si>
    <t>Dec</t>
  </si>
  <si>
    <t>Nov</t>
  </si>
  <si>
    <t>Oct</t>
  </si>
  <si>
    <t>Sept</t>
  </si>
  <si>
    <t>Apr</t>
  </si>
  <si>
    <t>Mar</t>
  </si>
  <si>
    <t>Feb</t>
  </si>
  <si>
    <t>Jan</t>
  </si>
  <si>
    <t>Month</t>
  </si>
  <si>
    <t>Year</t>
  </si>
  <si>
    <t>Seasonally Adjusted</t>
  </si>
  <si>
    <t>Unadjusted</t>
  </si>
  <si>
    <t>ON Employment</t>
  </si>
  <si>
    <t>Int</t>
  </si>
  <si>
    <t>Ont_GDP</t>
  </si>
  <si>
    <t>Ont_FTE</t>
  </si>
  <si>
    <t>Trend</t>
  </si>
  <si>
    <t>Jun</t>
  </si>
  <si>
    <t>Jul</t>
  </si>
  <si>
    <t>Aug</t>
  </si>
  <si>
    <t>Spring</t>
  </si>
  <si>
    <t>Fall</t>
  </si>
  <si>
    <t>Shoulder</t>
  </si>
  <si>
    <t>Month Days</t>
  </si>
  <si>
    <t>Peak Days</t>
  </si>
  <si>
    <t>kWh</t>
  </si>
  <si>
    <t>USL</t>
  </si>
  <si>
    <t>Sen Light</t>
  </si>
  <si>
    <t>St. Light</t>
  </si>
  <si>
    <t>kW</t>
  </si>
  <si>
    <t>const</t>
  </si>
  <si>
    <t>Predicted</t>
  </si>
  <si>
    <t>Model Error</t>
  </si>
  <si>
    <t>coefficient</t>
  </si>
  <si>
    <t>std. error</t>
  </si>
  <si>
    <t>t-ratio</t>
  </si>
  <si>
    <t>p-value</t>
  </si>
  <si>
    <t>MonthDays</t>
  </si>
  <si>
    <t>Mean dependent var</t>
  </si>
  <si>
    <t>S.D. dependent var</t>
  </si>
  <si>
    <t>Sum squared resid</t>
  </si>
  <si>
    <t>S.E. of regression</t>
  </si>
  <si>
    <t>R-squared</t>
  </si>
  <si>
    <t>Adjusted R-squared</t>
  </si>
  <si>
    <t>P-value(F)</t>
  </si>
  <si>
    <t>rho</t>
  </si>
  <si>
    <t>Durbin-Watson</t>
  </si>
  <si>
    <t>Diff</t>
  </si>
  <si>
    <t>GDP</t>
  </si>
  <si>
    <t>Ontario</t>
  </si>
  <si>
    <t>36-10-0402-01</t>
  </si>
  <si>
    <t>FTE</t>
  </si>
  <si>
    <t>BMO</t>
  </si>
  <si>
    <t>TD</t>
  </si>
  <si>
    <t>Scotia</t>
  </si>
  <si>
    <t>RBC</t>
  </si>
  <si>
    <t>Average</t>
  </si>
  <si>
    <t>Res kWh</t>
  </si>
  <si>
    <t>Absolute</t>
  </si>
  <si>
    <t>CDM Added Back</t>
  </si>
  <si>
    <t>Error (%)</t>
  </si>
  <si>
    <t>Mean Absolute Percentage Error (Annual)</t>
  </si>
  <si>
    <t>Mean Absolute Percentage Error (Monthly)</t>
  </si>
  <si>
    <t>GS &gt; 50 kWh</t>
  </si>
  <si>
    <t>GS &lt; 50 kWh</t>
  </si>
  <si>
    <t>Int kWh</t>
  </si>
  <si>
    <t>HDD10</t>
  </si>
  <si>
    <t>CDD10</t>
  </si>
  <si>
    <t>Normalized</t>
  </si>
  <si>
    <t>Percent of Prior Year</t>
  </si>
  <si>
    <t>GS &lt; 50</t>
  </si>
  <si>
    <t>Customers</t>
  </si>
  <si>
    <t>GS &gt; 50</t>
  </si>
  <si>
    <t>Sen Lights</t>
  </si>
  <si>
    <t>St. Lights</t>
  </si>
  <si>
    <t>Residential kWh</t>
  </si>
  <si>
    <t>Actual</t>
  </si>
  <si>
    <t>Cumulative Persisting CDM</t>
  </si>
  <si>
    <t>Actual No CDM</t>
  </si>
  <si>
    <t>Normalized No CDM</t>
  </si>
  <si>
    <t>A</t>
  </si>
  <si>
    <t>B</t>
  </si>
  <si>
    <t>C = A + B</t>
  </si>
  <si>
    <t>D</t>
  </si>
  <si>
    <t>E = B</t>
  </si>
  <si>
    <t>F = D - E</t>
  </si>
  <si>
    <t>GS&lt;50 kWh</t>
  </si>
  <si>
    <t>GS&gt;50 kWh</t>
  </si>
  <si>
    <t>Street Light</t>
  </si>
  <si>
    <t>Lamps / Devices</t>
  </si>
  <si>
    <t>Average per Connection</t>
  </si>
  <si>
    <t>Normal Forecast</t>
  </si>
  <si>
    <t>Sentinel Light</t>
  </si>
  <si>
    <t>Sentinel</t>
  </si>
  <si>
    <t>Ratio</t>
  </si>
  <si>
    <t>Ratio Moving Average</t>
  </si>
  <si>
    <t>C = B / A</t>
  </si>
  <si>
    <t>kWh Normalized</t>
  </si>
  <si>
    <t>kW Normalized</t>
  </si>
  <si>
    <t>E</t>
  </si>
  <si>
    <t>CDM</t>
  </si>
  <si>
    <t>2014 Actual</t>
  </si>
  <si>
    <t>2015 Actual</t>
  </si>
  <si>
    <t>2016 Actual</t>
  </si>
  <si>
    <t>2017 Actual</t>
  </si>
  <si>
    <t>CDM Adjusted</t>
  </si>
  <si>
    <t>CDM Adjustment</t>
  </si>
  <si>
    <t>Customers / Connections</t>
  </si>
  <si>
    <t>2018 Actual</t>
  </si>
  <si>
    <t>HDD20</t>
  </si>
  <si>
    <t>CDD20</t>
  </si>
  <si>
    <t>HDD18</t>
  </si>
  <si>
    <t>CDD18</t>
  </si>
  <si>
    <t>HDD16</t>
  </si>
  <si>
    <t>CDD16</t>
  </si>
  <si>
    <t>HDD14</t>
  </si>
  <si>
    <t>CDD14</t>
  </si>
  <si>
    <t>HDD12</t>
  </si>
  <si>
    <t>CDD12</t>
  </si>
  <si>
    <t>HDD8</t>
  </si>
  <si>
    <t>CDD8</t>
  </si>
  <si>
    <t>Avg. Temp</t>
  </si>
  <si>
    <t>Adj.Ont_FTE</t>
  </si>
  <si>
    <t>Avg.Res</t>
  </si>
  <si>
    <t>Avg. GSlt50</t>
  </si>
  <si>
    <t>Statistics based on the rho-differenced data</t>
  </si>
  <si>
    <t>10 Avg</t>
  </si>
  <si>
    <t>Trend2</t>
  </si>
  <si>
    <t>TrendLog</t>
  </si>
  <si>
    <t>Sep</t>
  </si>
  <si>
    <t>All industries  [T001]9</t>
  </si>
  <si>
    <t>Agriculture, forestry, fishing and hunting  [11]</t>
  </si>
  <si>
    <t>Crop and animal production  [11A]10</t>
  </si>
  <si>
    <t>Support activities for agriculture and forestry  [115]</t>
  </si>
  <si>
    <t>Mining, quarrying, and oil and gas extraction  [21]</t>
  </si>
  <si>
    <t>Oil and gas extraction  [211]</t>
  </si>
  <si>
    <t>Support activities for mining, and oil and gas extraction  [213]</t>
  </si>
  <si>
    <t>Ag Gen</t>
  </si>
  <si>
    <t>Crop&amp;An</t>
  </si>
  <si>
    <t>Ag Support</t>
  </si>
  <si>
    <t>Min Gen</t>
  </si>
  <si>
    <t>O&amp;G</t>
  </si>
  <si>
    <t>Min Support</t>
  </si>
  <si>
    <t>AgGen_GDP</t>
  </si>
  <si>
    <t>Crop&amp;Anim_GDP</t>
  </si>
  <si>
    <t>AgSupport_GDP</t>
  </si>
  <si>
    <t>MinGenGDP</t>
  </si>
  <si>
    <t>O&amp;G_GDP</t>
  </si>
  <si>
    <t>MinSupport_GDP</t>
  </si>
  <si>
    <t>Ag&amp;Min_GDP</t>
  </si>
  <si>
    <t>AvgGSgt50PD</t>
  </si>
  <si>
    <t>AvgIntPD</t>
  </si>
  <si>
    <t>AvgGSgt50MD</t>
  </si>
  <si>
    <t>AvgIntMD</t>
  </si>
  <si>
    <t>Persisting to</t>
  </si>
  <si>
    <t>AgMin</t>
  </si>
  <si>
    <t>5-year change</t>
  </si>
  <si>
    <t>10-year change</t>
  </si>
  <si>
    <t>F</t>
  </si>
  <si>
    <t>G</t>
  </si>
  <si>
    <t>E = D * F</t>
  </si>
  <si>
    <t>Divergence</t>
  </si>
  <si>
    <t>Rate Class</t>
  </si>
  <si>
    <t>CDM Adj Weight</t>
  </si>
  <si>
    <t>Amount</t>
  </si>
  <si>
    <t>C = A * B</t>
  </si>
  <si>
    <t>TOTAL</t>
  </si>
  <si>
    <t>Weather-Normal Forecast</t>
  </si>
  <si>
    <t>% Savings</t>
  </si>
  <si>
    <t>E = C * D</t>
  </si>
  <si>
    <t>G = E * F</t>
  </si>
  <si>
    <t>H = C + D + G</t>
  </si>
  <si>
    <t>2019 Actual</t>
  </si>
  <si>
    <t>Retrofit</t>
  </si>
  <si>
    <t>2022 Forecast</t>
  </si>
  <si>
    <t>2013 Actual</t>
  </si>
  <si>
    <t>H</t>
  </si>
  <si>
    <t>E = D * H</t>
  </si>
  <si>
    <t>GDP (StatCan)</t>
  </si>
  <si>
    <t>(Calculated)</t>
  </si>
  <si>
    <t>Q1</t>
  </si>
  <si>
    <t>Q2</t>
  </si>
  <si>
    <t>Q3</t>
  </si>
  <si>
    <t>Q4</t>
  </si>
  <si>
    <t>3.       Agriculture, Forestry, Fishing &amp; Hunting</t>
  </si>
  <si>
    <t>4.       Mining</t>
  </si>
  <si>
    <t>7.       Natural Gas, Water and Other</t>
  </si>
  <si>
    <t>GDP (Ontario Economic Accounts)</t>
  </si>
  <si>
    <t>Table 15</t>
  </si>
  <si>
    <t>Total (40)</t>
  </si>
  <si>
    <t>Total_OEA</t>
  </si>
  <si>
    <t>Ag_OEA</t>
  </si>
  <si>
    <t>Min_OEA</t>
  </si>
  <si>
    <t>Gas_OEA</t>
  </si>
  <si>
    <t>COVID</t>
  </si>
  <si>
    <t>COVID_AM</t>
  </si>
  <si>
    <t>COVID2020</t>
  </si>
  <si>
    <t>Monthly Average</t>
  </si>
  <si>
    <t>5-Year Average</t>
  </si>
  <si>
    <t>10-Year Average Used</t>
  </si>
  <si>
    <t>2020 Actual</t>
  </si>
  <si>
    <t>2021 Actual</t>
  </si>
  <si>
    <t>2023 Forecast</t>
  </si>
  <si>
    <t>In year energy savings (GWh)</t>
  </si>
  <si>
    <t>% of provincial kWh</t>
  </si>
  <si>
    <t>Small Business</t>
  </si>
  <si>
    <t>Energy Performance Program</t>
  </si>
  <si>
    <t>Energy Management</t>
  </si>
  <si>
    <t>Customer Solutions</t>
  </si>
  <si>
    <t>Local Initiatives</t>
  </si>
  <si>
    <t>Energy Affordability Program</t>
  </si>
  <si>
    <t>% of prov. LIM</t>
  </si>
  <si>
    <t>First Nations Program</t>
  </si>
  <si>
    <t xml:space="preserve">Source: </t>
  </si>
  <si>
    <t>2021-2024 Conservation and Demand Management Framework Program Plan, 2021-01-04</t>
  </si>
  <si>
    <t>Province</t>
  </si>
  <si>
    <t>5-Year Avg.</t>
  </si>
  <si>
    <t>Low-Income Measure</t>
  </si>
  <si>
    <t>4-Year Average</t>
  </si>
  <si>
    <t>Statistics Canada Census Family Low Income Measure (CFLIM-AT)  Table 11-10-0020-01</t>
  </si>
  <si>
    <t>Number of Census Families in low income</t>
  </si>
  <si>
    <t>Total CDM</t>
  </si>
  <si>
    <t>GS&lt; 50</t>
  </si>
  <si>
    <t>Cummulative</t>
  </si>
  <si>
    <t>w/ 1/2 Year Adj.</t>
  </si>
  <si>
    <t>Total by Year</t>
  </si>
  <si>
    <t>Summary</t>
  </si>
  <si>
    <t xml:space="preserve"> </t>
  </si>
  <si>
    <t>In year energy savings (kWh)</t>
  </si>
  <si>
    <t>(2021-2024 Framework)</t>
  </si>
  <si>
    <t>(Post-CFF)</t>
  </si>
  <si>
    <t>Average Used</t>
  </si>
  <si>
    <t>Kenora A</t>
  </si>
  <si>
    <t>TB_ReskWh</t>
  </si>
  <si>
    <t>TB_ReskWh_CDM</t>
  </si>
  <si>
    <t>TB_ReskWh_NoCDM</t>
  </si>
  <si>
    <t>TB_ResCust</t>
  </si>
  <si>
    <t>TB_GSlt50kWh</t>
  </si>
  <si>
    <t>TB_GSlt50kWh_CDM</t>
  </si>
  <si>
    <t>TB_GSlt50kWh_NoCDM</t>
  </si>
  <si>
    <t>TB_GSlt50Cust</t>
  </si>
  <si>
    <t>TB_GSgt50kWh</t>
  </si>
  <si>
    <t>TB_GSgt50kWh_CDM</t>
  </si>
  <si>
    <t>TB_GSgt50kWh_NoCDM</t>
  </si>
  <si>
    <t>TB_GSgt50kW</t>
  </si>
  <si>
    <t>TB_GSgt50Cust</t>
  </si>
  <si>
    <t>TB_IntkWh</t>
  </si>
  <si>
    <t>TB_IntkWh_CDM</t>
  </si>
  <si>
    <t>TB_IntkWh_NoCDM</t>
  </si>
  <si>
    <t>TB_IntkW</t>
  </si>
  <si>
    <t>TB_IntCust</t>
  </si>
  <si>
    <t>TB_StreetkWh</t>
  </si>
  <si>
    <t>TB_StreetkW</t>
  </si>
  <si>
    <t>TB_StreetCust</t>
  </si>
  <si>
    <t>TB_SentkWh</t>
  </si>
  <si>
    <t>TB_SentkW</t>
  </si>
  <si>
    <t>TB_SentCust</t>
  </si>
  <si>
    <t>TB_USLkWh</t>
  </si>
  <si>
    <t>TB_USLCust</t>
  </si>
  <si>
    <t>K_ReskWh</t>
  </si>
  <si>
    <t>K_ReskWh_CDM</t>
  </si>
  <si>
    <t>K_ReskWh_NoCDM</t>
  </si>
  <si>
    <t>K_ResCust</t>
  </si>
  <si>
    <t>K_GSlt50kWh</t>
  </si>
  <si>
    <t>K_GSlt50kWh_CDM</t>
  </si>
  <si>
    <t>K_GSlt50kWh_NoCDM</t>
  </si>
  <si>
    <t>K_GSlt50Cust</t>
  </si>
  <si>
    <t>K_GSgt50kWh</t>
  </si>
  <si>
    <t>K_GSgt50kWh_CDM</t>
  </si>
  <si>
    <t>K_GSgt50kWh_NoCDM</t>
  </si>
  <si>
    <t>K_GSgt50kW</t>
  </si>
  <si>
    <t>K_GSgt50Cust</t>
  </si>
  <si>
    <t>K_StreetkWh</t>
  </si>
  <si>
    <t>K_StreetkW</t>
  </si>
  <si>
    <t>K_StreetCust</t>
  </si>
  <si>
    <t>K_USLkWh</t>
  </si>
  <si>
    <t>K_USLCust</t>
  </si>
  <si>
    <t>Thunder Bay kWh</t>
  </si>
  <si>
    <t>Kenora kWh</t>
  </si>
  <si>
    <t xml:space="preserve">*January 2023 counts set by "goalseek" function to ensure average of monthly forecasts match annual forecast </t>
  </si>
  <si>
    <t>St. Light.</t>
  </si>
  <si>
    <t>Thunder Bay CS</t>
  </si>
  <si>
    <t>2011-2021</t>
  </si>
  <si>
    <t>&amp; 1/2 of 2022</t>
  </si>
  <si>
    <t>Kenora Total</t>
  </si>
  <si>
    <t>TB Total</t>
  </si>
  <si>
    <t>SN_ReskWh</t>
  </si>
  <si>
    <t>SN_ReskWh_CDM</t>
  </si>
  <si>
    <t>SN_ReskWh_NoCDM</t>
  </si>
  <si>
    <t>SN_ResCust</t>
  </si>
  <si>
    <t>SN_GSlt50kWh</t>
  </si>
  <si>
    <t>SN_GSlt50kWh_CDM</t>
  </si>
  <si>
    <t>SN_GSlt50kWh_NoCDM</t>
  </si>
  <si>
    <t>SN_GSlt50Cust</t>
  </si>
  <si>
    <t>SN_GSgt50kWh</t>
  </si>
  <si>
    <t>SN_GSgt50kWh_CDM</t>
  </si>
  <si>
    <t>SN_GSgt50kWh_NoCDM</t>
  </si>
  <si>
    <t>SN_GSgt50kW</t>
  </si>
  <si>
    <t>SN_GSgt50Cust</t>
  </si>
  <si>
    <t>SN_IntkWh</t>
  </si>
  <si>
    <t>SN_IntkWh_CDM</t>
  </si>
  <si>
    <t>SN_IntkWh_NoCDM</t>
  </si>
  <si>
    <t>SN_IntkW</t>
  </si>
  <si>
    <t>SN_IntCust</t>
  </si>
  <si>
    <t>SN_StreetkWh</t>
  </si>
  <si>
    <t>SN_StreetkW</t>
  </si>
  <si>
    <t>SN_StreetCust</t>
  </si>
  <si>
    <t>SN_SentkWh</t>
  </si>
  <si>
    <t>SN_SentkW</t>
  </si>
  <si>
    <t>SN_SentCust</t>
  </si>
  <si>
    <t>SN_USLkWh</t>
  </si>
  <si>
    <t>SN_USLCust</t>
  </si>
  <si>
    <t>Thunder Bay</t>
  </si>
  <si>
    <t>Total Metered kWh</t>
  </si>
  <si>
    <t>TB Share</t>
  </si>
  <si>
    <t>Kenora Share</t>
  </si>
  <si>
    <t>Synergy North</t>
  </si>
  <si>
    <t>Synergy North % Share</t>
  </si>
  <si>
    <t>Kenora</t>
  </si>
  <si>
    <t>2017-2021 OEB Yearbooks of Electricity Distributors</t>
  </si>
  <si>
    <t>No 2021 Data Available</t>
  </si>
  <si>
    <t>Synergy North Share</t>
  </si>
  <si>
    <t>14-10-0380-01</t>
  </si>
  <si>
    <t>Latest Figures as of March 1, 2023</t>
  </si>
  <si>
    <t>Dependent variable: TB_ReskWh_NoCDM</t>
  </si>
  <si>
    <t>TB_HDD14</t>
  </si>
  <si>
    <t>TB_CDD16</t>
  </si>
  <si>
    <t>TB_COVIDHDD20</t>
  </si>
  <si>
    <t>TB_COVIDCDD20</t>
  </si>
  <si>
    <t>TB_COVIDHDD18</t>
  </si>
  <si>
    <t>TB_COVIDCDD18</t>
  </si>
  <si>
    <t>TB_COVIDHDD16</t>
  </si>
  <si>
    <t>TB_COVIDCDD16</t>
  </si>
  <si>
    <t>TB_COVIDHDD14</t>
  </si>
  <si>
    <t>TB_COVIDCDD14</t>
  </si>
  <si>
    <t>TB_COVIDHDD12</t>
  </si>
  <si>
    <t>TB_COVIDCDD12</t>
  </si>
  <si>
    <t>TB_COVIDHDD10</t>
  </si>
  <si>
    <t>TB_COVIDCDD10</t>
  </si>
  <si>
    <t>TB_COVIDHDD8</t>
  </si>
  <si>
    <t>TB_COVIDCDD8</t>
  </si>
  <si>
    <t>Dependent variable: TB_GSlt50kWh_NoCDM</t>
  </si>
  <si>
    <t>F(3, 128)</t>
  </si>
  <si>
    <t>TB_FTE</t>
  </si>
  <si>
    <t>Adj.TB_FTE</t>
  </si>
  <si>
    <t>Dependent variable: TB_GSgt50kWh_NoCDM</t>
  </si>
  <si>
    <t>Dependent variable: TB_IntkWh_NoCDM</t>
  </si>
  <si>
    <t>Model 16: Prais-Winsten, using observations 2012:01-2022:12 (T = 132)</t>
  </si>
  <si>
    <t>rho = 0.496544</t>
  </si>
  <si>
    <t>Dependent variable: K_ReskWh_NoCDM</t>
  </si>
  <si>
    <t>K_HDD14</t>
  </si>
  <si>
    <t>K_CDD16</t>
  </si>
  <si>
    <t>K_COVIDHDD20</t>
  </si>
  <si>
    <t>K_COVIDCDD20</t>
  </si>
  <si>
    <t>K_COVIDHDD18</t>
  </si>
  <si>
    <t>K_COVIDCDD18</t>
  </si>
  <si>
    <t>K_COVIDHDD16</t>
  </si>
  <si>
    <t>K_COVIDCDD16</t>
  </si>
  <si>
    <t>K_COVIDHDD14</t>
  </si>
  <si>
    <t>K_COVIDCDD14</t>
  </si>
  <si>
    <t>K_COVIDHDD12</t>
  </si>
  <si>
    <t>K_COVIDCDD12</t>
  </si>
  <si>
    <t>K_COVIDHDD10</t>
  </si>
  <si>
    <t>K_COVIDCDD10</t>
  </si>
  <si>
    <t>K_COVIDHDD8</t>
  </si>
  <si>
    <t>K_COVIDCDD8</t>
  </si>
  <si>
    <t>Dependent variable: K_GSlt50kWh_NoCDM</t>
  </si>
  <si>
    <t>Dependent variable: K_GSgt50kWh_NoCDM</t>
  </si>
  <si>
    <t>2022 Normalized</t>
  </si>
  <si>
    <t>2024 Forecast</t>
  </si>
  <si>
    <t>2024 Weather Normal Forecast</t>
  </si>
  <si>
    <t>2024 CDM Adjusted Forecast</t>
  </si>
  <si>
    <t>2022-2024 Forecasted kWh Savings by Rate Class</t>
  </si>
  <si>
    <t>2022-2024 kW Forcasted Savings by Rate Class</t>
  </si>
  <si>
    <t>2024 Forecast kWh</t>
  </si>
  <si>
    <t>2024 Forecast kW</t>
  </si>
  <si>
    <t>2022 Actual</t>
  </si>
  <si>
    <t>Average excludes 2020</t>
  </si>
  <si>
    <t>Maintain 2028-2022 count</t>
  </si>
  <si>
    <t>4-Year Average (constant)</t>
  </si>
  <si>
    <t>3-Yr</t>
  </si>
  <si>
    <t>COVID_WFH</t>
  </si>
  <si>
    <t>Model 1: Prais-Winsten, using observations 2013:01-2022:12 (T = 120)</t>
  </si>
  <si>
    <t>F(7, 112)</t>
  </si>
  <si>
    <t>Model 3: Prais-Winsten, using observations 2013:01-2022:12 (T = 120)</t>
  </si>
  <si>
    <t>F(5, 114)</t>
  </si>
  <si>
    <t>Trend16</t>
  </si>
  <si>
    <t>Trend17</t>
  </si>
  <si>
    <t>Trend18</t>
  </si>
  <si>
    <t>Trend19</t>
  </si>
  <si>
    <t>Trend20</t>
  </si>
  <si>
    <t>Model 6: Prais-Winsten, using observations 2013:01-2022:12 (T = 120)</t>
  </si>
  <si>
    <t>F(6, 113)</t>
  </si>
  <si>
    <t>rho = 0.12194</t>
  </si>
  <si>
    <t>rho = -0.27522</t>
  </si>
  <si>
    <t>F(4, 115)</t>
  </si>
  <si>
    <t>rho = 0.475621</t>
  </si>
  <si>
    <t>Model 17: Prais-Winsten, using observations 2013:01-2022:12 (T = 120)</t>
  </si>
  <si>
    <t>rho = 0.36817</t>
  </si>
  <si>
    <t>Model 23: Prais-Winsten, using observations 2013:01-2022:12 (T = 120)</t>
  </si>
  <si>
    <t>rho = 0.116026</t>
  </si>
  <si>
    <t>Evs</t>
  </si>
  <si>
    <t>OntEV</t>
  </si>
  <si>
    <t>TBEV</t>
  </si>
  <si>
    <t>KEV</t>
  </si>
  <si>
    <t>Model 42: Prais-Winsten, using observations 2013:01-2022:12 (T = 120)</t>
  </si>
  <si>
    <t>rho = 0.42017</t>
  </si>
  <si>
    <t>2-Year Average Used</t>
  </si>
  <si>
    <t>(Check)</t>
  </si>
  <si>
    <t>Thunder Bay Residential kWh</t>
  </si>
  <si>
    <t>Thunder Bay GS&lt;50 kWh</t>
  </si>
  <si>
    <t>Thunder Bay GS 50-999 kWh</t>
  </si>
  <si>
    <t>Thunder Bay 1,000 -4,999 kWh</t>
  </si>
  <si>
    <t>Thunder Bay Street Light</t>
  </si>
  <si>
    <t>Thunder Bay Sentinel Light</t>
  </si>
  <si>
    <t>Thunder Bay USL</t>
  </si>
  <si>
    <t>Kenora Residential kWh</t>
  </si>
  <si>
    <t>Kenora GS&lt;50 kWh</t>
  </si>
  <si>
    <t>Kenora GS&gt;50 kWh</t>
  </si>
  <si>
    <t>Kenora Street Light</t>
  </si>
  <si>
    <t>Kenora USL</t>
  </si>
  <si>
    <t>Total Residential kWh</t>
  </si>
  <si>
    <t>Total GS&lt;50 kWh</t>
  </si>
  <si>
    <t>Total GS 50-999 kWh</t>
  </si>
  <si>
    <t>Total 1,000 -4,999 kWh</t>
  </si>
  <si>
    <t>Total Street Light</t>
  </si>
  <si>
    <t>Total Sentinel Light</t>
  </si>
  <si>
    <t>Total USL</t>
  </si>
  <si>
    <t>(Econ figures not used)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</si>
</sst>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  <numFmt numFmtId="166" formatCode="0.0%"/>
    <numFmt numFmtId="167" formatCode="0.000000"/>
    <numFmt numFmtId="168" formatCode="0.0"/>
    <numFmt numFmtId="169" formatCode="_-* #,##0.00_-;\-* #,##0.00_-;_-* &quot;-&quot;??_-;_-@_-"/>
    <numFmt numFmtId="170" formatCode="_(* #,##0.0_);_(* \(#,##0.0\);_(* &quot;-&quot;??_);_(@_)"/>
    <numFmt numFmtId="171" formatCode="_(* #,##0.000_);_(* \(#,##0.000\);_(* &quot;-&quot;??_);_(@_)"/>
    <numFmt numFmtId="172" formatCode="0_);\(0\)"/>
    <numFmt numFmtId="173" formatCode="_(* #,##0.0000_);_(* \(#,##0.0000\);_(* &quot;-&quot;??_);_(@_)"/>
    <numFmt numFmtId="174" formatCode="#,##0.000"/>
    <numFmt numFmtId="175" formatCode="#,##0.0000000"/>
    <numFmt numFmtId="176" formatCode="0.000"/>
    <numFmt numFmtId="177" formatCode="#,##0.0"/>
    <numFmt numFmtId="178" formatCode="_-&quot;$&quot;* #,##0.00_-;\-&quot;$&quot;* #,##0.00_-;_-&quot;$&quot;* &quot;-&quot;??_-;_-@_-"/>
    <numFmt numFmtId="179" formatCode="0.0000"/>
    <numFmt numFmtId="180" formatCode="mm/dd/yyyy"/>
    <numFmt numFmtId="181" formatCode="0\-0"/>
    <numFmt numFmtId="182" formatCode="##\-#"/>
    <numFmt numFmtId="183" formatCode="&quot;£ &quot;#,##0.00;[Red]\-&quot;£ &quot;#,##0.00"/>
    <numFmt numFmtId="184" formatCode="_-* #,##0.00_-;\-* #,##0.00_-;_-* \-??_-;_-@_-"/>
    <numFmt numFmtId="185" formatCode="_(* #,##0.00000_);_(* \(#,##0.00000\);_(* &quot;-&quot;??_);_(@_)"/>
    <numFmt numFmtId="186" formatCode="0.00000"/>
    <numFmt numFmtId="187" formatCode="mmm\-yyyy"/>
    <numFmt numFmtId="188" formatCode="0.000%"/>
  </numFmts>
  <fonts count="7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sz val="12"/>
      <color rgb="FF50505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0"/>
      <color rgb="FFFF0000"/>
      <name val="Arial"/>
      <family val="2"/>
    </font>
    <font>
      <sz val="11"/>
      <color indexed="8"/>
      <name val="Calibri"/>
      <family val="2"/>
      <scheme val="minor"/>
    </font>
    <font>
      <i/>
      <sz val="10"/>
      <color rgb="FFFF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i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0"/>
      <name val="Mangal"/>
      <family val="2"/>
      <charset val="1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BF1DE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3" fillId="0" borderId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15" applyNumberFormat="0" applyAlignment="0" applyProtection="0"/>
    <xf numFmtId="0" fontId="23" fillId="9" borderId="16" applyNumberFormat="0" applyAlignment="0" applyProtection="0"/>
    <xf numFmtId="0" fontId="24" fillId="9" borderId="15" applyNumberFormat="0" applyAlignment="0" applyProtection="0"/>
    <xf numFmtId="0" fontId="25" fillId="0" borderId="17" applyNumberFormat="0" applyFill="0" applyAlignment="0" applyProtection="0"/>
    <xf numFmtId="0" fontId="26" fillId="10" borderId="18" applyNumberFormat="0" applyAlignment="0" applyProtection="0"/>
    <xf numFmtId="0" fontId="6" fillId="0" borderId="0" applyNumberFormat="0" applyFill="0" applyBorder="0" applyAlignment="0" applyProtection="0"/>
    <xf numFmtId="0" fontId="4" fillId="11" borderId="19" applyNumberFormat="0" applyFont="0" applyAlignment="0" applyProtection="0"/>
    <xf numFmtId="0" fontId="27" fillId="0" borderId="0" applyNumberFormat="0" applyFill="0" applyBorder="0" applyAlignment="0" applyProtection="0"/>
    <xf numFmtId="0" fontId="5" fillId="0" borderId="20" applyNumberFormat="0" applyFill="0" applyAlignment="0" applyProtection="0"/>
    <xf numFmtId="0" fontId="2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3" fillId="0" borderId="0"/>
    <xf numFmtId="16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4" fillId="0" borderId="0"/>
    <xf numFmtId="0" fontId="36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43" applyNumberFormat="0" applyAlignment="0" applyProtection="0"/>
    <xf numFmtId="0" fontId="48" fillId="55" borderId="44" applyNumberFormat="0" applyAlignment="0" applyProtection="0"/>
    <xf numFmtId="178" fontId="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45" applyNumberFormat="0" applyFill="0" applyAlignment="0" applyProtection="0"/>
    <xf numFmtId="0" fontId="52" fillId="0" borderId="46" applyNumberFormat="0" applyFill="0" applyAlignment="0" applyProtection="0"/>
    <xf numFmtId="0" fontId="53" fillId="0" borderId="47" applyNumberFormat="0" applyFill="0" applyAlignment="0" applyProtection="0"/>
    <xf numFmtId="0" fontId="53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54" fillId="41" borderId="43" applyNumberFormat="0" applyAlignment="0" applyProtection="0"/>
    <xf numFmtId="0" fontId="55" fillId="0" borderId="48" applyNumberFormat="0" applyFill="0" applyAlignment="0" applyProtection="0"/>
    <xf numFmtId="0" fontId="56" fillId="56" borderId="0" applyNumberFormat="0" applyBorder="0" applyAlignment="0" applyProtection="0"/>
    <xf numFmtId="0" fontId="3" fillId="57" borderId="49" applyNumberFormat="0" applyFont="0" applyAlignment="0" applyProtection="0"/>
    <xf numFmtId="0" fontId="57" fillId="54" borderId="50" applyNumberFormat="0" applyAlignment="0" applyProtection="0"/>
    <xf numFmtId="0" fontId="58" fillId="0" borderId="0" applyNumberFormat="0" applyFill="0" applyBorder="0" applyAlignment="0" applyProtection="0"/>
    <xf numFmtId="0" fontId="59" fillId="0" borderId="51" applyNumberFormat="0" applyFill="0" applyAlignment="0" applyProtection="0"/>
    <xf numFmtId="0" fontId="6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63" fillId="7" borderId="0" applyNumberFormat="0" applyBorder="0" applyAlignment="0" applyProtection="0"/>
    <xf numFmtId="0" fontId="22" fillId="8" borderId="15" applyNumberFormat="0" applyAlignment="0" applyProtection="0"/>
    <xf numFmtId="0" fontId="23" fillId="9" borderId="16" applyNumberFormat="0" applyAlignment="0" applyProtection="0"/>
    <xf numFmtId="0" fontId="24" fillId="9" borderId="15" applyNumberFormat="0" applyAlignment="0" applyProtection="0"/>
    <xf numFmtId="0" fontId="25" fillId="0" borderId="17" applyNumberFormat="0" applyFill="0" applyAlignment="0" applyProtection="0"/>
    <xf numFmtId="0" fontId="26" fillId="10" borderId="18" applyNumberFormat="0" applyAlignment="0" applyProtection="0"/>
    <xf numFmtId="0" fontId="6" fillId="0" borderId="0" applyNumberFormat="0" applyFill="0" applyBorder="0" applyAlignment="0" applyProtection="0"/>
    <xf numFmtId="0" fontId="4" fillId="11" borderId="19" applyNumberFormat="0" applyFont="0" applyAlignment="0" applyProtection="0"/>
    <xf numFmtId="0" fontId="27" fillId="0" borderId="0" applyNumberFormat="0" applyFill="0" applyBorder="0" applyAlignment="0" applyProtection="0"/>
    <xf numFmtId="0" fontId="5" fillId="0" borderId="20" applyNumberFormat="0" applyFill="0" applyAlignment="0" applyProtection="0"/>
    <xf numFmtId="0" fontId="2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8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3" fillId="0" borderId="0"/>
    <xf numFmtId="177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80" fontId="3" fillId="0" borderId="0"/>
    <xf numFmtId="181" fontId="3" fillId="0" borderId="0"/>
    <xf numFmtId="180" fontId="3" fillId="0" borderId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38" fontId="44" fillId="58" borderId="0" applyNumberFormat="0" applyBorder="0" applyAlignment="0" applyProtection="0"/>
    <xf numFmtId="10" fontId="44" fillId="59" borderId="28" applyNumberFormat="0" applyBorder="0" applyAlignment="0" applyProtection="0"/>
    <xf numFmtId="182" fontId="3" fillId="0" borderId="0"/>
    <xf numFmtId="16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3" fontId="3" fillId="0" borderId="0"/>
    <xf numFmtId="10" fontId="3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84" fontId="65" fillId="0" borderId="0" applyFill="0" applyBorder="0" applyAlignment="0" applyProtection="0"/>
    <xf numFmtId="9" fontId="65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6" fillId="0" borderId="0"/>
    <xf numFmtId="0" fontId="66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13">
    <xf numFmtId="0" fontId="0" fillId="0" borderId="0" xfId="0"/>
    <xf numFmtId="0" fontId="0" fillId="0" borderId="0" xfId="0" applyAlignment="1">
      <alignment horizontal="right"/>
    </xf>
    <xf numFmtId="164" fontId="1" fillId="0" borderId="0" xfId="1" applyNumberFormat="1"/>
    <xf numFmtId="17" fontId="0" fillId="0" borderId="0" xfId="0" applyNumberFormat="1"/>
    <xf numFmtId="3" fontId="0" fillId="0" borderId="0" xfId="0" applyNumberFormat="1"/>
    <xf numFmtId="164" fontId="0" fillId="0" borderId="0" xfId="1" applyNumberFormat="1" applyFont="1" applyAlignment="1">
      <alignment horizontal="right"/>
    </xf>
    <xf numFmtId="164" fontId="0" fillId="0" borderId="0" xfId="1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0" fontId="7" fillId="0" borderId="0" xfId="0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66" fontId="0" fillId="0" borderId="0" xfId="4" applyNumberFormat="1" applyFont="1"/>
    <xf numFmtId="166" fontId="0" fillId="0" borderId="0" xfId="0" applyNumberFormat="1"/>
    <xf numFmtId="164" fontId="0" fillId="0" borderId="0" xfId="0" applyNumberFormat="1"/>
    <xf numFmtId="14" fontId="0" fillId="0" borderId="0" xfId="0" applyNumberFormat="1"/>
    <xf numFmtId="11" fontId="0" fillId="0" borderId="0" xfId="0" applyNumberFormat="1"/>
    <xf numFmtId="0" fontId="3" fillId="0" borderId="0" xfId="5"/>
    <xf numFmtId="0" fontId="4" fillId="0" borderId="0" xfId="6"/>
    <xf numFmtId="0" fontId="4" fillId="0" borderId="0" xfId="6" applyAlignment="1">
      <alignment horizontal="right"/>
    </xf>
    <xf numFmtId="0" fontId="3" fillId="0" borderId="0" xfId="6" applyFont="1" applyAlignment="1">
      <alignment horizontal="right"/>
    </xf>
    <xf numFmtId="3" fontId="4" fillId="0" borderId="0" xfId="6" applyNumberFormat="1"/>
    <xf numFmtId="166" fontId="0" fillId="0" borderId="0" xfId="7" applyNumberFormat="1" applyFont="1"/>
    <xf numFmtId="166" fontId="4" fillId="0" borderId="0" xfId="6" applyNumberFormat="1"/>
    <xf numFmtId="17" fontId="6" fillId="0" borderId="0" xfId="0" applyNumberFormat="1" applyFont="1"/>
    <xf numFmtId="0" fontId="3" fillId="0" borderId="0" xfId="5" applyAlignment="1">
      <alignment horizontal="right"/>
    </xf>
    <xf numFmtId="3" fontId="3" fillId="0" borderId="0" xfId="5" applyNumberFormat="1"/>
    <xf numFmtId="10" fontId="3" fillId="0" borderId="0" xfId="8" applyNumberFormat="1" applyFont="1"/>
    <xf numFmtId="166" fontId="3" fillId="0" borderId="0" xfId="5" applyNumberFormat="1"/>
    <xf numFmtId="0" fontId="11" fillId="0" borderId="0" xfId="5" applyFont="1"/>
    <xf numFmtId="3" fontId="11" fillId="0" borderId="0" xfId="5" applyNumberFormat="1" applyFont="1"/>
    <xf numFmtId="10" fontId="11" fillId="0" borderId="0" xfId="8" applyNumberFormat="1" applyFont="1"/>
    <xf numFmtId="0" fontId="3" fillId="0" borderId="0" xfId="5" applyAlignment="1">
      <alignment horizontal="center"/>
    </xf>
    <xf numFmtId="0" fontId="3" fillId="0" borderId="0" xfId="5" applyAlignment="1">
      <alignment horizontal="center" wrapText="1"/>
    </xf>
    <xf numFmtId="1" fontId="6" fillId="0" borderId="0" xfId="0" applyNumberFormat="1" applyFont="1"/>
    <xf numFmtId="0" fontId="3" fillId="3" borderId="0" xfId="5" applyFill="1"/>
    <xf numFmtId="3" fontId="3" fillId="3" borderId="0" xfId="5" applyNumberFormat="1" applyFill="1"/>
    <xf numFmtId="0" fontId="0" fillId="0" borderId="0" xfId="0" applyAlignment="1">
      <alignment wrapText="1"/>
    </xf>
    <xf numFmtId="0" fontId="8" fillId="0" borderId="0" xfId="5" applyFont="1"/>
    <xf numFmtId="0" fontId="8" fillId="0" borderId="0" xfId="5" applyFont="1" applyAlignment="1">
      <alignment horizontal="center"/>
    </xf>
    <xf numFmtId="167" fontId="3" fillId="0" borderId="0" xfId="5" applyNumberFormat="1"/>
    <xf numFmtId="165" fontId="0" fillId="0" borderId="0" xfId="9" applyNumberFormat="1" applyFont="1"/>
    <xf numFmtId="165" fontId="8" fillId="0" borderId="0" xfId="9" applyNumberFormat="1" applyFont="1" applyAlignment="1">
      <alignment horizontal="center"/>
    </xf>
    <xf numFmtId="164" fontId="3" fillId="0" borderId="0" xfId="1" applyNumberFormat="1" applyFont="1"/>
    <xf numFmtId="164" fontId="8" fillId="0" borderId="0" xfId="1" applyNumberFormat="1" applyFont="1"/>
    <xf numFmtId="0" fontId="12" fillId="3" borderId="0" xfId="5" applyFont="1" applyFill="1"/>
    <xf numFmtId="0" fontId="8" fillId="2" borderId="6" xfId="5" applyFont="1" applyFill="1" applyBorder="1"/>
    <xf numFmtId="0" fontId="8" fillId="2" borderId="7" xfId="5" applyFont="1" applyFill="1" applyBorder="1" applyAlignment="1">
      <alignment vertical="center"/>
    </xf>
    <xf numFmtId="0" fontId="8" fillId="2" borderId="8" xfId="5" applyFont="1" applyFill="1" applyBorder="1" applyAlignment="1">
      <alignment vertical="center"/>
    </xf>
    <xf numFmtId="0" fontId="8" fillId="3" borderId="9" xfId="5" applyFont="1" applyFill="1" applyBorder="1" applyAlignment="1">
      <alignment horizontal="center"/>
    </xf>
    <xf numFmtId="3" fontId="3" fillId="3" borderId="1" xfId="5" applyNumberFormat="1" applyFill="1" applyBorder="1"/>
    <xf numFmtId="0" fontId="8" fillId="3" borderId="10" xfId="5" applyFont="1" applyFill="1" applyBorder="1" applyAlignment="1">
      <alignment horizontal="center"/>
    </xf>
    <xf numFmtId="0" fontId="8" fillId="2" borderId="11" xfId="5" applyFont="1" applyFill="1" applyBorder="1" applyAlignment="1">
      <alignment horizontal="center"/>
    </xf>
    <xf numFmtId="3" fontId="3" fillId="2" borderId="2" xfId="5" applyNumberFormat="1" applyFill="1" applyBorder="1"/>
    <xf numFmtId="3" fontId="3" fillId="2" borderId="3" xfId="5" applyNumberFormat="1" applyFill="1" applyBorder="1"/>
    <xf numFmtId="0" fontId="8" fillId="2" borderId="7" xfId="5" applyFont="1" applyFill="1" applyBorder="1" applyAlignment="1">
      <alignment horizontal="center" vertical="center" wrapText="1"/>
    </xf>
    <xf numFmtId="0" fontId="8" fillId="2" borderId="8" xfId="5" applyFont="1" applyFill="1" applyBorder="1" applyAlignment="1">
      <alignment horizontal="center" vertical="center" wrapText="1"/>
    </xf>
    <xf numFmtId="164" fontId="13" fillId="0" borderId="0" xfId="1" applyNumberFormat="1" applyFont="1"/>
    <xf numFmtId="168" fontId="6" fillId="0" borderId="0" xfId="0" applyNumberFormat="1" applyFont="1"/>
    <xf numFmtId="170" fontId="0" fillId="0" borderId="0" xfId="1" applyNumberFormat="1" applyFont="1"/>
    <xf numFmtId="43" fontId="14" fillId="0" borderId="0" xfId="1" applyFont="1"/>
    <xf numFmtId="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0" fontId="0" fillId="0" borderId="0" xfId="4" applyNumberFormat="1" applyFont="1"/>
    <xf numFmtId="164" fontId="0" fillId="0" borderId="0" xfId="1" applyNumberFormat="1" applyFont="1" applyAlignment="1">
      <alignment horizontal="left"/>
    </xf>
    <xf numFmtId="170" fontId="0" fillId="0" borderId="0" xfId="1" applyNumberFormat="1" applyFont="1" applyAlignment="1">
      <alignment horizontal="right"/>
    </xf>
    <xf numFmtId="164" fontId="14" fillId="0" borderId="0" xfId="1" applyNumberFormat="1" applyFont="1" applyAlignment="1">
      <alignment horizontal="right"/>
    </xf>
    <xf numFmtId="43" fontId="0" fillId="0" borderId="0" xfId="1" applyFont="1" applyAlignment="1">
      <alignment horizontal="right"/>
    </xf>
    <xf numFmtId="3" fontId="5" fillId="0" borderId="0" xfId="6" applyNumberFormat="1" applyFont="1"/>
    <xf numFmtId="166" fontId="5" fillId="0" borderId="0" xfId="7" applyNumberFormat="1" applyFont="1"/>
    <xf numFmtId="0" fontId="5" fillId="0" borderId="0" xfId="6" applyFont="1" applyAlignment="1">
      <alignment horizontal="center"/>
    </xf>
    <xf numFmtId="10" fontId="0" fillId="0" borderId="0" xfId="0" applyNumberFormat="1"/>
    <xf numFmtId="171" fontId="0" fillId="0" borderId="0" xfId="1" applyNumberFormat="1" applyFont="1"/>
    <xf numFmtId="167" fontId="8" fillId="0" borderId="0" xfId="5" applyNumberFormat="1" applyFont="1" applyAlignment="1">
      <alignment horizontal="center"/>
    </xf>
    <xf numFmtId="164" fontId="11" fillId="0" borderId="0" xfId="1" applyNumberFormat="1" applyFont="1"/>
    <xf numFmtId="0" fontId="5" fillId="0" borderId="0" xfId="0" applyFont="1" applyAlignment="1">
      <alignment horizontal="center"/>
    </xf>
    <xf numFmtId="0" fontId="30" fillId="0" borderId="0" xfId="0" applyFont="1"/>
    <xf numFmtId="170" fontId="14" fillId="0" borderId="0" xfId="1" applyNumberFormat="1" applyFont="1"/>
    <xf numFmtId="164" fontId="3" fillId="0" borderId="0" xfId="1" applyNumberFormat="1" applyFont="1" applyAlignment="1">
      <alignment horizontal="center"/>
    </xf>
    <xf numFmtId="3" fontId="3" fillId="0" borderId="0" xfId="5" applyNumberFormat="1" applyAlignment="1">
      <alignment horizontal="center"/>
    </xf>
    <xf numFmtId="9" fontId="3" fillId="0" borderId="0" xfId="4" applyFont="1"/>
    <xf numFmtId="0" fontId="0" fillId="0" borderId="27" xfId="0" applyBorder="1" applyAlignment="1">
      <alignment vertical="center" wrapText="1"/>
    </xf>
    <xf numFmtId="167" fontId="32" fillId="0" borderId="0" xfId="5" applyNumberFormat="1" applyFont="1"/>
    <xf numFmtId="9" fontId="3" fillId="0" borderId="0" xfId="5" applyNumberFormat="1"/>
    <xf numFmtId="170" fontId="3" fillId="0" borderId="28" xfId="1" applyNumberFormat="1" applyFont="1" applyBorder="1" applyAlignment="1">
      <alignment vertical="center"/>
    </xf>
    <xf numFmtId="0" fontId="8" fillId="0" borderId="32" xfId="5" applyFont="1" applyBorder="1"/>
    <xf numFmtId="170" fontId="8" fillId="0" borderId="32" xfId="1" applyNumberFormat="1" applyFont="1" applyBorder="1"/>
    <xf numFmtId="0" fontId="0" fillId="0" borderId="27" xfId="0" applyBorder="1" applyAlignment="1">
      <alignment vertical="center"/>
    </xf>
    <xf numFmtId="0" fontId="5" fillId="0" borderId="28" xfId="0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164" fontId="0" fillId="0" borderId="28" xfId="0" applyNumberFormat="1" applyBorder="1" applyAlignment="1">
      <alignment vertical="top"/>
    </xf>
    <xf numFmtId="164" fontId="3" fillId="0" borderId="28" xfId="5" applyNumberFormat="1" applyBorder="1"/>
    <xf numFmtId="166" fontId="0" fillId="0" borderId="28" xfId="4" applyNumberFormat="1" applyFont="1" applyBorder="1" applyAlignment="1">
      <alignment vertical="top"/>
    </xf>
    <xf numFmtId="164" fontId="0" fillId="0" borderId="30" xfId="0" applyNumberFormat="1" applyBorder="1" applyAlignment="1">
      <alignment vertical="top"/>
    </xf>
    <xf numFmtId="0" fontId="0" fillId="0" borderId="9" xfId="0" applyBorder="1" applyAlignment="1">
      <alignment vertical="center" wrapText="1"/>
    </xf>
    <xf numFmtId="164" fontId="0" fillId="0" borderId="35" xfId="0" applyNumberFormat="1" applyBorder="1" applyAlignment="1">
      <alignment vertical="top"/>
    </xf>
    <xf numFmtId="167" fontId="34" fillId="0" borderId="0" xfId="5" applyNumberFormat="1" applyFont="1"/>
    <xf numFmtId="168" fontId="0" fillId="0" borderId="0" xfId="0" applyNumberFormat="1"/>
    <xf numFmtId="43" fontId="0" fillId="0" borderId="0" xfId="0" applyNumberFormat="1"/>
    <xf numFmtId="10" fontId="6" fillId="0" borderId="0" xfId="0" applyNumberFormat="1" applyFont="1"/>
    <xf numFmtId="10" fontId="6" fillId="0" borderId="0" xfId="4" applyNumberFormat="1" applyFont="1"/>
    <xf numFmtId="173" fontId="0" fillId="0" borderId="0" xfId="1" applyNumberFormat="1" applyFont="1"/>
    <xf numFmtId="167" fontId="11" fillId="0" borderId="0" xfId="5" applyNumberFormat="1" applyFont="1"/>
    <xf numFmtId="9" fontId="3" fillId="3" borderId="0" xfId="5" applyNumberFormat="1" applyFill="1"/>
    <xf numFmtId="9" fontId="3" fillId="3" borderId="0" xfId="5" applyNumberFormat="1" applyFill="1" applyAlignment="1">
      <alignment horizontal="right"/>
    </xf>
    <xf numFmtId="0" fontId="8" fillId="3" borderId="0" xfId="5" applyFont="1" applyFill="1"/>
    <xf numFmtId="167" fontId="8" fillId="0" borderId="0" xfId="5" applyNumberFormat="1" applyFont="1"/>
    <xf numFmtId="167" fontId="38" fillId="0" borderId="0" xfId="5" applyNumberFormat="1" applyFont="1"/>
    <xf numFmtId="164" fontId="0" fillId="0" borderId="0" xfId="1" applyNumberFormat="1" applyFont="1" applyBorder="1"/>
    <xf numFmtId="43" fontId="13" fillId="0" borderId="0" xfId="1" applyFont="1"/>
    <xf numFmtId="17" fontId="13" fillId="0" borderId="0" xfId="0" applyNumberFormat="1" applyFont="1"/>
    <xf numFmtId="17" fontId="30" fillId="0" borderId="0" xfId="0" applyNumberFormat="1" applyFont="1"/>
    <xf numFmtId="43" fontId="30" fillId="0" borderId="0" xfId="1" applyFont="1"/>
    <xf numFmtId="170" fontId="30" fillId="0" borderId="0" xfId="1" applyNumberFormat="1" applyFont="1"/>
    <xf numFmtId="0" fontId="3" fillId="0" borderId="0" xfId="0" applyFont="1" applyAlignment="1">
      <alignment horizontal="center"/>
    </xf>
    <xf numFmtId="170" fontId="6" fillId="0" borderId="0" xfId="1" applyNumberFormat="1" applyFont="1"/>
    <xf numFmtId="174" fontId="0" fillId="0" borderId="0" xfId="0" applyNumberFormat="1"/>
    <xf numFmtId="174" fontId="34" fillId="0" borderId="0" xfId="5" applyNumberFormat="1" applyFont="1" applyAlignment="1">
      <alignment horizontal="center"/>
    </xf>
    <xf numFmtId="175" fontId="0" fillId="0" borderId="0" xfId="0" applyNumberFormat="1"/>
    <xf numFmtId="170" fontId="39" fillId="0" borderId="0" xfId="1" applyNumberFormat="1" applyFont="1"/>
    <xf numFmtId="0" fontId="5" fillId="0" borderId="31" xfId="0" applyFont="1" applyBorder="1" applyAlignment="1">
      <alignment wrapText="1"/>
    </xf>
    <xf numFmtId="164" fontId="5" fillId="0" borderId="32" xfId="0" applyNumberFormat="1" applyFont="1" applyBorder="1"/>
    <xf numFmtId="166" fontId="5" fillId="0" borderId="32" xfId="4" applyNumberFormat="1" applyFont="1" applyBorder="1" applyAlignment="1">
      <alignment vertical="top"/>
    </xf>
    <xf numFmtId="164" fontId="5" fillId="0" borderId="32" xfId="1" applyNumberFormat="1" applyFont="1" applyBorder="1"/>
    <xf numFmtId="164" fontId="5" fillId="0" borderId="33" xfId="1" applyNumberFormat="1" applyFont="1" applyBorder="1"/>
    <xf numFmtId="0" fontId="40" fillId="0" borderId="0" xfId="0" applyFont="1"/>
    <xf numFmtId="0" fontId="41" fillId="0" borderId="0" xfId="0" applyFont="1"/>
    <xf numFmtId="10" fontId="3" fillId="0" borderId="0" xfId="0" applyNumberFormat="1" applyFont="1" applyAlignment="1">
      <alignment horizontal="center"/>
    </xf>
    <xf numFmtId="10" fontId="3" fillId="0" borderId="0" xfId="0" applyNumberFormat="1" applyFont="1"/>
    <xf numFmtId="164" fontId="0" fillId="0" borderId="0" xfId="57" applyNumberFormat="1" applyFont="1"/>
    <xf numFmtId="0" fontId="3" fillId="4" borderId="0" xfId="0" applyFont="1" applyFill="1"/>
    <xf numFmtId="0" fontId="0" fillId="4" borderId="0" xfId="0" applyFill="1"/>
    <xf numFmtId="0" fontId="2" fillId="4" borderId="0" xfId="0" applyFont="1" applyFill="1"/>
    <xf numFmtId="0" fontId="8" fillId="0" borderId="0" xfId="0" applyFont="1"/>
    <xf numFmtId="164" fontId="8" fillId="0" borderId="0" xfId="0" applyNumberFormat="1" applyFont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164" fontId="3" fillId="0" borderId="0" xfId="57" applyNumberFormat="1" applyFont="1" applyBorder="1"/>
    <xf numFmtId="10" fontId="3" fillId="0" borderId="0" xfId="58" applyNumberFormat="1" applyFont="1" applyBorder="1"/>
    <xf numFmtId="0" fontId="3" fillId="0" borderId="0" xfId="57" applyNumberFormat="1" applyFont="1" applyBorder="1"/>
    <xf numFmtId="0" fontId="3" fillId="0" borderId="40" xfId="0" applyFont="1" applyBorder="1" applyAlignment="1">
      <alignment horizontal="center"/>
    </xf>
    <xf numFmtId="164" fontId="3" fillId="0" borderId="0" xfId="57" applyNumberFormat="1" applyFont="1" applyBorder="1" applyAlignment="1">
      <alignment vertical="top" wrapText="1"/>
    </xf>
    <xf numFmtId="164" fontId="8" fillId="0" borderId="40" xfId="0" applyNumberFormat="1" applyFont="1" applyBorder="1"/>
    <xf numFmtId="164" fontId="37" fillId="0" borderId="0" xfId="57" applyNumberFormat="1" applyFont="1" applyBorder="1"/>
    <xf numFmtId="10" fontId="8" fillId="0" borderId="40" xfId="58" applyNumberFormat="1" applyFont="1" applyBorder="1"/>
    <xf numFmtId="10" fontId="8" fillId="0" borderId="0" xfId="58" applyNumberFormat="1" applyFont="1"/>
    <xf numFmtId="0" fontId="8" fillId="0" borderId="40" xfId="0" applyFont="1" applyBorder="1"/>
    <xf numFmtId="3" fontId="35" fillId="0" borderId="0" xfId="0" applyNumberFormat="1" applyFont="1" applyAlignment="1">
      <alignment horizontal="right" vertical="center"/>
    </xf>
    <xf numFmtId="3" fontId="3" fillId="0" borderId="40" xfId="0" applyNumberFormat="1" applyFont="1" applyBorder="1"/>
    <xf numFmtId="10" fontId="3" fillId="0" borderId="0" xfId="58" applyNumberFormat="1" applyFont="1" applyFill="1" applyBorder="1"/>
    <xf numFmtId="0" fontId="3" fillId="0" borderId="41" xfId="0" applyFont="1" applyBorder="1"/>
    <xf numFmtId="0" fontId="3" fillId="0" borderId="25" xfId="0" applyFont="1" applyBorder="1"/>
    <xf numFmtId="0" fontId="3" fillId="0" borderId="42" xfId="0" applyFont="1" applyBorder="1"/>
    <xf numFmtId="0" fontId="0" fillId="0" borderId="36" xfId="0" applyBorder="1"/>
    <xf numFmtId="0" fontId="0" fillId="0" borderId="37" xfId="0" applyBorder="1"/>
    <xf numFmtId="164" fontId="0" fillId="0" borderId="37" xfId="57" applyNumberFormat="1" applyFont="1" applyBorder="1"/>
    <xf numFmtId="164" fontId="0" fillId="0" borderId="38" xfId="57" applyNumberFormat="1" applyFont="1" applyBorder="1"/>
    <xf numFmtId="0" fontId="0" fillId="0" borderId="39" xfId="0" applyBorder="1"/>
    <xf numFmtId="164" fontId="0" fillId="0" borderId="0" xfId="57" applyNumberFormat="1" applyFont="1" applyBorder="1"/>
    <xf numFmtId="164" fontId="0" fillId="0" borderId="40" xfId="57" applyNumberFormat="1" applyFont="1" applyBorder="1"/>
    <xf numFmtId="0" fontId="3" fillId="0" borderId="39" xfId="0" applyFont="1" applyBorder="1" applyAlignment="1">
      <alignment horizontal="right"/>
    </xf>
    <xf numFmtId="0" fontId="0" fillId="0" borderId="39" xfId="0" applyBorder="1" applyAlignment="1">
      <alignment horizontal="right"/>
    </xf>
    <xf numFmtId="0" fontId="3" fillId="0" borderId="39" xfId="0" applyFont="1" applyBorder="1" applyAlignment="1">
      <alignment horizontal="center"/>
    </xf>
    <xf numFmtId="164" fontId="8" fillId="0" borderId="39" xfId="0" applyNumberFormat="1" applyFont="1" applyBorder="1"/>
    <xf numFmtId="0" fontId="0" fillId="0" borderId="40" xfId="0" applyBorder="1"/>
    <xf numFmtId="10" fontId="8" fillId="0" borderId="39" xfId="58" applyNumberFormat="1" applyFont="1" applyBorder="1"/>
    <xf numFmtId="164" fontId="0" fillId="0" borderId="40" xfId="0" applyNumberFormat="1" applyBorder="1"/>
    <xf numFmtId="0" fontId="0" fillId="0" borderId="41" xfId="0" applyBorder="1"/>
    <xf numFmtId="0" fontId="8" fillId="0" borderId="25" xfId="0" applyFont="1" applyBorder="1"/>
    <xf numFmtId="164" fontId="8" fillId="0" borderId="25" xfId="0" applyNumberFormat="1" applyFont="1" applyBorder="1"/>
    <xf numFmtId="164" fontId="8" fillId="0" borderId="42" xfId="0" applyNumberFormat="1" applyFont="1" applyBorder="1"/>
    <xf numFmtId="0" fontId="40" fillId="0" borderId="37" xfId="0" applyFont="1" applyBorder="1"/>
    <xf numFmtId="0" fontId="0" fillId="0" borderId="38" xfId="0" applyBorder="1"/>
    <xf numFmtId="0" fontId="40" fillId="0" borderId="0" xfId="0" applyFont="1" applyAlignment="1">
      <alignment horizontal="center"/>
    </xf>
    <xf numFmtId="168" fontId="37" fillId="0" borderId="0" xfId="0" applyNumberFormat="1" applyFont="1" applyAlignment="1">
      <alignment horizontal="center"/>
    </xf>
    <xf numFmtId="0" fontId="3" fillId="4" borderId="39" xfId="0" applyFont="1" applyFill="1" applyBorder="1"/>
    <xf numFmtId="164" fontId="3" fillId="4" borderId="0" xfId="57" applyNumberFormat="1" applyFont="1" applyFill="1" applyBorder="1"/>
    <xf numFmtId="0" fontId="0" fillId="0" borderId="25" xfId="0" applyBorder="1"/>
    <xf numFmtId="0" fontId="0" fillId="0" borderId="42" xfId="0" applyBorder="1"/>
    <xf numFmtId="166" fontId="0" fillId="0" borderId="0" xfId="4" applyNumberFormat="1" applyFont="1" applyFill="1" applyBorder="1"/>
    <xf numFmtId="9" fontId="0" fillId="0" borderId="0" xfId="58" applyFont="1" applyBorder="1"/>
    <xf numFmtId="9" fontId="0" fillId="0" borderId="0" xfId="0" applyNumberFormat="1"/>
    <xf numFmtId="164" fontId="0" fillId="0" borderId="25" xfId="0" applyNumberFormat="1" applyBorder="1"/>
    <xf numFmtId="0" fontId="8" fillId="2" borderId="6" xfId="5" applyFont="1" applyFill="1" applyBorder="1" applyAlignment="1">
      <alignment horizontal="center" vertical="center"/>
    </xf>
    <xf numFmtId="3" fontId="8" fillId="2" borderId="2" xfId="5" applyNumberFormat="1" applyFont="1" applyFill="1" applyBorder="1"/>
    <xf numFmtId="3" fontId="8" fillId="2" borderId="3" xfId="5" applyNumberFormat="1" applyFont="1" applyFill="1" applyBorder="1"/>
    <xf numFmtId="164" fontId="0" fillId="0" borderId="0" xfId="1" applyNumberFormat="1" applyFont="1" applyFill="1" applyAlignment="1">
      <alignment horizontal="right"/>
    </xf>
    <xf numFmtId="176" fontId="12" fillId="3" borderId="0" xfId="5" applyNumberFormat="1" applyFont="1" applyFill="1"/>
    <xf numFmtId="43" fontId="3" fillId="3" borderId="0" xfId="5" applyNumberFormat="1" applyFill="1"/>
    <xf numFmtId="0" fontId="36" fillId="0" borderId="0" xfId="56"/>
    <xf numFmtId="15" fontId="0" fillId="0" borderId="0" xfId="0" applyNumberFormat="1" applyAlignment="1">
      <alignment horizontal="center"/>
    </xf>
    <xf numFmtId="0" fontId="42" fillId="0" borderId="0" xfId="0" applyFont="1" applyAlignment="1">
      <alignment horizontal="center"/>
    </xf>
    <xf numFmtId="0" fontId="13" fillId="0" borderId="0" xfId="0" applyFont="1"/>
    <xf numFmtId="15" fontId="5" fillId="0" borderId="0" xfId="0" applyNumberFormat="1" applyFont="1" applyAlignment="1">
      <alignment horizontal="right" vertical="center"/>
    </xf>
    <xf numFmtId="0" fontId="13" fillId="0" borderId="0" xfId="5" applyFont="1"/>
    <xf numFmtId="166" fontId="13" fillId="0" borderId="0" xfId="5" applyNumberFormat="1" applyFont="1"/>
    <xf numFmtId="177" fontId="11" fillId="0" borderId="0" xfId="5" applyNumberFormat="1" applyFont="1"/>
    <xf numFmtId="185" fontId="0" fillId="0" borderId="0" xfId="1" applyNumberFormat="1" applyFont="1"/>
    <xf numFmtId="11" fontId="0" fillId="0" borderId="0" xfId="1" applyNumberFormat="1" applyFont="1"/>
    <xf numFmtId="186" fontId="0" fillId="0" borderId="0" xfId="0" applyNumberFormat="1"/>
    <xf numFmtId="179" fontId="0" fillId="0" borderId="0" xfId="0" applyNumberFormat="1"/>
    <xf numFmtId="176" fontId="0" fillId="0" borderId="0" xfId="0" applyNumberFormat="1"/>
    <xf numFmtId="187" fontId="0" fillId="0" borderId="0" xfId="0" applyNumberFormat="1"/>
    <xf numFmtId="0" fontId="64" fillId="0" borderId="27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 wrapText="1"/>
    </xf>
    <xf numFmtId="0" fontId="61" fillId="0" borderId="28" xfId="0" applyFont="1" applyBorder="1" applyAlignment="1">
      <alignment horizontal="center"/>
    </xf>
    <xf numFmtId="0" fontId="64" fillId="0" borderId="27" xfId="0" applyFont="1" applyBorder="1" applyAlignment="1">
      <alignment vertical="center" wrapText="1"/>
    </xf>
    <xf numFmtId="164" fontId="64" fillId="0" borderId="28" xfId="1" applyNumberFormat="1" applyFont="1" applyFill="1" applyBorder="1" applyAlignment="1">
      <alignment horizontal="right" vertical="center"/>
    </xf>
    <xf numFmtId="0" fontId="3" fillId="0" borderId="28" xfId="5" applyBorder="1" applyAlignment="1">
      <alignment horizontal="right" vertical="center"/>
    </xf>
    <xf numFmtId="164" fontId="64" fillId="0" borderId="28" xfId="1" applyNumberFormat="1" applyFont="1" applyBorder="1" applyAlignment="1">
      <alignment horizontal="right" vertical="center"/>
    </xf>
    <xf numFmtId="164" fontId="64" fillId="0" borderId="28" xfId="1" applyNumberFormat="1" applyFont="1" applyBorder="1" applyAlignment="1">
      <alignment vertical="center"/>
    </xf>
    <xf numFmtId="0" fontId="64" fillId="0" borderId="9" xfId="0" applyFont="1" applyBorder="1" applyAlignment="1">
      <alignment vertical="center" wrapText="1"/>
    </xf>
    <xf numFmtId="0" fontId="8" fillId="0" borderId="31" xfId="0" applyFont="1" applyBorder="1" applyAlignment="1">
      <alignment wrapText="1"/>
    </xf>
    <xf numFmtId="164" fontId="8" fillId="0" borderId="32" xfId="0" applyNumberFormat="1" applyFont="1" applyBorder="1"/>
    <xf numFmtId="164" fontId="8" fillId="0" borderId="32" xfId="1" applyNumberFormat="1" applyFont="1" applyBorder="1"/>
    <xf numFmtId="164" fontId="8" fillId="0" borderId="32" xfId="1" applyNumberFormat="1" applyFont="1" applyBorder="1" applyAlignment="1">
      <alignment vertical="top"/>
    </xf>
    <xf numFmtId="0" fontId="8" fillId="0" borderId="30" xfId="5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/>
    </xf>
    <xf numFmtId="0" fontId="8" fillId="0" borderId="30" xfId="5" applyFont="1" applyBorder="1" applyAlignment="1">
      <alignment horizontal="center"/>
    </xf>
    <xf numFmtId="164" fontId="3" fillId="0" borderId="30" xfId="1" applyNumberFormat="1" applyFont="1" applyBorder="1" applyAlignment="1">
      <alignment vertical="center"/>
    </xf>
    <xf numFmtId="164" fontId="8" fillId="0" borderId="33" xfId="1" applyNumberFormat="1" applyFont="1" applyBorder="1" applyAlignment="1">
      <alignment vertical="center"/>
    </xf>
    <xf numFmtId="188" fontId="3" fillId="3" borderId="0" xfId="4" applyNumberFormat="1" applyFont="1" applyFill="1"/>
    <xf numFmtId="164" fontId="3" fillId="0" borderId="0" xfId="189" applyNumberFormat="1" applyFont="1" applyBorder="1" applyAlignment="1">
      <alignment horizontal="center"/>
    </xf>
    <xf numFmtId="164" fontId="0" fillId="0" borderId="0" xfId="189" applyNumberFormat="1" applyFont="1" applyBorder="1"/>
    <xf numFmtId="164" fontId="0" fillId="0" borderId="0" xfId="189" applyNumberFormat="1" applyFont="1" applyFill="1" applyBorder="1"/>
    <xf numFmtId="164" fontId="0" fillId="0" borderId="40" xfId="189" applyNumberFormat="1" applyFont="1" applyBorder="1"/>
    <xf numFmtId="164" fontId="0" fillId="0" borderId="39" xfId="189" applyNumberFormat="1" applyFont="1" applyBorder="1"/>
    <xf numFmtId="164" fontId="3" fillId="0" borderId="39" xfId="189" applyNumberFormat="1" applyFont="1" applyBorder="1" applyAlignment="1">
      <alignment horizontal="center"/>
    </xf>
    <xf numFmtId="170" fontId="0" fillId="0" borderId="0" xfId="1" applyNumberFormat="1" applyFont="1" applyAlignment="1"/>
    <xf numFmtId="3" fontId="0" fillId="0" borderId="52" xfId="0" applyNumberFormat="1" applyBorder="1"/>
    <xf numFmtId="0" fontId="3" fillId="0" borderId="0" xfId="0" applyFont="1" applyAlignment="1">
      <alignment horizontal="center" wrapText="1"/>
    </xf>
    <xf numFmtId="10" fontId="8" fillId="0" borderId="40" xfId="4" applyNumberFormat="1" applyFont="1" applyBorder="1"/>
    <xf numFmtId="0" fontId="5" fillId="0" borderId="0" xfId="0" applyFont="1"/>
    <xf numFmtId="164" fontId="1" fillId="0" borderId="0" xfId="1" applyNumberFormat="1" applyBorder="1"/>
    <xf numFmtId="2" fontId="68" fillId="0" borderId="0" xfId="0" applyNumberFormat="1" applyFont="1"/>
    <xf numFmtId="177" fontId="3" fillId="0" borderId="0" xfId="5" applyNumberFormat="1"/>
    <xf numFmtId="177" fontId="0" fillId="0" borderId="0" xfId="0" applyNumberFormat="1"/>
    <xf numFmtId="164" fontId="31" fillId="0" borderId="0" xfId="1" applyNumberFormat="1" applyFont="1" applyFill="1"/>
    <xf numFmtId="3" fontId="0" fillId="0" borderId="39" xfId="0" applyNumberFormat="1" applyBorder="1"/>
    <xf numFmtId="1" fontId="0" fillId="0" borderId="0" xfId="0" applyNumberFormat="1"/>
    <xf numFmtId="174" fontId="11" fillId="0" borderId="0" xfId="5" applyNumberFormat="1" applyFont="1"/>
    <xf numFmtId="43" fontId="0" fillId="0" borderId="0" xfId="1" applyFont="1"/>
    <xf numFmtId="170" fontId="69" fillId="0" borderId="0" xfId="1" applyNumberFormat="1" applyFont="1"/>
    <xf numFmtId="10" fontId="11" fillId="60" borderId="0" xfId="8" applyNumberFormat="1" applyFont="1" applyFill="1"/>
    <xf numFmtId="177" fontId="11" fillId="60" borderId="0" xfId="5" applyNumberFormat="1" applyFont="1" applyFill="1"/>
    <xf numFmtId="164" fontId="9" fillId="0" borderId="0" xfId="1" applyNumberFormat="1" applyFont="1" applyAlignment="1">
      <alignment horizontal="right" vertical="center"/>
    </xf>
    <xf numFmtId="166" fontId="3" fillId="3" borderId="0" xfId="4" applyNumberFormat="1" applyFont="1" applyFill="1"/>
    <xf numFmtId="0" fontId="42" fillId="61" borderId="28" xfId="5" applyFont="1" applyFill="1" applyBorder="1" applyAlignment="1">
      <alignment horizontal="center" vertical="center" wrapText="1"/>
    </xf>
    <xf numFmtId="0" fontId="42" fillId="61" borderId="4" xfId="5" applyFont="1" applyFill="1" applyBorder="1" applyAlignment="1">
      <alignment horizontal="center" vertical="center" wrapText="1"/>
    </xf>
    <xf numFmtId="0" fontId="42" fillId="61" borderId="5" xfId="5" applyFont="1" applyFill="1" applyBorder="1" applyAlignment="1">
      <alignment horizontal="center" vertical="center" wrapText="1"/>
    </xf>
    <xf numFmtId="0" fontId="13" fillId="3" borderId="0" xfId="5" applyFont="1" applyFill="1" applyAlignment="1">
      <alignment horizontal="right"/>
    </xf>
    <xf numFmtId="0" fontId="13" fillId="3" borderId="0" xfId="5" applyFont="1" applyFill="1" applyAlignment="1">
      <alignment horizontal="right" wrapText="1"/>
    </xf>
    <xf numFmtId="0" fontId="42" fillId="61" borderId="28" xfId="5" applyFont="1" applyFill="1" applyBorder="1" applyAlignment="1">
      <alignment horizontal="center" vertical="center"/>
    </xf>
    <xf numFmtId="0" fontId="42" fillId="61" borderId="4" xfId="5" applyFont="1" applyFill="1" applyBorder="1" applyAlignment="1">
      <alignment horizontal="center" vertical="center"/>
    </xf>
    <xf numFmtId="0" fontId="42" fillId="61" borderId="5" xfId="5" applyFont="1" applyFill="1" applyBorder="1" applyAlignment="1">
      <alignment horizontal="center" vertical="center"/>
    </xf>
    <xf numFmtId="0" fontId="13" fillId="3" borderId="28" xfId="5" applyFont="1" applyFill="1" applyBorder="1" applyAlignment="1">
      <alignment horizontal="center" vertical="center"/>
    </xf>
    <xf numFmtId="3" fontId="13" fillId="3" borderId="28" xfId="5" applyNumberFormat="1" applyFont="1" applyFill="1" applyBorder="1" applyAlignment="1">
      <alignment horizontal="center" vertical="center"/>
    </xf>
    <xf numFmtId="3" fontId="13" fillId="3" borderId="4" xfId="5" applyNumberFormat="1" applyFont="1" applyFill="1" applyBorder="1" applyAlignment="1">
      <alignment horizontal="center" vertical="center"/>
    </xf>
    <xf numFmtId="3" fontId="13" fillId="3" borderId="5" xfId="5" applyNumberFormat="1" applyFont="1" applyFill="1" applyBorder="1" applyAlignment="1">
      <alignment horizontal="center" vertical="center"/>
    </xf>
    <xf numFmtId="0" fontId="13" fillId="3" borderId="0" xfId="5" applyFont="1" applyFill="1"/>
    <xf numFmtId="3" fontId="13" fillId="3" borderId="0" xfId="5" applyNumberFormat="1" applyFont="1" applyFill="1"/>
    <xf numFmtId="0" fontId="6" fillId="3" borderId="0" xfId="5" applyFont="1" applyFill="1"/>
    <xf numFmtId="3" fontId="6" fillId="3" borderId="0" xfId="5" applyNumberFormat="1" applyFont="1" applyFill="1"/>
    <xf numFmtId="0" fontId="6" fillId="3" borderId="28" xfId="5" applyFont="1" applyFill="1" applyBorder="1" applyAlignment="1">
      <alignment horizontal="center" vertical="center"/>
    </xf>
    <xf numFmtId="0" fontId="6" fillId="3" borderId="4" xfId="5" applyFont="1" applyFill="1" applyBorder="1" applyAlignment="1">
      <alignment horizontal="center" vertical="center"/>
    </xf>
    <xf numFmtId="3" fontId="6" fillId="3" borderId="5" xfId="5" applyNumberFormat="1" applyFont="1" applyFill="1" applyBorder="1" applyAlignment="1">
      <alignment horizontal="center" vertical="center"/>
    </xf>
    <xf numFmtId="3" fontId="6" fillId="3" borderId="28" xfId="5" applyNumberFormat="1" applyFont="1" applyFill="1" applyBorder="1" applyAlignment="1">
      <alignment horizontal="center" vertical="center"/>
    </xf>
    <xf numFmtId="0" fontId="42" fillId="61" borderId="35" xfId="5" applyFont="1" applyFill="1" applyBorder="1" applyAlignment="1">
      <alignment horizontal="center" vertical="center"/>
    </xf>
    <xf numFmtId="0" fontId="42" fillId="61" borderId="35" xfId="5" applyFont="1" applyFill="1" applyBorder="1" applyAlignment="1">
      <alignment horizontal="center" vertical="center" wrapText="1"/>
    </xf>
    <xf numFmtId="0" fontId="42" fillId="61" borderId="53" xfId="5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6"/>
    <xf numFmtId="0" fontId="4" fillId="0" borderId="0" xfId="6" applyAlignment="1">
      <alignment horizontal="center"/>
    </xf>
    <xf numFmtId="0" fontId="0" fillId="0" borderId="0" xfId="6" applyFont="1" applyAlignment="1">
      <alignment horizontal="center"/>
    </xf>
    <xf numFmtId="0" fontId="67" fillId="0" borderId="0" xfId="0" applyFont="1" applyAlignment="1">
      <alignment horizontal="center"/>
    </xf>
    <xf numFmtId="0" fontId="13" fillId="3" borderId="0" xfId="5" applyFont="1" applyFill="1" applyAlignment="1">
      <alignment horizontal="center"/>
    </xf>
    <xf numFmtId="0" fontId="42" fillId="61" borderId="28" xfId="5" applyFont="1" applyFill="1" applyBorder="1" applyAlignment="1">
      <alignment horizontal="center" vertical="center"/>
    </xf>
    <xf numFmtId="0" fontId="42" fillId="61" borderId="4" xfId="5" applyFont="1" applyFill="1" applyBorder="1" applyAlignment="1">
      <alignment horizontal="center"/>
    </xf>
    <xf numFmtId="0" fontId="42" fillId="61" borderId="29" xfId="5" applyFont="1" applyFill="1" applyBorder="1" applyAlignment="1">
      <alignment horizontal="center"/>
    </xf>
    <xf numFmtId="0" fontId="42" fillId="61" borderId="5" xfId="5" applyFont="1" applyFill="1" applyBorder="1" applyAlignment="1">
      <alignment horizontal="center"/>
    </xf>
    <xf numFmtId="0" fontId="3" fillId="0" borderId="0" xfId="5" applyAlignment="1">
      <alignment horizontal="center" wrapText="1"/>
    </xf>
    <xf numFmtId="0" fontId="3" fillId="0" borderId="0" xfId="5" applyAlignment="1">
      <alignment horizontal="center"/>
    </xf>
    <xf numFmtId="0" fontId="8" fillId="0" borderId="0" xfId="5" applyFont="1" applyAlignment="1">
      <alignment horizontal="center"/>
    </xf>
    <xf numFmtId="0" fontId="61" fillId="0" borderId="24" xfId="0" applyFont="1" applyBorder="1" applyAlignment="1">
      <alignment horizontal="center"/>
    </xf>
    <xf numFmtId="0" fontId="61" fillId="0" borderId="25" xfId="0" applyFont="1" applyBorder="1" applyAlignment="1">
      <alignment horizontal="center"/>
    </xf>
    <xf numFmtId="0" fontId="61" fillId="0" borderId="26" xfId="0" applyFont="1" applyBorder="1" applyAlignment="1">
      <alignment horizontal="center"/>
    </xf>
    <xf numFmtId="0" fontId="64" fillId="0" borderId="2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4" fillId="0" borderId="2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172" fontId="5" fillId="0" borderId="4" xfId="0" applyNumberFormat="1" applyFont="1" applyBorder="1" applyAlignment="1">
      <alignment horizontal="center" wrapText="1"/>
    </xf>
    <xf numFmtId="172" fontId="5" fillId="0" borderId="34" xfId="0" applyNumberFormat="1" applyFont="1" applyBorder="1" applyAlignment="1">
      <alignment horizontal="center" wrapText="1"/>
    </xf>
    <xf numFmtId="0" fontId="64" fillId="0" borderId="27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172" fontId="61" fillId="0" borderId="4" xfId="0" applyNumberFormat="1" applyFont="1" applyBorder="1" applyAlignment="1">
      <alignment horizontal="center" vertical="center" wrapText="1"/>
    </xf>
    <xf numFmtId="172" fontId="61" fillId="0" borderId="29" xfId="0" applyNumberFormat="1" applyFont="1" applyBorder="1" applyAlignment="1">
      <alignment horizontal="center" vertical="center" wrapText="1"/>
    </xf>
    <xf numFmtId="172" fontId="61" fillId="0" borderId="5" xfId="0" applyNumberFormat="1" applyFont="1" applyBorder="1" applyAlignment="1">
      <alignment horizontal="center" vertical="center" wrapText="1"/>
    </xf>
  </cellXfs>
  <cellStyles count="196">
    <cellStyle name="$" xfId="151" xr:uid="{C961D0FD-78F0-4BC8-B516-87608705853F}"/>
    <cellStyle name="$.00" xfId="152" xr:uid="{B4356F54-9E8E-4FB5-9638-F2E9340CDC73}"/>
    <cellStyle name="$_9. Rev2Cost_GDPIPI" xfId="153" xr:uid="{461D6FE0-A985-4157-93F3-C1F34EE16CED}"/>
    <cellStyle name="$_lists" xfId="154" xr:uid="{5512FBEC-5FCC-41B9-ACE9-AD2C2984F981}"/>
    <cellStyle name="$_lists_4. Current Monthly Fixed Charge" xfId="155" xr:uid="{18BB6EF2-05A0-4233-B9DA-C6BF57DD504F}"/>
    <cellStyle name="$_Sheet4" xfId="156" xr:uid="{9ACD9F5A-C680-4665-86E7-1DF718A774F1}"/>
    <cellStyle name="$M" xfId="157" xr:uid="{BAA38C09-3769-40E3-BBDD-82F708D48962}"/>
    <cellStyle name="$M.00" xfId="158" xr:uid="{41883C47-A83F-4DB6-81B5-BF5B03B64F80}"/>
    <cellStyle name="$M_9. Rev2Cost_GDPIPI" xfId="159" xr:uid="{DCAAC779-B4A8-4B80-9C6B-83127F00B66B}"/>
    <cellStyle name="20% - Accent1" xfId="29" builtinId="30" customBuiltin="1"/>
    <cellStyle name="20% - Accent1 2" xfId="120" xr:uid="{28CB2A67-77A4-40BB-911C-B8854C54409F}"/>
    <cellStyle name="20% - Accent1 3" xfId="59" xr:uid="{91F562C9-3602-44E5-A7C6-1549A7CB149C}"/>
    <cellStyle name="20% - Accent2" xfId="33" builtinId="34" customBuiltin="1"/>
    <cellStyle name="20% - Accent2 2" xfId="124" xr:uid="{E5AF574F-F9AD-431B-B8E2-8F800B75662D}"/>
    <cellStyle name="20% - Accent2 3" xfId="60" xr:uid="{439D4497-9F7F-4728-933A-7D31AA8D18C9}"/>
    <cellStyle name="20% - Accent3" xfId="37" builtinId="38" customBuiltin="1"/>
    <cellStyle name="20% - Accent3 2" xfId="128" xr:uid="{E061BF86-0682-4B78-A5D4-D09E3943296B}"/>
    <cellStyle name="20% - Accent3 3" xfId="61" xr:uid="{9CE86813-8B7A-41E2-BA24-FA77676620E3}"/>
    <cellStyle name="20% - Accent4" xfId="41" builtinId="42" customBuiltin="1"/>
    <cellStyle name="20% - Accent4 2" xfId="132" xr:uid="{CF34AD12-625B-43CF-B3EF-6D4B3D0DE27A}"/>
    <cellStyle name="20% - Accent4 3" xfId="62" xr:uid="{B0F50056-F510-4200-AFCD-5464BF0E08A0}"/>
    <cellStyle name="20% - Accent5" xfId="45" builtinId="46" customBuiltin="1"/>
    <cellStyle name="20% - Accent5 2" xfId="136" xr:uid="{5DAA7630-D16B-4F7D-A2E7-30D8B20B83B4}"/>
    <cellStyle name="20% - Accent5 3" xfId="63" xr:uid="{ECBBF290-6E41-4E2F-B29E-E9BC1404EED1}"/>
    <cellStyle name="20% - Accent6" xfId="49" builtinId="50" customBuiltin="1"/>
    <cellStyle name="20% - Accent6 2" xfId="140" xr:uid="{8A580F5F-9B63-42F5-9E19-4DC0D1FE3437}"/>
    <cellStyle name="20% - Accent6 3" xfId="64" xr:uid="{6734050A-0D67-44CA-A3C7-D67B4F5BF73A}"/>
    <cellStyle name="40% - Accent1" xfId="30" builtinId="31" customBuiltin="1"/>
    <cellStyle name="40% - Accent1 2" xfId="121" xr:uid="{3C7F439A-DDE0-40C9-A53E-6DCF8FCDF521}"/>
    <cellStyle name="40% - Accent1 3" xfId="65" xr:uid="{AA126C87-BDD1-42BF-A142-B459509586EB}"/>
    <cellStyle name="40% - Accent2" xfId="34" builtinId="35" customBuiltin="1"/>
    <cellStyle name="40% - Accent2 2" xfId="125" xr:uid="{73453BAC-CF98-45EE-A0B8-D51E5B680E78}"/>
    <cellStyle name="40% - Accent2 3" xfId="66" xr:uid="{EF8790A6-276A-4A07-BEF2-359EF1D6D3A3}"/>
    <cellStyle name="40% - Accent3" xfId="38" builtinId="39" customBuiltin="1"/>
    <cellStyle name="40% - Accent3 2" xfId="129" xr:uid="{76080A59-A2FC-4477-994A-7A9AFA5F8856}"/>
    <cellStyle name="40% - Accent3 3" xfId="67" xr:uid="{C9C91891-AE33-43EF-8C98-10DBDCC3E394}"/>
    <cellStyle name="40% - Accent4" xfId="42" builtinId="43" customBuiltin="1"/>
    <cellStyle name="40% - Accent4 2" xfId="133" xr:uid="{887DED71-C36D-41D5-AFCF-E4377D1186F9}"/>
    <cellStyle name="40% - Accent4 3" xfId="68" xr:uid="{1B6EFDC2-B8DB-4511-9DA2-252952584A5A}"/>
    <cellStyle name="40% - Accent5" xfId="46" builtinId="47" customBuiltin="1"/>
    <cellStyle name="40% - Accent5 2" xfId="137" xr:uid="{9436C56A-2BEA-417A-B944-3CC20F04BC77}"/>
    <cellStyle name="40% - Accent5 3" xfId="69" xr:uid="{228402ED-2039-4F81-B543-4EDD71C91FA3}"/>
    <cellStyle name="40% - Accent6" xfId="50" builtinId="51" customBuiltin="1"/>
    <cellStyle name="40% - Accent6 2" xfId="141" xr:uid="{0CAA579E-098D-43E5-927A-DBC0064BC11F}"/>
    <cellStyle name="40% - Accent6 3" xfId="70" xr:uid="{FDA167C2-BEE2-4B5C-A5A5-0650E1B23220}"/>
    <cellStyle name="60% - Accent1" xfId="31" builtinId="32" customBuiltin="1"/>
    <cellStyle name="60% - Accent1 2" xfId="122" xr:uid="{3F6DA798-4DD0-4C3B-B5DD-347E2D91F956}"/>
    <cellStyle name="60% - Accent1 3" xfId="71" xr:uid="{0F8D5EAD-DFA0-4D84-8E77-F010BCB3853F}"/>
    <cellStyle name="60% - Accent2" xfId="35" builtinId="36" customBuiltin="1"/>
    <cellStyle name="60% - Accent2 2" xfId="126" xr:uid="{EAFD0950-A9E2-49D9-B546-FC00AFEA53E2}"/>
    <cellStyle name="60% - Accent2 3" xfId="72" xr:uid="{376610CF-B17F-414A-B2A8-D05841FA8743}"/>
    <cellStyle name="60% - Accent3" xfId="39" builtinId="40" customBuiltin="1"/>
    <cellStyle name="60% - Accent3 2" xfId="130" xr:uid="{C35905EC-83AB-4FB2-AAFA-1D2601DB0734}"/>
    <cellStyle name="60% - Accent3 3" xfId="73" xr:uid="{CD53E535-4347-4710-92FE-42E135F8C5EB}"/>
    <cellStyle name="60% - Accent4" xfId="43" builtinId="44" customBuiltin="1"/>
    <cellStyle name="60% - Accent4 2" xfId="134" xr:uid="{BC067275-61D5-4766-8896-C4BCC1F731F0}"/>
    <cellStyle name="60% - Accent4 3" xfId="74" xr:uid="{03D09C2C-C0CB-431E-B9BD-A80F92441687}"/>
    <cellStyle name="60% - Accent5" xfId="47" builtinId="48" customBuiltin="1"/>
    <cellStyle name="60% - Accent5 2" xfId="138" xr:uid="{9585F23C-D9E5-4A6D-B50F-5B3852102EAD}"/>
    <cellStyle name="60% - Accent5 3" xfId="75" xr:uid="{8DAAA55C-A1FF-48B0-8B77-2F57567E8787}"/>
    <cellStyle name="60% - Accent6" xfId="51" builtinId="52" customBuiltin="1"/>
    <cellStyle name="60% - Accent6 2" xfId="142" xr:uid="{54EF2D40-DFFE-4F6F-88B7-A294CCCD2695}"/>
    <cellStyle name="60% - Accent6 3" xfId="76" xr:uid="{D14DEFE2-7B8D-4660-B426-286CCAC1440F}"/>
    <cellStyle name="Accent1" xfId="28" builtinId="29" customBuiltin="1"/>
    <cellStyle name="Accent1 2" xfId="119" xr:uid="{2BA65BBD-3466-4DC5-90D4-8176FE5172AC}"/>
    <cellStyle name="Accent1 3" xfId="77" xr:uid="{AF702384-1BF6-4D8D-AA9A-224AA5E4D93D}"/>
    <cellStyle name="Accent2" xfId="32" builtinId="33" customBuiltin="1"/>
    <cellStyle name="Accent2 2" xfId="123" xr:uid="{4DF0C84C-10E9-40F6-B04E-7ED74F8BEC8B}"/>
    <cellStyle name="Accent2 3" xfId="78" xr:uid="{30CB9F67-A8B2-4FD4-B58A-2CBCFD2D0434}"/>
    <cellStyle name="Accent3" xfId="36" builtinId="37" customBuiltin="1"/>
    <cellStyle name="Accent3 2" xfId="127" xr:uid="{86026A6B-DA96-48C9-8B0F-CFEEB2BA8533}"/>
    <cellStyle name="Accent3 3" xfId="79" xr:uid="{5BA0754B-2A8B-47A7-9771-9D51A56B8F67}"/>
    <cellStyle name="Accent4" xfId="40" builtinId="41" customBuiltin="1"/>
    <cellStyle name="Accent4 2" xfId="131" xr:uid="{EA0D3F85-B5F9-439A-84B0-FA042DE39ADF}"/>
    <cellStyle name="Accent4 3" xfId="80" xr:uid="{118BA312-39A5-4A09-9083-13F6B1AAD52B}"/>
    <cellStyle name="Accent5" xfId="44" builtinId="45" customBuiltin="1"/>
    <cellStyle name="Accent5 2" xfId="135" xr:uid="{A7BCD9C2-3B17-4D20-9913-12DFB8A2EFA8}"/>
    <cellStyle name="Accent5 3" xfId="81" xr:uid="{A0CEB503-FF2B-4EC6-A8DE-F862D69E3993}"/>
    <cellStyle name="Accent6" xfId="48" builtinId="49" customBuiltin="1"/>
    <cellStyle name="Accent6 2" xfId="139" xr:uid="{6CDAB874-670F-4B01-9309-E2017A84FCBA}"/>
    <cellStyle name="Accent6 3" xfId="82" xr:uid="{25374182-9921-4D9B-B09C-E5FA7750D7EF}"/>
    <cellStyle name="Bad" xfId="17" builtinId="27" customBuiltin="1"/>
    <cellStyle name="Bad 2" xfId="108" xr:uid="{375A4FB4-2A5D-4859-BB90-A771A5038F22}"/>
    <cellStyle name="Bad 3" xfId="83" xr:uid="{CD3EF2AA-812F-479A-896C-1F32F396C937}"/>
    <cellStyle name="Calculation" xfId="21" builtinId="22" customBuiltin="1"/>
    <cellStyle name="Calculation 2" xfId="112" xr:uid="{FC4E5E01-057D-403E-9E92-F0308236DEC1}"/>
    <cellStyle name="Calculation 3" xfId="84" xr:uid="{9FD0948E-E4B5-4A5F-8DD8-276CAB88FC93}"/>
    <cellStyle name="Check Cell" xfId="23" builtinId="23" customBuiltin="1"/>
    <cellStyle name="Check Cell 2" xfId="114" xr:uid="{A09DB6B5-0506-4F24-9C53-4A366BB0C5AD}"/>
    <cellStyle name="Check Cell 3" xfId="85" xr:uid="{C39776B8-57D1-4301-9875-97DCCAFC3380}"/>
    <cellStyle name="Comma" xfId="1" builtinId="3"/>
    <cellStyle name="Comma 2" xfId="10" xr:uid="{0567416D-6285-41D1-B373-B57BC0F6B5AD}"/>
    <cellStyle name="Comma 3" xfId="53" xr:uid="{15C1983E-5187-4A6C-920A-4721105E5C81}"/>
    <cellStyle name="Comma 3 2" xfId="175" xr:uid="{8F67AD1F-1BA4-4649-B1C0-15D665B40396}"/>
    <cellStyle name="Comma 3 2 2" xfId="179" xr:uid="{A88C87BD-1D4E-4402-BDB5-767E5C7550D8}"/>
    <cellStyle name="Comma 3 3" xfId="145" xr:uid="{4DFE5769-EEEF-4ABB-90FC-F4C00CB4EF39}"/>
    <cellStyle name="Comma 4" xfId="150" xr:uid="{DFD37497-714B-4B1E-8601-E7A4BA8B7BB1}"/>
    <cellStyle name="Comma 44" xfId="57" xr:uid="{39D3DBB7-56C3-4E2D-825C-3CBA34674C84}"/>
    <cellStyle name="Comma 5" xfId="183" xr:uid="{76659502-D7C5-4D6F-A2AE-3AD6968C137A}"/>
    <cellStyle name="Comma 5 14" xfId="9" xr:uid="{77ECBA22-9417-460B-A057-D288037EB773}"/>
    <cellStyle name="Comma 6" xfId="186" xr:uid="{06E7F8D4-BB6B-4146-8DF9-EBD7CE5ADD10}"/>
    <cellStyle name="Comma 7" xfId="189" xr:uid="{3838C3BF-2DD8-4C68-A986-62E3E4225A22}"/>
    <cellStyle name="Comma 7 2" xfId="195" xr:uid="{00E96D63-1FAD-4352-A0CA-5D40CBE9A706}"/>
    <cellStyle name="Comma 8" xfId="194" xr:uid="{77DBAE5F-6BA5-4706-9197-9679501DA2D7}"/>
    <cellStyle name="Comma0" xfId="160" xr:uid="{23A0BB8F-13E0-401E-B492-D6BD9D8F4017}"/>
    <cellStyle name="Currency 2" xfId="149" xr:uid="{E30BB751-2E08-40C5-B412-9DB03EA8D578}"/>
    <cellStyle name="Currency 2 2" xfId="185" xr:uid="{C0E04FCE-D8B9-43F7-9DBD-9750083B2E0F}"/>
    <cellStyle name="Currency 3" xfId="177" xr:uid="{0DE589E4-F138-445B-995A-4B62486E76FF}"/>
    <cellStyle name="Currency 4" xfId="182" xr:uid="{B00EEC19-B3D5-4440-9ABF-52C90D3EBD08}"/>
    <cellStyle name="Currency 5" xfId="188" xr:uid="{5CF23C0F-735D-45AA-A443-73D14C4AEBCA}"/>
    <cellStyle name="Currency 6" xfId="86" xr:uid="{E2DC270F-517E-411F-A91D-9AC603C3B63C}"/>
    <cellStyle name="Currency0" xfId="161" xr:uid="{D43FD6BB-AA19-4F82-B990-2EB29C42ADB1}"/>
    <cellStyle name="Date" xfId="162" xr:uid="{590079ED-FBD5-46CE-96E6-0D239B26EDEE}"/>
    <cellStyle name="Explanatory Text" xfId="26" builtinId="53" customBuiltin="1"/>
    <cellStyle name="Explanatory Text 2" xfId="117" xr:uid="{34B79AE8-E9DC-4924-93E0-FCF9F27C6ED0}"/>
    <cellStyle name="Explanatory Text 3" xfId="87" xr:uid="{89C96F46-F830-4B5F-B02D-6643E320E04A}"/>
    <cellStyle name="Fixed" xfId="163" xr:uid="{785CC71F-70B0-4258-A92E-1F11BC2A2DE3}"/>
    <cellStyle name="Good" xfId="16" builtinId="26" customBuiltin="1"/>
    <cellStyle name="Good 2" xfId="107" xr:uid="{DEF96B15-ACF1-4E5F-A8ED-6E1C81040B52}"/>
    <cellStyle name="Good 3" xfId="88" xr:uid="{8338782B-BD25-45DE-884D-9495016D88A6}"/>
    <cellStyle name="Grey" xfId="164" xr:uid="{A2424635-0D8B-4807-87BA-CC307E803BE2}"/>
    <cellStyle name="Heading 1" xfId="12" builtinId="16" customBuiltin="1"/>
    <cellStyle name="Heading 1 2" xfId="104" xr:uid="{FE6440D7-8A4C-4624-84D7-2404B0B10B09}"/>
    <cellStyle name="Heading 1 3" xfId="89" xr:uid="{81C716C3-0806-4B5B-BDF8-A2CF2F867F8B}"/>
    <cellStyle name="Heading 2" xfId="13" builtinId="17" customBuiltin="1"/>
    <cellStyle name="Heading 2 2" xfId="103" xr:uid="{F4B8161A-58EB-432F-B435-DB775B884BDC}"/>
    <cellStyle name="Heading 2 3" xfId="90" xr:uid="{3A1686E3-3004-4FB6-9125-536E1D9C548D}"/>
    <cellStyle name="Heading 3" xfId="14" builtinId="18" customBuiltin="1"/>
    <cellStyle name="Heading 3 2" xfId="105" xr:uid="{7B0E7FA3-7DAF-4426-B90A-0C6B44A3A73A}"/>
    <cellStyle name="Heading 3 3" xfId="91" xr:uid="{7CCB33CA-2716-41D3-A803-C865331F27AC}"/>
    <cellStyle name="Heading 4" xfId="15" builtinId="19" customBuiltin="1"/>
    <cellStyle name="Heading 4 2" xfId="106" xr:uid="{696792CE-A627-4F45-BB66-5303FC8CE372}"/>
    <cellStyle name="Heading 4 3" xfId="92" xr:uid="{36400574-120C-4496-B7D5-DE662005C22E}"/>
    <cellStyle name="Hyperlink" xfId="56" builtinId="8"/>
    <cellStyle name="Hyperlink 2" xfId="93" xr:uid="{02FCB239-43C0-452A-8682-CD2A3CB3D94E}"/>
    <cellStyle name="Input" xfId="19" builtinId="20" customBuiltin="1"/>
    <cellStyle name="Input [yellow]" xfId="165" xr:uid="{54BF3AB1-BCCB-43D9-ACAD-C2988F6D9DC0}"/>
    <cellStyle name="Input 2" xfId="110" xr:uid="{AB17B25C-FD24-4D0E-B1FD-CF9955139162}"/>
    <cellStyle name="Input 3" xfId="94" xr:uid="{0CEA251C-5F4A-451E-B268-02AEEA4DDCE1}"/>
    <cellStyle name="Linked Cell" xfId="22" builtinId="24" customBuiltin="1"/>
    <cellStyle name="Linked Cell 2" xfId="113" xr:uid="{72BF1F29-0C73-44C6-A74A-CA4312EE3B86}"/>
    <cellStyle name="Linked Cell 3" xfId="95" xr:uid="{F549495F-FEC1-4324-A0C3-DF66A40DCDC3}"/>
    <cellStyle name="M" xfId="166" xr:uid="{4D611614-E431-43B5-8083-FCE9C71222CC}"/>
    <cellStyle name="M.00" xfId="167" xr:uid="{913F639E-50BB-4FF8-A4B6-869283669900}"/>
    <cellStyle name="M_9. Rev2Cost_GDPIPI" xfId="168" xr:uid="{EBF57F36-84B9-48F2-B962-79CC81496DD8}"/>
    <cellStyle name="M_lists" xfId="169" xr:uid="{793E0AF7-ADFE-4C49-A926-F8B6B061D760}"/>
    <cellStyle name="M_lists_4. Current Monthly Fixed Charge" xfId="170" xr:uid="{6CC7FF54-EB57-4CDF-B04C-5314C83D696E}"/>
    <cellStyle name="M_Sheet4" xfId="171" xr:uid="{A22A21C3-7623-4EE6-82AC-C840C8F56CA0}"/>
    <cellStyle name="Neutral" xfId="18" builtinId="28" customBuiltin="1"/>
    <cellStyle name="Neutral 2" xfId="109" xr:uid="{3857DBCB-2856-4793-9244-2E96844B0DED}"/>
    <cellStyle name="Neutral 3" xfId="96" xr:uid="{80D7AEC9-A67F-42BD-A796-FD4C60829337}"/>
    <cellStyle name="Normal" xfId="0" builtinId="0"/>
    <cellStyle name="Normal - Style1" xfId="172" xr:uid="{36846BBC-DA26-42E2-8003-5D152724A599}"/>
    <cellStyle name="Normal 10" xfId="192" xr:uid="{901EDDE7-8FCE-410D-A195-B786BEAF7D9B}"/>
    <cellStyle name="Normal 11" xfId="193" xr:uid="{768A8B92-A234-4C6F-B40F-0217D57EEA05}"/>
    <cellStyle name="Normal 2" xfId="2" xr:uid="{00000000-0005-0000-0000-000002000000}"/>
    <cellStyle name="Normal 2 2 2 2 2" xfId="5" xr:uid="{5F2D1A6E-6A25-43E9-A87F-CCF51A216C27}"/>
    <cellStyle name="Normal 3" xfId="6" xr:uid="{5EF7C570-554D-442E-BF47-46F56F3C6F37}"/>
    <cellStyle name="Normal 4" xfId="52" xr:uid="{E805EBFF-98E9-4710-A6BE-B68AF6B12C0A}"/>
    <cellStyle name="Normal 4 2" xfId="55" xr:uid="{D5122DD2-73D5-4E83-A5FB-9B1872BA9822}"/>
    <cellStyle name="Normal 5" xfId="144" xr:uid="{F3B67BD5-F479-4407-A945-B331DC7DEFEB}"/>
    <cellStyle name="Normal 5 2" xfId="174" xr:uid="{58DAC596-7E10-4EFB-B81F-215DC6670A29}"/>
    <cellStyle name="Normal 5 2 2" xfId="178" xr:uid="{2F3B00E5-3906-40BE-9FD0-B018F53EA213}"/>
    <cellStyle name="Normal 6" xfId="147" xr:uid="{8B2F368D-B911-4A58-868C-2AE2C7BF3236}"/>
    <cellStyle name="Normal 7" xfId="181" xr:uid="{8EEE6CA1-48A5-4605-BD9A-EC2055DBEF07}"/>
    <cellStyle name="Normal 8" xfId="190" xr:uid="{E7093EC7-628B-4786-BDC9-95BEA40A4D48}"/>
    <cellStyle name="Normal 9" xfId="191" xr:uid="{646F0F26-15BA-4AA9-A491-9B439C128D23}"/>
    <cellStyle name="Note" xfId="25" builtinId="10" customBuiltin="1"/>
    <cellStyle name="Note 2" xfId="116" xr:uid="{900DA36F-4391-4CB4-9A35-CCFBBA54B8A7}"/>
    <cellStyle name="Note 3" xfId="97" xr:uid="{34AA5A48-512B-43B1-BB97-11F8CF65642D}"/>
    <cellStyle name="Output" xfId="20" builtinId="21" customBuiltin="1"/>
    <cellStyle name="Output 2" xfId="111" xr:uid="{285DCCB4-01DC-4695-940D-08470426F2D8}"/>
    <cellStyle name="Output 3" xfId="98" xr:uid="{8000D60E-4245-4A31-97C4-B9827B3B5C6D}"/>
    <cellStyle name="Percent" xfId="4" builtinId="5"/>
    <cellStyle name="Percent [2]" xfId="173" xr:uid="{8E685501-6E47-4FA3-9550-E94507186C72}"/>
    <cellStyle name="Percent 10" xfId="58" xr:uid="{163B8EFC-BE7F-43C3-B1F4-D47297C9B4F2}"/>
    <cellStyle name="Percent 2" xfId="3" xr:uid="{00000000-0005-0000-0000-000003000000}"/>
    <cellStyle name="Percent 2 2" xfId="143" xr:uid="{F6690387-4F9E-4721-8AE1-D0934393A7C0}"/>
    <cellStyle name="Percent 3" xfId="7" xr:uid="{2C77C98D-B01D-40D5-A8EF-78DA59FBBC3E}"/>
    <cellStyle name="Percent 3 2" xfId="176" xr:uid="{1EECF953-3181-48B9-B6CD-B05EF19E6E6F}"/>
    <cellStyle name="Percent 3 2 2" xfId="180" xr:uid="{B8134959-178E-4CE6-90B0-CC9086A21733}"/>
    <cellStyle name="Percent 3 3" xfId="146" xr:uid="{74587E77-601E-4219-94E3-3CD3CCABCE51}"/>
    <cellStyle name="Percent 4" xfId="54" xr:uid="{AD5605F2-0436-4F28-9099-969C69378D95}"/>
    <cellStyle name="Percent 4 2" xfId="148" xr:uid="{8E416513-D763-41D6-9F3B-D812EA7C515B}"/>
    <cellStyle name="Percent 5" xfId="184" xr:uid="{5CE27DAB-AAC9-4E8A-9133-094880E77198}"/>
    <cellStyle name="Percent 5 3" xfId="8" xr:uid="{5877F394-9354-4BDF-842D-814352D4EBCE}"/>
    <cellStyle name="Percent 6" xfId="187" xr:uid="{AF413DD1-FF2A-4C90-90D1-6315A91606B7}"/>
    <cellStyle name="Title" xfId="11" builtinId="15" customBuiltin="1"/>
    <cellStyle name="Title 2" xfId="102" xr:uid="{0FE1DB9F-3B6A-45EA-BBDC-970C8E67471B}"/>
    <cellStyle name="Title 3" xfId="99" xr:uid="{4A7032C0-6BBC-4E5B-8ED0-2298039AE09B}"/>
    <cellStyle name="Total" xfId="27" builtinId="25" customBuiltin="1"/>
    <cellStyle name="Total 2" xfId="118" xr:uid="{D2345E1A-4AB8-4AA3-9D14-7776FBB8E650}"/>
    <cellStyle name="Total 3" xfId="100" xr:uid="{8EFEF9FC-2BC3-4213-8A0D-0DB7118AAF91}"/>
    <cellStyle name="Warning Text" xfId="24" builtinId="11" customBuiltin="1"/>
    <cellStyle name="Warning Text 2" xfId="115" xr:uid="{4E236B29-646B-4B6A-BD36-00E8488BEDDB}"/>
    <cellStyle name="Warning Text 3" xfId="101" xr:uid="{6E6E049E-A9A6-48BA-B891-7ADE536A917C}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(2012-2021)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Bay'!$R$158:$R$255</c:f>
              <c:numCache>
                <c:formatCode>General</c:formatCode>
                <c:ptCount val="98"/>
              </c:numCache>
            </c:numRef>
          </c:xVal>
          <c:yVal>
            <c:numRef>
              <c:f>'Weather Thunder Bay'!$DQ$158:$DQ$255</c:f>
              <c:numCache>
                <c:formatCode>_(* #,##0_);_(* \(#,##0\);_(* "-"??_);_(@_)</c:formatCode>
                <c:ptCount val="98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7A-41FD-A900-71BCAF4B4019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Bay'!$R$256:$R$277</c:f>
              <c:numCache>
                <c:formatCode>0.00</c:formatCode>
                <c:ptCount val="22"/>
              </c:numCache>
            </c:numRef>
          </c:xVal>
          <c:yVal>
            <c:numRef>
              <c:f>'Weather Thunder Bay'!$DQ$256:$DQ$277</c:f>
              <c:numCache>
                <c:formatCode>_(* #,##0_);_(* \(#,##0\);_(* "-"??_);_(@_)</c:formatCode>
                <c:ptCount val="2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7A-41FD-A900-71BCAF4B4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 Intermediate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Bay'!$DX$2:$DX$99</c:f>
              <c:numCache>
                <c:formatCode>_(* #,##0_);_(* \(#,##0\);_(* "-"??_);_(@_)</c:formatCode>
                <c:ptCount val="98"/>
                <c:pt idx="12">
                  <c:v>799805.37998931366</c:v>
                </c:pt>
                <c:pt idx="13">
                  <c:v>662280.37537348573</c:v>
                </c:pt>
                <c:pt idx="14">
                  <c:v>725040.39324416779</c:v>
                </c:pt>
                <c:pt idx="15">
                  <c:v>779216.7904170535</c:v>
                </c:pt>
                <c:pt idx="16">
                  <c:v>777466.92457195348</c:v>
                </c:pt>
                <c:pt idx="17">
                  <c:v>692729.55915222946</c:v>
                </c:pt>
                <c:pt idx="18">
                  <c:v>739910.21704437351</c:v>
                </c:pt>
                <c:pt idx="19">
                  <c:v>746883.7828508988</c:v>
                </c:pt>
                <c:pt idx="20">
                  <c:v>742777.40748724691</c:v>
                </c:pt>
                <c:pt idx="21">
                  <c:v>790942.32598580059</c:v>
                </c:pt>
                <c:pt idx="22">
                  <c:v>815033.09339937149</c:v>
                </c:pt>
                <c:pt idx="23">
                  <c:v>862525.89491392055</c:v>
                </c:pt>
                <c:pt idx="24">
                  <c:v>791757.19266107236</c:v>
                </c:pt>
                <c:pt idx="25">
                  <c:v>692931.02503187279</c:v>
                </c:pt>
                <c:pt idx="26">
                  <c:v>748001.92356214894</c:v>
                </c:pt>
                <c:pt idx="27">
                  <c:v>756927.54156018491</c:v>
                </c:pt>
                <c:pt idx="28">
                  <c:v>824133.963242286</c:v>
                </c:pt>
                <c:pt idx="29">
                  <c:v>788268.89629954111</c:v>
                </c:pt>
                <c:pt idx="30">
                  <c:v>796124.21542503592</c:v>
                </c:pt>
                <c:pt idx="31">
                  <c:v>777404.20490905573</c:v>
                </c:pt>
                <c:pt idx="32">
                  <c:v>762998.97600425349</c:v>
                </c:pt>
                <c:pt idx="33">
                  <c:v>780845.34107549512</c:v>
                </c:pt>
                <c:pt idx="34">
                  <c:v>807597.71240786731</c:v>
                </c:pt>
                <c:pt idx="35">
                  <c:v>824155.57256924571</c:v>
                </c:pt>
                <c:pt idx="36">
                  <c:v>833173.34847433493</c:v>
                </c:pt>
                <c:pt idx="37">
                  <c:v>724429.76599232713</c:v>
                </c:pt>
                <c:pt idx="38">
                  <c:v>752375.62883585342</c:v>
                </c:pt>
                <c:pt idx="39">
                  <c:v>812513.3754194919</c:v>
                </c:pt>
                <c:pt idx="40">
                  <c:v>846172.36163323675</c:v>
                </c:pt>
                <c:pt idx="41">
                  <c:v>809584.90194002492</c:v>
                </c:pt>
                <c:pt idx="42">
                  <c:v>846958.91967389302</c:v>
                </c:pt>
                <c:pt idx="43">
                  <c:v>823521.03637248673</c:v>
                </c:pt>
                <c:pt idx="44">
                  <c:v>856129.85205513425</c:v>
                </c:pt>
                <c:pt idx="45">
                  <c:v>859225.15127116162</c:v>
                </c:pt>
                <c:pt idx="46">
                  <c:v>912121.66229888564</c:v>
                </c:pt>
                <c:pt idx="47">
                  <c:v>926829.17311197822</c:v>
                </c:pt>
                <c:pt idx="48">
                  <c:v>825655.86322951782</c:v>
                </c:pt>
                <c:pt idx="49">
                  <c:v>736726.87608666066</c:v>
                </c:pt>
                <c:pt idx="50">
                  <c:v>782160.00227713678</c:v>
                </c:pt>
                <c:pt idx="51">
                  <c:v>830617.39751523221</c:v>
                </c:pt>
                <c:pt idx="52">
                  <c:v>757260.96037237498</c:v>
                </c:pt>
                <c:pt idx="53">
                  <c:v>726146.06894380355</c:v>
                </c:pt>
                <c:pt idx="54">
                  <c:v>769707.29418189882</c:v>
                </c:pt>
                <c:pt idx="55">
                  <c:v>772025.96846761298</c:v>
                </c:pt>
                <c:pt idx="56">
                  <c:v>788500.36894380348</c:v>
                </c:pt>
                <c:pt idx="57">
                  <c:v>811621.919419994</c:v>
                </c:pt>
                <c:pt idx="58">
                  <c:v>816829.09751523216</c:v>
                </c:pt>
                <c:pt idx="59">
                  <c:v>854113.1208485656</c:v>
                </c:pt>
                <c:pt idx="60">
                  <c:v>823978.41282039625</c:v>
                </c:pt>
                <c:pt idx="61">
                  <c:v>938582.14109386166</c:v>
                </c:pt>
                <c:pt idx="62">
                  <c:v>1011446.8290938617</c:v>
                </c:pt>
                <c:pt idx="63">
                  <c:v>1045535.7984271948</c:v>
                </c:pt>
                <c:pt idx="64">
                  <c:v>1097125.6624271949</c:v>
                </c:pt>
                <c:pt idx="65">
                  <c:v>1051833.6584271949</c:v>
                </c:pt>
                <c:pt idx="66">
                  <c:v>1091258.7264271951</c:v>
                </c:pt>
                <c:pt idx="67">
                  <c:v>1020475.4964271949</c:v>
                </c:pt>
                <c:pt idx="68">
                  <c:v>1053915.6384271949</c:v>
                </c:pt>
                <c:pt idx="69">
                  <c:v>1064214.0370938615</c:v>
                </c:pt>
                <c:pt idx="70">
                  <c:v>1105852.3184271948</c:v>
                </c:pt>
                <c:pt idx="71">
                  <c:v>1124038.5397605286</c:v>
                </c:pt>
                <c:pt idx="72">
                  <c:v>1013091.9126248091</c:v>
                </c:pt>
                <c:pt idx="73">
                  <c:v>907784.68195814232</c:v>
                </c:pt>
                <c:pt idx="74">
                  <c:v>995450.14329147572</c:v>
                </c:pt>
                <c:pt idx="75">
                  <c:v>1149965.8659581423</c:v>
                </c:pt>
                <c:pt idx="76">
                  <c:v>1050325.0826248091</c:v>
                </c:pt>
                <c:pt idx="77">
                  <c:v>1079463.9706694384</c:v>
                </c:pt>
                <c:pt idx="78">
                  <c:v>1069129.9719581425</c:v>
                </c:pt>
                <c:pt idx="79">
                  <c:v>1048779.1952914759</c:v>
                </c:pt>
                <c:pt idx="80">
                  <c:v>1003983.8259581424</c:v>
                </c:pt>
                <c:pt idx="81">
                  <c:v>974470.91525718453</c:v>
                </c:pt>
                <c:pt idx="82">
                  <c:v>1045962.8680857584</c:v>
                </c:pt>
                <c:pt idx="83">
                  <c:v>980460.09466894914</c:v>
                </c:pt>
                <c:pt idx="84">
                  <c:v>1029720.7933019176</c:v>
                </c:pt>
                <c:pt idx="85">
                  <c:v>888522.68330191763</c:v>
                </c:pt>
                <c:pt idx="86">
                  <c:v>1011753.6113019175</c:v>
                </c:pt>
                <c:pt idx="87">
                  <c:v>1075711.8899685843</c:v>
                </c:pt>
                <c:pt idx="88">
                  <c:v>1098870.8193019175</c:v>
                </c:pt>
                <c:pt idx="89">
                  <c:v>994143.89463525091</c:v>
                </c:pt>
                <c:pt idx="90">
                  <c:v>1066963.9039685843</c:v>
                </c:pt>
                <c:pt idx="91">
                  <c:v>1006921.5953019175</c:v>
                </c:pt>
                <c:pt idx="92">
                  <c:v>1020607.7499685843</c:v>
                </c:pt>
                <c:pt idx="93">
                  <c:v>1049898.0319685841</c:v>
                </c:pt>
                <c:pt idx="94">
                  <c:v>1126583.7499685842</c:v>
                </c:pt>
                <c:pt idx="95">
                  <c:v>1109768.2906352512</c:v>
                </c:pt>
                <c:pt idx="96">
                  <c:v>995844.3305928323</c:v>
                </c:pt>
                <c:pt idx="97">
                  <c:v>879694.30925949896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C4-4069-9524-EF7DF8504A3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Bay'!$DX$100:$DX$127</c:f>
              <c:numCache>
                <c:formatCode>_(* #,##0_);_(* \(#,##0\);_(* "-"??_);_(@_)</c:formatCode>
                <c:ptCount val="28"/>
                <c:pt idx="0">
                  <c:v>945611.66859283217</c:v>
                </c:pt>
                <c:pt idx="1">
                  <c:v>1027220.5845928323</c:v>
                </c:pt>
                <c:pt idx="2">
                  <c:v>943486.60180578032</c:v>
                </c:pt>
                <c:pt idx="3">
                  <c:v>979986.28459283232</c:v>
                </c:pt>
                <c:pt idx="4">
                  <c:v>1040052.259259499</c:v>
                </c:pt>
                <c:pt idx="5">
                  <c:v>1033441.2612594989</c:v>
                </c:pt>
                <c:pt idx="6">
                  <c:v>1018366.0445928323</c:v>
                </c:pt>
                <c:pt idx="7">
                  <c:v>1070891.2452594989</c:v>
                </c:pt>
                <c:pt idx="8">
                  <c:v>1095237.6445928323</c:v>
                </c:pt>
                <c:pt idx="9">
                  <c:v>1081715.2465928323</c:v>
                </c:pt>
                <c:pt idx="10">
                  <c:v>965424.67975718493</c:v>
                </c:pt>
                <c:pt idx="11">
                  <c:v>843987.48909051821</c:v>
                </c:pt>
                <c:pt idx="12">
                  <c:v>983545.75042385154</c:v>
                </c:pt>
                <c:pt idx="13">
                  <c:v>1060437.7410905182</c:v>
                </c:pt>
                <c:pt idx="14">
                  <c:v>1018387.9044238515</c:v>
                </c:pt>
                <c:pt idx="15">
                  <c:v>987219.76109051809</c:v>
                </c:pt>
                <c:pt idx="16">
                  <c:v>1052879.4410905181</c:v>
                </c:pt>
                <c:pt idx="17">
                  <c:v>958136.41442385141</c:v>
                </c:pt>
                <c:pt idx="18">
                  <c:v>952166.42109051801</c:v>
                </c:pt>
                <c:pt idx="19">
                  <c:v>1029683.3397571848</c:v>
                </c:pt>
                <c:pt idx="20">
                  <c:v>1080612.9410905181</c:v>
                </c:pt>
                <c:pt idx="21">
                  <c:v>1056161.2250905181</c:v>
                </c:pt>
                <c:pt idx="22">
                  <c:v>996538.5027690127</c:v>
                </c:pt>
                <c:pt idx="23">
                  <c:v>876877.0654356794</c:v>
                </c:pt>
                <c:pt idx="24">
                  <c:v>984430.92476901261</c:v>
                </c:pt>
                <c:pt idx="25">
                  <c:v>1023576.1094356794</c:v>
                </c:pt>
                <c:pt idx="26">
                  <c:v>1005727.4401023461</c:v>
                </c:pt>
                <c:pt idx="27">
                  <c:v>961572.78943567933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C4-4069-9524-EF7DF8504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Kenora'!$DQ$2:$DQ$99</c:f>
              <c:numCache>
                <c:formatCode>_(* #,##0_);_(* \(#,##0\);_(* "-"??_);_(@_)</c:formatCode>
                <c:ptCount val="98"/>
                <c:pt idx="12">
                  <c:v>4428921.8261047518</c:v>
                </c:pt>
                <c:pt idx="13">
                  <c:v>3670674.2661047578</c:v>
                </c:pt>
                <c:pt idx="14">
                  <c:v>3446339.2461047722</c:v>
                </c:pt>
                <c:pt idx="15">
                  <c:v>2934864.136104757</c:v>
                </c:pt>
                <c:pt idx="16">
                  <c:v>2590039.7361047594</c:v>
                </c:pt>
                <c:pt idx="17">
                  <c:v>2556824.976104761</c:v>
                </c:pt>
                <c:pt idx="18">
                  <c:v>2858455.0761047606</c:v>
                </c:pt>
                <c:pt idx="19">
                  <c:v>2791223.6861047638</c:v>
                </c:pt>
                <c:pt idx="20">
                  <c:v>2531996.546104766</c:v>
                </c:pt>
                <c:pt idx="21">
                  <c:v>2818286.3861047742</c:v>
                </c:pt>
                <c:pt idx="22">
                  <c:v>3421289.1561047719</c:v>
                </c:pt>
                <c:pt idx="23">
                  <c:v>4658820.2161047626</c:v>
                </c:pt>
                <c:pt idx="24">
                  <c:v>4833879.6180433435</c:v>
                </c:pt>
                <c:pt idx="25">
                  <c:v>3967393.9980433411</c:v>
                </c:pt>
                <c:pt idx="26">
                  <c:v>3744044.1880433518</c:v>
                </c:pt>
                <c:pt idx="27">
                  <c:v>2993700.0280433511</c:v>
                </c:pt>
                <c:pt idx="28">
                  <c:v>2707831.4980433621</c:v>
                </c:pt>
                <c:pt idx="29">
                  <c:v>2502905.518043356</c:v>
                </c:pt>
                <c:pt idx="30">
                  <c:v>2772628.5180433504</c:v>
                </c:pt>
                <c:pt idx="31">
                  <c:v>2751198.5180433439</c:v>
                </c:pt>
                <c:pt idx="32">
                  <c:v>2459305.1980433566</c:v>
                </c:pt>
                <c:pt idx="33">
                  <c:v>2756786.8780433554</c:v>
                </c:pt>
                <c:pt idx="34">
                  <c:v>3399073.1780433659</c:v>
                </c:pt>
                <c:pt idx="35">
                  <c:v>4055275.2380433525</c:v>
                </c:pt>
                <c:pt idx="36">
                  <c:v>4318021.554447555</c:v>
                </c:pt>
                <c:pt idx="37">
                  <c:v>3823698.9544475409</c:v>
                </c:pt>
                <c:pt idx="38">
                  <c:v>3344596.9744475554</c:v>
                </c:pt>
                <c:pt idx="39">
                  <c:v>2663252.3544475622</c:v>
                </c:pt>
                <c:pt idx="40">
                  <c:v>2489621.1044475553</c:v>
                </c:pt>
                <c:pt idx="41">
                  <c:v>2448595.1744475504</c:v>
                </c:pt>
                <c:pt idx="42">
                  <c:v>2859198.3644475471</c:v>
                </c:pt>
                <c:pt idx="43">
                  <c:v>2778483.5444475645</c:v>
                </c:pt>
                <c:pt idx="44">
                  <c:v>2478158.0244475584</c:v>
                </c:pt>
                <c:pt idx="45">
                  <c:v>2617735.8344475585</c:v>
                </c:pt>
                <c:pt idx="46">
                  <c:v>2918834.2044475572</c:v>
                </c:pt>
                <c:pt idx="47">
                  <c:v>3569812.1244475492</c:v>
                </c:pt>
                <c:pt idx="48">
                  <c:v>3971822.8762589148</c:v>
                </c:pt>
                <c:pt idx="49">
                  <c:v>3423141.6762589025</c:v>
                </c:pt>
                <c:pt idx="50">
                  <c:v>3114616.6062589139</c:v>
                </c:pt>
                <c:pt idx="51">
                  <c:v>2706752.026258904</c:v>
                </c:pt>
                <c:pt idx="52">
                  <c:v>2457069.8562589004</c:v>
                </c:pt>
                <c:pt idx="53">
                  <c:v>2433898.0162588996</c:v>
                </c:pt>
                <c:pt idx="54">
                  <c:v>2834544.0462589143</c:v>
                </c:pt>
                <c:pt idx="55">
                  <c:v>2816805.176258923</c:v>
                </c:pt>
                <c:pt idx="56">
                  <c:v>2404656.0762589085</c:v>
                </c:pt>
                <c:pt idx="57">
                  <c:v>2624969.0062589077</c:v>
                </c:pt>
                <c:pt idx="58">
                  <c:v>2850520.4662589105</c:v>
                </c:pt>
                <c:pt idx="59">
                  <c:v>3844258.5662589031</c:v>
                </c:pt>
                <c:pt idx="60">
                  <c:v>3911552.0501713762</c:v>
                </c:pt>
                <c:pt idx="61">
                  <c:v>3185836.2501713745</c:v>
                </c:pt>
                <c:pt idx="62">
                  <c:v>3193843.6901713731</c:v>
                </c:pt>
                <c:pt idx="63">
                  <c:v>2605657.1701713782</c:v>
                </c:pt>
                <c:pt idx="64">
                  <c:v>2485385.2501713675</c:v>
                </c:pt>
                <c:pt idx="65">
                  <c:v>2427147.3701713756</c:v>
                </c:pt>
                <c:pt idx="66">
                  <c:v>2761935.4601713601</c:v>
                </c:pt>
                <c:pt idx="67">
                  <c:v>2746239.7601713664</c:v>
                </c:pt>
                <c:pt idx="68">
                  <c:v>2428924.4901713692</c:v>
                </c:pt>
                <c:pt idx="69">
                  <c:v>2724484.9201713772</c:v>
                </c:pt>
                <c:pt idx="70">
                  <c:v>3253673.7501713838</c:v>
                </c:pt>
                <c:pt idx="71">
                  <c:v>4030424.2801713818</c:v>
                </c:pt>
                <c:pt idx="72">
                  <c:v>4288565.5628881892</c:v>
                </c:pt>
                <c:pt idx="73">
                  <c:v>3566235.5228881883</c:v>
                </c:pt>
                <c:pt idx="74">
                  <c:v>3237215.6528881835</c:v>
                </c:pt>
                <c:pt idx="75">
                  <c:v>2815933.172888177</c:v>
                </c:pt>
                <c:pt idx="76">
                  <c:v>2538073.1328881788</c:v>
                </c:pt>
                <c:pt idx="77">
                  <c:v>2751481.0828881785</c:v>
                </c:pt>
                <c:pt idx="78">
                  <c:v>3112005.4728881856</c:v>
                </c:pt>
                <c:pt idx="79">
                  <c:v>2860918.0628881883</c:v>
                </c:pt>
                <c:pt idx="80">
                  <c:v>2537095.3628881732</c:v>
                </c:pt>
                <c:pt idx="81">
                  <c:v>2935509.5128881787</c:v>
                </c:pt>
                <c:pt idx="82">
                  <c:v>3314619.2328881845</c:v>
                </c:pt>
                <c:pt idx="83">
                  <c:v>3786599.5728881801</c:v>
                </c:pt>
                <c:pt idx="84">
                  <c:v>4285205.7962031886</c:v>
                </c:pt>
                <c:pt idx="85">
                  <c:v>3895326.6662031952</c:v>
                </c:pt>
                <c:pt idx="86">
                  <c:v>3468572.0462031956</c:v>
                </c:pt>
                <c:pt idx="87">
                  <c:v>2797522.226203199</c:v>
                </c:pt>
                <c:pt idx="88">
                  <c:v>2592204.7662031972</c:v>
                </c:pt>
                <c:pt idx="89">
                  <c:v>2584379.146203198</c:v>
                </c:pt>
                <c:pt idx="90">
                  <c:v>3074702.6162031852</c:v>
                </c:pt>
                <c:pt idx="91">
                  <c:v>2844241.2762032002</c:v>
                </c:pt>
                <c:pt idx="92">
                  <c:v>2545163.4762031892</c:v>
                </c:pt>
                <c:pt idx="93">
                  <c:v>3003280.7462031962</c:v>
                </c:pt>
                <c:pt idx="94">
                  <c:v>3409057.6362031819</c:v>
                </c:pt>
                <c:pt idx="95">
                  <c:v>3963285.6762032011</c:v>
                </c:pt>
                <c:pt idx="96">
                  <c:v>4030396.5683218595</c:v>
                </c:pt>
                <c:pt idx="97">
                  <c:v>3631748.8283218495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3C-4EA3-9DD1-B7D942827E37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Kenora'!$DQ$100:$DQ$127</c:f>
              <c:numCache>
                <c:formatCode>_(* #,##0_);_(* \(#,##0\);_(* "-"??_);_(@_)</c:formatCode>
                <c:ptCount val="28"/>
                <c:pt idx="0">
                  <c:v>3459845.6483218516</c:v>
                </c:pt>
                <c:pt idx="1">
                  <c:v>3078909.078321863</c:v>
                </c:pt>
                <c:pt idx="2">
                  <c:v>2818922.1083218721</c:v>
                </c:pt>
                <c:pt idx="3">
                  <c:v>2976371.9783218578</c:v>
                </c:pt>
                <c:pt idx="4">
                  <c:v>3484374.4583218512</c:v>
                </c:pt>
                <c:pt idx="5">
                  <c:v>3214421.3483218644</c:v>
                </c:pt>
                <c:pt idx="6">
                  <c:v>2636023.2283218615</c:v>
                </c:pt>
                <c:pt idx="7">
                  <c:v>3046148.4283218691</c:v>
                </c:pt>
                <c:pt idx="8">
                  <c:v>3365137.538321849</c:v>
                </c:pt>
                <c:pt idx="9">
                  <c:v>3910104.8183218585</c:v>
                </c:pt>
                <c:pt idx="10">
                  <c:v>4229260.4645092282</c:v>
                </c:pt>
                <c:pt idx="11">
                  <c:v>4102103.4845092273</c:v>
                </c:pt>
                <c:pt idx="12">
                  <c:v>3397547.2445092313</c:v>
                </c:pt>
                <c:pt idx="13">
                  <c:v>2925565.3045092286</c:v>
                </c:pt>
                <c:pt idx="14">
                  <c:v>2801679.1845092289</c:v>
                </c:pt>
                <c:pt idx="15">
                  <c:v>3044908.9945092197</c:v>
                </c:pt>
                <c:pt idx="16">
                  <c:v>3569609.3145092279</c:v>
                </c:pt>
                <c:pt idx="17">
                  <c:v>3210417.8745092261</c:v>
                </c:pt>
                <c:pt idx="18">
                  <c:v>2585062.2845092253</c:v>
                </c:pt>
                <c:pt idx="19">
                  <c:v>2821908.5645092358</c:v>
                </c:pt>
                <c:pt idx="20">
                  <c:v>3289645.8445092291</c:v>
                </c:pt>
                <c:pt idx="21">
                  <c:v>4224541.4845092343</c:v>
                </c:pt>
                <c:pt idx="22">
                  <c:v>4907797.5022235429</c:v>
                </c:pt>
                <c:pt idx="23">
                  <c:v>4249532.6222235486</c:v>
                </c:pt>
                <c:pt idx="24">
                  <c:v>3787876.842223546</c:v>
                </c:pt>
                <c:pt idx="25">
                  <c:v>3190954.5722235506</c:v>
                </c:pt>
                <c:pt idx="26">
                  <c:v>2860249.7422235506</c:v>
                </c:pt>
                <c:pt idx="27">
                  <c:v>2810289.8822235418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3C-4EA3-9DD1-B7D94282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&lt;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Kenora'!$DR$2:$DR$99</c:f>
              <c:numCache>
                <c:formatCode>_(* #,##0_);_(* \(#,##0\);_(* "-"??_);_(@_)</c:formatCode>
                <c:ptCount val="98"/>
                <c:pt idx="12">
                  <c:v>2479643.3187149297</c:v>
                </c:pt>
                <c:pt idx="13">
                  <c:v>2193274.0587149337</c:v>
                </c:pt>
                <c:pt idx="14">
                  <c:v>2174229.0987149291</c:v>
                </c:pt>
                <c:pt idx="15">
                  <c:v>1878904.1087149293</c:v>
                </c:pt>
                <c:pt idx="16">
                  <c:v>1777570.9087149317</c:v>
                </c:pt>
                <c:pt idx="17">
                  <c:v>1837278.1187149312</c:v>
                </c:pt>
                <c:pt idx="18">
                  <c:v>2021164.6687149275</c:v>
                </c:pt>
                <c:pt idx="19">
                  <c:v>1936098.978714929</c:v>
                </c:pt>
                <c:pt idx="20">
                  <c:v>1744635.0887149286</c:v>
                </c:pt>
                <c:pt idx="21">
                  <c:v>1788952.8887149305</c:v>
                </c:pt>
                <c:pt idx="22">
                  <c:v>2049743.6887149306</c:v>
                </c:pt>
                <c:pt idx="23">
                  <c:v>2546426.3787149326</c:v>
                </c:pt>
                <c:pt idx="24">
                  <c:v>2647910.5241808859</c:v>
                </c:pt>
                <c:pt idx="25">
                  <c:v>2315944.7441808847</c:v>
                </c:pt>
                <c:pt idx="26">
                  <c:v>2294015.5841808845</c:v>
                </c:pt>
                <c:pt idx="27">
                  <c:v>1902535.3641808853</c:v>
                </c:pt>
                <c:pt idx="28">
                  <c:v>1821645.6641808862</c:v>
                </c:pt>
                <c:pt idx="29">
                  <c:v>1794612.9141808862</c:v>
                </c:pt>
                <c:pt idx="30">
                  <c:v>1939807.6341808855</c:v>
                </c:pt>
                <c:pt idx="31">
                  <c:v>1903814.9441808858</c:v>
                </c:pt>
                <c:pt idx="32">
                  <c:v>1668665.0541808838</c:v>
                </c:pt>
                <c:pt idx="33">
                  <c:v>1769901.9941808861</c:v>
                </c:pt>
                <c:pt idx="34">
                  <c:v>2057742.9841808879</c:v>
                </c:pt>
                <c:pt idx="35">
                  <c:v>2345523.2741808859</c:v>
                </c:pt>
                <c:pt idx="36">
                  <c:v>2418926.400391039</c:v>
                </c:pt>
                <c:pt idx="37">
                  <c:v>2193574.7203910411</c:v>
                </c:pt>
                <c:pt idx="38">
                  <c:v>2096630.8503910406</c:v>
                </c:pt>
                <c:pt idx="39">
                  <c:v>1705781.2003910381</c:v>
                </c:pt>
                <c:pt idx="40">
                  <c:v>1693475.5403910379</c:v>
                </c:pt>
                <c:pt idx="41">
                  <c:v>1730244.1403910362</c:v>
                </c:pt>
                <c:pt idx="42">
                  <c:v>1912311.1703910374</c:v>
                </c:pt>
                <c:pt idx="43">
                  <c:v>1873515.4303910357</c:v>
                </c:pt>
                <c:pt idx="44">
                  <c:v>1680885.5203910384</c:v>
                </c:pt>
                <c:pt idx="45">
                  <c:v>1693149.320391038</c:v>
                </c:pt>
                <c:pt idx="46">
                  <c:v>1804976.3403910371</c:v>
                </c:pt>
                <c:pt idx="47">
                  <c:v>2080999.5403910382</c:v>
                </c:pt>
                <c:pt idx="48">
                  <c:v>2277039.080167463</c:v>
                </c:pt>
                <c:pt idx="49">
                  <c:v>2071031.1601674643</c:v>
                </c:pt>
                <c:pt idx="50">
                  <c:v>1957281.740167469</c:v>
                </c:pt>
                <c:pt idx="51">
                  <c:v>1726194.7901674677</c:v>
                </c:pt>
                <c:pt idx="52">
                  <c:v>1653450.7801674679</c:v>
                </c:pt>
                <c:pt idx="53">
                  <c:v>1689023.4601674688</c:v>
                </c:pt>
                <c:pt idx="54">
                  <c:v>1892330.0501674677</c:v>
                </c:pt>
                <c:pt idx="55">
                  <c:v>1887233.7201674664</c:v>
                </c:pt>
                <c:pt idx="56">
                  <c:v>1629637.6401674675</c:v>
                </c:pt>
                <c:pt idx="57">
                  <c:v>1681288.3901674673</c:v>
                </c:pt>
                <c:pt idx="58">
                  <c:v>1779730.5701674684</c:v>
                </c:pt>
                <c:pt idx="59">
                  <c:v>2229556.9501674622</c:v>
                </c:pt>
                <c:pt idx="60">
                  <c:v>2294540.9560604622</c:v>
                </c:pt>
                <c:pt idx="61">
                  <c:v>1979480.6960604603</c:v>
                </c:pt>
                <c:pt idx="62">
                  <c:v>2014740.5660604613</c:v>
                </c:pt>
                <c:pt idx="63">
                  <c:v>1643117.9260604612</c:v>
                </c:pt>
                <c:pt idx="64">
                  <c:v>1643889.1060604625</c:v>
                </c:pt>
                <c:pt idx="65">
                  <c:v>1659773.8260604604</c:v>
                </c:pt>
                <c:pt idx="66">
                  <c:v>1852880.2760604622</c:v>
                </c:pt>
                <c:pt idx="67">
                  <c:v>1856772.3360604614</c:v>
                </c:pt>
                <c:pt idx="68">
                  <c:v>1591166.1460604628</c:v>
                </c:pt>
                <c:pt idx="69">
                  <c:v>1692554.9760604617</c:v>
                </c:pt>
                <c:pt idx="70">
                  <c:v>1975416.9360604608</c:v>
                </c:pt>
                <c:pt idx="71">
                  <c:v>2270448.4460604596</c:v>
                </c:pt>
                <c:pt idx="72">
                  <c:v>2430733.7716854615</c:v>
                </c:pt>
                <c:pt idx="73">
                  <c:v>2126452.6216854621</c:v>
                </c:pt>
                <c:pt idx="74">
                  <c:v>2030591.7016854603</c:v>
                </c:pt>
                <c:pt idx="75">
                  <c:v>1807222.5616854611</c:v>
                </c:pt>
                <c:pt idx="76">
                  <c:v>1708666.2316854587</c:v>
                </c:pt>
                <c:pt idx="77">
                  <c:v>1820287.5916854583</c:v>
                </c:pt>
                <c:pt idx="78">
                  <c:v>1987231.1516854602</c:v>
                </c:pt>
                <c:pt idx="79">
                  <c:v>1881477.7216854591</c:v>
                </c:pt>
                <c:pt idx="80">
                  <c:v>1649674.5616854616</c:v>
                </c:pt>
                <c:pt idx="81">
                  <c:v>1790990.4716854622</c:v>
                </c:pt>
                <c:pt idx="82">
                  <c:v>2024499.0016854613</c:v>
                </c:pt>
                <c:pt idx="83">
                  <c:v>2226134.8916854593</c:v>
                </c:pt>
                <c:pt idx="84">
                  <c:v>2442654.9656854612</c:v>
                </c:pt>
                <c:pt idx="85">
                  <c:v>2295420.2056854595</c:v>
                </c:pt>
                <c:pt idx="86">
                  <c:v>2149575.6356854606</c:v>
                </c:pt>
                <c:pt idx="87">
                  <c:v>1764302.3156854613</c:v>
                </c:pt>
                <c:pt idx="88">
                  <c:v>1696480.5756854601</c:v>
                </c:pt>
                <c:pt idx="89">
                  <c:v>1764719.8656854611</c:v>
                </c:pt>
                <c:pt idx="90">
                  <c:v>1971315.4556854591</c:v>
                </c:pt>
                <c:pt idx="91">
                  <c:v>1851616.1456854613</c:v>
                </c:pt>
                <c:pt idx="92">
                  <c:v>1627324.1456854618</c:v>
                </c:pt>
                <c:pt idx="93">
                  <c:v>1836437.8356854599</c:v>
                </c:pt>
                <c:pt idx="94">
                  <c:v>2040157.8456854583</c:v>
                </c:pt>
                <c:pt idx="95">
                  <c:v>2278184.5856854627</c:v>
                </c:pt>
                <c:pt idx="96">
                  <c:v>2354611.1653104643</c:v>
                </c:pt>
                <c:pt idx="97">
                  <c:v>2156327.8553104657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BF-4088-8DEB-67B474A3B146}"/>
            </c:ext>
          </c:extLst>
        </c:ser>
        <c:ser>
          <c:idx val="1"/>
          <c:order val="1"/>
          <c:tx>
            <c:v>GS &lt;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Kenora'!$DR$100:$DR$127</c:f>
              <c:numCache>
                <c:formatCode>_(* #,##0_);_(* \(#,##0\);_(* "-"??_);_(@_)</c:formatCode>
                <c:ptCount val="28"/>
                <c:pt idx="0">
                  <c:v>1954468.6353104648</c:v>
                </c:pt>
                <c:pt idx="1">
                  <c:v>1607307.3753104603</c:v>
                </c:pt>
                <c:pt idx="2">
                  <c:v>1525169.1753104632</c:v>
                </c:pt>
                <c:pt idx="3">
                  <c:v>1638701.2353104618</c:v>
                </c:pt>
                <c:pt idx="4">
                  <c:v>1890465.3853104629</c:v>
                </c:pt>
                <c:pt idx="5">
                  <c:v>1821700.2353104618</c:v>
                </c:pt>
                <c:pt idx="6">
                  <c:v>1510695.8853104587</c:v>
                </c:pt>
                <c:pt idx="7">
                  <c:v>1748531.4353104595</c:v>
                </c:pt>
                <c:pt idx="8">
                  <c:v>1870648.8253104624</c:v>
                </c:pt>
                <c:pt idx="9">
                  <c:v>2082534.8953104634</c:v>
                </c:pt>
                <c:pt idx="10">
                  <c:v>2098900.2427803832</c:v>
                </c:pt>
                <c:pt idx="11">
                  <c:v>2183851.59278038</c:v>
                </c:pt>
                <c:pt idx="12">
                  <c:v>1927780.392780382</c:v>
                </c:pt>
                <c:pt idx="13">
                  <c:v>1618795.2527803814</c:v>
                </c:pt>
                <c:pt idx="14">
                  <c:v>1599132.0827803826</c:v>
                </c:pt>
                <c:pt idx="15">
                  <c:v>1758207.1527803817</c:v>
                </c:pt>
                <c:pt idx="16">
                  <c:v>1991472.0927803791</c:v>
                </c:pt>
                <c:pt idx="17">
                  <c:v>1856252.3027803819</c:v>
                </c:pt>
                <c:pt idx="18">
                  <c:v>1586001.8127803816</c:v>
                </c:pt>
                <c:pt idx="19">
                  <c:v>1660871.8427803819</c:v>
                </c:pt>
                <c:pt idx="20">
                  <c:v>1877917.7827803805</c:v>
                </c:pt>
                <c:pt idx="21">
                  <c:v>2282130.2227803823</c:v>
                </c:pt>
                <c:pt idx="22">
                  <c:v>2541117.4178024647</c:v>
                </c:pt>
                <c:pt idx="23">
                  <c:v>2290230.3378024646</c:v>
                </c:pt>
                <c:pt idx="24">
                  <c:v>2172609.9378024689</c:v>
                </c:pt>
                <c:pt idx="25">
                  <c:v>1844601.0778024667</c:v>
                </c:pt>
                <c:pt idx="26">
                  <c:v>1769502.6678024698</c:v>
                </c:pt>
                <c:pt idx="27">
                  <c:v>1758129.9278024677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BF-4088-8DEB-67B474A3B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&gt;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&gt;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Kenora'!$DS$2:$DS$99</c:f>
              <c:numCache>
                <c:formatCode>_(* #,##0_);_(* \(#,##0\);_(* "-"??_);_(@_)</c:formatCode>
                <c:ptCount val="98"/>
                <c:pt idx="12">
                  <c:v>4057582.0708843125</c:v>
                </c:pt>
                <c:pt idx="13">
                  <c:v>3600953.2908843122</c:v>
                </c:pt>
                <c:pt idx="14">
                  <c:v>3668986.0408843132</c:v>
                </c:pt>
                <c:pt idx="15">
                  <c:v>3316296.4208843126</c:v>
                </c:pt>
                <c:pt idx="16">
                  <c:v>2904618.360884313</c:v>
                </c:pt>
                <c:pt idx="17">
                  <c:v>3103363.050884313</c:v>
                </c:pt>
                <c:pt idx="18">
                  <c:v>3319363.2208843133</c:v>
                </c:pt>
                <c:pt idx="19">
                  <c:v>3360735.800884313</c:v>
                </c:pt>
                <c:pt idx="20">
                  <c:v>3128758.1208843137</c:v>
                </c:pt>
                <c:pt idx="21">
                  <c:v>3176687.5608843132</c:v>
                </c:pt>
                <c:pt idx="22">
                  <c:v>3504392.8408843125</c:v>
                </c:pt>
                <c:pt idx="23">
                  <c:v>4030190.570884313</c:v>
                </c:pt>
                <c:pt idx="24">
                  <c:v>4241022.0648182314</c:v>
                </c:pt>
                <c:pt idx="25">
                  <c:v>3553314.5348182302</c:v>
                </c:pt>
                <c:pt idx="26">
                  <c:v>3766522.9448182313</c:v>
                </c:pt>
                <c:pt idx="27">
                  <c:v>3219766.7848182311</c:v>
                </c:pt>
                <c:pt idx="28">
                  <c:v>3135943.4148182315</c:v>
                </c:pt>
                <c:pt idx="29">
                  <c:v>3053605.7748182309</c:v>
                </c:pt>
                <c:pt idx="30">
                  <c:v>3271544.5848182309</c:v>
                </c:pt>
                <c:pt idx="31">
                  <c:v>3268406.974818232</c:v>
                </c:pt>
                <c:pt idx="32">
                  <c:v>3030449.1548182308</c:v>
                </c:pt>
                <c:pt idx="33">
                  <c:v>3209779.9848182308</c:v>
                </c:pt>
                <c:pt idx="34">
                  <c:v>3591150.2248182311</c:v>
                </c:pt>
                <c:pt idx="35">
                  <c:v>3711707.0048182304</c:v>
                </c:pt>
                <c:pt idx="36">
                  <c:v>4064558.7813598975</c:v>
                </c:pt>
                <c:pt idx="37">
                  <c:v>3748940.5613598973</c:v>
                </c:pt>
                <c:pt idx="38">
                  <c:v>3669168.571359897</c:v>
                </c:pt>
                <c:pt idx="39">
                  <c:v>3198342.5313598975</c:v>
                </c:pt>
                <c:pt idx="40">
                  <c:v>3049285.6513598971</c:v>
                </c:pt>
                <c:pt idx="41">
                  <c:v>3136559.2713598977</c:v>
                </c:pt>
                <c:pt idx="42">
                  <c:v>3410703.4613598981</c:v>
                </c:pt>
                <c:pt idx="43">
                  <c:v>3260077.3713598978</c:v>
                </c:pt>
                <c:pt idx="44">
                  <c:v>3169925.151359898</c:v>
                </c:pt>
                <c:pt idx="45">
                  <c:v>3163347.1713598971</c:v>
                </c:pt>
                <c:pt idx="46">
                  <c:v>3326445.8913598973</c:v>
                </c:pt>
                <c:pt idx="47">
                  <c:v>3621754.0513598975</c:v>
                </c:pt>
                <c:pt idx="48">
                  <c:v>4048046.4325682307</c:v>
                </c:pt>
                <c:pt idx="49">
                  <c:v>3674808.9025682309</c:v>
                </c:pt>
                <c:pt idx="50">
                  <c:v>3557508.4225682314</c:v>
                </c:pt>
                <c:pt idx="51">
                  <c:v>3207096.8225682313</c:v>
                </c:pt>
                <c:pt idx="52">
                  <c:v>3103476.1225682306</c:v>
                </c:pt>
                <c:pt idx="53">
                  <c:v>3108989.062568231</c:v>
                </c:pt>
                <c:pt idx="54">
                  <c:v>3320249.9425682304</c:v>
                </c:pt>
                <c:pt idx="55">
                  <c:v>3316556.8525682311</c:v>
                </c:pt>
                <c:pt idx="56">
                  <c:v>3054444.9925682312</c:v>
                </c:pt>
                <c:pt idx="57">
                  <c:v>3193618.3425682308</c:v>
                </c:pt>
                <c:pt idx="58">
                  <c:v>3255789.8725682306</c:v>
                </c:pt>
                <c:pt idx="59">
                  <c:v>3944987.582568231</c:v>
                </c:pt>
                <c:pt idx="60">
                  <c:v>3848260.8625079221</c:v>
                </c:pt>
                <c:pt idx="61">
                  <c:v>3376237.5525079221</c:v>
                </c:pt>
                <c:pt idx="62">
                  <c:v>3539284.1825079219</c:v>
                </c:pt>
                <c:pt idx="63">
                  <c:v>3044611.4125079224</c:v>
                </c:pt>
                <c:pt idx="64">
                  <c:v>2853335.6025079223</c:v>
                </c:pt>
                <c:pt idx="65">
                  <c:v>2980331.1725079226</c:v>
                </c:pt>
                <c:pt idx="66">
                  <c:v>3224800.5725079225</c:v>
                </c:pt>
                <c:pt idx="67">
                  <c:v>3186914.742507922</c:v>
                </c:pt>
                <c:pt idx="68">
                  <c:v>3078797.1525079221</c:v>
                </c:pt>
                <c:pt idx="69">
                  <c:v>3139014.0825079228</c:v>
                </c:pt>
                <c:pt idx="70">
                  <c:v>3610107.6325079226</c:v>
                </c:pt>
                <c:pt idx="71">
                  <c:v>3918284.2125079222</c:v>
                </c:pt>
                <c:pt idx="72">
                  <c:v>4001562.6022537928</c:v>
                </c:pt>
                <c:pt idx="73">
                  <c:v>3588703.6322537931</c:v>
                </c:pt>
                <c:pt idx="74">
                  <c:v>3574987.6022537933</c:v>
                </c:pt>
                <c:pt idx="75">
                  <c:v>3219604.1922537936</c:v>
                </c:pt>
                <c:pt idx="76">
                  <c:v>3089577.6822537924</c:v>
                </c:pt>
                <c:pt idx="77">
                  <c:v>3093986.7922537932</c:v>
                </c:pt>
                <c:pt idx="78">
                  <c:v>3454877.2822537934</c:v>
                </c:pt>
                <c:pt idx="79">
                  <c:v>3189649.7322537932</c:v>
                </c:pt>
                <c:pt idx="80">
                  <c:v>3048081.0422537928</c:v>
                </c:pt>
                <c:pt idx="81">
                  <c:v>3203311.5422537932</c:v>
                </c:pt>
                <c:pt idx="82">
                  <c:v>3454002.072253793</c:v>
                </c:pt>
                <c:pt idx="83">
                  <c:v>3774358.8322537937</c:v>
                </c:pt>
                <c:pt idx="84">
                  <c:v>4115397.6715871254</c:v>
                </c:pt>
                <c:pt idx="85">
                  <c:v>3809252.1115871258</c:v>
                </c:pt>
                <c:pt idx="86">
                  <c:v>3558132.9115871266</c:v>
                </c:pt>
                <c:pt idx="87">
                  <c:v>3215427.3215871258</c:v>
                </c:pt>
                <c:pt idx="88">
                  <c:v>3036260.5415871264</c:v>
                </c:pt>
                <c:pt idx="89">
                  <c:v>3059679.8915871261</c:v>
                </c:pt>
                <c:pt idx="90">
                  <c:v>3281235.7415871266</c:v>
                </c:pt>
                <c:pt idx="91">
                  <c:v>3362022.5115871271</c:v>
                </c:pt>
                <c:pt idx="92">
                  <c:v>2838141.891587127</c:v>
                </c:pt>
                <c:pt idx="93">
                  <c:v>3225782.5115871262</c:v>
                </c:pt>
                <c:pt idx="94">
                  <c:v>3412825.1215871274</c:v>
                </c:pt>
                <c:pt idx="95">
                  <c:v>3755159.5515871271</c:v>
                </c:pt>
                <c:pt idx="96">
                  <c:v>3720614.2163237692</c:v>
                </c:pt>
                <c:pt idx="97">
                  <c:v>3388341.4263237687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08-4C83-8A24-08EE368B9B96}"/>
            </c:ext>
          </c:extLst>
        </c:ser>
        <c:ser>
          <c:idx val="1"/>
          <c:order val="1"/>
          <c:tx>
            <c:v>GS &gt;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Kenora'!$DS$100:$DS$127</c:f>
              <c:numCache>
                <c:formatCode>_(* #,##0_);_(* \(#,##0\);_(* "-"??_);_(@_)</c:formatCode>
                <c:ptCount val="28"/>
                <c:pt idx="0">
                  <c:v>3240503.2163237683</c:v>
                </c:pt>
                <c:pt idx="1">
                  <c:v>2699261.5163237681</c:v>
                </c:pt>
                <c:pt idx="2">
                  <c:v>2595417.0363237686</c:v>
                </c:pt>
                <c:pt idx="3">
                  <c:v>2652884.2163237683</c:v>
                </c:pt>
                <c:pt idx="4">
                  <c:v>3117374.3163237688</c:v>
                </c:pt>
                <c:pt idx="5">
                  <c:v>3082178.4663237678</c:v>
                </c:pt>
                <c:pt idx="6">
                  <c:v>2733484.0163237685</c:v>
                </c:pt>
                <c:pt idx="7">
                  <c:v>3016723.0963237681</c:v>
                </c:pt>
                <c:pt idx="8">
                  <c:v>3138834.2963237683</c:v>
                </c:pt>
                <c:pt idx="9">
                  <c:v>3434251.6663237684</c:v>
                </c:pt>
                <c:pt idx="10">
                  <c:v>3410613.7552313241</c:v>
                </c:pt>
                <c:pt idx="11">
                  <c:v>3330519.8152313237</c:v>
                </c:pt>
                <c:pt idx="12">
                  <c:v>3079909.4352313243</c:v>
                </c:pt>
                <c:pt idx="13">
                  <c:v>2762492.8852313235</c:v>
                </c:pt>
                <c:pt idx="14">
                  <c:v>2649402.5052313241</c:v>
                </c:pt>
                <c:pt idx="15">
                  <c:v>2855727.845231324</c:v>
                </c:pt>
                <c:pt idx="16">
                  <c:v>3199145.325231323</c:v>
                </c:pt>
                <c:pt idx="17">
                  <c:v>3100321.7252313239</c:v>
                </c:pt>
                <c:pt idx="18">
                  <c:v>2799402.1852313234</c:v>
                </c:pt>
                <c:pt idx="19">
                  <c:v>2912573.6552313236</c:v>
                </c:pt>
                <c:pt idx="20">
                  <c:v>3096678.3952313238</c:v>
                </c:pt>
                <c:pt idx="21">
                  <c:v>3466915.595231324</c:v>
                </c:pt>
                <c:pt idx="22">
                  <c:v>3687991.7526812511</c:v>
                </c:pt>
                <c:pt idx="23">
                  <c:v>3416305.2326812516</c:v>
                </c:pt>
                <c:pt idx="24">
                  <c:v>3364428.2826812514</c:v>
                </c:pt>
                <c:pt idx="25">
                  <c:v>2948739.4526812518</c:v>
                </c:pt>
                <c:pt idx="26">
                  <c:v>2800178.0626812512</c:v>
                </c:pt>
                <c:pt idx="27">
                  <c:v>2846337.9426812516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08-4C83-8A24-08EE368B9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Kenora'!$DT$2:$DT$99</c:f>
              <c:numCache>
                <c:formatCode>_(* #,##0_);_(* \(#,##0\);_(* "-"??_);_(@_)</c:formatCode>
                <c:ptCount val="98"/>
                <c:pt idx="12">
                  <c:v>954.71477174062341</c:v>
                </c:pt>
                <c:pt idx="13">
                  <c:v>792.80221730124356</c:v>
                </c:pt>
                <c:pt idx="14">
                  <c:v>741.78632072853475</c:v>
                </c:pt>
                <c:pt idx="15">
                  <c:v>626.97375263934134</c:v>
                </c:pt>
                <c:pt idx="16">
                  <c:v>546.65254033447854</c:v>
                </c:pt>
                <c:pt idx="17">
                  <c:v>534.78874212607423</c:v>
                </c:pt>
                <c:pt idx="18">
                  <c:v>595.88390162700864</c:v>
                </c:pt>
                <c:pt idx="19">
                  <c:v>582.35420114850069</c:v>
                </c:pt>
                <c:pt idx="20">
                  <c:v>528.60053154588013</c:v>
                </c:pt>
                <c:pt idx="21">
                  <c:v>592.57493400016278</c:v>
                </c:pt>
                <c:pt idx="22">
                  <c:v>728.39879840425203</c:v>
                </c:pt>
                <c:pt idx="23">
                  <c:v>1004.4890504753693</c:v>
                </c:pt>
                <c:pt idx="24">
                  <c:v>1047.6548803735031</c:v>
                </c:pt>
                <c:pt idx="25">
                  <c:v>858.00043210279864</c:v>
                </c:pt>
                <c:pt idx="26">
                  <c:v>807.77652384969838</c:v>
                </c:pt>
                <c:pt idx="27">
                  <c:v>639.95297735001088</c:v>
                </c:pt>
                <c:pt idx="28">
                  <c:v>567.44163831587639</c:v>
                </c:pt>
                <c:pt idx="29">
                  <c:v>522.41818368677855</c:v>
                </c:pt>
                <c:pt idx="30">
                  <c:v>578.95771936591154</c:v>
                </c:pt>
                <c:pt idx="31">
                  <c:v>571.49948442944412</c:v>
                </c:pt>
                <c:pt idx="32">
                  <c:v>513.85399039769254</c:v>
                </c:pt>
                <c:pt idx="33">
                  <c:v>581.96894195553205</c:v>
                </c:pt>
                <c:pt idx="34">
                  <c:v>727.85292891720894</c:v>
                </c:pt>
                <c:pt idx="35">
                  <c:v>873.60517838073088</c:v>
                </c:pt>
                <c:pt idx="36">
                  <c:v>930.80869895398905</c:v>
                </c:pt>
                <c:pt idx="37">
                  <c:v>821.59410280351119</c:v>
                </c:pt>
                <c:pt idx="38">
                  <c:v>721.2846612998826</c:v>
                </c:pt>
                <c:pt idx="39">
                  <c:v>566.64943711650255</c:v>
                </c:pt>
                <c:pt idx="40">
                  <c:v>522.91978669345838</c:v>
                </c:pt>
                <c:pt idx="41">
                  <c:v>511.93710525769399</c:v>
                </c:pt>
                <c:pt idx="42">
                  <c:v>598.03354203044285</c:v>
                </c:pt>
                <c:pt idx="43">
                  <c:v>581.75953610711144</c:v>
                </c:pt>
                <c:pt idx="44">
                  <c:v>516.92908311380029</c:v>
                </c:pt>
                <c:pt idx="45">
                  <c:v>547.41443631274751</c:v>
                </c:pt>
                <c:pt idx="46">
                  <c:v>626.76276668403636</c:v>
                </c:pt>
                <c:pt idx="47">
                  <c:v>766.87693328626187</c:v>
                </c:pt>
                <c:pt idx="48">
                  <c:v>857.28963441806923</c:v>
                </c:pt>
                <c:pt idx="49">
                  <c:v>736.3178481950747</c:v>
                </c:pt>
                <c:pt idx="50">
                  <c:v>670.96437015487163</c:v>
                </c:pt>
                <c:pt idx="51">
                  <c:v>575.41497156864455</c:v>
                </c:pt>
                <c:pt idx="52">
                  <c:v>514.24651658830066</c:v>
                </c:pt>
                <c:pt idx="53">
                  <c:v>506.85089884608487</c:v>
                </c:pt>
                <c:pt idx="54">
                  <c:v>590.40700817723689</c:v>
                </c:pt>
                <c:pt idx="55">
                  <c:v>585.73615642730772</c:v>
                </c:pt>
                <c:pt idx="56">
                  <c:v>500.13645512872472</c:v>
                </c:pt>
                <c:pt idx="57">
                  <c:v>550.88541579410446</c:v>
                </c:pt>
                <c:pt idx="58">
                  <c:v>612.22518605217147</c:v>
                </c:pt>
                <c:pt idx="59">
                  <c:v>824.24068744830686</c:v>
                </c:pt>
                <c:pt idx="60">
                  <c:v>823.13805769599662</c:v>
                </c:pt>
                <c:pt idx="61">
                  <c:v>670.49063457252964</c:v>
                </c:pt>
                <c:pt idx="62">
                  <c:v>672.06979644828721</c:v>
                </c:pt>
                <c:pt idx="63">
                  <c:v>548.19874717609537</c:v>
                </c:pt>
                <c:pt idx="64">
                  <c:v>523.01190276250941</c:v>
                </c:pt>
                <c:pt idx="65">
                  <c:v>509.95512849534828</c:v>
                </c:pt>
                <c:pt idx="66">
                  <c:v>579.65819885870258</c:v>
                </c:pt>
                <c:pt idx="67">
                  <c:v>576.04766979709927</c:v>
                </c:pt>
                <c:pt idx="68">
                  <c:v>508.92133670964159</c:v>
                </c:pt>
                <c:pt idx="69">
                  <c:v>570.53145249535896</c:v>
                </c:pt>
                <c:pt idx="70">
                  <c:v>681.15900989683075</c:v>
                </c:pt>
                <c:pt idx="71">
                  <c:v>843.65510840327227</c:v>
                </c:pt>
                <c:pt idx="72">
                  <c:v>897.72128000768339</c:v>
                </c:pt>
                <c:pt idx="73">
                  <c:v>746.52977494714207</c:v>
                </c:pt>
                <c:pt idx="74">
                  <c:v>677.66111682109113</c:v>
                </c:pt>
                <c:pt idx="75">
                  <c:v>589.90693812595987</c:v>
                </c:pt>
                <c:pt idx="76">
                  <c:v>531.95023114127343</c:v>
                </c:pt>
                <c:pt idx="77">
                  <c:v>576.81466434815434</c:v>
                </c:pt>
                <c:pt idx="78">
                  <c:v>652.60836103550935</c:v>
                </c:pt>
                <c:pt idx="79">
                  <c:v>599.98920458067573</c:v>
                </c:pt>
                <c:pt idx="80">
                  <c:v>531.9815901492434</c:v>
                </c:pt>
                <c:pt idx="81">
                  <c:v>615.59526614194522</c:v>
                </c:pt>
                <c:pt idx="82">
                  <c:v>694.92000376372232</c:v>
                </c:pt>
                <c:pt idx="83">
                  <c:v>793.68785729118918</c:v>
                </c:pt>
                <c:pt idx="84">
                  <c:v>898.18780168217359</c:v>
                </c:pt>
                <c:pt idx="85">
                  <c:v>816.63492254679659</c:v>
                </c:pt>
                <c:pt idx="86">
                  <c:v>726.93739911183161</c:v>
                </c:pt>
                <c:pt idx="87">
                  <c:v>586.26838357451311</c:v>
                </c:pt>
                <c:pt idx="88">
                  <c:v>543.39681659313476</c:v>
                </c:pt>
                <c:pt idx="89">
                  <c:v>542.00470414481583</c:v>
                </c:pt>
                <c:pt idx="90">
                  <c:v>645.2555434631563</c:v>
                </c:pt>
                <c:pt idx="91">
                  <c:v>597.08481960900031</c:v>
                </c:pt>
                <c:pt idx="92">
                  <c:v>534.38686967487945</c:v>
                </c:pt>
                <c:pt idx="93">
                  <c:v>630.02982647612771</c:v>
                </c:pt>
                <c:pt idx="94">
                  <c:v>714.9954218676753</c:v>
                </c:pt>
                <c:pt idx="95">
                  <c:v>830.88243790934825</c:v>
                </c:pt>
                <c:pt idx="96">
                  <c:v>844.68375568347676</c:v>
                </c:pt>
                <c:pt idx="97">
                  <c:v>761.33414886326329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D9-411B-ACB2-00992599310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Kenora'!$DT$100:$DT$127</c:f>
              <c:numCache>
                <c:formatCode>_(* #,##0_);_(* \(#,##0\);_(* "-"??_);_(@_)</c:formatCode>
                <c:ptCount val="28"/>
                <c:pt idx="0">
                  <c:v>725.3920839928436</c:v>
                </c:pt>
                <c:pt idx="1">
                  <c:v>644.75575590250332</c:v>
                </c:pt>
                <c:pt idx="2">
                  <c:v>589.83688403498297</c:v>
                </c:pt>
                <c:pt idx="3">
                  <c:v>622.01121404251921</c:v>
                </c:pt>
                <c:pt idx="4">
                  <c:v>728.33322932686053</c:v>
                </c:pt>
                <c:pt idx="5">
                  <c:v>672.47035326296441</c:v>
                </c:pt>
                <c:pt idx="6">
                  <c:v>551.17990093493518</c:v>
                </c:pt>
                <c:pt idx="7">
                  <c:v>636.63625839800341</c:v>
                </c:pt>
                <c:pt idx="8">
                  <c:v>703.13909815986835</c:v>
                </c:pt>
                <c:pt idx="9">
                  <c:v>816.57196678060905</c:v>
                </c:pt>
                <c:pt idx="10">
                  <c:v>883.63281102439532</c:v>
                </c:pt>
                <c:pt idx="11">
                  <c:v>856.81660787372755</c:v>
                </c:pt>
                <c:pt idx="12">
                  <c:v>709.18089100460827</c:v>
                </c:pt>
                <c:pt idx="13">
                  <c:v>610.65015487134895</c:v>
                </c:pt>
                <c:pt idx="14">
                  <c:v>584.96872852012723</c:v>
                </c:pt>
                <c:pt idx="15">
                  <c:v>635.58409427437141</c:v>
                </c:pt>
                <c:pt idx="16">
                  <c:v>745.0091887600106</c:v>
                </c:pt>
                <c:pt idx="17">
                  <c:v>669.92828645595227</c:v>
                </c:pt>
                <c:pt idx="18">
                  <c:v>539.33097576866066</c:v>
                </c:pt>
                <c:pt idx="19">
                  <c:v>588.93495901667075</c:v>
                </c:pt>
                <c:pt idx="20">
                  <c:v>686.59123943598843</c:v>
                </c:pt>
                <c:pt idx="21">
                  <c:v>881.46506159600892</c:v>
                </c:pt>
                <c:pt idx="22">
                  <c:v>1023.7763155426584</c:v>
                </c:pt>
                <c:pt idx="23">
                  <c:v>886.35169578161742</c:v>
                </c:pt>
                <c:pt idx="24">
                  <c:v>790.01256675720595</c:v>
                </c:pt>
                <c:pt idx="25">
                  <c:v>665.35714443360666</c:v>
                </c:pt>
                <c:pt idx="26">
                  <c:v>596.45371680736707</c:v>
                </c:pt>
                <c:pt idx="27">
                  <c:v>586.73449587852667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D9-411B-ACB2-009925993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&lt;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Kenora'!$DU$2:$DU$99</c:f>
              <c:numCache>
                <c:formatCode>_(* #,##0_);_(* \(#,##0\);_(* "-"??_);_(@_)</c:formatCode>
                <c:ptCount val="98"/>
                <c:pt idx="12">
                  <c:v>3310.9736090552083</c:v>
                </c:pt>
                <c:pt idx="13">
                  <c:v>2928.9215117492995</c:v>
                </c:pt>
                <c:pt idx="14">
                  <c:v>2903.8118179832113</c:v>
                </c:pt>
                <c:pt idx="15">
                  <c:v>2509.6671087020432</c:v>
                </c:pt>
                <c:pt idx="16">
                  <c:v>2374.5798624712443</c:v>
                </c:pt>
                <c:pt idx="17">
                  <c:v>2454.6133850566889</c:v>
                </c:pt>
                <c:pt idx="18">
                  <c:v>2700.5874651574591</c:v>
                </c:pt>
                <c:pt idx="19">
                  <c:v>2587.2146708885475</c:v>
                </c:pt>
                <c:pt idx="20">
                  <c:v>2331.6205662745465</c:v>
                </c:pt>
                <c:pt idx="21">
                  <c:v>2391.1154672064131</c:v>
                </c:pt>
                <c:pt idx="22">
                  <c:v>2739.9937913088093</c:v>
                </c:pt>
                <c:pt idx="23">
                  <c:v>3404.3133405279846</c:v>
                </c:pt>
                <c:pt idx="24">
                  <c:v>3541.1708782091418</c:v>
                </c:pt>
                <c:pt idx="25">
                  <c:v>3098.2538383690767</c:v>
                </c:pt>
                <c:pt idx="26">
                  <c:v>3069.9439065652518</c:v>
                </c:pt>
                <c:pt idx="27">
                  <c:v>2546.901424606272</c:v>
                </c:pt>
                <c:pt idx="28">
                  <c:v>2439.4317565194324</c:v>
                </c:pt>
                <c:pt idx="29">
                  <c:v>2404.0360538257014</c:v>
                </c:pt>
                <c:pt idx="30">
                  <c:v>2599.4072149827612</c:v>
                </c:pt>
                <c:pt idx="31">
                  <c:v>2552.0307562746457</c:v>
                </c:pt>
                <c:pt idx="32">
                  <c:v>2237.5662811677958</c:v>
                </c:pt>
                <c:pt idx="33">
                  <c:v>2374.1140096323088</c:v>
                </c:pt>
                <c:pt idx="34">
                  <c:v>2761.1445611283298</c:v>
                </c:pt>
                <c:pt idx="35">
                  <c:v>3148.3533881622629</c:v>
                </c:pt>
                <c:pt idx="36">
                  <c:v>3245.0661603904382</c:v>
                </c:pt>
                <c:pt idx="37">
                  <c:v>2941.1057703567035</c:v>
                </c:pt>
                <c:pt idx="38">
                  <c:v>2809.5555784134549</c:v>
                </c:pt>
                <c:pt idx="39">
                  <c:v>2284.5283933808551</c:v>
                </c:pt>
                <c:pt idx="40">
                  <c:v>2266.7826530610664</c:v>
                </c:pt>
                <c:pt idx="41">
                  <c:v>2314.7078801217881</c:v>
                </c:pt>
                <c:pt idx="42">
                  <c:v>2556.8505899378783</c:v>
                </c:pt>
                <c:pt idx="43">
                  <c:v>2503.5840940637459</c:v>
                </c:pt>
                <c:pt idx="44">
                  <c:v>2244.9222309062293</c:v>
                </c:pt>
                <c:pt idx="45">
                  <c:v>2260.0435867288616</c:v>
                </c:pt>
                <c:pt idx="46">
                  <c:v>2407.9728832342921</c:v>
                </c:pt>
                <c:pt idx="47">
                  <c:v>2774.6660538547176</c:v>
                </c:pt>
                <c:pt idx="48">
                  <c:v>3035.7148052449234</c:v>
                </c:pt>
                <c:pt idx="49">
                  <c:v>2760.7613776949088</c:v>
                </c:pt>
                <c:pt idx="50">
                  <c:v>2608.8393737653701</c:v>
                </c:pt>
                <c:pt idx="51">
                  <c:v>2300.5705777442922</c:v>
                </c:pt>
                <c:pt idx="52">
                  <c:v>2203.3769419222222</c:v>
                </c:pt>
                <c:pt idx="53">
                  <c:v>2250.5309262724427</c:v>
                </c:pt>
                <c:pt idx="54">
                  <c:v>2521.1458423459094</c:v>
                </c:pt>
                <c:pt idx="55">
                  <c:v>2514.0768918749541</c:v>
                </c:pt>
                <c:pt idx="56">
                  <c:v>2170.6795073825733</c:v>
                </c:pt>
                <c:pt idx="57">
                  <c:v>2239.2298204228186</c:v>
                </c:pt>
                <c:pt idx="58">
                  <c:v>2370.0773323726121</c:v>
                </c:pt>
                <c:pt idx="59">
                  <c:v>2968.784221261601</c:v>
                </c:pt>
                <c:pt idx="60">
                  <c:v>3039.1270941198172</c:v>
                </c:pt>
                <c:pt idx="61">
                  <c:v>2621.8287365039209</c:v>
                </c:pt>
                <c:pt idx="62">
                  <c:v>2672.0697162605588</c:v>
                </c:pt>
                <c:pt idx="63">
                  <c:v>2179.2014934488875</c:v>
                </c:pt>
                <c:pt idx="64">
                  <c:v>2181.6710100337923</c:v>
                </c:pt>
                <c:pt idx="65">
                  <c:v>2213.7696913110508</c:v>
                </c:pt>
                <c:pt idx="66">
                  <c:v>2480.8438842650539</c:v>
                </c:pt>
                <c:pt idx="67">
                  <c:v>2490.8491135212025</c:v>
                </c:pt>
                <c:pt idx="68">
                  <c:v>2130.8774502588326</c:v>
                </c:pt>
                <c:pt idx="69">
                  <c:v>2266.2298053906893</c:v>
                </c:pt>
                <c:pt idx="70">
                  <c:v>2648.261584387551</c:v>
                </c:pt>
                <c:pt idx="71">
                  <c:v>3045.6814497638202</c:v>
                </c:pt>
                <c:pt idx="72">
                  <c:v>3261.7123199897164</c:v>
                </c:pt>
                <c:pt idx="73">
                  <c:v>2853.8536545996958</c:v>
                </c:pt>
                <c:pt idx="74">
                  <c:v>2723.5861119218594</c:v>
                </c:pt>
                <c:pt idx="75">
                  <c:v>2424.8938099828406</c:v>
                </c:pt>
                <c:pt idx="76">
                  <c:v>2294.6219898121581</c:v>
                </c:pt>
                <c:pt idx="77">
                  <c:v>2452.1610254302996</c:v>
                </c:pt>
                <c:pt idx="78">
                  <c:v>2684.8674200116016</c:v>
                </c:pt>
                <c:pt idx="79">
                  <c:v>2543.9815466881219</c:v>
                </c:pt>
                <c:pt idx="80">
                  <c:v>2232.9411981552271</c:v>
                </c:pt>
                <c:pt idx="81">
                  <c:v>2425.5181949845523</c:v>
                </c:pt>
                <c:pt idx="82">
                  <c:v>2746.2098311630493</c:v>
                </c:pt>
                <c:pt idx="83">
                  <c:v>3024.2340485918508</c:v>
                </c:pt>
                <c:pt idx="84">
                  <c:v>3323.1168611409994</c:v>
                </c:pt>
                <c:pt idx="85">
                  <c:v>3125.0416053256527</c:v>
                </c:pt>
                <c:pt idx="86">
                  <c:v>2931.5232881701954</c:v>
                </c:pt>
                <c:pt idx="87">
                  <c:v>2408.1726030398981</c:v>
                </c:pt>
                <c:pt idx="88">
                  <c:v>2315.0170500028653</c:v>
                </c:pt>
                <c:pt idx="89">
                  <c:v>2407.833403812529</c:v>
                </c:pt>
                <c:pt idx="90">
                  <c:v>2691.3850349150475</c:v>
                </c:pt>
                <c:pt idx="91">
                  <c:v>2532.2044683571944</c:v>
                </c:pt>
                <c:pt idx="92">
                  <c:v>2225.8161055748997</c:v>
                </c:pt>
                <c:pt idx="93">
                  <c:v>2506.8881941669106</c:v>
                </c:pt>
                <c:pt idx="94">
                  <c:v>2784.1403803750563</c:v>
                </c:pt>
                <c:pt idx="95">
                  <c:v>3108.4980302616855</c:v>
                </c:pt>
                <c:pt idx="96">
                  <c:v>3212.5363780377475</c:v>
                </c:pt>
                <c:pt idx="97">
                  <c:v>2939.8899820427046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CA-4A5A-82AA-0024208F049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Kenora'!$DU$100:$DU$127</c:f>
              <c:numCache>
                <c:formatCode>_(* #,##0_);_(* \(#,##0\);_(* "-"??_);_(@_)</c:formatCode>
                <c:ptCount val="28"/>
                <c:pt idx="0">
                  <c:v>2663.7213398166723</c:v>
                </c:pt>
                <c:pt idx="1">
                  <c:v>2209.7579378689738</c:v>
                </c:pt>
                <c:pt idx="2">
                  <c:v>2106.0519113500882</c:v>
                </c:pt>
                <c:pt idx="3">
                  <c:v>2266.2416309067657</c:v>
                </c:pt>
                <c:pt idx="4">
                  <c:v>2616.3944732977734</c:v>
                </c:pt>
                <c:pt idx="5">
                  <c:v>2511.7441621169583</c:v>
                </c:pt>
                <c:pt idx="6">
                  <c:v>2076.1683622361547</c:v>
                </c:pt>
                <c:pt idx="7">
                  <c:v>2400.7793743105281</c:v>
                </c:pt>
                <c:pt idx="8">
                  <c:v>2563.7297742668197</c:v>
                </c:pt>
                <c:pt idx="9">
                  <c:v>2851.5002013026378</c:v>
                </c:pt>
                <c:pt idx="10">
                  <c:v>2872.5898609405726</c:v>
                </c:pt>
                <c:pt idx="11">
                  <c:v>2988.1702296976514</c:v>
                </c:pt>
                <c:pt idx="12">
                  <c:v>2639.2903183919921</c:v>
                </c:pt>
                <c:pt idx="13">
                  <c:v>2216.8957834570315</c:v>
                </c:pt>
                <c:pt idx="14">
                  <c:v>2185.7890006515204</c:v>
                </c:pt>
                <c:pt idx="15">
                  <c:v>2399.2935256631949</c:v>
                </c:pt>
                <c:pt idx="16">
                  <c:v>2715.3931609410902</c:v>
                </c:pt>
                <c:pt idx="17">
                  <c:v>2531.7117041316537</c:v>
                </c:pt>
                <c:pt idx="18">
                  <c:v>2163.4173582357039</c:v>
                </c:pt>
                <c:pt idx="19">
                  <c:v>2264.1558943567966</c:v>
                </c:pt>
                <c:pt idx="20">
                  <c:v>2566.2500364613406</c:v>
                </c:pt>
                <c:pt idx="21">
                  <c:v>3113.8887268281774</c:v>
                </c:pt>
                <c:pt idx="22">
                  <c:v>3467.0018851639843</c:v>
                </c:pt>
                <c:pt idx="23">
                  <c:v>3124.581435124825</c:v>
                </c:pt>
                <c:pt idx="24">
                  <c:v>2964.0540355970602</c:v>
                </c:pt>
                <c:pt idx="25">
                  <c:v>2518.2508932089418</c:v>
                </c:pt>
                <c:pt idx="26">
                  <c:v>2416.5396532072018</c:v>
                </c:pt>
                <c:pt idx="27">
                  <c:v>2401.4125290743359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CA-4A5A-82AA-0024208F0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&gt;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Kenora'!$DV$2:$DV$99</c:f>
              <c:numCache>
                <c:formatCode>_(* #,##0_);_(* \(#,##0\);_(* "-"??_);_(@_)</c:formatCode>
                <c:ptCount val="98"/>
                <c:pt idx="12">
                  <c:v>60711.951185301441</c:v>
                </c:pt>
                <c:pt idx="13">
                  <c:v>54014.29936326469</c:v>
                </c:pt>
                <c:pt idx="14">
                  <c:v>55172.722419312995</c:v>
                </c:pt>
                <c:pt idx="15">
                  <c:v>49994.418405291159</c:v>
                </c:pt>
                <c:pt idx="16">
                  <c:v>43898.514270291897</c:v>
                </c:pt>
                <c:pt idx="17">
                  <c:v>47020.652286125973</c:v>
                </c:pt>
                <c:pt idx="18">
                  <c:v>50420.707152673138</c:v>
                </c:pt>
                <c:pt idx="19">
                  <c:v>51178.717779964187</c:v>
                </c:pt>
                <c:pt idx="20">
                  <c:v>47767.299555485733</c:v>
                </c:pt>
                <c:pt idx="21">
                  <c:v>48622.768789045644</c:v>
                </c:pt>
                <c:pt idx="22">
                  <c:v>53775.849220731179</c:v>
                </c:pt>
                <c:pt idx="23">
                  <c:v>62002.931859758661</c:v>
                </c:pt>
                <c:pt idx="24">
                  <c:v>65498.410267463034</c:v>
                </c:pt>
                <c:pt idx="25">
                  <c:v>55090.14782663923</c:v>
                </c:pt>
                <c:pt idx="26">
                  <c:v>58622.925211178699</c:v>
                </c:pt>
                <c:pt idx="27">
                  <c:v>50308.856012784861</c:v>
                </c:pt>
                <c:pt idx="28">
                  <c:v>49191.26925205069</c:v>
                </c:pt>
                <c:pt idx="29">
                  <c:v>48088.27991839734</c:v>
                </c:pt>
                <c:pt idx="30">
                  <c:v>51724.025056414721</c:v>
                </c:pt>
                <c:pt idx="31">
                  <c:v>51879.475790765588</c:v>
                </c:pt>
                <c:pt idx="32">
                  <c:v>48294.01043535029</c:v>
                </c:pt>
                <c:pt idx="33">
                  <c:v>51356.479757091693</c:v>
                </c:pt>
                <c:pt idx="34">
                  <c:v>57689.160238043871</c:v>
                </c:pt>
                <c:pt idx="35">
                  <c:v>59866.242013197261</c:v>
                </c:pt>
                <c:pt idx="36">
                  <c:v>65469.403189689619</c:v>
                </c:pt>
                <c:pt idx="37">
                  <c:v>60304.673909274483</c:v>
                </c:pt>
                <c:pt idx="38">
                  <c:v>58942.46700979754</c:v>
                </c:pt>
                <c:pt idx="39">
                  <c:v>51310.307989730965</c:v>
                </c:pt>
                <c:pt idx="40">
                  <c:v>48853.708700025047</c:v>
                </c:pt>
                <c:pt idx="41">
                  <c:v>50184.948341758354</c:v>
                </c:pt>
                <c:pt idx="42">
                  <c:v>54498.59059429929</c:v>
                </c:pt>
                <c:pt idx="43">
                  <c:v>52022.511245104739</c:v>
                </c:pt>
                <c:pt idx="44">
                  <c:v>50516.735479838993</c:v>
                </c:pt>
                <c:pt idx="45">
                  <c:v>50345.047820051397</c:v>
                </c:pt>
                <c:pt idx="46">
                  <c:v>52870.663173932124</c:v>
                </c:pt>
                <c:pt idx="47">
                  <c:v>57488.159545395196</c:v>
                </c:pt>
                <c:pt idx="48">
                  <c:v>64596.48562608879</c:v>
                </c:pt>
                <c:pt idx="49">
                  <c:v>58954.153517137398</c:v>
                </c:pt>
                <c:pt idx="50">
                  <c:v>57379.168105939221</c:v>
                </c:pt>
                <c:pt idx="51">
                  <c:v>52006.975501106463</c:v>
                </c:pt>
                <c:pt idx="52">
                  <c:v>50600.154172308117</c:v>
                </c:pt>
                <c:pt idx="53">
                  <c:v>50967.03381259396</c:v>
                </c:pt>
                <c:pt idx="54">
                  <c:v>54729.394657718098</c:v>
                </c:pt>
                <c:pt idx="55">
                  <c:v>54970.555567429263</c:v>
                </c:pt>
                <c:pt idx="56">
                  <c:v>50907.416542803869</c:v>
                </c:pt>
                <c:pt idx="57">
                  <c:v>53524.329763713387</c:v>
                </c:pt>
                <c:pt idx="58">
                  <c:v>54872.863020812896</c:v>
                </c:pt>
                <c:pt idx="59">
                  <c:v>66864.19631471578</c:v>
                </c:pt>
                <c:pt idx="60">
                  <c:v>65224.760381490203</c:v>
                </c:pt>
                <c:pt idx="61">
                  <c:v>57224.365296744443</c:v>
                </c:pt>
                <c:pt idx="62">
                  <c:v>60500.584316374734</c:v>
                </c:pt>
                <c:pt idx="63">
                  <c:v>52268.007081681069</c:v>
                </c:pt>
                <c:pt idx="64">
                  <c:v>49089.644774329849</c:v>
                </c:pt>
                <c:pt idx="65">
                  <c:v>51329.708030276386</c:v>
                </c:pt>
                <c:pt idx="66">
                  <c:v>55570.069100836576</c:v>
                </c:pt>
                <c:pt idx="67">
                  <c:v>54932.007411932944</c:v>
                </c:pt>
                <c:pt idx="68">
                  <c:v>53075.560339530508</c:v>
                </c:pt>
                <c:pt idx="69">
                  <c:v>54117.2877043591</c:v>
                </c:pt>
                <c:pt idx="70">
                  <c:v>62241.13909970894</c:v>
                </c:pt>
                <c:pt idx="71">
                  <c:v>67555.486902633522</c:v>
                </c:pt>
                <c:pt idx="72">
                  <c:v>68991.877841611044</c:v>
                </c:pt>
                <c:pt idx="73">
                  <c:v>61873.940108816962</c:v>
                </c:pt>
                <c:pt idx="74">
                  <c:v>61637.587554038255</c:v>
                </c:pt>
                <c:pt idx="75">
                  <c:v>55035.911677407268</c:v>
                </c:pt>
                <c:pt idx="76">
                  <c:v>52588.528976668102</c:v>
                </c:pt>
                <c:pt idx="77">
                  <c:v>52551.779029762751</c:v>
                </c:pt>
                <c:pt idx="78">
                  <c:v>58619.331241124724</c:v>
                </c:pt>
                <c:pt idx="79">
                  <c:v>54553.06508434617</c:v>
                </c:pt>
                <c:pt idx="80">
                  <c:v>52341.609958381021</c:v>
                </c:pt>
                <c:pt idx="81">
                  <c:v>55118.143659120382</c:v>
                </c:pt>
                <c:pt idx="82">
                  <c:v>59491.65869843273</c:v>
                </c:pt>
                <c:pt idx="83">
                  <c:v>65042.297942654528</c:v>
                </c:pt>
                <c:pt idx="84">
                  <c:v>69735.189012139803</c:v>
                </c:pt>
                <c:pt idx="85">
                  <c:v>64013.164056390175</c:v>
                </c:pt>
                <c:pt idx="86">
                  <c:v>59546.69193830459</c:v>
                </c:pt>
                <c:pt idx="87">
                  <c:v>53700.692975053513</c:v>
                </c:pt>
                <c:pt idx="88">
                  <c:v>50656.336416243321</c:v>
                </c:pt>
                <c:pt idx="89">
                  <c:v>51020.848957263537</c:v>
                </c:pt>
                <c:pt idx="90">
                  <c:v>54701.298819093063</c:v>
                </c:pt>
                <c:pt idx="91">
                  <c:v>56040.898628059731</c:v>
                </c:pt>
                <c:pt idx="92">
                  <c:v>47305.399524088607</c:v>
                </c:pt>
                <c:pt idx="93">
                  <c:v>53764.766377693915</c:v>
                </c:pt>
                <c:pt idx="94">
                  <c:v>56411.229813273712</c:v>
                </c:pt>
                <c:pt idx="95">
                  <c:v>61813.815505905673</c:v>
                </c:pt>
                <c:pt idx="96">
                  <c:v>61119.160893847686</c:v>
                </c:pt>
                <c:pt idx="97">
                  <c:v>56063.67188886441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41-40BF-B244-B2B43287CBE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Kenora'!$DV$100:$DV$127</c:f>
              <c:numCache>
                <c:formatCode>_(* #,##0_);_(* \(#,##0\);_(* "-"??_);_(@_)</c:formatCode>
                <c:ptCount val="28"/>
                <c:pt idx="0">
                  <c:v>53812.250381327838</c:v>
                </c:pt>
                <c:pt idx="1">
                  <c:v>44905.854813280886</c:v>
                </c:pt>
                <c:pt idx="2">
                  <c:v>43217.57042048718</c:v>
                </c:pt>
                <c:pt idx="3">
                  <c:v>44194.601707037036</c:v>
                </c:pt>
                <c:pt idx="4">
                  <c:v>51944.405569223592</c:v>
                </c:pt>
                <c:pt idx="5">
                  <c:v>51363.790719903336</c:v>
                </c:pt>
                <c:pt idx="6">
                  <c:v>45179.002286953735</c:v>
                </c:pt>
                <c:pt idx="7">
                  <c:v>49251.248160832954</c:v>
                </c:pt>
                <c:pt idx="8">
                  <c:v>50933.724719181766</c:v>
                </c:pt>
                <c:pt idx="9">
                  <c:v>55558.793699855072</c:v>
                </c:pt>
                <c:pt idx="10">
                  <c:v>55093.015476291861</c:v>
                </c:pt>
                <c:pt idx="11">
                  <c:v>53758.613060610383</c:v>
                </c:pt>
                <c:pt idx="12">
                  <c:v>49694.701637858525</c:v>
                </c:pt>
                <c:pt idx="13">
                  <c:v>44564.740945314159</c:v>
                </c:pt>
                <c:pt idx="14">
                  <c:v>43796.008890774836</c:v>
                </c:pt>
                <c:pt idx="15">
                  <c:v>47796.946549905471</c:v>
                </c:pt>
                <c:pt idx="16">
                  <c:v>53881.668608956606</c:v>
                </c:pt>
                <c:pt idx="17">
                  <c:v>52382.006395958517</c:v>
                </c:pt>
                <c:pt idx="18">
                  <c:v>47776.761885815606</c:v>
                </c:pt>
                <c:pt idx="19">
                  <c:v>49536.352143643831</c:v>
                </c:pt>
                <c:pt idx="20">
                  <c:v>52576.661270565906</c:v>
                </c:pt>
                <c:pt idx="21">
                  <c:v>58811.946193870303</c:v>
                </c:pt>
                <c:pt idx="22">
                  <c:v>62009.539995130515</c:v>
                </c:pt>
                <c:pt idx="23">
                  <c:v>56714.122551922104</c:v>
                </c:pt>
                <c:pt idx="24">
                  <c:v>55501.540688524401</c:v>
                </c:pt>
                <c:pt idx="25">
                  <c:v>48491.568263167574</c:v>
                </c:pt>
                <c:pt idx="26">
                  <c:v>47137.345529715254</c:v>
                </c:pt>
                <c:pt idx="27">
                  <c:v>48078.13987740031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41-40BF-B244-B2B43287C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'TB Res Predicted Monthly'!$D$1</c:f>
              <c:strCache>
                <c:ptCount val="1"/>
                <c:pt idx="0">
                  <c:v> TB_ReskWh_NoCDM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Res Predicted Monthly'!$A$2:$A$121</c:f>
              <c:numCache>
                <c:formatCode>mmm\-yyyy</c:formatCode>
                <c:ptCount val="120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Res Predicted Monthly'!$D$2:$D$121</c:f>
              <c:numCache>
                <c:formatCode>_(* #,##0_);_(* \(#,##0\);_(* "-"??_);_(@_)</c:formatCode>
                <c:ptCount val="120"/>
                <c:pt idx="0">
                  <c:v>35689845.146455593</c:v>
                </c:pt>
                <c:pt idx="1">
                  <c:v>31052127.796455856</c:v>
                </c:pt>
                <c:pt idx="2">
                  <c:v>30945132.106455661</c:v>
                </c:pt>
                <c:pt idx="3">
                  <c:v>26962832.126455847</c:v>
                </c:pt>
                <c:pt idx="4">
                  <c:v>25149158.314805839</c:v>
                </c:pt>
                <c:pt idx="5">
                  <c:v>23450319.231905892</c:v>
                </c:pt>
                <c:pt idx="6">
                  <c:v>24735877.700845346</c:v>
                </c:pt>
                <c:pt idx="7">
                  <c:v>25109638.237445828</c:v>
                </c:pt>
                <c:pt idx="8">
                  <c:v>24471325.835455954</c:v>
                </c:pt>
                <c:pt idx="9">
                  <c:v>27110771.749455821</c:v>
                </c:pt>
                <c:pt idx="10">
                  <c:v>31297710.257456016</c:v>
                </c:pt>
                <c:pt idx="11">
                  <c:v>37011327.809555583</c:v>
                </c:pt>
                <c:pt idx="12">
                  <c:v>39189589.660393476</c:v>
                </c:pt>
                <c:pt idx="13">
                  <c:v>33260942.973283816</c:v>
                </c:pt>
                <c:pt idx="14">
                  <c:v>32512530.244174119</c:v>
                </c:pt>
                <c:pt idx="15">
                  <c:v>27471876.573284268</c:v>
                </c:pt>
                <c:pt idx="16">
                  <c:v>24996353.421283912</c:v>
                </c:pt>
                <c:pt idx="17">
                  <c:v>22922312.02928406</c:v>
                </c:pt>
                <c:pt idx="18">
                  <c:v>23771550.725313846</c:v>
                </c:pt>
                <c:pt idx="19">
                  <c:v>24031683.393284082</c:v>
                </c:pt>
                <c:pt idx="20">
                  <c:v>23963843.630283989</c:v>
                </c:pt>
                <c:pt idx="21">
                  <c:v>26712038.725283641</c:v>
                </c:pt>
                <c:pt idx="22">
                  <c:v>29944342.142283786</c:v>
                </c:pt>
                <c:pt idx="23">
                  <c:v>34458609.621283635</c:v>
                </c:pt>
                <c:pt idx="24">
                  <c:v>37064996.953135245</c:v>
                </c:pt>
                <c:pt idx="25">
                  <c:v>32217111.653135628</c:v>
                </c:pt>
                <c:pt idx="26">
                  <c:v>31301706.556135852</c:v>
                </c:pt>
                <c:pt idx="27">
                  <c:v>26180701.402135961</c:v>
                </c:pt>
                <c:pt idx="28">
                  <c:v>24136502.647135749</c:v>
                </c:pt>
                <c:pt idx="29">
                  <c:v>22732536.41013588</c:v>
                </c:pt>
                <c:pt idx="30">
                  <c:v>24438562.096135926</c:v>
                </c:pt>
                <c:pt idx="31">
                  <c:v>24929794.74213608</c:v>
                </c:pt>
                <c:pt idx="32">
                  <c:v>24119574.695136014</c:v>
                </c:pt>
                <c:pt idx="33">
                  <c:v>25555975.494135614</c:v>
                </c:pt>
                <c:pt idx="34">
                  <c:v>27427810.28013593</c:v>
                </c:pt>
                <c:pt idx="35">
                  <c:v>31250808.425136063</c:v>
                </c:pt>
                <c:pt idx="36">
                  <c:v>33776564.9538536</c:v>
                </c:pt>
                <c:pt idx="37">
                  <c:v>30585847.143853836</c:v>
                </c:pt>
                <c:pt idx="38">
                  <c:v>29298158.343853869</c:v>
                </c:pt>
                <c:pt idx="39">
                  <c:v>25624655.273853697</c:v>
                </c:pt>
                <c:pt idx="40">
                  <c:v>24196684.173853468</c:v>
                </c:pt>
                <c:pt idx="41">
                  <c:v>23552213.983853932</c:v>
                </c:pt>
                <c:pt idx="42">
                  <c:v>25950194.053853396</c:v>
                </c:pt>
                <c:pt idx="43">
                  <c:v>26241116.263853874</c:v>
                </c:pt>
                <c:pt idx="44">
                  <c:v>24033402.15385364</c:v>
                </c:pt>
                <c:pt idx="45">
                  <c:v>24813024.903853867</c:v>
                </c:pt>
                <c:pt idx="46">
                  <c:v>27231106.703853983</c:v>
                </c:pt>
                <c:pt idx="47">
                  <c:v>34133699.603853822</c:v>
                </c:pt>
                <c:pt idx="48">
                  <c:v>34375735.265900187</c:v>
                </c:pt>
                <c:pt idx="49">
                  <c:v>28862039.975900423</c:v>
                </c:pt>
                <c:pt idx="50">
                  <c:v>29313338.525900368</c:v>
                </c:pt>
                <c:pt idx="51">
                  <c:v>25616855.235900313</c:v>
                </c:pt>
                <c:pt idx="52">
                  <c:v>24267876.095900469</c:v>
                </c:pt>
                <c:pt idx="53">
                  <c:v>22619349.445900396</c:v>
                </c:pt>
                <c:pt idx="54">
                  <c:v>25223991.015900459</c:v>
                </c:pt>
                <c:pt idx="55">
                  <c:v>24749042.545900472</c:v>
                </c:pt>
                <c:pt idx="56">
                  <c:v>23222723.395900417</c:v>
                </c:pt>
                <c:pt idx="57">
                  <c:v>25942437.685900681</c:v>
                </c:pt>
                <c:pt idx="58">
                  <c:v>29254107.975900408</c:v>
                </c:pt>
                <c:pt idx="59">
                  <c:v>35918162.395901039</c:v>
                </c:pt>
                <c:pt idx="60">
                  <c:v>37426201.476736017</c:v>
                </c:pt>
                <c:pt idx="61">
                  <c:v>30894907.026735522</c:v>
                </c:pt>
                <c:pt idx="62">
                  <c:v>30252996.416735217</c:v>
                </c:pt>
                <c:pt idx="63">
                  <c:v>26280461.92673523</c:v>
                </c:pt>
                <c:pt idx="64">
                  <c:v>23798270.966735676</c:v>
                </c:pt>
                <c:pt idx="65">
                  <c:v>23584371.38673538</c:v>
                </c:pt>
                <c:pt idx="66">
                  <c:v>26647830.006735422</c:v>
                </c:pt>
                <c:pt idx="67">
                  <c:v>25954937.806735739</c:v>
                </c:pt>
                <c:pt idx="68">
                  <c:v>24590132.806735635</c:v>
                </c:pt>
                <c:pt idx="69">
                  <c:v>27495530.446735434</c:v>
                </c:pt>
                <c:pt idx="70">
                  <c:v>30232415.62673533</c:v>
                </c:pt>
                <c:pt idx="71">
                  <c:v>33728818.676735342</c:v>
                </c:pt>
                <c:pt idx="72">
                  <c:v>37095969.906736806</c:v>
                </c:pt>
                <c:pt idx="73">
                  <c:v>32923536.046737112</c:v>
                </c:pt>
                <c:pt idx="74">
                  <c:v>30677549.546737101</c:v>
                </c:pt>
                <c:pt idx="75">
                  <c:v>26406823.316737082</c:v>
                </c:pt>
                <c:pt idx="76">
                  <c:v>24624588.956737202</c:v>
                </c:pt>
                <c:pt idx="77">
                  <c:v>23737027.866737057</c:v>
                </c:pt>
                <c:pt idx="78">
                  <c:v>27339633.226737123</c:v>
                </c:pt>
                <c:pt idx="79">
                  <c:v>25699766.866737057</c:v>
                </c:pt>
                <c:pt idx="80">
                  <c:v>23697975.436736908</c:v>
                </c:pt>
                <c:pt idx="81">
                  <c:v>26912547.216737308</c:v>
                </c:pt>
                <c:pt idx="82">
                  <c:v>30189156.75673718</c:v>
                </c:pt>
                <c:pt idx="83">
                  <c:v>34313694.176737517</c:v>
                </c:pt>
                <c:pt idx="84">
                  <c:v>33970222.518295504</c:v>
                </c:pt>
                <c:pt idx="85">
                  <c:v>30935407.83829483</c:v>
                </c:pt>
                <c:pt idx="86">
                  <c:v>30730949.938295327</c:v>
                </c:pt>
                <c:pt idx="87">
                  <c:v>27953163.758295137</c:v>
                </c:pt>
                <c:pt idx="88">
                  <c:v>26109322.268295303</c:v>
                </c:pt>
                <c:pt idx="89">
                  <c:v>26663373.718295079</c:v>
                </c:pt>
                <c:pt idx="90">
                  <c:v>29922003.018295165</c:v>
                </c:pt>
                <c:pt idx="91">
                  <c:v>27779800.828295305</c:v>
                </c:pt>
                <c:pt idx="92">
                  <c:v>24833834.528295454</c:v>
                </c:pt>
                <c:pt idx="93">
                  <c:v>27734205.528295334</c:v>
                </c:pt>
                <c:pt idx="94">
                  <c:v>29890958.268295217</c:v>
                </c:pt>
                <c:pt idx="95">
                  <c:v>34237817.038295418</c:v>
                </c:pt>
                <c:pt idx="96">
                  <c:v>36252205.372237101</c:v>
                </c:pt>
                <c:pt idx="97">
                  <c:v>33658266.862237066</c:v>
                </c:pt>
                <c:pt idx="98">
                  <c:v>31082945.672237288</c:v>
                </c:pt>
                <c:pt idx="99">
                  <c:v>27236593.692237053</c:v>
                </c:pt>
                <c:pt idx="100">
                  <c:v>26135130.122237101</c:v>
                </c:pt>
                <c:pt idx="101">
                  <c:v>26757872.082237005</c:v>
                </c:pt>
                <c:pt idx="102">
                  <c:v>29262236.01223693</c:v>
                </c:pt>
                <c:pt idx="103">
                  <c:v>28466496.252237048</c:v>
                </c:pt>
                <c:pt idx="104">
                  <c:v>24758728.932237212</c:v>
                </c:pt>
                <c:pt idx="105">
                  <c:v>25972076.08223699</c:v>
                </c:pt>
                <c:pt idx="106">
                  <c:v>29314486.912236944</c:v>
                </c:pt>
                <c:pt idx="107">
                  <c:v>35925187.642236941</c:v>
                </c:pt>
                <c:pt idx="108">
                  <c:v>39460829.931513704</c:v>
                </c:pt>
                <c:pt idx="109">
                  <c:v>34504919.931513704</c:v>
                </c:pt>
                <c:pt idx="110">
                  <c:v>33467695.931513708</c:v>
                </c:pt>
                <c:pt idx="111">
                  <c:v>29281245.931513708</c:v>
                </c:pt>
                <c:pt idx="112">
                  <c:v>26654974.931513708</c:v>
                </c:pt>
                <c:pt idx="113">
                  <c:v>24864707.931513708</c:v>
                </c:pt>
                <c:pt idx="114">
                  <c:v>27741150.931513708</c:v>
                </c:pt>
                <c:pt idx="115">
                  <c:v>27716404.931513708</c:v>
                </c:pt>
                <c:pt idx="116">
                  <c:v>25210070.931513708</c:v>
                </c:pt>
                <c:pt idx="117">
                  <c:v>26525634.931513708</c:v>
                </c:pt>
                <c:pt idx="118">
                  <c:v>30105441.931513708</c:v>
                </c:pt>
                <c:pt idx="119">
                  <c:v>34971634.931513704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32-4902-81F1-A62C5C717579}"/>
            </c:ext>
          </c:extLst>
        </c:ser>
        <c:ser>
          <c:idx val="1"/>
          <c:order val="1"/>
          <c:tx>
            <c:strRef>
              <c:f>'TB Res Predicted Monthly'!$W$1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Res Predicted Monthly'!$A$2:$A$121</c:f>
              <c:numCache>
                <c:formatCode>mmm\-yyyy</c:formatCode>
                <c:ptCount val="120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Res Predicted Monthly'!$W$2:$W$121</c:f>
              <c:numCache>
                <c:formatCode>_(* #,##0_);_(* \(#,##0\);_(* "-"??_);_(@_)</c:formatCode>
                <c:ptCount val="120"/>
                <c:pt idx="0">
                  <c:v>34999162.425386451</c:v>
                </c:pt>
                <c:pt idx="1">
                  <c:v>30957977.552418955</c:v>
                </c:pt>
                <c:pt idx="2">
                  <c:v>31477294.639854472</c:v>
                </c:pt>
                <c:pt idx="3">
                  <c:v>27197703.430998471</c:v>
                </c:pt>
                <c:pt idx="4">
                  <c:v>25241193.290572748</c:v>
                </c:pt>
                <c:pt idx="5">
                  <c:v>23603421.746698488</c:v>
                </c:pt>
                <c:pt idx="6">
                  <c:v>25102959.606806222</c:v>
                </c:pt>
                <c:pt idx="7">
                  <c:v>25434091.345004492</c:v>
                </c:pt>
                <c:pt idx="8">
                  <c:v>23492796.575471826</c:v>
                </c:pt>
                <c:pt idx="9">
                  <c:v>26089276.330377597</c:v>
                </c:pt>
                <c:pt idx="10">
                  <c:v>28325672.730430432</c:v>
                </c:pt>
                <c:pt idx="11">
                  <c:v>37639481.01540418</c:v>
                </c:pt>
                <c:pt idx="12">
                  <c:v>37735363.104038969</c:v>
                </c:pt>
                <c:pt idx="13">
                  <c:v>32557915.777697984</c:v>
                </c:pt>
                <c:pt idx="14">
                  <c:v>33140199.550207097</c:v>
                </c:pt>
                <c:pt idx="15">
                  <c:v>26927531.109591778</c:v>
                </c:pt>
                <c:pt idx="16">
                  <c:v>24594036.858285721</c:v>
                </c:pt>
                <c:pt idx="17">
                  <c:v>23388803.251422308</c:v>
                </c:pt>
                <c:pt idx="18">
                  <c:v>24421539.149406135</c:v>
                </c:pt>
                <c:pt idx="19">
                  <c:v>24555019.526380055</c:v>
                </c:pt>
                <c:pt idx="20">
                  <c:v>23744905.613292605</c:v>
                </c:pt>
                <c:pt idx="21">
                  <c:v>25972021.878988251</c:v>
                </c:pt>
                <c:pt idx="22">
                  <c:v>29935771.488982704</c:v>
                </c:pt>
                <c:pt idx="23">
                  <c:v>33118485.027120173</c:v>
                </c:pt>
                <c:pt idx="24">
                  <c:v>36045005.822017863</c:v>
                </c:pt>
                <c:pt idx="25">
                  <c:v>33629792.484973475</c:v>
                </c:pt>
                <c:pt idx="26">
                  <c:v>30663044.916970957</c:v>
                </c:pt>
                <c:pt idx="27">
                  <c:v>25963723.509658478</c:v>
                </c:pt>
                <c:pt idx="28">
                  <c:v>24655933.949075352</c:v>
                </c:pt>
                <c:pt idx="29">
                  <c:v>23143071.497831911</c:v>
                </c:pt>
                <c:pt idx="30">
                  <c:v>25520089.134780865</c:v>
                </c:pt>
                <c:pt idx="31">
                  <c:v>25335010.090999968</c:v>
                </c:pt>
                <c:pt idx="32">
                  <c:v>23750161.675311297</c:v>
                </c:pt>
                <c:pt idx="33">
                  <c:v>25936686.671685573</c:v>
                </c:pt>
                <c:pt idx="34">
                  <c:v>26467893.308554545</c:v>
                </c:pt>
                <c:pt idx="35">
                  <c:v>31186707.750282813</c:v>
                </c:pt>
                <c:pt idx="36">
                  <c:v>34388135.367967717</c:v>
                </c:pt>
                <c:pt idx="37">
                  <c:v>31672260.325085171</c:v>
                </c:pt>
                <c:pt idx="38">
                  <c:v>29922912.155151356</c:v>
                </c:pt>
                <c:pt idx="39">
                  <c:v>26816361.667995911</c:v>
                </c:pt>
                <c:pt idx="40">
                  <c:v>24161078.408025358</c:v>
                </c:pt>
                <c:pt idx="41">
                  <c:v>23467830.273053247</c:v>
                </c:pt>
                <c:pt idx="42">
                  <c:v>25677370.019867025</c:v>
                </c:pt>
                <c:pt idx="43">
                  <c:v>25773513.332251444</c:v>
                </c:pt>
                <c:pt idx="44">
                  <c:v>23247825.485103801</c:v>
                </c:pt>
                <c:pt idx="45">
                  <c:v>25212724.899441689</c:v>
                </c:pt>
                <c:pt idx="46">
                  <c:v>26232209.557835892</c:v>
                </c:pt>
                <c:pt idx="47">
                  <c:v>33690933.436880112</c:v>
                </c:pt>
                <c:pt idx="48">
                  <c:v>34154368.860234119</c:v>
                </c:pt>
                <c:pt idx="49">
                  <c:v>29156719.662211087</c:v>
                </c:pt>
                <c:pt idx="50">
                  <c:v>30601417.671676885</c:v>
                </c:pt>
                <c:pt idx="51">
                  <c:v>25886554.562851783</c:v>
                </c:pt>
                <c:pt idx="52">
                  <c:v>25117850.65958577</c:v>
                </c:pt>
                <c:pt idx="53">
                  <c:v>22844080.733018726</c:v>
                </c:pt>
                <c:pt idx="54">
                  <c:v>25424443.132290974</c:v>
                </c:pt>
                <c:pt idx="55">
                  <c:v>24688320.939572673</c:v>
                </c:pt>
                <c:pt idx="56">
                  <c:v>23784187.781385049</c:v>
                </c:pt>
                <c:pt idx="57">
                  <c:v>25656934.45353898</c:v>
                </c:pt>
                <c:pt idx="58">
                  <c:v>28932114.362245556</c:v>
                </c:pt>
                <c:pt idx="59">
                  <c:v>35662771.255728468</c:v>
                </c:pt>
                <c:pt idx="60">
                  <c:v>35778172.637948431</c:v>
                </c:pt>
                <c:pt idx="61">
                  <c:v>31729316.899102502</c:v>
                </c:pt>
                <c:pt idx="62">
                  <c:v>31273565.868165299</c:v>
                </c:pt>
                <c:pt idx="63">
                  <c:v>27678221.798728198</c:v>
                </c:pt>
                <c:pt idx="64">
                  <c:v>24412654.514316972</c:v>
                </c:pt>
                <c:pt idx="65">
                  <c:v>23675241.643072702</c:v>
                </c:pt>
                <c:pt idx="66">
                  <c:v>26217187.65131091</c:v>
                </c:pt>
                <c:pt idx="67">
                  <c:v>25385484.560832322</c:v>
                </c:pt>
                <c:pt idx="68">
                  <c:v>24823516.176261555</c:v>
                </c:pt>
                <c:pt idx="69">
                  <c:v>27372326.136814885</c:v>
                </c:pt>
                <c:pt idx="70">
                  <c:v>29912369.997287262</c:v>
                </c:pt>
                <c:pt idx="71">
                  <c:v>33704629.289369956</c:v>
                </c:pt>
                <c:pt idx="72">
                  <c:v>37266025.618344754</c:v>
                </c:pt>
                <c:pt idx="73">
                  <c:v>31886283.126806971</c:v>
                </c:pt>
                <c:pt idx="74">
                  <c:v>31431963.15689417</c:v>
                </c:pt>
                <c:pt idx="75">
                  <c:v>26815843.258752655</c:v>
                </c:pt>
                <c:pt idx="76">
                  <c:v>25783967.233099509</c:v>
                </c:pt>
                <c:pt idx="77">
                  <c:v>24289637.52766636</c:v>
                </c:pt>
                <c:pt idx="78">
                  <c:v>26742730.542276103</c:v>
                </c:pt>
                <c:pt idx="79">
                  <c:v>25121973.267594587</c:v>
                </c:pt>
                <c:pt idx="80">
                  <c:v>24209652.485866942</c:v>
                </c:pt>
                <c:pt idx="81">
                  <c:v>26909213.622646898</c:v>
                </c:pt>
                <c:pt idx="82">
                  <c:v>29697403.464750208</c:v>
                </c:pt>
                <c:pt idx="83">
                  <c:v>34647248.019469947</c:v>
                </c:pt>
                <c:pt idx="84">
                  <c:v>34436367.48812674</c:v>
                </c:pt>
                <c:pt idx="85">
                  <c:v>32714850.508650545</c:v>
                </c:pt>
                <c:pt idx="86">
                  <c:v>31620122.823300101</c:v>
                </c:pt>
                <c:pt idx="87">
                  <c:v>27709855.420552861</c:v>
                </c:pt>
                <c:pt idx="88">
                  <c:v>26198330.571799643</c:v>
                </c:pt>
                <c:pt idx="89">
                  <c:v>26044807.455112364</c:v>
                </c:pt>
                <c:pt idx="90">
                  <c:v>30228107.739175677</c:v>
                </c:pt>
                <c:pt idx="91">
                  <c:v>27211150.287681222</c:v>
                </c:pt>
                <c:pt idx="92">
                  <c:v>24847798.140597101</c:v>
                </c:pt>
                <c:pt idx="93">
                  <c:v>28886251.443105623</c:v>
                </c:pt>
                <c:pt idx="94">
                  <c:v>28904402.809260707</c:v>
                </c:pt>
                <c:pt idx="95">
                  <c:v>35069812.571854025</c:v>
                </c:pt>
                <c:pt idx="96">
                  <c:v>35649534.287209757</c:v>
                </c:pt>
                <c:pt idx="97">
                  <c:v>33522970.334208805</c:v>
                </c:pt>
                <c:pt idx="98">
                  <c:v>31185845.810441699</c:v>
                </c:pt>
                <c:pt idx="99">
                  <c:v>27173730.513685882</c:v>
                </c:pt>
                <c:pt idx="100">
                  <c:v>26191524.363490507</c:v>
                </c:pt>
                <c:pt idx="101">
                  <c:v>25890945.182686552</c:v>
                </c:pt>
                <c:pt idx="102">
                  <c:v>28592184.628211234</c:v>
                </c:pt>
                <c:pt idx="103">
                  <c:v>28691805.451198686</c:v>
                </c:pt>
                <c:pt idx="104">
                  <c:v>24900580.475913029</c:v>
                </c:pt>
                <c:pt idx="105">
                  <c:v>25788419.972231105</c:v>
                </c:pt>
                <c:pt idx="106">
                  <c:v>29223924.039292552</c:v>
                </c:pt>
                <c:pt idx="107">
                  <c:v>35660205.860419318</c:v>
                </c:pt>
                <c:pt idx="108">
                  <c:v>39612631.548939556</c:v>
                </c:pt>
                <c:pt idx="109">
                  <c:v>34327074.918438599</c:v>
                </c:pt>
                <c:pt idx="110">
                  <c:v>32852663.735041004</c:v>
                </c:pt>
                <c:pt idx="111">
                  <c:v>28505191.175433971</c:v>
                </c:pt>
                <c:pt idx="112">
                  <c:v>25883436.040164568</c:v>
                </c:pt>
                <c:pt idx="113">
                  <c:v>25187939.840994854</c:v>
                </c:pt>
                <c:pt idx="114">
                  <c:v>27113823.88997839</c:v>
                </c:pt>
                <c:pt idx="115">
                  <c:v>27525279.347092189</c:v>
                </c:pt>
                <c:pt idx="116">
                  <c:v>25300468.22104964</c:v>
                </c:pt>
                <c:pt idx="117">
                  <c:v>27056266.061280981</c:v>
                </c:pt>
                <c:pt idx="118">
                  <c:v>29398065.448099598</c:v>
                </c:pt>
                <c:pt idx="119">
                  <c:v>35586246.407809988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32-4902-81F1-A62C5C717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'TB GS&lt;50 Predicted Monthly'!$D$1</c:f>
              <c:strCache>
                <c:ptCount val="1"/>
                <c:pt idx="0">
                  <c:v> TB_GSlt50kWh_NoCDM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GS&lt;50 Predicted Monthly'!$D$2:$D$133</c:f>
              <c:numCache>
                <c:formatCode>_(* #,##0_);_(* \(#,##0\);_(* "-"??_);_(@_)</c:formatCode>
                <c:ptCount val="132"/>
                <c:pt idx="0">
                  <c:v>14063470.954466397</c:v>
                </c:pt>
                <c:pt idx="1">
                  <c:v>12593990.544466389</c:v>
                </c:pt>
                <c:pt idx="2">
                  <c:v>12631237.844466392</c:v>
                </c:pt>
                <c:pt idx="3">
                  <c:v>11229897.434466371</c:v>
                </c:pt>
                <c:pt idx="4">
                  <c:v>10514335.94446641</c:v>
                </c:pt>
                <c:pt idx="5">
                  <c:v>9911695.3344663866</c:v>
                </c:pt>
                <c:pt idx="6">
                  <c:v>10414020.254466401</c:v>
                </c:pt>
                <c:pt idx="7">
                  <c:v>10488884.114466378</c:v>
                </c:pt>
                <c:pt idx="8">
                  <c:v>9917097.2744664121</c:v>
                </c:pt>
                <c:pt idx="9">
                  <c:v>10570537.392078405</c:v>
                </c:pt>
                <c:pt idx="10">
                  <c:v>11966683.716854399</c:v>
                </c:pt>
                <c:pt idx="11">
                  <c:v>14488516.214466402</c:v>
                </c:pt>
                <c:pt idx="12">
                  <c:v>15391200.409158656</c:v>
                </c:pt>
                <c:pt idx="13">
                  <c:v>13508217.449158659</c:v>
                </c:pt>
                <c:pt idx="14">
                  <c:v>13569784.539158652</c:v>
                </c:pt>
                <c:pt idx="15">
                  <c:v>11392171.739158669</c:v>
                </c:pt>
                <c:pt idx="16">
                  <c:v>10805868.629158646</c:v>
                </c:pt>
                <c:pt idx="17">
                  <c:v>10047478.889158642</c:v>
                </c:pt>
                <c:pt idx="18">
                  <c:v>10592943.219158662</c:v>
                </c:pt>
                <c:pt idx="19">
                  <c:v>10596375.052770652</c:v>
                </c:pt>
                <c:pt idx="20">
                  <c:v>10083567.483158655</c:v>
                </c:pt>
                <c:pt idx="21">
                  <c:v>10955848.910158675</c:v>
                </c:pt>
                <c:pt idx="22">
                  <c:v>12555970.239158671</c:v>
                </c:pt>
                <c:pt idx="23">
                  <c:v>13645088.359158646</c:v>
                </c:pt>
                <c:pt idx="24">
                  <c:v>15046380.398526348</c:v>
                </c:pt>
                <c:pt idx="25">
                  <c:v>13717002.876526358</c:v>
                </c:pt>
                <c:pt idx="26">
                  <c:v>13265796.418526402</c:v>
                </c:pt>
                <c:pt idx="27">
                  <c:v>11148469.469526365</c:v>
                </c:pt>
                <c:pt idx="28">
                  <c:v>10799890.806526352</c:v>
                </c:pt>
                <c:pt idx="29">
                  <c:v>10336838.356526336</c:v>
                </c:pt>
                <c:pt idx="30">
                  <c:v>11024526.425526379</c:v>
                </c:pt>
                <c:pt idx="31">
                  <c:v>11075757.129526347</c:v>
                </c:pt>
                <c:pt idx="32">
                  <c:v>10438151.518526342</c:v>
                </c:pt>
                <c:pt idx="33">
                  <c:v>10886683.006526368</c:v>
                </c:pt>
                <c:pt idx="34">
                  <c:v>11497281.430526339</c:v>
                </c:pt>
                <c:pt idx="35">
                  <c:v>12724783.321526384</c:v>
                </c:pt>
                <c:pt idx="36">
                  <c:v>14463575.22574288</c:v>
                </c:pt>
                <c:pt idx="37">
                  <c:v>13447183.655742858</c:v>
                </c:pt>
                <c:pt idx="38">
                  <c:v>12794711.545742895</c:v>
                </c:pt>
                <c:pt idx="39">
                  <c:v>11392813.425742846</c:v>
                </c:pt>
                <c:pt idx="40">
                  <c:v>10714098.015742861</c:v>
                </c:pt>
                <c:pt idx="41">
                  <c:v>10430200.305742871</c:v>
                </c:pt>
                <c:pt idx="42">
                  <c:v>11328724.89574286</c:v>
                </c:pt>
                <c:pt idx="43">
                  <c:v>11571175.055742867</c:v>
                </c:pt>
                <c:pt idx="44">
                  <c:v>10321746.885742884</c:v>
                </c:pt>
                <c:pt idx="45">
                  <c:v>10521528.575742852</c:v>
                </c:pt>
                <c:pt idx="46">
                  <c:v>11256161.045742854</c:v>
                </c:pt>
                <c:pt idx="47">
                  <c:v>13764672.905742895</c:v>
                </c:pt>
                <c:pt idx="48">
                  <c:v>14343453.216893746</c:v>
                </c:pt>
                <c:pt idx="49">
                  <c:v>12711893.556893792</c:v>
                </c:pt>
                <c:pt idx="50">
                  <c:v>13510644.686893711</c:v>
                </c:pt>
                <c:pt idx="51">
                  <c:v>11131255.036893748</c:v>
                </c:pt>
                <c:pt idx="52">
                  <c:v>10860581.426893739</c:v>
                </c:pt>
                <c:pt idx="53">
                  <c:v>10519928.806893751</c:v>
                </c:pt>
                <c:pt idx="54">
                  <c:v>11315985.256893709</c:v>
                </c:pt>
                <c:pt idx="55">
                  <c:v>11090769.596893732</c:v>
                </c:pt>
                <c:pt idx="56">
                  <c:v>10318049.376893764</c:v>
                </c:pt>
                <c:pt idx="57">
                  <c:v>10807140.926893745</c:v>
                </c:pt>
                <c:pt idx="58">
                  <c:v>12595937.326893749</c:v>
                </c:pt>
                <c:pt idx="59">
                  <c:v>14251192.646893697</c:v>
                </c:pt>
                <c:pt idx="60">
                  <c:v>15487349.478090642</c:v>
                </c:pt>
                <c:pt idx="61">
                  <c:v>13984303.518090684</c:v>
                </c:pt>
                <c:pt idx="62">
                  <c:v>13430304.528090633</c:v>
                </c:pt>
                <c:pt idx="63">
                  <c:v>11842414.6180907</c:v>
                </c:pt>
                <c:pt idx="64">
                  <c:v>11149383.268090665</c:v>
                </c:pt>
                <c:pt idx="65">
                  <c:v>10795985.63809067</c:v>
                </c:pt>
                <c:pt idx="66">
                  <c:v>11780107.118090665</c:v>
                </c:pt>
                <c:pt idx="67">
                  <c:v>11411251.258090649</c:v>
                </c:pt>
                <c:pt idx="68">
                  <c:v>10502730.918090679</c:v>
                </c:pt>
                <c:pt idx="69">
                  <c:v>11592985.148090666</c:v>
                </c:pt>
                <c:pt idx="70">
                  <c:v>13036078.528090673</c:v>
                </c:pt>
                <c:pt idx="71">
                  <c:v>13651124.658090642</c:v>
                </c:pt>
                <c:pt idx="72">
                  <c:v>15450818.072486484</c:v>
                </c:pt>
                <c:pt idx="73">
                  <c:v>13956467.072486553</c:v>
                </c:pt>
                <c:pt idx="74">
                  <c:v>13466624.482486509</c:v>
                </c:pt>
                <c:pt idx="75">
                  <c:v>11857796.482486546</c:v>
                </c:pt>
                <c:pt idx="76">
                  <c:v>11371708.072486496</c:v>
                </c:pt>
                <c:pt idx="77">
                  <c:v>10788475.332486559</c:v>
                </c:pt>
                <c:pt idx="78">
                  <c:v>12077507.492486516</c:v>
                </c:pt>
                <c:pt idx="79">
                  <c:v>11427332.232486537</c:v>
                </c:pt>
                <c:pt idx="80">
                  <c:v>10504707.542486519</c:v>
                </c:pt>
                <c:pt idx="81">
                  <c:v>11435723.092486512</c:v>
                </c:pt>
                <c:pt idx="82">
                  <c:v>13053060.732486539</c:v>
                </c:pt>
                <c:pt idx="83">
                  <c:v>14389735.212486496</c:v>
                </c:pt>
                <c:pt idx="84">
                  <c:v>14485860.174549976</c:v>
                </c:pt>
                <c:pt idx="85">
                  <c:v>13707720.514549965</c:v>
                </c:pt>
                <c:pt idx="86">
                  <c:v>12594427.794549998</c:v>
                </c:pt>
                <c:pt idx="87">
                  <c:v>10208951.224550037</c:v>
                </c:pt>
                <c:pt idx="88">
                  <c:v>9613596.5245500151</c:v>
                </c:pt>
                <c:pt idx="89">
                  <c:v>9772725.7245500628</c:v>
                </c:pt>
                <c:pt idx="90">
                  <c:v>11161158.254549997</c:v>
                </c:pt>
                <c:pt idx="91">
                  <c:v>10656680.594549995</c:v>
                </c:pt>
                <c:pt idx="92">
                  <c:v>9850384.1045500394</c:v>
                </c:pt>
                <c:pt idx="93">
                  <c:v>11234372.434549997</c:v>
                </c:pt>
                <c:pt idx="94">
                  <c:v>11836082.98455005</c:v>
                </c:pt>
                <c:pt idx="95">
                  <c:v>13283818.114549991</c:v>
                </c:pt>
                <c:pt idx="96">
                  <c:v>13272431.476802889</c:v>
                </c:pt>
                <c:pt idx="97">
                  <c:v>13138044.586803002</c:v>
                </c:pt>
                <c:pt idx="98">
                  <c:v>12286582.916802878</c:v>
                </c:pt>
                <c:pt idx="99">
                  <c:v>10720774.456802933</c:v>
                </c:pt>
                <c:pt idx="100">
                  <c:v>10442304.036802925</c:v>
                </c:pt>
                <c:pt idx="101">
                  <c:v>10600876.246802963</c:v>
                </c:pt>
                <c:pt idx="102">
                  <c:v>11779120.786802934</c:v>
                </c:pt>
                <c:pt idx="103">
                  <c:v>11771902.156802928</c:v>
                </c:pt>
                <c:pt idx="104">
                  <c:v>10596162.846802952</c:v>
                </c:pt>
                <c:pt idx="105">
                  <c:v>10931292.84680292</c:v>
                </c:pt>
                <c:pt idx="106">
                  <c:v>12414546.076802967</c:v>
                </c:pt>
                <c:pt idx="107">
                  <c:v>14310942.16680293</c:v>
                </c:pt>
                <c:pt idx="108">
                  <c:v>15910860.836526856</c:v>
                </c:pt>
                <c:pt idx="109">
                  <c:v>14416743.836526856</c:v>
                </c:pt>
                <c:pt idx="110">
                  <c:v>13975541.836526856</c:v>
                </c:pt>
                <c:pt idx="111">
                  <c:v>12388834.836526856</c:v>
                </c:pt>
                <c:pt idx="112">
                  <c:v>11419565.836526856</c:v>
                </c:pt>
                <c:pt idx="113">
                  <c:v>10990180.836526856</c:v>
                </c:pt>
                <c:pt idx="114">
                  <c:v>11581437.836526856</c:v>
                </c:pt>
                <c:pt idx="115">
                  <c:v>11824724.836526856</c:v>
                </c:pt>
                <c:pt idx="116">
                  <c:v>10784565.836526856</c:v>
                </c:pt>
                <c:pt idx="117">
                  <c:v>11310618.836526856</c:v>
                </c:pt>
                <c:pt idx="118">
                  <c:v>12663291.836526856</c:v>
                </c:pt>
                <c:pt idx="119">
                  <c:v>14639322.836526856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B-4D06-931F-F75B7FFF6FC5}"/>
            </c:ext>
          </c:extLst>
        </c:ser>
        <c:ser>
          <c:idx val="1"/>
          <c:order val="1"/>
          <c:tx>
            <c:strRef>
              <c:f>'TB GS&lt;50 Predicted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GS&lt;50 Predicted Monthly'!$O$2:$O$133</c:f>
              <c:numCache>
                <c:formatCode>_(* #,##0_);_(* \(#,##0\);_(* "-"??_);_(@_)</c:formatCode>
                <c:ptCount val="132"/>
                <c:pt idx="0">
                  <c:v>13294881.225316368</c:v>
                </c:pt>
                <c:pt idx="1">
                  <c:v>13066874.189910177</c:v>
                </c:pt>
                <c:pt idx="2">
                  <c:v>12505025.825979315</c:v>
                </c:pt>
                <c:pt idx="3">
                  <c:v>11344868.661560819</c:v>
                </c:pt>
                <c:pt idx="4">
                  <c:v>10232024.733752117</c:v>
                </c:pt>
                <c:pt idx="5">
                  <c:v>9809465.4389322698</c:v>
                </c:pt>
                <c:pt idx="6">
                  <c:v>10366139.823234029</c:v>
                </c:pt>
                <c:pt idx="7">
                  <c:v>10695716.677249223</c:v>
                </c:pt>
                <c:pt idx="8">
                  <c:v>9704410.853827171</c:v>
                </c:pt>
                <c:pt idx="9">
                  <c:v>10773171.109959275</c:v>
                </c:pt>
                <c:pt idx="10">
                  <c:v>12068989.505392537</c:v>
                </c:pt>
                <c:pt idx="11">
                  <c:v>14761958.386720113</c:v>
                </c:pt>
                <c:pt idx="12">
                  <c:v>14822476.027284812</c:v>
                </c:pt>
                <c:pt idx="13">
                  <c:v>14145285.756524261</c:v>
                </c:pt>
                <c:pt idx="14">
                  <c:v>13589146.894318189</c:v>
                </c:pt>
                <c:pt idx="15">
                  <c:v>11677557.955159083</c:v>
                </c:pt>
                <c:pt idx="16">
                  <c:v>10446647.377911419</c:v>
                </c:pt>
                <c:pt idx="17">
                  <c:v>10084750.588319331</c:v>
                </c:pt>
                <c:pt idx="18">
                  <c:v>10264939.296216026</c:v>
                </c:pt>
                <c:pt idx="19">
                  <c:v>10352454.737992913</c:v>
                </c:pt>
                <c:pt idx="20">
                  <c:v>10148255.767488882</c:v>
                </c:pt>
                <c:pt idx="21">
                  <c:v>11039139.812973291</c:v>
                </c:pt>
                <c:pt idx="22">
                  <c:v>12987679.444987856</c:v>
                </c:pt>
                <c:pt idx="23">
                  <c:v>13336820.556083564</c:v>
                </c:pt>
                <c:pt idx="24">
                  <c:v>14447615.098857258</c:v>
                </c:pt>
                <c:pt idx="25">
                  <c:v>14794754.388023619</c:v>
                </c:pt>
                <c:pt idx="26">
                  <c:v>12868949.919794023</c:v>
                </c:pt>
                <c:pt idx="27">
                  <c:v>11507961.552913889</c:v>
                </c:pt>
                <c:pt idx="28">
                  <c:v>10618186.316405348</c:v>
                </c:pt>
                <c:pt idx="29">
                  <c:v>10092643.214200132</c:v>
                </c:pt>
                <c:pt idx="30">
                  <c:v>11224655.701276958</c:v>
                </c:pt>
                <c:pt idx="31">
                  <c:v>11067962.737441882</c:v>
                </c:pt>
                <c:pt idx="32">
                  <c:v>10543508.002464764</c:v>
                </c:pt>
                <c:pt idx="33">
                  <c:v>11081070.461406402</c:v>
                </c:pt>
                <c:pt idx="34">
                  <c:v>11704130.965676978</c:v>
                </c:pt>
                <c:pt idx="35">
                  <c:v>12612503.66876474</c:v>
                </c:pt>
                <c:pt idx="36">
                  <c:v>13852895.445004676</c:v>
                </c:pt>
                <c:pt idx="37">
                  <c:v>13682955.157342464</c:v>
                </c:pt>
                <c:pt idx="38">
                  <c:v>12638227.613562033</c:v>
                </c:pt>
                <c:pt idx="39">
                  <c:v>11865082.853295617</c:v>
                </c:pt>
                <c:pt idx="40">
                  <c:v>10415808.985611707</c:v>
                </c:pt>
                <c:pt idx="41">
                  <c:v>10304335.093097627</c:v>
                </c:pt>
                <c:pt idx="42">
                  <c:v>11501901.052991137</c:v>
                </c:pt>
                <c:pt idx="43">
                  <c:v>11550243.148790307</c:v>
                </c:pt>
                <c:pt idx="44">
                  <c:v>10306518.584101178</c:v>
                </c:pt>
                <c:pt idx="45">
                  <c:v>10903789.67658446</c:v>
                </c:pt>
                <c:pt idx="46">
                  <c:v>11750642.569085591</c:v>
                </c:pt>
                <c:pt idx="47">
                  <c:v>13747641.638652716</c:v>
                </c:pt>
                <c:pt idx="48">
                  <c:v>13955690.057244021</c:v>
                </c:pt>
                <c:pt idx="49">
                  <c:v>13334708.610641208</c:v>
                </c:pt>
                <c:pt idx="50">
                  <c:v>13124170.324517906</c:v>
                </c:pt>
                <c:pt idx="51">
                  <c:v>11758725.151792847</c:v>
                </c:pt>
                <c:pt idx="52">
                  <c:v>10987673.852410696</c:v>
                </c:pt>
                <c:pt idx="53">
                  <c:v>10058676.247436911</c:v>
                </c:pt>
                <c:pt idx="54">
                  <c:v>11243821.81267526</c:v>
                </c:pt>
                <c:pt idx="55">
                  <c:v>10598741.032770947</c:v>
                </c:pt>
                <c:pt idx="56">
                  <c:v>10541679.938585132</c:v>
                </c:pt>
                <c:pt idx="57">
                  <c:v>11152404.575528234</c:v>
                </c:pt>
                <c:pt idx="58">
                  <c:v>12812724.199660115</c:v>
                </c:pt>
                <c:pt idx="59">
                  <c:v>14473047.539710782</c:v>
                </c:pt>
                <c:pt idx="60">
                  <c:v>14462031.881334241</c:v>
                </c:pt>
                <c:pt idx="61">
                  <c:v>14172616.083454192</c:v>
                </c:pt>
                <c:pt idx="62">
                  <c:v>13181455.420876563</c:v>
                </c:pt>
                <c:pt idx="63">
                  <c:v>12185475.907608591</c:v>
                </c:pt>
                <c:pt idx="64">
                  <c:v>10521872.533432566</c:v>
                </c:pt>
                <c:pt idx="65">
                  <c:v>10448892.485922791</c:v>
                </c:pt>
                <c:pt idx="66">
                  <c:v>11648108.308478229</c:v>
                </c:pt>
                <c:pt idx="67">
                  <c:v>10988295.79366494</c:v>
                </c:pt>
                <c:pt idx="68">
                  <c:v>10951760.996397741</c:v>
                </c:pt>
                <c:pt idx="69">
                  <c:v>11717287.32701537</c:v>
                </c:pt>
                <c:pt idx="70">
                  <c:v>13073715.148382075</c:v>
                </c:pt>
                <c:pt idx="71">
                  <c:v>13647435.463087432</c:v>
                </c:pt>
                <c:pt idx="72">
                  <c:v>15013258.802087024</c:v>
                </c:pt>
                <c:pt idx="73">
                  <c:v>14253860.23448585</c:v>
                </c:pt>
                <c:pt idx="74">
                  <c:v>13311051.929544911</c:v>
                </c:pt>
                <c:pt idx="75">
                  <c:v>12083440.807648286</c:v>
                </c:pt>
                <c:pt idx="76">
                  <c:v>11293136.446515344</c:v>
                </c:pt>
                <c:pt idx="77">
                  <c:v>10884927.948704273</c:v>
                </c:pt>
                <c:pt idx="78">
                  <c:v>12150176.017927811</c:v>
                </c:pt>
                <c:pt idx="79">
                  <c:v>10887899.864161141</c:v>
                </c:pt>
                <c:pt idx="80">
                  <c:v>10735389.5448917</c:v>
                </c:pt>
                <c:pt idx="81">
                  <c:v>11696865.03468769</c:v>
                </c:pt>
                <c:pt idx="82">
                  <c:v>13189226.738296613</c:v>
                </c:pt>
                <c:pt idx="83">
                  <c:v>14192562.554964062</c:v>
                </c:pt>
                <c:pt idx="84">
                  <c:v>14102485.630296919</c:v>
                </c:pt>
                <c:pt idx="85">
                  <c:v>14287243.42883018</c:v>
                </c:pt>
                <c:pt idx="86">
                  <c:v>12268078.085178168</c:v>
                </c:pt>
                <c:pt idx="87">
                  <c:v>10303464.946429217</c:v>
                </c:pt>
                <c:pt idx="88">
                  <c:v>9400000.5631589983</c:v>
                </c:pt>
                <c:pt idx="89">
                  <c:v>10428768.793651456</c:v>
                </c:pt>
                <c:pt idx="90">
                  <c:v>11760633.701524327</c:v>
                </c:pt>
                <c:pt idx="91">
                  <c:v>10468320.508963818</c:v>
                </c:pt>
                <c:pt idx="92">
                  <c:v>9850622.1101311091</c:v>
                </c:pt>
                <c:pt idx="93">
                  <c:v>11283390.575420896</c:v>
                </c:pt>
                <c:pt idx="94">
                  <c:v>11707861.360632295</c:v>
                </c:pt>
                <c:pt idx="95">
                  <c:v>13085455.849527979</c:v>
                </c:pt>
                <c:pt idx="96">
                  <c:v>13285440.524204386</c:v>
                </c:pt>
                <c:pt idx="97">
                  <c:v>13671247.871822769</c:v>
                </c:pt>
                <c:pt idx="98">
                  <c:v>12114684.437514896</c:v>
                </c:pt>
                <c:pt idx="99">
                  <c:v>11115207.498845132</c:v>
                </c:pt>
                <c:pt idx="100">
                  <c:v>10599381.779085943</c:v>
                </c:pt>
                <c:pt idx="101">
                  <c:v>10769147.910943562</c:v>
                </c:pt>
                <c:pt idx="102">
                  <c:v>11588532.38361525</c:v>
                </c:pt>
                <c:pt idx="103">
                  <c:v>11662537.026295768</c:v>
                </c:pt>
                <c:pt idx="104">
                  <c:v>10318938.65279361</c:v>
                </c:pt>
                <c:pt idx="105">
                  <c:v>10584534.348944599</c:v>
                </c:pt>
                <c:pt idx="106">
                  <c:v>12185120.715482028</c:v>
                </c:pt>
                <c:pt idx="107">
                  <c:v>13618393.148746515</c:v>
                </c:pt>
                <c:pt idx="108">
                  <c:v>15695190.644572537</c:v>
                </c:pt>
                <c:pt idx="109">
                  <c:v>15001940.72940908</c:v>
                </c:pt>
                <c:pt idx="110">
                  <c:v>13695954.071062695</c:v>
                </c:pt>
                <c:pt idx="111">
                  <c:v>12522742.535188962</c:v>
                </c:pt>
                <c:pt idx="112">
                  <c:v>11200482.237384986</c:v>
                </c:pt>
                <c:pt idx="113">
                  <c:v>11078378.298506048</c:v>
                </c:pt>
                <c:pt idx="114">
                  <c:v>11596414.944356669</c:v>
                </c:pt>
                <c:pt idx="115">
                  <c:v>11813068.021912929</c:v>
                </c:pt>
                <c:pt idx="116">
                  <c:v>10998400.062886287</c:v>
                </c:pt>
                <c:pt idx="117">
                  <c:v>11584894.533436242</c:v>
                </c:pt>
                <c:pt idx="118">
                  <c:v>12847467.400820341</c:v>
                </c:pt>
                <c:pt idx="119">
                  <c:v>14314387.150754943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B-4D06-931F-F75B7FFF6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'TB GS&gt;50 Predicted Monthly'!$D$1</c:f>
              <c:strCache>
                <c:ptCount val="1"/>
                <c:pt idx="0">
                  <c:v>TB_GSgt50kWh_NoCDM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GS&gt;50 Predicted Monthly'!$D$2:$D$122</c:f>
              <c:numCache>
                <c:formatCode>_(* #,##0_);_(* \(#,##0\);_(* "-"??_);_(@_)</c:formatCode>
                <c:ptCount val="121"/>
                <c:pt idx="0">
                  <c:v>28995206.669760678</c:v>
                </c:pt>
                <c:pt idx="1">
                  <c:v>26014224.669760678</c:v>
                </c:pt>
                <c:pt idx="2">
                  <c:v>26487357.669760678</c:v>
                </c:pt>
                <c:pt idx="3">
                  <c:v>23179193.669760678</c:v>
                </c:pt>
                <c:pt idx="4">
                  <c:v>21647652.669760678</c:v>
                </c:pt>
                <c:pt idx="5">
                  <c:v>20878094.669760678</c:v>
                </c:pt>
                <c:pt idx="6">
                  <c:v>22033662.669760678</c:v>
                </c:pt>
                <c:pt idx="7">
                  <c:v>22313973.669760678</c:v>
                </c:pt>
                <c:pt idx="8">
                  <c:v>21097275.669760678</c:v>
                </c:pt>
                <c:pt idx="9">
                  <c:v>22315413.669760678</c:v>
                </c:pt>
                <c:pt idx="10">
                  <c:v>24559879.669760678</c:v>
                </c:pt>
                <c:pt idx="11">
                  <c:v>28896174.669760678</c:v>
                </c:pt>
                <c:pt idx="12">
                  <c:v>30293413.64212333</c:v>
                </c:pt>
                <c:pt idx="13">
                  <c:v>27086922.64212333</c:v>
                </c:pt>
                <c:pt idx="14">
                  <c:v>27135944.64212333</c:v>
                </c:pt>
                <c:pt idx="15">
                  <c:v>23347565.64212333</c:v>
                </c:pt>
                <c:pt idx="16">
                  <c:v>21725234.64212333</c:v>
                </c:pt>
                <c:pt idx="17">
                  <c:v>20427023.64212333</c:v>
                </c:pt>
                <c:pt idx="18">
                  <c:v>21113525.64212333</c:v>
                </c:pt>
                <c:pt idx="19">
                  <c:v>21371911.64212333</c:v>
                </c:pt>
                <c:pt idx="20">
                  <c:v>20540949.64212333</c:v>
                </c:pt>
                <c:pt idx="21">
                  <c:v>22339339.64212333</c:v>
                </c:pt>
                <c:pt idx="22">
                  <c:v>24703279.64212333</c:v>
                </c:pt>
                <c:pt idx="23">
                  <c:v>26696980.64212333</c:v>
                </c:pt>
                <c:pt idx="24">
                  <c:v>28424848.185129702</c:v>
                </c:pt>
                <c:pt idx="25">
                  <c:v>26408676.185129702</c:v>
                </c:pt>
                <c:pt idx="26">
                  <c:v>25744752.185129702</c:v>
                </c:pt>
                <c:pt idx="27">
                  <c:v>22070706.185129702</c:v>
                </c:pt>
                <c:pt idx="28">
                  <c:v>20973523.185129702</c:v>
                </c:pt>
                <c:pt idx="29">
                  <c:v>20064724.185129702</c:v>
                </c:pt>
                <c:pt idx="30">
                  <c:v>21368206.185129702</c:v>
                </c:pt>
                <c:pt idx="31">
                  <c:v>21307923.185129702</c:v>
                </c:pt>
                <c:pt idx="32">
                  <c:v>20632261.185129702</c:v>
                </c:pt>
                <c:pt idx="33">
                  <c:v>21419320.185129702</c:v>
                </c:pt>
                <c:pt idx="34">
                  <c:v>22163339.185129702</c:v>
                </c:pt>
                <c:pt idx="35">
                  <c:v>24288327.185129702</c:v>
                </c:pt>
                <c:pt idx="36">
                  <c:v>26850333.381759644</c:v>
                </c:pt>
                <c:pt idx="37">
                  <c:v>25187777.681759633</c:v>
                </c:pt>
                <c:pt idx="38">
                  <c:v>24376971.971759643</c:v>
                </c:pt>
                <c:pt idx="39">
                  <c:v>21668230.331759639</c:v>
                </c:pt>
                <c:pt idx="40">
                  <c:v>20239384.191759657</c:v>
                </c:pt>
                <c:pt idx="41">
                  <c:v>19922107.431759637</c:v>
                </c:pt>
                <c:pt idx="42">
                  <c:v>21516110.431759644</c:v>
                </c:pt>
                <c:pt idx="43">
                  <c:v>21624668.971759651</c:v>
                </c:pt>
                <c:pt idx="44">
                  <c:v>20435204.371759642</c:v>
                </c:pt>
                <c:pt idx="45">
                  <c:v>21068635.251759648</c:v>
                </c:pt>
                <c:pt idx="46">
                  <c:v>22068158.561759651</c:v>
                </c:pt>
                <c:pt idx="47">
                  <c:v>25966803.851759639</c:v>
                </c:pt>
                <c:pt idx="48">
                  <c:v>26524301.427732486</c:v>
                </c:pt>
                <c:pt idx="49">
                  <c:v>23744727.097732488</c:v>
                </c:pt>
                <c:pt idx="50">
                  <c:v>25448842.697732486</c:v>
                </c:pt>
                <c:pt idx="51">
                  <c:v>21611640.437732492</c:v>
                </c:pt>
                <c:pt idx="52">
                  <c:v>21177942.957732484</c:v>
                </c:pt>
                <c:pt idx="53">
                  <c:v>20233919.687732488</c:v>
                </c:pt>
                <c:pt idx="54">
                  <c:v>21534107.837732486</c:v>
                </c:pt>
                <c:pt idx="55">
                  <c:v>21230678.827732485</c:v>
                </c:pt>
                <c:pt idx="56">
                  <c:v>20653099.947732501</c:v>
                </c:pt>
                <c:pt idx="57">
                  <c:v>21601320.097732484</c:v>
                </c:pt>
                <c:pt idx="58">
                  <c:v>24037501.717732489</c:v>
                </c:pt>
                <c:pt idx="59">
                  <c:v>27547529.567732483</c:v>
                </c:pt>
                <c:pt idx="60">
                  <c:v>28451872.7048513</c:v>
                </c:pt>
                <c:pt idx="61">
                  <c:v>25755056.884851277</c:v>
                </c:pt>
                <c:pt idx="62">
                  <c:v>25338434.704851296</c:v>
                </c:pt>
                <c:pt idx="63">
                  <c:v>22755429.834851295</c:v>
                </c:pt>
                <c:pt idx="64">
                  <c:v>21190362.674851283</c:v>
                </c:pt>
                <c:pt idx="65">
                  <c:v>20490162.48485129</c:v>
                </c:pt>
                <c:pt idx="66">
                  <c:v>21869329.964851294</c:v>
                </c:pt>
                <c:pt idx="67">
                  <c:v>21436663.454851288</c:v>
                </c:pt>
                <c:pt idx="68">
                  <c:v>20633562.984851286</c:v>
                </c:pt>
                <c:pt idx="69">
                  <c:v>22217902.544851299</c:v>
                </c:pt>
                <c:pt idx="70">
                  <c:v>24243925.78485129</c:v>
                </c:pt>
                <c:pt idx="71">
                  <c:v>25605468.334851291</c:v>
                </c:pt>
                <c:pt idx="72">
                  <c:v>28068967.003935955</c:v>
                </c:pt>
                <c:pt idx="73">
                  <c:v>25313972.923935961</c:v>
                </c:pt>
                <c:pt idx="74">
                  <c:v>24850895.063935962</c:v>
                </c:pt>
                <c:pt idx="75">
                  <c:v>21448874.683935951</c:v>
                </c:pt>
                <c:pt idx="76">
                  <c:v>20828039.383935958</c:v>
                </c:pt>
                <c:pt idx="77">
                  <c:v>19896718.173935954</c:v>
                </c:pt>
                <c:pt idx="78">
                  <c:v>21752557.093935966</c:v>
                </c:pt>
                <c:pt idx="79">
                  <c:v>20899300.073935956</c:v>
                </c:pt>
                <c:pt idx="80">
                  <c:v>19729696.403935958</c:v>
                </c:pt>
                <c:pt idx="81">
                  <c:v>21046584.913935963</c:v>
                </c:pt>
                <c:pt idx="82">
                  <c:v>23413422.133935962</c:v>
                </c:pt>
                <c:pt idx="83">
                  <c:v>25736747.153935958</c:v>
                </c:pt>
                <c:pt idx="84">
                  <c:v>25864008.648993447</c:v>
                </c:pt>
                <c:pt idx="85">
                  <c:v>24376511.248993456</c:v>
                </c:pt>
                <c:pt idx="86">
                  <c:v>22658247.76899346</c:v>
                </c:pt>
                <c:pt idx="87">
                  <c:v>18489887.368993454</c:v>
                </c:pt>
                <c:pt idx="88">
                  <c:v>17664511.508993454</c:v>
                </c:pt>
                <c:pt idx="89">
                  <c:v>17884161.58899346</c:v>
                </c:pt>
                <c:pt idx="90">
                  <c:v>20231733.748993449</c:v>
                </c:pt>
                <c:pt idx="91">
                  <c:v>19555762.408993453</c:v>
                </c:pt>
                <c:pt idx="92">
                  <c:v>18409251.378993459</c:v>
                </c:pt>
                <c:pt idx="93">
                  <c:v>20604963.748993441</c:v>
                </c:pt>
                <c:pt idx="94">
                  <c:v>21251996.048993461</c:v>
                </c:pt>
                <c:pt idx="95">
                  <c:v>23735839.178993464</c:v>
                </c:pt>
                <c:pt idx="96">
                  <c:v>23536412.746311586</c:v>
                </c:pt>
                <c:pt idx="97">
                  <c:v>22939141.516311586</c:v>
                </c:pt>
                <c:pt idx="98">
                  <c:v>21816988.046311583</c:v>
                </c:pt>
                <c:pt idx="99">
                  <c:v>19340633.796311583</c:v>
                </c:pt>
                <c:pt idx="100">
                  <c:v>18250114.746311594</c:v>
                </c:pt>
                <c:pt idx="101">
                  <c:v>17987006.306311589</c:v>
                </c:pt>
                <c:pt idx="102">
                  <c:v>19522999.54631158</c:v>
                </c:pt>
                <c:pt idx="103">
                  <c:v>19738012.036311597</c:v>
                </c:pt>
                <c:pt idx="104">
                  <c:v>18324048.476311591</c:v>
                </c:pt>
                <c:pt idx="105">
                  <c:v>19111659.566311598</c:v>
                </c:pt>
                <c:pt idx="106">
                  <c:v>21248375.836311597</c:v>
                </c:pt>
                <c:pt idx="107">
                  <c:v>24143852.146311585</c:v>
                </c:pt>
                <c:pt idx="108">
                  <c:v>26441921.561629042</c:v>
                </c:pt>
                <c:pt idx="109">
                  <c:v>23929958.561629042</c:v>
                </c:pt>
                <c:pt idx="110">
                  <c:v>23582756.561629042</c:v>
                </c:pt>
                <c:pt idx="111">
                  <c:v>21001005.561629042</c:v>
                </c:pt>
                <c:pt idx="112">
                  <c:v>19307186.561629042</c:v>
                </c:pt>
                <c:pt idx="113">
                  <c:v>18860165.561629042</c:v>
                </c:pt>
                <c:pt idx="114">
                  <c:v>19961359.561629042</c:v>
                </c:pt>
                <c:pt idx="115">
                  <c:v>20175951.561629042</c:v>
                </c:pt>
                <c:pt idx="116">
                  <c:v>18747957.561629042</c:v>
                </c:pt>
                <c:pt idx="117">
                  <c:v>19696312.561629042</c:v>
                </c:pt>
                <c:pt idx="118">
                  <c:v>21430850.561629042</c:v>
                </c:pt>
                <c:pt idx="119">
                  <c:v>24429638.561629042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3-4688-8DB7-003E89390B98}"/>
            </c:ext>
          </c:extLst>
        </c:ser>
        <c:ser>
          <c:idx val="1"/>
          <c:order val="1"/>
          <c:tx>
            <c:strRef>
              <c:f>'TB GS&gt;50 Predicted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GS&gt;50 Predicted Monthly'!$Q$2:$Q$122</c:f>
              <c:numCache>
                <c:formatCode>_(* #,##0_);_(* \(#,##0\);_(* "-"??_);_(@_)</c:formatCode>
                <c:ptCount val="121"/>
                <c:pt idx="0">
                  <c:v>27541553.153245706</c:v>
                </c:pt>
                <c:pt idx="1">
                  <c:v>25440886.995565303</c:v>
                </c:pt>
                <c:pt idx="2">
                  <c:v>26066054.656016868</c:v>
                </c:pt>
                <c:pt idx="3">
                  <c:v>23528323.975722279</c:v>
                </c:pt>
                <c:pt idx="4">
                  <c:v>22151019.426092185</c:v>
                </c:pt>
                <c:pt idx="5">
                  <c:v>20617122.538735256</c:v>
                </c:pt>
                <c:pt idx="6">
                  <c:v>21602820.170900162</c:v>
                </c:pt>
                <c:pt idx="7">
                  <c:v>21884216.350295566</c:v>
                </c:pt>
                <c:pt idx="8">
                  <c:v>20372086.669092979</c:v>
                </c:pt>
                <c:pt idx="9">
                  <c:v>22578300.826067582</c:v>
                </c:pt>
                <c:pt idx="10">
                  <c:v>24083067.88362541</c:v>
                </c:pt>
                <c:pt idx="11">
                  <c:v>28952916.514936075</c:v>
                </c:pt>
                <c:pt idx="12">
                  <c:v>28982073.143699501</c:v>
                </c:pt>
                <c:pt idx="13">
                  <c:v>26165328.659648202</c:v>
                </c:pt>
                <c:pt idx="14">
                  <c:v>26820137.023276694</c:v>
                </c:pt>
                <c:pt idx="15">
                  <c:v>23070843.105331693</c:v>
                </c:pt>
                <c:pt idx="16">
                  <c:v>21475321.064358205</c:v>
                </c:pt>
                <c:pt idx="17">
                  <c:v>20150026.027133957</c:v>
                </c:pt>
                <c:pt idx="18">
                  <c:v>20727807.802963924</c:v>
                </c:pt>
                <c:pt idx="19">
                  <c:v>20787942.537079483</c:v>
                </c:pt>
                <c:pt idx="20">
                  <c:v>20194145.00857617</c:v>
                </c:pt>
                <c:pt idx="21">
                  <c:v>22149473.467743631</c:v>
                </c:pt>
                <c:pt idx="22">
                  <c:v>24728201.734783761</c:v>
                </c:pt>
                <c:pt idx="23">
                  <c:v>25776025.585271526</c:v>
                </c:pt>
                <c:pt idx="24">
                  <c:v>27591162.9928656</c:v>
                </c:pt>
                <c:pt idx="25">
                  <c:v>26517863.047057372</c:v>
                </c:pt>
                <c:pt idx="26">
                  <c:v>24991569.333043717</c:v>
                </c:pt>
                <c:pt idx="27">
                  <c:v>22209122.104790013</c:v>
                </c:pt>
                <c:pt idx="28">
                  <c:v>21262603.059216373</c:v>
                </c:pt>
                <c:pt idx="29">
                  <c:v>19757786.068990909</c:v>
                </c:pt>
                <c:pt idx="30">
                  <c:v>21474914.055054449</c:v>
                </c:pt>
                <c:pt idx="31">
                  <c:v>21303140.130586054</c:v>
                </c:pt>
                <c:pt idx="32">
                  <c:v>20251633.569157254</c:v>
                </c:pt>
                <c:pt idx="33">
                  <c:v>22019900.939346973</c:v>
                </c:pt>
                <c:pt idx="34">
                  <c:v>22489963.32087525</c:v>
                </c:pt>
                <c:pt idx="35">
                  <c:v>24518782.9452665</c:v>
                </c:pt>
                <c:pt idx="36">
                  <c:v>26507066.041467313</c:v>
                </c:pt>
                <c:pt idx="37">
                  <c:v>25184270.971446183</c:v>
                </c:pt>
                <c:pt idx="38">
                  <c:v>24564069.245632775</c:v>
                </c:pt>
                <c:pt idx="39">
                  <c:v>22653191.833842065</c:v>
                </c:pt>
                <c:pt idx="40">
                  <c:v>20830851.563987914</c:v>
                </c:pt>
                <c:pt idx="41">
                  <c:v>19925814.665223856</c:v>
                </c:pt>
                <c:pt idx="42">
                  <c:v>21573552.855524488</c:v>
                </c:pt>
                <c:pt idx="43">
                  <c:v>21667774.471814536</c:v>
                </c:pt>
                <c:pt idx="44">
                  <c:v>19786117.865597859</c:v>
                </c:pt>
                <c:pt idx="45">
                  <c:v>21557912.157537501</c:v>
                </c:pt>
                <c:pt idx="46">
                  <c:v>22320826.08506716</c:v>
                </c:pt>
                <c:pt idx="47">
                  <c:v>26061163.517182201</c:v>
                </c:pt>
                <c:pt idx="48">
                  <c:v>26388815.476127163</c:v>
                </c:pt>
                <c:pt idx="49">
                  <c:v>23849551.63911454</c:v>
                </c:pt>
                <c:pt idx="50">
                  <c:v>25113663.9742807</c:v>
                </c:pt>
                <c:pt idx="51">
                  <c:v>22350250.69002898</c:v>
                </c:pt>
                <c:pt idx="52">
                  <c:v>21770399.399312988</c:v>
                </c:pt>
                <c:pt idx="53">
                  <c:v>19763022.98653556</c:v>
                </c:pt>
                <c:pt idx="54">
                  <c:v>21478036.835714284</c:v>
                </c:pt>
                <c:pt idx="55">
                  <c:v>20772388.689017769</c:v>
                </c:pt>
                <c:pt idx="56">
                  <c:v>20244691.079111271</c:v>
                </c:pt>
                <c:pt idx="57">
                  <c:v>21912313.101410054</c:v>
                </c:pt>
                <c:pt idx="58">
                  <c:v>24061774.565339569</c:v>
                </c:pt>
                <c:pt idx="59">
                  <c:v>27330172.448358022</c:v>
                </c:pt>
                <c:pt idx="60">
                  <c:v>27379639.575844586</c:v>
                </c:pt>
                <c:pt idx="61">
                  <c:v>25294480.358023819</c:v>
                </c:pt>
                <c:pt idx="62">
                  <c:v>25332052.256075196</c:v>
                </c:pt>
                <c:pt idx="63">
                  <c:v>23243173.565550953</c:v>
                </c:pt>
                <c:pt idx="64">
                  <c:v>21117208.912922144</c:v>
                </c:pt>
                <c:pt idx="65">
                  <c:v>20162955.358104836</c:v>
                </c:pt>
                <c:pt idx="66">
                  <c:v>21935892.880987436</c:v>
                </c:pt>
                <c:pt idx="67">
                  <c:v>21126988.697552629</c:v>
                </c:pt>
                <c:pt idx="68">
                  <c:v>20687256.536979068</c:v>
                </c:pt>
                <c:pt idx="69">
                  <c:v>22626552.363060758</c:v>
                </c:pt>
                <c:pt idx="70">
                  <c:v>24272558.121667124</c:v>
                </c:pt>
                <c:pt idx="71">
                  <c:v>25719943.019849136</c:v>
                </c:pt>
                <c:pt idx="72">
                  <c:v>27921504.928084601</c:v>
                </c:pt>
                <c:pt idx="73">
                  <c:v>25067435.593626391</c:v>
                </c:pt>
                <c:pt idx="74">
                  <c:v>25237150.407165565</c:v>
                </c:pt>
                <c:pt idx="75">
                  <c:v>22583007.563415375</c:v>
                </c:pt>
                <c:pt idx="76">
                  <c:v>21827154.20385801</c:v>
                </c:pt>
                <c:pt idx="77">
                  <c:v>20350150.683536373</c:v>
                </c:pt>
                <c:pt idx="78">
                  <c:v>22083964.903627995</c:v>
                </c:pt>
                <c:pt idx="79">
                  <c:v>20491953.554504715</c:v>
                </c:pt>
                <c:pt idx="80">
                  <c:v>19978393.674558897</c:v>
                </c:pt>
                <c:pt idx="81">
                  <c:v>22285693.799035396</c:v>
                </c:pt>
                <c:pt idx="82">
                  <c:v>24345422.4299368</c:v>
                </c:pt>
                <c:pt idx="83">
                  <c:v>26663957.89363515</c:v>
                </c:pt>
                <c:pt idx="84">
                  <c:v>26532150.639898244</c:v>
                </c:pt>
                <c:pt idx="85">
                  <c:v>25573763.687862337</c:v>
                </c:pt>
                <c:pt idx="86">
                  <c:v>22983801.282111213</c:v>
                </c:pt>
                <c:pt idx="87">
                  <c:v>18847868.665405616</c:v>
                </c:pt>
                <c:pt idx="88">
                  <c:v>17680683.559517018</c:v>
                </c:pt>
                <c:pt idx="89">
                  <c:v>18556717.152192641</c:v>
                </c:pt>
                <c:pt idx="90">
                  <c:v>20487923.673520491</c:v>
                </c:pt>
                <c:pt idx="91">
                  <c:v>19091659.11167286</c:v>
                </c:pt>
                <c:pt idx="92">
                  <c:v>18102846.477328017</c:v>
                </c:pt>
                <c:pt idx="93">
                  <c:v>21037434.681113359</c:v>
                </c:pt>
                <c:pt idx="94">
                  <c:v>21149798.391857885</c:v>
                </c:pt>
                <c:pt idx="95">
                  <c:v>23865942.975841727</c:v>
                </c:pt>
                <c:pt idx="96">
                  <c:v>24196454.399210677</c:v>
                </c:pt>
                <c:pt idx="97">
                  <c:v>23260495.754143108</c:v>
                </c:pt>
                <c:pt idx="98">
                  <c:v>22370314.881341685</c:v>
                </c:pt>
                <c:pt idx="99">
                  <c:v>20156345.4032401</c:v>
                </c:pt>
                <c:pt idx="100">
                  <c:v>19571848.734944485</c:v>
                </c:pt>
                <c:pt idx="101">
                  <c:v>18582309.048250306</c:v>
                </c:pt>
                <c:pt idx="102">
                  <c:v>19849266.462388787</c:v>
                </c:pt>
                <c:pt idx="103">
                  <c:v>19725707.627552111</c:v>
                </c:pt>
                <c:pt idx="104">
                  <c:v>17650926.811354332</c:v>
                </c:pt>
                <c:pt idx="105">
                  <c:v>18563435.179071601</c:v>
                </c:pt>
                <c:pt idx="106">
                  <c:v>20599086.505089741</c:v>
                </c:pt>
                <c:pt idx="107">
                  <c:v>23470960.003358625</c:v>
                </c:pt>
                <c:pt idx="108">
                  <c:v>26958825.598330334</c:v>
                </c:pt>
                <c:pt idx="109">
                  <c:v>24146687.363789581</c:v>
                </c:pt>
                <c:pt idx="110">
                  <c:v>23624865.741808213</c:v>
                </c:pt>
                <c:pt idx="111">
                  <c:v>21135379.394068062</c:v>
                </c:pt>
                <c:pt idx="112">
                  <c:v>19485516.285290271</c:v>
                </c:pt>
                <c:pt idx="113">
                  <c:v>18446587.960625339</c:v>
                </c:pt>
                <c:pt idx="114">
                  <c:v>19454787.437304091</c:v>
                </c:pt>
                <c:pt idx="115">
                  <c:v>19687163.849762119</c:v>
                </c:pt>
                <c:pt idx="116">
                  <c:v>18445647.654197656</c:v>
                </c:pt>
                <c:pt idx="117">
                  <c:v>20027832.907224856</c:v>
                </c:pt>
                <c:pt idx="118">
                  <c:v>21537972.734474011</c:v>
                </c:pt>
                <c:pt idx="119">
                  <c:v>24406285.037991315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3-4688-8DB7-003E89390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Bay'!$DQ$2:$DQ$99</c:f>
              <c:numCache>
                <c:formatCode>_(* #,##0_);_(* \(#,##0\);_(* "-"??_);_(@_)</c:formatCode>
                <c:ptCount val="98"/>
                <c:pt idx="12">
                  <c:v>35689845.146455593</c:v>
                </c:pt>
                <c:pt idx="13">
                  <c:v>31052127.796455856</c:v>
                </c:pt>
                <c:pt idx="14">
                  <c:v>30945132.106455661</c:v>
                </c:pt>
                <c:pt idx="15">
                  <c:v>26962832.126455847</c:v>
                </c:pt>
                <c:pt idx="16">
                  <c:v>25149158.314805839</c:v>
                </c:pt>
                <c:pt idx="17">
                  <c:v>23450319.231905892</c:v>
                </c:pt>
                <c:pt idx="18">
                  <c:v>24735877.700845346</c:v>
                </c:pt>
                <c:pt idx="19">
                  <c:v>25109638.237445828</c:v>
                </c:pt>
                <c:pt idx="20">
                  <c:v>24471325.835455954</c:v>
                </c:pt>
                <c:pt idx="21">
                  <c:v>27110771.749455821</c:v>
                </c:pt>
                <c:pt idx="22">
                  <c:v>31297710.257456016</c:v>
                </c:pt>
                <c:pt idx="23">
                  <c:v>37011327.809555583</c:v>
                </c:pt>
                <c:pt idx="24">
                  <c:v>39189589.660393476</c:v>
                </c:pt>
                <c:pt idx="25">
                  <c:v>33260942.973283816</c:v>
                </c:pt>
                <c:pt idx="26">
                  <c:v>32512530.244174119</c:v>
                </c:pt>
                <c:pt idx="27">
                  <c:v>27471876.573284268</c:v>
                </c:pt>
                <c:pt idx="28">
                  <c:v>24996353.421283912</c:v>
                </c:pt>
                <c:pt idx="29">
                  <c:v>22922312.02928406</c:v>
                </c:pt>
                <c:pt idx="30">
                  <c:v>23771550.725313846</c:v>
                </c:pt>
                <c:pt idx="31">
                  <c:v>24031683.393284082</c:v>
                </c:pt>
                <c:pt idx="32">
                  <c:v>23963843.630283989</c:v>
                </c:pt>
                <c:pt idx="33">
                  <c:v>26712038.725283641</c:v>
                </c:pt>
                <c:pt idx="34">
                  <c:v>29944342.142283786</c:v>
                </c:pt>
                <c:pt idx="35">
                  <c:v>34458609.621283635</c:v>
                </c:pt>
                <c:pt idx="36">
                  <c:v>37064996.953135245</c:v>
                </c:pt>
                <c:pt idx="37">
                  <c:v>32217111.653135628</c:v>
                </c:pt>
                <c:pt idx="38">
                  <c:v>31301706.556135852</c:v>
                </c:pt>
                <c:pt idx="39">
                  <c:v>26180701.402135961</c:v>
                </c:pt>
                <c:pt idx="40">
                  <c:v>24136502.647135749</c:v>
                </c:pt>
                <c:pt idx="41">
                  <c:v>22732536.41013588</c:v>
                </c:pt>
                <c:pt idx="42">
                  <c:v>24438562.096135926</c:v>
                </c:pt>
                <c:pt idx="43">
                  <c:v>24929794.74213608</c:v>
                </c:pt>
                <c:pt idx="44">
                  <c:v>24119574.695136014</c:v>
                </c:pt>
                <c:pt idx="45">
                  <c:v>25555975.494135614</c:v>
                </c:pt>
                <c:pt idx="46">
                  <c:v>27427810.28013593</c:v>
                </c:pt>
                <c:pt idx="47">
                  <c:v>31250808.425136063</c:v>
                </c:pt>
                <c:pt idx="48">
                  <c:v>33776564.9538536</c:v>
                </c:pt>
                <c:pt idx="49">
                  <c:v>30585847.143853836</c:v>
                </c:pt>
                <c:pt idx="50">
                  <c:v>29298158.343853869</c:v>
                </c:pt>
                <c:pt idx="51">
                  <c:v>25624655.273853697</c:v>
                </c:pt>
                <c:pt idx="52">
                  <c:v>24196684.173853468</c:v>
                </c:pt>
                <c:pt idx="53">
                  <c:v>23552213.983853932</c:v>
                </c:pt>
                <c:pt idx="54">
                  <c:v>25950194.053853396</c:v>
                </c:pt>
                <c:pt idx="55">
                  <c:v>26241116.263853874</c:v>
                </c:pt>
                <c:pt idx="56">
                  <c:v>24033402.15385364</c:v>
                </c:pt>
                <c:pt idx="57">
                  <c:v>24813024.903853867</c:v>
                </c:pt>
                <c:pt idx="58">
                  <c:v>27231106.703853983</c:v>
                </c:pt>
                <c:pt idx="59">
                  <c:v>34133699.603853822</c:v>
                </c:pt>
                <c:pt idx="60">
                  <c:v>34375735.265900187</c:v>
                </c:pt>
                <c:pt idx="61">
                  <c:v>28862039.975900423</c:v>
                </c:pt>
                <c:pt idx="62">
                  <c:v>29313338.525900368</c:v>
                </c:pt>
                <c:pt idx="63">
                  <c:v>25616855.235900313</c:v>
                </c:pt>
                <c:pt idx="64">
                  <c:v>24267876.095900469</c:v>
                </c:pt>
                <c:pt idx="65">
                  <c:v>22619349.445900396</c:v>
                </c:pt>
                <c:pt idx="66">
                  <c:v>25223991.015900459</c:v>
                </c:pt>
                <c:pt idx="67">
                  <c:v>24749042.545900472</c:v>
                </c:pt>
                <c:pt idx="68">
                  <c:v>23222723.395900417</c:v>
                </c:pt>
                <c:pt idx="69">
                  <c:v>25942437.685900681</c:v>
                </c:pt>
                <c:pt idx="70">
                  <c:v>29254107.975900408</c:v>
                </c:pt>
                <c:pt idx="71">
                  <c:v>35918162.395901039</c:v>
                </c:pt>
                <c:pt idx="72">
                  <c:v>37426201.476736017</c:v>
                </c:pt>
                <c:pt idx="73">
                  <c:v>30894907.026735522</c:v>
                </c:pt>
                <c:pt idx="74">
                  <c:v>30252996.416735217</c:v>
                </c:pt>
                <c:pt idx="75">
                  <c:v>26280461.92673523</c:v>
                </c:pt>
                <c:pt idx="76">
                  <c:v>23798270.966735676</c:v>
                </c:pt>
                <c:pt idx="77">
                  <c:v>23584371.38673538</c:v>
                </c:pt>
                <c:pt idx="78">
                  <c:v>26647830.006735422</c:v>
                </c:pt>
                <c:pt idx="79">
                  <c:v>25954937.806735739</c:v>
                </c:pt>
                <c:pt idx="80">
                  <c:v>24590132.806735635</c:v>
                </c:pt>
                <c:pt idx="81">
                  <c:v>27495530.446735434</c:v>
                </c:pt>
                <c:pt idx="82">
                  <c:v>30232415.62673533</c:v>
                </c:pt>
                <c:pt idx="83">
                  <c:v>33728818.676735342</c:v>
                </c:pt>
                <c:pt idx="84">
                  <c:v>37095969.906736806</c:v>
                </c:pt>
                <c:pt idx="85">
                  <c:v>32923536.046737112</c:v>
                </c:pt>
                <c:pt idx="86">
                  <c:v>30677549.546737101</c:v>
                </c:pt>
                <c:pt idx="87">
                  <c:v>26406823.316737082</c:v>
                </c:pt>
                <c:pt idx="88">
                  <c:v>24624588.956737202</c:v>
                </c:pt>
                <c:pt idx="89">
                  <c:v>23737027.866737057</c:v>
                </c:pt>
                <c:pt idx="90">
                  <c:v>27339633.226737123</c:v>
                </c:pt>
                <c:pt idx="91">
                  <c:v>25699766.866737057</c:v>
                </c:pt>
                <c:pt idx="92">
                  <c:v>23697975.436736908</c:v>
                </c:pt>
                <c:pt idx="93">
                  <c:v>26912547.216737308</c:v>
                </c:pt>
                <c:pt idx="94">
                  <c:v>30189156.75673718</c:v>
                </c:pt>
                <c:pt idx="95">
                  <c:v>34313694.176737517</c:v>
                </c:pt>
                <c:pt idx="96">
                  <c:v>33970222.518295504</c:v>
                </c:pt>
                <c:pt idx="97">
                  <c:v>30935407.83829483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68-4E91-968D-622AD451A28C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Bay'!$DQ$100:$DQ$127</c:f>
              <c:numCache>
                <c:formatCode>_(* #,##0_);_(* \(#,##0\);_(* "-"??_);_(@_)</c:formatCode>
                <c:ptCount val="28"/>
                <c:pt idx="0">
                  <c:v>30730949.938295327</c:v>
                </c:pt>
                <c:pt idx="1">
                  <c:v>27953163.758295137</c:v>
                </c:pt>
                <c:pt idx="2">
                  <c:v>26109322.268295303</c:v>
                </c:pt>
                <c:pt idx="3">
                  <c:v>26663373.718295079</c:v>
                </c:pt>
                <c:pt idx="4">
                  <c:v>29922003.018295165</c:v>
                </c:pt>
                <c:pt idx="5">
                  <c:v>27779800.828295305</c:v>
                </c:pt>
                <c:pt idx="6">
                  <c:v>24833834.528295454</c:v>
                </c:pt>
                <c:pt idx="7">
                  <c:v>27734205.528295334</c:v>
                </c:pt>
                <c:pt idx="8">
                  <c:v>29890958.268295217</c:v>
                </c:pt>
                <c:pt idx="9">
                  <c:v>34237817.038295418</c:v>
                </c:pt>
                <c:pt idx="10">
                  <c:v>36252205.372237101</c:v>
                </c:pt>
                <c:pt idx="11">
                  <c:v>33658266.862237066</c:v>
                </c:pt>
                <c:pt idx="12">
                  <c:v>31082945.672237288</c:v>
                </c:pt>
                <c:pt idx="13">
                  <c:v>27236593.692237053</c:v>
                </c:pt>
                <c:pt idx="14">
                  <c:v>26135130.122237101</c:v>
                </c:pt>
                <c:pt idx="15">
                  <c:v>26757872.082237005</c:v>
                </c:pt>
                <c:pt idx="16">
                  <c:v>29262236.01223693</c:v>
                </c:pt>
                <c:pt idx="17">
                  <c:v>28466496.252237048</c:v>
                </c:pt>
                <c:pt idx="18">
                  <c:v>24758728.932237212</c:v>
                </c:pt>
                <c:pt idx="19">
                  <c:v>25972076.08223699</c:v>
                </c:pt>
                <c:pt idx="20">
                  <c:v>29314486.912236944</c:v>
                </c:pt>
                <c:pt idx="21">
                  <c:v>35925187.642236941</c:v>
                </c:pt>
                <c:pt idx="22">
                  <c:v>39460829.931513704</c:v>
                </c:pt>
                <c:pt idx="23">
                  <c:v>34504919.931513704</c:v>
                </c:pt>
                <c:pt idx="24">
                  <c:v>33467695.931513708</c:v>
                </c:pt>
                <c:pt idx="25">
                  <c:v>29281245.931513708</c:v>
                </c:pt>
                <c:pt idx="26">
                  <c:v>26654974.931513708</c:v>
                </c:pt>
                <c:pt idx="27">
                  <c:v>24864707.931513708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68-4E91-968D-622AD451A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'TB Int Predicted Monthly'!$D$1</c:f>
              <c:strCache>
                <c:ptCount val="1"/>
                <c:pt idx="0">
                  <c:v> TB_IntkWh_NoCDM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Int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'TB Int Predicted Monthly'!$D$2:$D$109</c:f>
              <c:numCache>
                <c:formatCode>_(* #,##0_);_(* \(#,##0\);_(* "-"??_);_(@_)</c:formatCode>
                <c:ptCount val="108"/>
                <c:pt idx="0">
                  <c:v>16730126.307801947</c:v>
                </c:pt>
                <c:pt idx="1">
                  <c:v>13835731.677801952</c:v>
                </c:pt>
                <c:pt idx="2">
                  <c:v>15127497.297801949</c:v>
                </c:pt>
                <c:pt idx="3">
                  <c:v>16237049.297801949</c:v>
                </c:pt>
                <c:pt idx="4">
                  <c:v>16179829.547801953</c:v>
                </c:pt>
                <c:pt idx="5">
                  <c:v>14397869.657801945</c:v>
                </c:pt>
                <c:pt idx="6">
                  <c:v>15358730.637801949</c:v>
                </c:pt>
                <c:pt idx="7">
                  <c:v>15483544.697801944</c:v>
                </c:pt>
                <c:pt idx="8">
                  <c:v>15378585.477801949</c:v>
                </c:pt>
                <c:pt idx="9">
                  <c:v>16354683.447801948</c:v>
                </c:pt>
                <c:pt idx="10">
                  <c:v>16831059.897801947</c:v>
                </c:pt>
                <c:pt idx="11">
                  <c:v>17788795.217801947</c:v>
                </c:pt>
                <c:pt idx="12">
                  <c:v>16404525.602364834</c:v>
                </c:pt>
                <c:pt idx="13">
                  <c:v>14422806.832364833</c:v>
                </c:pt>
                <c:pt idx="14">
                  <c:v>15640173.162364833</c:v>
                </c:pt>
                <c:pt idx="15">
                  <c:v>15898759.312364835</c:v>
                </c:pt>
                <c:pt idx="16">
                  <c:v>17388732.522364832</c:v>
                </c:pt>
                <c:pt idx="17">
                  <c:v>16706938.612364834</c:v>
                </c:pt>
                <c:pt idx="18">
                  <c:v>16949112.182364833</c:v>
                </c:pt>
                <c:pt idx="19">
                  <c:v>16624476.552364832</c:v>
                </c:pt>
                <c:pt idx="20">
                  <c:v>16388961.712364832</c:v>
                </c:pt>
                <c:pt idx="21">
                  <c:v>16846527.412364833</c:v>
                </c:pt>
                <c:pt idx="22">
                  <c:v>17500477.612364832</c:v>
                </c:pt>
                <c:pt idx="23">
                  <c:v>17937632.162364837</c:v>
                </c:pt>
                <c:pt idx="24">
                  <c:v>18071154.391308233</c:v>
                </c:pt>
                <c:pt idx="25">
                  <c:v>15657996.441308239</c:v>
                </c:pt>
                <c:pt idx="26">
                  <c:v>16205361.601308236</c:v>
                </c:pt>
                <c:pt idx="27">
                  <c:v>17439471.501308236</c:v>
                </c:pt>
                <c:pt idx="28">
                  <c:v>18098187.501308236</c:v>
                </c:pt>
                <c:pt idx="29">
                  <c:v>17254672.061308239</c:v>
                </c:pt>
                <c:pt idx="30">
                  <c:v>17987437.351308234</c:v>
                </c:pt>
                <c:pt idx="31">
                  <c:v>17427649.75130824</c:v>
                </c:pt>
                <c:pt idx="32">
                  <c:v>18053251.961308237</c:v>
                </c:pt>
                <c:pt idx="33">
                  <c:v>18053812.241308238</c:v>
                </c:pt>
                <c:pt idx="34">
                  <c:v>19096565.561308235</c:v>
                </c:pt>
                <c:pt idx="35">
                  <c:v>19334686.361308236</c:v>
                </c:pt>
                <c:pt idx="36">
                  <c:v>17338773.127819873</c:v>
                </c:pt>
                <c:pt idx="37">
                  <c:v>15471264.397819875</c:v>
                </c:pt>
                <c:pt idx="38">
                  <c:v>16425360.047819873</c:v>
                </c:pt>
                <c:pt idx="39">
                  <c:v>17442965.347819876</c:v>
                </c:pt>
                <c:pt idx="40">
                  <c:v>15902480.167819874</c:v>
                </c:pt>
                <c:pt idx="41">
                  <c:v>15249067.447819874</c:v>
                </c:pt>
                <c:pt idx="42">
                  <c:v>16163853.177819876</c:v>
                </c:pt>
                <c:pt idx="43">
                  <c:v>16212545.337819872</c:v>
                </c:pt>
                <c:pt idx="44">
                  <c:v>16558507.747819873</c:v>
                </c:pt>
                <c:pt idx="45">
                  <c:v>17044060.307819873</c:v>
                </c:pt>
                <c:pt idx="46">
                  <c:v>17153411.047819875</c:v>
                </c:pt>
                <c:pt idx="47">
                  <c:v>17936375.537819877</c:v>
                </c:pt>
                <c:pt idx="48">
                  <c:v>16479568.256407924</c:v>
                </c:pt>
                <c:pt idx="49">
                  <c:v>14078732.116407925</c:v>
                </c:pt>
                <c:pt idx="50">
                  <c:v>15171702.436407926</c:v>
                </c:pt>
                <c:pt idx="51">
                  <c:v>15683036.976407923</c:v>
                </c:pt>
                <c:pt idx="52">
                  <c:v>16456884.936407922</c:v>
                </c:pt>
                <c:pt idx="53">
                  <c:v>15777504.876407923</c:v>
                </c:pt>
                <c:pt idx="54">
                  <c:v>16368880.896407926</c:v>
                </c:pt>
                <c:pt idx="55">
                  <c:v>15307132.446407923</c:v>
                </c:pt>
                <c:pt idx="56">
                  <c:v>15808734.576407924</c:v>
                </c:pt>
                <c:pt idx="57">
                  <c:v>15963210.556407921</c:v>
                </c:pt>
                <c:pt idx="58">
                  <c:v>16587784.776407924</c:v>
                </c:pt>
                <c:pt idx="59">
                  <c:v>16860578.096407928</c:v>
                </c:pt>
                <c:pt idx="60">
                  <c:v>15196378.689372135</c:v>
                </c:pt>
                <c:pt idx="61">
                  <c:v>13616770.229372134</c:v>
                </c:pt>
                <c:pt idx="62">
                  <c:v>14931752.149372136</c:v>
                </c:pt>
                <c:pt idx="63">
                  <c:v>17249487.989372134</c:v>
                </c:pt>
                <c:pt idx="64">
                  <c:v>15754876.239372136</c:v>
                </c:pt>
                <c:pt idx="65">
                  <c:v>15112495.589372136</c:v>
                </c:pt>
                <c:pt idx="66">
                  <c:v>16036949.579372136</c:v>
                </c:pt>
                <c:pt idx="67">
                  <c:v>15731687.929372137</c:v>
                </c:pt>
                <c:pt idx="68">
                  <c:v>15059757.389372136</c:v>
                </c:pt>
                <c:pt idx="69">
                  <c:v>16566005.559372136</c:v>
                </c:pt>
                <c:pt idx="70">
                  <c:v>16735405.889372135</c:v>
                </c:pt>
                <c:pt idx="71">
                  <c:v>16667821.609372135</c:v>
                </c:pt>
                <c:pt idx="72">
                  <c:v>15445811.899528764</c:v>
                </c:pt>
                <c:pt idx="73">
                  <c:v>13327840.249528764</c:v>
                </c:pt>
                <c:pt idx="74">
                  <c:v>15176304.169528762</c:v>
                </c:pt>
                <c:pt idx="75">
                  <c:v>16135678.349528763</c:v>
                </c:pt>
                <c:pt idx="76">
                  <c:v>16483062.289528763</c:v>
                </c:pt>
                <c:pt idx="77">
                  <c:v>14912158.419528764</c:v>
                </c:pt>
                <c:pt idx="78">
                  <c:v>16004458.559528762</c:v>
                </c:pt>
                <c:pt idx="79">
                  <c:v>15103823.929528764</c:v>
                </c:pt>
                <c:pt idx="80">
                  <c:v>15309116.249528764</c:v>
                </c:pt>
                <c:pt idx="81">
                  <c:v>15748470.479528762</c:v>
                </c:pt>
                <c:pt idx="82">
                  <c:v>16898756.249528762</c:v>
                </c:pt>
                <c:pt idx="83">
                  <c:v>16646524.359528767</c:v>
                </c:pt>
                <c:pt idx="84">
                  <c:v>14937664.958892485</c:v>
                </c:pt>
                <c:pt idx="85">
                  <c:v>13195414.638892485</c:v>
                </c:pt>
                <c:pt idx="86">
                  <c:v>14184175.028892482</c:v>
                </c:pt>
                <c:pt idx="87">
                  <c:v>15408308.768892484</c:v>
                </c:pt>
                <c:pt idx="88">
                  <c:v>15095785.628892485</c:v>
                </c:pt>
                <c:pt idx="89">
                  <c:v>14699794.268892486</c:v>
                </c:pt>
                <c:pt idx="90">
                  <c:v>15600783.888892485</c:v>
                </c:pt>
                <c:pt idx="91">
                  <c:v>15501618.918892484</c:v>
                </c:pt>
                <c:pt idx="92">
                  <c:v>15275490.668892484</c:v>
                </c:pt>
                <c:pt idx="93">
                  <c:v>16063368.678892484</c:v>
                </c:pt>
                <c:pt idx="94">
                  <c:v>16428564.668892484</c:v>
                </c:pt>
                <c:pt idx="95">
                  <c:v>16225728.698892483</c:v>
                </c:pt>
                <c:pt idx="96">
                  <c:v>14481370.196357774</c:v>
                </c:pt>
                <c:pt idx="97">
                  <c:v>12659812.336357772</c:v>
                </c:pt>
                <c:pt idx="98">
                  <c:v>14753186.256357772</c:v>
                </c:pt>
                <c:pt idx="99">
                  <c:v>15906566.116357772</c:v>
                </c:pt>
                <c:pt idx="100">
                  <c:v>15275818.566357773</c:v>
                </c:pt>
                <c:pt idx="101">
                  <c:v>14808296.416357771</c:v>
                </c:pt>
                <c:pt idx="102">
                  <c:v>15793191.616357772</c:v>
                </c:pt>
                <c:pt idx="103">
                  <c:v>14372046.216357771</c:v>
                </c:pt>
                <c:pt idx="104">
                  <c:v>14282496.316357771</c:v>
                </c:pt>
                <c:pt idx="105">
                  <c:v>15445250.096357772</c:v>
                </c:pt>
                <c:pt idx="106">
                  <c:v>16209194.116357772</c:v>
                </c:pt>
                <c:pt idx="107">
                  <c:v>15842418.376357771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4-48BA-B73D-E246B26459D4}"/>
            </c:ext>
          </c:extLst>
        </c:ser>
        <c:ser>
          <c:idx val="1"/>
          <c:order val="1"/>
          <c:tx>
            <c:strRef>
              <c:f>'TB Int Predicted Monthly'!$M$1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Int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'TB Int Predicted Monthly'!$M$2:$M$109</c:f>
              <c:numCache>
                <c:formatCode>_(* #,##0_);_(* \(#,##0\);_(* "-"??_);_(@_)</c:formatCode>
                <c:ptCount val="108"/>
                <c:pt idx="0">
                  <c:v>16758347.493906759</c:v>
                </c:pt>
                <c:pt idx="1">
                  <c:v>15250434.926644329</c:v>
                </c:pt>
                <c:pt idx="2">
                  <c:v>16747100.376332914</c:v>
                </c:pt>
                <c:pt idx="3">
                  <c:v>16240713.814720824</c:v>
                </c:pt>
                <c:pt idx="4">
                  <c:v>16735853.25875907</c:v>
                </c:pt>
                <c:pt idx="5">
                  <c:v>16229466.697146982</c:v>
                </c:pt>
                <c:pt idx="6">
                  <c:v>16724606.141185228</c:v>
                </c:pt>
                <c:pt idx="7">
                  <c:v>16718982.582398307</c:v>
                </c:pt>
                <c:pt idx="8">
                  <c:v>16212596.020786215</c:v>
                </c:pt>
                <c:pt idx="9">
                  <c:v>16707735.464824464</c:v>
                </c:pt>
                <c:pt idx="10">
                  <c:v>17073177.174191769</c:v>
                </c:pt>
                <c:pt idx="11">
                  <c:v>16696488.34725062</c:v>
                </c:pt>
                <c:pt idx="12">
                  <c:v>16716512.800256878</c:v>
                </c:pt>
                <c:pt idx="13">
                  <c:v>15234248.244787632</c:v>
                </c:pt>
                <c:pt idx="14">
                  <c:v>16756561.706269398</c:v>
                </c:pt>
                <c:pt idx="15">
                  <c:v>16275823.156450488</c:v>
                </c:pt>
                <c:pt idx="16">
                  <c:v>16796610.612281919</c:v>
                </c:pt>
                <c:pt idx="17">
                  <c:v>16315872.062463008</c:v>
                </c:pt>
                <c:pt idx="18">
                  <c:v>16836659.518294435</c:v>
                </c:pt>
                <c:pt idx="19">
                  <c:v>16856683.971300695</c:v>
                </c:pt>
                <c:pt idx="20">
                  <c:v>16375945.421481784</c:v>
                </c:pt>
                <c:pt idx="21">
                  <c:v>16896732.877313215</c:v>
                </c:pt>
                <c:pt idx="22">
                  <c:v>17287822.598473702</c:v>
                </c:pt>
                <c:pt idx="23">
                  <c:v>16936781.783325732</c:v>
                </c:pt>
                <c:pt idx="24">
                  <c:v>16920918.128149308</c:v>
                </c:pt>
                <c:pt idx="25">
                  <c:v>15402765.46449738</c:v>
                </c:pt>
                <c:pt idx="26">
                  <c:v>16889190.817796461</c:v>
                </c:pt>
                <c:pt idx="27">
                  <c:v>16372564.159794871</c:v>
                </c:pt>
                <c:pt idx="28">
                  <c:v>16857463.507443618</c:v>
                </c:pt>
                <c:pt idx="29">
                  <c:v>16340836.849442024</c:v>
                </c:pt>
                <c:pt idx="30">
                  <c:v>16825736.197090771</c:v>
                </c:pt>
                <c:pt idx="31">
                  <c:v>16809872.541914348</c:v>
                </c:pt>
                <c:pt idx="32">
                  <c:v>16293245.883912755</c:v>
                </c:pt>
                <c:pt idx="33">
                  <c:v>16778145.231561501</c:v>
                </c:pt>
                <c:pt idx="34">
                  <c:v>17133346.844539307</c:v>
                </c:pt>
                <c:pt idx="35">
                  <c:v>16746417.921208654</c:v>
                </c:pt>
                <c:pt idx="36">
                  <c:v>16775673.140350364</c:v>
                </c:pt>
                <c:pt idx="37">
                  <c:v>15774147.134700026</c:v>
                </c:pt>
                <c:pt idx="38">
                  <c:v>16775673.140350364</c:v>
                </c:pt>
                <c:pt idx="39">
                  <c:v>16274910.137525197</c:v>
                </c:pt>
                <c:pt idx="40">
                  <c:v>16775673.140350364</c:v>
                </c:pt>
                <c:pt idx="41">
                  <c:v>16274910.137525197</c:v>
                </c:pt>
                <c:pt idx="42">
                  <c:v>16775673.140350364</c:v>
                </c:pt>
                <c:pt idx="43">
                  <c:v>16775673.140350364</c:v>
                </c:pt>
                <c:pt idx="44">
                  <c:v>16274910.137525197</c:v>
                </c:pt>
                <c:pt idx="45">
                  <c:v>16775673.140350364</c:v>
                </c:pt>
                <c:pt idx="46">
                  <c:v>17146738.408504594</c:v>
                </c:pt>
                <c:pt idx="47">
                  <c:v>16775673.140350364</c:v>
                </c:pt>
                <c:pt idx="48">
                  <c:v>16565035.562530009</c:v>
                </c:pt>
                <c:pt idx="49">
                  <c:v>14009558.664952721</c:v>
                </c:pt>
                <c:pt idx="50">
                  <c:v>15511847.67342823</c:v>
                </c:pt>
                <c:pt idx="51">
                  <c:v>15011084.670603059</c:v>
                </c:pt>
                <c:pt idx="52">
                  <c:v>15511847.67342823</c:v>
                </c:pt>
                <c:pt idx="53">
                  <c:v>15011084.670603059</c:v>
                </c:pt>
                <c:pt idx="54">
                  <c:v>15511847.67342823</c:v>
                </c:pt>
                <c:pt idx="55">
                  <c:v>15511847.67342823</c:v>
                </c:pt>
                <c:pt idx="56">
                  <c:v>15011084.670603059</c:v>
                </c:pt>
                <c:pt idx="57">
                  <c:v>15511847.67342823</c:v>
                </c:pt>
                <c:pt idx="58">
                  <c:v>15882912.941582456</c:v>
                </c:pt>
                <c:pt idx="59">
                  <c:v>15511847.67342823</c:v>
                </c:pt>
                <c:pt idx="60">
                  <c:v>15511847.67342823</c:v>
                </c:pt>
                <c:pt idx="61">
                  <c:v>14009558.664952721</c:v>
                </c:pt>
                <c:pt idx="62">
                  <c:v>15511847.67342823</c:v>
                </c:pt>
                <c:pt idx="63">
                  <c:v>15011084.670603059</c:v>
                </c:pt>
                <c:pt idx="64">
                  <c:v>15511847.67342823</c:v>
                </c:pt>
                <c:pt idx="65">
                  <c:v>14800447.092782704</c:v>
                </c:pt>
                <c:pt idx="66">
                  <c:v>15511847.67342823</c:v>
                </c:pt>
                <c:pt idx="67">
                  <c:v>15511847.67342823</c:v>
                </c:pt>
                <c:pt idx="68">
                  <c:v>15011084.670603059</c:v>
                </c:pt>
                <c:pt idx="69">
                  <c:v>15933122.82906894</c:v>
                </c:pt>
                <c:pt idx="70">
                  <c:v>16093550.519402813</c:v>
                </c:pt>
                <c:pt idx="71">
                  <c:v>15933122.82906894</c:v>
                </c:pt>
                <c:pt idx="72">
                  <c:v>15511847.67342823</c:v>
                </c:pt>
                <c:pt idx="73">
                  <c:v>14009558.664952721</c:v>
                </c:pt>
                <c:pt idx="74">
                  <c:v>15511847.67342823</c:v>
                </c:pt>
                <c:pt idx="75">
                  <c:v>15011084.670603059</c:v>
                </c:pt>
                <c:pt idx="76">
                  <c:v>15511847.67342823</c:v>
                </c:pt>
                <c:pt idx="77">
                  <c:v>15011084.670603059</c:v>
                </c:pt>
                <c:pt idx="78">
                  <c:v>15511847.67342823</c:v>
                </c:pt>
                <c:pt idx="79">
                  <c:v>15511847.67342823</c:v>
                </c:pt>
                <c:pt idx="80">
                  <c:v>15011084.670603059</c:v>
                </c:pt>
                <c:pt idx="81">
                  <c:v>15511847.67342823</c:v>
                </c:pt>
                <c:pt idx="82">
                  <c:v>15882912.941582456</c:v>
                </c:pt>
                <c:pt idx="83">
                  <c:v>15511847.67342823</c:v>
                </c:pt>
                <c:pt idx="84">
                  <c:v>15511847.67342823</c:v>
                </c:pt>
                <c:pt idx="85">
                  <c:v>14510321.667777892</c:v>
                </c:pt>
                <c:pt idx="86">
                  <c:v>15511847.67342823</c:v>
                </c:pt>
                <c:pt idx="87">
                  <c:v>15011084.670603059</c:v>
                </c:pt>
                <c:pt idx="88">
                  <c:v>15722485.251248585</c:v>
                </c:pt>
                <c:pt idx="89">
                  <c:v>15011084.670603059</c:v>
                </c:pt>
                <c:pt idx="90">
                  <c:v>15511847.67342823</c:v>
                </c:pt>
                <c:pt idx="91">
                  <c:v>15511847.67342823</c:v>
                </c:pt>
                <c:pt idx="92">
                  <c:v>15011084.670603059</c:v>
                </c:pt>
                <c:pt idx="93">
                  <c:v>15511847.67342823</c:v>
                </c:pt>
                <c:pt idx="94">
                  <c:v>15882912.941582456</c:v>
                </c:pt>
                <c:pt idx="95">
                  <c:v>15511847.67342823</c:v>
                </c:pt>
                <c:pt idx="96">
                  <c:v>15511847.67342823</c:v>
                </c:pt>
                <c:pt idx="97">
                  <c:v>14009558.664952721</c:v>
                </c:pt>
                <c:pt idx="98">
                  <c:v>15511847.67342823</c:v>
                </c:pt>
                <c:pt idx="99">
                  <c:v>15011084.670603059</c:v>
                </c:pt>
                <c:pt idx="100">
                  <c:v>15511847.67342823</c:v>
                </c:pt>
                <c:pt idx="101">
                  <c:v>15011084.670603059</c:v>
                </c:pt>
                <c:pt idx="102">
                  <c:v>15511847.67342823</c:v>
                </c:pt>
                <c:pt idx="103">
                  <c:v>15511847.67342823</c:v>
                </c:pt>
                <c:pt idx="104">
                  <c:v>15011084.670603059</c:v>
                </c:pt>
                <c:pt idx="105">
                  <c:v>15511847.67342823</c:v>
                </c:pt>
                <c:pt idx="106">
                  <c:v>15882912.941582456</c:v>
                </c:pt>
                <c:pt idx="107">
                  <c:v>15511847.67342823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4-48BA-B73D-E246B2645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'K Res Predicted Monthly'!$D$1</c:f>
              <c:strCache>
                <c:ptCount val="1"/>
                <c:pt idx="0">
                  <c:v> K_ReskWh_NoCDM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Res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'K Res Predicted Monthly'!$D$2:$D$109</c:f>
              <c:numCache>
                <c:formatCode>_(* #,##0_);_(* \(#,##0\);_(* "-"??_);_(@_)</c:formatCode>
                <c:ptCount val="108"/>
                <c:pt idx="0">
                  <c:v>4428921.8261047518</c:v>
                </c:pt>
                <c:pt idx="1">
                  <c:v>3670674.2661047578</c:v>
                </c:pt>
                <c:pt idx="2">
                  <c:v>3446339.2461047722</c:v>
                </c:pt>
                <c:pt idx="3">
                  <c:v>2934864.136104757</c:v>
                </c:pt>
                <c:pt idx="4">
                  <c:v>2590039.7361047594</c:v>
                </c:pt>
                <c:pt idx="5">
                  <c:v>2556824.976104761</c:v>
                </c:pt>
                <c:pt idx="6">
                  <c:v>2858455.0761047606</c:v>
                </c:pt>
                <c:pt idx="7">
                  <c:v>2791223.6861047638</c:v>
                </c:pt>
                <c:pt idx="8">
                  <c:v>2531996.546104766</c:v>
                </c:pt>
                <c:pt idx="9">
                  <c:v>2818286.3861047742</c:v>
                </c:pt>
                <c:pt idx="10">
                  <c:v>3421289.1561047719</c:v>
                </c:pt>
                <c:pt idx="11">
                  <c:v>4658820.2161047626</c:v>
                </c:pt>
                <c:pt idx="12">
                  <c:v>4833879.6180433435</c:v>
                </c:pt>
                <c:pt idx="13">
                  <c:v>3967393.9980433411</c:v>
                </c:pt>
                <c:pt idx="14">
                  <c:v>3744044.1880433518</c:v>
                </c:pt>
                <c:pt idx="15">
                  <c:v>2993700.0280433511</c:v>
                </c:pt>
                <c:pt idx="16">
                  <c:v>2707831.4980433621</c:v>
                </c:pt>
                <c:pt idx="17">
                  <c:v>2502905.518043356</c:v>
                </c:pt>
                <c:pt idx="18">
                  <c:v>2772628.5180433504</c:v>
                </c:pt>
                <c:pt idx="19">
                  <c:v>2751198.5180433439</c:v>
                </c:pt>
                <c:pt idx="20">
                  <c:v>2459305.1980433566</c:v>
                </c:pt>
                <c:pt idx="21">
                  <c:v>2756786.8780433554</c:v>
                </c:pt>
                <c:pt idx="22">
                  <c:v>3399073.1780433659</c:v>
                </c:pt>
                <c:pt idx="23">
                  <c:v>4055275.2380433525</c:v>
                </c:pt>
                <c:pt idx="24">
                  <c:v>4318021.554447555</c:v>
                </c:pt>
                <c:pt idx="25">
                  <c:v>3823698.9544475409</c:v>
                </c:pt>
                <c:pt idx="26">
                  <c:v>3344596.9744475554</c:v>
                </c:pt>
                <c:pt idx="27">
                  <c:v>2663252.3544475622</c:v>
                </c:pt>
                <c:pt idx="28">
                  <c:v>2489621.1044475553</c:v>
                </c:pt>
                <c:pt idx="29">
                  <c:v>2448595.1744475504</c:v>
                </c:pt>
                <c:pt idx="30">
                  <c:v>2859198.3644475471</c:v>
                </c:pt>
                <c:pt idx="31">
                  <c:v>2778483.5444475645</c:v>
                </c:pt>
                <c:pt idx="32">
                  <c:v>2478158.0244475584</c:v>
                </c:pt>
                <c:pt idx="33">
                  <c:v>2617735.8344475585</c:v>
                </c:pt>
                <c:pt idx="34">
                  <c:v>2918834.2044475572</c:v>
                </c:pt>
                <c:pt idx="35">
                  <c:v>3569812.1244475492</c:v>
                </c:pt>
                <c:pt idx="36">
                  <c:v>3971822.8762589148</c:v>
                </c:pt>
                <c:pt idx="37">
                  <c:v>3423141.6762589025</c:v>
                </c:pt>
                <c:pt idx="38">
                  <c:v>3114616.6062589139</c:v>
                </c:pt>
                <c:pt idx="39">
                  <c:v>2706752.026258904</c:v>
                </c:pt>
                <c:pt idx="40">
                  <c:v>2457069.8562589004</c:v>
                </c:pt>
                <c:pt idx="41">
                  <c:v>2433898.0162588996</c:v>
                </c:pt>
                <c:pt idx="42">
                  <c:v>2834544.0462589143</c:v>
                </c:pt>
                <c:pt idx="43">
                  <c:v>2816805.176258923</c:v>
                </c:pt>
                <c:pt idx="44">
                  <c:v>2404656.0762589085</c:v>
                </c:pt>
                <c:pt idx="45">
                  <c:v>2624969.0062589077</c:v>
                </c:pt>
                <c:pt idx="46">
                  <c:v>2850520.4662589105</c:v>
                </c:pt>
                <c:pt idx="47">
                  <c:v>3844258.5662589031</c:v>
                </c:pt>
                <c:pt idx="48">
                  <c:v>3911552.0501713762</c:v>
                </c:pt>
                <c:pt idx="49">
                  <c:v>3185836.2501713745</c:v>
                </c:pt>
                <c:pt idx="50">
                  <c:v>3193843.6901713731</c:v>
                </c:pt>
                <c:pt idx="51">
                  <c:v>2605657.1701713782</c:v>
                </c:pt>
                <c:pt idx="52">
                  <c:v>2485385.2501713675</c:v>
                </c:pt>
                <c:pt idx="53">
                  <c:v>2427147.3701713756</c:v>
                </c:pt>
                <c:pt idx="54">
                  <c:v>2761935.4601713601</c:v>
                </c:pt>
                <c:pt idx="55">
                  <c:v>2746239.7601713664</c:v>
                </c:pt>
                <c:pt idx="56">
                  <c:v>2428924.4901713692</c:v>
                </c:pt>
                <c:pt idx="57">
                  <c:v>2724484.9201713772</c:v>
                </c:pt>
                <c:pt idx="58">
                  <c:v>3253673.7501713838</c:v>
                </c:pt>
                <c:pt idx="59">
                  <c:v>4030424.2801713818</c:v>
                </c:pt>
                <c:pt idx="60">
                  <c:v>4288565.5628881892</c:v>
                </c:pt>
                <c:pt idx="61">
                  <c:v>3566235.5228881883</c:v>
                </c:pt>
                <c:pt idx="62">
                  <c:v>3237215.6528881835</c:v>
                </c:pt>
                <c:pt idx="63">
                  <c:v>2815933.172888177</c:v>
                </c:pt>
                <c:pt idx="64">
                  <c:v>2538073.1328881788</c:v>
                </c:pt>
                <c:pt idx="65">
                  <c:v>2751481.0828881785</c:v>
                </c:pt>
                <c:pt idx="66">
                  <c:v>3112005.4728881856</c:v>
                </c:pt>
                <c:pt idx="67">
                  <c:v>2860918.0628881883</c:v>
                </c:pt>
                <c:pt idx="68">
                  <c:v>2537095.3628881732</c:v>
                </c:pt>
                <c:pt idx="69">
                  <c:v>2935509.5128881787</c:v>
                </c:pt>
                <c:pt idx="70">
                  <c:v>3314619.2328881845</c:v>
                </c:pt>
                <c:pt idx="71">
                  <c:v>3786599.5728881801</c:v>
                </c:pt>
                <c:pt idx="72">
                  <c:v>4285205.7962031886</c:v>
                </c:pt>
                <c:pt idx="73">
                  <c:v>3895326.6662031952</c:v>
                </c:pt>
                <c:pt idx="74">
                  <c:v>3468572.0462031956</c:v>
                </c:pt>
                <c:pt idx="75">
                  <c:v>2797522.226203199</c:v>
                </c:pt>
                <c:pt idx="76">
                  <c:v>2592204.7662031972</c:v>
                </c:pt>
                <c:pt idx="77">
                  <c:v>2584379.146203198</c:v>
                </c:pt>
                <c:pt idx="78">
                  <c:v>3074702.6162031852</c:v>
                </c:pt>
                <c:pt idx="79">
                  <c:v>2844241.2762032002</c:v>
                </c:pt>
                <c:pt idx="80">
                  <c:v>2545163.4762031892</c:v>
                </c:pt>
                <c:pt idx="81">
                  <c:v>3003280.7462031962</c:v>
                </c:pt>
                <c:pt idx="82">
                  <c:v>3409057.6362031819</c:v>
                </c:pt>
                <c:pt idx="83">
                  <c:v>3963285.6762032011</c:v>
                </c:pt>
                <c:pt idx="84">
                  <c:v>4030396.5683218595</c:v>
                </c:pt>
                <c:pt idx="85">
                  <c:v>3631748.8283218495</c:v>
                </c:pt>
                <c:pt idx="86">
                  <c:v>3459845.6483218516</c:v>
                </c:pt>
                <c:pt idx="87">
                  <c:v>3078909.078321863</c:v>
                </c:pt>
                <c:pt idx="88">
                  <c:v>2818922.1083218721</c:v>
                </c:pt>
                <c:pt idx="89">
                  <c:v>2976371.9783218578</c:v>
                </c:pt>
                <c:pt idx="90">
                  <c:v>3484374.4583218512</c:v>
                </c:pt>
                <c:pt idx="91">
                  <c:v>3214421.3483218644</c:v>
                </c:pt>
                <c:pt idx="92">
                  <c:v>2636023.2283218615</c:v>
                </c:pt>
                <c:pt idx="93">
                  <c:v>3046148.4283218691</c:v>
                </c:pt>
                <c:pt idx="94">
                  <c:v>3365137.538321849</c:v>
                </c:pt>
                <c:pt idx="95">
                  <c:v>3910104.8183218585</c:v>
                </c:pt>
                <c:pt idx="96">
                  <c:v>4229260.4645092282</c:v>
                </c:pt>
                <c:pt idx="97">
                  <c:v>4102103.4845092273</c:v>
                </c:pt>
                <c:pt idx="98">
                  <c:v>3397547.2445092313</c:v>
                </c:pt>
                <c:pt idx="99">
                  <c:v>2925565.3045092286</c:v>
                </c:pt>
                <c:pt idx="100">
                  <c:v>2801679.1845092289</c:v>
                </c:pt>
                <c:pt idx="101">
                  <c:v>3044908.9945092197</c:v>
                </c:pt>
                <c:pt idx="102">
                  <c:v>3569609.3145092279</c:v>
                </c:pt>
                <c:pt idx="103">
                  <c:v>3210417.8745092261</c:v>
                </c:pt>
                <c:pt idx="104">
                  <c:v>2585062.2845092253</c:v>
                </c:pt>
                <c:pt idx="105">
                  <c:v>2821908.5645092358</c:v>
                </c:pt>
                <c:pt idx="106">
                  <c:v>3289645.8445092291</c:v>
                </c:pt>
                <c:pt idx="107">
                  <c:v>4224541.4845092343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73-4EE9-B955-3B6F73BEF974}"/>
            </c:ext>
          </c:extLst>
        </c:ser>
        <c:ser>
          <c:idx val="1"/>
          <c:order val="1"/>
          <c:tx>
            <c:strRef>
              <c:f>'K Res Predicted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Res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'K Res Predicted Monthly'!$S$2:$S$109</c:f>
              <c:numCache>
                <c:formatCode>_(* #,##0_);_(* \(#,##0\);_(* "-"??_);_(@_)</c:formatCode>
                <c:ptCount val="108"/>
                <c:pt idx="0">
                  <c:v>4180622.1186623499</c:v>
                </c:pt>
                <c:pt idx="1">
                  <c:v>3491436.6001662049</c:v>
                </c:pt>
                <c:pt idx="2">
                  <c:v>3503783.4795022984</c:v>
                </c:pt>
                <c:pt idx="3">
                  <c:v>2940677.3277344895</c:v>
                </c:pt>
                <c:pt idx="4">
                  <c:v>2471390.9003582308</c:v>
                </c:pt>
                <c:pt idx="5">
                  <c:v>2528082.5233701067</c:v>
                </c:pt>
                <c:pt idx="6">
                  <c:v>2927431.0015420876</c:v>
                </c:pt>
                <c:pt idx="7">
                  <c:v>2873834.6216772366</c:v>
                </c:pt>
                <c:pt idx="8">
                  <c:v>2336520.3434546348</c:v>
                </c:pt>
                <c:pt idx="9">
                  <c:v>2855952.6076307753</c:v>
                </c:pt>
                <c:pt idx="10">
                  <c:v>3332485.1501231659</c:v>
                </c:pt>
                <c:pt idx="11">
                  <c:v>4452320.5230262745</c:v>
                </c:pt>
                <c:pt idx="12">
                  <c:v>4465450.929185126</c:v>
                </c:pt>
                <c:pt idx="13">
                  <c:v>3764549.048270314</c:v>
                </c:pt>
                <c:pt idx="14">
                  <c:v>3722354.2404850246</c:v>
                </c:pt>
                <c:pt idx="15">
                  <c:v>2872197.2094598641</c:v>
                </c:pt>
                <c:pt idx="16">
                  <c:v>2640893.8612819891</c:v>
                </c:pt>
                <c:pt idx="17">
                  <c:v>2426432.3614955214</c:v>
                </c:pt>
                <c:pt idx="18">
                  <c:v>2760291.2390980255</c:v>
                </c:pt>
                <c:pt idx="19">
                  <c:v>2737029.6013221778</c:v>
                </c:pt>
                <c:pt idx="20">
                  <c:v>2396889.2925982405</c:v>
                </c:pt>
                <c:pt idx="21">
                  <c:v>2765568.347235363</c:v>
                </c:pt>
                <c:pt idx="22">
                  <c:v>3516512.8425956839</c:v>
                </c:pt>
                <c:pt idx="23">
                  <c:v>3782871.8151734509</c:v>
                </c:pt>
                <c:pt idx="24">
                  <c:v>4129312.5315185306</c:v>
                </c:pt>
                <c:pt idx="25">
                  <c:v>3856259.8851336762</c:v>
                </c:pt>
                <c:pt idx="26">
                  <c:v>3284202.6872765832</c:v>
                </c:pt>
                <c:pt idx="27">
                  <c:v>2626759.6174136414</c:v>
                </c:pt>
                <c:pt idx="28">
                  <c:v>2519448.0489155729</c:v>
                </c:pt>
                <c:pt idx="29">
                  <c:v>2456709.5936286566</c:v>
                </c:pt>
                <c:pt idx="30">
                  <c:v>2981922.3927381914</c:v>
                </c:pt>
                <c:pt idx="31">
                  <c:v>2752757.5742025515</c:v>
                </c:pt>
                <c:pt idx="32">
                  <c:v>2499792.5107943472</c:v>
                </c:pt>
                <c:pt idx="33">
                  <c:v>2744675.1982283099</c:v>
                </c:pt>
                <c:pt idx="34">
                  <c:v>3016951.3898135368</c:v>
                </c:pt>
                <c:pt idx="35">
                  <c:v>3605712.3351532556</c:v>
                </c:pt>
                <c:pt idx="36">
                  <c:v>4024471.2884963164</c:v>
                </c:pt>
                <c:pt idx="37">
                  <c:v>3587302.2989275018</c:v>
                </c:pt>
                <c:pt idx="38">
                  <c:v>3156332.7319142302</c:v>
                </c:pt>
                <c:pt idx="39">
                  <c:v>2788768.6287890081</c:v>
                </c:pt>
                <c:pt idx="40">
                  <c:v>2438474.9433503733</c:v>
                </c:pt>
                <c:pt idx="41">
                  <c:v>2430327.9901747461</c:v>
                </c:pt>
                <c:pt idx="42">
                  <c:v>2847801.9254415161</c:v>
                </c:pt>
                <c:pt idx="43">
                  <c:v>2806240.8578971568</c:v>
                </c:pt>
                <c:pt idx="44">
                  <c:v>2304339.9924887493</c:v>
                </c:pt>
                <c:pt idx="45">
                  <c:v>2785192.9106657067</c:v>
                </c:pt>
                <c:pt idx="46">
                  <c:v>2857366.4534213431</c:v>
                </c:pt>
                <c:pt idx="47">
                  <c:v>3988110.1637487281</c:v>
                </c:pt>
                <c:pt idx="48">
                  <c:v>3942803.1250426266</c:v>
                </c:pt>
                <c:pt idx="49">
                  <c:v>3276386.6736178095</c:v>
                </c:pt>
                <c:pt idx="50">
                  <c:v>3389275.0257353508</c:v>
                </c:pt>
                <c:pt idx="51">
                  <c:v>2657638.0236168345</c:v>
                </c:pt>
                <c:pt idx="52">
                  <c:v>2405245.7826020718</c:v>
                </c:pt>
                <c:pt idx="53">
                  <c:v>2452205.2480760752</c:v>
                </c:pt>
                <c:pt idx="54">
                  <c:v>2924111.011777245</c:v>
                </c:pt>
                <c:pt idx="55">
                  <c:v>2730273.9334607106</c:v>
                </c:pt>
                <c:pt idx="56">
                  <c:v>2414439.9313613554</c:v>
                </c:pt>
                <c:pt idx="57">
                  <c:v>2791858.7880967217</c:v>
                </c:pt>
                <c:pt idx="58">
                  <c:v>3443156.5638781558</c:v>
                </c:pt>
                <c:pt idx="59">
                  <c:v>4194474.90031882</c:v>
                </c:pt>
                <c:pt idx="60">
                  <c:v>4146541.7803809484</c:v>
                </c:pt>
                <c:pt idx="61">
                  <c:v>3724956.902256561</c:v>
                </c:pt>
                <c:pt idx="62">
                  <c:v>3336667.751603174</c:v>
                </c:pt>
                <c:pt idx="63">
                  <c:v>2979550.3343848195</c:v>
                </c:pt>
                <c:pt idx="64">
                  <c:v>2574297.2147495626</c:v>
                </c:pt>
                <c:pt idx="65">
                  <c:v>2767314.892925675</c:v>
                </c:pt>
                <c:pt idx="66">
                  <c:v>3075113.3925886108</c:v>
                </c:pt>
                <c:pt idx="67">
                  <c:v>2924828.4488567924</c:v>
                </c:pt>
                <c:pt idx="68">
                  <c:v>2547271.9887650167</c:v>
                </c:pt>
                <c:pt idx="69">
                  <c:v>3079430.0366030945</c:v>
                </c:pt>
                <c:pt idx="70">
                  <c:v>3564880.6822858057</c:v>
                </c:pt>
                <c:pt idx="71">
                  <c:v>3849160.5719685555</c:v>
                </c:pt>
                <c:pt idx="72">
                  <c:v>4363410.8418781217</c:v>
                </c:pt>
                <c:pt idx="73">
                  <c:v>3772140.7149316543</c:v>
                </c:pt>
                <c:pt idx="74">
                  <c:v>3540608.4131900934</c:v>
                </c:pt>
                <c:pt idx="75">
                  <c:v>2792608.9049351625</c:v>
                </c:pt>
                <c:pt idx="76">
                  <c:v>2542865.5567603679</c:v>
                </c:pt>
                <c:pt idx="77">
                  <c:v>2650967.9839273351</c:v>
                </c:pt>
                <c:pt idx="78">
                  <c:v>3030778.7559414878</c:v>
                </c:pt>
                <c:pt idx="79">
                  <c:v>2814371.1211902699</c:v>
                </c:pt>
                <c:pt idx="80">
                  <c:v>2511490.1860284358</c:v>
                </c:pt>
                <c:pt idx="81">
                  <c:v>3015106.4000522504</c:v>
                </c:pt>
                <c:pt idx="82">
                  <c:v>3482578.4896097644</c:v>
                </c:pt>
                <c:pt idx="83">
                  <c:v>3998963.5589312878</c:v>
                </c:pt>
                <c:pt idx="84">
                  <c:v>4028802.8447035355</c:v>
                </c:pt>
                <c:pt idx="85">
                  <c:v>3714396.0152619169</c:v>
                </c:pt>
                <c:pt idx="86">
                  <c:v>3477768.8124952032</c:v>
                </c:pt>
                <c:pt idx="87">
                  <c:v>3109005.0249739527</c:v>
                </c:pt>
                <c:pt idx="88">
                  <c:v>2843179.2987658093</c:v>
                </c:pt>
                <c:pt idx="89">
                  <c:v>2920998.3099622186</c:v>
                </c:pt>
                <c:pt idx="90">
                  <c:v>3425665.2954124273</c:v>
                </c:pt>
                <c:pt idx="91">
                  <c:v>3160857.3761101482</c:v>
                </c:pt>
                <c:pt idx="92">
                  <c:v>2609967.0504018459</c:v>
                </c:pt>
                <c:pt idx="93">
                  <c:v>3348067.0324760531</c:v>
                </c:pt>
                <c:pt idx="94">
                  <c:v>3468492.386942694</c:v>
                </c:pt>
                <c:pt idx="95">
                  <c:v>4048711.4308210956</c:v>
                </c:pt>
                <c:pt idx="96">
                  <c:v>4050941.8676018701</c:v>
                </c:pt>
                <c:pt idx="97">
                  <c:v>3978827.7995515275</c:v>
                </c:pt>
                <c:pt idx="98">
                  <c:v>3324294.4132463532</c:v>
                </c:pt>
                <c:pt idx="99">
                  <c:v>2917685.4651215593</c:v>
                </c:pt>
                <c:pt idx="100">
                  <c:v>2746452.8066654061</c:v>
                </c:pt>
                <c:pt idx="101">
                  <c:v>3097300.9877887797</c:v>
                </c:pt>
                <c:pt idx="102">
                  <c:v>3445302.578405641</c:v>
                </c:pt>
                <c:pt idx="103">
                  <c:v>3178503.1111276327</c:v>
                </c:pt>
                <c:pt idx="104">
                  <c:v>2588895.6762226354</c:v>
                </c:pt>
                <c:pt idx="105">
                  <c:v>2940607.5197193222</c:v>
                </c:pt>
                <c:pt idx="106">
                  <c:v>3423425.3510750462</c:v>
                </c:pt>
                <c:pt idx="107">
                  <c:v>4211306.8185118968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73-4EE9-B955-3B6F73BEF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GS&lt;50 Predicted Monthly'!$D$1</c:f>
              <c:strCache>
                <c:ptCount val="1"/>
                <c:pt idx="0">
                  <c:v> K_GSlt50kWh_NoCDM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GS&lt;50 Predicted Monthly'!$D$2:$D$133</c:f>
              <c:numCache>
                <c:formatCode>_(* #,##0_);_(* \(#,##0\);_(* "-"??_);_(@_)</c:formatCode>
                <c:ptCount val="132"/>
                <c:pt idx="0">
                  <c:v>2479643.3187149297</c:v>
                </c:pt>
                <c:pt idx="1">
                  <c:v>2193274.0587149337</c:v>
                </c:pt>
                <c:pt idx="2">
                  <c:v>2174229.0987149291</c:v>
                </c:pt>
                <c:pt idx="3">
                  <c:v>1878904.1087149293</c:v>
                </c:pt>
                <c:pt idx="4">
                  <c:v>1777570.9087149317</c:v>
                </c:pt>
                <c:pt idx="5">
                  <c:v>1837278.1187149312</c:v>
                </c:pt>
                <c:pt idx="6">
                  <c:v>2021164.6687149275</c:v>
                </c:pt>
                <c:pt idx="7">
                  <c:v>1936098.978714929</c:v>
                </c:pt>
                <c:pt idx="8">
                  <c:v>1744635.0887149286</c:v>
                </c:pt>
                <c:pt idx="9">
                  <c:v>1788952.8887149305</c:v>
                </c:pt>
                <c:pt idx="10">
                  <c:v>2049743.6887149306</c:v>
                </c:pt>
                <c:pt idx="11">
                  <c:v>2546426.3787149326</c:v>
                </c:pt>
                <c:pt idx="12">
                  <c:v>2647910.5241808859</c:v>
                </c:pt>
                <c:pt idx="13">
                  <c:v>2315944.7441808847</c:v>
                </c:pt>
                <c:pt idx="14">
                  <c:v>2294015.5841808845</c:v>
                </c:pt>
                <c:pt idx="15">
                  <c:v>1902535.3641808853</c:v>
                </c:pt>
                <c:pt idx="16">
                  <c:v>1821645.6641808862</c:v>
                </c:pt>
                <c:pt idx="17">
                  <c:v>1794612.9141808862</c:v>
                </c:pt>
                <c:pt idx="18">
                  <c:v>1939807.6341808855</c:v>
                </c:pt>
                <c:pt idx="19">
                  <c:v>1903814.9441808858</c:v>
                </c:pt>
                <c:pt idx="20">
                  <c:v>1668665.0541808838</c:v>
                </c:pt>
                <c:pt idx="21">
                  <c:v>1769901.9941808861</c:v>
                </c:pt>
                <c:pt idx="22">
                  <c:v>2057742.9841808879</c:v>
                </c:pt>
                <c:pt idx="23">
                  <c:v>2345523.2741808859</c:v>
                </c:pt>
                <c:pt idx="24">
                  <c:v>2418926.400391039</c:v>
                </c:pt>
                <c:pt idx="25">
                  <c:v>2193574.7203910411</c:v>
                </c:pt>
                <c:pt idx="26">
                  <c:v>2096630.8503910406</c:v>
                </c:pt>
                <c:pt idx="27">
                  <c:v>1705781.2003910381</c:v>
                </c:pt>
                <c:pt idx="28">
                  <c:v>1693475.5403910379</c:v>
                </c:pt>
                <c:pt idx="29">
                  <c:v>1730244.1403910362</c:v>
                </c:pt>
                <c:pt idx="30">
                  <c:v>1912311.1703910374</c:v>
                </c:pt>
                <c:pt idx="31">
                  <c:v>1873515.4303910357</c:v>
                </c:pt>
                <c:pt idx="32">
                  <c:v>1680885.5203910384</c:v>
                </c:pt>
                <c:pt idx="33">
                  <c:v>1693149.320391038</c:v>
                </c:pt>
                <c:pt idx="34">
                  <c:v>1804976.3403910371</c:v>
                </c:pt>
                <c:pt idx="35">
                  <c:v>2080999.5403910382</c:v>
                </c:pt>
                <c:pt idx="36">
                  <c:v>2277039.080167463</c:v>
                </c:pt>
                <c:pt idx="37">
                  <c:v>2071031.1601674643</c:v>
                </c:pt>
                <c:pt idx="38">
                  <c:v>1957281.740167469</c:v>
                </c:pt>
                <c:pt idx="39">
                  <c:v>1726194.7901674677</c:v>
                </c:pt>
                <c:pt idx="40">
                  <c:v>1653450.7801674679</c:v>
                </c:pt>
                <c:pt idx="41">
                  <c:v>1689023.4601674688</c:v>
                </c:pt>
                <c:pt idx="42">
                  <c:v>1892330.0501674677</c:v>
                </c:pt>
                <c:pt idx="43">
                  <c:v>1887233.7201674664</c:v>
                </c:pt>
                <c:pt idx="44">
                  <c:v>1629637.6401674675</c:v>
                </c:pt>
                <c:pt idx="45">
                  <c:v>1681288.3901674673</c:v>
                </c:pt>
                <c:pt idx="46">
                  <c:v>1779730.5701674684</c:v>
                </c:pt>
                <c:pt idx="47">
                  <c:v>2229556.9501674622</c:v>
                </c:pt>
                <c:pt idx="48">
                  <c:v>2294540.9560604622</c:v>
                </c:pt>
                <c:pt idx="49">
                  <c:v>1979480.6960604603</c:v>
                </c:pt>
                <c:pt idx="50">
                  <c:v>2014740.5660604613</c:v>
                </c:pt>
                <c:pt idx="51">
                  <c:v>1643117.9260604612</c:v>
                </c:pt>
                <c:pt idx="52">
                  <c:v>1643889.1060604625</c:v>
                </c:pt>
                <c:pt idx="53">
                  <c:v>1659773.8260604604</c:v>
                </c:pt>
                <c:pt idx="54">
                  <c:v>1852880.2760604622</c:v>
                </c:pt>
                <c:pt idx="55">
                  <c:v>1856772.3360604614</c:v>
                </c:pt>
                <c:pt idx="56">
                  <c:v>1591166.1460604628</c:v>
                </c:pt>
                <c:pt idx="57">
                  <c:v>1692554.9760604617</c:v>
                </c:pt>
                <c:pt idx="58">
                  <c:v>1975416.9360604608</c:v>
                </c:pt>
                <c:pt idx="59">
                  <c:v>2270448.4460604596</c:v>
                </c:pt>
                <c:pt idx="60">
                  <c:v>2430733.7716854615</c:v>
                </c:pt>
                <c:pt idx="61">
                  <c:v>2126452.6216854621</c:v>
                </c:pt>
                <c:pt idx="62">
                  <c:v>2030591.7016854603</c:v>
                </c:pt>
                <c:pt idx="63">
                  <c:v>1807222.5616854611</c:v>
                </c:pt>
                <c:pt idx="64">
                  <c:v>1708666.2316854587</c:v>
                </c:pt>
                <c:pt idx="65">
                  <c:v>1820287.5916854583</c:v>
                </c:pt>
                <c:pt idx="66">
                  <c:v>1987231.1516854602</c:v>
                </c:pt>
                <c:pt idx="67">
                  <c:v>1881477.7216854591</c:v>
                </c:pt>
                <c:pt idx="68">
                  <c:v>1649674.5616854616</c:v>
                </c:pt>
                <c:pt idx="69">
                  <c:v>1790990.4716854622</c:v>
                </c:pt>
                <c:pt idx="70">
                  <c:v>2024499.0016854613</c:v>
                </c:pt>
                <c:pt idx="71">
                  <c:v>2226134.8916854593</c:v>
                </c:pt>
                <c:pt idx="72">
                  <c:v>2442654.9656854612</c:v>
                </c:pt>
                <c:pt idx="73">
                  <c:v>2295420.2056854595</c:v>
                </c:pt>
                <c:pt idx="74">
                  <c:v>2149575.6356854606</c:v>
                </c:pt>
                <c:pt idx="75">
                  <c:v>1764302.3156854613</c:v>
                </c:pt>
                <c:pt idx="76">
                  <c:v>1696480.5756854601</c:v>
                </c:pt>
                <c:pt idx="77">
                  <c:v>1764719.8656854611</c:v>
                </c:pt>
                <c:pt idx="78">
                  <c:v>1971315.4556854591</c:v>
                </c:pt>
                <c:pt idx="79">
                  <c:v>1851616.1456854613</c:v>
                </c:pt>
                <c:pt idx="80">
                  <c:v>1627324.1456854618</c:v>
                </c:pt>
                <c:pt idx="81">
                  <c:v>1836437.8356854599</c:v>
                </c:pt>
                <c:pt idx="82">
                  <c:v>2040157.8456854583</c:v>
                </c:pt>
                <c:pt idx="83">
                  <c:v>2278184.5856854627</c:v>
                </c:pt>
                <c:pt idx="84">
                  <c:v>2354611.1653104643</c:v>
                </c:pt>
                <c:pt idx="85">
                  <c:v>2156327.8553104657</c:v>
                </c:pt>
                <c:pt idx="86">
                  <c:v>1954468.6353104648</c:v>
                </c:pt>
                <c:pt idx="87">
                  <c:v>1607307.3753104603</c:v>
                </c:pt>
                <c:pt idx="88">
                  <c:v>1525169.1753104632</c:v>
                </c:pt>
                <c:pt idx="89">
                  <c:v>1638701.2353104618</c:v>
                </c:pt>
                <c:pt idx="90">
                  <c:v>1890465.3853104629</c:v>
                </c:pt>
                <c:pt idx="91">
                  <c:v>1821700.2353104618</c:v>
                </c:pt>
                <c:pt idx="92">
                  <c:v>1510695.8853104587</c:v>
                </c:pt>
                <c:pt idx="93">
                  <c:v>1748531.4353104595</c:v>
                </c:pt>
                <c:pt idx="94">
                  <c:v>1870648.8253104624</c:v>
                </c:pt>
                <c:pt idx="95">
                  <c:v>2082534.8953104634</c:v>
                </c:pt>
                <c:pt idx="96">
                  <c:v>2098900.2427803832</c:v>
                </c:pt>
                <c:pt idx="97">
                  <c:v>2183851.59278038</c:v>
                </c:pt>
                <c:pt idx="98">
                  <c:v>1927780.392780382</c:v>
                </c:pt>
                <c:pt idx="99">
                  <c:v>1618795.2527803814</c:v>
                </c:pt>
                <c:pt idx="100">
                  <c:v>1599132.0827803826</c:v>
                </c:pt>
                <c:pt idx="101">
                  <c:v>1758207.1527803817</c:v>
                </c:pt>
                <c:pt idx="102">
                  <c:v>1991472.0927803791</c:v>
                </c:pt>
                <c:pt idx="103">
                  <c:v>1856252.3027803819</c:v>
                </c:pt>
                <c:pt idx="104">
                  <c:v>1586001.8127803816</c:v>
                </c:pt>
                <c:pt idx="105">
                  <c:v>1660871.8427803819</c:v>
                </c:pt>
                <c:pt idx="106">
                  <c:v>1877917.7827803805</c:v>
                </c:pt>
                <c:pt idx="107">
                  <c:v>2282130.2227803823</c:v>
                </c:pt>
                <c:pt idx="108">
                  <c:v>2541117.4178024647</c:v>
                </c:pt>
                <c:pt idx="109">
                  <c:v>2290230.3378024646</c:v>
                </c:pt>
                <c:pt idx="110">
                  <c:v>2172609.9378024689</c:v>
                </c:pt>
                <c:pt idx="111">
                  <c:v>1844601.0778024667</c:v>
                </c:pt>
                <c:pt idx="112">
                  <c:v>1769502.6678024698</c:v>
                </c:pt>
                <c:pt idx="113">
                  <c:v>1758129.9278024677</c:v>
                </c:pt>
                <c:pt idx="114">
                  <c:v>1947344.8278024672</c:v>
                </c:pt>
                <c:pt idx="115">
                  <c:v>1942997.1378024691</c:v>
                </c:pt>
                <c:pt idx="116">
                  <c:v>1649306.8578024651</c:v>
                </c:pt>
                <c:pt idx="117">
                  <c:v>1751962.3078024695</c:v>
                </c:pt>
                <c:pt idx="118">
                  <c:v>1998926.8078024643</c:v>
                </c:pt>
                <c:pt idx="119">
                  <c:v>2413185.1678024679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9-4A64-B76A-9C81E09E3211}"/>
            </c:ext>
          </c:extLst>
        </c:ser>
        <c:ser>
          <c:idx val="1"/>
          <c:order val="1"/>
          <c:tx>
            <c:strRef>
              <c:f>'K GS&lt;50 Predicted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GS&lt;50 Predicted Monthly'!$S$2:$S$133</c:f>
              <c:numCache>
                <c:formatCode>_(* #,##0_);_(* \(#,##0\);_(* "-"??_);_(@_)</c:formatCode>
                <c:ptCount val="132"/>
                <c:pt idx="0">
                  <c:v>2392425.7861850928</c:v>
                </c:pt>
                <c:pt idx="1">
                  <c:v>2083739.1159971755</c:v>
                </c:pt>
                <c:pt idx="2">
                  <c:v>2120189.0566911008</c:v>
                </c:pt>
                <c:pt idx="3">
                  <c:v>1874139.8909948373</c:v>
                </c:pt>
                <c:pt idx="4">
                  <c:v>1680166.6002923355</c:v>
                </c:pt>
                <c:pt idx="5">
                  <c:v>1718307.5627664323</c:v>
                </c:pt>
                <c:pt idx="6">
                  <c:v>1930671.8004459834</c:v>
                </c:pt>
                <c:pt idx="7">
                  <c:v>1901324.1118236224</c:v>
                </c:pt>
                <c:pt idx="8">
                  <c:v>1607674.8149138885</c:v>
                </c:pt>
                <c:pt idx="9">
                  <c:v>1824414.9123271278</c:v>
                </c:pt>
                <c:pt idx="10">
                  <c:v>2023983.3208004576</c:v>
                </c:pt>
                <c:pt idx="11">
                  <c:v>2509094.0980779775</c:v>
                </c:pt>
                <c:pt idx="12">
                  <c:v>2514732.3436341393</c:v>
                </c:pt>
                <c:pt idx="13">
                  <c:v>2201014.6235653395</c:v>
                </c:pt>
                <c:pt idx="14">
                  <c:v>2214044.1596413618</c:v>
                </c:pt>
                <c:pt idx="15">
                  <c:v>1844734.2718634706</c:v>
                </c:pt>
                <c:pt idx="16">
                  <c:v>1770771.6994696909</c:v>
                </c:pt>
                <c:pt idx="17">
                  <c:v>1663668.6337388444</c:v>
                </c:pt>
                <c:pt idx="18">
                  <c:v>1838225.3174044644</c:v>
                </c:pt>
                <c:pt idx="19">
                  <c:v>1826373.9764558624</c:v>
                </c:pt>
                <c:pt idx="20">
                  <c:v>1631734.7610460704</c:v>
                </c:pt>
                <c:pt idx="21">
                  <c:v>1784796.3997095106</c:v>
                </c:pt>
                <c:pt idx="22">
                  <c:v>2103005.5008260473</c:v>
                </c:pt>
                <c:pt idx="23">
                  <c:v>2221630.3169530556</c:v>
                </c:pt>
                <c:pt idx="24">
                  <c:v>2370393.2573963995</c:v>
                </c:pt>
                <c:pt idx="25">
                  <c:v>2240395.6002191454</c:v>
                </c:pt>
                <c:pt idx="26">
                  <c:v>2025900.2425442112</c:v>
                </c:pt>
                <c:pt idx="27">
                  <c:v>1739342.4510829092</c:v>
                </c:pt>
                <c:pt idx="28">
                  <c:v>1708501.7071044515</c:v>
                </c:pt>
                <c:pt idx="29">
                  <c:v>1681326.5570834216</c:v>
                </c:pt>
                <c:pt idx="30">
                  <c:v>1960776.3516066093</c:v>
                </c:pt>
                <c:pt idx="31">
                  <c:v>1833438.0779877291</c:v>
                </c:pt>
                <c:pt idx="32">
                  <c:v>1697901.7261564406</c:v>
                </c:pt>
                <c:pt idx="33">
                  <c:v>1775886.8935361418</c:v>
                </c:pt>
                <c:pt idx="34">
                  <c:v>1888491.9429739253</c:v>
                </c:pt>
                <c:pt idx="35">
                  <c:v>2145557.3730645352</c:v>
                </c:pt>
                <c:pt idx="36">
                  <c:v>2325374.0351864314</c:v>
                </c:pt>
                <c:pt idx="37">
                  <c:v>2129153.4821334071</c:v>
                </c:pt>
                <c:pt idx="38">
                  <c:v>1970992.4050511287</c:v>
                </c:pt>
                <c:pt idx="39">
                  <c:v>1808909.7270220125</c:v>
                </c:pt>
                <c:pt idx="40">
                  <c:v>1676028.890619189</c:v>
                </c:pt>
                <c:pt idx="41">
                  <c:v>1665155.1606152116</c:v>
                </c:pt>
                <c:pt idx="42">
                  <c:v>1887661.965795517</c:v>
                </c:pt>
                <c:pt idx="43">
                  <c:v>1864848.2701842352</c:v>
                </c:pt>
                <c:pt idx="44">
                  <c:v>1590565.6700669264</c:v>
                </c:pt>
                <c:pt idx="45">
                  <c:v>1794216.7042339987</c:v>
                </c:pt>
                <c:pt idx="46">
                  <c:v>1819965.573906729</c:v>
                </c:pt>
                <c:pt idx="47">
                  <c:v>2309760.4321078295</c:v>
                </c:pt>
                <c:pt idx="48">
                  <c:v>2289289.2636269964</c:v>
                </c:pt>
                <c:pt idx="49">
                  <c:v>1989363.5596109608</c:v>
                </c:pt>
                <c:pt idx="50">
                  <c:v>2067970.2286171101</c:v>
                </c:pt>
                <c:pt idx="51">
                  <c:v>1748537.1284514193</c:v>
                </c:pt>
                <c:pt idx="52">
                  <c:v>1644075.0675639054</c:v>
                </c:pt>
                <c:pt idx="53">
                  <c:v>1670625.556000218</c:v>
                </c:pt>
                <c:pt idx="54">
                  <c:v>1920456.6532367344</c:v>
                </c:pt>
                <c:pt idx="55">
                  <c:v>1812177.2144609725</c:v>
                </c:pt>
                <c:pt idx="56">
                  <c:v>1633975.2565448631</c:v>
                </c:pt>
                <c:pt idx="57">
                  <c:v>1785924.0488207429</c:v>
                </c:pt>
                <c:pt idx="58">
                  <c:v>2060328.3190778692</c:v>
                </c:pt>
                <c:pt idx="59">
                  <c:v>2386180.344953652</c:v>
                </c:pt>
                <c:pt idx="60">
                  <c:v>2366169.5015183059</c:v>
                </c:pt>
                <c:pt idx="61">
                  <c:v>2172963.3657215741</c:v>
                </c:pt>
                <c:pt idx="62">
                  <c:v>2037950.5131177164</c:v>
                </c:pt>
                <c:pt idx="63">
                  <c:v>1880925.4988183419</c:v>
                </c:pt>
                <c:pt idx="64">
                  <c:v>1738614.4515993681</c:v>
                </c:pt>
                <c:pt idx="65">
                  <c:v>1836424.962154815</c:v>
                </c:pt>
                <c:pt idx="66">
                  <c:v>1998872.87438705</c:v>
                </c:pt>
                <c:pt idx="67">
                  <c:v>1915725.8965788905</c:v>
                </c:pt>
                <c:pt idx="68">
                  <c:v>1690938.5713960181</c:v>
                </c:pt>
                <c:pt idx="69">
                  <c:v>1913094.0834426349</c:v>
                </c:pt>
                <c:pt idx="70">
                  <c:v>2117870.9493701914</c:v>
                </c:pt>
                <c:pt idx="71">
                  <c:v>2244762.8920819876</c:v>
                </c:pt>
                <c:pt idx="72">
                  <c:v>2466155.7006896883</c:v>
                </c:pt>
                <c:pt idx="73">
                  <c:v>2200086.0838594823</c:v>
                </c:pt>
                <c:pt idx="74">
                  <c:v>2132385.2089722627</c:v>
                </c:pt>
                <c:pt idx="75">
                  <c:v>1807513.9615779202</c:v>
                </c:pt>
                <c:pt idx="76">
                  <c:v>1705528.9584667797</c:v>
                </c:pt>
                <c:pt idx="77">
                  <c:v>1774265.2785979179</c:v>
                </c:pt>
                <c:pt idx="78">
                  <c:v>1978004.5969479377</c:v>
                </c:pt>
                <c:pt idx="79">
                  <c:v>1858392.5594467241</c:v>
                </c:pt>
                <c:pt idx="80">
                  <c:v>1683553.1676746814</c:v>
                </c:pt>
                <c:pt idx="81">
                  <c:v>1892335.085472831</c:v>
                </c:pt>
                <c:pt idx="82">
                  <c:v>2089391.8921004124</c:v>
                </c:pt>
                <c:pt idx="83">
                  <c:v>2315950.6677972823</c:v>
                </c:pt>
                <c:pt idx="84">
                  <c:v>2329335.5865022787</c:v>
                </c:pt>
                <c:pt idx="85">
                  <c:v>2186401.3822440105</c:v>
                </c:pt>
                <c:pt idx="86">
                  <c:v>1941412.698562166</c:v>
                </c:pt>
                <c:pt idx="87">
                  <c:v>1608535.9262663366</c:v>
                </c:pt>
                <c:pt idx="88">
                  <c:v>1512870.3067673745</c:v>
                </c:pt>
                <c:pt idx="89">
                  <c:v>1697008.3098349564</c:v>
                </c:pt>
                <c:pt idx="90">
                  <c:v>1969138.8260644926</c:v>
                </c:pt>
                <c:pt idx="91">
                  <c:v>1823900.4880085823</c:v>
                </c:pt>
                <c:pt idx="92">
                  <c:v>1513382.5319730735</c:v>
                </c:pt>
                <c:pt idx="93">
                  <c:v>1833904.7167521974</c:v>
                </c:pt>
                <c:pt idx="94">
                  <c:v>1881938.3562184582</c:v>
                </c:pt>
                <c:pt idx="95">
                  <c:v>2135907.6795422072</c:v>
                </c:pt>
                <c:pt idx="96">
                  <c:v>2156145.2351539223</c:v>
                </c:pt>
                <c:pt idx="97">
                  <c:v>2113003.1733904183</c:v>
                </c:pt>
                <c:pt idx="98">
                  <c:v>1863664.0493554659</c:v>
                </c:pt>
                <c:pt idx="99">
                  <c:v>1685387.186421328</c:v>
                </c:pt>
                <c:pt idx="100">
                  <c:v>1627111.4928490231</c:v>
                </c:pt>
                <c:pt idx="101">
                  <c:v>1824112.6636965333</c:v>
                </c:pt>
                <c:pt idx="102">
                  <c:v>2007300.9860195715</c:v>
                </c:pt>
                <c:pt idx="103">
                  <c:v>1860897.0187059329</c:v>
                </c:pt>
                <c:pt idx="104">
                  <c:v>1543129.4143278908</c:v>
                </c:pt>
                <c:pt idx="105">
                  <c:v>1690594.7106763588</c:v>
                </c:pt>
                <c:pt idx="106">
                  <c:v>1888156.1946789052</c:v>
                </c:pt>
                <c:pt idx="107">
                  <c:v>2231296.5400293344</c:v>
                </c:pt>
                <c:pt idx="108">
                  <c:v>2499889.7462719101</c:v>
                </c:pt>
                <c:pt idx="109">
                  <c:v>2239024.6638012379</c:v>
                </c:pt>
                <c:pt idx="110">
                  <c:v>2117456.8582928427</c:v>
                </c:pt>
                <c:pt idx="111">
                  <c:v>1885313.064737529</c:v>
                </c:pt>
                <c:pt idx="112">
                  <c:v>1678133.9322750701</c:v>
                </c:pt>
                <c:pt idx="113">
                  <c:v>1709332.4469372979</c:v>
                </c:pt>
                <c:pt idx="114">
                  <c:v>1918834.4771521646</c:v>
                </c:pt>
                <c:pt idx="115">
                  <c:v>1905736.1347591211</c:v>
                </c:pt>
                <c:pt idx="116">
                  <c:v>1661704.1078260436</c:v>
                </c:pt>
                <c:pt idx="117">
                  <c:v>1814488.3244989112</c:v>
                </c:pt>
                <c:pt idx="118">
                  <c:v>2001860.2871054944</c:v>
                </c:pt>
                <c:pt idx="119">
                  <c:v>2345434.3436525515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69-4A64-B76A-9C81E09E3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GS&gt;50 Predicted Monthly'!$D$1</c:f>
              <c:strCache>
                <c:ptCount val="1"/>
                <c:pt idx="0">
                  <c:v> K_GSgt50kWh_NoCDM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GS&gt;50 Predicted Monthly'!$D$2:$D$122</c:f>
              <c:numCache>
                <c:formatCode>_(* #,##0_);_(* \(#,##0\);_(* "-"??_);_(@_)</c:formatCode>
                <c:ptCount val="121"/>
                <c:pt idx="0">
                  <c:v>4057582.0708843125</c:v>
                </c:pt>
                <c:pt idx="1">
                  <c:v>3600953.2908843122</c:v>
                </c:pt>
                <c:pt idx="2">
                  <c:v>3668986.0408843132</c:v>
                </c:pt>
                <c:pt idx="3">
                  <c:v>3316296.4208843126</c:v>
                </c:pt>
                <c:pt idx="4">
                  <c:v>2904618.360884313</c:v>
                </c:pt>
                <c:pt idx="5">
                  <c:v>3103363.050884313</c:v>
                </c:pt>
                <c:pt idx="6">
                  <c:v>3319363.2208843133</c:v>
                </c:pt>
                <c:pt idx="7">
                  <c:v>3360735.800884313</c:v>
                </c:pt>
                <c:pt idx="8">
                  <c:v>3128758.1208843137</c:v>
                </c:pt>
                <c:pt idx="9">
                  <c:v>3176687.5608843132</c:v>
                </c:pt>
                <c:pt idx="10">
                  <c:v>3504392.8408843125</c:v>
                </c:pt>
                <c:pt idx="11">
                  <c:v>4030190.570884313</c:v>
                </c:pt>
                <c:pt idx="12">
                  <c:v>4241022.0648182314</c:v>
                </c:pt>
                <c:pt idx="13">
                  <c:v>3553314.5348182302</c:v>
                </c:pt>
                <c:pt idx="14">
                  <c:v>3766522.9448182313</c:v>
                </c:pt>
                <c:pt idx="15">
                  <c:v>3219766.7848182311</c:v>
                </c:pt>
                <c:pt idx="16">
                  <c:v>3135943.4148182315</c:v>
                </c:pt>
                <c:pt idx="17">
                  <c:v>3053605.7748182309</c:v>
                </c:pt>
                <c:pt idx="18">
                  <c:v>3271544.5848182309</c:v>
                </c:pt>
                <c:pt idx="19">
                  <c:v>3268406.974818232</c:v>
                </c:pt>
                <c:pt idx="20">
                  <c:v>3030449.1548182308</c:v>
                </c:pt>
                <c:pt idx="21">
                  <c:v>3209779.9848182308</c:v>
                </c:pt>
                <c:pt idx="22">
                  <c:v>3591150.2248182311</c:v>
                </c:pt>
                <c:pt idx="23">
                  <c:v>3711707.0048182304</c:v>
                </c:pt>
                <c:pt idx="24">
                  <c:v>4064558.7813598975</c:v>
                </c:pt>
                <c:pt idx="25">
                  <c:v>3748940.5613598973</c:v>
                </c:pt>
                <c:pt idx="26">
                  <c:v>3669168.571359897</c:v>
                </c:pt>
                <c:pt idx="27">
                  <c:v>3198342.5313598975</c:v>
                </c:pt>
                <c:pt idx="28">
                  <c:v>3049285.6513598971</c:v>
                </c:pt>
                <c:pt idx="29">
                  <c:v>3136559.2713598977</c:v>
                </c:pt>
                <c:pt idx="30">
                  <c:v>3410703.4613598981</c:v>
                </c:pt>
                <c:pt idx="31">
                  <c:v>3260077.3713598978</c:v>
                </c:pt>
                <c:pt idx="32">
                  <c:v>3169925.151359898</c:v>
                </c:pt>
                <c:pt idx="33">
                  <c:v>3163347.1713598971</c:v>
                </c:pt>
                <c:pt idx="34">
                  <c:v>3326445.8913598973</c:v>
                </c:pt>
                <c:pt idx="35">
                  <c:v>3621754.0513598975</c:v>
                </c:pt>
                <c:pt idx="36">
                  <c:v>4048046.4325682307</c:v>
                </c:pt>
                <c:pt idx="37">
                  <c:v>3674808.9025682309</c:v>
                </c:pt>
                <c:pt idx="38">
                  <c:v>3557508.4225682314</c:v>
                </c:pt>
                <c:pt idx="39">
                  <c:v>3207096.8225682313</c:v>
                </c:pt>
                <c:pt idx="40">
                  <c:v>3103476.1225682306</c:v>
                </c:pt>
                <c:pt idx="41">
                  <c:v>3108989.062568231</c:v>
                </c:pt>
                <c:pt idx="42">
                  <c:v>3320249.9425682304</c:v>
                </c:pt>
                <c:pt idx="43">
                  <c:v>3316556.8525682311</c:v>
                </c:pt>
                <c:pt idx="44">
                  <c:v>3054444.9925682312</c:v>
                </c:pt>
                <c:pt idx="45">
                  <c:v>3193618.3425682308</c:v>
                </c:pt>
                <c:pt idx="46">
                  <c:v>3255789.8725682306</c:v>
                </c:pt>
                <c:pt idx="47">
                  <c:v>3944987.582568231</c:v>
                </c:pt>
                <c:pt idx="48">
                  <c:v>3848260.8625079221</c:v>
                </c:pt>
                <c:pt idx="49">
                  <c:v>3376237.5525079221</c:v>
                </c:pt>
                <c:pt idx="50">
                  <c:v>3539284.1825079219</c:v>
                </c:pt>
                <c:pt idx="51">
                  <c:v>3044611.4125079224</c:v>
                </c:pt>
                <c:pt idx="52">
                  <c:v>2853335.6025079223</c:v>
                </c:pt>
                <c:pt idx="53">
                  <c:v>2980331.1725079226</c:v>
                </c:pt>
                <c:pt idx="54">
                  <c:v>3224800.5725079225</c:v>
                </c:pt>
                <c:pt idx="55">
                  <c:v>3186914.742507922</c:v>
                </c:pt>
                <c:pt idx="56">
                  <c:v>3078797.1525079221</c:v>
                </c:pt>
                <c:pt idx="57">
                  <c:v>3139014.0825079228</c:v>
                </c:pt>
                <c:pt idx="58">
                  <c:v>3610107.6325079226</c:v>
                </c:pt>
                <c:pt idx="59">
                  <c:v>3918284.2125079222</c:v>
                </c:pt>
                <c:pt idx="60">
                  <c:v>4001562.6022537928</c:v>
                </c:pt>
                <c:pt idx="61">
                  <c:v>3588703.6322537931</c:v>
                </c:pt>
                <c:pt idx="62">
                  <c:v>3574987.6022537933</c:v>
                </c:pt>
                <c:pt idx="63">
                  <c:v>3219604.1922537936</c:v>
                </c:pt>
                <c:pt idx="64">
                  <c:v>3089577.6822537924</c:v>
                </c:pt>
                <c:pt idx="65">
                  <c:v>3093986.7922537932</c:v>
                </c:pt>
                <c:pt idx="66">
                  <c:v>3454877.2822537934</c:v>
                </c:pt>
                <c:pt idx="67">
                  <c:v>3189649.7322537932</c:v>
                </c:pt>
                <c:pt idx="68">
                  <c:v>3048081.0422537928</c:v>
                </c:pt>
                <c:pt idx="69">
                  <c:v>3203311.5422537932</c:v>
                </c:pt>
                <c:pt idx="70">
                  <c:v>3454002.072253793</c:v>
                </c:pt>
                <c:pt idx="71">
                  <c:v>3774358.8322537937</c:v>
                </c:pt>
                <c:pt idx="72">
                  <c:v>4115397.6715871254</c:v>
                </c:pt>
                <c:pt idx="73">
                  <c:v>3809252.1115871258</c:v>
                </c:pt>
                <c:pt idx="74">
                  <c:v>3558132.9115871266</c:v>
                </c:pt>
                <c:pt idx="75">
                  <c:v>3215427.3215871258</c:v>
                </c:pt>
                <c:pt idx="76">
                  <c:v>3036260.5415871264</c:v>
                </c:pt>
                <c:pt idx="77">
                  <c:v>3059679.8915871261</c:v>
                </c:pt>
                <c:pt idx="78">
                  <c:v>3281235.7415871266</c:v>
                </c:pt>
                <c:pt idx="79">
                  <c:v>3362022.5115871271</c:v>
                </c:pt>
                <c:pt idx="80">
                  <c:v>2838141.891587127</c:v>
                </c:pt>
                <c:pt idx="81">
                  <c:v>3225782.5115871262</c:v>
                </c:pt>
                <c:pt idx="82">
                  <c:v>3412825.1215871274</c:v>
                </c:pt>
                <c:pt idx="83">
                  <c:v>3755159.5515871271</c:v>
                </c:pt>
                <c:pt idx="84">
                  <c:v>3720614.2163237692</c:v>
                </c:pt>
                <c:pt idx="85">
                  <c:v>3388341.4263237687</c:v>
                </c:pt>
                <c:pt idx="86">
                  <c:v>3240503.2163237683</c:v>
                </c:pt>
                <c:pt idx="87">
                  <c:v>2699261.5163237681</c:v>
                </c:pt>
                <c:pt idx="88">
                  <c:v>2595417.0363237686</c:v>
                </c:pt>
                <c:pt idx="89">
                  <c:v>2652884.2163237683</c:v>
                </c:pt>
                <c:pt idx="90">
                  <c:v>3117374.3163237688</c:v>
                </c:pt>
                <c:pt idx="91">
                  <c:v>3082178.4663237678</c:v>
                </c:pt>
                <c:pt idx="92">
                  <c:v>2733484.0163237685</c:v>
                </c:pt>
                <c:pt idx="93">
                  <c:v>3016723.0963237681</c:v>
                </c:pt>
                <c:pt idx="94">
                  <c:v>3138834.2963237683</c:v>
                </c:pt>
                <c:pt idx="95">
                  <c:v>3434251.6663237684</c:v>
                </c:pt>
                <c:pt idx="96">
                  <c:v>3410613.7552313241</c:v>
                </c:pt>
                <c:pt idx="97">
                  <c:v>3330519.8152313237</c:v>
                </c:pt>
                <c:pt idx="98">
                  <c:v>3079909.4352313243</c:v>
                </c:pt>
                <c:pt idx="99">
                  <c:v>2762492.8852313235</c:v>
                </c:pt>
                <c:pt idx="100">
                  <c:v>2649402.5052313241</c:v>
                </c:pt>
                <c:pt idx="101">
                  <c:v>2855727.845231324</c:v>
                </c:pt>
                <c:pt idx="102">
                  <c:v>3199145.325231323</c:v>
                </c:pt>
                <c:pt idx="103">
                  <c:v>3100321.7252313239</c:v>
                </c:pt>
                <c:pt idx="104">
                  <c:v>2799402.1852313234</c:v>
                </c:pt>
                <c:pt idx="105">
                  <c:v>2912573.6552313236</c:v>
                </c:pt>
                <c:pt idx="106">
                  <c:v>3096678.3952313238</c:v>
                </c:pt>
                <c:pt idx="107">
                  <c:v>3466915.595231324</c:v>
                </c:pt>
                <c:pt idx="108">
                  <c:v>3687991.7526812511</c:v>
                </c:pt>
                <c:pt idx="109">
                  <c:v>3416305.2326812516</c:v>
                </c:pt>
                <c:pt idx="110">
                  <c:v>3364428.2826812514</c:v>
                </c:pt>
                <c:pt idx="111">
                  <c:v>2948739.4526812518</c:v>
                </c:pt>
                <c:pt idx="112">
                  <c:v>2800178.0626812512</c:v>
                </c:pt>
                <c:pt idx="113">
                  <c:v>2846337.9426812516</c:v>
                </c:pt>
                <c:pt idx="114">
                  <c:v>3133130.4626812511</c:v>
                </c:pt>
                <c:pt idx="115">
                  <c:v>3143185.7126812516</c:v>
                </c:pt>
                <c:pt idx="116">
                  <c:v>2906545.862681251</c:v>
                </c:pt>
                <c:pt idx="117">
                  <c:v>2948497.5926812515</c:v>
                </c:pt>
                <c:pt idx="118">
                  <c:v>3142998.5826812517</c:v>
                </c:pt>
                <c:pt idx="119">
                  <c:v>3600323.712681252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69-4FCF-B23C-0FC8E442512B}"/>
            </c:ext>
          </c:extLst>
        </c:ser>
        <c:ser>
          <c:idx val="1"/>
          <c:order val="1"/>
          <c:tx>
            <c:strRef>
              <c:f>'K GS&gt;50 Predicted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GS&gt;50 Predicted Monthly'!$S$2:$S$122</c:f>
              <c:numCache>
                <c:formatCode>_(* #,##0_);_(* \(#,##0\);_(* "-"??_);_(@_)</c:formatCode>
                <c:ptCount val="121"/>
                <c:pt idx="0">
                  <c:v>4026819.9963927874</c:v>
                </c:pt>
                <c:pt idx="1">
                  <c:v>3574337.0494961203</c:v>
                </c:pt>
                <c:pt idx="2">
                  <c:v>3658057.8093550941</c:v>
                </c:pt>
                <c:pt idx="3">
                  <c:v>3330540.4137353343</c:v>
                </c:pt>
                <c:pt idx="4">
                  <c:v>3112705.7692825012</c:v>
                </c:pt>
                <c:pt idx="5">
                  <c:v>3140097.2018929222</c:v>
                </c:pt>
                <c:pt idx="6">
                  <c:v>3397604.341269413</c:v>
                </c:pt>
                <c:pt idx="7">
                  <c:v>3364605.7773434059</c:v>
                </c:pt>
                <c:pt idx="8">
                  <c:v>3019972.5229259985</c:v>
                </c:pt>
                <c:pt idx="9">
                  <c:v>3316080.9197912691</c:v>
                </c:pt>
                <c:pt idx="10">
                  <c:v>3536173.2159642805</c:v>
                </c:pt>
                <c:pt idx="11">
                  <c:v>4154301.256473829</c:v>
                </c:pt>
                <c:pt idx="12">
                  <c:v>4159791.775647515</c:v>
                </c:pt>
                <c:pt idx="13">
                  <c:v>3701132.6988272164</c:v>
                </c:pt>
                <c:pt idx="14">
                  <c:v>3756102.5090416907</c:v>
                </c:pt>
                <c:pt idx="15">
                  <c:v>3277269.9302929235</c:v>
                </c:pt>
                <c:pt idx="16">
                  <c:v>3194212.2697245586</c:v>
                </c:pt>
                <c:pt idx="17">
                  <c:v>3063589.2034154665</c:v>
                </c:pt>
                <c:pt idx="18">
                  <c:v>3281504.4710482275</c:v>
                </c:pt>
                <c:pt idx="19">
                  <c:v>3266836.4167724643</c:v>
                </c:pt>
                <c:pt idx="20">
                  <c:v>3033648.1949570999</c:v>
                </c:pt>
                <c:pt idx="21">
                  <c:v>3250841.4600607464</c:v>
                </c:pt>
                <c:pt idx="22">
                  <c:v>3616008.980876029</c:v>
                </c:pt>
                <c:pt idx="23">
                  <c:v>3784237.9019485204</c:v>
                </c:pt>
                <c:pt idx="24">
                  <c:v>3965428.6689496962</c:v>
                </c:pt>
                <c:pt idx="25">
                  <c:v>3732304.8193406835</c:v>
                </c:pt>
                <c:pt idx="26">
                  <c:v>3507964.4780087918</c:v>
                </c:pt>
                <c:pt idx="27">
                  <c:v>3130718.5880039185</c:v>
                </c:pt>
                <c:pt idx="28">
                  <c:v>3107724.2367632347</c:v>
                </c:pt>
                <c:pt idx="29">
                  <c:v>3064814.8260459867</c:v>
                </c:pt>
                <c:pt idx="30">
                  <c:v>3395494.5504086604</c:v>
                </c:pt>
                <c:pt idx="31">
                  <c:v>3258117.6425622953</c:v>
                </c:pt>
                <c:pt idx="32">
                  <c:v>3082224.9409001092</c:v>
                </c:pt>
                <c:pt idx="33">
                  <c:v>3222688.3352643861</c:v>
                </c:pt>
                <c:pt idx="34">
                  <c:v>3335499.5102433981</c:v>
                </c:pt>
                <c:pt idx="35">
                  <c:v>3673678.4892144804</c:v>
                </c:pt>
                <c:pt idx="36">
                  <c:v>3892990.8857442867</c:v>
                </c:pt>
                <c:pt idx="37">
                  <c:v>3602607.4307543263</c:v>
                </c:pt>
                <c:pt idx="38">
                  <c:v>3423387.404953483</c:v>
                </c:pt>
                <c:pt idx="39">
                  <c:v>3198947.4880591836</c:v>
                </c:pt>
                <c:pt idx="40">
                  <c:v>3049070.7047824571</c:v>
                </c:pt>
                <c:pt idx="41">
                  <c:v>3031201.0987438839</c:v>
                </c:pt>
                <c:pt idx="42">
                  <c:v>3299497.8083386589</c:v>
                </c:pt>
                <c:pt idx="43">
                  <c:v>3273558.4863710846</c:v>
                </c:pt>
                <c:pt idx="44">
                  <c:v>2949770.401789709</c:v>
                </c:pt>
                <c:pt idx="45">
                  <c:v>3227362.1454548556</c:v>
                </c:pt>
                <c:pt idx="46">
                  <c:v>3234204.2923948071</c:v>
                </c:pt>
                <c:pt idx="47">
                  <c:v>3858082.5228332551</c:v>
                </c:pt>
                <c:pt idx="48">
                  <c:v>3831521.0574032594</c:v>
                </c:pt>
                <c:pt idx="49">
                  <c:v>3389793.0953736091</c:v>
                </c:pt>
                <c:pt idx="50">
                  <c:v>3525265.56459268</c:v>
                </c:pt>
                <c:pt idx="51">
                  <c:v>3107661.8600868247</c:v>
                </c:pt>
                <c:pt idx="52">
                  <c:v>3001547.7980743917</c:v>
                </c:pt>
                <c:pt idx="53">
                  <c:v>3019214.1982728322</c:v>
                </c:pt>
                <c:pt idx="54">
                  <c:v>3317556.4440259854</c:v>
                </c:pt>
                <c:pt idx="55">
                  <c:v>3200122.0985062951</c:v>
                </c:pt>
                <c:pt idx="56">
                  <c:v>2982171.6036009835</c:v>
                </c:pt>
                <c:pt idx="57">
                  <c:v>3200709.5583773414</c:v>
                </c:pt>
                <c:pt idx="58">
                  <c:v>3512102.1548575428</c:v>
                </c:pt>
                <c:pt idx="59">
                  <c:v>3934723.7377845035</c:v>
                </c:pt>
                <c:pt idx="60">
                  <c:v>3906777.9673716249</c:v>
                </c:pt>
                <c:pt idx="61">
                  <c:v>3594109.8237461667</c:v>
                </c:pt>
                <c:pt idx="62">
                  <c:v>3465393.0112319025</c:v>
                </c:pt>
                <c:pt idx="63">
                  <c:v>3245212.4942849367</c:v>
                </c:pt>
                <c:pt idx="64">
                  <c:v>3072234.4327944182</c:v>
                </c:pt>
                <c:pt idx="65">
                  <c:v>3170533.4501376883</c:v>
                </c:pt>
                <c:pt idx="66">
                  <c:v>3372683.9080064134</c:v>
                </c:pt>
                <c:pt idx="67">
                  <c:v>3280742.445788146</c:v>
                </c:pt>
                <c:pt idx="68">
                  <c:v>3018913.5405637557</c:v>
                </c:pt>
                <c:pt idx="69">
                  <c:v>3320157.7427992867</c:v>
                </c:pt>
                <c:pt idx="70">
                  <c:v>3544126.155360477</c:v>
                </c:pt>
                <c:pt idx="71">
                  <c:v>3720554.4213315854</c:v>
                </c:pt>
                <c:pt idx="72">
                  <c:v>3988956.4022544059</c:v>
                </c:pt>
                <c:pt idx="73">
                  <c:v>3586840.8597349529</c:v>
                </c:pt>
                <c:pt idx="74">
                  <c:v>3540756.406198951</c:v>
                </c:pt>
                <c:pt idx="75">
                  <c:v>3114527.4167997469</c:v>
                </c:pt>
                <c:pt idx="76">
                  <c:v>3009679.687945161</c:v>
                </c:pt>
                <c:pt idx="77">
                  <c:v>3067084.122632293</c:v>
                </c:pt>
                <c:pt idx="78">
                  <c:v>3312622.2857206729</c:v>
                </c:pt>
                <c:pt idx="79">
                  <c:v>3181600.2046245676</c:v>
                </c:pt>
                <c:pt idx="80">
                  <c:v>2968495.3033053013</c:v>
                </c:pt>
                <c:pt idx="81">
                  <c:v>3254109.0595148765</c:v>
                </c:pt>
                <c:pt idx="82">
                  <c:v>3468600.3071932513</c:v>
                </c:pt>
                <c:pt idx="83">
                  <c:v>3767379.8366515022</c:v>
                </c:pt>
                <c:pt idx="84">
                  <c:v>3780430.7907317043</c:v>
                </c:pt>
                <c:pt idx="85">
                  <c:v>3553512.3949570069</c:v>
                </c:pt>
                <c:pt idx="86">
                  <c:v>3192333.8456050376</c:v>
                </c:pt>
                <c:pt idx="87">
                  <c:v>2682857.9264341523</c:v>
                </c:pt>
                <c:pt idx="88">
                  <c:v>2576454.90135962</c:v>
                </c:pt>
                <c:pt idx="89">
                  <c:v>2852487.6276579509</c:v>
                </c:pt>
                <c:pt idx="90">
                  <c:v>3171576.941513292</c:v>
                </c:pt>
                <c:pt idx="91">
                  <c:v>3012506.3371473639</c:v>
                </c:pt>
                <c:pt idx="92">
                  <c:v>2653391.8630204042</c:v>
                </c:pt>
                <c:pt idx="93">
                  <c:v>3068395.5769090871</c:v>
                </c:pt>
                <c:pt idx="94">
                  <c:v>3099945.5968495058</c:v>
                </c:pt>
                <c:pt idx="95">
                  <c:v>3432374.3858916881</c:v>
                </c:pt>
                <c:pt idx="96">
                  <c:v>3453837.6548678731</c:v>
                </c:pt>
                <c:pt idx="97">
                  <c:v>3325388.558964571</c:v>
                </c:pt>
                <c:pt idx="98">
                  <c:v>3056324.5181856817</c:v>
                </c:pt>
                <c:pt idx="99">
                  <c:v>2810055.1765613006</c:v>
                </c:pt>
                <c:pt idx="100">
                  <c:v>2751825.7151466822</c:v>
                </c:pt>
                <c:pt idx="101">
                  <c:v>2949767.6333094127</c:v>
                </c:pt>
                <c:pt idx="102">
                  <c:v>3174930.5874645109</c:v>
                </c:pt>
                <c:pt idx="103">
                  <c:v>3014647.6683304552</c:v>
                </c:pt>
                <c:pt idx="104">
                  <c:v>2640031.341845335</c:v>
                </c:pt>
                <c:pt idx="105">
                  <c:v>2847618.1082869889</c:v>
                </c:pt>
                <c:pt idx="106">
                  <c:v>3067013.7481556106</c:v>
                </c:pt>
                <c:pt idx="107">
                  <c:v>3508909.115844253</c:v>
                </c:pt>
                <c:pt idx="108">
                  <c:v>3871964.0909972112</c:v>
                </c:pt>
                <c:pt idx="109">
                  <c:v>3476237.6483987579</c:v>
                </c:pt>
                <c:pt idx="110">
                  <c:v>3364026.0106804101</c:v>
                </c:pt>
                <c:pt idx="111">
                  <c:v>3051629.4848736823</c:v>
                </c:pt>
                <c:pt idx="112">
                  <c:v>2815109.2381313774</c:v>
                </c:pt>
                <c:pt idx="113">
                  <c:v>2838071.2139911894</c:v>
                </c:pt>
                <c:pt idx="114">
                  <c:v>3089188.3723271112</c:v>
                </c:pt>
                <c:pt idx="115">
                  <c:v>3071980.1380153499</c:v>
                </c:pt>
                <c:pt idx="116">
                  <c:v>2781563.8322212151</c:v>
                </c:pt>
                <c:pt idx="117">
                  <c:v>2999615.1844373541</c:v>
                </c:pt>
                <c:pt idx="118">
                  <c:v>3202741.9677767651</c:v>
                </c:pt>
                <c:pt idx="119">
                  <c:v>3645169.7604588242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69-4FCF-B23C-0FC8E4425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Intermediate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Summary'!$R$3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Summary'!$Q$4:$Q$13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Summary'!$R$4:$R$13</c:f>
              <c:numCache>
                <c:formatCode>#,##0</c:formatCode>
                <c:ptCount val="10"/>
                <c:pt idx="0">
                  <c:v>189703503.16362336</c:v>
                </c:pt>
                <c:pt idx="1">
                  <c:v>198709123.67837802</c:v>
                </c:pt>
                <c:pt idx="2">
                  <c:v>212680246.72569883</c:v>
                </c:pt>
                <c:pt idx="3">
                  <c:v>198898663.69383854</c:v>
                </c:pt>
                <c:pt idx="4">
                  <c:v>190543750.94689509</c:v>
                </c:pt>
                <c:pt idx="5">
                  <c:v>188659388.84246564</c:v>
                </c:pt>
                <c:pt idx="6">
                  <c:v>187192005.20434517</c:v>
                </c:pt>
                <c:pt idx="7">
                  <c:v>182616698.81670979</c:v>
                </c:pt>
                <c:pt idx="8">
                  <c:v>179829646.62629327</c:v>
                </c:pt>
                <c:pt idx="9">
                  <c:v>179105695.6854223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C6-4A29-9CC5-43C2161E55DD}"/>
            </c:ext>
          </c:extLst>
        </c:ser>
        <c:ser>
          <c:idx val="2"/>
          <c:order val="1"/>
          <c:tx>
            <c:strRef>
              <c:f>'Model Summary'!$S$3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Summary'!$Q$4:$Q$13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Summary'!$S$4:$S$13</c:f>
              <c:numCache>
                <c:formatCode>#,##0</c:formatCode>
                <c:ptCount val="10"/>
                <c:pt idx="0">
                  <c:v>198095502.29814747</c:v>
                </c:pt>
                <c:pt idx="1">
                  <c:v>199286254.7526989</c:v>
                </c:pt>
                <c:pt idx="2">
                  <c:v>199370503.547351</c:v>
                </c:pt>
                <c:pt idx="3">
                  <c:v>199175327.93823281</c:v>
                </c:pt>
                <c:pt idx="4">
                  <c:v>184561847.22144377</c:v>
                </c:pt>
                <c:pt idx="5">
                  <c:v>184351209.64362338</c:v>
                </c:pt>
                <c:pt idx="6">
                  <c:v>183508659.33234203</c:v>
                </c:pt>
                <c:pt idx="7">
                  <c:v>184220059.91298753</c:v>
                </c:pt>
                <c:pt idx="8">
                  <c:v>183508659.33234203</c:v>
                </c:pt>
                <c:pt idx="9">
                  <c:v>183508659.33234203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6-4A29-9CC5-43C2161E5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Summary'!$C$2:$D$2</c:f>
              <c:strCache>
                <c:ptCount val="1"/>
                <c:pt idx="0">
                  <c:v>Res kWh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Summary'!$C$4:$C$13</c:f>
              <c:numCache>
                <c:formatCode>#,##0</c:formatCode>
                <c:ptCount val="10"/>
                <c:pt idx="0">
                  <c:v>342986066.31274921</c:v>
                </c:pt>
                <c:pt idx="1">
                  <c:v>343235673.13943666</c:v>
                </c:pt>
                <c:pt idx="2">
                  <c:v>331356081.35462993</c:v>
                </c:pt>
                <c:pt idx="3">
                  <c:v>329436667.55624497</c:v>
                </c:pt>
                <c:pt idx="4">
                  <c:v>329365659.56080562</c:v>
                </c:pt>
                <c:pt idx="5">
                  <c:v>340886874.57082593</c:v>
                </c:pt>
                <c:pt idx="6">
                  <c:v>343618269.32084548</c:v>
                </c:pt>
                <c:pt idx="7">
                  <c:v>350761059.24954307</c:v>
                </c:pt>
                <c:pt idx="8">
                  <c:v>354822225.63684469</c:v>
                </c:pt>
                <c:pt idx="9">
                  <c:v>360504713.17816448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4-4DA6-A709-05BA7389D420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Summary'!$D$4:$D$13</c:f>
              <c:numCache>
                <c:formatCode>#,##0</c:formatCode>
                <c:ptCount val="10"/>
                <c:pt idx="0">
                  <c:v>339561030.68942434</c:v>
                </c:pt>
                <c:pt idx="1">
                  <c:v>340091592.33541375</c:v>
                </c:pt>
                <c:pt idx="2">
                  <c:v>332297120.81214303</c:v>
                </c:pt>
                <c:pt idx="3">
                  <c:v>330263154.92865866</c:v>
                </c:pt>
                <c:pt idx="4">
                  <c:v>331909764.07434005</c:v>
                </c:pt>
                <c:pt idx="5">
                  <c:v>341962687.17321098</c:v>
                </c:pt>
                <c:pt idx="6">
                  <c:v>344801941.32416916</c:v>
                </c:pt>
                <c:pt idx="7">
                  <c:v>353871857.25921667</c:v>
                </c:pt>
                <c:pt idx="8">
                  <c:v>352471670.91898918</c:v>
                </c:pt>
                <c:pt idx="9">
                  <c:v>358349086.6343233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84-4DA6-A709-05BA7389D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751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62542744237218384"/>
          <c:h val="8.3031637174385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2"/>
          <c:order val="0"/>
          <c:tx>
            <c:strRef>
              <c:f>'Model Summary'!$C$73</c:f>
              <c:strCache>
                <c:ptCount val="1"/>
                <c:pt idx="0">
                  <c:v>CDM Added Back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Summary'!$B$74:$B$83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'Model Summary'!$C$74:$C$83</c:f>
              <c:numCache>
                <c:formatCode>#,##0</c:formatCode>
                <c:ptCount val="10"/>
                <c:pt idx="0">
                  <c:v>264765478.77365178</c:v>
                </c:pt>
                <c:pt idx="1">
                  <c:v>258092089.49168485</c:v>
                </c:pt>
                <c:pt idx="2">
                  <c:v>257869306.08309445</c:v>
                </c:pt>
                <c:pt idx="3">
                  <c:v>257847061.41083631</c:v>
                </c:pt>
                <c:pt idx="4">
                  <c:v>252161003.50009099</c:v>
                </c:pt>
                <c:pt idx="5">
                  <c:v>252472940.02763164</c:v>
                </c:pt>
                <c:pt idx="6">
                  <c:v>261879307.49471176</c:v>
                </c:pt>
                <c:pt idx="7">
                  <c:v>255917676.66989917</c:v>
                </c:pt>
                <c:pt idx="8">
                  <c:v>274156480.89960718</c:v>
                </c:pt>
                <c:pt idx="9">
                  <c:v>267147932.46974608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17-46EE-849C-F2D086DBBEEF}"/>
            </c:ext>
          </c:extLst>
        </c:ser>
        <c:ser>
          <c:idx val="0"/>
          <c:order val="1"/>
          <c:tx>
            <c:strRef>
              <c:f>'Model Summary'!$D$73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Summary'!$B$74:$B$83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'Model Summary'!$D$74:$D$83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266255858.68528369</c:v>
                </c:pt>
                <c:pt idx="3">
                  <c:v>271229325.57173938</c:v>
                </c:pt>
                <c:pt idx="4">
                  <c:v>265448697.58820805</c:v>
                </c:pt>
                <c:pt idx="5">
                  <c:v>264977411.57197857</c:v>
                </c:pt>
                <c:pt idx="6">
                  <c:v>272389111.82843953</c:v>
                </c:pt>
                <c:pt idx="7">
                  <c:v>267399286.97272119</c:v>
                </c:pt>
                <c:pt idx="8">
                  <c:v>281098917.56655431</c:v>
                </c:pt>
                <c:pt idx="9">
                  <c:v>279026505.95455617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17-46EE-849C-F2D086DBB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751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29587659872237226"/>
          <c:h val="0.11145330305876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Summary'!$H$2:$I$2</c:f>
              <c:strCache>
                <c:ptCount val="1"/>
                <c:pt idx="0">
                  <c:v>GS &lt; 50 kWh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Summary'!$H$4:$H$13</c:f>
              <c:numCache>
                <c:formatCode>#,##0</c:formatCode>
                <c:ptCount val="10"/>
                <c:pt idx="0">
                  <c:v>138790367.02359673</c:v>
                </c:pt>
                <c:pt idx="1">
                  <c:v>143144514.91851586</c:v>
                </c:pt>
                <c:pt idx="2">
                  <c:v>141961561.15831631</c:v>
                </c:pt>
                <c:pt idx="3">
                  <c:v>142006591.53891444</c:v>
                </c:pt>
                <c:pt idx="4">
                  <c:v>143456831.86272487</c:v>
                </c:pt>
                <c:pt idx="5">
                  <c:v>148664018.67708796</c:v>
                </c:pt>
                <c:pt idx="6">
                  <c:v>149779955.81983829</c:v>
                </c:pt>
                <c:pt idx="7">
                  <c:v>138405778.44460011</c:v>
                </c:pt>
                <c:pt idx="8">
                  <c:v>142264980.60163522</c:v>
                </c:pt>
                <c:pt idx="9">
                  <c:v>151905690.03832227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02-4E13-A5AE-4B50D8E2FADE}"/>
            </c:ext>
          </c:extLst>
        </c:ser>
        <c:ser>
          <c:idx val="2"/>
          <c:order val="1"/>
          <c:tx>
            <c:strRef>
              <c:f>'Model Summary'!$I$3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Summary'!$I$4:$I$13</c:f>
              <c:numCache>
                <c:formatCode>#,##0</c:formatCode>
                <c:ptCount val="10"/>
                <c:pt idx="0">
                  <c:v>138623526.43183342</c:v>
                </c:pt>
                <c:pt idx="1">
                  <c:v>142895154.21525961</c:v>
                </c:pt>
                <c:pt idx="2">
                  <c:v>142563942.02722597</c:v>
                </c:pt>
                <c:pt idx="3">
                  <c:v>142520041.8181195</c:v>
                </c:pt>
                <c:pt idx="4">
                  <c:v>144042063.34297407</c:v>
                </c:pt>
                <c:pt idx="5">
                  <c:v>146998947.34965473</c:v>
                </c:pt>
                <c:pt idx="6">
                  <c:v>149691795.92391473</c:v>
                </c:pt>
                <c:pt idx="7">
                  <c:v>138946325.55374539</c:v>
                </c:pt>
                <c:pt idx="8">
                  <c:v>141513166.29829445</c:v>
                </c:pt>
                <c:pt idx="9">
                  <c:v>152349320.6302917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02-4E13-A5AE-4B50D8E2F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Summary'!$H$38</c:f>
              <c:strCache>
                <c:ptCount val="1"/>
              </c:strCache>
            </c:strRef>
          </c:tx>
          <c:marker>
            <c:symbol val="none"/>
          </c:marker>
          <c:val>
            <c:numRef>
              <c:f>'Model Summary'!$H$4:$H$10</c:f>
              <c:numCache>
                <c:formatCode>#,##0</c:formatCode>
                <c:ptCount val="7"/>
                <c:pt idx="0">
                  <c:v>138790367.02359673</c:v>
                </c:pt>
                <c:pt idx="1">
                  <c:v>143144514.91851586</c:v>
                </c:pt>
                <c:pt idx="2">
                  <c:v>141961561.15831631</c:v>
                </c:pt>
                <c:pt idx="3">
                  <c:v>142006591.53891444</c:v>
                </c:pt>
                <c:pt idx="4">
                  <c:v>143456831.86272487</c:v>
                </c:pt>
                <c:pt idx="5">
                  <c:v>148664018.67708796</c:v>
                </c:pt>
                <c:pt idx="6">
                  <c:v>149779955.81983829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'Model Summary'!#REF!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A36-49B3-923A-0B163C3EEE2D}"/>
            </c:ext>
          </c:extLst>
        </c:ser>
        <c:ser>
          <c:idx val="2"/>
          <c:order val="1"/>
          <c:tx>
            <c:strRef>
              <c:f>'Model Summary'!$I$38</c:f>
              <c:strCache>
                <c:ptCount val="1"/>
              </c:strCache>
            </c:strRef>
          </c:tx>
          <c:marker>
            <c:symbol val="none"/>
          </c:marker>
          <c:val>
            <c:numRef>
              <c:f>'Model Summary'!$I$4:$I$10</c:f>
              <c:numCache>
                <c:formatCode>#,##0</c:formatCode>
                <c:ptCount val="7"/>
                <c:pt idx="0">
                  <c:v>138623526.43183342</c:v>
                </c:pt>
                <c:pt idx="1">
                  <c:v>142895154.21525961</c:v>
                </c:pt>
                <c:pt idx="2">
                  <c:v>142563942.02722597</c:v>
                </c:pt>
                <c:pt idx="3">
                  <c:v>142520041.8181195</c:v>
                </c:pt>
                <c:pt idx="4">
                  <c:v>144042063.34297407</c:v>
                </c:pt>
                <c:pt idx="5">
                  <c:v>146998947.34965473</c:v>
                </c:pt>
                <c:pt idx="6">
                  <c:v>149691795.92391473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'Model Summary'!#REF!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A36-49B3-923A-0B163C3EE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GS&gt;50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Summary'!$M$4:$M$13</c:f>
              <c:numCache>
                <c:formatCode>#,##0</c:formatCode>
                <c:ptCount val="10"/>
                <c:pt idx="0">
                  <c:v>288418110.03712815</c:v>
                </c:pt>
                <c:pt idx="1">
                  <c:v>286782091.70548004</c:v>
                </c:pt>
                <c:pt idx="2">
                  <c:v>274866607.22155643</c:v>
                </c:pt>
                <c:pt idx="3">
                  <c:v>270924386.43111575</c:v>
                </c:pt>
                <c:pt idx="4">
                  <c:v>275345612.30278987</c:v>
                </c:pt>
                <c:pt idx="5">
                  <c:v>279988172.35821551</c:v>
                </c:pt>
                <c:pt idx="6">
                  <c:v>272985775.00723153</c:v>
                </c:pt>
                <c:pt idx="7">
                  <c:v>250726874.64792144</c:v>
                </c:pt>
                <c:pt idx="8">
                  <c:v>245959244.76573908</c:v>
                </c:pt>
                <c:pt idx="9">
                  <c:v>257565064.73954856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3-4EC2-97EA-EAAF08EF3126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Summary'!$N$4:$N$13</c:f>
              <c:numCache>
                <c:formatCode>#,##0</c:formatCode>
                <c:ptCount val="10"/>
                <c:pt idx="0">
                  <c:v>284818369.16029537</c:v>
                </c:pt>
                <c:pt idx="1">
                  <c:v>281027325.15986675</c:v>
                </c:pt>
                <c:pt idx="2">
                  <c:v>274388441.56625044</c:v>
                </c:pt>
                <c:pt idx="3">
                  <c:v>272632611.27432382</c:v>
                </c:pt>
                <c:pt idx="4">
                  <c:v>275035080.8843509</c:v>
                </c:pt>
                <c:pt idx="5">
                  <c:v>278898701.64661771</c:v>
                </c:pt>
                <c:pt idx="6">
                  <c:v>278835789.63498527</c:v>
                </c:pt>
                <c:pt idx="7">
                  <c:v>253910590.29832143</c:v>
                </c:pt>
                <c:pt idx="8">
                  <c:v>247997150.80994558</c:v>
                </c:pt>
                <c:pt idx="9">
                  <c:v>257357551.96486583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D3-4EC2-97EA-EAAF08EF3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&lt;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Bay'!$DR$2:$DR$99</c:f>
              <c:numCache>
                <c:formatCode>_(* #,##0_);_(* \(#,##0\);_(* "-"??_);_(@_)</c:formatCode>
                <c:ptCount val="98"/>
                <c:pt idx="12">
                  <c:v>14063470.954466397</c:v>
                </c:pt>
                <c:pt idx="13">
                  <c:v>12593990.544466389</c:v>
                </c:pt>
                <c:pt idx="14">
                  <c:v>12631237.844466392</c:v>
                </c:pt>
                <c:pt idx="15">
                  <c:v>11229897.434466371</c:v>
                </c:pt>
                <c:pt idx="16">
                  <c:v>10514335.94446641</c:v>
                </c:pt>
                <c:pt idx="17">
                  <c:v>9911695.3344663866</c:v>
                </c:pt>
                <c:pt idx="18">
                  <c:v>10414020.254466401</c:v>
                </c:pt>
                <c:pt idx="19">
                  <c:v>10488884.114466378</c:v>
                </c:pt>
                <c:pt idx="20">
                  <c:v>9917097.2744664121</c:v>
                </c:pt>
                <c:pt idx="21">
                  <c:v>10570537.392078405</c:v>
                </c:pt>
                <c:pt idx="22">
                  <c:v>11966683.716854399</c:v>
                </c:pt>
                <c:pt idx="23">
                  <c:v>14488516.214466402</c:v>
                </c:pt>
                <c:pt idx="24">
                  <c:v>15391200.409158656</c:v>
                </c:pt>
                <c:pt idx="25">
                  <c:v>13508217.449158659</c:v>
                </c:pt>
                <c:pt idx="26">
                  <c:v>13569784.539158652</c:v>
                </c:pt>
                <c:pt idx="27">
                  <c:v>11392171.739158669</c:v>
                </c:pt>
                <c:pt idx="28">
                  <c:v>10805868.629158646</c:v>
                </c:pt>
                <c:pt idx="29">
                  <c:v>10047478.889158642</c:v>
                </c:pt>
                <c:pt idx="30">
                  <c:v>10592943.219158662</c:v>
                </c:pt>
                <c:pt idx="31">
                  <c:v>10596375.052770652</c:v>
                </c:pt>
                <c:pt idx="32">
                  <c:v>10083567.483158655</c:v>
                </c:pt>
                <c:pt idx="33">
                  <c:v>10955848.910158675</c:v>
                </c:pt>
                <c:pt idx="34">
                  <c:v>12555970.239158671</c:v>
                </c:pt>
                <c:pt idx="35">
                  <c:v>13645088.359158646</c:v>
                </c:pt>
                <c:pt idx="36">
                  <c:v>15046380.398526348</c:v>
                </c:pt>
                <c:pt idx="37">
                  <c:v>13717002.876526358</c:v>
                </c:pt>
                <c:pt idx="38">
                  <c:v>13265796.418526402</c:v>
                </c:pt>
                <c:pt idx="39">
                  <c:v>11148469.469526365</c:v>
                </c:pt>
                <c:pt idx="40">
                  <c:v>10799890.806526352</c:v>
                </c:pt>
                <c:pt idx="41">
                  <c:v>10336838.356526336</c:v>
                </c:pt>
                <c:pt idx="42">
                  <c:v>11024526.425526379</c:v>
                </c:pt>
                <c:pt idx="43">
                  <c:v>11075757.129526347</c:v>
                </c:pt>
                <c:pt idx="44">
                  <c:v>10438151.518526342</c:v>
                </c:pt>
                <c:pt idx="45">
                  <c:v>10886683.006526368</c:v>
                </c:pt>
                <c:pt idx="46">
                  <c:v>11497281.430526339</c:v>
                </c:pt>
                <c:pt idx="47">
                  <c:v>12724783.321526384</c:v>
                </c:pt>
                <c:pt idx="48">
                  <c:v>14463575.22574288</c:v>
                </c:pt>
                <c:pt idx="49">
                  <c:v>13447183.655742858</c:v>
                </c:pt>
                <c:pt idx="50">
                  <c:v>12794711.545742895</c:v>
                </c:pt>
                <c:pt idx="51">
                  <c:v>11392813.425742846</c:v>
                </c:pt>
                <c:pt idx="52">
                  <c:v>10714098.015742861</c:v>
                </c:pt>
                <c:pt idx="53">
                  <c:v>10430200.305742871</c:v>
                </c:pt>
                <c:pt idx="54">
                  <c:v>11328724.89574286</c:v>
                </c:pt>
                <c:pt idx="55">
                  <c:v>11571175.055742867</c:v>
                </c:pt>
                <c:pt idx="56">
                  <c:v>10321746.885742884</c:v>
                </c:pt>
                <c:pt idx="57">
                  <c:v>10521528.575742852</c:v>
                </c:pt>
                <c:pt idx="58">
                  <c:v>11256161.045742854</c:v>
                </c:pt>
                <c:pt idx="59">
                  <c:v>13764672.905742895</c:v>
                </c:pt>
                <c:pt idx="60">
                  <c:v>14343453.216893746</c:v>
                </c:pt>
                <c:pt idx="61">
                  <c:v>12711893.556893792</c:v>
                </c:pt>
                <c:pt idx="62">
                  <c:v>13510644.686893711</c:v>
                </c:pt>
                <c:pt idx="63">
                  <c:v>11131255.036893748</c:v>
                </c:pt>
                <c:pt idx="64">
                  <c:v>10860581.426893739</c:v>
                </c:pt>
                <c:pt idx="65">
                  <c:v>10519928.806893751</c:v>
                </c:pt>
                <c:pt idx="66">
                  <c:v>11315985.256893709</c:v>
                </c:pt>
                <c:pt idx="67">
                  <c:v>11090769.596893732</c:v>
                </c:pt>
                <c:pt idx="68">
                  <c:v>10318049.376893764</c:v>
                </c:pt>
                <c:pt idx="69">
                  <c:v>10807140.926893745</c:v>
                </c:pt>
                <c:pt idx="70">
                  <c:v>12595937.326893749</c:v>
                </c:pt>
                <c:pt idx="71">
                  <c:v>14251192.646893697</c:v>
                </c:pt>
                <c:pt idx="72">
                  <c:v>15487349.478090642</c:v>
                </c:pt>
                <c:pt idx="73">
                  <c:v>13984303.518090684</c:v>
                </c:pt>
                <c:pt idx="74">
                  <c:v>13430304.528090633</c:v>
                </c:pt>
                <c:pt idx="75">
                  <c:v>11842414.6180907</c:v>
                </c:pt>
                <c:pt idx="76">
                  <c:v>11149383.268090665</c:v>
                </c:pt>
                <c:pt idx="77">
                  <c:v>10795985.63809067</c:v>
                </c:pt>
                <c:pt idx="78">
                  <c:v>11780107.118090665</c:v>
                </c:pt>
                <c:pt idx="79">
                  <c:v>11411251.258090649</c:v>
                </c:pt>
                <c:pt idx="80">
                  <c:v>10502730.918090679</c:v>
                </c:pt>
                <c:pt idx="81">
                  <c:v>11592985.148090666</c:v>
                </c:pt>
                <c:pt idx="82">
                  <c:v>13036078.528090673</c:v>
                </c:pt>
                <c:pt idx="83">
                  <c:v>13651124.658090642</c:v>
                </c:pt>
                <c:pt idx="84">
                  <c:v>15450818.072486484</c:v>
                </c:pt>
                <c:pt idx="85">
                  <c:v>13956467.072486553</c:v>
                </c:pt>
                <c:pt idx="86">
                  <c:v>13466624.482486509</c:v>
                </c:pt>
                <c:pt idx="87">
                  <c:v>11857796.482486546</c:v>
                </c:pt>
                <c:pt idx="88">
                  <c:v>11371708.072486496</c:v>
                </c:pt>
                <c:pt idx="89">
                  <c:v>10788475.332486559</c:v>
                </c:pt>
                <c:pt idx="90">
                  <c:v>12077507.492486516</c:v>
                </c:pt>
                <c:pt idx="91">
                  <c:v>11427332.232486537</c:v>
                </c:pt>
                <c:pt idx="92">
                  <c:v>10504707.542486519</c:v>
                </c:pt>
                <c:pt idx="93">
                  <c:v>11435723.092486512</c:v>
                </c:pt>
                <c:pt idx="94">
                  <c:v>13053060.732486539</c:v>
                </c:pt>
                <c:pt idx="95">
                  <c:v>14389735.212486496</c:v>
                </c:pt>
                <c:pt idx="96">
                  <c:v>14485860.174549976</c:v>
                </c:pt>
                <c:pt idx="97">
                  <c:v>13707720.514549965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AA-4B63-B8E5-E021FC315FE9}"/>
            </c:ext>
          </c:extLst>
        </c:ser>
        <c:ser>
          <c:idx val="1"/>
          <c:order val="1"/>
          <c:tx>
            <c:v>GS &lt;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Bay'!$DR$100:$DR$127</c:f>
              <c:numCache>
                <c:formatCode>_(* #,##0_);_(* \(#,##0\);_(* "-"??_);_(@_)</c:formatCode>
                <c:ptCount val="28"/>
                <c:pt idx="0">
                  <c:v>12594427.794549998</c:v>
                </c:pt>
                <c:pt idx="1">
                  <c:v>10208951.224550037</c:v>
                </c:pt>
                <c:pt idx="2">
                  <c:v>9613596.5245500151</c:v>
                </c:pt>
                <c:pt idx="3">
                  <c:v>9772725.7245500628</c:v>
                </c:pt>
                <c:pt idx="4">
                  <c:v>11161158.254549997</c:v>
                </c:pt>
                <c:pt idx="5">
                  <c:v>10656680.594549995</c:v>
                </c:pt>
                <c:pt idx="6">
                  <c:v>9850384.1045500394</c:v>
                </c:pt>
                <c:pt idx="7">
                  <c:v>11234372.434549997</c:v>
                </c:pt>
                <c:pt idx="8">
                  <c:v>11836082.98455005</c:v>
                </c:pt>
                <c:pt idx="9">
                  <c:v>13283818.114549991</c:v>
                </c:pt>
                <c:pt idx="10">
                  <c:v>13272431.476802889</c:v>
                </c:pt>
                <c:pt idx="11">
                  <c:v>13138044.586803002</c:v>
                </c:pt>
                <c:pt idx="12">
                  <c:v>12286582.916802878</c:v>
                </c:pt>
                <c:pt idx="13">
                  <c:v>10720774.456802933</c:v>
                </c:pt>
                <c:pt idx="14">
                  <c:v>10442304.036802925</c:v>
                </c:pt>
                <c:pt idx="15">
                  <c:v>10600876.246802963</c:v>
                </c:pt>
                <c:pt idx="16">
                  <c:v>11779120.786802934</c:v>
                </c:pt>
                <c:pt idx="17">
                  <c:v>11771902.156802928</c:v>
                </c:pt>
                <c:pt idx="18">
                  <c:v>10596162.846802952</c:v>
                </c:pt>
                <c:pt idx="19">
                  <c:v>10931292.84680292</c:v>
                </c:pt>
                <c:pt idx="20">
                  <c:v>12414546.076802967</c:v>
                </c:pt>
                <c:pt idx="21">
                  <c:v>14310942.16680293</c:v>
                </c:pt>
                <c:pt idx="22">
                  <c:v>15910860.836526856</c:v>
                </c:pt>
                <c:pt idx="23">
                  <c:v>14416743.836526856</c:v>
                </c:pt>
                <c:pt idx="24">
                  <c:v>13975541.836526856</c:v>
                </c:pt>
                <c:pt idx="25">
                  <c:v>12388834.836526856</c:v>
                </c:pt>
                <c:pt idx="26">
                  <c:v>11419565.836526856</c:v>
                </c:pt>
                <c:pt idx="27">
                  <c:v>10990180.836526856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AA-4B63-B8E5-E021FC315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Summary'!$C$2:$D$2</c:f>
              <c:strCache>
                <c:ptCount val="1"/>
                <c:pt idx="0">
                  <c:v>Res kWh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Summary'!$X$4:$X$13</c:f>
              <c:numCache>
                <c:formatCode>#,##0</c:formatCode>
                <c:ptCount val="10"/>
                <c:pt idx="0">
                  <c:v>38707735.253257155</c:v>
                </c:pt>
                <c:pt idx="1">
                  <c:v>38944022.376520231</c:v>
                </c:pt>
                <c:pt idx="2">
                  <c:v>36310008.213370651</c:v>
                </c:pt>
                <c:pt idx="3">
                  <c:v>35483054.395106904</c:v>
                </c:pt>
                <c:pt idx="4">
                  <c:v>35755104.442056477</c:v>
                </c:pt>
                <c:pt idx="5">
                  <c:v>37744251.344658189</c:v>
                </c:pt>
                <c:pt idx="6">
                  <c:v>38462942.074438326</c:v>
                </c:pt>
                <c:pt idx="7">
                  <c:v>39652404.029862307</c:v>
                </c:pt>
                <c:pt idx="8">
                  <c:v>40202250.044110753</c:v>
                </c:pt>
                <c:pt idx="9">
                  <c:v>41242678.456682585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6-4760-B27D-6C25C7BD53F5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Summary'!$Y$4:$Y$13</c:f>
              <c:numCache>
                <c:formatCode>#,##0</c:formatCode>
                <c:ptCount val="10"/>
                <c:pt idx="0">
                  <c:v>37894537.197247848</c:v>
                </c:pt>
                <c:pt idx="1">
                  <c:v>37851040.788200781</c:v>
                </c:pt>
                <c:pt idx="2">
                  <c:v>36474503.764816865</c:v>
                </c:pt>
                <c:pt idx="3">
                  <c:v>36014730.185315378</c:v>
                </c:pt>
                <c:pt idx="4">
                  <c:v>36621869.007583775</c:v>
                </c:pt>
                <c:pt idx="5">
                  <c:v>38570013.997368619</c:v>
                </c:pt>
                <c:pt idx="6">
                  <c:v>38515890.927376233</c:v>
                </c:pt>
                <c:pt idx="7">
                  <c:v>40155910.878326908</c:v>
                </c:pt>
                <c:pt idx="8">
                  <c:v>39903544.395037673</c:v>
                </c:pt>
                <c:pt idx="9">
                  <c:v>40565074.519770838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6-4760-B27D-6C25C7BD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751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62542744237218384"/>
          <c:h val="8.3031637174385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Summary'!$H$2:$I$2</c:f>
              <c:strCache>
                <c:ptCount val="1"/>
                <c:pt idx="0">
                  <c:v>GS &lt; 50 kWh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Summary'!$AC$4:$AC$13</c:f>
              <c:numCache>
                <c:formatCode>#,##0</c:formatCode>
                <c:ptCount val="10"/>
                <c:pt idx="0">
                  <c:v>24427921.304579161</c:v>
                </c:pt>
                <c:pt idx="1">
                  <c:v>24462120.680170625</c:v>
                </c:pt>
                <c:pt idx="2">
                  <c:v>22884470.174692456</c:v>
                </c:pt>
                <c:pt idx="3">
                  <c:v>22473798.332009599</c:v>
                </c:pt>
                <c:pt idx="4">
                  <c:v>22474782.192725539</c:v>
                </c:pt>
                <c:pt idx="5">
                  <c:v>23483962.280225527</c:v>
                </c:pt>
                <c:pt idx="6">
                  <c:v>23718189.578225523</c:v>
                </c:pt>
                <c:pt idx="7">
                  <c:v>22161162.103725545</c:v>
                </c:pt>
                <c:pt idx="8">
                  <c:v>22441312.773364581</c:v>
                </c:pt>
                <c:pt idx="9">
                  <c:v>24079914.473629601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C-4D02-A4A9-592DAB78E432}"/>
            </c:ext>
          </c:extLst>
        </c:ser>
        <c:ser>
          <c:idx val="2"/>
          <c:order val="1"/>
          <c:tx>
            <c:strRef>
              <c:f>'Model Summary'!$I$3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Summary'!$AD$4:$AD$13</c:f>
              <c:numCache>
                <c:formatCode>#,##0</c:formatCode>
                <c:ptCount val="10"/>
                <c:pt idx="0">
                  <c:v>23666131.071316034</c:v>
                </c:pt>
                <c:pt idx="1">
                  <c:v>23614732.004307855</c:v>
                </c:pt>
                <c:pt idx="2">
                  <c:v>23067912.180755924</c:v>
                </c:pt>
                <c:pt idx="3">
                  <c:v>22842632.31692262</c:v>
                </c:pt>
                <c:pt idx="4">
                  <c:v>23008902.640965443</c:v>
                </c:pt>
                <c:pt idx="5">
                  <c:v>23914313.560186896</c:v>
                </c:pt>
                <c:pt idx="6">
                  <c:v>23903563.16160392</c:v>
                </c:pt>
                <c:pt idx="7">
                  <c:v>22433736.808736134</c:v>
                </c:pt>
                <c:pt idx="8">
                  <c:v>22490798.665304687</c:v>
                </c:pt>
                <c:pt idx="9">
                  <c:v>23777208.38731017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FC-4D02-A4A9-592DAB78E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  <c:min val="2000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GS&gt;50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Summary'!$AH$4:$AH$13</c:f>
              <c:numCache>
                <c:formatCode>#,##0</c:formatCode>
                <c:ptCount val="10"/>
                <c:pt idx="0">
                  <c:v>41171927.350611754</c:v>
                </c:pt>
                <c:pt idx="1">
                  <c:v>41053213.447818771</c:v>
                </c:pt>
                <c:pt idx="2">
                  <c:v>40819108.466318771</c:v>
                </c:pt>
                <c:pt idx="3">
                  <c:v>40785573.350818768</c:v>
                </c:pt>
                <c:pt idx="4">
                  <c:v>39799979.180095077</c:v>
                </c:pt>
                <c:pt idx="5">
                  <c:v>40692703.007045515</c:v>
                </c:pt>
                <c:pt idx="6">
                  <c:v>40669317.779045515</c:v>
                </c:pt>
                <c:pt idx="7">
                  <c:v>36819867.485885218</c:v>
                </c:pt>
                <c:pt idx="8">
                  <c:v>36663703.12277589</c:v>
                </c:pt>
                <c:pt idx="9">
                  <c:v>37938662.652175017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1-4F00-844F-50871B560F2F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Summary'!$AI$4:$AI$13</c:f>
              <c:numCache>
                <c:formatCode>#,##0</c:formatCode>
                <c:ptCount val="10"/>
                <c:pt idx="0">
                  <c:v>41631296.273922965</c:v>
                </c:pt>
                <c:pt idx="1">
                  <c:v>41385175.812612452</c:v>
                </c:pt>
                <c:pt idx="2">
                  <c:v>40476659.085705645</c:v>
                </c:pt>
                <c:pt idx="3">
                  <c:v>40040680.670219995</c:v>
                </c:pt>
                <c:pt idx="4">
                  <c:v>40022389.170956247</c:v>
                </c:pt>
                <c:pt idx="5">
                  <c:v>40711439.393416405</c:v>
                </c:pt>
                <c:pt idx="6">
                  <c:v>40260651.892575681</c:v>
                </c:pt>
                <c:pt idx="7">
                  <c:v>37076268.188076816</c:v>
                </c:pt>
                <c:pt idx="8">
                  <c:v>36600349.826962672</c:v>
                </c:pt>
                <c:pt idx="9">
                  <c:v>38207296.942309245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01-4F00-844F-50871B560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'TB Res Normalized Monthly'!$D$1</c:f>
              <c:strCache>
                <c:ptCount val="1"/>
                <c:pt idx="0">
                  <c:v> TB_ReskWh_NoCDM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Monthly'!$D$2:$D$145</c:f>
              <c:numCache>
                <c:formatCode>_(* #,##0_);_(* \(#,##0\);_(* "-"??_);_(@_)</c:formatCode>
                <c:ptCount val="144"/>
                <c:pt idx="0">
                  <c:v>35689845.146455593</c:v>
                </c:pt>
                <c:pt idx="1">
                  <c:v>31052127.796455856</c:v>
                </c:pt>
                <c:pt idx="2">
                  <c:v>30945132.106455661</c:v>
                </c:pt>
                <c:pt idx="3">
                  <c:v>26962832.126455847</c:v>
                </c:pt>
                <c:pt idx="4">
                  <c:v>25149158.314805839</c:v>
                </c:pt>
                <c:pt idx="5">
                  <c:v>23450319.231905892</c:v>
                </c:pt>
                <c:pt idx="6">
                  <c:v>24735877.700845346</c:v>
                </c:pt>
                <c:pt idx="7">
                  <c:v>25109638.237445828</c:v>
                </c:pt>
                <c:pt idx="8">
                  <c:v>24471325.835455954</c:v>
                </c:pt>
                <c:pt idx="9">
                  <c:v>27110771.749455821</c:v>
                </c:pt>
                <c:pt idx="10">
                  <c:v>31297710.257456016</c:v>
                </c:pt>
                <c:pt idx="11">
                  <c:v>37011327.809555583</c:v>
                </c:pt>
                <c:pt idx="12">
                  <c:v>39189589.660393476</c:v>
                </c:pt>
                <c:pt idx="13">
                  <c:v>33260942.973283816</c:v>
                </c:pt>
                <c:pt idx="14">
                  <c:v>32512530.244174119</c:v>
                </c:pt>
                <c:pt idx="15">
                  <c:v>27471876.573284268</c:v>
                </c:pt>
                <c:pt idx="16">
                  <c:v>24996353.421283912</c:v>
                </c:pt>
                <c:pt idx="17">
                  <c:v>22922312.02928406</c:v>
                </c:pt>
                <c:pt idx="18">
                  <c:v>23771550.725313846</c:v>
                </c:pt>
                <c:pt idx="19">
                  <c:v>24031683.393284082</c:v>
                </c:pt>
                <c:pt idx="20">
                  <c:v>23963843.630283989</c:v>
                </c:pt>
                <c:pt idx="21">
                  <c:v>26712038.725283641</c:v>
                </c:pt>
                <c:pt idx="22">
                  <c:v>29944342.142283786</c:v>
                </c:pt>
                <c:pt idx="23">
                  <c:v>34458609.621283635</c:v>
                </c:pt>
                <c:pt idx="24">
                  <c:v>37064996.953135245</c:v>
                </c:pt>
                <c:pt idx="25">
                  <c:v>32217111.653135628</c:v>
                </c:pt>
                <c:pt idx="26">
                  <c:v>31301706.556135852</c:v>
                </c:pt>
                <c:pt idx="27">
                  <c:v>26180701.402135961</c:v>
                </c:pt>
                <c:pt idx="28">
                  <c:v>24136502.647135749</c:v>
                </c:pt>
                <c:pt idx="29">
                  <c:v>22732536.41013588</c:v>
                </c:pt>
                <c:pt idx="30">
                  <c:v>24438562.096135926</c:v>
                </c:pt>
                <c:pt idx="31">
                  <c:v>24929794.74213608</c:v>
                </c:pt>
                <c:pt idx="32">
                  <c:v>24119574.695136014</c:v>
                </c:pt>
                <c:pt idx="33">
                  <c:v>25555975.494135614</c:v>
                </c:pt>
                <c:pt idx="34">
                  <c:v>27427810.28013593</c:v>
                </c:pt>
                <c:pt idx="35">
                  <c:v>31250808.425136063</c:v>
                </c:pt>
                <c:pt idx="36">
                  <c:v>33776564.9538536</c:v>
                </c:pt>
                <c:pt idx="37">
                  <c:v>30585847.143853836</c:v>
                </c:pt>
                <c:pt idx="38">
                  <c:v>29298158.343853869</c:v>
                </c:pt>
                <c:pt idx="39">
                  <c:v>25624655.273853697</c:v>
                </c:pt>
                <c:pt idx="40">
                  <c:v>24196684.173853468</c:v>
                </c:pt>
                <c:pt idx="41">
                  <c:v>23552213.983853932</c:v>
                </c:pt>
                <c:pt idx="42">
                  <c:v>25950194.053853396</c:v>
                </c:pt>
                <c:pt idx="43">
                  <c:v>26241116.263853874</c:v>
                </c:pt>
                <c:pt idx="44">
                  <c:v>24033402.15385364</c:v>
                </c:pt>
                <c:pt idx="45">
                  <c:v>24813024.903853867</c:v>
                </c:pt>
                <c:pt idx="46">
                  <c:v>27231106.703853983</c:v>
                </c:pt>
                <c:pt idx="47">
                  <c:v>34133699.603853822</c:v>
                </c:pt>
                <c:pt idx="48">
                  <c:v>34375735.265900187</c:v>
                </c:pt>
                <c:pt idx="49">
                  <c:v>28862039.975900423</c:v>
                </c:pt>
                <c:pt idx="50">
                  <c:v>29313338.525900368</c:v>
                </c:pt>
                <c:pt idx="51">
                  <c:v>25616855.235900313</c:v>
                </c:pt>
                <c:pt idx="52">
                  <c:v>24267876.095900469</c:v>
                </c:pt>
                <c:pt idx="53">
                  <c:v>22619349.445900396</c:v>
                </c:pt>
                <c:pt idx="54">
                  <c:v>25223991.015900459</c:v>
                </c:pt>
                <c:pt idx="55">
                  <c:v>24749042.545900472</c:v>
                </c:pt>
                <c:pt idx="56">
                  <c:v>23222723.395900417</c:v>
                </c:pt>
                <c:pt idx="57">
                  <c:v>25942437.685900681</c:v>
                </c:pt>
                <c:pt idx="58">
                  <c:v>29254107.975900408</c:v>
                </c:pt>
                <c:pt idx="59">
                  <c:v>35918162.395901039</c:v>
                </c:pt>
                <c:pt idx="60">
                  <c:v>37426201.476736017</c:v>
                </c:pt>
                <c:pt idx="61">
                  <c:v>30894907.026735522</c:v>
                </c:pt>
                <c:pt idx="62">
                  <c:v>30252996.416735217</c:v>
                </c:pt>
                <c:pt idx="63">
                  <c:v>26280461.92673523</c:v>
                </c:pt>
                <c:pt idx="64">
                  <c:v>23798270.966735676</c:v>
                </c:pt>
                <c:pt idx="65">
                  <c:v>23584371.38673538</c:v>
                </c:pt>
                <c:pt idx="66">
                  <c:v>26647830.006735422</c:v>
                </c:pt>
                <c:pt idx="67">
                  <c:v>25954937.806735739</c:v>
                </c:pt>
                <c:pt idx="68">
                  <c:v>24590132.806735635</c:v>
                </c:pt>
                <c:pt idx="69">
                  <c:v>27495530.446735434</c:v>
                </c:pt>
                <c:pt idx="70">
                  <c:v>30232415.62673533</c:v>
                </c:pt>
                <c:pt idx="71">
                  <c:v>33728818.676735342</c:v>
                </c:pt>
                <c:pt idx="72">
                  <c:v>37095969.906736806</c:v>
                </c:pt>
                <c:pt idx="73">
                  <c:v>32923536.046737112</c:v>
                </c:pt>
                <c:pt idx="74">
                  <c:v>30677549.546737101</c:v>
                </c:pt>
                <c:pt idx="75">
                  <c:v>26406823.316737082</c:v>
                </c:pt>
                <c:pt idx="76">
                  <c:v>24624588.956737202</c:v>
                </c:pt>
                <c:pt idx="77">
                  <c:v>23737027.866737057</c:v>
                </c:pt>
                <c:pt idx="78">
                  <c:v>27339633.226737123</c:v>
                </c:pt>
                <c:pt idx="79">
                  <c:v>25699766.866737057</c:v>
                </c:pt>
                <c:pt idx="80">
                  <c:v>23697975.436736908</c:v>
                </c:pt>
                <c:pt idx="81">
                  <c:v>26912547.216737308</c:v>
                </c:pt>
                <c:pt idx="82">
                  <c:v>30189156.75673718</c:v>
                </c:pt>
                <c:pt idx="83">
                  <c:v>34313694.176737517</c:v>
                </c:pt>
                <c:pt idx="84">
                  <c:v>33970222.518295504</c:v>
                </c:pt>
                <c:pt idx="85">
                  <c:v>30935407.83829483</c:v>
                </c:pt>
                <c:pt idx="86">
                  <c:v>30730949.938295327</c:v>
                </c:pt>
                <c:pt idx="87">
                  <c:v>27953163.758295137</c:v>
                </c:pt>
                <c:pt idx="88">
                  <c:v>26109322.268295303</c:v>
                </c:pt>
                <c:pt idx="89">
                  <c:v>26663373.718295079</c:v>
                </c:pt>
                <c:pt idx="90">
                  <c:v>29922003.018295165</c:v>
                </c:pt>
                <c:pt idx="91">
                  <c:v>27779800.828295305</c:v>
                </c:pt>
                <c:pt idx="92">
                  <c:v>24833834.528295454</c:v>
                </c:pt>
                <c:pt idx="93">
                  <c:v>27734205.528295334</c:v>
                </c:pt>
                <c:pt idx="94">
                  <c:v>29890958.268295217</c:v>
                </c:pt>
                <c:pt idx="95">
                  <c:v>34237817.038295418</c:v>
                </c:pt>
                <c:pt idx="96">
                  <c:v>36252205.372237101</c:v>
                </c:pt>
                <c:pt idx="97">
                  <c:v>33658266.862237066</c:v>
                </c:pt>
                <c:pt idx="98">
                  <c:v>31082945.672237288</c:v>
                </c:pt>
                <c:pt idx="99">
                  <c:v>27236593.692237053</c:v>
                </c:pt>
                <c:pt idx="100">
                  <c:v>26135130.122237101</c:v>
                </c:pt>
                <c:pt idx="101">
                  <c:v>26757872.082237005</c:v>
                </c:pt>
                <c:pt idx="102">
                  <c:v>29262236.01223693</c:v>
                </c:pt>
                <c:pt idx="103">
                  <c:v>28466496.252237048</c:v>
                </c:pt>
                <c:pt idx="104">
                  <c:v>24758728.932237212</c:v>
                </c:pt>
                <c:pt idx="105">
                  <c:v>25972076.08223699</c:v>
                </c:pt>
                <c:pt idx="106">
                  <c:v>29314486.912236944</c:v>
                </c:pt>
                <c:pt idx="107">
                  <c:v>35925187.642236941</c:v>
                </c:pt>
                <c:pt idx="108">
                  <c:v>39460829.931513704</c:v>
                </c:pt>
                <c:pt idx="109">
                  <c:v>34504919.931513704</c:v>
                </c:pt>
                <c:pt idx="110">
                  <c:v>33467695.931513708</c:v>
                </c:pt>
                <c:pt idx="111">
                  <c:v>29281245.931513708</c:v>
                </c:pt>
                <c:pt idx="112">
                  <c:v>26654974.931513708</c:v>
                </c:pt>
                <c:pt idx="113">
                  <c:v>24864707.931513708</c:v>
                </c:pt>
                <c:pt idx="114">
                  <c:v>27741150.931513708</c:v>
                </c:pt>
                <c:pt idx="115">
                  <c:v>27716404.931513708</c:v>
                </c:pt>
                <c:pt idx="116">
                  <c:v>25210070.931513708</c:v>
                </c:pt>
                <c:pt idx="117">
                  <c:v>26525634.931513708</c:v>
                </c:pt>
                <c:pt idx="118">
                  <c:v>30105441.931513708</c:v>
                </c:pt>
                <c:pt idx="119">
                  <c:v>34971634.931513704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75-4D5B-A785-9168B92EBC88}"/>
            </c:ext>
          </c:extLst>
        </c:ser>
        <c:ser>
          <c:idx val="1"/>
          <c:order val="1"/>
          <c:tx>
            <c:strRef>
              <c:f>'TB Res Normalized Monthly'!$U$1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Monthly'!$U$2:$U$145</c:f>
              <c:numCache>
                <c:formatCode>_(* #,##0_);_(* \(#,##0\);_(* "-"??_);_(@_)</c:formatCode>
                <c:ptCount val="144"/>
                <c:pt idx="0">
                  <c:v>35474532.276471592</c:v>
                </c:pt>
                <c:pt idx="1">
                  <c:v>31447943.225952972</c:v>
                </c:pt>
                <c:pt idx="2">
                  <c:v>30842159.136005331</c:v>
                </c:pt>
                <c:pt idx="3">
                  <c:v>26536278.336131103</c:v>
                </c:pt>
                <c:pt idx="4">
                  <c:v>24706870.763870567</c:v>
                </c:pt>
                <c:pt idx="5">
                  <c:v>23481811.056785595</c:v>
                </c:pt>
                <c:pt idx="6">
                  <c:v>25563845.128108792</c:v>
                </c:pt>
                <c:pt idx="7">
                  <c:v>25143330.095681109</c:v>
                </c:pt>
                <c:pt idx="8">
                  <c:v>23660154.801123027</c:v>
                </c:pt>
                <c:pt idx="9">
                  <c:v>25910988.422064528</c:v>
                </c:pt>
                <c:pt idx="10">
                  <c:v>28058598.122056935</c:v>
                </c:pt>
                <c:pt idx="11">
                  <c:v>33805872.190190643</c:v>
                </c:pt>
                <c:pt idx="12">
                  <c:v>35474532.276471592</c:v>
                </c:pt>
                <c:pt idx="13">
                  <c:v>31447943.225952972</c:v>
                </c:pt>
                <c:pt idx="14">
                  <c:v>30842159.136005331</c:v>
                </c:pt>
                <c:pt idx="15">
                  <c:v>26536278.336131103</c:v>
                </c:pt>
                <c:pt idx="16">
                  <c:v>24706870.763870567</c:v>
                </c:pt>
                <c:pt idx="17">
                  <c:v>23481811.056785595</c:v>
                </c:pt>
                <c:pt idx="18">
                  <c:v>25563845.128108792</c:v>
                </c:pt>
                <c:pt idx="19">
                  <c:v>25143330.095681109</c:v>
                </c:pt>
                <c:pt idx="20">
                  <c:v>23660154.801123027</c:v>
                </c:pt>
                <c:pt idx="21">
                  <c:v>25910988.422064528</c:v>
                </c:pt>
                <c:pt idx="22">
                  <c:v>28058598.122056935</c:v>
                </c:pt>
                <c:pt idx="23">
                  <c:v>33805872.190190643</c:v>
                </c:pt>
                <c:pt idx="24">
                  <c:v>35474532.276471592</c:v>
                </c:pt>
                <c:pt idx="25">
                  <c:v>31447943.225952972</c:v>
                </c:pt>
                <c:pt idx="26">
                  <c:v>30842159.136005331</c:v>
                </c:pt>
                <c:pt idx="27">
                  <c:v>26536278.336131103</c:v>
                </c:pt>
                <c:pt idx="28">
                  <c:v>24706870.763870567</c:v>
                </c:pt>
                <c:pt idx="29">
                  <c:v>23481811.056785595</c:v>
                </c:pt>
                <c:pt idx="30">
                  <c:v>25563845.128108792</c:v>
                </c:pt>
                <c:pt idx="31">
                  <c:v>25143330.095681109</c:v>
                </c:pt>
                <c:pt idx="32">
                  <c:v>23660154.801123027</c:v>
                </c:pt>
                <c:pt idx="33">
                  <c:v>25910988.422064528</c:v>
                </c:pt>
                <c:pt idx="34">
                  <c:v>28058598.122056935</c:v>
                </c:pt>
                <c:pt idx="35">
                  <c:v>33805872.190190643</c:v>
                </c:pt>
                <c:pt idx="36">
                  <c:v>35474532.276471592</c:v>
                </c:pt>
                <c:pt idx="37">
                  <c:v>32557449.053558432</c:v>
                </c:pt>
                <c:pt idx="38">
                  <c:v>30842159.136005331</c:v>
                </c:pt>
                <c:pt idx="39">
                  <c:v>26536278.336131103</c:v>
                </c:pt>
                <c:pt idx="40">
                  <c:v>24706870.763870567</c:v>
                </c:pt>
                <c:pt idx="41">
                  <c:v>23481811.056785595</c:v>
                </c:pt>
                <c:pt idx="42">
                  <c:v>25563845.128108792</c:v>
                </c:pt>
                <c:pt idx="43">
                  <c:v>25143330.095681109</c:v>
                </c:pt>
                <c:pt idx="44">
                  <c:v>23660154.801123027</c:v>
                </c:pt>
                <c:pt idx="45">
                  <c:v>25910988.422064528</c:v>
                </c:pt>
                <c:pt idx="46">
                  <c:v>28058598.122056935</c:v>
                </c:pt>
                <c:pt idx="47">
                  <c:v>33805872.190190643</c:v>
                </c:pt>
                <c:pt idx="48">
                  <c:v>35495482.631081164</c:v>
                </c:pt>
                <c:pt idx="49">
                  <c:v>31489843.935172115</c:v>
                </c:pt>
                <c:pt idx="50">
                  <c:v>30905010.199834045</c:v>
                </c:pt>
                <c:pt idx="51">
                  <c:v>26620079.754569389</c:v>
                </c:pt>
                <c:pt idx="52">
                  <c:v>24811622.536918424</c:v>
                </c:pt>
                <c:pt idx="53">
                  <c:v>23607513.184443023</c:v>
                </c:pt>
                <c:pt idx="54">
                  <c:v>25710497.610375792</c:v>
                </c:pt>
                <c:pt idx="55">
                  <c:v>25310932.93255768</c:v>
                </c:pt>
                <c:pt idx="56">
                  <c:v>23848707.992609169</c:v>
                </c:pt>
                <c:pt idx="57">
                  <c:v>26120491.968160242</c:v>
                </c:pt>
                <c:pt idx="58">
                  <c:v>28289052.02276222</c:v>
                </c:pt>
                <c:pt idx="59">
                  <c:v>34057276.4455055</c:v>
                </c:pt>
                <c:pt idx="60">
                  <c:v>35746886.886396021</c:v>
                </c:pt>
                <c:pt idx="61">
                  <c:v>31741248.190486971</c:v>
                </c:pt>
                <c:pt idx="62">
                  <c:v>31156414.455148902</c:v>
                </c:pt>
                <c:pt idx="63">
                  <c:v>26871484.009884246</c:v>
                </c:pt>
                <c:pt idx="64">
                  <c:v>25063026.792233281</c:v>
                </c:pt>
                <c:pt idx="65">
                  <c:v>23858917.439757884</c:v>
                </c:pt>
                <c:pt idx="66">
                  <c:v>25961901.865690652</c:v>
                </c:pt>
                <c:pt idx="67">
                  <c:v>25562337.18787254</c:v>
                </c:pt>
                <c:pt idx="68">
                  <c:v>24100112.24792403</c:v>
                </c:pt>
                <c:pt idx="69">
                  <c:v>26371896.223475102</c:v>
                </c:pt>
                <c:pt idx="70">
                  <c:v>28540456.278077081</c:v>
                </c:pt>
                <c:pt idx="71">
                  <c:v>34308680.700820357</c:v>
                </c:pt>
                <c:pt idx="72">
                  <c:v>35998291.141710877</c:v>
                </c:pt>
                <c:pt idx="73">
                  <c:v>31992652.445801832</c:v>
                </c:pt>
                <c:pt idx="74">
                  <c:v>31407818.710463762</c:v>
                </c:pt>
                <c:pt idx="75">
                  <c:v>27122888.265199106</c:v>
                </c:pt>
                <c:pt idx="76">
                  <c:v>25314431.047548141</c:v>
                </c:pt>
                <c:pt idx="77">
                  <c:v>24110321.69507274</c:v>
                </c:pt>
                <c:pt idx="78">
                  <c:v>26213306.121005509</c:v>
                </c:pt>
                <c:pt idx="79">
                  <c:v>25813741.443187397</c:v>
                </c:pt>
                <c:pt idx="80">
                  <c:v>24351516.503238887</c:v>
                </c:pt>
                <c:pt idx="81">
                  <c:v>26623300.478789959</c:v>
                </c:pt>
                <c:pt idx="82">
                  <c:v>28791860.533391938</c:v>
                </c:pt>
                <c:pt idx="83">
                  <c:v>34560084.956135213</c:v>
                </c:pt>
                <c:pt idx="84">
                  <c:v>36249695.397025734</c:v>
                </c:pt>
                <c:pt idx="85">
                  <c:v>33353562.528722148</c:v>
                </c:pt>
                <c:pt idx="86">
                  <c:v>32358635.274105776</c:v>
                </c:pt>
                <c:pt idx="87">
                  <c:v>27812870.065232366</c:v>
                </c:pt>
                <c:pt idx="88">
                  <c:v>25817490.345439218</c:v>
                </c:pt>
                <c:pt idx="89">
                  <c:v>24924322.029617231</c:v>
                </c:pt>
                <c:pt idx="90">
                  <c:v>28147230.138466284</c:v>
                </c:pt>
                <c:pt idx="91">
                  <c:v>27363119.634788603</c:v>
                </c:pt>
                <c:pt idx="92">
                  <c:v>24959582.93520407</c:v>
                </c:pt>
                <c:pt idx="93">
                  <c:v>27176459.282978836</c:v>
                </c:pt>
                <c:pt idx="94">
                  <c:v>29606068.660105839</c:v>
                </c:pt>
                <c:pt idx="95">
                  <c:v>35653485.554001987</c:v>
                </c:pt>
                <c:pt idx="96">
                  <c:v>37479264.173821636</c:v>
                </c:pt>
                <c:pt idx="97">
                  <c:v>33416660.530457005</c:v>
                </c:pt>
                <c:pt idx="98">
                  <c:v>32610039.529420633</c:v>
                </c:pt>
                <c:pt idx="99">
                  <c:v>28064274.320547223</c:v>
                </c:pt>
                <c:pt idx="100">
                  <c:v>26068894.600754075</c:v>
                </c:pt>
                <c:pt idx="101">
                  <c:v>25175726.284932088</c:v>
                </c:pt>
                <c:pt idx="102">
                  <c:v>28398634.393781144</c:v>
                </c:pt>
                <c:pt idx="103">
                  <c:v>27614523.890103463</c:v>
                </c:pt>
                <c:pt idx="104">
                  <c:v>25210987.190518931</c:v>
                </c:pt>
                <c:pt idx="105">
                  <c:v>27427863.538293697</c:v>
                </c:pt>
                <c:pt idx="106">
                  <c:v>29857472.9154207</c:v>
                </c:pt>
                <c:pt idx="107">
                  <c:v>35904889.809316844</c:v>
                </c:pt>
                <c:pt idx="108">
                  <c:v>37241586.168395974</c:v>
                </c:pt>
                <c:pt idx="109">
                  <c:v>33207464.998759136</c:v>
                </c:pt>
                <c:pt idx="110">
                  <c:v>32511737.630571917</c:v>
                </c:pt>
                <c:pt idx="111">
                  <c:v>28096389.80350288</c:v>
                </c:pt>
                <c:pt idx="112">
                  <c:v>26194471.334780827</c:v>
                </c:pt>
                <c:pt idx="113">
                  <c:v>25145832.50063213</c:v>
                </c:pt>
                <c:pt idx="114">
                  <c:v>27808778.768023044</c:v>
                </c:pt>
                <c:pt idx="115">
                  <c:v>27216941.177275144</c:v>
                </c:pt>
                <c:pt idx="116">
                  <c:v>25284060.357508622</c:v>
                </c:pt>
                <c:pt idx="117">
                  <c:v>27528390.519171543</c:v>
                </c:pt>
                <c:pt idx="118">
                  <c:v>29827475.235036034</c:v>
                </c:pt>
                <c:pt idx="119">
                  <c:v>35735295.89335575</c:v>
                </c:pt>
                <c:pt idx="120">
                  <c:v>37492990.423710831</c:v>
                </c:pt>
                <c:pt idx="121">
                  <c:v>33458869.254073992</c:v>
                </c:pt>
                <c:pt idx="122">
                  <c:v>32763141.885886773</c:v>
                </c:pt>
                <c:pt idx="123">
                  <c:v>28347794.058817737</c:v>
                </c:pt>
                <c:pt idx="124">
                  <c:v>26445875.590095684</c:v>
                </c:pt>
                <c:pt idx="125">
                  <c:v>25397236.755946986</c:v>
                </c:pt>
                <c:pt idx="126">
                  <c:v>28060183.023337901</c:v>
                </c:pt>
                <c:pt idx="127">
                  <c:v>27468345.43259</c:v>
                </c:pt>
                <c:pt idx="128">
                  <c:v>25535464.612823479</c:v>
                </c:pt>
                <c:pt idx="129">
                  <c:v>27779794.7744864</c:v>
                </c:pt>
                <c:pt idx="130">
                  <c:v>30078879.490350891</c:v>
                </c:pt>
                <c:pt idx="131">
                  <c:v>35986700.148670606</c:v>
                </c:pt>
                <c:pt idx="132">
                  <c:v>37499853.548655428</c:v>
                </c:pt>
                <c:pt idx="133">
                  <c:v>34589479.443487942</c:v>
                </c:pt>
                <c:pt idx="134">
                  <c:v>32839693.064119838</c:v>
                </c:pt>
                <c:pt idx="135">
                  <c:v>28489553.927952994</c:v>
                </c:pt>
                <c:pt idx="136">
                  <c:v>26634366.084766485</c:v>
                </c:pt>
                <c:pt idx="137">
                  <c:v>25507991.991454437</c:v>
                </c:pt>
                <c:pt idx="138">
                  <c:v>27890957.338116277</c:v>
                </c:pt>
                <c:pt idx="139">
                  <c:v>27395256.203833275</c:v>
                </c:pt>
                <c:pt idx="140">
                  <c:v>25697703.323975757</c:v>
                </c:pt>
                <c:pt idx="141">
                  <c:v>27955760.392582756</c:v>
                </c:pt>
                <c:pt idx="142">
                  <c:v>30189582.77781599</c:v>
                </c:pt>
                <c:pt idx="143">
                  <c:v>36027605.318347484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75-4D5B-A785-9168B92EB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GS&lt;50 Normalized Monthly'!$D$1</c:f>
              <c:strCache>
                <c:ptCount val="1"/>
                <c:pt idx="0">
                  <c:v> TB_GSlt50kWh_NoCDM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Monthly'!$D$2:$D$145</c:f>
              <c:numCache>
                <c:formatCode>_(* #,##0_);_(* \(#,##0\);_(* "-"??_);_(@_)</c:formatCode>
                <c:ptCount val="144"/>
                <c:pt idx="0">
                  <c:v>14063470.954466397</c:v>
                </c:pt>
                <c:pt idx="1">
                  <c:v>12593990.544466389</c:v>
                </c:pt>
                <c:pt idx="2">
                  <c:v>12631237.844466392</c:v>
                </c:pt>
                <c:pt idx="3">
                  <c:v>11229897.434466371</c:v>
                </c:pt>
                <c:pt idx="4">
                  <c:v>10514335.94446641</c:v>
                </c:pt>
                <c:pt idx="5">
                  <c:v>9911695.3344663866</c:v>
                </c:pt>
                <c:pt idx="6">
                  <c:v>10414020.254466401</c:v>
                </c:pt>
                <c:pt idx="7">
                  <c:v>10488884.114466378</c:v>
                </c:pt>
                <c:pt idx="8">
                  <c:v>9917097.2744664121</c:v>
                </c:pt>
                <c:pt idx="9">
                  <c:v>10570537.392078405</c:v>
                </c:pt>
                <c:pt idx="10">
                  <c:v>11966683.716854399</c:v>
                </c:pt>
                <c:pt idx="11">
                  <c:v>14488516.214466402</c:v>
                </c:pt>
                <c:pt idx="12">
                  <c:v>15391200.409158656</c:v>
                </c:pt>
                <c:pt idx="13">
                  <c:v>13508217.449158659</c:v>
                </c:pt>
                <c:pt idx="14">
                  <c:v>13569784.539158652</c:v>
                </c:pt>
                <c:pt idx="15">
                  <c:v>11392171.739158669</c:v>
                </c:pt>
                <c:pt idx="16">
                  <c:v>10805868.629158646</c:v>
                </c:pt>
                <c:pt idx="17">
                  <c:v>10047478.889158642</c:v>
                </c:pt>
                <c:pt idx="18">
                  <c:v>10592943.219158662</c:v>
                </c:pt>
                <c:pt idx="19">
                  <c:v>10596375.052770652</c:v>
                </c:pt>
                <c:pt idx="20">
                  <c:v>10083567.483158655</c:v>
                </c:pt>
                <c:pt idx="21">
                  <c:v>10955848.910158675</c:v>
                </c:pt>
                <c:pt idx="22">
                  <c:v>12555970.239158671</c:v>
                </c:pt>
                <c:pt idx="23">
                  <c:v>13645088.359158646</c:v>
                </c:pt>
                <c:pt idx="24">
                  <c:v>15046380.398526348</c:v>
                </c:pt>
                <c:pt idx="25">
                  <c:v>13717002.876526358</c:v>
                </c:pt>
                <c:pt idx="26">
                  <c:v>13265796.418526402</c:v>
                </c:pt>
                <c:pt idx="27">
                  <c:v>11148469.469526365</c:v>
                </c:pt>
                <c:pt idx="28">
                  <c:v>10799890.806526352</c:v>
                </c:pt>
                <c:pt idx="29">
                  <c:v>10336838.356526336</c:v>
                </c:pt>
                <c:pt idx="30">
                  <c:v>11024526.425526379</c:v>
                </c:pt>
                <c:pt idx="31">
                  <c:v>11075757.129526347</c:v>
                </c:pt>
                <c:pt idx="32">
                  <c:v>10438151.518526342</c:v>
                </c:pt>
                <c:pt idx="33">
                  <c:v>10886683.006526368</c:v>
                </c:pt>
                <c:pt idx="34">
                  <c:v>11497281.430526339</c:v>
                </c:pt>
                <c:pt idx="35">
                  <c:v>12724783.321526384</c:v>
                </c:pt>
                <c:pt idx="36">
                  <c:v>14463575.22574288</c:v>
                </c:pt>
                <c:pt idx="37">
                  <c:v>13447183.655742858</c:v>
                </c:pt>
                <c:pt idx="38">
                  <c:v>12794711.545742895</c:v>
                </c:pt>
                <c:pt idx="39">
                  <c:v>11392813.425742846</c:v>
                </c:pt>
                <c:pt idx="40">
                  <c:v>10714098.015742861</c:v>
                </c:pt>
                <c:pt idx="41">
                  <c:v>10430200.305742871</c:v>
                </c:pt>
                <c:pt idx="42">
                  <c:v>11328724.89574286</c:v>
                </c:pt>
                <c:pt idx="43">
                  <c:v>11571175.055742867</c:v>
                </c:pt>
                <c:pt idx="44">
                  <c:v>10321746.885742884</c:v>
                </c:pt>
                <c:pt idx="45">
                  <c:v>10521528.575742852</c:v>
                </c:pt>
                <c:pt idx="46">
                  <c:v>11256161.045742854</c:v>
                </c:pt>
                <c:pt idx="47">
                  <c:v>13764672.905742895</c:v>
                </c:pt>
                <c:pt idx="48">
                  <c:v>14343453.216893746</c:v>
                </c:pt>
                <c:pt idx="49">
                  <c:v>12711893.556893792</c:v>
                </c:pt>
                <c:pt idx="50">
                  <c:v>13510644.686893711</c:v>
                </c:pt>
                <c:pt idx="51">
                  <c:v>11131255.036893748</c:v>
                </c:pt>
                <c:pt idx="52">
                  <c:v>10860581.426893739</c:v>
                </c:pt>
                <c:pt idx="53">
                  <c:v>10519928.806893751</c:v>
                </c:pt>
                <c:pt idx="54">
                  <c:v>11315985.256893709</c:v>
                </c:pt>
                <c:pt idx="55">
                  <c:v>11090769.596893732</c:v>
                </c:pt>
                <c:pt idx="56">
                  <c:v>10318049.376893764</c:v>
                </c:pt>
                <c:pt idx="57">
                  <c:v>10807140.926893745</c:v>
                </c:pt>
                <c:pt idx="58">
                  <c:v>12595937.326893749</c:v>
                </c:pt>
                <c:pt idx="59">
                  <c:v>14251192.646893697</c:v>
                </c:pt>
                <c:pt idx="60">
                  <c:v>15487349.478090642</c:v>
                </c:pt>
                <c:pt idx="61">
                  <c:v>13984303.518090684</c:v>
                </c:pt>
                <c:pt idx="62">
                  <c:v>13430304.528090633</c:v>
                </c:pt>
                <c:pt idx="63">
                  <c:v>11842414.6180907</c:v>
                </c:pt>
                <c:pt idx="64">
                  <c:v>11149383.268090665</c:v>
                </c:pt>
                <c:pt idx="65">
                  <c:v>10795985.63809067</c:v>
                </c:pt>
                <c:pt idx="66">
                  <c:v>11780107.118090665</c:v>
                </c:pt>
                <c:pt idx="67">
                  <c:v>11411251.258090649</c:v>
                </c:pt>
                <c:pt idx="68">
                  <c:v>10502730.918090679</c:v>
                </c:pt>
                <c:pt idx="69">
                  <c:v>11592985.148090666</c:v>
                </c:pt>
                <c:pt idx="70">
                  <c:v>13036078.528090673</c:v>
                </c:pt>
                <c:pt idx="71">
                  <c:v>13651124.658090642</c:v>
                </c:pt>
                <c:pt idx="72">
                  <c:v>15450818.072486484</c:v>
                </c:pt>
                <c:pt idx="73">
                  <c:v>13956467.072486553</c:v>
                </c:pt>
                <c:pt idx="74">
                  <c:v>13466624.482486509</c:v>
                </c:pt>
                <c:pt idx="75">
                  <c:v>11857796.482486546</c:v>
                </c:pt>
                <c:pt idx="76">
                  <c:v>11371708.072486496</c:v>
                </c:pt>
                <c:pt idx="77">
                  <c:v>10788475.332486559</c:v>
                </c:pt>
                <c:pt idx="78">
                  <c:v>12077507.492486516</c:v>
                </c:pt>
                <c:pt idx="79">
                  <c:v>11427332.232486537</c:v>
                </c:pt>
                <c:pt idx="80">
                  <c:v>10504707.542486519</c:v>
                </c:pt>
                <c:pt idx="81">
                  <c:v>11435723.092486512</c:v>
                </c:pt>
                <c:pt idx="82">
                  <c:v>13053060.732486539</c:v>
                </c:pt>
                <c:pt idx="83">
                  <c:v>14389735.212486496</c:v>
                </c:pt>
                <c:pt idx="84">
                  <c:v>14485860.174549976</c:v>
                </c:pt>
                <c:pt idx="85">
                  <c:v>13707720.514549965</c:v>
                </c:pt>
                <c:pt idx="86">
                  <c:v>12594427.794549998</c:v>
                </c:pt>
                <c:pt idx="87">
                  <c:v>10208951.224550037</c:v>
                </c:pt>
                <c:pt idx="88">
                  <c:v>9613596.5245500151</c:v>
                </c:pt>
                <c:pt idx="89">
                  <c:v>9772725.7245500628</c:v>
                </c:pt>
                <c:pt idx="90">
                  <c:v>11161158.254549997</c:v>
                </c:pt>
                <c:pt idx="91">
                  <c:v>10656680.594549995</c:v>
                </c:pt>
                <c:pt idx="92">
                  <c:v>9850384.1045500394</c:v>
                </c:pt>
                <c:pt idx="93">
                  <c:v>11234372.434549997</c:v>
                </c:pt>
                <c:pt idx="94">
                  <c:v>11836082.98455005</c:v>
                </c:pt>
                <c:pt idx="95">
                  <c:v>13283818.114549991</c:v>
                </c:pt>
                <c:pt idx="96">
                  <c:v>13272431.476802889</c:v>
                </c:pt>
                <c:pt idx="97">
                  <c:v>13138044.586803002</c:v>
                </c:pt>
                <c:pt idx="98">
                  <c:v>12286582.916802878</c:v>
                </c:pt>
                <c:pt idx="99">
                  <c:v>10720774.456802933</c:v>
                </c:pt>
                <c:pt idx="100">
                  <c:v>10442304.036802925</c:v>
                </c:pt>
                <c:pt idx="101">
                  <c:v>10600876.246802963</c:v>
                </c:pt>
                <c:pt idx="102">
                  <c:v>11779120.786802934</c:v>
                </c:pt>
                <c:pt idx="103">
                  <c:v>11771902.156802928</c:v>
                </c:pt>
                <c:pt idx="104">
                  <c:v>10596162.846802952</c:v>
                </c:pt>
                <c:pt idx="105">
                  <c:v>10931292.84680292</c:v>
                </c:pt>
                <c:pt idx="106">
                  <c:v>12414546.076802967</c:v>
                </c:pt>
                <c:pt idx="107">
                  <c:v>14310942.16680293</c:v>
                </c:pt>
                <c:pt idx="108">
                  <c:v>15910860.836526856</c:v>
                </c:pt>
                <c:pt idx="109">
                  <c:v>14416743.836526856</c:v>
                </c:pt>
                <c:pt idx="110">
                  <c:v>13975541.836526856</c:v>
                </c:pt>
                <c:pt idx="111">
                  <c:v>12388834.836526856</c:v>
                </c:pt>
                <c:pt idx="112">
                  <c:v>11419565.836526856</c:v>
                </c:pt>
                <c:pt idx="113">
                  <c:v>10990180.836526856</c:v>
                </c:pt>
                <c:pt idx="114">
                  <c:v>11581437.836526856</c:v>
                </c:pt>
                <c:pt idx="115">
                  <c:v>11824724.836526856</c:v>
                </c:pt>
                <c:pt idx="116">
                  <c:v>10784565.836526856</c:v>
                </c:pt>
                <c:pt idx="117">
                  <c:v>11310618.836526856</c:v>
                </c:pt>
                <c:pt idx="118">
                  <c:v>12663291.836526856</c:v>
                </c:pt>
                <c:pt idx="119">
                  <c:v>14639322.836526856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1-4993-A4C4-15A738329F39}"/>
            </c:ext>
          </c:extLst>
        </c:ser>
        <c:ser>
          <c:idx val="2"/>
          <c:order val="1"/>
          <c:tx>
            <c:strRef>
              <c:f>'TB GS&lt;50 Normalized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Monthly'!$O$2:$O$145</c:f>
              <c:numCache>
                <c:formatCode>_(* #,##0_);_(* \(#,##0\);_(* "-"??_);_(@_)</c:formatCode>
                <c:ptCount val="144"/>
                <c:pt idx="0">
                  <c:v>13475198.969233971</c:v>
                </c:pt>
                <c:pt idx="1">
                  <c:v>13252728.814398434</c:v>
                </c:pt>
                <c:pt idx="2">
                  <c:v>12264106.381384484</c:v>
                </c:pt>
                <c:pt idx="3">
                  <c:v>11093977.403624527</c:v>
                </c:pt>
                <c:pt idx="4">
                  <c:v>10048832.575723924</c:v>
                </c:pt>
                <c:pt idx="5">
                  <c:v>9802643.0550903082</c:v>
                </c:pt>
                <c:pt idx="6">
                  <c:v>10751305.286559097</c:v>
                </c:pt>
                <c:pt idx="7">
                  <c:v>10453227.998204216</c:v>
                </c:pt>
                <c:pt idx="8">
                  <c:v>9883382.3423051238</c:v>
                </c:pt>
                <c:pt idx="9">
                  <c:v>10692320.356723242</c:v>
                </c:pt>
                <c:pt idx="10">
                  <c:v>11967686.304206721</c:v>
                </c:pt>
                <c:pt idx="11">
                  <c:v>13307794.4144952</c:v>
                </c:pt>
                <c:pt idx="12">
                  <c:v>13964900.0799192</c:v>
                </c:pt>
                <c:pt idx="13">
                  <c:v>13724254.843954656</c:v>
                </c:pt>
                <c:pt idx="14">
                  <c:v>12717457.3298117</c:v>
                </c:pt>
                <c:pt idx="15">
                  <c:v>11529153.270922728</c:v>
                </c:pt>
                <c:pt idx="16">
                  <c:v>10465833.361893117</c:v>
                </c:pt>
                <c:pt idx="17">
                  <c:v>10201468.760130495</c:v>
                </c:pt>
                <c:pt idx="18">
                  <c:v>11131955.910470277</c:v>
                </c:pt>
                <c:pt idx="19">
                  <c:v>10815703.540986381</c:v>
                </c:pt>
                <c:pt idx="20">
                  <c:v>10227682.803958282</c:v>
                </c:pt>
                <c:pt idx="21">
                  <c:v>11018445.737247393</c:v>
                </c:pt>
                <c:pt idx="22">
                  <c:v>12275636.603601865</c:v>
                </c:pt>
                <c:pt idx="23">
                  <c:v>13597569.632761329</c:v>
                </c:pt>
                <c:pt idx="24">
                  <c:v>14231231.634830419</c:v>
                </c:pt>
                <c:pt idx="25">
                  <c:v>13967142.735510956</c:v>
                </c:pt>
                <c:pt idx="26">
                  <c:v>12936901.558013082</c:v>
                </c:pt>
                <c:pt idx="27">
                  <c:v>11725153.835769191</c:v>
                </c:pt>
                <c:pt idx="28">
                  <c:v>10638390.263384663</c:v>
                </c:pt>
                <c:pt idx="29">
                  <c:v>10350581.998267122</c:v>
                </c:pt>
                <c:pt idx="30">
                  <c:v>11257625.485251985</c:v>
                </c:pt>
                <c:pt idx="31">
                  <c:v>10917929.452413179</c:v>
                </c:pt>
                <c:pt idx="32">
                  <c:v>10306465.052030154</c:v>
                </c:pt>
                <c:pt idx="33">
                  <c:v>11073784.321964346</c:v>
                </c:pt>
                <c:pt idx="34">
                  <c:v>12307531.5249639</c:v>
                </c:pt>
                <c:pt idx="35">
                  <c:v>13606020.890768453</c:v>
                </c:pt>
                <c:pt idx="36">
                  <c:v>14265002.208889816</c:v>
                </c:pt>
                <c:pt idx="37">
                  <c:v>14018739.82238115</c:v>
                </c:pt>
                <c:pt idx="38">
                  <c:v>12986931.666598909</c:v>
                </c:pt>
                <c:pt idx="39">
                  <c:v>11758856.17105335</c:v>
                </c:pt>
                <c:pt idx="40">
                  <c:v>10643320.378388762</c:v>
                </c:pt>
                <c:pt idx="41">
                  <c:v>10315453.620032229</c:v>
                </c:pt>
                <c:pt idx="42">
                  <c:v>11404677.703436576</c:v>
                </c:pt>
                <c:pt idx="43">
                  <c:v>11044310.744723111</c:v>
                </c:pt>
                <c:pt idx="44">
                  <c:v>10437350.894061662</c:v>
                </c:pt>
                <c:pt idx="45">
                  <c:v>11171121.956818223</c:v>
                </c:pt>
                <c:pt idx="46">
                  <c:v>12443447.464645706</c:v>
                </c:pt>
                <c:pt idx="47">
                  <c:v>13791258.14393232</c:v>
                </c:pt>
                <c:pt idx="48">
                  <c:v>14464420.815401342</c:v>
                </c:pt>
                <c:pt idx="49">
                  <c:v>14219730.115031544</c:v>
                </c:pt>
                <c:pt idx="50">
                  <c:v>13239348.297016062</c:v>
                </c:pt>
                <c:pt idx="51">
                  <c:v>12036985.970353879</c:v>
                </c:pt>
                <c:pt idx="52">
                  <c:v>10898858.415842853</c:v>
                </c:pt>
                <c:pt idx="53">
                  <c:v>10539439.578684181</c:v>
                </c:pt>
                <c:pt idx="54">
                  <c:v>11455902.089125775</c:v>
                </c:pt>
                <c:pt idx="55">
                  <c:v>11135755.580674224</c:v>
                </c:pt>
                <c:pt idx="56">
                  <c:v>10564098.10355293</c:v>
                </c:pt>
                <c:pt idx="57">
                  <c:v>11330712.501488753</c:v>
                </c:pt>
                <c:pt idx="58">
                  <c:v>12568819.18220856</c:v>
                </c:pt>
                <c:pt idx="59">
                  <c:v>13864072.101653211</c:v>
                </c:pt>
                <c:pt idx="60">
                  <c:v>14450187.29956447</c:v>
                </c:pt>
                <c:pt idx="61">
                  <c:v>14177165.010824982</c:v>
                </c:pt>
                <c:pt idx="62">
                  <c:v>13137040.953397073</c:v>
                </c:pt>
                <c:pt idx="63">
                  <c:v>11879487.259680018</c:v>
                </c:pt>
                <c:pt idx="64">
                  <c:v>10769468.565808609</c:v>
                </c:pt>
                <c:pt idx="65">
                  <c:v>10560833.494652502</c:v>
                </c:pt>
                <c:pt idx="66">
                  <c:v>11441278.799761273</c:v>
                </c:pt>
                <c:pt idx="67">
                  <c:v>11143636.08440116</c:v>
                </c:pt>
                <c:pt idx="68">
                  <c:v>10552846.2070072</c:v>
                </c:pt>
                <c:pt idx="69">
                  <c:v>11340278.701625094</c:v>
                </c:pt>
                <c:pt idx="70">
                  <c:v>12553346.084397808</c:v>
                </c:pt>
                <c:pt idx="71">
                  <c:v>13876591.750626765</c:v>
                </c:pt>
                <c:pt idx="72">
                  <c:v>14532407.866097223</c:v>
                </c:pt>
                <c:pt idx="73">
                  <c:v>14294236.036137339</c:v>
                </c:pt>
                <c:pt idx="74">
                  <c:v>13301921.504917622</c:v>
                </c:pt>
                <c:pt idx="75">
                  <c:v>12199937.860517688</c:v>
                </c:pt>
                <c:pt idx="76">
                  <c:v>11142383.943956174</c:v>
                </c:pt>
                <c:pt idx="77">
                  <c:v>10843508.123651184</c:v>
                </c:pt>
                <c:pt idx="78">
                  <c:v>11734537.598352566</c:v>
                </c:pt>
                <c:pt idx="79">
                  <c:v>11416866.72044012</c:v>
                </c:pt>
                <c:pt idx="80">
                  <c:v>10800870.613360777</c:v>
                </c:pt>
                <c:pt idx="81">
                  <c:v>11590892.141545169</c:v>
                </c:pt>
                <c:pt idx="82">
                  <c:v>12845766.436858997</c:v>
                </c:pt>
                <c:pt idx="83">
                  <c:v>14159531.262540117</c:v>
                </c:pt>
                <c:pt idx="84">
                  <c:v>14790350.759857725</c:v>
                </c:pt>
                <c:pt idx="85">
                  <c:v>14529552.521881957</c:v>
                </c:pt>
                <c:pt idx="86">
                  <c:v>12527106.386227602</c:v>
                </c:pt>
                <c:pt idx="87">
                  <c:v>10339622.947881298</c:v>
                </c:pt>
                <c:pt idx="88">
                  <c:v>9248856.4334994126</c:v>
                </c:pt>
                <c:pt idx="89">
                  <c:v>9967641.0609990526</c:v>
                </c:pt>
                <c:pt idx="90">
                  <c:v>10888347.757268326</c:v>
                </c:pt>
                <c:pt idx="91">
                  <c:v>10534874.995442497</c:v>
                </c:pt>
                <c:pt idx="92">
                  <c:v>9926298.1937551368</c:v>
                </c:pt>
                <c:pt idx="93">
                  <c:v>10684581.028347397</c:v>
                </c:pt>
                <c:pt idx="94">
                  <c:v>11953970.273683542</c:v>
                </c:pt>
                <c:pt idx="95">
                  <c:v>13290184.72278502</c:v>
                </c:pt>
                <c:pt idx="96">
                  <c:v>13927164.982343083</c:v>
                </c:pt>
                <c:pt idx="97">
                  <c:v>13633998.779199412</c:v>
                </c:pt>
                <c:pt idx="98">
                  <c:v>12614187.061387794</c:v>
                </c:pt>
                <c:pt idx="99">
                  <c:v>11427558.131115677</c:v>
                </c:pt>
                <c:pt idx="100">
                  <c:v>10530243.550407344</c:v>
                </c:pt>
                <c:pt idx="101">
                  <c:v>10326679.546438137</c:v>
                </c:pt>
                <c:pt idx="102">
                  <c:v>11305877.325065264</c:v>
                </c:pt>
                <c:pt idx="103">
                  <c:v>10991778.203357825</c:v>
                </c:pt>
                <c:pt idx="104">
                  <c:v>10392760.122790197</c:v>
                </c:pt>
                <c:pt idx="105">
                  <c:v>11155822.317942323</c:v>
                </c:pt>
                <c:pt idx="106">
                  <c:v>12407345.045679474</c:v>
                </c:pt>
                <c:pt idx="107">
                  <c:v>13704241.939163061</c:v>
                </c:pt>
                <c:pt idx="108">
                  <c:v>14831100.720064983</c:v>
                </c:pt>
                <c:pt idx="109">
                  <c:v>14593937.771123365</c:v>
                </c:pt>
                <c:pt idx="110">
                  <c:v>13571743.383594375</c:v>
                </c:pt>
                <c:pt idx="111">
                  <c:v>12373795.019524109</c:v>
                </c:pt>
                <c:pt idx="112">
                  <c:v>11329027.336764205</c:v>
                </c:pt>
                <c:pt idx="113">
                  <c:v>11051736.781769212</c:v>
                </c:pt>
                <c:pt idx="114">
                  <c:v>11973815.087004524</c:v>
                </c:pt>
                <c:pt idx="115">
                  <c:v>11631156.228601176</c:v>
                </c:pt>
                <c:pt idx="116">
                  <c:v>11007730.180746134</c:v>
                </c:pt>
                <c:pt idx="117">
                  <c:v>11758588.39225455</c:v>
                </c:pt>
                <c:pt idx="118">
                  <c:v>13004009.128169846</c:v>
                </c:pt>
                <c:pt idx="119">
                  <c:v>14368751.718318757</c:v>
                </c:pt>
                <c:pt idx="120">
                  <c:v>15021047.076754712</c:v>
                </c:pt>
                <c:pt idx="121">
                  <c:v>14772297.889241479</c:v>
                </c:pt>
                <c:pt idx="122">
                  <c:v>13757401.796439756</c:v>
                </c:pt>
                <c:pt idx="123">
                  <c:v>12561004.533581268</c:v>
                </c:pt>
                <c:pt idx="124">
                  <c:v>11489596.797071274</c:v>
                </c:pt>
                <c:pt idx="125">
                  <c:v>11217149.746117916</c:v>
                </c:pt>
                <c:pt idx="126">
                  <c:v>12139559.827357713</c:v>
                </c:pt>
                <c:pt idx="127">
                  <c:v>11815235.770666305</c:v>
                </c:pt>
                <c:pt idx="128">
                  <c:v>11219148.730125468</c:v>
                </c:pt>
                <c:pt idx="129">
                  <c:v>12001850.745399538</c:v>
                </c:pt>
                <c:pt idx="130">
                  <c:v>13250986.081040192</c:v>
                </c:pt>
                <c:pt idx="131">
                  <c:v>14564868.968591187</c:v>
                </c:pt>
                <c:pt idx="132">
                  <c:v>15458570.433953749</c:v>
                </c:pt>
                <c:pt idx="133">
                  <c:v>15209885.840006227</c:v>
                </c:pt>
                <c:pt idx="134">
                  <c:v>14195054.36240164</c:v>
                </c:pt>
                <c:pt idx="135">
                  <c:v>12998721.736378951</c:v>
                </c:pt>
                <c:pt idx="136">
                  <c:v>11927378.65835066</c:v>
                </c:pt>
                <c:pt idx="137">
                  <c:v>11654996.287532164</c:v>
                </c:pt>
                <c:pt idx="138">
                  <c:v>12577471.070567226</c:v>
                </c:pt>
                <c:pt idx="139">
                  <c:v>12253211.737338757</c:v>
                </c:pt>
                <c:pt idx="140">
                  <c:v>11657189.441935768</c:v>
                </c:pt>
                <c:pt idx="141">
                  <c:v>12439956.224029874</c:v>
                </c:pt>
                <c:pt idx="142">
                  <c:v>13689156.348180009</c:v>
                </c:pt>
                <c:pt idx="143">
                  <c:v>15003104.045937179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11-4993-A4C4-15A73832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GS&gt;50 Normalized Monthly'!$D$1</c:f>
              <c:strCache>
                <c:ptCount val="1"/>
                <c:pt idx="0">
                  <c:v>TB_GSgt50kWh_NoCDM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Monthly'!$D$2:$D$145</c:f>
              <c:numCache>
                <c:formatCode>_(* #,##0_);_(* \(#,##0\);_(* "-"??_);_(@_)</c:formatCode>
                <c:ptCount val="144"/>
                <c:pt idx="0">
                  <c:v>28995206.669760678</c:v>
                </c:pt>
                <c:pt idx="1">
                  <c:v>26014224.669760678</c:v>
                </c:pt>
                <c:pt idx="2">
                  <c:v>26487357.669760678</c:v>
                </c:pt>
                <c:pt idx="3">
                  <c:v>23179193.669760678</c:v>
                </c:pt>
                <c:pt idx="4">
                  <c:v>21647652.669760678</c:v>
                </c:pt>
                <c:pt idx="5">
                  <c:v>20878094.669760678</c:v>
                </c:pt>
                <c:pt idx="6">
                  <c:v>22033662.669760678</c:v>
                </c:pt>
                <c:pt idx="7">
                  <c:v>22313973.669760678</c:v>
                </c:pt>
                <c:pt idx="8">
                  <c:v>21097275.669760678</c:v>
                </c:pt>
                <c:pt idx="9">
                  <c:v>22315413.669760678</c:v>
                </c:pt>
                <c:pt idx="10">
                  <c:v>24559879.669760678</c:v>
                </c:pt>
                <c:pt idx="11">
                  <c:v>28896174.669760678</c:v>
                </c:pt>
                <c:pt idx="12">
                  <c:v>30293413.64212333</c:v>
                </c:pt>
                <c:pt idx="13">
                  <c:v>27086922.64212333</c:v>
                </c:pt>
                <c:pt idx="14">
                  <c:v>27135944.64212333</c:v>
                </c:pt>
                <c:pt idx="15">
                  <c:v>23347565.64212333</c:v>
                </c:pt>
                <c:pt idx="16">
                  <c:v>21725234.64212333</c:v>
                </c:pt>
                <c:pt idx="17">
                  <c:v>20427023.64212333</c:v>
                </c:pt>
                <c:pt idx="18">
                  <c:v>21113525.64212333</c:v>
                </c:pt>
                <c:pt idx="19">
                  <c:v>21371911.64212333</c:v>
                </c:pt>
                <c:pt idx="20">
                  <c:v>20540949.64212333</c:v>
                </c:pt>
                <c:pt idx="21">
                  <c:v>22339339.64212333</c:v>
                </c:pt>
                <c:pt idx="22">
                  <c:v>24703279.64212333</c:v>
                </c:pt>
                <c:pt idx="23">
                  <c:v>26696980.64212333</c:v>
                </c:pt>
                <c:pt idx="24">
                  <c:v>28424848.185129702</c:v>
                </c:pt>
                <c:pt idx="25">
                  <c:v>26408676.185129702</c:v>
                </c:pt>
                <c:pt idx="26">
                  <c:v>25744752.185129702</c:v>
                </c:pt>
                <c:pt idx="27">
                  <c:v>22070706.185129702</c:v>
                </c:pt>
                <c:pt idx="28">
                  <c:v>20973523.185129702</c:v>
                </c:pt>
                <c:pt idx="29">
                  <c:v>20064724.185129702</c:v>
                </c:pt>
                <c:pt idx="30">
                  <c:v>21368206.185129702</c:v>
                </c:pt>
                <c:pt idx="31">
                  <c:v>21307923.185129702</c:v>
                </c:pt>
                <c:pt idx="32">
                  <c:v>20632261.185129702</c:v>
                </c:pt>
                <c:pt idx="33">
                  <c:v>21419320.185129702</c:v>
                </c:pt>
                <c:pt idx="34">
                  <c:v>22163339.185129702</c:v>
                </c:pt>
                <c:pt idx="35">
                  <c:v>24288327.185129702</c:v>
                </c:pt>
                <c:pt idx="36">
                  <c:v>26850333.381759644</c:v>
                </c:pt>
                <c:pt idx="37">
                  <c:v>25187777.681759633</c:v>
                </c:pt>
                <c:pt idx="38">
                  <c:v>24376971.971759643</c:v>
                </c:pt>
                <c:pt idx="39">
                  <c:v>21668230.331759639</c:v>
                </c:pt>
                <c:pt idx="40">
                  <c:v>20239384.191759657</c:v>
                </c:pt>
                <c:pt idx="41">
                  <c:v>19922107.431759637</c:v>
                </c:pt>
                <c:pt idx="42">
                  <c:v>21516110.431759644</c:v>
                </c:pt>
                <c:pt idx="43">
                  <c:v>21624668.971759651</c:v>
                </c:pt>
                <c:pt idx="44">
                  <c:v>20435204.371759642</c:v>
                </c:pt>
                <c:pt idx="45">
                  <c:v>21068635.251759648</c:v>
                </c:pt>
                <c:pt idx="46">
                  <c:v>22068158.561759651</c:v>
                </c:pt>
                <c:pt idx="47">
                  <c:v>25966803.851759639</c:v>
                </c:pt>
                <c:pt idx="48">
                  <c:v>26524301.427732486</c:v>
                </c:pt>
                <c:pt idx="49">
                  <c:v>23744727.097732488</c:v>
                </c:pt>
                <c:pt idx="50">
                  <c:v>25448842.697732486</c:v>
                </c:pt>
                <c:pt idx="51">
                  <c:v>21611640.437732492</c:v>
                </c:pt>
                <c:pt idx="52">
                  <c:v>21177942.957732484</c:v>
                </c:pt>
                <c:pt idx="53">
                  <c:v>20233919.687732488</c:v>
                </c:pt>
                <c:pt idx="54">
                  <c:v>21534107.837732486</c:v>
                </c:pt>
                <c:pt idx="55">
                  <c:v>21230678.827732485</c:v>
                </c:pt>
                <c:pt idx="56">
                  <c:v>20653099.947732501</c:v>
                </c:pt>
                <c:pt idx="57">
                  <c:v>21601320.097732484</c:v>
                </c:pt>
                <c:pt idx="58">
                  <c:v>24037501.717732489</c:v>
                </c:pt>
                <c:pt idx="59">
                  <c:v>27547529.567732483</c:v>
                </c:pt>
                <c:pt idx="60">
                  <c:v>28451872.7048513</c:v>
                </c:pt>
                <c:pt idx="61">
                  <c:v>25755056.884851277</c:v>
                </c:pt>
                <c:pt idx="62">
                  <c:v>25338434.704851296</c:v>
                </c:pt>
                <c:pt idx="63">
                  <c:v>22755429.834851295</c:v>
                </c:pt>
                <c:pt idx="64">
                  <c:v>21190362.674851283</c:v>
                </c:pt>
                <c:pt idx="65">
                  <c:v>20490162.48485129</c:v>
                </c:pt>
                <c:pt idx="66">
                  <c:v>21869329.964851294</c:v>
                </c:pt>
                <c:pt idx="67">
                  <c:v>21436663.454851288</c:v>
                </c:pt>
                <c:pt idx="68">
                  <c:v>20633562.984851286</c:v>
                </c:pt>
                <c:pt idx="69">
                  <c:v>22217902.544851299</c:v>
                </c:pt>
                <c:pt idx="70">
                  <c:v>24243925.78485129</c:v>
                </c:pt>
                <c:pt idx="71">
                  <c:v>25605468.334851291</c:v>
                </c:pt>
                <c:pt idx="72">
                  <c:v>28068967.003935955</c:v>
                </c:pt>
                <c:pt idx="73">
                  <c:v>25313972.923935961</c:v>
                </c:pt>
                <c:pt idx="74">
                  <c:v>24850895.063935962</c:v>
                </c:pt>
                <c:pt idx="75">
                  <c:v>21448874.683935951</c:v>
                </c:pt>
                <c:pt idx="76">
                  <c:v>20828039.383935958</c:v>
                </c:pt>
                <c:pt idx="77">
                  <c:v>19896718.173935954</c:v>
                </c:pt>
                <c:pt idx="78">
                  <c:v>21752557.093935966</c:v>
                </c:pt>
                <c:pt idx="79">
                  <c:v>20899300.073935956</c:v>
                </c:pt>
                <c:pt idx="80">
                  <c:v>19729696.403935958</c:v>
                </c:pt>
                <c:pt idx="81">
                  <c:v>21046584.913935963</c:v>
                </c:pt>
                <c:pt idx="82">
                  <c:v>23413422.133935962</c:v>
                </c:pt>
                <c:pt idx="83">
                  <c:v>25736747.153935958</c:v>
                </c:pt>
                <c:pt idx="84">
                  <c:v>25864008.648993447</c:v>
                </c:pt>
                <c:pt idx="85">
                  <c:v>24376511.248993456</c:v>
                </c:pt>
                <c:pt idx="86">
                  <c:v>22658247.76899346</c:v>
                </c:pt>
                <c:pt idx="87">
                  <c:v>18489887.368993454</c:v>
                </c:pt>
                <c:pt idx="88">
                  <c:v>17664511.508993454</c:v>
                </c:pt>
                <c:pt idx="89">
                  <c:v>17884161.58899346</c:v>
                </c:pt>
                <c:pt idx="90">
                  <c:v>20231733.748993449</c:v>
                </c:pt>
                <c:pt idx="91">
                  <c:v>19555762.408993453</c:v>
                </c:pt>
                <c:pt idx="92">
                  <c:v>18409251.378993459</c:v>
                </c:pt>
                <c:pt idx="93">
                  <c:v>20604963.748993441</c:v>
                </c:pt>
                <c:pt idx="94">
                  <c:v>21251996.048993461</c:v>
                </c:pt>
                <c:pt idx="95">
                  <c:v>23735839.178993464</c:v>
                </c:pt>
                <c:pt idx="96">
                  <c:v>23536412.746311586</c:v>
                </c:pt>
                <c:pt idx="97">
                  <c:v>22939141.516311586</c:v>
                </c:pt>
                <c:pt idx="98">
                  <c:v>21816988.046311583</c:v>
                </c:pt>
                <c:pt idx="99">
                  <c:v>19340633.796311583</c:v>
                </c:pt>
                <c:pt idx="100">
                  <c:v>18250114.746311594</c:v>
                </c:pt>
                <c:pt idx="101">
                  <c:v>17987006.306311589</c:v>
                </c:pt>
                <c:pt idx="102">
                  <c:v>19522999.54631158</c:v>
                </c:pt>
                <c:pt idx="103">
                  <c:v>19738012.036311597</c:v>
                </c:pt>
                <c:pt idx="104">
                  <c:v>18324048.476311591</c:v>
                </c:pt>
                <c:pt idx="105">
                  <c:v>19111659.566311598</c:v>
                </c:pt>
                <c:pt idx="106">
                  <c:v>21248375.836311597</c:v>
                </c:pt>
                <c:pt idx="107">
                  <c:v>24143852.146311585</c:v>
                </c:pt>
                <c:pt idx="108">
                  <c:v>26441921.561629042</c:v>
                </c:pt>
                <c:pt idx="109">
                  <c:v>23929958.561629042</c:v>
                </c:pt>
                <c:pt idx="110">
                  <c:v>23582756.561629042</c:v>
                </c:pt>
                <c:pt idx="111">
                  <c:v>21001005.561629042</c:v>
                </c:pt>
                <c:pt idx="112">
                  <c:v>19307186.561629042</c:v>
                </c:pt>
                <c:pt idx="113">
                  <c:v>18860165.561629042</c:v>
                </c:pt>
                <c:pt idx="114">
                  <c:v>19961359.561629042</c:v>
                </c:pt>
                <c:pt idx="115">
                  <c:v>20175951.561629042</c:v>
                </c:pt>
                <c:pt idx="116">
                  <c:v>18747957.561629042</c:v>
                </c:pt>
                <c:pt idx="117">
                  <c:v>19696312.561629042</c:v>
                </c:pt>
                <c:pt idx="118">
                  <c:v>21430850.561629042</c:v>
                </c:pt>
                <c:pt idx="119">
                  <c:v>24429638.561629042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EC-468D-8197-B68EC81201C7}"/>
            </c:ext>
          </c:extLst>
        </c:ser>
        <c:ser>
          <c:idx val="2"/>
          <c:order val="1"/>
          <c:tx>
            <c:strRef>
              <c:f>'TB GS&gt;50 Normalized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Monthly'!$Q$2:$Q$145</c:f>
              <c:numCache>
                <c:formatCode>_(* #,##0_);_(* \(#,##0\);_(* "-"??_);_(@_)</c:formatCode>
                <c:ptCount val="144"/>
                <c:pt idx="0">
                  <c:v>27837153.328944031</c:v>
                </c:pt>
                <c:pt idx="1">
                  <c:v>25745563.942267671</c:v>
                </c:pt>
                <c:pt idx="2">
                  <c:v>25671108.331799787</c:v>
                </c:pt>
                <c:pt idx="3">
                  <c:v>23117030.564902816</c:v>
                </c:pt>
                <c:pt idx="4">
                  <c:v>21830388.458247419</c:v>
                </c:pt>
                <c:pt idx="5">
                  <c:v>20564953.715295829</c:v>
                </c:pt>
                <c:pt idx="6">
                  <c:v>22014905.894844081</c:v>
                </c:pt>
                <c:pt idx="7">
                  <c:v>21624545.837879792</c:v>
                </c:pt>
                <c:pt idx="8">
                  <c:v>20545059.271613475</c:v>
                </c:pt>
                <c:pt idx="9">
                  <c:v>22459550.770441405</c:v>
                </c:pt>
                <c:pt idx="10">
                  <c:v>23916998.569431838</c:v>
                </c:pt>
                <c:pt idx="11">
                  <c:v>26569062.789036088</c:v>
                </c:pt>
                <c:pt idx="12">
                  <c:v>27576223.695894916</c:v>
                </c:pt>
                <c:pt idx="13">
                  <c:v>25475120.313946672</c:v>
                </c:pt>
                <c:pt idx="14">
                  <c:v>25391150.708206899</c:v>
                </c:pt>
                <c:pt idx="15">
                  <c:v>22827558.946038041</c:v>
                </c:pt>
                <c:pt idx="16">
                  <c:v>21531402.844110761</c:v>
                </c:pt>
                <c:pt idx="17">
                  <c:v>20256454.105887286</c:v>
                </c:pt>
                <c:pt idx="18">
                  <c:v>21696892.290163651</c:v>
                </c:pt>
                <c:pt idx="19">
                  <c:v>21297018.237927474</c:v>
                </c:pt>
                <c:pt idx="20">
                  <c:v>20208017.67638927</c:v>
                </c:pt>
                <c:pt idx="21">
                  <c:v>22112995.179945316</c:v>
                </c:pt>
                <c:pt idx="22">
                  <c:v>23560928.983663864</c:v>
                </c:pt>
                <c:pt idx="23">
                  <c:v>26203479.207996227</c:v>
                </c:pt>
                <c:pt idx="24">
                  <c:v>27236439.22250957</c:v>
                </c:pt>
                <c:pt idx="25">
                  <c:v>25161134.948215839</c:v>
                </c:pt>
                <c:pt idx="26">
                  <c:v>25102964.450130582</c:v>
                </c:pt>
                <c:pt idx="27">
                  <c:v>22565171.795616239</c:v>
                </c:pt>
                <c:pt idx="28">
                  <c:v>21294814.801343475</c:v>
                </c:pt>
                <c:pt idx="29">
                  <c:v>20045665.170774512</c:v>
                </c:pt>
                <c:pt idx="30">
                  <c:v>21511902.462705396</c:v>
                </c:pt>
                <c:pt idx="31">
                  <c:v>21137827.518123731</c:v>
                </c:pt>
                <c:pt idx="32">
                  <c:v>20074626.064240046</c:v>
                </c:pt>
                <c:pt idx="33">
                  <c:v>22005402.675450604</c:v>
                </c:pt>
                <c:pt idx="34">
                  <c:v>23479135.586823665</c:v>
                </c:pt>
                <c:pt idx="35">
                  <c:v>26147484.918810546</c:v>
                </c:pt>
                <c:pt idx="36">
                  <c:v>27182644.768021151</c:v>
                </c:pt>
                <c:pt idx="37">
                  <c:v>25734732.638865862</c:v>
                </c:pt>
                <c:pt idx="38">
                  <c:v>25135710.045395225</c:v>
                </c:pt>
                <c:pt idx="39">
                  <c:v>22479051.312490974</c:v>
                </c:pt>
                <c:pt idx="40">
                  <c:v>21182477.441694833</c:v>
                </c:pt>
                <c:pt idx="41">
                  <c:v>19937994.001891345</c:v>
                </c:pt>
                <c:pt idx="42">
                  <c:v>21470663.619165394</c:v>
                </c:pt>
                <c:pt idx="43">
                  <c:v>21116696.398993626</c:v>
                </c:pt>
                <c:pt idx="44">
                  <c:v>20027278.068586566</c:v>
                </c:pt>
                <c:pt idx="45">
                  <c:v>21993603.937851444</c:v>
                </c:pt>
                <c:pt idx="46">
                  <c:v>23456561.506345559</c:v>
                </c:pt>
                <c:pt idx="47">
                  <c:v>26132665.335826796</c:v>
                </c:pt>
                <c:pt idx="48">
                  <c:v>27222792.755496651</c:v>
                </c:pt>
                <c:pt idx="49">
                  <c:v>25300393.394954853</c:v>
                </c:pt>
                <c:pt idx="50">
                  <c:v>25302478.608754992</c:v>
                </c:pt>
                <c:pt idx="51">
                  <c:v>22806411.825752743</c:v>
                </c:pt>
                <c:pt idx="52">
                  <c:v>21596310.54336537</c:v>
                </c:pt>
                <c:pt idx="53">
                  <c:v>20351827.103561882</c:v>
                </c:pt>
                <c:pt idx="54">
                  <c:v>21717728.157476164</c:v>
                </c:pt>
                <c:pt idx="55">
                  <c:v>21339054.48347332</c:v>
                </c:pt>
                <c:pt idx="56">
                  <c:v>20283607.527083989</c:v>
                </c:pt>
                <c:pt idx="57">
                  <c:v>22202064.642051157</c:v>
                </c:pt>
                <c:pt idx="58">
                  <c:v>23661933.903816383</c:v>
                </c:pt>
                <c:pt idx="59">
                  <c:v>26331861.119839855</c:v>
                </c:pt>
                <c:pt idx="60">
                  <c:v>27360222.404932015</c:v>
                </c:pt>
                <c:pt idx="61">
                  <c:v>25301937.548319295</c:v>
                </c:pt>
                <c:pt idx="62">
                  <c:v>25259242.314550608</c:v>
                </c:pt>
                <c:pt idx="63">
                  <c:v>22741557.384446163</c:v>
                </c:pt>
                <c:pt idx="64">
                  <c:v>21522191.181872141</c:v>
                </c:pt>
                <c:pt idx="65">
                  <c:v>20302414.195899729</c:v>
                </c:pt>
                <c:pt idx="66">
                  <c:v>21711551.544018395</c:v>
                </c:pt>
                <c:pt idx="67">
                  <c:v>21289641.575811166</c:v>
                </c:pt>
                <c:pt idx="68">
                  <c:v>20163163.564657491</c:v>
                </c:pt>
                <c:pt idx="69">
                  <c:v>22005957.164766982</c:v>
                </c:pt>
                <c:pt idx="70">
                  <c:v>23419501.825598944</c:v>
                </c:pt>
                <c:pt idx="71">
                  <c:v>26095605.655080181</c:v>
                </c:pt>
                <c:pt idx="72">
                  <c:v>27133231.860358998</c:v>
                </c:pt>
                <c:pt idx="73">
                  <c:v>25133624.831595086</c:v>
                </c:pt>
                <c:pt idx="74">
                  <c:v>25222182.633803993</c:v>
                </c:pt>
                <c:pt idx="75">
                  <c:v>22773984.605099455</c:v>
                </c:pt>
                <c:pt idx="76">
                  <c:v>21551530.095796544</c:v>
                </c:pt>
                <c:pt idx="77">
                  <c:v>20254545.441602018</c:v>
                </c:pt>
                <c:pt idx="78">
                  <c:v>21626623.108974066</c:v>
                </c:pt>
                <c:pt idx="79">
                  <c:v>21081180.871611454</c:v>
                </c:pt>
                <c:pt idx="80">
                  <c:v>20073602.669519834</c:v>
                </c:pt>
                <c:pt idx="81">
                  <c:v>22109415.440184619</c:v>
                </c:pt>
                <c:pt idx="82">
                  <c:v>23782377.866242886</c:v>
                </c:pt>
                <c:pt idx="83">
                  <c:v>26609808.725439467</c:v>
                </c:pt>
                <c:pt idx="84">
                  <c:v>27659788.157633822</c:v>
                </c:pt>
                <c:pt idx="85">
                  <c:v>25970988.103625536</c:v>
                </c:pt>
                <c:pt idx="86">
                  <c:v>23408433.986788575</c:v>
                </c:pt>
                <c:pt idx="87">
                  <c:v>18907143.539580055</c:v>
                </c:pt>
                <c:pt idx="88">
                  <c:v>17490125.706357412</c:v>
                </c:pt>
                <c:pt idx="89">
                  <c:v>18022331.232822735</c:v>
                </c:pt>
                <c:pt idx="90">
                  <c:v>19521029.47607905</c:v>
                </c:pt>
                <c:pt idx="91">
                  <c:v>19157797.335720632</c:v>
                </c:pt>
                <c:pt idx="92">
                  <c:v>18108526.992789067</c:v>
                </c:pt>
                <c:pt idx="93">
                  <c:v>20053234.714951757</c:v>
                </c:pt>
                <c:pt idx="94">
                  <c:v>21553251.964192484</c:v>
                </c:pt>
                <c:pt idx="95">
                  <c:v>24201561.033113759</c:v>
                </c:pt>
                <c:pt idx="96">
                  <c:v>25248452.15857923</c:v>
                </c:pt>
                <c:pt idx="97">
                  <c:v>23199432.222153164</c:v>
                </c:pt>
                <c:pt idx="98">
                  <c:v>23189164.209037766</c:v>
                </c:pt>
                <c:pt idx="99">
                  <c:v>20668390.972204436</c:v>
                </c:pt>
                <c:pt idx="100">
                  <c:v>19501525.984021451</c:v>
                </c:pt>
                <c:pt idx="101">
                  <c:v>18155128.422164772</c:v>
                </c:pt>
                <c:pt idx="102">
                  <c:v>19524117.782807935</c:v>
                </c:pt>
                <c:pt idx="103">
                  <c:v>18994117.079089746</c:v>
                </c:pt>
                <c:pt idx="104">
                  <c:v>17793519.70644284</c:v>
                </c:pt>
                <c:pt idx="105">
                  <c:v>19506604.423939183</c:v>
                </c:pt>
                <c:pt idx="106">
                  <c:v>20963385.378975525</c:v>
                </c:pt>
                <c:pt idx="107">
                  <c:v>23611694.447896801</c:v>
                </c:pt>
                <c:pt idx="108">
                  <c:v>25542297.596403345</c:v>
                </c:pt>
                <c:pt idx="109">
                  <c:v>23477836.126332857</c:v>
                </c:pt>
                <c:pt idx="110">
                  <c:v>23421243.512284189</c:v>
                </c:pt>
                <c:pt idx="111">
                  <c:v>20891205.355264209</c:v>
                </c:pt>
                <c:pt idx="112">
                  <c:v>19671839.152690183</c:v>
                </c:pt>
                <c:pt idx="113">
                  <c:v>18421179.099428926</c:v>
                </c:pt>
                <c:pt idx="114">
                  <c:v>19873552.741751976</c:v>
                </c:pt>
                <c:pt idx="115">
                  <c:v>19501055.681206901</c:v>
                </c:pt>
                <c:pt idx="116">
                  <c:v>18436343.804630917</c:v>
                </c:pt>
                <c:pt idx="117">
                  <c:v>20310020.472029258</c:v>
                </c:pt>
                <c:pt idx="118">
                  <c:v>21794596.187625565</c:v>
                </c:pt>
                <c:pt idx="119">
                  <c:v>24495406.470937878</c:v>
                </c:pt>
                <c:pt idx="120">
                  <c:v>25926793.943855502</c:v>
                </c:pt>
                <c:pt idx="121">
                  <c:v>23845474.877383262</c:v>
                </c:pt>
                <c:pt idx="122">
                  <c:v>23781307.364663653</c:v>
                </c:pt>
                <c:pt idx="123">
                  <c:v>21237535.443469971</c:v>
                </c:pt>
                <c:pt idx="124">
                  <c:v>19961216.900932994</c:v>
                </c:pt>
                <c:pt idx="125">
                  <c:v>18706123.411024224</c:v>
                </c:pt>
                <c:pt idx="126">
                  <c:v>20166434.503098063</c:v>
                </c:pt>
                <c:pt idx="127">
                  <c:v>19786450.988749493</c:v>
                </c:pt>
                <c:pt idx="128">
                  <c:v>18717358.565845311</c:v>
                </c:pt>
                <c:pt idx="129">
                  <c:v>20642261.779486924</c:v>
                </c:pt>
                <c:pt idx="130">
                  <c:v>22110138.835496463</c:v>
                </c:pt>
                <c:pt idx="131">
                  <c:v>24772649.825127814</c:v>
                </c:pt>
                <c:pt idx="132">
                  <c:v>26246277.452758644</c:v>
                </c:pt>
                <c:pt idx="133">
                  <c:v>24710688.060878213</c:v>
                </c:pt>
                <c:pt idx="134">
                  <c:v>24101213.298611484</c:v>
                </c:pt>
                <c:pt idx="135">
                  <c:v>21557652.06276992</c:v>
                </c:pt>
                <c:pt idx="136">
                  <c:v>20281543.85491807</c:v>
                </c:pt>
                <c:pt idx="137">
                  <c:v>19026660.349611089</c:v>
                </c:pt>
                <c:pt idx="138">
                  <c:v>20487181.076786067</c:v>
                </c:pt>
                <c:pt idx="139">
                  <c:v>20107406.848619685</c:v>
                </c:pt>
                <c:pt idx="140">
                  <c:v>19038523.363559499</c:v>
                </c:pt>
                <c:pt idx="141">
                  <c:v>20963635.167286687</c:v>
                </c:pt>
                <c:pt idx="142">
                  <c:v>22431720.466202199</c:v>
                </c:pt>
                <c:pt idx="143">
                  <c:v>25094439.352137763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EC-468D-8197-B68EC8120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2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'TB Int Normalized Monthly'!$D$1</c:f>
              <c:strCache>
                <c:ptCount val="1"/>
                <c:pt idx="0">
                  <c:v> TB_IntkWh_NoCDM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Monthly'!$D$2:$D$145</c:f>
              <c:numCache>
                <c:formatCode>_(* #,##0_);_(* \(#,##0\);_(* "-"??_);_(@_)</c:formatCode>
                <c:ptCount val="144"/>
                <c:pt idx="0">
                  <c:v>16730126.307801947</c:v>
                </c:pt>
                <c:pt idx="1">
                  <c:v>13835731.677801952</c:v>
                </c:pt>
                <c:pt idx="2">
                  <c:v>15127497.297801949</c:v>
                </c:pt>
                <c:pt idx="3">
                  <c:v>16237049.297801949</c:v>
                </c:pt>
                <c:pt idx="4">
                  <c:v>16179829.547801953</c:v>
                </c:pt>
                <c:pt idx="5">
                  <c:v>14397869.657801945</c:v>
                </c:pt>
                <c:pt idx="6">
                  <c:v>15358730.637801949</c:v>
                </c:pt>
                <c:pt idx="7">
                  <c:v>15483544.697801944</c:v>
                </c:pt>
                <c:pt idx="8">
                  <c:v>15378585.477801949</c:v>
                </c:pt>
                <c:pt idx="9">
                  <c:v>16354683.447801948</c:v>
                </c:pt>
                <c:pt idx="10">
                  <c:v>16831059.897801947</c:v>
                </c:pt>
                <c:pt idx="11">
                  <c:v>17788795.217801947</c:v>
                </c:pt>
                <c:pt idx="12">
                  <c:v>16404525.602364834</c:v>
                </c:pt>
                <c:pt idx="13">
                  <c:v>14422806.832364833</c:v>
                </c:pt>
                <c:pt idx="14">
                  <c:v>15640173.162364833</c:v>
                </c:pt>
                <c:pt idx="15">
                  <c:v>15898759.312364835</c:v>
                </c:pt>
                <c:pt idx="16">
                  <c:v>17388732.522364832</c:v>
                </c:pt>
                <c:pt idx="17">
                  <c:v>16706938.612364834</c:v>
                </c:pt>
                <c:pt idx="18">
                  <c:v>16949112.182364833</c:v>
                </c:pt>
                <c:pt idx="19">
                  <c:v>16624476.552364832</c:v>
                </c:pt>
                <c:pt idx="20">
                  <c:v>16388961.712364832</c:v>
                </c:pt>
                <c:pt idx="21">
                  <c:v>16846527.412364833</c:v>
                </c:pt>
                <c:pt idx="22">
                  <c:v>17500477.612364832</c:v>
                </c:pt>
                <c:pt idx="23">
                  <c:v>17937632.162364837</c:v>
                </c:pt>
                <c:pt idx="24">
                  <c:v>18071154.391308233</c:v>
                </c:pt>
                <c:pt idx="25">
                  <c:v>15657996.441308239</c:v>
                </c:pt>
                <c:pt idx="26">
                  <c:v>16205361.601308236</c:v>
                </c:pt>
                <c:pt idx="27">
                  <c:v>17439471.501308236</c:v>
                </c:pt>
                <c:pt idx="28">
                  <c:v>18098187.501308236</c:v>
                </c:pt>
                <c:pt idx="29">
                  <c:v>17254672.061308239</c:v>
                </c:pt>
                <c:pt idx="30">
                  <c:v>17987437.351308234</c:v>
                </c:pt>
                <c:pt idx="31">
                  <c:v>17427649.75130824</c:v>
                </c:pt>
                <c:pt idx="32">
                  <c:v>18053251.961308237</c:v>
                </c:pt>
                <c:pt idx="33">
                  <c:v>18053812.241308238</c:v>
                </c:pt>
                <c:pt idx="34">
                  <c:v>19096565.561308235</c:v>
                </c:pt>
                <c:pt idx="35">
                  <c:v>19334686.361308236</c:v>
                </c:pt>
                <c:pt idx="36">
                  <c:v>17338773.127819873</c:v>
                </c:pt>
                <c:pt idx="37">
                  <c:v>15471264.397819875</c:v>
                </c:pt>
                <c:pt idx="38">
                  <c:v>16425360.047819873</c:v>
                </c:pt>
                <c:pt idx="39">
                  <c:v>17442965.347819876</c:v>
                </c:pt>
                <c:pt idx="40">
                  <c:v>15902480.167819874</c:v>
                </c:pt>
                <c:pt idx="41">
                  <c:v>15249067.447819874</c:v>
                </c:pt>
                <c:pt idx="42">
                  <c:v>16163853.177819876</c:v>
                </c:pt>
                <c:pt idx="43">
                  <c:v>16212545.337819872</c:v>
                </c:pt>
                <c:pt idx="44">
                  <c:v>16558507.747819873</c:v>
                </c:pt>
                <c:pt idx="45">
                  <c:v>17044060.307819873</c:v>
                </c:pt>
                <c:pt idx="46">
                  <c:v>17153411.047819875</c:v>
                </c:pt>
                <c:pt idx="47">
                  <c:v>17936375.537819877</c:v>
                </c:pt>
                <c:pt idx="48">
                  <c:v>16479568.256407924</c:v>
                </c:pt>
                <c:pt idx="49">
                  <c:v>14078732.116407925</c:v>
                </c:pt>
                <c:pt idx="50">
                  <c:v>15171702.436407926</c:v>
                </c:pt>
                <c:pt idx="51">
                  <c:v>15683036.976407923</c:v>
                </c:pt>
                <c:pt idx="52">
                  <c:v>16456884.936407922</c:v>
                </c:pt>
                <c:pt idx="53">
                  <c:v>15777504.876407923</c:v>
                </c:pt>
                <c:pt idx="54">
                  <c:v>16368880.896407926</c:v>
                </c:pt>
                <c:pt idx="55">
                  <c:v>15307132.446407923</c:v>
                </c:pt>
                <c:pt idx="56">
                  <c:v>15808734.576407924</c:v>
                </c:pt>
                <c:pt idx="57">
                  <c:v>15963210.556407921</c:v>
                </c:pt>
                <c:pt idx="58">
                  <c:v>16587784.776407924</c:v>
                </c:pt>
                <c:pt idx="59">
                  <c:v>16860578.096407928</c:v>
                </c:pt>
                <c:pt idx="60">
                  <c:v>15196378.689372135</c:v>
                </c:pt>
                <c:pt idx="61">
                  <c:v>13616770.229372134</c:v>
                </c:pt>
                <c:pt idx="62">
                  <c:v>14931752.149372136</c:v>
                </c:pt>
                <c:pt idx="63">
                  <c:v>17249487.989372134</c:v>
                </c:pt>
                <c:pt idx="64">
                  <c:v>15754876.239372136</c:v>
                </c:pt>
                <c:pt idx="65">
                  <c:v>15112495.589372136</c:v>
                </c:pt>
                <c:pt idx="66">
                  <c:v>16036949.579372136</c:v>
                </c:pt>
                <c:pt idx="67">
                  <c:v>15731687.929372137</c:v>
                </c:pt>
                <c:pt idx="68">
                  <c:v>15059757.389372136</c:v>
                </c:pt>
                <c:pt idx="69">
                  <c:v>16566005.559372136</c:v>
                </c:pt>
                <c:pt idx="70">
                  <c:v>16735405.889372135</c:v>
                </c:pt>
                <c:pt idx="71">
                  <c:v>16667821.609372135</c:v>
                </c:pt>
                <c:pt idx="72">
                  <c:v>15445811.899528764</c:v>
                </c:pt>
                <c:pt idx="73">
                  <c:v>13327840.249528764</c:v>
                </c:pt>
                <c:pt idx="74">
                  <c:v>15176304.169528762</c:v>
                </c:pt>
                <c:pt idx="75">
                  <c:v>16135678.349528763</c:v>
                </c:pt>
                <c:pt idx="76">
                  <c:v>16483062.289528763</c:v>
                </c:pt>
                <c:pt idx="77">
                  <c:v>14912158.419528764</c:v>
                </c:pt>
                <c:pt idx="78">
                  <c:v>16004458.559528762</c:v>
                </c:pt>
                <c:pt idx="79">
                  <c:v>15103823.929528764</c:v>
                </c:pt>
                <c:pt idx="80">
                  <c:v>15309116.249528764</c:v>
                </c:pt>
                <c:pt idx="81">
                  <c:v>15748470.479528762</c:v>
                </c:pt>
                <c:pt idx="82">
                  <c:v>16898756.249528762</c:v>
                </c:pt>
                <c:pt idx="83">
                  <c:v>16646524.359528767</c:v>
                </c:pt>
                <c:pt idx="84">
                  <c:v>14937664.958892485</c:v>
                </c:pt>
                <c:pt idx="85">
                  <c:v>13195414.638892485</c:v>
                </c:pt>
                <c:pt idx="86">
                  <c:v>14184175.028892482</c:v>
                </c:pt>
                <c:pt idx="87">
                  <c:v>15408308.768892484</c:v>
                </c:pt>
                <c:pt idx="88">
                  <c:v>15095785.628892485</c:v>
                </c:pt>
                <c:pt idx="89">
                  <c:v>14699794.268892486</c:v>
                </c:pt>
                <c:pt idx="90">
                  <c:v>15600783.888892485</c:v>
                </c:pt>
                <c:pt idx="91">
                  <c:v>15501618.918892484</c:v>
                </c:pt>
                <c:pt idx="92">
                  <c:v>15275490.668892484</c:v>
                </c:pt>
                <c:pt idx="93">
                  <c:v>16063368.678892484</c:v>
                </c:pt>
                <c:pt idx="94">
                  <c:v>16428564.668892484</c:v>
                </c:pt>
                <c:pt idx="95">
                  <c:v>16225728.698892483</c:v>
                </c:pt>
                <c:pt idx="96">
                  <c:v>14481370.196357774</c:v>
                </c:pt>
                <c:pt idx="97">
                  <c:v>12659812.336357772</c:v>
                </c:pt>
                <c:pt idx="98">
                  <c:v>14753186.256357772</c:v>
                </c:pt>
                <c:pt idx="99">
                  <c:v>15906566.116357772</c:v>
                </c:pt>
                <c:pt idx="100">
                  <c:v>15275818.566357773</c:v>
                </c:pt>
                <c:pt idx="101">
                  <c:v>14808296.416357771</c:v>
                </c:pt>
                <c:pt idx="102">
                  <c:v>15793191.616357772</c:v>
                </c:pt>
                <c:pt idx="103">
                  <c:v>14372046.216357771</c:v>
                </c:pt>
                <c:pt idx="104">
                  <c:v>14282496.316357771</c:v>
                </c:pt>
                <c:pt idx="105">
                  <c:v>15445250.096357772</c:v>
                </c:pt>
                <c:pt idx="106">
                  <c:v>16209194.116357772</c:v>
                </c:pt>
                <c:pt idx="107">
                  <c:v>15842418.376357771</c:v>
                </c:pt>
                <c:pt idx="108">
                  <c:v>14948077.541535191</c:v>
                </c:pt>
                <c:pt idx="109">
                  <c:v>13153155.981535191</c:v>
                </c:pt>
                <c:pt idx="110">
                  <c:v>14766463.871535189</c:v>
                </c:pt>
                <c:pt idx="111">
                  <c:v>15353641.641535191</c:v>
                </c:pt>
                <c:pt idx="112">
                  <c:v>15085911.601535192</c:v>
                </c:pt>
                <c:pt idx="113">
                  <c:v>14423591.84153519</c:v>
                </c:pt>
                <c:pt idx="114">
                  <c:v>14940083.881535191</c:v>
                </c:pt>
                <c:pt idx="115">
                  <c:v>14527142.181535192</c:v>
                </c:pt>
                <c:pt idx="116">
                  <c:v>14312933.541535191</c:v>
                </c:pt>
                <c:pt idx="117">
                  <c:v>15015306.001535192</c:v>
                </c:pt>
                <c:pt idx="118">
                  <c:v>16170825.74153519</c:v>
                </c:pt>
                <c:pt idx="119">
                  <c:v>16408561.85853518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1-4EC1-95D4-04FDE29BC42A}"/>
            </c:ext>
          </c:extLst>
        </c:ser>
        <c:ser>
          <c:idx val="1"/>
          <c:order val="1"/>
          <c:tx>
            <c:strRef>
              <c:f>'TB Int Normalized Monthly'!$M$1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Monthly'!$M$2:$M$145</c:f>
              <c:numCache>
                <c:formatCode>_(* #,##0_);_(* \(#,##0\);_(* "-"??_);_(@_)</c:formatCode>
                <c:ptCount val="144"/>
                <c:pt idx="0">
                  <c:v>16758347.493906759</c:v>
                </c:pt>
                <c:pt idx="1">
                  <c:v>15250434.926644329</c:v>
                </c:pt>
                <c:pt idx="2">
                  <c:v>16747100.376332914</c:v>
                </c:pt>
                <c:pt idx="3">
                  <c:v>16240713.814720824</c:v>
                </c:pt>
                <c:pt idx="4">
                  <c:v>16735853.25875907</c:v>
                </c:pt>
                <c:pt idx="5">
                  <c:v>16229466.697146982</c:v>
                </c:pt>
                <c:pt idx="6">
                  <c:v>16724606.141185228</c:v>
                </c:pt>
                <c:pt idx="7">
                  <c:v>16718982.582398307</c:v>
                </c:pt>
                <c:pt idx="8">
                  <c:v>16212596.020786215</c:v>
                </c:pt>
                <c:pt idx="9">
                  <c:v>16707735.464824464</c:v>
                </c:pt>
                <c:pt idx="10">
                  <c:v>17073177.174191769</c:v>
                </c:pt>
                <c:pt idx="11">
                  <c:v>16696488.34725062</c:v>
                </c:pt>
                <c:pt idx="12">
                  <c:v>16716512.800256878</c:v>
                </c:pt>
                <c:pt idx="13">
                  <c:v>15234248.244787632</c:v>
                </c:pt>
                <c:pt idx="14">
                  <c:v>16756561.706269398</c:v>
                </c:pt>
                <c:pt idx="15">
                  <c:v>16275823.156450488</c:v>
                </c:pt>
                <c:pt idx="16">
                  <c:v>16796610.612281919</c:v>
                </c:pt>
                <c:pt idx="17">
                  <c:v>16315872.062463008</c:v>
                </c:pt>
                <c:pt idx="18">
                  <c:v>16836659.518294435</c:v>
                </c:pt>
                <c:pt idx="19">
                  <c:v>16856683.971300695</c:v>
                </c:pt>
                <c:pt idx="20">
                  <c:v>16375945.421481784</c:v>
                </c:pt>
                <c:pt idx="21">
                  <c:v>16896732.877313215</c:v>
                </c:pt>
                <c:pt idx="22">
                  <c:v>17287822.598473702</c:v>
                </c:pt>
                <c:pt idx="23">
                  <c:v>16936781.783325732</c:v>
                </c:pt>
                <c:pt idx="24">
                  <c:v>16920918.128149308</c:v>
                </c:pt>
                <c:pt idx="25">
                  <c:v>15402765.46449738</c:v>
                </c:pt>
                <c:pt idx="26">
                  <c:v>16889190.817796461</c:v>
                </c:pt>
                <c:pt idx="27">
                  <c:v>16372564.159794871</c:v>
                </c:pt>
                <c:pt idx="28">
                  <c:v>16857463.507443618</c:v>
                </c:pt>
                <c:pt idx="29">
                  <c:v>16340836.849442024</c:v>
                </c:pt>
                <c:pt idx="30">
                  <c:v>16825736.197090771</c:v>
                </c:pt>
                <c:pt idx="31">
                  <c:v>16809872.541914348</c:v>
                </c:pt>
                <c:pt idx="32">
                  <c:v>16293245.883912755</c:v>
                </c:pt>
                <c:pt idx="33">
                  <c:v>16778145.231561501</c:v>
                </c:pt>
                <c:pt idx="34">
                  <c:v>17133346.844539307</c:v>
                </c:pt>
                <c:pt idx="35">
                  <c:v>16746417.921208654</c:v>
                </c:pt>
                <c:pt idx="36">
                  <c:v>16775673.140350364</c:v>
                </c:pt>
                <c:pt idx="37">
                  <c:v>15774147.134700026</c:v>
                </c:pt>
                <c:pt idx="38">
                  <c:v>16775673.140350364</c:v>
                </c:pt>
                <c:pt idx="39">
                  <c:v>16274910.137525197</c:v>
                </c:pt>
                <c:pt idx="40">
                  <c:v>16775673.140350364</c:v>
                </c:pt>
                <c:pt idx="41">
                  <c:v>16274910.137525197</c:v>
                </c:pt>
                <c:pt idx="42">
                  <c:v>16775673.140350364</c:v>
                </c:pt>
                <c:pt idx="43">
                  <c:v>16775673.140350364</c:v>
                </c:pt>
                <c:pt idx="44">
                  <c:v>16274910.137525197</c:v>
                </c:pt>
                <c:pt idx="45">
                  <c:v>16775673.140350364</c:v>
                </c:pt>
                <c:pt idx="46">
                  <c:v>17146738.408504594</c:v>
                </c:pt>
                <c:pt idx="47">
                  <c:v>16775673.140350364</c:v>
                </c:pt>
                <c:pt idx="48">
                  <c:v>16565035.562530009</c:v>
                </c:pt>
                <c:pt idx="49">
                  <c:v>14009558.664952721</c:v>
                </c:pt>
                <c:pt idx="50">
                  <c:v>15511847.67342823</c:v>
                </c:pt>
                <c:pt idx="51">
                  <c:v>15011084.670603059</c:v>
                </c:pt>
                <c:pt idx="52">
                  <c:v>15511847.67342823</c:v>
                </c:pt>
                <c:pt idx="53">
                  <c:v>15011084.670603059</c:v>
                </c:pt>
                <c:pt idx="54">
                  <c:v>15511847.67342823</c:v>
                </c:pt>
                <c:pt idx="55">
                  <c:v>15511847.67342823</c:v>
                </c:pt>
                <c:pt idx="56">
                  <c:v>15011084.670603059</c:v>
                </c:pt>
                <c:pt idx="57">
                  <c:v>15511847.67342823</c:v>
                </c:pt>
                <c:pt idx="58">
                  <c:v>15882912.941582456</c:v>
                </c:pt>
                <c:pt idx="59">
                  <c:v>15511847.67342823</c:v>
                </c:pt>
                <c:pt idx="60">
                  <c:v>15511847.67342823</c:v>
                </c:pt>
                <c:pt idx="61">
                  <c:v>14009558.664952721</c:v>
                </c:pt>
                <c:pt idx="62">
                  <c:v>15511847.67342823</c:v>
                </c:pt>
                <c:pt idx="63">
                  <c:v>15011084.670603059</c:v>
                </c:pt>
                <c:pt idx="64">
                  <c:v>15511847.67342823</c:v>
                </c:pt>
                <c:pt idx="65">
                  <c:v>14800447.092782704</c:v>
                </c:pt>
                <c:pt idx="66">
                  <c:v>15511847.67342823</c:v>
                </c:pt>
                <c:pt idx="67">
                  <c:v>15511847.67342823</c:v>
                </c:pt>
                <c:pt idx="68">
                  <c:v>15011084.670603059</c:v>
                </c:pt>
                <c:pt idx="69">
                  <c:v>15933122.82906894</c:v>
                </c:pt>
                <c:pt idx="70">
                  <c:v>16093550.519402813</c:v>
                </c:pt>
                <c:pt idx="71">
                  <c:v>15933122.82906894</c:v>
                </c:pt>
                <c:pt idx="72">
                  <c:v>15511847.67342823</c:v>
                </c:pt>
                <c:pt idx="73">
                  <c:v>14009558.664952721</c:v>
                </c:pt>
                <c:pt idx="74">
                  <c:v>15511847.67342823</c:v>
                </c:pt>
                <c:pt idx="75">
                  <c:v>15011084.670603059</c:v>
                </c:pt>
                <c:pt idx="76">
                  <c:v>15511847.67342823</c:v>
                </c:pt>
                <c:pt idx="77">
                  <c:v>15011084.670603059</c:v>
                </c:pt>
                <c:pt idx="78">
                  <c:v>15511847.67342823</c:v>
                </c:pt>
                <c:pt idx="79">
                  <c:v>15511847.67342823</c:v>
                </c:pt>
                <c:pt idx="80">
                  <c:v>15011084.670603059</c:v>
                </c:pt>
                <c:pt idx="81">
                  <c:v>15511847.67342823</c:v>
                </c:pt>
                <c:pt idx="82">
                  <c:v>15882912.941582456</c:v>
                </c:pt>
                <c:pt idx="83">
                  <c:v>15511847.67342823</c:v>
                </c:pt>
                <c:pt idx="84">
                  <c:v>15511847.67342823</c:v>
                </c:pt>
                <c:pt idx="85">
                  <c:v>14510321.667777892</c:v>
                </c:pt>
                <c:pt idx="86">
                  <c:v>15511847.67342823</c:v>
                </c:pt>
                <c:pt idx="87">
                  <c:v>15011084.670603059</c:v>
                </c:pt>
                <c:pt idx="88">
                  <c:v>15722485.251248585</c:v>
                </c:pt>
                <c:pt idx="89">
                  <c:v>15011084.670603059</c:v>
                </c:pt>
                <c:pt idx="90">
                  <c:v>15511847.67342823</c:v>
                </c:pt>
                <c:pt idx="91">
                  <c:v>15511847.67342823</c:v>
                </c:pt>
                <c:pt idx="92">
                  <c:v>15011084.670603059</c:v>
                </c:pt>
                <c:pt idx="93">
                  <c:v>15511847.67342823</c:v>
                </c:pt>
                <c:pt idx="94">
                  <c:v>15882912.941582456</c:v>
                </c:pt>
                <c:pt idx="95">
                  <c:v>15511847.67342823</c:v>
                </c:pt>
                <c:pt idx="96">
                  <c:v>15511847.67342823</c:v>
                </c:pt>
                <c:pt idx="97">
                  <c:v>14009558.664952721</c:v>
                </c:pt>
                <c:pt idx="98">
                  <c:v>15511847.67342823</c:v>
                </c:pt>
                <c:pt idx="99">
                  <c:v>15011084.670603059</c:v>
                </c:pt>
                <c:pt idx="100">
                  <c:v>15511847.67342823</c:v>
                </c:pt>
                <c:pt idx="101">
                  <c:v>15011084.670603059</c:v>
                </c:pt>
                <c:pt idx="102">
                  <c:v>15511847.67342823</c:v>
                </c:pt>
                <c:pt idx="103">
                  <c:v>15511847.67342823</c:v>
                </c:pt>
                <c:pt idx="104">
                  <c:v>15011084.670603059</c:v>
                </c:pt>
                <c:pt idx="105">
                  <c:v>15511847.67342823</c:v>
                </c:pt>
                <c:pt idx="106">
                  <c:v>15882912.941582456</c:v>
                </c:pt>
                <c:pt idx="107">
                  <c:v>15511847.67342823</c:v>
                </c:pt>
                <c:pt idx="108">
                  <c:v>15511847.67342823</c:v>
                </c:pt>
                <c:pt idx="109">
                  <c:v>14009558.664952721</c:v>
                </c:pt>
                <c:pt idx="110">
                  <c:v>15511847.67342823</c:v>
                </c:pt>
                <c:pt idx="111">
                  <c:v>15011084.670603059</c:v>
                </c:pt>
                <c:pt idx="112">
                  <c:v>15511847.67342823</c:v>
                </c:pt>
                <c:pt idx="113">
                  <c:v>15011084.670603059</c:v>
                </c:pt>
                <c:pt idx="114">
                  <c:v>15511847.67342823</c:v>
                </c:pt>
                <c:pt idx="115">
                  <c:v>15511847.67342823</c:v>
                </c:pt>
                <c:pt idx="116">
                  <c:v>15011084.670603059</c:v>
                </c:pt>
                <c:pt idx="117">
                  <c:v>15511847.67342823</c:v>
                </c:pt>
                <c:pt idx="118">
                  <c:v>15882912.941582456</c:v>
                </c:pt>
                <c:pt idx="119">
                  <c:v>15511847.67342823</c:v>
                </c:pt>
                <c:pt idx="120">
                  <c:v>15511847.67342823</c:v>
                </c:pt>
                <c:pt idx="121">
                  <c:v>14009558.664952721</c:v>
                </c:pt>
                <c:pt idx="122">
                  <c:v>15511847.67342823</c:v>
                </c:pt>
                <c:pt idx="123">
                  <c:v>15011084.670603059</c:v>
                </c:pt>
                <c:pt idx="124">
                  <c:v>15511847.67342823</c:v>
                </c:pt>
                <c:pt idx="125">
                  <c:v>15011084.670603059</c:v>
                </c:pt>
                <c:pt idx="126">
                  <c:v>15511847.67342823</c:v>
                </c:pt>
                <c:pt idx="127">
                  <c:v>15511847.67342823</c:v>
                </c:pt>
                <c:pt idx="128">
                  <c:v>15011084.670603059</c:v>
                </c:pt>
                <c:pt idx="129">
                  <c:v>15511847.67342823</c:v>
                </c:pt>
                <c:pt idx="130">
                  <c:v>15882912.941582456</c:v>
                </c:pt>
                <c:pt idx="131">
                  <c:v>15511847.67342823</c:v>
                </c:pt>
                <c:pt idx="132">
                  <c:v>15511847.67342823</c:v>
                </c:pt>
                <c:pt idx="133">
                  <c:v>14510321.667777892</c:v>
                </c:pt>
                <c:pt idx="134">
                  <c:v>15511847.67342823</c:v>
                </c:pt>
                <c:pt idx="135">
                  <c:v>15011084.670603059</c:v>
                </c:pt>
                <c:pt idx="136">
                  <c:v>15511847.67342823</c:v>
                </c:pt>
                <c:pt idx="137">
                  <c:v>15011084.670603059</c:v>
                </c:pt>
                <c:pt idx="138">
                  <c:v>15511847.67342823</c:v>
                </c:pt>
                <c:pt idx="139">
                  <c:v>15511847.67342823</c:v>
                </c:pt>
                <c:pt idx="140">
                  <c:v>15011084.670603059</c:v>
                </c:pt>
                <c:pt idx="141">
                  <c:v>15511847.67342823</c:v>
                </c:pt>
                <c:pt idx="142">
                  <c:v>15882912.941582456</c:v>
                </c:pt>
                <c:pt idx="143">
                  <c:v>15511847.67342823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71-4EC1-95D4-04FDE29BC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'K Res Normalized Monthly'!$D$1</c:f>
              <c:strCache>
                <c:ptCount val="1"/>
                <c:pt idx="0">
                  <c:v> K_ReskWh_NoCDM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Monthly'!$D$2:$D$145</c:f>
              <c:numCache>
                <c:formatCode>_(* #,##0_);_(* \(#,##0\);_(* "-"??_);_(@_)</c:formatCode>
                <c:ptCount val="144"/>
                <c:pt idx="0">
                  <c:v>4428921.8261047518</c:v>
                </c:pt>
                <c:pt idx="1">
                  <c:v>3670674.2661047578</c:v>
                </c:pt>
                <c:pt idx="2">
                  <c:v>3446339.2461047722</c:v>
                </c:pt>
                <c:pt idx="3">
                  <c:v>2934864.136104757</c:v>
                </c:pt>
                <c:pt idx="4">
                  <c:v>2590039.7361047594</c:v>
                </c:pt>
                <c:pt idx="5">
                  <c:v>2556824.976104761</c:v>
                </c:pt>
                <c:pt idx="6">
                  <c:v>2858455.0761047606</c:v>
                </c:pt>
                <c:pt idx="7">
                  <c:v>2791223.6861047638</c:v>
                </c:pt>
                <c:pt idx="8">
                  <c:v>2531996.546104766</c:v>
                </c:pt>
                <c:pt idx="9">
                  <c:v>2818286.3861047742</c:v>
                </c:pt>
                <c:pt idx="10">
                  <c:v>3421289.1561047719</c:v>
                </c:pt>
                <c:pt idx="11">
                  <c:v>4658820.2161047626</c:v>
                </c:pt>
                <c:pt idx="12">
                  <c:v>4833879.6180433435</c:v>
                </c:pt>
                <c:pt idx="13">
                  <c:v>3967393.9980433411</c:v>
                </c:pt>
                <c:pt idx="14">
                  <c:v>3744044.1880433518</c:v>
                </c:pt>
                <c:pt idx="15">
                  <c:v>2993700.0280433511</c:v>
                </c:pt>
                <c:pt idx="16">
                  <c:v>2707831.4980433621</c:v>
                </c:pt>
                <c:pt idx="17">
                  <c:v>2502905.518043356</c:v>
                </c:pt>
                <c:pt idx="18">
                  <c:v>2772628.5180433504</c:v>
                </c:pt>
                <c:pt idx="19">
                  <c:v>2751198.5180433439</c:v>
                </c:pt>
                <c:pt idx="20">
                  <c:v>2459305.1980433566</c:v>
                </c:pt>
                <c:pt idx="21">
                  <c:v>2756786.8780433554</c:v>
                </c:pt>
                <c:pt idx="22">
                  <c:v>3399073.1780433659</c:v>
                </c:pt>
                <c:pt idx="23">
                  <c:v>4055275.2380433525</c:v>
                </c:pt>
                <c:pt idx="24">
                  <c:v>4318021.554447555</c:v>
                </c:pt>
                <c:pt idx="25">
                  <c:v>3823698.9544475409</c:v>
                </c:pt>
                <c:pt idx="26">
                  <c:v>3344596.9744475554</c:v>
                </c:pt>
                <c:pt idx="27">
                  <c:v>2663252.3544475622</c:v>
                </c:pt>
                <c:pt idx="28">
                  <c:v>2489621.1044475553</c:v>
                </c:pt>
                <c:pt idx="29">
                  <c:v>2448595.1744475504</c:v>
                </c:pt>
                <c:pt idx="30">
                  <c:v>2859198.3644475471</c:v>
                </c:pt>
                <c:pt idx="31">
                  <c:v>2778483.5444475645</c:v>
                </c:pt>
                <c:pt idx="32">
                  <c:v>2478158.0244475584</c:v>
                </c:pt>
                <c:pt idx="33">
                  <c:v>2617735.8344475585</c:v>
                </c:pt>
                <c:pt idx="34">
                  <c:v>2918834.2044475572</c:v>
                </c:pt>
                <c:pt idx="35">
                  <c:v>3569812.1244475492</c:v>
                </c:pt>
                <c:pt idx="36">
                  <c:v>3971822.8762589148</c:v>
                </c:pt>
                <c:pt idx="37">
                  <c:v>3423141.6762589025</c:v>
                </c:pt>
                <c:pt idx="38">
                  <c:v>3114616.6062589139</c:v>
                </c:pt>
                <c:pt idx="39">
                  <c:v>2706752.026258904</c:v>
                </c:pt>
                <c:pt idx="40">
                  <c:v>2457069.8562589004</c:v>
                </c:pt>
                <c:pt idx="41">
                  <c:v>2433898.0162588996</c:v>
                </c:pt>
                <c:pt idx="42">
                  <c:v>2834544.0462589143</c:v>
                </c:pt>
                <c:pt idx="43">
                  <c:v>2816805.176258923</c:v>
                </c:pt>
                <c:pt idx="44">
                  <c:v>2404656.0762589085</c:v>
                </c:pt>
                <c:pt idx="45">
                  <c:v>2624969.0062589077</c:v>
                </c:pt>
                <c:pt idx="46">
                  <c:v>2850520.4662589105</c:v>
                </c:pt>
                <c:pt idx="47">
                  <c:v>3844258.5662589031</c:v>
                </c:pt>
                <c:pt idx="48">
                  <c:v>3911552.0501713762</c:v>
                </c:pt>
                <c:pt idx="49">
                  <c:v>3185836.2501713745</c:v>
                </c:pt>
                <c:pt idx="50">
                  <c:v>3193843.6901713731</c:v>
                </c:pt>
                <c:pt idx="51">
                  <c:v>2605657.1701713782</c:v>
                </c:pt>
                <c:pt idx="52">
                  <c:v>2485385.2501713675</c:v>
                </c:pt>
                <c:pt idx="53">
                  <c:v>2427147.3701713756</c:v>
                </c:pt>
                <c:pt idx="54">
                  <c:v>2761935.4601713601</c:v>
                </c:pt>
                <c:pt idx="55">
                  <c:v>2746239.7601713664</c:v>
                </c:pt>
                <c:pt idx="56">
                  <c:v>2428924.4901713692</c:v>
                </c:pt>
                <c:pt idx="57">
                  <c:v>2724484.9201713772</c:v>
                </c:pt>
                <c:pt idx="58">
                  <c:v>3253673.7501713838</c:v>
                </c:pt>
                <c:pt idx="59">
                  <c:v>4030424.2801713818</c:v>
                </c:pt>
                <c:pt idx="60">
                  <c:v>4288565.5628881892</c:v>
                </c:pt>
                <c:pt idx="61">
                  <c:v>3566235.5228881883</c:v>
                </c:pt>
                <c:pt idx="62">
                  <c:v>3237215.6528881835</c:v>
                </c:pt>
                <c:pt idx="63">
                  <c:v>2815933.172888177</c:v>
                </c:pt>
                <c:pt idx="64">
                  <c:v>2538073.1328881788</c:v>
                </c:pt>
                <c:pt idx="65">
                  <c:v>2751481.0828881785</c:v>
                </c:pt>
                <c:pt idx="66">
                  <c:v>3112005.4728881856</c:v>
                </c:pt>
                <c:pt idx="67">
                  <c:v>2860918.0628881883</c:v>
                </c:pt>
                <c:pt idx="68">
                  <c:v>2537095.3628881732</c:v>
                </c:pt>
                <c:pt idx="69">
                  <c:v>2935509.5128881787</c:v>
                </c:pt>
                <c:pt idx="70">
                  <c:v>3314619.2328881845</c:v>
                </c:pt>
                <c:pt idx="71">
                  <c:v>3786599.5728881801</c:v>
                </c:pt>
                <c:pt idx="72">
                  <c:v>4285205.7962031886</c:v>
                </c:pt>
                <c:pt idx="73">
                  <c:v>3895326.6662031952</c:v>
                </c:pt>
                <c:pt idx="74">
                  <c:v>3468572.0462031956</c:v>
                </c:pt>
                <c:pt idx="75">
                  <c:v>2797522.226203199</c:v>
                </c:pt>
                <c:pt idx="76">
                  <c:v>2592204.7662031972</c:v>
                </c:pt>
                <c:pt idx="77">
                  <c:v>2584379.146203198</c:v>
                </c:pt>
                <c:pt idx="78">
                  <c:v>3074702.6162031852</c:v>
                </c:pt>
                <c:pt idx="79">
                  <c:v>2844241.2762032002</c:v>
                </c:pt>
                <c:pt idx="80">
                  <c:v>2545163.4762031892</c:v>
                </c:pt>
                <c:pt idx="81">
                  <c:v>3003280.7462031962</c:v>
                </c:pt>
                <c:pt idx="82">
                  <c:v>3409057.6362031819</c:v>
                </c:pt>
                <c:pt idx="83">
                  <c:v>3963285.6762032011</c:v>
                </c:pt>
                <c:pt idx="84">
                  <c:v>4030396.5683218595</c:v>
                </c:pt>
                <c:pt idx="85">
                  <c:v>3631748.8283218495</c:v>
                </c:pt>
                <c:pt idx="86">
                  <c:v>3459845.6483218516</c:v>
                </c:pt>
                <c:pt idx="87">
                  <c:v>3078909.078321863</c:v>
                </c:pt>
                <c:pt idx="88">
                  <c:v>2818922.1083218721</c:v>
                </c:pt>
                <c:pt idx="89">
                  <c:v>2976371.9783218578</c:v>
                </c:pt>
                <c:pt idx="90">
                  <c:v>3484374.4583218512</c:v>
                </c:pt>
                <c:pt idx="91">
                  <c:v>3214421.3483218644</c:v>
                </c:pt>
                <c:pt idx="92">
                  <c:v>2636023.2283218615</c:v>
                </c:pt>
                <c:pt idx="93">
                  <c:v>3046148.4283218691</c:v>
                </c:pt>
                <c:pt idx="94">
                  <c:v>3365137.538321849</c:v>
                </c:pt>
                <c:pt idx="95">
                  <c:v>3910104.8183218585</c:v>
                </c:pt>
                <c:pt idx="96">
                  <c:v>4229260.4645092282</c:v>
                </c:pt>
                <c:pt idx="97">
                  <c:v>4102103.4845092273</c:v>
                </c:pt>
                <c:pt idx="98">
                  <c:v>3397547.2445092313</c:v>
                </c:pt>
                <c:pt idx="99">
                  <c:v>2925565.3045092286</c:v>
                </c:pt>
                <c:pt idx="100">
                  <c:v>2801679.1845092289</c:v>
                </c:pt>
                <c:pt idx="101">
                  <c:v>3044908.9945092197</c:v>
                </c:pt>
                <c:pt idx="102">
                  <c:v>3569609.3145092279</c:v>
                </c:pt>
                <c:pt idx="103">
                  <c:v>3210417.8745092261</c:v>
                </c:pt>
                <c:pt idx="104">
                  <c:v>2585062.2845092253</c:v>
                </c:pt>
                <c:pt idx="105">
                  <c:v>2821908.5645092358</c:v>
                </c:pt>
                <c:pt idx="106">
                  <c:v>3289645.8445092291</c:v>
                </c:pt>
                <c:pt idx="107">
                  <c:v>4224541.4845092343</c:v>
                </c:pt>
                <c:pt idx="108">
                  <c:v>4907797.5022235429</c:v>
                </c:pt>
                <c:pt idx="109">
                  <c:v>4249532.6222235486</c:v>
                </c:pt>
                <c:pt idx="110">
                  <c:v>3787876.842223546</c:v>
                </c:pt>
                <c:pt idx="111">
                  <c:v>3190954.5722235506</c:v>
                </c:pt>
                <c:pt idx="112">
                  <c:v>2860249.7422235506</c:v>
                </c:pt>
                <c:pt idx="113">
                  <c:v>2810289.8822235418</c:v>
                </c:pt>
                <c:pt idx="114">
                  <c:v>3245760.4022235544</c:v>
                </c:pt>
                <c:pt idx="115">
                  <c:v>3206660.6122235437</c:v>
                </c:pt>
                <c:pt idx="116">
                  <c:v>2708906.0722235478</c:v>
                </c:pt>
                <c:pt idx="117">
                  <c:v>2838014.0922235609</c:v>
                </c:pt>
                <c:pt idx="118">
                  <c:v>3315201.4722235468</c:v>
                </c:pt>
                <c:pt idx="119">
                  <c:v>4121434.6422235542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1E-4D2F-A276-215C9DB625E2}"/>
            </c:ext>
          </c:extLst>
        </c:ser>
        <c:ser>
          <c:idx val="1"/>
          <c:order val="1"/>
          <c:tx>
            <c:strRef>
              <c:f>'K Res Normalized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Monthly'!$S$2:$S$145</c:f>
              <c:numCache>
                <c:formatCode>_(* #,##0_);_(* \(#,##0\);_(* "-"??_);_(@_)</c:formatCode>
                <c:ptCount val="144"/>
                <c:pt idx="0">
                  <c:v>4131090.1865061903</c:v>
                </c:pt>
                <c:pt idx="1">
                  <c:v>3632659.1685608663</c:v>
                </c:pt>
                <c:pt idx="2">
                  <c:v>3366217.2242072551</c:v>
                </c:pt>
                <c:pt idx="3">
                  <c:v>2797838.7093510455</c:v>
                </c:pt>
                <c:pt idx="4">
                  <c:v>2495843.9211265589</c:v>
                </c:pt>
                <c:pt idx="5">
                  <c:v>2555150.7612680309</c:v>
                </c:pt>
                <c:pt idx="6">
                  <c:v>2961367.2539452547</c:v>
                </c:pt>
                <c:pt idx="7">
                  <c:v>2813536.4475305513</c:v>
                </c:pt>
                <c:pt idx="8">
                  <c:v>2391329.077236949</c:v>
                </c:pt>
                <c:pt idx="9">
                  <c:v>2839305.6299692458</c:v>
                </c:pt>
                <c:pt idx="10">
                  <c:v>3260490.1231229408</c:v>
                </c:pt>
                <c:pt idx="11">
                  <c:v>3940537.6922039669</c:v>
                </c:pt>
                <c:pt idx="12">
                  <c:v>4131090.1865061903</c:v>
                </c:pt>
                <c:pt idx="13">
                  <c:v>3632659.1685608663</c:v>
                </c:pt>
                <c:pt idx="14">
                  <c:v>3366217.2242072551</c:v>
                </c:pt>
                <c:pt idx="15">
                  <c:v>2797838.7093510455</c:v>
                </c:pt>
                <c:pt idx="16">
                  <c:v>2495843.9211265589</c:v>
                </c:pt>
                <c:pt idx="17">
                  <c:v>2555150.7612680309</c:v>
                </c:pt>
                <c:pt idx="18">
                  <c:v>2961367.2539452547</c:v>
                </c:pt>
                <c:pt idx="19">
                  <c:v>2813536.4475305513</c:v>
                </c:pt>
                <c:pt idx="20">
                  <c:v>2391329.077236949</c:v>
                </c:pt>
                <c:pt idx="21">
                  <c:v>2839305.6299692458</c:v>
                </c:pt>
                <c:pt idx="22">
                  <c:v>3260490.1231229408</c:v>
                </c:pt>
                <c:pt idx="23">
                  <c:v>3940537.6922039669</c:v>
                </c:pt>
                <c:pt idx="24">
                  <c:v>4131090.1865061903</c:v>
                </c:pt>
                <c:pt idx="25">
                  <c:v>3632659.1685608663</c:v>
                </c:pt>
                <c:pt idx="26">
                  <c:v>3366217.2242072551</c:v>
                </c:pt>
                <c:pt idx="27">
                  <c:v>2797838.7093510455</c:v>
                </c:pt>
                <c:pt idx="28">
                  <c:v>2495843.9211265589</c:v>
                </c:pt>
                <c:pt idx="29">
                  <c:v>2555150.7612680309</c:v>
                </c:pt>
                <c:pt idx="30">
                  <c:v>2961367.2539452547</c:v>
                </c:pt>
                <c:pt idx="31">
                  <c:v>2813536.4475305513</c:v>
                </c:pt>
                <c:pt idx="32">
                  <c:v>2391329.077236949</c:v>
                </c:pt>
                <c:pt idx="33">
                  <c:v>2839305.6299692458</c:v>
                </c:pt>
                <c:pt idx="34">
                  <c:v>3260490.1231229408</c:v>
                </c:pt>
                <c:pt idx="35">
                  <c:v>3940537.6922039669</c:v>
                </c:pt>
                <c:pt idx="36">
                  <c:v>4131090.1865061903</c:v>
                </c:pt>
                <c:pt idx="37">
                  <c:v>3745089.3797071753</c:v>
                </c:pt>
                <c:pt idx="38">
                  <c:v>3366217.2242072551</c:v>
                </c:pt>
                <c:pt idx="39">
                  <c:v>2797838.7093510455</c:v>
                </c:pt>
                <c:pt idx="40">
                  <c:v>2495843.9211265589</c:v>
                </c:pt>
                <c:pt idx="41">
                  <c:v>2555150.7612680309</c:v>
                </c:pt>
                <c:pt idx="42">
                  <c:v>2961367.2539452547</c:v>
                </c:pt>
                <c:pt idx="43">
                  <c:v>2813536.4475305513</c:v>
                </c:pt>
                <c:pt idx="44">
                  <c:v>2391329.077236949</c:v>
                </c:pt>
                <c:pt idx="45">
                  <c:v>2839305.6299692458</c:v>
                </c:pt>
                <c:pt idx="46">
                  <c:v>3260490.1231229408</c:v>
                </c:pt>
                <c:pt idx="47">
                  <c:v>3940537.6922039669</c:v>
                </c:pt>
                <c:pt idx="48">
                  <c:v>4133456.6224691491</c:v>
                </c:pt>
                <c:pt idx="49">
                  <c:v>3637392.0404867837</c:v>
                </c:pt>
                <c:pt idx="50">
                  <c:v>3373316.5320961317</c:v>
                </c:pt>
                <c:pt idx="51">
                  <c:v>2807304.4532028809</c:v>
                </c:pt>
                <c:pt idx="52">
                  <c:v>2507676.100941353</c:v>
                </c:pt>
                <c:pt idx="53">
                  <c:v>2569349.3770457837</c:v>
                </c:pt>
                <c:pt idx="54">
                  <c:v>2977932.3056859667</c:v>
                </c:pt>
                <c:pt idx="55">
                  <c:v>2832467.9352342221</c:v>
                </c:pt>
                <c:pt idx="56">
                  <c:v>2412627.0009035785</c:v>
                </c:pt>
                <c:pt idx="57">
                  <c:v>2862969.989598834</c:v>
                </c:pt>
                <c:pt idx="58">
                  <c:v>3286520.9187154882</c:v>
                </c:pt>
                <c:pt idx="59">
                  <c:v>3968934.923759473</c:v>
                </c:pt>
                <c:pt idx="60">
                  <c:v>4161853.8540246552</c:v>
                </c:pt>
                <c:pt idx="61">
                  <c:v>3665789.2720422898</c:v>
                </c:pt>
                <c:pt idx="62">
                  <c:v>3401713.7636516378</c:v>
                </c:pt>
                <c:pt idx="63">
                  <c:v>2835701.684758387</c:v>
                </c:pt>
                <c:pt idx="64">
                  <c:v>2536073.3324968591</c:v>
                </c:pt>
                <c:pt idx="65">
                  <c:v>2597746.6086012898</c:v>
                </c:pt>
                <c:pt idx="66">
                  <c:v>3006329.5372414729</c:v>
                </c:pt>
                <c:pt idx="67">
                  <c:v>2860865.1667897282</c:v>
                </c:pt>
                <c:pt idx="68">
                  <c:v>2441024.2324590846</c:v>
                </c:pt>
                <c:pt idx="69">
                  <c:v>2891367.2211543401</c:v>
                </c:pt>
                <c:pt idx="70">
                  <c:v>3314918.1502709943</c:v>
                </c:pt>
                <c:pt idx="71">
                  <c:v>3997332.1553149791</c:v>
                </c:pt>
                <c:pt idx="72">
                  <c:v>4190251.0855801613</c:v>
                </c:pt>
                <c:pt idx="73">
                  <c:v>3694186.503597796</c:v>
                </c:pt>
                <c:pt idx="74">
                  <c:v>3430110.9952071439</c:v>
                </c:pt>
                <c:pt idx="75">
                  <c:v>2864098.9163138932</c:v>
                </c:pt>
                <c:pt idx="76">
                  <c:v>2564470.5640523653</c:v>
                </c:pt>
                <c:pt idx="77">
                  <c:v>2626143.8401567959</c:v>
                </c:pt>
                <c:pt idx="78">
                  <c:v>3034726.7687969785</c:v>
                </c:pt>
                <c:pt idx="79">
                  <c:v>2889262.3983452343</c:v>
                </c:pt>
                <c:pt idx="80">
                  <c:v>2469421.4640145907</c:v>
                </c:pt>
                <c:pt idx="81">
                  <c:v>2919764.4527098462</c:v>
                </c:pt>
                <c:pt idx="82">
                  <c:v>3343315.3818264999</c:v>
                </c:pt>
                <c:pt idx="83">
                  <c:v>4025729.3868704853</c:v>
                </c:pt>
                <c:pt idx="84">
                  <c:v>4218648.3171356674</c:v>
                </c:pt>
                <c:pt idx="85">
                  <c:v>3835013.9462996111</c:v>
                </c:pt>
                <c:pt idx="86">
                  <c:v>3545642.9120240351</c:v>
                </c:pt>
                <c:pt idx="87">
                  <c:v>3066765.5183921703</c:v>
                </c:pt>
                <c:pt idx="88">
                  <c:v>2767137.1661306424</c:v>
                </c:pt>
                <c:pt idx="89">
                  <c:v>2828810.4422350731</c:v>
                </c:pt>
                <c:pt idx="90">
                  <c:v>3237393.3708752557</c:v>
                </c:pt>
                <c:pt idx="91">
                  <c:v>3091929.0004235115</c:v>
                </c:pt>
                <c:pt idx="92">
                  <c:v>2672088.0660928679</c:v>
                </c:pt>
                <c:pt idx="93">
                  <c:v>3122431.0547881234</c:v>
                </c:pt>
                <c:pt idx="94">
                  <c:v>3545981.9839047771</c:v>
                </c:pt>
                <c:pt idx="95">
                  <c:v>4228395.9889487624</c:v>
                </c:pt>
                <c:pt idx="96">
                  <c:v>4377747.5765832514</c:v>
                </c:pt>
                <c:pt idx="97">
                  <c:v>3881682.9946008865</c:v>
                </c:pt>
                <c:pt idx="98">
                  <c:v>3617607.486210234</c:v>
                </c:pt>
                <c:pt idx="99">
                  <c:v>3051595.4073169837</c:v>
                </c:pt>
                <c:pt idx="100">
                  <c:v>2751967.0550554558</c:v>
                </c:pt>
                <c:pt idx="101">
                  <c:v>2813640.3311598864</c:v>
                </c:pt>
                <c:pt idx="102">
                  <c:v>3222223.259800069</c:v>
                </c:pt>
                <c:pt idx="103">
                  <c:v>3076758.8893483249</c:v>
                </c:pt>
                <c:pt idx="104">
                  <c:v>2656917.9550176812</c:v>
                </c:pt>
                <c:pt idx="105">
                  <c:v>3107260.9437129367</c:v>
                </c:pt>
                <c:pt idx="106">
                  <c:v>3530811.8728295905</c:v>
                </c:pt>
                <c:pt idx="107">
                  <c:v>4213225.8778735753</c:v>
                </c:pt>
                <c:pt idx="108">
                  <c:v>4362577.4655080652</c:v>
                </c:pt>
                <c:pt idx="109">
                  <c:v>3866512.8835256998</c:v>
                </c:pt>
                <c:pt idx="110">
                  <c:v>3602437.3751350474</c:v>
                </c:pt>
                <c:pt idx="111">
                  <c:v>3036425.296241797</c:v>
                </c:pt>
                <c:pt idx="112">
                  <c:v>2736796.9439802691</c:v>
                </c:pt>
                <c:pt idx="113">
                  <c:v>2798470.2200846998</c:v>
                </c:pt>
                <c:pt idx="114">
                  <c:v>3207053.1487248824</c:v>
                </c:pt>
                <c:pt idx="115">
                  <c:v>3061588.7782731382</c:v>
                </c:pt>
                <c:pt idx="116">
                  <c:v>2641747.8439424946</c:v>
                </c:pt>
                <c:pt idx="117">
                  <c:v>3092090.8326377501</c:v>
                </c:pt>
                <c:pt idx="118">
                  <c:v>3515641.7617544038</c:v>
                </c:pt>
                <c:pt idx="119">
                  <c:v>4198055.7667983882</c:v>
                </c:pt>
                <c:pt idx="120">
                  <c:v>4347407.3544328781</c:v>
                </c:pt>
                <c:pt idx="121">
                  <c:v>3851342.7724505132</c:v>
                </c:pt>
                <c:pt idx="122">
                  <c:v>3587267.2640598607</c:v>
                </c:pt>
                <c:pt idx="123">
                  <c:v>3021255.1851666099</c:v>
                </c:pt>
                <c:pt idx="124">
                  <c:v>2721626.8329050825</c:v>
                </c:pt>
                <c:pt idx="125">
                  <c:v>2783300.1090095132</c:v>
                </c:pt>
                <c:pt idx="126">
                  <c:v>3191883.0376496958</c:v>
                </c:pt>
                <c:pt idx="127">
                  <c:v>3046418.6671979511</c:v>
                </c:pt>
                <c:pt idx="128">
                  <c:v>2626577.732867308</c:v>
                </c:pt>
                <c:pt idx="129">
                  <c:v>3076920.7215625634</c:v>
                </c:pt>
                <c:pt idx="130">
                  <c:v>3500471.6506792172</c:v>
                </c:pt>
                <c:pt idx="131">
                  <c:v>4182885.655723202</c:v>
                </c:pt>
                <c:pt idx="132">
                  <c:v>4375804.5859883847</c:v>
                </c:pt>
                <c:pt idx="133">
                  <c:v>3992170.2151523284</c:v>
                </c:pt>
                <c:pt idx="134">
                  <c:v>3615664.4956153668</c:v>
                </c:pt>
                <c:pt idx="135">
                  <c:v>3049652.4167221161</c:v>
                </c:pt>
                <c:pt idx="136">
                  <c:v>2750024.0644605886</c:v>
                </c:pt>
                <c:pt idx="137">
                  <c:v>2811697.3405650193</c:v>
                </c:pt>
                <c:pt idx="138">
                  <c:v>3220280.2692052019</c:v>
                </c:pt>
                <c:pt idx="139">
                  <c:v>3074815.8987534572</c:v>
                </c:pt>
                <c:pt idx="140">
                  <c:v>2654974.9644228136</c:v>
                </c:pt>
                <c:pt idx="141">
                  <c:v>3105317.9531180696</c:v>
                </c:pt>
                <c:pt idx="142">
                  <c:v>3528868.8822347233</c:v>
                </c:pt>
                <c:pt idx="143">
                  <c:v>4211282.8872787077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1E-4D2F-A276-215C9DB62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GS&lt;50 Normalized Monthly'!$D$1</c:f>
              <c:strCache>
                <c:ptCount val="1"/>
                <c:pt idx="0">
                  <c:v> K_GSlt50kWh_NoCDM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Monthly'!$D$2:$D$145</c:f>
              <c:numCache>
                <c:formatCode>_(* #,##0_);_(* \(#,##0\);_(* "-"??_);_(@_)</c:formatCode>
                <c:ptCount val="144"/>
                <c:pt idx="0">
                  <c:v>2479643.3187149297</c:v>
                </c:pt>
                <c:pt idx="1">
                  <c:v>2193274.0587149337</c:v>
                </c:pt>
                <c:pt idx="2">
                  <c:v>2174229.0987149291</c:v>
                </c:pt>
                <c:pt idx="3">
                  <c:v>1878904.1087149293</c:v>
                </c:pt>
                <c:pt idx="4">
                  <c:v>1777570.9087149317</c:v>
                </c:pt>
                <c:pt idx="5">
                  <c:v>1837278.1187149312</c:v>
                </c:pt>
                <c:pt idx="6">
                  <c:v>2021164.6687149275</c:v>
                </c:pt>
                <c:pt idx="7">
                  <c:v>1936098.978714929</c:v>
                </c:pt>
                <c:pt idx="8">
                  <c:v>1744635.0887149286</c:v>
                </c:pt>
                <c:pt idx="9">
                  <c:v>1788952.8887149305</c:v>
                </c:pt>
                <c:pt idx="10">
                  <c:v>2049743.6887149306</c:v>
                </c:pt>
                <c:pt idx="11">
                  <c:v>2546426.3787149326</c:v>
                </c:pt>
                <c:pt idx="12">
                  <c:v>2647910.5241808859</c:v>
                </c:pt>
                <c:pt idx="13">
                  <c:v>2315944.7441808847</c:v>
                </c:pt>
                <c:pt idx="14">
                  <c:v>2294015.5841808845</c:v>
                </c:pt>
                <c:pt idx="15">
                  <c:v>1902535.3641808853</c:v>
                </c:pt>
                <c:pt idx="16">
                  <c:v>1821645.6641808862</c:v>
                </c:pt>
                <c:pt idx="17">
                  <c:v>1794612.9141808862</c:v>
                </c:pt>
                <c:pt idx="18">
                  <c:v>1939807.6341808855</c:v>
                </c:pt>
                <c:pt idx="19">
                  <c:v>1903814.9441808858</c:v>
                </c:pt>
                <c:pt idx="20">
                  <c:v>1668665.0541808838</c:v>
                </c:pt>
                <c:pt idx="21">
                  <c:v>1769901.9941808861</c:v>
                </c:pt>
                <c:pt idx="22">
                  <c:v>2057742.9841808879</c:v>
                </c:pt>
                <c:pt idx="23">
                  <c:v>2345523.2741808859</c:v>
                </c:pt>
                <c:pt idx="24">
                  <c:v>2418926.400391039</c:v>
                </c:pt>
                <c:pt idx="25">
                  <c:v>2193574.7203910411</c:v>
                </c:pt>
                <c:pt idx="26">
                  <c:v>2096630.8503910406</c:v>
                </c:pt>
                <c:pt idx="27">
                  <c:v>1705781.2003910381</c:v>
                </c:pt>
                <c:pt idx="28">
                  <c:v>1693475.5403910379</c:v>
                </c:pt>
                <c:pt idx="29">
                  <c:v>1730244.1403910362</c:v>
                </c:pt>
                <c:pt idx="30">
                  <c:v>1912311.1703910374</c:v>
                </c:pt>
                <c:pt idx="31">
                  <c:v>1873515.4303910357</c:v>
                </c:pt>
                <c:pt idx="32">
                  <c:v>1680885.5203910384</c:v>
                </c:pt>
                <c:pt idx="33">
                  <c:v>1693149.320391038</c:v>
                </c:pt>
                <c:pt idx="34">
                  <c:v>1804976.3403910371</c:v>
                </c:pt>
                <c:pt idx="35">
                  <c:v>2080999.5403910382</c:v>
                </c:pt>
                <c:pt idx="36">
                  <c:v>2277039.080167463</c:v>
                </c:pt>
                <c:pt idx="37">
                  <c:v>2071031.1601674643</c:v>
                </c:pt>
                <c:pt idx="38">
                  <c:v>1957281.740167469</c:v>
                </c:pt>
                <c:pt idx="39">
                  <c:v>1726194.7901674677</c:v>
                </c:pt>
                <c:pt idx="40">
                  <c:v>1653450.7801674679</c:v>
                </c:pt>
                <c:pt idx="41">
                  <c:v>1689023.4601674688</c:v>
                </c:pt>
                <c:pt idx="42">
                  <c:v>1892330.0501674677</c:v>
                </c:pt>
                <c:pt idx="43">
                  <c:v>1887233.7201674664</c:v>
                </c:pt>
                <c:pt idx="44">
                  <c:v>1629637.6401674675</c:v>
                </c:pt>
                <c:pt idx="45">
                  <c:v>1681288.3901674673</c:v>
                </c:pt>
                <c:pt idx="46">
                  <c:v>1779730.5701674684</c:v>
                </c:pt>
                <c:pt idx="47">
                  <c:v>2229556.9501674622</c:v>
                </c:pt>
                <c:pt idx="48">
                  <c:v>2294540.9560604622</c:v>
                </c:pt>
                <c:pt idx="49">
                  <c:v>1979480.6960604603</c:v>
                </c:pt>
                <c:pt idx="50">
                  <c:v>2014740.5660604613</c:v>
                </c:pt>
                <c:pt idx="51">
                  <c:v>1643117.9260604612</c:v>
                </c:pt>
                <c:pt idx="52">
                  <c:v>1643889.1060604625</c:v>
                </c:pt>
                <c:pt idx="53">
                  <c:v>1659773.8260604604</c:v>
                </c:pt>
                <c:pt idx="54">
                  <c:v>1852880.2760604622</c:v>
                </c:pt>
                <c:pt idx="55">
                  <c:v>1856772.3360604614</c:v>
                </c:pt>
                <c:pt idx="56">
                  <c:v>1591166.1460604628</c:v>
                </c:pt>
                <c:pt idx="57">
                  <c:v>1692554.9760604617</c:v>
                </c:pt>
                <c:pt idx="58">
                  <c:v>1975416.9360604608</c:v>
                </c:pt>
                <c:pt idx="59">
                  <c:v>2270448.4460604596</c:v>
                </c:pt>
                <c:pt idx="60">
                  <c:v>2430733.7716854615</c:v>
                </c:pt>
                <c:pt idx="61">
                  <c:v>2126452.6216854621</c:v>
                </c:pt>
                <c:pt idx="62">
                  <c:v>2030591.7016854603</c:v>
                </c:pt>
                <c:pt idx="63">
                  <c:v>1807222.5616854611</c:v>
                </c:pt>
                <c:pt idx="64">
                  <c:v>1708666.2316854587</c:v>
                </c:pt>
                <c:pt idx="65">
                  <c:v>1820287.5916854583</c:v>
                </c:pt>
                <c:pt idx="66">
                  <c:v>1987231.1516854602</c:v>
                </c:pt>
                <c:pt idx="67">
                  <c:v>1881477.7216854591</c:v>
                </c:pt>
                <c:pt idx="68">
                  <c:v>1649674.5616854616</c:v>
                </c:pt>
                <c:pt idx="69">
                  <c:v>1790990.4716854622</c:v>
                </c:pt>
                <c:pt idx="70">
                  <c:v>2024499.0016854613</c:v>
                </c:pt>
                <c:pt idx="71">
                  <c:v>2226134.8916854593</c:v>
                </c:pt>
                <c:pt idx="72">
                  <c:v>2442654.9656854612</c:v>
                </c:pt>
                <c:pt idx="73">
                  <c:v>2295420.2056854595</c:v>
                </c:pt>
                <c:pt idx="74">
                  <c:v>2149575.6356854606</c:v>
                </c:pt>
                <c:pt idx="75">
                  <c:v>1764302.3156854613</c:v>
                </c:pt>
                <c:pt idx="76">
                  <c:v>1696480.5756854601</c:v>
                </c:pt>
                <c:pt idx="77">
                  <c:v>1764719.8656854611</c:v>
                </c:pt>
                <c:pt idx="78">
                  <c:v>1971315.4556854591</c:v>
                </c:pt>
                <c:pt idx="79">
                  <c:v>1851616.1456854613</c:v>
                </c:pt>
                <c:pt idx="80">
                  <c:v>1627324.1456854618</c:v>
                </c:pt>
                <c:pt idx="81">
                  <c:v>1836437.8356854599</c:v>
                </c:pt>
                <c:pt idx="82">
                  <c:v>2040157.8456854583</c:v>
                </c:pt>
                <c:pt idx="83">
                  <c:v>2278184.5856854627</c:v>
                </c:pt>
                <c:pt idx="84">
                  <c:v>2354611.1653104643</c:v>
                </c:pt>
                <c:pt idx="85">
                  <c:v>2156327.8553104657</c:v>
                </c:pt>
                <c:pt idx="86">
                  <c:v>1954468.6353104648</c:v>
                </c:pt>
                <c:pt idx="87">
                  <c:v>1607307.3753104603</c:v>
                </c:pt>
                <c:pt idx="88">
                  <c:v>1525169.1753104632</c:v>
                </c:pt>
                <c:pt idx="89">
                  <c:v>1638701.2353104618</c:v>
                </c:pt>
                <c:pt idx="90">
                  <c:v>1890465.3853104629</c:v>
                </c:pt>
                <c:pt idx="91">
                  <c:v>1821700.2353104618</c:v>
                </c:pt>
                <c:pt idx="92">
                  <c:v>1510695.8853104587</c:v>
                </c:pt>
                <c:pt idx="93">
                  <c:v>1748531.4353104595</c:v>
                </c:pt>
                <c:pt idx="94">
                  <c:v>1870648.8253104624</c:v>
                </c:pt>
                <c:pt idx="95">
                  <c:v>2082534.8953104634</c:v>
                </c:pt>
                <c:pt idx="96">
                  <c:v>2098900.2427803832</c:v>
                </c:pt>
                <c:pt idx="97">
                  <c:v>2183851.59278038</c:v>
                </c:pt>
                <c:pt idx="98">
                  <c:v>1927780.392780382</c:v>
                </c:pt>
                <c:pt idx="99">
                  <c:v>1618795.2527803814</c:v>
                </c:pt>
                <c:pt idx="100">
                  <c:v>1599132.0827803826</c:v>
                </c:pt>
                <c:pt idx="101">
                  <c:v>1758207.1527803817</c:v>
                </c:pt>
                <c:pt idx="102">
                  <c:v>1991472.0927803791</c:v>
                </c:pt>
                <c:pt idx="103">
                  <c:v>1856252.3027803819</c:v>
                </c:pt>
                <c:pt idx="104">
                  <c:v>1586001.8127803816</c:v>
                </c:pt>
                <c:pt idx="105">
                  <c:v>1660871.8427803819</c:v>
                </c:pt>
                <c:pt idx="106">
                  <c:v>1877917.7827803805</c:v>
                </c:pt>
                <c:pt idx="107">
                  <c:v>2282130.2227803823</c:v>
                </c:pt>
                <c:pt idx="108">
                  <c:v>2541117.4178024647</c:v>
                </c:pt>
                <c:pt idx="109">
                  <c:v>2290230.3378024646</c:v>
                </c:pt>
                <c:pt idx="110">
                  <c:v>2172609.9378024689</c:v>
                </c:pt>
                <c:pt idx="111">
                  <c:v>1844601.0778024667</c:v>
                </c:pt>
                <c:pt idx="112">
                  <c:v>1769502.6678024698</c:v>
                </c:pt>
                <c:pt idx="113">
                  <c:v>1758129.9278024677</c:v>
                </c:pt>
                <c:pt idx="114">
                  <c:v>1947344.8278024672</c:v>
                </c:pt>
                <c:pt idx="115">
                  <c:v>1942997.1378024691</c:v>
                </c:pt>
                <c:pt idx="116">
                  <c:v>1649306.8578024651</c:v>
                </c:pt>
                <c:pt idx="117">
                  <c:v>1751962.3078024695</c:v>
                </c:pt>
                <c:pt idx="118">
                  <c:v>1998926.8078024643</c:v>
                </c:pt>
                <c:pt idx="119">
                  <c:v>2413185.1678024679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4C-4680-B257-5F9E8357E585}"/>
            </c:ext>
          </c:extLst>
        </c:ser>
        <c:ser>
          <c:idx val="1"/>
          <c:order val="1"/>
          <c:tx>
            <c:strRef>
              <c:f>'K GS&lt;50 Normalized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Monthly'!$S$2:$S$145</c:f>
              <c:numCache>
                <c:formatCode>_(* #,##0_);_(* \(#,##0\);_(* "-"??_);_(@_)</c:formatCode>
                <c:ptCount val="144"/>
                <c:pt idx="0">
                  <c:v>2371156.5891024643</c:v>
                </c:pt>
                <c:pt idx="1">
                  <c:v>2144380.6155096777</c:v>
                </c:pt>
                <c:pt idx="2">
                  <c:v>2061117.5917103908</c:v>
                </c:pt>
                <c:pt idx="3">
                  <c:v>1812804.4535677303</c:v>
                </c:pt>
                <c:pt idx="4">
                  <c:v>1697856.8664664789</c:v>
                </c:pt>
                <c:pt idx="5">
                  <c:v>1733561.80153334</c:v>
                </c:pt>
                <c:pt idx="6">
                  <c:v>1949739.4862184681</c:v>
                </c:pt>
                <c:pt idx="7">
                  <c:v>1868232.4890752234</c:v>
                </c:pt>
                <c:pt idx="8">
                  <c:v>1632613.129348286</c:v>
                </c:pt>
                <c:pt idx="9">
                  <c:v>1817328.7280243824</c:v>
                </c:pt>
                <c:pt idx="10">
                  <c:v>1993068.3867048263</c:v>
                </c:pt>
                <c:pt idx="11">
                  <c:v>2289332.6347466591</c:v>
                </c:pt>
                <c:pt idx="12">
                  <c:v>2371156.5891024643</c:v>
                </c:pt>
                <c:pt idx="13">
                  <c:v>2144380.6155096777</c:v>
                </c:pt>
                <c:pt idx="14">
                  <c:v>2061117.5917103908</c:v>
                </c:pt>
                <c:pt idx="15">
                  <c:v>1812804.4535677303</c:v>
                </c:pt>
                <c:pt idx="16">
                  <c:v>1697856.8664664789</c:v>
                </c:pt>
                <c:pt idx="17">
                  <c:v>1733561.80153334</c:v>
                </c:pt>
                <c:pt idx="18">
                  <c:v>1949739.4862184681</c:v>
                </c:pt>
                <c:pt idx="19">
                  <c:v>1868232.4890752234</c:v>
                </c:pt>
                <c:pt idx="20">
                  <c:v>1632613.129348286</c:v>
                </c:pt>
                <c:pt idx="21">
                  <c:v>1817328.7280243824</c:v>
                </c:pt>
                <c:pt idx="22">
                  <c:v>1993068.3867048263</c:v>
                </c:pt>
                <c:pt idx="23">
                  <c:v>2289332.6347466591</c:v>
                </c:pt>
                <c:pt idx="24">
                  <c:v>2371156.5891024643</c:v>
                </c:pt>
                <c:pt idx="25">
                  <c:v>2144380.6155096777</c:v>
                </c:pt>
                <c:pt idx="26">
                  <c:v>2061117.5917103908</c:v>
                </c:pt>
                <c:pt idx="27">
                  <c:v>1812804.4535677303</c:v>
                </c:pt>
                <c:pt idx="28">
                  <c:v>1697856.8664664789</c:v>
                </c:pt>
                <c:pt idx="29">
                  <c:v>1733561.80153334</c:v>
                </c:pt>
                <c:pt idx="30">
                  <c:v>1949739.4862184681</c:v>
                </c:pt>
                <c:pt idx="31">
                  <c:v>1868232.4890752234</c:v>
                </c:pt>
                <c:pt idx="32">
                  <c:v>1632613.129348286</c:v>
                </c:pt>
                <c:pt idx="33">
                  <c:v>1817328.7280243824</c:v>
                </c:pt>
                <c:pt idx="34">
                  <c:v>1993068.3867048263</c:v>
                </c:pt>
                <c:pt idx="35">
                  <c:v>2289332.6347466591</c:v>
                </c:pt>
                <c:pt idx="36">
                  <c:v>2371156.5891024643</c:v>
                </c:pt>
                <c:pt idx="37">
                  <c:v>2196907.8452706058</c:v>
                </c:pt>
                <c:pt idx="38">
                  <c:v>2061117.5917103908</c:v>
                </c:pt>
                <c:pt idx="39">
                  <c:v>1812804.4535677303</c:v>
                </c:pt>
                <c:pt idx="40">
                  <c:v>1697856.8664664789</c:v>
                </c:pt>
                <c:pt idx="41">
                  <c:v>1733561.80153334</c:v>
                </c:pt>
                <c:pt idx="42">
                  <c:v>1949739.4862184681</c:v>
                </c:pt>
                <c:pt idx="43">
                  <c:v>1868232.4890752234</c:v>
                </c:pt>
                <c:pt idx="44">
                  <c:v>1632613.129348286</c:v>
                </c:pt>
                <c:pt idx="45">
                  <c:v>1817328.7280243824</c:v>
                </c:pt>
                <c:pt idx="46">
                  <c:v>1993068.3867048263</c:v>
                </c:pt>
                <c:pt idx="47">
                  <c:v>2289332.6347466591</c:v>
                </c:pt>
                <c:pt idx="48">
                  <c:v>2371156.5891024643</c:v>
                </c:pt>
                <c:pt idx="49">
                  <c:v>2144380.6155096777</c:v>
                </c:pt>
                <c:pt idx="50">
                  <c:v>2061117.5917103908</c:v>
                </c:pt>
                <c:pt idx="51">
                  <c:v>1812804.4535677303</c:v>
                </c:pt>
                <c:pt idx="52">
                  <c:v>1697856.8664664789</c:v>
                </c:pt>
                <c:pt idx="53">
                  <c:v>1733561.80153334</c:v>
                </c:pt>
                <c:pt idx="54">
                  <c:v>1949739.4862184681</c:v>
                </c:pt>
                <c:pt idx="55">
                  <c:v>1868232.4890752234</c:v>
                </c:pt>
                <c:pt idx="56">
                  <c:v>1632613.129348286</c:v>
                </c:pt>
                <c:pt idx="57">
                  <c:v>1817328.7280243824</c:v>
                </c:pt>
                <c:pt idx="58">
                  <c:v>1993068.3867048263</c:v>
                </c:pt>
                <c:pt idx="59">
                  <c:v>2289332.6347466591</c:v>
                </c:pt>
                <c:pt idx="60">
                  <c:v>2372744.5632591834</c:v>
                </c:pt>
                <c:pt idx="61">
                  <c:v>2147556.563823116</c:v>
                </c:pt>
                <c:pt idx="62">
                  <c:v>2065881.5141805485</c:v>
                </c:pt>
                <c:pt idx="63">
                  <c:v>1819156.3501946072</c:v>
                </c:pt>
                <c:pt idx="64">
                  <c:v>1705796.737250075</c:v>
                </c:pt>
                <c:pt idx="65">
                  <c:v>1743089.6464736552</c:v>
                </c:pt>
                <c:pt idx="66">
                  <c:v>1960855.3053155025</c:v>
                </c:pt>
                <c:pt idx="67">
                  <c:v>1880936.282328977</c:v>
                </c:pt>
                <c:pt idx="68">
                  <c:v>1646904.8967587589</c:v>
                </c:pt>
                <c:pt idx="69">
                  <c:v>1833208.4695915745</c:v>
                </c:pt>
                <c:pt idx="70">
                  <c:v>2010536.1024287376</c:v>
                </c:pt>
                <c:pt idx="71">
                  <c:v>2308388.3246272895</c:v>
                </c:pt>
                <c:pt idx="72">
                  <c:v>2391800.2531398139</c:v>
                </c:pt>
                <c:pt idx="73">
                  <c:v>2166612.2537037465</c:v>
                </c:pt>
                <c:pt idx="74">
                  <c:v>2084937.204061179</c:v>
                </c:pt>
                <c:pt idx="75">
                  <c:v>1838212.0400752376</c:v>
                </c:pt>
                <c:pt idx="76">
                  <c:v>1724852.4271307054</c:v>
                </c:pt>
                <c:pt idx="77">
                  <c:v>1762145.3363542857</c:v>
                </c:pt>
                <c:pt idx="78">
                  <c:v>1979910.9951961332</c:v>
                </c:pt>
                <c:pt idx="79">
                  <c:v>1899991.9722096077</c:v>
                </c:pt>
                <c:pt idx="80">
                  <c:v>1665960.5866393894</c:v>
                </c:pt>
                <c:pt idx="81">
                  <c:v>1852264.159472205</c:v>
                </c:pt>
                <c:pt idx="82">
                  <c:v>2029591.792309368</c:v>
                </c:pt>
                <c:pt idx="83">
                  <c:v>2327444.01450792</c:v>
                </c:pt>
                <c:pt idx="84">
                  <c:v>2410855.9430204444</c:v>
                </c:pt>
                <c:pt idx="85">
                  <c:v>2238195.173345305</c:v>
                </c:pt>
                <c:pt idx="86">
                  <c:v>1970558.0909755558</c:v>
                </c:pt>
                <c:pt idx="87">
                  <c:v>1590398.1240233611</c:v>
                </c:pt>
                <c:pt idx="88">
                  <c:v>1477038.5110788289</c:v>
                </c:pt>
                <c:pt idx="89">
                  <c:v>1647766.2232686628</c:v>
                </c:pt>
                <c:pt idx="90">
                  <c:v>1865531.88211051</c:v>
                </c:pt>
                <c:pt idx="91">
                  <c:v>1785612.8591239846</c:v>
                </c:pt>
                <c:pt idx="92">
                  <c:v>1551581.4735537663</c:v>
                </c:pt>
                <c:pt idx="93">
                  <c:v>1737885.0463865818</c:v>
                </c:pt>
                <c:pt idx="94">
                  <c:v>1915212.6792237451</c:v>
                </c:pt>
                <c:pt idx="95">
                  <c:v>2213064.9014222971</c:v>
                </c:pt>
                <c:pt idx="96">
                  <c:v>2296476.8299348215</c:v>
                </c:pt>
                <c:pt idx="97">
                  <c:v>2071288.830498754</c:v>
                </c:pt>
                <c:pt idx="98">
                  <c:v>1989613.7808561863</c:v>
                </c:pt>
                <c:pt idx="99">
                  <c:v>1742888.616870245</c:v>
                </c:pt>
                <c:pt idx="100">
                  <c:v>1629529.003925713</c:v>
                </c:pt>
                <c:pt idx="101">
                  <c:v>1666821.9131492933</c:v>
                </c:pt>
                <c:pt idx="102">
                  <c:v>1884587.5719911405</c:v>
                </c:pt>
                <c:pt idx="103">
                  <c:v>1804668.5490046151</c:v>
                </c:pt>
                <c:pt idx="104">
                  <c:v>1570637.1634343967</c:v>
                </c:pt>
                <c:pt idx="105">
                  <c:v>1756940.7362672125</c:v>
                </c:pt>
                <c:pt idx="106">
                  <c:v>1934268.3691043756</c:v>
                </c:pt>
                <c:pt idx="107">
                  <c:v>2232120.5913029276</c:v>
                </c:pt>
                <c:pt idx="108">
                  <c:v>2382249.9212985788</c:v>
                </c:pt>
                <c:pt idx="109">
                  <c:v>2157061.9218625114</c:v>
                </c:pt>
                <c:pt idx="110">
                  <c:v>2075386.8722199437</c:v>
                </c:pt>
                <c:pt idx="111">
                  <c:v>1828661.7082340026</c:v>
                </c:pt>
                <c:pt idx="112">
                  <c:v>1715302.0952894704</c:v>
                </c:pt>
                <c:pt idx="113">
                  <c:v>1752595.0045130507</c:v>
                </c:pt>
                <c:pt idx="114">
                  <c:v>1970360.6633548979</c:v>
                </c:pt>
                <c:pt idx="115">
                  <c:v>1890441.6403683724</c:v>
                </c:pt>
                <c:pt idx="116">
                  <c:v>1656410.2547981543</c:v>
                </c:pt>
                <c:pt idx="117">
                  <c:v>1842713.8276309699</c:v>
                </c:pt>
                <c:pt idx="118">
                  <c:v>2020041.460468133</c:v>
                </c:pt>
                <c:pt idx="119">
                  <c:v>2317893.682666685</c:v>
                </c:pt>
                <c:pt idx="120">
                  <c:v>2434664.3119207728</c:v>
                </c:pt>
                <c:pt idx="121">
                  <c:v>2209476.3124847054</c:v>
                </c:pt>
                <c:pt idx="122">
                  <c:v>2127801.2628421374</c:v>
                </c:pt>
                <c:pt idx="123">
                  <c:v>1881076.0988561963</c:v>
                </c:pt>
                <c:pt idx="124">
                  <c:v>1767716.4859116641</c:v>
                </c:pt>
                <c:pt idx="125">
                  <c:v>1805009.3951352444</c:v>
                </c:pt>
                <c:pt idx="126">
                  <c:v>2022775.0539770916</c:v>
                </c:pt>
                <c:pt idx="127">
                  <c:v>1942856.0309905664</c:v>
                </c:pt>
                <c:pt idx="128">
                  <c:v>1708824.645420348</c:v>
                </c:pt>
                <c:pt idx="129">
                  <c:v>1895128.2182531636</c:v>
                </c:pt>
                <c:pt idx="130">
                  <c:v>2072455.8510903267</c:v>
                </c:pt>
                <c:pt idx="131">
                  <c:v>2370308.0732888789</c:v>
                </c:pt>
                <c:pt idx="132">
                  <c:v>2487078.7025429667</c:v>
                </c:pt>
                <c:pt idx="133">
                  <c:v>2314417.9328678274</c:v>
                </c:pt>
                <c:pt idx="134">
                  <c:v>2180215.6534643313</c:v>
                </c:pt>
                <c:pt idx="135">
                  <c:v>1933490.4894783902</c:v>
                </c:pt>
                <c:pt idx="136">
                  <c:v>1820130.876533858</c:v>
                </c:pt>
                <c:pt idx="137">
                  <c:v>1857423.7857574383</c:v>
                </c:pt>
                <c:pt idx="138">
                  <c:v>2075189.4445992857</c:v>
                </c:pt>
                <c:pt idx="139">
                  <c:v>1995270.4216127603</c:v>
                </c:pt>
                <c:pt idx="140">
                  <c:v>1761239.036042542</c:v>
                </c:pt>
                <c:pt idx="141">
                  <c:v>1947542.6088753575</c:v>
                </c:pt>
                <c:pt idx="142">
                  <c:v>2124870.2417125208</c:v>
                </c:pt>
                <c:pt idx="143">
                  <c:v>2422722.4639110728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4C-4680-B257-5F9E8357E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GS&gt;50 Normalized Monthly'!$D$1</c:f>
              <c:strCache>
                <c:ptCount val="1"/>
                <c:pt idx="0">
                  <c:v> K_GSgt50kWh_NoCDM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Monthly'!$D$2:$D$145</c:f>
              <c:numCache>
                <c:formatCode>_(* #,##0_);_(* \(#,##0\);_(* "-"??_);_(@_)</c:formatCode>
                <c:ptCount val="144"/>
                <c:pt idx="0">
                  <c:v>4057582.0708843125</c:v>
                </c:pt>
                <c:pt idx="1">
                  <c:v>3600953.2908843122</c:v>
                </c:pt>
                <c:pt idx="2">
                  <c:v>3668986.0408843132</c:v>
                </c:pt>
                <c:pt idx="3">
                  <c:v>3316296.4208843126</c:v>
                </c:pt>
                <c:pt idx="4">
                  <c:v>2904618.360884313</c:v>
                </c:pt>
                <c:pt idx="5">
                  <c:v>3103363.050884313</c:v>
                </c:pt>
                <c:pt idx="6">
                  <c:v>3319363.2208843133</c:v>
                </c:pt>
                <c:pt idx="7">
                  <c:v>3360735.800884313</c:v>
                </c:pt>
                <c:pt idx="8">
                  <c:v>3128758.1208843137</c:v>
                </c:pt>
                <c:pt idx="9">
                  <c:v>3176687.5608843132</c:v>
                </c:pt>
                <c:pt idx="10">
                  <c:v>3504392.8408843125</c:v>
                </c:pt>
                <c:pt idx="11">
                  <c:v>4030190.570884313</c:v>
                </c:pt>
                <c:pt idx="12">
                  <c:v>4241022.0648182314</c:v>
                </c:pt>
                <c:pt idx="13">
                  <c:v>3553314.5348182302</c:v>
                </c:pt>
                <c:pt idx="14">
                  <c:v>3766522.9448182313</c:v>
                </c:pt>
                <c:pt idx="15">
                  <c:v>3219766.7848182311</c:v>
                </c:pt>
                <c:pt idx="16">
                  <c:v>3135943.4148182315</c:v>
                </c:pt>
                <c:pt idx="17">
                  <c:v>3053605.7748182309</c:v>
                </c:pt>
                <c:pt idx="18">
                  <c:v>3271544.5848182309</c:v>
                </c:pt>
                <c:pt idx="19">
                  <c:v>3268406.974818232</c:v>
                </c:pt>
                <c:pt idx="20">
                  <c:v>3030449.1548182308</c:v>
                </c:pt>
                <c:pt idx="21">
                  <c:v>3209779.9848182308</c:v>
                </c:pt>
                <c:pt idx="22">
                  <c:v>3591150.2248182311</c:v>
                </c:pt>
                <c:pt idx="23">
                  <c:v>3711707.0048182304</c:v>
                </c:pt>
                <c:pt idx="24">
                  <c:v>4064558.7813598975</c:v>
                </c:pt>
                <c:pt idx="25">
                  <c:v>3748940.5613598973</c:v>
                </c:pt>
                <c:pt idx="26">
                  <c:v>3669168.571359897</c:v>
                </c:pt>
                <c:pt idx="27">
                  <c:v>3198342.5313598975</c:v>
                </c:pt>
                <c:pt idx="28">
                  <c:v>3049285.6513598971</c:v>
                </c:pt>
                <c:pt idx="29">
                  <c:v>3136559.2713598977</c:v>
                </c:pt>
                <c:pt idx="30">
                  <c:v>3410703.4613598981</c:v>
                </c:pt>
                <c:pt idx="31">
                  <c:v>3260077.3713598978</c:v>
                </c:pt>
                <c:pt idx="32">
                  <c:v>3169925.151359898</c:v>
                </c:pt>
                <c:pt idx="33">
                  <c:v>3163347.1713598971</c:v>
                </c:pt>
                <c:pt idx="34">
                  <c:v>3326445.8913598973</c:v>
                </c:pt>
                <c:pt idx="35">
                  <c:v>3621754.0513598975</c:v>
                </c:pt>
                <c:pt idx="36">
                  <c:v>4048046.4325682307</c:v>
                </c:pt>
                <c:pt idx="37">
                  <c:v>3674808.9025682309</c:v>
                </c:pt>
                <c:pt idx="38">
                  <c:v>3557508.4225682314</c:v>
                </c:pt>
                <c:pt idx="39">
                  <c:v>3207096.8225682313</c:v>
                </c:pt>
                <c:pt idx="40">
                  <c:v>3103476.1225682306</c:v>
                </c:pt>
                <c:pt idx="41">
                  <c:v>3108989.062568231</c:v>
                </c:pt>
                <c:pt idx="42">
                  <c:v>3320249.9425682304</c:v>
                </c:pt>
                <c:pt idx="43">
                  <c:v>3316556.8525682311</c:v>
                </c:pt>
                <c:pt idx="44">
                  <c:v>3054444.9925682312</c:v>
                </c:pt>
                <c:pt idx="45">
                  <c:v>3193618.3425682308</c:v>
                </c:pt>
                <c:pt idx="46">
                  <c:v>3255789.8725682306</c:v>
                </c:pt>
                <c:pt idx="47">
                  <c:v>3944987.582568231</c:v>
                </c:pt>
                <c:pt idx="48">
                  <c:v>3848260.8625079221</c:v>
                </c:pt>
                <c:pt idx="49">
                  <c:v>3376237.5525079221</c:v>
                </c:pt>
                <c:pt idx="50">
                  <c:v>3539284.1825079219</c:v>
                </c:pt>
                <c:pt idx="51">
                  <c:v>3044611.4125079224</c:v>
                </c:pt>
                <c:pt idx="52">
                  <c:v>2853335.6025079223</c:v>
                </c:pt>
                <c:pt idx="53">
                  <c:v>2980331.1725079226</c:v>
                </c:pt>
                <c:pt idx="54">
                  <c:v>3224800.5725079225</c:v>
                </c:pt>
                <c:pt idx="55">
                  <c:v>3186914.742507922</c:v>
                </c:pt>
                <c:pt idx="56">
                  <c:v>3078797.1525079221</c:v>
                </c:pt>
                <c:pt idx="57">
                  <c:v>3139014.0825079228</c:v>
                </c:pt>
                <c:pt idx="58">
                  <c:v>3610107.6325079226</c:v>
                </c:pt>
                <c:pt idx="59">
                  <c:v>3918284.2125079222</c:v>
                </c:pt>
                <c:pt idx="60">
                  <c:v>4001562.6022537928</c:v>
                </c:pt>
                <c:pt idx="61">
                  <c:v>3588703.6322537931</c:v>
                </c:pt>
                <c:pt idx="62">
                  <c:v>3574987.6022537933</c:v>
                </c:pt>
                <c:pt idx="63">
                  <c:v>3219604.1922537936</c:v>
                </c:pt>
                <c:pt idx="64">
                  <c:v>3089577.6822537924</c:v>
                </c:pt>
                <c:pt idx="65">
                  <c:v>3093986.7922537932</c:v>
                </c:pt>
                <c:pt idx="66">
                  <c:v>3454877.2822537934</c:v>
                </c:pt>
                <c:pt idx="67">
                  <c:v>3189649.7322537932</c:v>
                </c:pt>
                <c:pt idx="68">
                  <c:v>3048081.0422537928</c:v>
                </c:pt>
                <c:pt idx="69">
                  <c:v>3203311.5422537932</c:v>
                </c:pt>
                <c:pt idx="70">
                  <c:v>3454002.072253793</c:v>
                </c:pt>
                <c:pt idx="71">
                  <c:v>3774358.8322537937</c:v>
                </c:pt>
                <c:pt idx="72">
                  <c:v>4115397.6715871254</c:v>
                </c:pt>
                <c:pt idx="73">
                  <c:v>3809252.1115871258</c:v>
                </c:pt>
                <c:pt idx="74">
                  <c:v>3558132.9115871266</c:v>
                </c:pt>
                <c:pt idx="75">
                  <c:v>3215427.3215871258</c:v>
                </c:pt>
                <c:pt idx="76">
                  <c:v>3036260.5415871264</c:v>
                </c:pt>
                <c:pt idx="77">
                  <c:v>3059679.8915871261</c:v>
                </c:pt>
                <c:pt idx="78">
                  <c:v>3281235.7415871266</c:v>
                </c:pt>
                <c:pt idx="79">
                  <c:v>3362022.5115871271</c:v>
                </c:pt>
                <c:pt idx="80">
                  <c:v>2838141.891587127</c:v>
                </c:pt>
                <c:pt idx="81">
                  <c:v>3225782.5115871262</c:v>
                </c:pt>
                <c:pt idx="82">
                  <c:v>3412825.1215871274</c:v>
                </c:pt>
                <c:pt idx="83">
                  <c:v>3755159.5515871271</c:v>
                </c:pt>
                <c:pt idx="84">
                  <c:v>3720614.2163237692</c:v>
                </c:pt>
                <c:pt idx="85">
                  <c:v>3388341.4263237687</c:v>
                </c:pt>
                <c:pt idx="86">
                  <c:v>3240503.2163237683</c:v>
                </c:pt>
                <c:pt idx="87">
                  <c:v>2699261.5163237681</c:v>
                </c:pt>
                <c:pt idx="88">
                  <c:v>2595417.0363237686</c:v>
                </c:pt>
                <c:pt idx="89">
                  <c:v>2652884.2163237683</c:v>
                </c:pt>
                <c:pt idx="90">
                  <c:v>3117374.3163237688</c:v>
                </c:pt>
                <c:pt idx="91">
                  <c:v>3082178.4663237678</c:v>
                </c:pt>
                <c:pt idx="92">
                  <c:v>2733484.0163237685</c:v>
                </c:pt>
                <c:pt idx="93">
                  <c:v>3016723.0963237681</c:v>
                </c:pt>
                <c:pt idx="94">
                  <c:v>3138834.2963237683</c:v>
                </c:pt>
                <c:pt idx="95">
                  <c:v>3434251.6663237684</c:v>
                </c:pt>
                <c:pt idx="96">
                  <c:v>3410613.7552313241</c:v>
                </c:pt>
                <c:pt idx="97">
                  <c:v>3330519.8152313237</c:v>
                </c:pt>
                <c:pt idx="98">
                  <c:v>3079909.4352313243</c:v>
                </c:pt>
                <c:pt idx="99">
                  <c:v>2762492.8852313235</c:v>
                </c:pt>
                <c:pt idx="100">
                  <c:v>2649402.5052313241</c:v>
                </c:pt>
                <c:pt idx="101">
                  <c:v>2855727.845231324</c:v>
                </c:pt>
                <c:pt idx="102">
                  <c:v>3199145.325231323</c:v>
                </c:pt>
                <c:pt idx="103">
                  <c:v>3100321.7252313239</c:v>
                </c:pt>
                <c:pt idx="104">
                  <c:v>2799402.1852313234</c:v>
                </c:pt>
                <c:pt idx="105">
                  <c:v>2912573.6552313236</c:v>
                </c:pt>
                <c:pt idx="106">
                  <c:v>3096678.3952313238</c:v>
                </c:pt>
                <c:pt idx="107">
                  <c:v>3466915.595231324</c:v>
                </c:pt>
                <c:pt idx="108">
                  <c:v>3687991.7526812511</c:v>
                </c:pt>
                <c:pt idx="109">
                  <c:v>3416305.2326812516</c:v>
                </c:pt>
                <c:pt idx="110">
                  <c:v>3364428.2826812514</c:v>
                </c:pt>
                <c:pt idx="111">
                  <c:v>2948739.4526812518</c:v>
                </c:pt>
                <c:pt idx="112">
                  <c:v>2800178.0626812512</c:v>
                </c:pt>
                <c:pt idx="113">
                  <c:v>2846337.9426812516</c:v>
                </c:pt>
                <c:pt idx="114">
                  <c:v>3133130.4626812511</c:v>
                </c:pt>
                <c:pt idx="115">
                  <c:v>3143185.7126812516</c:v>
                </c:pt>
                <c:pt idx="116">
                  <c:v>2906545.862681251</c:v>
                </c:pt>
                <c:pt idx="117">
                  <c:v>2948497.5926812515</c:v>
                </c:pt>
                <c:pt idx="118">
                  <c:v>3142998.5826812517</c:v>
                </c:pt>
                <c:pt idx="119">
                  <c:v>3600323.712681252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85-4E13-BAAD-9A8F49294EF9}"/>
            </c:ext>
          </c:extLst>
        </c:ser>
        <c:ser>
          <c:idx val="1"/>
          <c:order val="1"/>
          <c:tx>
            <c:strRef>
              <c:f>'K GS&gt;50 Normalized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Monthly'!$S$2:$S$145</c:f>
              <c:numCache>
                <c:formatCode>_(* #,##0_);_(* \(#,##0\);_(* "-"??_);_(@_)</c:formatCode>
                <c:ptCount val="144"/>
                <c:pt idx="0">
                  <c:v>4000709.8747156356</c:v>
                </c:pt>
                <c:pt idx="1">
                  <c:v>3648780.7120756344</c:v>
                </c:pt>
                <c:pt idx="2">
                  <c:v>3585541.5252517485</c:v>
                </c:pt>
                <c:pt idx="3">
                  <c:v>3255244.871166354</c:v>
                </c:pt>
                <c:pt idx="4">
                  <c:v>3129359.2686535935</c:v>
                </c:pt>
                <c:pt idx="5">
                  <c:v>3156266.4270763388</c:v>
                </c:pt>
                <c:pt idx="6">
                  <c:v>3417846.3404786708</c:v>
                </c:pt>
                <c:pt idx="7">
                  <c:v>3329052.0910125184</c:v>
                </c:pt>
                <c:pt idx="8">
                  <c:v>3049598.7239793669</c:v>
                </c:pt>
                <c:pt idx="9">
                  <c:v>3307338.1785559952</c:v>
                </c:pt>
                <c:pt idx="10">
                  <c:v>3498221.9624335431</c:v>
                </c:pt>
                <c:pt idx="11">
                  <c:v>3884521.5123096202</c:v>
                </c:pt>
                <c:pt idx="12">
                  <c:v>3983537.8058268726</c:v>
                </c:pt>
                <c:pt idx="13">
                  <c:v>3631608.6431868719</c:v>
                </c:pt>
                <c:pt idx="14">
                  <c:v>3568369.4563629855</c:v>
                </c:pt>
                <c:pt idx="15">
                  <c:v>3238072.8022775911</c:v>
                </c:pt>
                <c:pt idx="16">
                  <c:v>3112187.199764831</c:v>
                </c:pt>
                <c:pt idx="17">
                  <c:v>3139094.3581875758</c:v>
                </c:pt>
                <c:pt idx="18">
                  <c:v>3400674.2715899078</c:v>
                </c:pt>
                <c:pt idx="19">
                  <c:v>3311880.0221237559</c:v>
                </c:pt>
                <c:pt idx="20">
                  <c:v>3032426.655090604</c:v>
                </c:pt>
                <c:pt idx="21">
                  <c:v>3290166.1096672323</c:v>
                </c:pt>
                <c:pt idx="22">
                  <c:v>3481049.8935447801</c:v>
                </c:pt>
                <c:pt idx="23">
                  <c:v>3867349.4434208572</c:v>
                </c:pt>
                <c:pt idx="24">
                  <c:v>3966365.7369381096</c:v>
                </c:pt>
                <c:pt idx="25">
                  <c:v>3614436.5742981089</c:v>
                </c:pt>
                <c:pt idx="26">
                  <c:v>3551197.3874742226</c:v>
                </c:pt>
                <c:pt idx="27">
                  <c:v>3220900.7333888281</c:v>
                </c:pt>
                <c:pt idx="28">
                  <c:v>3095015.130876068</c:v>
                </c:pt>
                <c:pt idx="29">
                  <c:v>3121922.2892988129</c:v>
                </c:pt>
                <c:pt idx="30">
                  <c:v>3383502.2027011449</c:v>
                </c:pt>
                <c:pt idx="31">
                  <c:v>3294707.9532349929</c:v>
                </c:pt>
                <c:pt idx="32">
                  <c:v>3015254.5862018415</c:v>
                </c:pt>
                <c:pt idx="33">
                  <c:v>3272994.0407784693</c:v>
                </c:pt>
                <c:pt idx="34">
                  <c:v>3463877.8246560171</c:v>
                </c:pt>
                <c:pt idx="35">
                  <c:v>3850177.3745320947</c:v>
                </c:pt>
                <c:pt idx="36">
                  <c:v>3949193.6680493467</c:v>
                </c:pt>
                <c:pt idx="37">
                  <c:v>3685782.8632258726</c:v>
                </c:pt>
                <c:pt idx="38">
                  <c:v>3534025.3185854601</c:v>
                </c:pt>
                <c:pt idx="39">
                  <c:v>3203728.6645000651</c:v>
                </c:pt>
                <c:pt idx="40">
                  <c:v>3077843.0619873051</c:v>
                </c:pt>
                <c:pt idx="41">
                  <c:v>3104750.2204100504</c:v>
                </c:pt>
                <c:pt idx="42">
                  <c:v>3366330.1338123819</c:v>
                </c:pt>
                <c:pt idx="43">
                  <c:v>3277535.88434623</c:v>
                </c:pt>
                <c:pt idx="44">
                  <c:v>2998082.5173130785</c:v>
                </c:pt>
                <c:pt idx="45">
                  <c:v>3255821.9718897063</c:v>
                </c:pt>
                <c:pt idx="46">
                  <c:v>3446705.7557672542</c:v>
                </c:pt>
                <c:pt idx="47">
                  <c:v>3833005.3056433317</c:v>
                </c:pt>
                <c:pt idx="48">
                  <c:v>3932021.5991605837</c:v>
                </c:pt>
                <c:pt idx="49">
                  <c:v>3580092.436520583</c:v>
                </c:pt>
                <c:pt idx="50">
                  <c:v>3516853.2496966971</c:v>
                </c:pt>
                <c:pt idx="51">
                  <c:v>3186556.5956113022</c:v>
                </c:pt>
                <c:pt idx="52">
                  <c:v>3060670.9930985421</c:v>
                </c:pt>
                <c:pt idx="53">
                  <c:v>3087578.1515212874</c:v>
                </c:pt>
                <c:pt idx="54">
                  <c:v>3349158.0649236194</c:v>
                </c:pt>
                <c:pt idx="55">
                  <c:v>3260363.815457467</c:v>
                </c:pt>
                <c:pt idx="56">
                  <c:v>2980910.4484243155</c:v>
                </c:pt>
                <c:pt idx="57">
                  <c:v>3238649.9030009438</c:v>
                </c:pt>
                <c:pt idx="58">
                  <c:v>3429533.6868784912</c:v>
                </c:pt>
                <c:pt idx="59">
                  <c:v>3815833.2367545688</c:v>
                </c:pt>
                <c:pt idx="60">
                  <c:v>3914849.5302718212</c:v>
                </c:pt>
                <c:pt idx="61">
                  <c:v>3562920.36763182</c:v>
                </c:pt>
                <c:pt idx="62">
                  <c:v>3499681.1808079341</c:v>
                </c:pt>
                <c:pt idx="63">
                  <c:v>3169384.5267225397</c:v>
                </c:pt>
                <c:pt idx="64">
                  <c:v>3043498.9242097791</c:v>
                </c:pt>
                <c:pt idx="65">
                  <c:v>3070406.0826325244</c:v>
                </c:pt>
                <c:pt idx="66">
                  <c:v>3331985.9960348564</c:v>
                </c:pt>
                <c:pt idx="67">
                  <c:v>3243191.746568704</c:v>
                </c:pt>
                <c:pt idx="68">
                  <c:v>2963738.3795355526</c:v>
                </c:pt>
                <c:pt idx="69">
                  <c:v>3221477.8341121809</c:v>
                </c:pt>
                <c:pt idx="70">
                  <c:v>3412361.6179897282</c:v>
                </c:pt>
                <c:pt idx="71">
                  <c:v>3798661.1678658058</c:v>
                </c:pt>
                <c:pt idx="72">
                  <c:v>3897677.4613830582</c:v>
                </c:pt>
                <c:pt idx="73">
                  <c:v>3545748.2987430571</c:v>
                </c:pt>
                <c:pt idx="74">
                  <c:v>3482509.1119191712</c:v>
                </c:pt>
                <c:pt idx="75">
                  <c:v>3152212.4578337767</c:v>
                </c:pt>
                <c:pt idx="76">
                  <c:v>3026326.8553210166</c:v>
                </c:pt>
                <c:pt idx="77">
                  <c:v>3053234.0137437615</c:v>
                </c:pt>
                <c:pt idx="78">
                  <c:v>3314813.9271460935</c:v>
                </c:pt>
                <c:pt idx="79">
                  <c:v>3226019.6776799415</c:v>
                </c:pt>
                <c:pt idx="80">
                  <c:v>2946566.3106467896</c:v>
                </c:pt>
                <c:pt idx="81">
                  <c:v>3204305.7652234179</c:v>
                </c:pt>
                <c:pt idx="82">
                  <c:v>3395189.5491009657</c:v>
                </c:pt>
                <c:pt idx="83">
                  <c:v>3781489.0989770428</c:v>
                </c:pt>
                <c:pt idx="84">
                  <c:v>3880505.3924942953</c:v>
                </c:pt>
                <c:pt idx="85">
                  <c:v>3617094.5876708212</c:v>
                </c:pt>
                <c:pt idx="86">
                  <c:v>3228112.8051626356</c:v>
                </c:pt>
                <c:pt idx="87">
                  <c:v>2660591.9132094686</c:v>
                </c:pt>
                <c:pt idx="88">
                  <c:v>2534706.3106967085</c:v>
                </c:pt>
                <c:pt idx="89">
                  <c:v>2798837.7069872259</c:v>
                </c:pt>
                <c:pt idx="90">
                  <c:v>3060417.6203895579</c:v>
                </c:pt>
                <c:pt idx="91">
                  <c:v>2971623.370923406</c:v>
                </c:pt>
                <c:pt idx="92">
                  <c:v>2692170.0038902541</c:v>
                </c:pt>
                <c:pt idx="93">
                  <c:v>2949909.4584668824</c:v>
                </c:pt>
                <c:pt idx="94">
                  <c:v>3140793.2423444302</c:v>
                </c:pt>
                <c:pt idx="95">
                  <c:v>3527092.7922205077</c:v>
                </c:pt>
                <c:pt idx="96">
                  <c:v>3626109.0857377597</c:v>
                </c:pt>
                <c:pt idx="97">
                  <c:v>3274179.923097759</c:v>
                </c:pt>
                <c:pt idx="98">
                  <c:v>3210940.7362738727</c:v>
                </c:pt>
                <c:pt idx="99">
                  <c:v>2880644.0821884782</c:v>
                </c:pt>
                <c:pt idx="100">
                  <c:v>2754758.4796757181</c:v>
                </c:pt>
                <c:pt idx="101">
                  <c:v>2781665.6380984634</c:v>
                </c:pt>
                <c:pt idx="102">
                  <c:v>3043245.5515007949</c:v>
                </c:pt>
                <c:pt idx="103">
                  <c:v>2954451.302034643</c:v>
                </c:pt>
                <c:pt idx="104">
                  <c:v>2674997.9350014916</c:v>
                </c:pt>
                <c:pt idx="105">
                  <c:v>2932737.3895781194</c:v>
                </c:pt>
                <c:pt idx="106">
                  <c:v>3123621.1734556672</c:v>
                </c:pt>
                <c:pt idx="107">
                  <c:v>3509920.7233317448</c:v>
                </c:pt>
                <c:pt idx="108">
                  <c:v>3727549.135782883</c:v>
                </c:pt>
                <c:pt idx="109">
                  <c:v>3375619.9731428823</c:v>
                </c:pt>
                <c:pt idx="110">
                  <c:v>3312380.7863189965</c:v>
                </c:pt>
                <c:pt idx="111">
                  <c:v>2982084.1322336015</c:v>
                </c:pt>
                <c:pt idx="112">
                  <c:v>2856198.5297208414</c:v>
                </c:pt>
                <c:pt idx="113">
                  <c:v>2883105.6881435867</c:v>
                </c:pt>
                <c:pt idx="114">
                  <c:v>3144685.6015459183</c:v>
                </c:pt>
                <c:pt idx="115">
                  <c:v>3055891.3520797663</c:v>
                </c:pt>
                <c:pt idx="116">
                  <c:v>2776437.9850466149</c:v>
                </c:pt>
                <c:pt idx="117">
                  <c:v>3034177.4396232432</c:v>
                </c:pt>
                <c:pt idx="118">
                  <c:v>3225061.2235007905</c:v>
                </c:pt>
                <c:pt idx="119">
                  <c:v>3611360.7733768681</c:v>
                </c:pt>
                <c:pt idx="120">
                  <c:v>3942834.8209894225</c:v>
                </c:pt>
                <c:pt idx="121">
                  <c:v>3592336.6640901519</c:v>
                </c:pt>
                <c:pt idx="122">
                  <c:v>3530528.4830069961</c:v>
                </c:pt>
                <c:pt idx="123">
                  <c:v>3201662.8346623317</c:v>
                </c:pt>
                <c:pt idx="124">
                  <c:v>3077208.2378903017</c:v>
                </c:pt>
                <c:pt idx="125">
                  <c:v>3105546.4020537771</c:v>
                </c:pt>
                <c:pt idx="126">
                  <c:v>3368557.3211968392</c:v>
                </c:pt>
                <c:pt idx="127">
                  <c:v>3281194.0774714174</c:v>
                </c:pt>
                <c:pt idx="128">
                  <c:v>3003171.716178996</c:v>
                </c:pt>
                <c:pt idx="129">
                  <c:v>3262342.1764963544</c:v>
                </c:pt>
                <c:pt idx="130">
                  <c:v>3454656.9661146323</c:v>
                </c:pt>
                <c:pt idx="131">
                  <c:v>3842387.52173144</c:v>
                </c:pt>
                <c:pt idx="132">
                  <c:v>4002140.8804563656</c:v>
                </c:pt>
                <c:pt idx="133">
                  <c:v>3740161.0813736217</c:v>
                </c:pt>
                <c:pt idx="134">
                  <c:v>3589834.5424739392</c:v>
                </c:pt>
                <c:pt idx="135">
                  <c:v>3260968.8941292749</c:v>
                </c:pt>
                <c:pt idx="136">
                  <c:v>3136514.2973572449</c:v>
                </c:pt>
                <c:pt idx="137">
                  <c:v>3164852.4615207203</c:v>
                </c:pt>
                <c:pt idx="138">
                  <c:v>3427863.3806637824</c:v>
                </c:pt>
                <c:pt idx="139">
                  <c:v>3340500.1369383605</c:v>
                </c:pt>
                <c:pt idx="140">
                  <c:v>3062477.7756459392</c:v>
                </c:pt>
                <c:pt idx="141">
                  <c:v>3321648.2359632975</c:v>
                </c:pt>
                <c:pt idx="142">
                  <c:v>3513963.0255815755</c:v>
                </c:pt>
                <c:pt idx="143">
                  <c:v>3901693.5811983831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85-4E13-BAAD-9A8F49294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&gt;</a:t>
            </a:r>
            <a:r>
              <a:rPr lang="en-US" baseline="0"/>
              <a:t> 50 kW</a:t>
            </a:r>
            <a:r>
              <a:rPr lang="en-US"/>
              <a:t>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&gt;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Bay'!$DS$2:$DS$99</c:f>
              <c:numCache>
                <c:formatCode>_(* #,##0_);_(* \(#,##0\);_(* "-"??_);_(@_)</c:formatCode>
                <c:ptCount val="98"/>
                <c:pt idx="12">
                  <c:v>28995206.669760678</c:v>
                </c:pt>
                <c:pt idx="13">
                  <c:v>26014224.669760678</c:v>
                </c:pt>
                <c:pt idx="14">
                  <c:v>26487357.669760678</c:v>
                </c:pt>
                <c:pt idx="15">
                  <c:v>23179193.669760678</c:v>
                </c:pt>
                <c:pt idx="16">
                  <c:v>21647652.669760678</c:v>
                </c:pt>
                <c:pt idx="17">
                  <c:v>20878094.669760678</c:v>
                </c:pt>
                <c:pt idx="18">
                  <c:v>22033662.669760678</c:v>
                </c:pt>
                <c:pt idx="19">
                  <c:v>22313973.669760678</c:v>
                </c:pt>
                <c:pt idx="20">
                  <c:v>21097275.669760678</c:v>
                </c:pt>
                <c:pt idx="21">
                  <c:v>22315413.669760678</c:v>
                </c:pt>
                <c:pt idx="22">
                  <c:v>24559879.669760678</c:v>
                </c:pt>
                <c:pt idx="23">
                  <c:v>28896174.669760678</c:v>
                </c:pt>
                <c:pt idx="24">
                  <c:v>30293413.64212333</c:v>
                </c:pt>
                <c:pt idx="25">
                  <c:v>27086922.64212333</c:v>
                </c:pt>
                <c:pt idx="26">
                  <c:v>27135944.64212333</c:v>
                </c:pt>
                <c:pt idx="27">
                  <c:v>23347565.64212333</c:v>
                </c:pt>
                <c:pt idx="28">
                  <c:v>21725234.64212333</c:v>
                </c:pt>
                <c:pt idx="29">
                  <c:v>20427023.64212333</c:v>
                </c:pt>
                <c:pt idx="30">
                  <c:v>21113525.64212333</c:v>
                </c:pt>
                <c:pt idx="31">
                  <c:v>21371911.64212333</c:v>
                </c:pt>
                <c:pt idx="32">
                  <c:v>20540949.64212333</c:v>
                </c:pt>
                <c:pt idx="33">
                  <c:v>22339339.64212333</c:v>
                </c:pt>
                <c:pt idx="34">
                  <c:v>24703279.64212333</c:v>
                </c:pt>
                <c:pt idx="35">
                  <c:v>26696980.64212333</c:v>
                </c:pt>
                <c:pt idx="36">
                  <c:v>28424848.185129702</c:v>
                </c:pt>
                <c:pt idx="37">
                  <c:v>26408676.185129702</c:v>
                </c:pt>
                <c:pt idx="38">
                  <c:v>25744752.185129702</c:v>
                </c:pt>
                <c:pt idx="39">
                  <c:v>22070706.185129702</c:v>
                </c:pt>
                <c:pt idx="40">
                  <c:v>20973523.185129702</c:v>
                </c:pt>
                <c:pt idx="41">
                  <c:v>20064724.185129702</c:v>
                </c:pt>
                <c:pt idx="42">
                  <c:v>21368206.185129702</c:v>
                </c:pt>
                <c:pt idx="43">
                  <c:v>21307923.185129702</c:v>
                </c:pt>
                <c:pt idx="44">
                  <c:v>20632261.185129702</c:v>
                </c:pt>
                <c:pt idx="45">
                  <c:v>21419320.185129702</c:v>
                </c:pt>
                <c:pt idx="46">
                  <c:v>22163339.185129702</c:v>
                </c:pt>
                <c:pt idx="47">
                  <c:v>24288327.185129702</c:v>
                </c:pt>
                <c:pt idx="48">
                  <c:v>26850333.381759644</c:v>
                </c:pt>
                <c:pt idx="49">
                  <c:v>25187777.681759633</c:v>
                </c:pt>
                <c:pt idx="50">
                  <c:v>24376971.971759643</c:v>
                </c:pt>
                <c:pt idx="51">
                  <c:v>21668230.331759639</c:v>
                </c:pt>
                <c:pt idx="52">
                  <c:v>20239384.191759657</c:v>
                </c:pt>
                <c:pt idx="53">
                  <c:v>19922107.431759637</c:v>
                </c:pt>
                <c:pt idx="54">
                  <c:v>21516110.431759644</c:v>
                </c:pt>
                <c:pt idx="55">
                  <c:v>21624668.971759651</c:v>
                </c:pt>
                <c:pt idx="56">
                  <c:v>20435204.371759642</c:v>
                </c:pt>
                <c:pt idx="57">
                  <c:v>21068635.251759648</c:v>
                </c:pt>
                <c:pt idx="58">
                  <c:v>22068158.561759651</c:v>
                </c:pt>
                <c:pt idx="59">
                  <c:v>25966803.851759639</c:v>
                </c:pt>
                <c:pt idx="60">
                  <c:v>26524301.427732486</c:v>
                </c:pt>
                <c:pt idx="61">
                  <c:v>23744727.097732488</c:v>
                </c:pt>
                <c:pt idx="62">
                  <c:v>25448842.697732486</c:v>
                </c:pt>
                <c:pt idx="63">
                  <c:v>21611640.437732492</c:v>
                </c:pt>
                <c:pt idx="64">
                  <c:v>21177942.957732484</c:v>
                </c:pt>
                <c:pt idx="65">
                  <c:v>20233919.687732488</c:v>
                </c:pt>
                <c:pt idx="66">
                  <c:v>21534107.837732486</c:v>
                </c:pt>
                <c:pt idx="67">
                  <c:v>21230678.827732485</c:v>
                </c:pt>
                <c:pt idx="68">
                  <c:v>20653099.947732501</c:v>
                </c:pt>
                <c:pt idx="69">
                  <c:v>21601320.097732484</c:v>
                </c:pt>
                <c:pt idx="70">
                  <c:v>24037501.717732489</c:v>
                </c:pt>
                <c:pt idx="71">
                  <c:v>27547529.567732483</c:v>
                </c:pt>
                <c:pt idx="72">
                  <c:v>28451872.7048513</c:v>
                </c:pt>
                <c:pt idx="73">
                  <c:v>25755056.884851277</c:v>
                </c:pt>
                <c:pt idx="74">
                  <c:v>25338434.704851296</c:v>
                </c:pt>
                <c:pt idx="75">
                  <c:v>22755429.834851295</c:v>
                </c:pt>
                <c:pt idx="76">
                  <c:v>21190362.674851283</c:v>
                </c:pt>
                <c:pt idx="77">
                  <c:v>20490162.48485129</c:v>
                </c:pt>
                <c:pt idx="78">
                  <c:v>21869329.964851294</c:v>
                </c:pt>
                <c:pt idx="79">
                  <c:v>21436663.454851288</c:v>
                </c:pt>
                <c:pt idx="80">
                  <c:v>20633562.984851286</c:v>
                </c:pt>
                <c:pt idx="81">
                  <c:v>22217902.544851299</c:v>
                </c:pt>
                <c:pt idx="82">
                  <c:v>24243925.78485129</c:v>
                </c:pt>
                <c:pt idx="83">
                  <c:v>25605468.334851291</c:v>
                </c:pt>
                <c:pt idx="84">
                  <c:v>28068967.003935955</c:v>
                </c:pt>
                <c:pt idx="85">
                  <c:v>25313972.923935961</c:v>
                </c:pt>
                <c:pt idx="86">
                  <c:v>24850895.063935962</c:v>
                </c:pt>
                <c:pt idx="87">
                  <c:v>21448874.683935951</c:v>
                </c:pt>
                <c:pt idx="88">
                  <c:v>20828039.383935958</c:v>
                </c:pt>
                <c:pt idx="89">
                  <c:v>19896718.173935954</c:v>
                </c:pt>
                <c:pt idx="90">
                  <c:v>21752557.093935966</c:v>
                </c:pt>
                <c:pt idx="91">
                  <c:v>20899300.073935956</c:v>
                </c:pt>
                <c:pt idx="92">
                  <c:v>19729696.403935958</c:v>
                </c:pt>
                <c:pt idx="93">
                  <c:v>21046584.913935963</c:v>
                </c:pt>
                <c:pt idx="94">
                  <c:v>23413422.133935962</c:v>
                </c:pt>
                <c:pt idx="95">
                  <c:v>25736747.153935958</c:v>
                </c:pt>
                <c:pt idx="96">
                  <c:v>25864008.648993447</c:v>
                </c:pt>
                <c:pt idx="97">
                  <c:v>24376511.248993456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7A-49E1-9109-838B1E74278F}"/>
            </c:ext>
          </c:extLst>
        </c:ser>
        <c:ser>
          <c:idx val="1"/>
          <c:order val="1"/>
          <c:tx>
            <c:v>GS &gt;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Bay'!$DS$100:$DS$127</c:f>
              <c:numCache>
                <c:formatCode>_(* #,##0_);_(* \(#,##0\);_(* "-"??_);_(@_)</c:formatCode>
                <c:ptCount val="28"/>
                <c:pt idx="0">
                  <c:v>22658247.76899346</c:v>
                </c:pt>
                <c:pt idx="1">
                  <c:v>18489887.368993454</c:v>
                </c:pt>
                <c:pt idx="2">
                  <c:v>17664511.508993454</c:v>
                </c:pt>
                <c:pt idx="3">
                  <c:v>17884161.58899346</c:v>
                </c:pt>
                <c:pt idx="4">
                  <c:v>20231733.748993449</c:v>
                </c:pt>
                <c:pt idx="5">
                  <c:v>19555762.408993453</c:v>
                </c:pt>
                <c:pt idx="6">
                  <c:v>18409251.378993459</c:v>
                </c:pt>
                <c:pt idx="7">
                  <c:v>20604963.748993441</c:v>
                </c:pt>
                <c:pt idx="8">
                  <c:v>21251996.048993461</c:v>
                </c:pt>
                <c:pt idx="9">
                  <c:v>23735839.178993464</c:v>
                </c:pt>
                <c:pt idx="10">
                  <c:v>23536412.746311586</c:v>
                </c:pt>
                <c:pt idx="11">
                  <c:v>22939141.516311586</c:v>
                </c:pt>
                <c:pt idx="12">
                  <c:v>21816988.046311583</c:v>
                </c:pt>
                <c:pt idx="13">
                  <c:v>19340633.796311583</c:v>
                </c:pt>
                <c:pt idx="14">
                  <c:v>18250114.746311594</c:v>
                </c:pt>
                <c:pt idx="15">
                  <c:v>17987006.306311589</c:v>
                </c:pt>
                <c:pt idx="16">
                  <c:v>19522999.54631158</c:v>
                </c:pt>
                <c:pt idx="17">
                  <c:v>19738012.036311597</c:v>
                </c:pt>
                <c:pt idx="18">
                  <c:v>18324048.476311591</c:v>
                </c:pt>
                <c:pt idx="19">
                  <c:v>19111659.566311598</c:v>
                </c:pt>
                <c:pt idx="20">
                  <c:v>21248375.836311597</c:v>
                </c:pt>
                <c:pt idx="21">
                  <c:v>24143852.146311585</c:v>
                </c:pt>
                <c:pt idx="22">
                  <c:v>26441921.561629042</c:v>
                </c:pt>
                <c:pt idx="23">
                  <c:v>23929958.561629042</c:v>
                </c:pt>
                <c:pt idx="24">
                  <c:v>23582756.561629042</c:v>
                </c:pt>
                <c:pt idx="25">
                  <c:v>21001005.561629042</c:v>
                </c:pt>
                <c:pt idx="26">
                  <c:v>19307186.561629042</c:v>
                </c:pt>
                <c:pt idx="27">
                  <c:v>18860165.561629042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7A-49E1-9109-838B1E742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Summary'!$C$5:$C$14</c:f>
              <c:numCache>
                <c:formatCode>#,##0</c:formatCode>
                <c:ptCount val="10"/>
                <c:pt idx="0">
                  <c:v>341035888.63527828</c:v>
                </c:pt>
                <c:pt idx="1">
                  <c:v>340024795.88802838</c:v>
                </c:pt>
                <c:pt idx="2">
                  <c:v>324673269.19699794</c:v>
                </c:pt>
                <c:pt idx="3">
                  <c:v>317817150.55000055</c:v>
                </c:pt>
                <c:pt idx="4">
                  <c:v>313246007.40999937</c:v>
                </c:pt>
                <c:pt idx="5">
                  <c:v>322395476.5299992</c:v>
                </c:pt>
                <c:pt idx="6">
                  <c:v>324499428.95999992</c:v>
                </c:pt>
                <c:pt idx="7">
                  <c:v>331913750.30999959</c:v>
                </c:pt>
                <c:pt idx="8">
                  <c:v>335982135.12999904</c:v>
                </c:pt>
                <c:pt idx="9">
                  <c:v>341327118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66-42B4-80A5-0EAB2F6E7D47}"/>
            </c:ext>
          </c:extLst>
        </c:ser>
        <c:ser>
          <c:idx val="2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Summary'!$E$5:$E$14</c:f>
              <c:numCache>
                <c:formatCode>#,##0</c:formatCode>
                <c:ptCount val="10"/>
                <c:pt idx="0">
                  <c:v>342986066.31274921</c:v>
                </c:pt>
                <c:pt idx="1">
                  <c:v>343235673.13943666</c:v>
                </c:pt>
                <c:pt idx="2">
                  <c:v>331356081.35462993</c:v>
                </c:pt>
                <c:pt idx="3">
                  <c:v>329436667.55624497</c:v>
                </c:pt>
                <c:pt idx="4">
                  <c:v>329365659.56080562</c:v>
                </c:pt>
                <c:pt idx="5">
                  <c:v>340886874.57082593</c:v>
                </c:pt>
                <c:pt idx="6">
                  <c:v>343618269.32084548</c:v>
                </c:pt>
                <c:pt idx="7">
                  <c:v>350761059.24954307</c:v>
                </c:pt>
                <c:pt idx="8">
                  <c:v>354822225.63684469</c:v>
                </c:pt>
                <c:pt idx="9">
                  <c:v>360504713.17816448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66-42B4-80A5-0EAB2F6E7D47}"/>
            </c:ext>
          </c:extLst>
        </c:ser>
        <c:ser>
          <c:idx val="0"/>
          <c:order val="2"/>
          <c:tx>
            <c:strRef>
              <c:f>'Normalized Annual Summary'!$I$3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Summary'!$I$5:$I$16</c:f>
              <c:numCache>
                <c:formatCode>#,##0</c:formatCode>
                <c:ptCount val="12"/>
                <c:pt idx="0">
                  <c:v>332682205.87697119</c:v>
                </c:pt>
                <c:pt idx="1">
                  <c:v>331421506.30303395</c:v>
                </c:pt>
                <c:pt idx="2">
                  <c:v>327949571.39681017</c:v>
                </c:pt>
                <c:pt idx="3">
                  <c:v>324122372.37580323</c:v>
                </c:pt>
                <c:pt idx="4">
                  <c:v>320146859.06318253</c:v>
                </c:pt>
                <c:pt idx="5">
                  <c:v>320791964.23694032</c:v>
                </c:pt>
                <c:pt idx="6">
                  <c:v>323181372.98069978</c:v>
                </c:pt>
                <c:pt idx="7">
                  <c:v>334575212.90614456</c:v>
                </c:pt>
                <c:pt idx="8">
                  <c:v>338389140.67052186</c:v>
                </c:pt>
                <c:pt idx="9">
                  <c:v>336620829.20884848</c:v>
                </c:pt>
                <c:pt idx="10">
                  <c:v>339922471.05327302</c:v>
                </c:pt>
                <c:pt idx="11">
                  <c:v>342079636.90915883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66-42B4-80A5-0EAB2F6E7D47}"/>
            </c:ext>
          </c:extLst>
        </c:ser>
        <c:ser>
          <c:idx val="3"/>
          <c:order val="3"/>
          <c:tx>
            <c:strRef>
              <c:f>'Normalized Annual Summary'!$G$3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Summary'!$G$5:$G$16</c:f>
              <c:numCache>
                <c:formatCode>#,##0</c:formatCode>
                <c:ptCount val="12"/>
                <c:pt idx="0">
                  <c:v>334632383.55444217</c:v>
                </c:pt>
                <c:pt idx="1">
                  <c:v>334632383.55444217</c:v>
                </c:pt>
                <c:pt idx="2">
                  <c:v>334632383.55444217</c:v>
                </c:pt>
                <c:pt idx="3">
                  <c:v>335741889.38204765</c:v>
                </c:pt>
                <c:pt idx="4">
                  <c:v>336266511.21398878</c:v>
                </c:pt>
                <c:pt idx="5">
                  <c:v>339283362.27776706</c:v>
                </c:pt>
                <c:pt idx="6">
                  <c:v>342300213.34154534</c:v>
                </c:pt>
                <c:pt idx="7">
                  <c:v>353422521.84568805</c:v>
                </c:pt>
                <c:pt idx="8">
                  <c:v>357229231.17736745</c:v>
                </c:pt>
                <c:pt idx="9">
                  <c:v>355798424.38701296</c:v>
                </c:pt>
                <c:pt idx="10">
                  <c:v>358815275.45079136</c:v>
                </c:pt>
                <c:pt idx="11">
                  <c:v>360717803.41510868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66-42B4-80A5-0EAB2F6E7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Summary'!$L$5:$L$14</c:f>
              <c:numCache>
                <c:formatCode>#,##0</c:formatCode>
                <c:ptCount val="10"/>
                <c:pt idx="0">
                  <c:v>136331185.61000001</c:v>
                </c:pt>
                <c:pt idx="1">
                  <c:v>139285835.96861196</c:v>
                </c:pt>
                <c:pt idx="2">
                  <c:v>137179401.47999987</c:v>
                </c:pt>
                <c:pt idx="3">
                  <c:v>136383490.82999989</c:v>
                </c:pt>
                <c:pt idx="4">
                  <c:v>135028810.21999979</c:v>
                </c:pt>
                <c:pt idx="5">
                  <c:v>136840816.2599999</c:v>
                </c:pt>
                <c:pt idx="6">
                  <c:v>136484465.18999988</c:v>
                </c:pt>
                <c:pt idx="7">
                  <c:v>125019641.22999981</c:v>
                </c:pt>
                <c:pt idx="8">
                  <c:v>128770648.59999982</c:v>
                </c:pt>
                <c:pt idx="9">
                  <c:v>138155288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D-4EA0-9772-5397282EF96F}"/>
            </c:ext>
          </c:extLst>
        </c:ser>
        <c:ser>
          <c:idx val="2"/>
          <c:order val="1"/>
          <c:tx>
            <c:strRef>
              <c:f>'Normalized Annual Summary'!$N$3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Summary'!$N$5:$N$14</c:f>
              <c:numCache>
                <c:formatCode>#,##0</c:formatCode>
                <c:ptCount val="10"/>
                <c:pt idx="0">
                  <c:v>138790367.02359673</c:v>
                </c:pt>
                <c:pt idx="1">
                  <c:v>143144514.91851586</c:v>
                </c:pt>
                <c:pt idx="2">
                  <c:v>141961561.15831631</c:v>
                </c:pt>
                <c:pt idx="3">
                  <c:v>142006591.53891444</c:v>
                </c:pt>
                <c:pt idx="4">
                  <c:v>143456831.86272487</c:v>
                </c:pt>
                <c:pt idx="5">
                  <c:v>148664018.67708796</c:v>
                </c:pt>
                <c:pt idx="6">
                  <c:v>149779955.81983829</c:v>
                </c:pt>
                <c:pt idx="7">
                  <c:v>138405778.44460011</c:v>
                </c:pt>
                <c:pt idx="8">
                  <c:v>142264980.60163522</c:v>
                </c:pt>
                <c:pt idx="9">
                  <c:v>151905690.03832227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D-4EA0-9772-5397282EF96F}"/>
            </c:ext>
          </c:extLst>
        </c:ser>
        <c:ser>
          <c:idx val="0"/>
          <c:order val="2"/>
          <c:tx>
            <c:strRef>
              <c:f>'Normalized Annual Summary'!$R$3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Summary'!$R$5:$R$16</c:f>
              <c:numCache>
                <c:formatCode>#,##0</c:formatCode>
                <c:ptCount val="12"/>
                <c:pt idx="0">
                  <c:v>134534022.48835251</c:v>
                </c:pt>
                <c:pt idx="1">
                  <c:v>137811382.9257535</c:v>
                </c:pt>
                <c:pt idx="2">
                  <c:v>138536599.07485101</c:v>
                </c:pt>
                <c:pt idx="3">
                  <c:v>138657370.06604725</c:v>
                </c:pt>
                <c:pt idx="4">
                  <c:v>137890121.10830823</c:v>
                </c:pt>
                <c:pt idx="5">
                  <c:v>134058957.79465891</c:v>
                </c:pt>
                <c:pt idx="6">
                  <c:v>135567369.47853655</c:v>
                </c:pt>
                <c:pt idx="7">
                  <c:v>125295249.86702865</c:v>
                </c:pt>
                <c:pt idx="8">
                  <c:v>128923325.0032542</c:v>
                </c:pt>
                <c:pt idx="9">
                  <c:v>137744989.70961297</c:v>
                </c:pt>
                <c:pt idx="10">
                  <c:v>140810362.88067558</c:v>
                </c:pt>
                <c:pt idx="11">
                  <c:v>146874833.45604408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ED-4EA0-9772-5397282EF96F}"/>
            </c:ext>
          </c:extLst>
        </c:ser>
        <c:ser>
          <c:idx val="3"/>
          <c:order val="3"/>
          <c:tx>
            <c:strRef>
              <c:f>'Normalized Annual Summary'!$P$3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Summary'!$P$5:$P$16</c:f>
              <c:numCache>
                <c:formatCode>#,##0</c:formatCode>
                <c:ptCount val="12"/>
                <c:pt idx="0">
                  <c:v>136993203.90194926</c:v>
                </c:pt>
                <c:pt idx="1">
                  <c:v>141670061.87565744</c:v>
                </c:pt>
                <c:pt idx="2">
                  <c:v>143318758.75316745</c:v>
                </c:pt>
                <c:pt idx="3">
                  <c:v>144280470.7749618</c:v>
                </c:pt>
                <c:pt idx="4">
                  <c:v>146318142.75103334</c:v>
                </c:pt>
                <c:pt idx="5">
                  <c:v>145882160.21174696</c:v>
                </c:pt>
                <c:pt idx="6">
                  <c:v>148862860.10837495</c:v>
                </c:pt>
                <c:pt idx="7">
                  <c:v>138681387.08162898</c:v>
                </c:pt>
                <c:pt idx="8">
                  <c:v>142417657.00488961</c:v>
                </c:pt>
                <c:pt idx="9">
                  <c:v>151495391.74793524</c:v>
                </c:pt>
                <c:pt idx="10">
                  <c:v>153810147.96238682</c:v>
                </c:pt>
                <c:pt idx="11">
                  <c:v>159064696.18661219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ED-4EA0-9772-5397282EF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8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Summary'!$U$5:$U$14</c:f>
              <c:numCache>
                <c:formatCode>#,##0</c:formatCode>
                <c:ptCount val="10"/>
                <c:pt idx="0">
                  <c:v>285068374</c:v>
                </c:pt>
                <c:pt idx="1">
                  <c:v>280037460</c:v>
                </c:pt>
                <c:pt idx="2">
                  <c:v>266548349</c:v>
                </c:pt>
                <c:pt idx="3">
                  <c:v>262049200.09000003</c:v>
                </c:pt>
                <c:pt idx="4">
                  <c:v>265313383.60999998</c:v>
                </c:pt>
                <c:pt idx="5">
                  <c:v>267919634.78</c:v>
                </c:pt>
                <c:pt idx="6">
                  <c:v>259222112.87999997</c:v>
                </c:pt>
                <c:pt idx="7">
                  <c:v>236676675.38</c:v>
                </c:pt>
                <c:pt idx="8">
                  <c:v>231532219.24999994</c:v>
                </c:pt>
                <c:pt idx="9">
                  <c:v>242150458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F-48A6-BEF2-A4BD96201C0D}"/>
            </c:ext>
          </c:extLst>
        </c:ser>
        <c:ser>
          <c:idx val="2"/>
          <c:order val="1"/>
          <c:tx>
            <c:strRef>
              <c:f>'Normalized Annual Summary'!$W$3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Summary'!$W$5:$W$14</c:f>
              <c:numCache>
                <c:formatCode>#,##0</c:formatCode>
                <c:ptCount val="10"/>
                <c:pt idx="0">
                  <c:v>288418110.03712815</c:v>
                </c:pt>
                <c:pt idx="1">
                  <c:v>286782091.70548004</c:v>
                </c:pt>
                <c:pt idx="2">
                  <c:v>274866607.22155643</c:v>
                </c:pt>
                <c:pt idx="3">
                  <c:v>270924386.43111575</c:v>
                </c:pt>
                <c:pt idx="4">
                  <c:v>275345612.30278987</c:v>
                </c:pt>
                <c:pt idx="5">
                  <c:v>279988172.35821551</c:v>
                </c:pt>
                <c:pt idx="6">
                  <c:v>272985775.00723153</c:v>
                </c:pt>
                <c:pt idx="7">
                  <c:v>250726874.64792144</c:v>
                </c:pt>
                <c:pt idx="8">
                  <c:v>245959244.76573908</c:v>
                </c:pt>
                <c:pt idx="9">
                  <c:v>257565064.73954856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AF-48A6-BEF2-A4BD96201C0D}"/>
            </c:ext>
          </c:extLst>
        </c:ser>
        <c:ser>
          <c:idx val="0"/>
          <c:order val="2"/>
          <c:tx>
            <c:strRef>
              <c:f>'Normalized Annual Summary'!$AA$3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Summary'!$AA$5:$AA$16</c:f>
              <c:numCache>
                <c:formatCode>#,##0</c:formatCode>
                <c:ptCount val="12"/>
                <c:pt idx="0">
                  <c:v>278546585.43757612</c:v>
                </c:pt>
                <c:pt idx="1">
                  <c:v>271392610.48469043</c:v>
                </c:pt>
                <c:pt idx="2">
                  <c:v>267444311.39318776</c:v>
                </c:pt>
                <c:pt idx="3">
                  <c:v>266974892.73401305</c:v>
                </c:pt>
                <c:pt idx="4">
                  <c:v>268084235.37283754</c:v>
                </c:pt>
                <c:pt idx="5">
                  <c:v>265104448.78173763</c:v>
                </c:pt>
                <c:pt idx="6">
                  <c:v>263588446.02299696</c:v>
                </c:pt>
                <c:pt idx="7">
                  <c:v>240004012.9757334</c:v>
                </c:pt>
                <c:pt idx="8">
                  <c:v>235928507.27157375</c:v>
                </c:pt>
                <c:pt idx="9">
                  <c:v>240421969.46103773</c:v>
                </c:pt>
                <c:pt idx="10">
                  <c:v>245112278.0079695</c:v>
                </c:pt>
                <c:pt idx="11">
                  <c:v>250390470.75697851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AF-48A6-BEF2-A4BD96201C0D}"/>
            </c:ext>
          </c:extLst>
        </c:ser>
        <c:ser>
          <c:idx val="3"/>
          <c:order val="3"/>
          <c:tx>
            <c:strRef>
              <c:f>'Normalized Annual Summary'!$Y$3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Summary'!$Y$5:$Y$16</c:f>
              <c:numCache>
                <c:formatCode>#,##0</c:formatCode>
                <c:ptCount val="12"/>
                <c:pt idx="0">
                  <c:v>281896321.47470427</c:v>
                </c:pt>
                <c:pt idx="1">
                  <c:v>278137242.19017041</c:v>
                </c:pt>
                <c:pt idx="2">
                  <c:v>275762569.61474419</c:v>
                </c:pt>
                <c:pt idx="3">
                  <c:v>275850079.07512879</c:v>
                </c:pt>
                <c:pt idx="4">
                  <c:v>278116464.0656274</c:v>
                </c:pt>
                <c:pt idx="5">
                  <c:v>277172986.35995311</c:v>
                </c:pt>
                <c:pt idx="6">
                  <c:v>277352108.15022844</c:v>
                </c:pt>
                <c:pt idx="7">
                  <c:v>254054212.24365488</c:v>
                </c:pt>
                <c:pt idx="8">
                  <c:v>250355532.78731284</c:v>
                </c:pt>
                <c:pt idx="9">
                  <c:v>255836576.20058623</c:v>
                </c:pt>
                <c:pt idx="10">
                  <c:v>259653746.43913367</c:v>
                </c:pt>
                <c:pt idx="11">
                  <c:v>264046941.3541393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AF-48A6-BEF2-A4BD96201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1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Summary'!$AD$3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Summary'!$AD$5:$AD$14</c:f>
              <c:numCache>
                <c:formatCode>#,##0</c:formatCode>
                <c:ptCount val="10"/>
                <c:pt idx="0">
                  <c:v>187992826.44999999</c:v>
                </c:pt>
                <c:pt idx="1">
                  <c:v>193164947.17000002</c:v>
                </c:pt>
                <c:pt idx="2">
                  <c:v>198507738.57999998</c:v>
                </c:pt>
                <c:pt idx="3">
                  <c:v>172284339.51999998</c:v>
                </c:pt>
                <c:pt idx="4">
                  <c:v>157852838.83000001</c:v>
                </c:pt>
                <c:pt idx="5">
                  <c:v>155157528.56999999</c:v>
                </c:pt>
                <c:pt idx="6">
                  <c:v>153008610.21000004</c:v>
                </c:pt>
                <c:pt idx="7">
                  <c:v>148353499.99000001</c:v>
                </c:pt>
                <c:pt idx="8">
                  <c:v>145455212.03</c:v>
                </c:pt>
                <c:pt idx="9">
                  <c:v>144466450.787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D-4D72-A9F7-20F03C858B9B}"/>
            </c:ext>
          </c:extLst>
        </c:ser>
        <c:ser>
          <c:idx val="2"/>
          <c:order val="1"/>
          <c:tx>
            <c:strRef>
              <c:f>'Normalized Annual Summary'!$AF$3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Summary'!$AF$5:$AF$14</c:f>
              <c:numCache>
                <c:formatCode>#,##0</c:formatCode>
                <c:ptCount val="10"/>
                <c:pt idx="0">
                  <c:v>189703503.16362336</c:v>
                </c:pt>
                <c:pt idx="1">
                  <c:v>198709123.67837802</c:v>
                </c:pt>
                <c:pt idx="2">
                  <c:v>212680246.72569883</c:v>
                </c:pt>
                <c:pt idx="3">
                  <c:v>198898663.69383854</c:v>
                </c:pt>
                <c:pt idx="4">
                  <c:v>190543750.94689509</c:v>
                </c:pt>
                <c:pt idx="5">
                  <c:v>188659388.84246564</c:v>
                </c:pt>
                <c:pt idx="6">
                  <c:v>187192005.20434517</c:v>
                </c:pt>
                <c:pt idx="7">
                  <c:v>182616698.81670979</c:v>
                </c:pt>
                <c:pt idx="8">
                  <c:v>179829646.62629327</c:v>
                </c:pt>
                <c:pt idx="9">
                  <c:v>179105695.6854223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3D-4D72-A9F7-20F03C858B9B}"/>
            </c:ext>
          </c:extLst>
        </c:ser>
        <c:ser>
          <c:idx val="0"/>
          <c:order val="2"/>
          <c:tx>
            <c:strRef>
              <c:f>'Normalized Annual Summary'!$AJ$3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Summary'!$AJ$5:$AJ$16</c:f>
              <c:numCache>
                <c:formatCode>#,##0</c:formatCode>
                <c:ptCount val="12"/>
                <c:pt idx="0">
                  <c:v>196384825.5845241</c:v>
                </c:pt>
                <c:pt idx="1">
                  <c:v>193742078.2443209</c:v>
                </c:pt>
                <c:pt idx="2">
                  <c:v>185197995.40165216</c:v>
                </c:pt>
                <c:pt idx="3">
                  <c:v>172561003.76439431</c:v>
                </c:pt>
                <c:pt idx="4">
                  <c:v>151870935.10454869</c:v>
                </c:pt>
                <c:pt idx="5">
                  <c:v>150849349.37115777</c:v>
                </c:pt>
                <c:pt idx="6">
                  <c:v>149325264.33799687</c:v>
                </c:pt>
                <c:pt idx="7">
                  <c:v>149956861.08627769</c:v>
                </c:pt>
                <c:pt idx="8">
                  <c:v>149134224.73604876</c:v>
                </c:pt>
                <c:pt idx="9">
                  <c:v>148869414.43391976</c:v>
                </c:pt>
                <c:pt idx="10">
                  <c:v>149555674.57543728</c:v>
                </c:pt>
                <c:pt idx="11">
                  <c:v>150747416.21429294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3D-4D72-A9F7-20F03C858B9B}"/>
            </c:ext>
          </c:extLst>
        </c:ser>
        <c:ser>
          <c:idx val="3"/>
          <c:order val="3"/>
          <c:tx>
            <c:strRef>
              <c:f>'Normalized Annual Summary'!$AH$3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Summary'!$AH$5:$AH$16</c:f>
              <c:numCache>
                <c:formatCode>#,##0</c:formatCode>
                <c:ptCount val="12"/>
                <c:pt idx="0">
                  <c:v>198095502.29814747</c:v>
                </c:pt>
                <c:pt idx="1">
                  <c:v>199286254.7526989</c:v>
                </c:pt>
                <c:pt idx="2">
                  <c:v>199370503.547351</c:v>
                </c:pt>
                <c:pt idx="3">
                  <c:v>199175327.93823281</c:v>
                </c:pt>
                <c:pt idx="4">
                  <c:v>184561847.22144377</c:v>
                </c:pt>
                <c:pt idx="5">
                  <c:v>184351209.64362338</c:v>
                </c:pt>
                <c:pt idx="6">
                  <c:v>183508659.33234203</c:v>
                </c:pt>
                <c:pt idx="7">
                  <c:v>184220059.91298753</c:v>
                </c:pt>
                <c:pt idx="8">
                  <c:v>183508659.33234203</c:v>
                </c:pt>
                <c:pt idx="9">
                  <c:v>183508659.33234203</c:v>
                </c:pt>
                <c:pt idx="10">
                  <c:v>183508659.33234203</c:v>
                </c:pt>
                <c:pt idx="11">
                  <c:v>184009422.33516717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3D-4D72-A9F7-20F03C858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Summary'!$AM$5:$AM$14</c:f>
              <c:numCache>
                <c:formatCode>#,##0</c:formatCode>
                <c:ptCount val="10"/>
                <c:pt idx="0">
                  <c:v>10555413.669999998</c:v>
                </c:pt>
                <c:pt idx="1">
                  <c:v>10310975.150000004</c:v>
                </c:pt>
                <c:pt idx="2">
                  <c:v>9533360.5500000026</c:v>
                </c:pt>
                <c:pt idx="3">
                  <c:v>8453641.8399999999</c:v>
                </c:pt>
                <c:pt idx="4">
                  <c:v>7389843.8100000005</c:v>
                </c:pt>
                <c:pt idx="5">
                  <c:v>7129546.709999999</c:v>
                </c:pt>
                <c:pt idx="6">
                  <c:v>6628962.6500000004</c:v>
                </c:pt>
                <c:pt idx="7">
                  <c:v>6324460.3699999992</c:v>
                </c:pt>
                <c:pt idx="8">
                  <c:v>5320906.4800000004</c:v>
                </c:pt>
                <c:pt idx="9">
                  <c:v>5210473.32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B-4AE8-81DD-1954E3C4F1A1}"/>
            </c:ext>
          </c:extLst>
        </c:ser>
        <c:ser>
          <c:idx val="2"/>
          <c:order val="1"/>
          <c:tx>
            <c:strRef>
              <c:f>'Normalized Annual Summary'!$AP$3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Summary'!$AQ$5:$AQ$14,'Normalized Annual Summary'!$AP$15:$AP$16)</c:f>
              <c:numCache>
                <c:formatCode>General</c:formatCode>
                <c:ptCount val="12"/>
                <c:pt idx="10" formatCode="#,##0">
                  <c:v>5213972.3089510864</c:v>
                </c:pt>
                <c:pt idx="11" formatCode="#,##0">
                  <c:v>5217473.6475780914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2B-4AE8-81DD-1954E3C4F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Summary'!$AO$5:$AO$14</c:f>
              <c:numCache>
                <c:formatCode>#,##0</c:formatCode>
                <c:ptCount val="10"/>
                <c:pt idx="0">
                  <c:v>803.88946156646489</c:v>
                </c:pt>
                <c:pt idx="1">
                  <c:v>782.24864953847555</c:v>
                </c:pt>
                <c:pt idx="2">
                  <c:v>720.40768525262899</c:v>
                </c:pt>
                <c:pt idx="3">
                  <c:v>640.50424028134694</c:v>
                </c:pt>
                <c:pt idx="4">
                  <c:v>559.48697291465567</c:v>
                </c:pt>
                <c:pt idx="5">
                  <c:v>540.93677617602418</c:v>
                </c:pt>
                <c:pt idx="6">
                  <c:v>502.90531939105807</c:v>
                </c:pt>
                <c:pt idx="7">
                  <c:v>478.76308629825883</c:v>
                </c:pt>
                <c:pt idx="8">
                  <c:v>402.79382891748679</c:v>
                </c:pt>
                <c:pt idx="9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1-4CB9-B958-4311E89B0A8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Summary'!$AQ$5:$AQ$14,'Normalized Annual Summary'!$AO$15:$AO$16)</c:f>
              <c:numCache>
                <c:formatCode>General</c:formatCode>
                <c:ptCount val="12"/>
                <c:pt idx="10" formatCode="#,##0">
                  <c:v>394.43401362604089</c:v>
                </c:pt>
                <c:pt idx="11" formatCode="#,##0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1-4CB9-B958-4311E89B0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Sentinel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Summary'!$AS$3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Summary'!$AS$5:$AS$14</c:f>
              <c:numCache>
                <c:formatCode>#,##0</c:formatCode>
                <c:ptCount val="10"/>
                <c:pt idx="0">
                  <c:v>144894</c:v>
                </c:pt>
                <c:pt idx="1">
                  <c:v>146313.06111328126</c:v>
                </c:pt>
                <c:pt idx="2">
                  <c:v>145462.32</c:v>
                </c:pt>
                <c:pt idx="3">
                  <c:v>118737.53672</c:v>
                </c:pt>
                <c:pt idx="4">
                  <c:v>111436.06176000001</c:v>
                </c:pt>
                <c:pt idx="5">
                  <c:v>109663.85975999999</c:v>
                </c:pt>
                <c:pt idx="6">
                  <c:v>107253.66503999998</c:v>
                </c:pt>
                <c:pt idx="7">
                  <c:v>104630.80607999998</c:v>
                </c:pt>
                <c:pt idx="8">
                  <c:v>101511.73056</c:v>
                </c:pt>
                <c:pt idx="9">
                  <c:v>100378.9672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A-4DD6-94D7-33D4238BA4D6}"/>
            </c:ext>
          </c:extLst>
        </c:ser>
        <c:ser>
          <c:idx val="2"/>
          <c:order val="1"/>
          <c:tx>
            <c:strRef>
              <c:f>'Normalized Annual Summary'!$AV$3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Summary'!$AW$5:$AW$14,'Normalized Annual Summary'!$AV$15:$AV$16)</c:f>
              <c:numCache>
                <c:formatCode>General</c:formatCode>
                <c:ptCount val="12"/>
                <c:pt idx="10" formatCode="#,##0">
                  <c:v>98182.923113644181</c:v>
                </c:pt>
                <c:pt idx="11" formatCode="#,##0">
                  <c:v>96034.923052483486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A-4DD6-94D7-33D4238BA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Summary'!$AU$3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Summary'!$AU$5:$AU$14</c:f>
              <c:numCache>
                <c:formatCode>#,##0</c:formatCode>
                <c:ptCount val="10"/>
                <c:pt idx="0">
                  <c:v>846.3230227256098</c:v>
                </c:pt>
                <c:pt idx="1">
                  <c:v>854.86794594514129</c:v>
                </c:pt>
                <c:pt idx="2">
                  <c:v>910.11018575947992</c:v>
                </c:pt>
                <c:pt idx="3">
                  <c:v>850.65697948656714</c:v>
                </c:pt>
                <c:pt idx="4">
                  <c:v>850.65696000000014</c:v>
                </c:pt>
                <c:pt idx="5">
                  <c:v>850.65696000000003</c:v>
                </c:pt>
                <c:pt idx="6">
                  <c:v>850.65695999999991</c:v>
                </c:pt>
                <c:pt idx="7">
                  <c:v>850.6569599999998</c:v>
                </c:pt>
                <c:pt idx="8">
                  <c:v>850.65696000000003</c:v>
                </c:pt>
                <c:pt idx="9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2-4621-BC70-5FD3C1214547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Summary'!$AW$5:$AW$14,'Normalized Annual Summary'!$AU$15:$AU$16)</c:f>
              <c:numCache>
                <c:formatCode>General</c:formatCode>
                <c:ptCount val="12"/>
                <c:pt idx="10" formatCode="#,##0">
                  <c:v>850.66921355932197</c:v>
                </c:pt>
                <c:pt idx="11" formatCode="#,##0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2-4621-BC70-5FD3C1214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Summary'!$AY$5:$AY$14</c:f>
              <c:numCache>
                <c:formatCode>#,##0</c:formatCode>
                <c:ptCount val="10"/>
                <c:pt idx="0">
                  <c:v>1992260.18</c:v>
                </c:pt>
                <c:pt idx="1">
                  <c:v>2099765.330000001</c:v>
                </c:pt>
                <c:pt idx="2">
                  <c:v>2203934.8200000008</c:v>
                </c:pt>
                <c:pt idx="3">
                  <c:v>2183331.8200000003</c:v>
                </c:pt>
                <c:pt idx="4">
                  <c:v>2070119.3300000003</c:v>
                </c:pt>
                <c:pt idx="5">
                  <c:v>2027080.64</c:v>
                </c:pt>
                <c:pt idx="6">
                  <c:v>2001648.4200000004</c:v>
                </c:pt>
                <c:pt idx="7">
                  <c:v>1987074.4600000002</c:v>
                </c:pt>
                <c:pt idx="8">
                  <c:v>1974807.7400000005</c:v>
                </c:pt>
                <c:pt idx="9">
                  <c:v>1951176.4600000002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D-483C-B256-F56A8E08BA72}"/>
            </c:ext>
          </c:extLst>
        </c:ser>
        <c:ser>
          <c:idx val="2"/>
          <c:order val="1"/>
          <c:tx>
            <c:strRef>
              <c:f>'Normalized Annual Summary'!$BB$3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Summary'!$BC$5:$BC$14,'Normalized Annual Summary'!$BB$15:$BB$16)</c:f>
              <c:numCache>
                <c:formatCode>General</c:formatCode>
                <c:ptCount val="12"/>
                <c:pt idx="10" formatCode="#,##0">
                  <c:v>1935324.8101958893</c:v>
                </c:pt>
                <c:pt idx="11" formatCode="#,##0">
                  <c:v>1919601.9415690138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9D-483C-B256-F56A8E08BA72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1-4BA0-A44A-AB6B1C782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Summary'!$BA$5:$BA$14</c:f>
              <c:numCache>
                <c:formatCode>#,##0</c:formatCode>
                <c:ptCount val="10"/>
                <c:pt idx="0">
                  <c:v>4291.4952911622595</c:v>
                </c:pt>
                <c:pt idx="1">
                  <c:v>4614.7945474290709</c:v>
                </c:pt>
                <c:pt idx="2">
                  <c:v>4983.2361469144662</c:v>
                </c:pt>
                <c:pt idx="3">
                  <c:v>5052.0597454685694</c:v>
                </c:pt>
                <c:pt idx="4">
                  <c:v>4899.6907218934921</c:v>
                </c:pt>
                <c:pt idx="5">
                  <c:v>4880.6114927768858</c:v>
                </c:pt>
                <c:pt idx="6">
                  <c:v>4865.2584646546493</c:v>
                </c:pt>
                <c:pt idx="7">
                  <c:v>4872.2708459337973</c:v>
                </c:pt>
                <c:pt idx="8">
                  <c:v>4880.0850247116978</c:v>
                </c:pt>
                <c:pt idx="9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98-458F-ACE4-AE3734368850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Summary'!$BC$5:$BC$14,'Normalized Annual Summary'!$BA$15:$BA$16)</c:f>
              <c:numCache>
                <c:formatCode>General</c:formatCode>
                <c:ptCount val="12"/>
                <c:pt idx="10" formatCode="#,##0">
                  <c:v>4853.6727860696519</c:v>
                </c:pt>
                <c:pt idx="11" formatCode="#,##0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8-458F-ACE4-AE3734368850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E-4FB8-8CE1-478F22C1C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Intermediate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Intermediate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Bay'!$DT$2:$DT$99</c:f>
              <c:numCache>
                <c:formatCode>_(* #,##0_);_(* \(#,##0\);_(* "-"??_);_(@_)</c:formatCode>
                <c:ptCount val="98"/>
                <c:pt idx="12">
                  <c:v>16730126.307801947</c:v>
                </c:pt>
                <c:pt idx="13">
                  <c:v>13835731.677801952</c:v>
                </c:pt>
                <c:pt idx="14">
                  <c:v>15127497.297801949</c:v>
                </c:pt>
                <c:pt idx="15">
                  <c:v>16237049.297801949</c:v>
                </c:pt>
                <c:pt idx="16">
                  <c:v>16179829.547801953</c:v>
                </c:pt>
                <c:pt idx="17">
                  <c:v>14397869.657801945</c:v>
                </c:pt>
                <c:pt idx="18">
                  <c:v>15358730.637801949</c:v>
                </c:pt>
                <c:pt idx="19">
                  <c:v>15483544.697801944</c:v>
                </c:pt>
                <c:pt idx="20">
                  <c:v>15378585.477801949</c:v>
                </c:pt>
                <c:pt idx="21">
                  <c:v>16354683.447801948</c:v>
                </c:pt>
                <c:pt idx="22">
                  <c:v>16831059.897801947</c:v>
                </c:pt>
                <c:pt idx="23">
                  <c:v>17788795.217801947</c:v>
                </c:pt>
                <c:pt idx="24">
                  <c:v>16404525.602364834</c:v>
                </c:pt>
                <c:pt idx="25">
                  <c:v>14422806.832364833</c:v>
                </c:pt>
                <c:pt idx="26">
                  <c:v>15640173.162364833</c:v>
                </c:pt>
                <c:pt idx="27">
                  <c:v>15898759.312364835</c:v>
                </c:pt>
                <c:pt idx="28">
                  <c:v>17388732.522364832</c:v>
                </c:pt>
                <c:pt idx="29">
                  <c:v>16706938.612364834</c:v>
                </c:pt>
                <c:pt idx="30">
                  <c:v>16949112.182364833</c:v>
                </c:pt>
                <c:pt idx="31">
                  <c:v>16624476.552364832</c:v>
                </c:pt>
                <c:pt idx="32">
                  <c:v>16388961.712364832</c:v>
                </c:pt>
                <c:pt idx="33">
                  <c:v>16846527.412364833</c:v>
                </c:pt>
                <c:pt idx="34">
                  <c:v>17500477.612364832</c:v>
                </c:pt>
                <c:pt idx="35">
                  <c:v>17937632.162364837</c:v>
                </c:pt>
                <c:pt idx="36">
                  <c:v>18071154.391308233</c:v>
                </c:pt>
                <c:pt idx="37">
                  <c:v>15657996.441308239</c:v>
                </c:pt>
                <c:pt idx="38">
                  <c:v>16205361.601308236</c:v>
                </c:pt>
                <c:pt idx="39">
                  <c:v>17439471.501308236</c:v>
                </c:pt>
                <c:pt idx="40">
                  <c:v>18098187.501308236</c:v>
                </c:pt>
                <c:pt idx="41">
                  <c:v>17254672.061308239</c:v>
                </c:pt>
                <c:pt idx="42">
                  <c:v>17987437.351308234</c:v>
                </c:pt>
                <c:pt idx="43">
                  <c:v>17427649.75130824</c:v>
                </c:pt>
                <c:pt idx="44">
                  <c:v>18053251.961308237</c:v>
                </c:pt>
                <c:pt idx="45">
                  <c:v>18053812.241308238</c:v>
                </c:pt>
                <c:pt idx="46">
                  <c:v>19096565.561308235</c:v>
                </c:pt>
                <c:pt idx="47">
                  <c:v>19334686.361308236</c:v>
                </c:pt>
                <c:pt idx="48">
                  <c:v>17338773.127819873</c:v>
                </c:pt>
                <c:pt idx="49">
                  <c:v>15471264.397819875</c:v>
                </c:pt>
                <c:pt idx="50">
                  <c:v>16425360.047819873</c:v>
                </c:pt>
                <c:pt idx="51">
                  <c:v>17442965.347819876</c:v>
                </c:pt>
                <c:pt idx="52">
                  <c:v>15902480.167819874</c:v>
                </c:pt>
                <c:pt idx="53">
                  <c:v>15249067.447819874</c:v>
                </c:pt>
                <c:pt idx="54">
                  <c:v>16163853.177819876</c:v>
                </c:pt>
                <c:pt idx="55">
                  <c:v>16212545.337819872</c:v>
                </c:pt>
                <c:pt idx="56">
                  <c:v>16558507.747819873</c:v>
                </c:pt>
                <c:pt idx="57">
                  <c:v>17044060.307819873</c:v>
                </c:pt>
                <c:pt idx="58">
                  <c:v>17153411.047819875</c:v>
                </c:pt>
                <c:pt idx="59">
                  <c:v>17936375.537819877</c:v>
                </c:pt>
                <c:pt idx="60">
                  <c:v>16479568.256407924</c:v>
                </c:pt>
                <c:pt idx="61">
                  <c:v>14078732.116407925</c:v>
                </c:pt>
                <c:pt idx="62">
                  <c:v>15171702.436407926</c:v>
                </c:pt>
                <c:pt idx="63">
                  <c:v>15683036.976407923</c:v>
                </c:pt>
                <c:pt idx="64">
                  <c:v>16456884.936407922</c:v>
                </c:pt>
                <c:pt idx="65">
                  <c:v>15777504.876407923</c:v>
                </c:pt>
                <c:pt idx="66">
                  <c:v>16368880.896407926</c:v>
                </c:pt>
                <c:pt idx="67">
                  <c:v>15307132.446407923</c:v>
                </c:pt>
                <c:pt idx="68">
                  <c:v>15808734.576407924</c:v>
                </c:pt>
                <c:pt idx="69">
                  <c:v>15963210.556407921</c:v>
                </c:pt>
                <c:pt idx="70">
                  <c:v>16587784.776407924</c:v>
                </c:pt>
                <c:pt idx="71">
                  <c:v>16860578.096407928</c:v>
                </c:pt>
                <c:pt idx="72">
                  <c:v>15196378.689372135</c:v>
                </c:pt>
                <c:pt idx="73">
                  <c:v>13616770.229372134</c:v>
                </c:pt>
                <c:pt idx="74">
                  <c:v>14931752.149372136</c:v>
                </c:pt>
                <c:pt idx="75">
                  <c:v>17249487.989372134</c:v>
                </c:pt>
                <c:pt idx="76">
                  <c:v>15754876.239372136</c:v>
                </c:pt>
                <c:pt idx="77">
                  <c:v>15112495.589372136</c:v>
                </c:pt>
                <c:pt idx="78">
                  <c:v>16036949.579372136</c:v>
                </c:pt>
                <c:pt idx="79">
                  <c:v>15731687.929372137</c:v>
                </c:pt>
                <c:pt idx="80">
                  <c:v>15059757.389372136</c:v>
                </c:pt>
                <c:pt idx="81">
                  <c:v>16566005.559372136</c:v>
                </c:pt>
                <c:pt idx="82">
                  <c:v>16735405.889372135</c:v>
                </c:pt>
                <c:pt idx="83">
                  <c:v>16667821.609372135</c:v>
                </c:pt>
                <c:pt idx="84">
                  <c:v>15445811.899528764</c:v>
                </c:pt>
                <c:pt idx="85">
                  <c:v>13327840.249528764</c:v>
                </c:pt>
                <c:pt idx="86">
                  <c:v>15176304.169528762</c:v>
                </c:pt>
                <c:pt idx="87">
                  <c:v>16135678.349528763</c:v>
                </c:pt>
                <c:pt idx="88">
                  <c:v>16483062.289528763</c:v>
                </c:pt>
                <c:pt idx="89">
                  <c:v>14912158.419528764</c:v>
                </c:pt>
                <c:pt idx="90">
                  <c:v>16004458.559528762</c:v>
                </c:pt>
                <c:pt idx="91">
                  <c:v>15103823.929528764</c:v>
                </c:pt>
                <c:pt idx="92">
                  <c:v>15309116.249528764</c:v>
                </c:pt>
                <c:pt idx="93">
                  <c:v>15748470.479528762</c:v>
                </c:pt>
                <c:pt idx="94">
                  <c:v>16898756.249528762</c:v>
                </c:pt>
                <c:pt idx="95">
                  <c:v>16646524.359528767</c:v>
                </c:pt>
                <c:pt idx="96">
                  <c:v>14937664.958892485</c:v>
                </c:pt>
                <c:pt idx="97">
                  <c:v>13195414.638892485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72-455D-A6E4-4BBBBA51A0B5}"/>
            </c:ext>
          </c:extLst>
        </c:ser>
        <c:ser>
          <c:idx val="1"/>
          <c:order val="1"/>
          <c:tx>
            <c:v>Intermediate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Bay'!$DT$100:$DT$127</c:f>
              <c:numCache>
                <c:formatCode>_(* #,##0_);_(* \(#,##0\);_(* "-"??_);_(@_)</c:formatCode>
                <c:ptCount val="28"/>
                <c:pt idx="0">
                  <c:v>14184175.028892482</c:v>
                </c:pt>
                <c:pt idx="1">
                  <c:v>15408308.768892484</c:v>
                </c:pt>
                <c:pt idx="2">
                  <c:v>15095785.628892485</c:v>
                </c:pt>
                <c:pt idx="3">
                  <c:v>14699794.268892486</c:v>
                </c:pt>
                <c:pt idx="4">
                  <c:v>15600783.888892485</c:v>
                </c:pt>
                <c:pt idx="5">
                  <c:v>15501618.918892484</c:v>
                </c:pt>
                <c:pt idx="6">
                  <c:v>15275490.668892484</c:v>
                </c:pt>
                <c:pt idx="7">
                  <c:v>16063368.678892484</c:v>
                </c:pt>
                <c:pt idx="8">
                  <c:v>16428564.668892484</c:v>
                </c:pt>
                <c:pt idx="9">
                  <c:v>16225728.698892483</c:v>
                </c:pt>
                <c:pt idx="10">
                  <c:v>14481370.196357774</c:v>
                </c:pt>
                <c:pt idx="11">
                  <c:v>12659812.336357772</c:v>
                </c:pt>
                <c:pt idx="12">
                  <c:v>14753186.256357772</c:v>
                </c:pt>
                <c:pt idx="13">
                  <c:v>15906566.116357772</c:v>
                </c:pt>
                <c:pt idx="14">
                  <c:v>15275818.566357773</c:v>
                </c:pt>
                <c:pt idx="15">
                  <c:v>14808296.416357771</c:v>
                </c:pt>
                <c:pt idx="16">
                  <c:v>15793191.616357772</c:v>
                </c:pt>
                <c:pt idx="17">
                  <c:v>14372046.216357771</c:v>
                </c:pt>
                <c:pt idx="18">
                  <c:v>14282496.316357771</c:v>
                </c:pt>
                <c:pt idx="19">
                  <c:v>15445250.096357772</c:v>
                </c:pt>
                <c:pt idx="20">
                  <c:v>16209194.116357772</c:v>
                </c:pt>
                <c:pt idx="21">
                  <c:v>15842418.376357771</c:v>
                </c:pt>
                <c:pt idx="22">
                  <c:v>14948077.541535191</c:v>
                </c:pt>
                <c:pt idx="23">
                  <c:v>13153155.981535191</c:v>
                </c:pt>
                <c:pt idx="24">
                  <c:v>14766463.871535189</c:v>
                </c:pt>
                <c:pt idx="25">
                  <c:v>15353641.641535191</c:v>
                </c:pt>
                <c:pt idx="26">
                  <c:v>15085911.601535192</c:v>
                </c:pt>
                <c:pt idx="27">
                  <c:v>14423591.84153519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72-455D-A6E4-4BBBBA51A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Summary'!$BE$5:$BE$14</c:f>
              <c:numCache>
                <c:formatCode>#,##0</c:formatCode>
                <c:ptCount val="10"/>
                <c:pt idx="0">
                  <c:v>38534627.980000004</c:v>
                </c:pt>
                <c:pt idx="1">
                  <c:v>38636113.560000025</c:v>
                </c:pt>
                <c:pt idx="2">
                  <c:v>35851884.879999988</c:v>
                </c:pt>
                <c:pt idx="3">
                  <c:v>34748010.400000028</c:v>
                </c:pt>
                <c:pt idx="4">
                  <c:v>34367111.000000015</c:v>
                </c:pt>
                <c:pt idx="5">
                  <c:v>36023395.990000024</c:v>
                </c:pt>
                <c:pt idx="6">
                  <c:v>36680640.440000005</c:v>
                </c:pt>
                <c:pt idx="7">
                  <c:v>37898877.170000054</c:v>
                </c:pt>
                <c:pt idx="8">
                  <c:v>38473116.469999999</c:v>
                </c:pt>
                <c:pt idx="9">
                  <c:v>39479410.670000046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3-4AF4-B3CF-A72A249E855C}"/>
            </c:ext>
          </c:extLst>
        </c:ser>
        <c:ser>
          <c:idx val="2"/>
          <c:order val="1"/>
          <c:tx>
            <c:strRef>
              <c:f>'Normalized Annual Summary'!$BG$3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Summary'!$BG$5:$BG$14</c:f>
              <c:numCache>
                <c:formatCode>#,##0</c:formatCode>
                <c:ptCount val="10"/>
                <c:pt idx="0">
                  <c:v>38707735.253257155</c:v>
                </c:pt>
                <c:pt idx="1">
                  <c:v>38944022.376520231</c:v>
                </c:pt>
                <c:pt idx="2">
                  <c:v>36310008.213370651</c:v>
                </c:pt>
                <c:pt idx="3">
                  <c:v>35483054.395106904</c:v>
                </c:pt>
                <c:pt idx="4">
                  <c:v>35755104.442056477</c:v>
                </c:pt>
                <c:pt idx="5">
                  <c:v>37744251.344658189</c:v>
                </c:pt>
                <c:pt idx="6">
                  <c:v>38462942.074438326</c:v>
                </c:pt>
                <c:pt idx="7">
                  <c:v>39652404.029862307</c:v>
                </c:pt>
                <c:pt idx="8">
                  <c:v>40202250.044110753</c:v>
                </c:pt>
                <c:pt idx="9">
                  <c:v>41242678.456682585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3-4AF4-B3CF-A72A249E855C}"/>
            </c:ext>
          </c:extLst>
        </c:ser>
        <c:ser>
          <c:idx val="0"/>
          <c:order val="2"/>
          <c:tx>
            <c:strRef>
              <c:f>'Normalized Annual Summary'!$I$3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Summary'!$BK$5:$BK$16</c:f>
              <c:numCache>
                <c:formatCode>#,##0</c:formatCode>
                <c:ptCount val="12"/>
                <c:pt idx="0">
                  <c:v>37012258.921771698</c:v>
                </c:pt>
                <c:pt idx="1">
                  <c:v>36877457.378508657</c:v>
                </c:pt>
                <c:pt idx="2">
                  <c:v>36727242.861658193</c:v>
                </c:pt>
                <c:pt idx="3">
                  <c:v>36562752.411068298</c:v>
                </c:pt>
                <c:pt idx="4">
                  <c:v>35981954.758083165</c:v>
                </c:pt>
                <c:pt idx="5">
                  <c:v>35989859.624147557</c:v>
                </c:pt>
                <c:pt idx="6">
                  <c:v>36269180.123033471</c:v>
                </c:pt>
                <c:pt idx="7">
                  <c:v>38406710.907388248</c:v>
                </c:pt>
                <c:pt idx="8">
                  <c:v>38572306.07539814</c:v>
                </c:pt>
                <c:pt idx="9">
                  <c:v>38356130.529924102</c:v>
                </c:pt>
                <c:pt idx="10">
                  <c:v>38195974.361445419</c:v>
                </c:pt>
                <c:pt idx="11">
                  <c:v>38657699.642124355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73-4AF4-B3CF-A72A249E855C}"/>
            </c:ext>
          </c:extLst>
        </c:ser>
        <c:ser>
          <c:idx val="3"/>
          <c:order val="3"/>
          <c:tx>
            <c:strRef>
              <c:f>'Normalized Annual Summary'!$G$3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Summary'!$BI$5:$BI$16</c:f>
              <c:numCache>
                <c:formatCode>#,##0</c:formatCode>
                <c:ptCount val="12"/>
                <c:pt idx="0">
                  <c:v>37185366.195028856</c:v>
                </c:pt>
                <c:pt idx="1">
                  <c:v>37185366.195028856</c:v>
                </c:pt>
                <c:pt idx="2">
                  <c:v>37185366.195028856</c:v>
                </c:pt>
                <c:pt idx="3">
                  <c:v>37297796.406175166</c:v>
                </c:pt>
                <c:pt idx="4">
                  <c:v>37369948.200139642</c:v>
                </c:pt>
                <c:pt idx="5">
                  <c:v>37710714.978805721</c:v>
                </c:pt>
                <c:pt idx="6">
                  <c:v>38051481.7574718</c:v>
                </c:pt>
                <c:pt idx="7">
                  <c:v>40160237.767250501</c:v>
                </c:pt>
                <c:pt idx="8">
                  <c:v>40301439.649508879</c:v>
                </c:pt>
                <c:pt idx="9">
                  <c:v>40119398.316606641</c:v>
                </c:pt>
                <c:pt idx="10">
                  <c:v>39937356.983704388</c:v>
                </c:pt>
                <c:pt idx="11">
                  <c:v>40390553.973516777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73-4AF4-B3CF-A72A249E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Summary'!$BN$5:$BN$14</c:f>
              <c:numCache>
                <c:formatCode>#,##0</c:formatCode>
                <c:ptCount val="10"/>
                <c:pt idx="0">
                  <c:v>24297121.439999998</c:v>
                </c:pt>
                <c:pt idx="1">
                  <c:v>24159886.469999995</c:v>
                </c:pt>
                <c:pt idx="2">
                  <c:v>22487439.489999998</c:v>
                </c:pt>
                <c:pt idx="3">
                  <c:v>22044527.609999988</c:v>
                </c:pt>
                <c:pt idx="4">
                  <c:v>22078305.120000005</c:v>
                </c:pt>
                <c:pt idx="5">
                  <c:v>22952194.019999996</c:v>
                </c:pt>
                <c:pt idx="6">
                  <c:v>22967565.629999995</c:v>
                </c:pt>
                <c:pt idx="7">
                  <c:v>21296794.120000016</c:v>
                </c:pt>
                <c:pt idx="8">
                  <c:v>21527392.38000001</c:v>
                </c:pt>
                <c:pt idx="9">
                  <c:v>23095368.740000006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53-4DF5-AF85-B0ED9844E297}"/>
            </c:ext>
          </c:extLst>
        </c:ser>
        <c:ser>
          <c:idx val="2"/>
          <c:order val="1"/>
          <c:tx>
            <c:strRef>
              <c:f>'Normalized Annual Summary'!$N$3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Summary'!$BP$5:$BP$14</c:f>
              <c:numCache>
                <c:formatCode>#,##0</c:formatCode>
                <c:ptCount val="10"/>
                <c:pt idx="0">
                  <c:v>24427921.304579161</c:v>
                </c:pt>
                <c:pt idx="1">
                  <c:v>24462120.680170625</c:v>
                </c:pt>
                <c:pt idx="2">
                  <c:v>22884470.174692456</c:v>
                </c:pt>
                <c:pt idx="3">
                  <c:v>22473798.332009599</c:v>
                </c:pt>
                <c:pt idx="4">
                  <c:v>22474782.192725539</c:v>
                </c:pt>
                <c:pt idx="5">
                  <c:v>23483962.280225527</c:v>
                </c:pt>
                <c:pt idx="6">
                  <c:v>23718189.578225523</c:v>
                </c:pt>
                <c:pt idx="7">
                  <c:v>22161162.103725545</c:v>
                </c:pt>
                <c:pt idx="8">
                  <c:v>22441312.773364581</c:v>
                </c:pt>
                <c:pt idx="9">
                  <c:v>24079914.473629601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53-4DF5-AF85-B0ED9844E297}"/>
            </c:ext>
          </c:extLst>
        </c:ser>
        <c:ser>
          <c:idx val="0"/>
          <c:order val="2"/>
          <c:tx>
            <c:strRef>
              <c:f>'Normalized Annual Summary'!$R$3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Summary'!$BT$5:$BT$16</c:f>
              <c:numCache>
                <c:formatCode>#,##0</c:formatCode>
                <c:ptCount val="12"/>
                <c:pt idx="0">
                  <c:v>23240392.90742876</c:v>
                </c:pt>
                <c:pt idx="1">
                  <c:v>23068958.561837293</c:v>
                </c:pt>
                <c:pt idx="2">
                  <c:v>22974162.087315463</c:v>
                </c:pt>
                <c:pt idx="3">
                  <c:v>22994449.279759239</c:v>
                </c:pt>
                <c:pt idx="4">
                  <c:v>22974715.699282393</c:v>
                </c:pt>
                <c:pt idx="5">
                  <c:v>22963286.496006493</c:v>
                </c:pt>
                <c:pt idx="6">
                  <c:v>22973099.086574059</c:v>
                </c:pt>
                <c:pt idx="7">
                  <c:v>21539332.923807513</c:v>
                </c:pt>
                <c:pt idx="8">
                  <c:v>21665921.562975112</c:v>
                </c:pt>
                <c:pt idx="9">
                  <c:v>22624573.319075171</c:v>
                </c:pt>
                <c:pt idx="10">
                  <c:v>23315631.402255505</c:v>
                </c:pt>
                <c:pt idx="11">
                  <c:v>24118907.952506166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53-4DF5-AF85-B0ED9844E297}"/>
            </c:ext>
          </c:extLst>
        </c:ser>
        <c:ser>
          <c:idx val="3"/>
          <c:order val="3"/>
          <c:tx>
            <c:strRef>
              <c:f>'Normalized Annual Summary'!$P$3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Summary'!$BR$5:$BR$16</c:f>
              <c:numCache>
                <c:formatCode>#,##0</c:formatCode>
                <c:ptCount val="12"/>
                <c:pt idx="0">
                  <c:v>23371192.772007924</c:v>
                </c:pt>
                <c:pt idx="1">
                  <c:v>23371192.772007924</c:v>
                </c:pt>
                <c:pt idx="2">
                  <c:v>23371192.772007924</c:v>
                </c:pt>
                <c:pt idx="3">
                  <c:v>23423720.001768854</c:v>
                </c:pt>
                <c:pt idx="4">
                  <c:v>23371192.772007924</c:v>
                </c:pt>
                <c:pt idx="5">
                  <c:v>23495054.756232023</c:v>
                </c:pt>
                <c:pt idx="6">
                  <c:v>23723723.034799591</c:v>
                </c:pt>
                <c:pt idx="7">
                  <c:v>22403700.907533042</c:v>
                </c:pt>
                <c:pt idx="8">
                  <c:v>22579841.95633968</c:v>
                </c:pt>
                <c:pt idx="9">
                  <c:v>23609119.05270477</c:v>
                </c:pt>
                <c:pt idx="10">
                  <c:v>24238091.740171097</c:v>
                </c:pt>
                <c:pt idx="11">
                  <c:v>24919591.657398351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53-4DF5-AF85-B0ED9844E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Summary'!$BW$5:$BW$14</c:f>
              <c:numCache>
                <c:formatCode>#,##0</c:formatCode>
                <c:ptCount val="10"/>
                <c:pt idx="0">
                  <c:v>41098360.740000002</c:v>
                </c:pt>
                <c:pt idx="1">
                  <c:v>40840675.63000001</c:v>
                </c:pt>
                <c:pt idx="2">
                  <c:v>39785579.170000002</c:v>
                </c:pt>
                <c:pt idx="3">
                  <c:v>38950231.759999998</c:v>
                </c:pt>
                <c:pt idx="4">
                  <c:v>37842810.950000003</c:v>
                </c:pt>
                <c:pt idx="5">
                  <c:v>38546392.219999999</c:v>
                </c:pt>
                <c:pt idx="6">
                  <c:v>38142218.68</c:v>
                </c:pt>
                <c:pt idx="7">
                  <c:v>34029509.689999998</c:v>
                </c:pt>
                <c:pt idx="8">
                  <c:v>33696058.899999999</c:v>
                </c:pt>
                <c:pt idx="9">
                  <c:v>34596077.259999998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C-4C19-B4CC-BB8E9BB38180}"/>
            </c:ext>
          </c:extLst>
        </c:ser>
        <c:ser>
          <c:idx val="2"/>
          <c:order val="1"/>
          <c:tx>
            <c:strRef>
              <c:f>'Normalized Annual Summary'!$W$3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Summary'!$BY$5:$BY$14</c:f>
              <c:numCache>
                <c:formatCode>#,##0</c:formatCode>
                <c:ptCount val="10"/>
                <c:pt idx="0">
                  <c:v>41171927.350611754</c:v>
                </c:pt>
                <c:pt idx="1">
                  <c:v>41053213.447818771</c:v>
                </c:pt>
                <c:pt idx="2">
                  <c:v>40819108.466318771</c:v>
                </c:pt>
                <c:pt idx="3">
                  <c:v>40785573.350818768</c:v>
                </c:pt>
                <c:pt idx="4">
                  <c:v>39799979.180095077</c:v>
                </c:pt>
                <c:pt idx="5">
                  <c:v>40692703.007045515</c:v>
                </c:pt>
                <c:pt idx="6">
                  <c:v>40669317.779045515</c:v>
                </c:pt>
                <c:pt idx="7">
                  <c:v>36819867.485885218</c:v>
                </c:pt>
                <c:pt idx="8">
                  <c:v>36663703.12277589</c:v>
                </c:pt>
                <c:pt idx="9">
                  <c:v>37938662.652175017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C-4C19-B4CC-BB8E9BB38180}"/>
            </c:ext>
          </c:extLst>
        </c:ser>
        <c:ser>
          <c:idx val="0"/>
          <c:order val="2"/>
          <c:tx>
            <c:strRef>
              <c:f>'Normalized Annual Summary'!$AA$3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Summary'!$CC$5:$CC$16</c:f>
              <c:numCache>
                <c:formatCode>#,##0</c:formatCode>
                <c:ptCount val="12"/>
                <c:pt idx="0">
                  <c:v>41188914.877097271</c:v>
                </c:pt>
                <c:pt idx="1">
                  <c:v>40843878.843225092</c:v>
                </c:pt>
                <c:pt idx="2">
                  <c:v>39816822.538059942</c:v>
                </c:pt>
                <c:pt idx="3">
                  <c:v>38897463.774711318</c:v>
                </c:pt>
                <c:pt idx="4">
                  <c:v>38481053.950953327</c:v>
                </c:pt>
                <c:pt idx="5">
                  <c:v>38085846.567337729</c:v>
                </c:pt>
                <c:pt idx="6">
                  <c:v>37498993.428672582</c:v>
                </c:pt>
                <c:pt idx="7">
                  <c:v>34271497.408570975</c:v>
                </c:pt>
                <c:pt idx="8">
                  <c:v>33799627.797198623</c:v>
                </c:pt>
                <c:pt idx="9">
                  <c:v>34641967.228340976</c:v>
                </c:pt>
                <c:pt idx="10">
                  <c:v>37447555.023248851</c:v>
                </c:pt>
                <c:pt idx="11">
                  <c:v>38457859.571282543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C-4C19-B4CC-BB8E9BB38180}"/>
            </c:ext>
          </c:extLst>
        </c:ser>
        <c:ser>
          <c:idx val="3"/>
          <c:order val="3"/>
          <c:tx>
            <c:strRef>
              <c:f>'Normalized Annual Summary'!$Y$3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Summary'!$CA$5:$CA$16</c:f>
              <c:numCache>
                <c:formatCode>#,##0</c:formatCode>
                <c:ptCount val="12"/>
                <c:pt idx="0">
                  <c:v>41262481.487709023</c:v>
                </c:pt>
                <c:pt idx="1">
                  <c:v>41056416.66104386</c:v>
                </c:pt>
                <c:pt idx="2">
                  <c:v>40850351.834378712</c:v>
                </c:pt>
                <c:pt idx="3">
                  <c:v>40732805.365530089</c:v>
                </c:pt>
                <c:pt idx="4">
                  <c:v>40438222.181048393</c:v>
                </c:pt>
                <c:pt idx="5">
                  <c:v>40232157.354383245</c:v>
                </c:pt>
                <c:pt idx="6">
                  <c:v>40026092.527718097</c:v>
                </c:pt>
                <c:pt idx="7">
                  <c:v>37061855.204456195</c:v>
                </c:pt>
                <c:pt idx="8">
                  <c:v>36767272.019974507</c:v>
                </c:pt>
                <c:pt idx="9">
                  <c:v>37984552.620515995</c:v>
                </c:pt>
                <c:pt idx="10">
                  <c:v>40662427.221882656</c:v>
                </c:pt>
                <c:pt idx="11">
                  <c:v>41462618.293302506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C-4C19-B4CC-BB8E9BB38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Summary'!$CF$5:$CF$14</c:f>
              <c:numCache>
                <c:formatCode>#,##0</c:formatCode>
                <c:ptCount val="10"/>
                <c:pt idx="0">
                  <c:v>1656360</c:v>
                </c:pt>
                <c:pt idx="1">
                  <c:v>1653291</c:v>
                </c:pt>
                <c:pt idx="2">
                  <c:v>1511727.69</c:v>
                </c:pt>
                <c:pt idx="3">
                  <c:v>376841.34</c:v>
                </c:pt>
                <c:pt idx="4">
                  <c:v>375386.35000000003</c:v>
                </c:pt>
                <c:pt idx="5">
                  <c:v>378588.39</c:v>
                </c:pt>
                <c:pt idx="6">
                  <c:v>375386.35000000003</c:v>
                </c:pt>
                <c:pt idx="7">
                  <c:v>376841.34</c:v>
                </c:pt>
                <c:pt idx="8">
                  <c:v>375386.35000000003</c:v>
                </c:pt>
                <c:pt idx="9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6-439B-9C15-F14B78642463}"/>
            </c:ext>
          </c:extLst>
        </c:ser>
        <c:ser>
          <c:idx val="2"/>
          <c:order val="1"/>
          <c:tx>
            <c:strRef>
              <c:f>'Normalized Annual Summary'!$AP$3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Summary'!$CJ$5:$CJ$14,'Normalized Annual Summary'!$CI$15:$CI$16)</c:f>
              <c:numCache>
                <c:formatCode>General</c:formatCode>
                <c:ptCount val="12"/>
                <c:pt idx="10" formatCode="#,##0">
                  <c:v>375386.35000000003</c:v>
                </c:pt>
                <c:pt idx="11" formatCode="#,##0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36-439B-9C15-F14B78642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Summary'!$CH$5:$CH$14</c:f>
              <c:numCache>
                <c:formatCode>#,##0</c:formatCode>
                <c:ptCount val="10"/>
                <c:pt idx="0">
                  <c:v>3113.4586466165415</c:v>
                </c:pt>
                <c:pt idx="1">
                  <c:v>3107.2031323414249</c:v>
                </c:pt>
                <c:pt idx="2">
                  <c:v>2836.2620825515946</c:v>
                </c:pt>
                <c:pt idx="3">
                  <c:v>706.02592974238883</c:v>
                </c:pt>
                <c:pt idx="4">
                  <c:v>702.97069288389514</c:v>
                </c:pt>
                <c:pt idx="5">
                  <c:v>720.89188828943202</c:v>
                </c:pt>
                <c:pt idx="6">
                  <c:v>877.0709112149533</c:v>
                </c:pt>
                <c:pt idx="7">
                  <c:v>880.4704205607477</c:v>
                </c:pt>
                <c:pt idx="8">
                  <c:v>877.0709112149533</c:v>
                </c:pt>
                <c:pt idx="9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B-4BCE-BBE4-DDDB33E758D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Summary'!$CJ$5:$CJ$14,'Normalized Annual Summary'!$CH$15:$CH$16)</c:f>
              <c:numCache>
                <c:formatCode>General</c:formatCode>
                <c:ptCount val="12"/>
                <c:pt idx="10" formatCode="#,##0">
                  <c:v>877.0709112149533</c:v>
                </c:pt>
                <c:pt idx="11" formatCode="#,##0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B-4BCE-BBE4-DDDB33E75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Summary'!$CL$5:$CL$14</c:f>
              <c:numCache>
                <c:formatCode>#,##0</c:formatCode>
                <c:ptCount val="10"/>
                <c:pt idx="0">
                  <c:v>181077.33</c:v>
                </c:pt>
                <c:pt idx="1">
                  <c:v>181077.33</c:v>
                </c:pt>
                <c:pt idx="2">
                  <c:v>178355.31</c:v>
                </c:pt>
                <c:pt idx="3">
                  <c:v>178900.55</c:v>
                </c:pt>
                <c:pt idx="4">
                  <c:v>178900.46999999997</c:v>
                </c:pt>
                <c:pt idx="5">
                  <c:v>172780.85</c:v>
                </c:pt>
                <c:pt idx="6">
                  <c:v>165457.85</c:v>
                </c:pt>
                <c:pt idx="7">
                  <c:v>165928.76999999999</c:v>
                </c:pt>
                <c:pt idx="8">
                  <c:v>165450.85</c:v>
                </c:pt>
                <c:pt idx="9">
                  <c:v>165441.88999999998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3-4F61-B7B0-1CC4A873638B}"/>
            </c:ext>
          </c:extLst>
        </c:ser>
        <c:ser>
          <c:idx val="2"/>
          <c:order val="1"/>
          <c:tx>
            <c:strRef>
              <c:f>'Normalized Annual Summary'!$BB$3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Summary'!$CP$5:$CP$14,'Normalized Annual Summary'!$CO$15:$CO$16)</c:f>
              <c:numCache>
                <c:formatCode>General</c:formatCode>
                <c:ptCount val="12"/>
                <c:pt idx="10" formatCode="#,##0">
                  <c:v>167049.12755189839</c:v>
                </c:pt>
                <c:pt idx="11" formatCode="#,##0">
                  <c:v>168671.97912119122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3-4F61-B7B0-1CC4A873638B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3-4F61-B7B0-1CC4A8736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Summary'!$CN$5:$CN$14</c:f>
              <c:numCache>
                <c:formatCode>#,##0</c:formatCode>
                <c:ptCount val="10"/>
                <c:pt idx="0">
                  <c:v>5487.1918181818182</c:v>
                </c:pt>
                <c:pt idx="1">
                  <c:v>5487.1918181818182</c:v>
                </c:pt>
                <c:pt idx="2">
                  <c:v>5404.7063636363637</c:v>
                </c:pt>
                <c:pt idx="3">
                  <c:v>5421.2287878787874</c:v>
                </c:pt>
                <c:pt idx="4">
                  <c:v>5421.2263636363632</c:v>
                </c:pt>
                <c:pt idx="5">
                  <c:v>4936.5957142857142</c:v>
                </c:pt>
                <c:pt idx="6">
                  <c:v>4596.0513888888891</c:v>
                </c:pt>
                <c:pt idx="7">
                  <c:v>4609.1324999999997</c:v>
                </c:pt>
                <c:pt idx="8">
                  <c:v>4595.8569444444447</c:v>
                </c:pt>
                <c:pt idx="9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0-4DB0-B096-301078309EC4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Summary'!$CP$5:$CP$14,'Normalized Annual Summary'!$CN$15:$CN$16)</c:f>
              <c:numCache>
                <c:formatCode>General</c:formatCode>
                <c:ptCount val="12"/>
                <c:pt idx="10" formatCode="#,##0">
                  <c:v>4595.6080555555554</c:v>
                </c:pt>
                <c:pt idx="11" formatCode="#,##0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0-4DB0-B096-301078309EC4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20-4DB0-B096-301078309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Kenora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Count'!$AE$4:$AE$15</c:f>
              <c:numCache>
                <c:formatCode>#,##0</c:formatCode>
                <c:ptCount val="12"/>
                <c:pt idx="0">
                  <c:v>4715.5</c:v>
                </c:pt>
                <c:pt idx="1">
                  <c:v>4712.666666666667</c:v>
                </c:pt>
                <c:pt idx="2">
                  <c:v>4718.25</c:v>
                </c:pt>
                <c:pt idx="3">
                  <c:v>4725.916666666667</c:v>
                </c:pt>
                <c:pt idx="4">
                  <c:v>4762.8886311848955</c:v>
                </c:pt>
                <c:pt idx="5">
                  <c:v>4771.7869804600878</c:v>
                </c:pt>
                <c:pt idx="6">
                  <c:v>4768.2434172315579</c:v>
                </c:pt>
                <c:pt idx="7">
                  <c:v>4779.7110783082435</c:v>
                </c:pt>
                <c:pt idx="8">
                  <c:v>4790.6501980171643</c:v>
                </c:pt>
                <c:pt idx="9">
                  <c:v>4790.7304850743858</c:v>
                </c:pt>
                <c:pt idx="10" formatCode="#,##0.0">
                  <c:v>4799.1631677611995</c:v>
                </c:pt>
                <c:pt idx="11" formatCode="#,##0.0">
                  <c:v>4807.6106937245286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C9-414A-9AC5-1D1E34191166}"/>
            </c:ext>
          </c:extLst>
        </c:ser>
        <c:ser>
          <c:idx val="0"/>
          <c:order val="1"/>
          <c:tx>
            <c:v>Thunder Bay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Count'!$C$4:$C$16</c:f>
              <c:numCache>
                <c:formatCode>#,##0</c:formatCode>
                <c:ptCount val="13"/>
                <c:pt idx="0">
                  <c:v>45014.03194173181</c:v>
                </c:pt>
                <c:pt idx="1">
                  <c:v>45179.222738646866</c:v>
                </c:pt>
                <c:pt idx="2">
                  <c:v>45318.681855529612</c:v>
                </c:pt>
                <c:pt idx="3">
                  <c:v>45430.113222471111</c:v>
                </c:pt>
                <c:pt idx="4">
                  <c:v>45568.835232720332</c:v>
                </c:pt>
                <c:pt idx="5">
                  <c:v>45670.987651017109</c:v>
                </c:pt>
                <c:pt idx="6">
                  <c:v>45790.207374100988</c:v>
                </c:pt>
                <c:pt idx="7">
                  <c:v>45991.663665537293</c:v>
                </c:pt>
                <c:pt idx="8">
                  <c:v>46079.778299234749</c:v>
                </c:pt>
                <c:pt idx="9">
                  <c:v>46183.419338777487</c:v>
                </c:pt>
                <c:pt idx="10" formatCode="#,##0.0">
                  <c:v>46315.212239287626</c:v>
                </c:pt>
                <c:pt idx="11" formatCode="#,##0.0">
                  <c:v>46447.381235134009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3C9-414A-9AC5-1D1E34191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v>Thunder Bay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Count'!$AP$4:$AP$15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Count'!$S$4:$S$15</c:f>
              <c:numCache>
                <c:formatCode>#,##0</c:formatCode>
                <c:ptCount val="12"/>
                <c:pt idx="0">
                  <c:v>13130.429212782117</c:v>
                </c:pt>
                <c:pt idx="1">
                  <c:v>13181.199042124841</c:v>
                </c:pt>
                <c:pt idx="2">
                  <c:v>13233.285464822451</c:v>
                </c:pt>
                <c:pt idx="3">
                  <c:v>13198.416666666666</c:v>
                </c:pt>
                <c:pt idx="4">
                  <c:v>13208.25</c:v>
                </c:pt>
                <c:pt idx="5">
                  <c:v>13180</c:v>
                </c:pt>
                <c:pt idx="6">
                  <c:v>13181.333333333334</c:v>
                </c:pt>
                <c:pt idx="7">
                  <c:v>13210</c:v>
                </c:pt>
                <c:pt idx="8">
                  <c:v>13210</c:v>
                </c:pt>
                <c:pt idx="9">
                  <c:v>13210</c:v>
                </c:pt>
                <c:pt idx="10" formatCode="#,##0.0">
                  <c:v>13218.8709107993</c:v>
                </c:pt>
                <c:pt idx="11" formatCode="#,##0.0">
                  <c:v>13227.747778680994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9B-43EA-A8EB-6BE2C687C5A1}"/>
            </c:ext>
          </c:extLst>
        </c:ser>
        <c:ser>
          <c:idx val="0"/>
          <c:order val="1"/>
          <c:tx>
            <c:v>Kenora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Count'!$AP$4:$AP$15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Count'!$AQ$4:$AQ$15</c:f>
              <c:numCache>
                <c:formatCode>#,##0</c:formatCode>
                <c:ptCount val="12"/>
                <c:pt idx="0">
                  <c:v>532</c:v>
                </c:pt>
                <c:pt idx="1">
                  <c:v>532.08333333333337</c:v>
                </c:pt>
                <c:pt idx="2">
                  <c:v>533</c:v>
                </c:pt>
                <c:pt idx="3">
                  <c:v>533.75</c:v>
                </c:pt>
                <c:pt idx="4">
                  <c:v>534</c:v>
                </c:pt>
                <c:pt idx="5">
                  <c:v>525.16666666666663</c:v>
                </c:pt>
                <c:pt idx="6">
                  <c:v>428</c:v>
                </c:pt>
                <c:pt idx="7">
                  <c:v>428</c:v>
                </c:pt>
                <c:pt idx="8">
                  <c:v>428</c:v>
                </c:pt>
                <c:pt idx="9">
                  <c:v>428</c:v>
                </c:pt>
                <c:pt idx="10" formatCode="#,##0.0">
                  <c:v>428</c:v>
                </c:pt>
                <c:pt idx="11" formatCode="#,##0.0">
                  <c:v>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7-4107-84B2-DA48ACC77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  <c:min val="7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4"/>
          <c:order val="0"/>
          <c:tx>
            <c:strRef>
              <c:f>'Connection Count'!$N$2:$O$2</c:f>
              <c:strCache>
                <c:ptCount val="1"/>
                <c:pt idx="0">
                  <c:v>Int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Count'!$O$4:$O$16</c:f>
              <c:numCache>
                <c:formatCode>#,##0</c:formatCode>
                <c:ptCount val="13"/>
                <c:pt idx="0">
                  <c:v>20.770908779568142</c:v>
                </c:pt>
                <c:pt idx="1">
                  <c:v>21.241999323997234</c:v>
                </c:pt>
                <c:pt idx="2">
                  <c:v>21.275330190029425</c:v>
                </c:pt>
                <c:pt idx="3">
                  <c:v>21</c:v>
                </c:pt>
                <c:pt idx="4">
                  <c:v>15.416666666666666</c:v>
                </c:pt>
                <c:pt idx="5">
                  <c:v>15.333333333333334</c:v>
                </c:pt>
                <c:pt idx="6">
                  <c:v>15</c:v>
                </c:pt>
                <c:pt idx="7">
                  <c:v>15.083333333333334</c:v>
                </c:pt>
                <c:pt idx="8">
                  <c:v>15</c:v>
                </c:pt>
                <c:pt idx="9">
                  <c:v>15</c:v>
                </c:pt>
                <c:pt idx="10" formatCode="#,##0.0">
                  <c:v>15</c:v>
                </c:pt>
                <c:pt idx="11" formatCode="#,##0.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F1-43B5-BF39-353C181FCBE7}"/>
            </c:ext>
          </c:extLst>
        </c:ser>
        <c:ser>
          <c:idx val="5"/>
          <c:order val="1"/>
          <c:tx>
            <c:strRef>
              <c:f>'Connection Count'!#REF!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F1-43B5-BF39-353C181FC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(2012-2021)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Bay'!$R$158:$R$255</c:f>
              <c:numCache>
                <c:formatCode>General</c:formatCode>
                <c:ptCount val="98"/>
              </c:numCache>
            </c:numRef>
          </c:xVal>
          <c:yVal>
            <c:numRef>
              <c:f>'Weather Thunder Bay'!$DQ$158:$DQ$255</c:f>
              <c:numCache>
                <c:formatCode>_(* #,##0_);_(* \(#,##0\);_(* "-"??_);_(@_)</c:formatCode>
                <c:ptCount val="98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3F-4DE1-A71C-36643CABB598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Bay'!$R$256:$R$277</c:f>
              <c:numCache>
                <c:formatCode>0.00</c:formatCode>
                <c:ptCount val="22"/>
              </c:numCache>
            </c:numRef>
          </c:xVal>
          <c:yVal>
            <c:numRef>
              <c:f>'Weather Thunder Bay'!$DQ$256:$DQ$277</c:f>
              <c:numCache>
                <c:formatCode>_(* #,##0_);_(* \(#,##0\);_(* "-"??_);_(@_)</c:formatCode>
                <c:ptCount val="2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3F-4DE1-A71C-36643CABB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</a:t>
            </a:r>
            <a:r>
              <a:rPr lang="en-US" baseline="0"/>
              <a:t> 50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Thunder Bay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Count'!$G$4:$G$15</c:f>
              <c:numCache>
                <c:formatCode>#,##0</c:formatCode>
                <c:ptCount val="12"/>
                <c:pt idx="0">
                  <c:v>4552.3425733778204</c:v>
                </c:pt>
                <c:pt idx="1">
                  <c:v>4590.8234538278612</c:v>
                </c:pt>
                <c:pt idx="2">
                  <c:v>4604.388823526594</c:v>
                </c:pt>
                <c:pt idx="3">
                  <c:v>4612.3017269215825</c:v>
                </c:pt>
                <c:pt idx="4">
                  <c:v>4629.0675582015601</c:v>
                </c:pt>
                <c:pt idx="5">
                  <c:v>4625.480322483284</c:v>
                </c:pt>
                <c:pt idx="6">
                  <c:v>4650.0053255995654</c:v>
                </c:pt>
                <c:pt idx="7">
                  <c:v>4662.8513806947267</c:v>
                </c:pt>
                <c:pt idx="8">
                  <c:v>4693.5931643995837</c:v>
                </c:pt>
                <c:pt idx="9" formatCode="#,##0.0">
                  <c:v>4719.9748966058924</c:v>
                </c:pt>
                <c:pt idx="10" formatCode="#,##0.0">
                  <c:v>4738.9776593761389</c:v>
                </c:pt>
                <c:pt idx="11" formatCode="#,##0.0">
                  <c:v>4758.056927848389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C1-4739-A393-488E822EF750}"/>
            </c:ext>
          </c:extLst>
        </c:ser>
        <c:ser>
          <c:idx val="0"/>
          <c:order val="1"/>
          <c:tx>
            <c:v>Kenora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Count'!$AI$4:$AI$15</c:f>
              <c:numCache>
                <c:formatCode>#,##0</c:formatCode>
                <c:ptCount val="12"/>
                <c:pt idx="0">
                  <c:v>748.45833333333303</c:v>
                </c:pt>
                <c:pt idx="1">
                  <c:v>746.375</c:v>
                </c:pt>
                <c:pt idx="2">
                  <c:v>747.70833333333303</c:v>
                </c:pt>
                <c:pt idx="3">
                  <c:v>750.54166666666697</c:v>
                </c:pt>
                <c:pt idx="4">
                  <c:v>749.8779296875</c:v>
                </c:pt>
                <c:pt idx="5">
                  <c:v>741.53050812085473</c:v>
                </c:pt>
                <c:pt idx="6">
                  <c:v>732.85079683629249</c:v>
                </c:pt>
                <c:pt idx="7">
                  <c:v>728.21330178959215</c:v>
                </c:pt>
                <c:pt idx="8">
                  <c:v>732.03683592979871</c:v>
                </c:pt>
                <c:pt idx="9">
                  <c:v>732.44619633038644</c:v>
                </c:pt>
                <c:pt idx="10" formatCode="#,##0.0">
                  <c:v>730.68835080682879</c:v>
                </c:pt>
                <c:pt idx="11" formatCode="#,##0.0">
                  <c:v>728.93472405169427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C1-4739-A393-488E822EF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Sentinel / USL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7"/>
          <c:order val="0"/>
          <c:tx>
            <c:v>TB Sentinal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Count'!$AT$4:$AT$15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Count'!$W$4:$W$16</c:f>
              <c:numCache>
                <c:formatCode>#,##0</c:formatCode>
                <c:ptCount val="13"/>
                <c:pt idx="0">
                  <c:v>171.20413377549903</c:v>
                </c:pt>
                <c:pt idx="1">
                  <c:v>171.15282168115178</c:v>
                </c:pt>
                <c:pt idx="2">
                  <c:v>159.82935063913479</c:v>
                </c:pt>
                <c:pt idx="3">
                  <c:v>139.58333333333334</c:v>
                </c:pt>
                <c:pt idx="4">
                  <c:v>131</c:v>
                </c:pt>
                <c:pt idx="5">
                  <c:v>128.91666666666666</c:v>
                </c:pt>
                <c:pt idx="6">
                  <c:v>126.08333333333333</c:v>
                </c:pt>
                <c:pt idx="7">
                  <c:v>123</c:v>
                </c:pt>
                <c:pt idx="8">
                  <c:v>119.33333333333333</c:v>
                </c:pt>
                <c:pt idx="9">
                  <c:v>118</c:v>
                </c:pt>
                <c:pt idx="10" formatCode="#,##0.0">
                  <c:v>115.41845120129921</c:v>
                </c:pt>
                <c:pt idx="11" formatCode="#,##0.0">
                  <c:v>112.89338031954819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0E-4993-BD0C-3ACC7FAADF43}"/>
            </c:ext>
          </c:extLst>
        </c:ser>
        <c:ser>
          <c:idx val="8"/>
          <c:order val="1"/>
          <c:tx>
            <c:v>TB USL</c:v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Count'!$AT$4:$AT$15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Count'!$AA$4:$AA$16</c:f>
              <c:numCache>
                <c:formatCode>#,##0</c:formatCode>
                <c:ptCount val="13"/>
                <c:pt idx="0">
                  <c:v>464.23450215657562</c:v>
                </c:pt>
                <c:pt idx="1">
                  <c:v>455.00732663598046</c:v>
                </c:pt>
                <c:pt idx="2">
                  <c:v>442.26979316736555</c:v>
                </c:pt>
                <c:pt idx="3">
                  <c:v>432.16666666666669</c:v>
                </c:pt>
                <c:pt idx="4">
                  <c:v>422.5</c:v>
                </c:pt>
                <c:pt idx="5">
                  <c:v>415.33333333333331</c:v>
                </c:pt>
                <c:pt idx="6">
                  <c:v>411.41666666666669</c:v>
                </c:pt>
                <c:pt idx="7">
                  <c:v>407.83333333333331</c:v>
                </c:pt>
                <c:pt idx="8">
                  <c:v>404.66666666666669</c:v>
                </c:pt>
                <c:pt idx="9">
                  <c:v>402</c:v>
                </c:pt>
                <c:pt idx="10" formatCode="#,##0.0">
                  <c:v>398.73409178929285</c:v>
                </c:pt>
                <c:pt idx="11" formatCode="#,##0.0">
                  <c:v>395.49471630605029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0E-4993-BD0C-3ACC7FAADF43}"/>
            </c:ext>
          </c:extLst>
        </c:ser>
        <c:ser>
          <c:idx val="0"/>
          <c:order val="2"/>
          <c:tx>
            <c:v>Kenora USL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Count'!$AT$4:$AT$15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Count'!$AU$4:$AU$15</c:f>
              <c:numCache>
                <c:formatCode>#,##0</c:formatCode>
                <c:ptCount val="12"/>
                <c:pt idx="0">
                  <c:v>33</c:v>
                </c:pt>
                <c:pt idx="1">
                  <c:v>33</c:v>
                </c:pt>
                <c:pt idx="2">
                  <c:v>33</c:v>
                </c:pt>
                <c:pt idx="3">
                  <c:v>33</c:v>
                </c:pt>
                <c:pt idx="4">
                  <c:v>33</c:v>
                </c:pt>
                <c:pt idx="5">
                  <c:v>35</c:v>
                </c:pt>
                <c:pt idx="6">
                  <c:v>36</c:v>
                </c:pt>
                <c:pt idx="7">
                  <c:v>36</c:v>
                </c:pt>
                <c:pt idx="8">
                  <c:v>36</c:v>
                </c:pt>
                <c:pt idx="9">
                  <c:v>36</c:v>
                </c:pt>
                <c:pt idx="10" formatCode="#,##0.0">
                  <c:v>36.349733382931866</c:v>
                </c:pt>
                <c:pt idx="11" formatCode="#,##0.0">
                  <c:v>36.702864361395314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A0-4DE7-8E36-B1C60DF8D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v>Thunder Bay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Count'!$K$4:$K$15</c:f>
              <c:numCache>
                <c:formatCode>#,##0</c:formatCode>
                <c:ptCount val="12"/>
                <c:pt idx="0">
                  <c:v>502.92375861273899</c:v>
                </c:pt>
                <c:pt idx="1">
                  <c:v>482.63713331644755</c:v>
                </c:pt>
                <c:pt idx="2">
                  <c:v>469.82173648849152</c:v>
                </c:pt>
                <c:pt idx="3">
                  <c:v>467.34999999999997</c:v>
                </c:pt>
                <c:pt idx="4">
                  <c:v>482.52500000000009</c:v>
                </c:pt>
                <c:pt idx="5">
                  <c:v>477.43333333333339</c:v>
                </c:pt>
                <c:pt idx="6">
                  <c:v>478.40000000000009</c:v>
                </c:pt>
                <c:pt idx="7">
                  <c:v>465.38333333333327</c:v>
                </c:pt>
                <c:pt idx="8">
                  <c:v>448.36666666666673</c:v>
                </c:pt>
                <c:pt idx="9">
                  <c:v>420.11666666666662</c:v>
                </c:pt>
                <c:pt idx="10" formatCode="#,##0.0">
                  <c:v>411.80209415478146</c:v>
                </c:pt>
                <c:pt idx="11" formatCode="#,##0.000">
                  <c:v>403.65207620961684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B-4F4F-A4AA-4F02A62052C8}"/>
            </c:ext>
          </c:extLst>
        </c:ser>
        <c:ser>
          <c:idx val="0"/>
          <c:order val="1"/>
          <c:tx>
            <c:v>Kenora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Count'!$AM$4:$AM$15</c:f>
              <c:numCache>
                <c:formatCode>#,##0</c:formatCode>
                <c:ptCount val="12"/>
                <c:pt idx="0">
                  <c:v>65.916666666666643</c:v>
                </c:pt>
                <c:pt idx="1">
                  <c:v>63.375</c:v>
                </c:pt>
                <c:pt idx="2">
                  <c:v>62.541666666666686</c:v>
                </c:pt>
                <c:pt idx="3">
                  <c:v>60.833333333333314</c:v>
                </c:pt>
                <c:pt idx="4">
                  <c:v>58.249918619791664</c:v>
                </c:pt>
                <c:pt idx="5">
                  <c:v>58.330973287423454</c:v>
                </c:pt>
                <c:pt idx="6">
                  <c:v>59.939981520171081</c:v>
                </c:pt>
                <c:pt idx="7">
                  <c:v>60.578049311894574</c:v>
                </c:pt>
                <c:pt idx="8">
                  <c:v>60.155312837559869</c:v>
                </c:pt>
                <c:pt idx="9">
                  <c:v>59.672584304891984</c:v>
                </c:pt>
                <c:pt idx="10" formatCode="#,##0.0">
                  <c:v>60.012781021343258</c:v>
                </c:pt>
                <c:pt idx="11" formatCode="#,##0.0">
                  <c:v>60.354917218164495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6B-4F4F-A4AA-4F02A620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'TB Res Normalized Monthly (WN)'!$D$1</c:f>
              <c:strCache>
                <c:ptCount val="1"/>
                <c:pt idx="0">
                  <c:v> TB_ReskWh_NoCDM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 (WN)'!$D$2:$D$145</c:f>
              <c:numCache>
                <c:formatCode>_(* #,##0_);_(* \(#,##0\);_(* "-"??_);_(@_)</c:formatCode>
                <c:ptCount val="144"/>
                <c:pt idx="0">
                  <c:v>35689845.146455593</c:v>
                </c:pt>
                <c:pt idx="1">
                  <c:v>31052127.796455856</c:v>
                </c:pt>
                <c:pt idx="2">
                  <c:v>30945132.106455661</c:v>
                </c:pt>
                <c:pt idx="3">
                  <c:v>26962832.126455847</c:v>
                </c:pt>
                <c:pt idx="4">
                  <c:v>25149158.314805839</c:v>
                </c:pt>
                <c:pt idx="5">
                  <c:v>23450319.231905892</c:v>
                </c:pt>
                <c:pt idx="6">
                  <c:v>24735877.700845346</c:v>
                </c:pt>
                <c:pt idx="7">
                  <c:v>25109638.237445828</c:v>
                </c:pt>
                <c:pt idx="8">
                  <c:v>24471325.835455954</c:v>
                </c:pt>
                <c:pt idx="9">
                  <c:v>27110771.749455821</c:v>
                </c:pt>
                <c:pt idx="10">
                  <c:v>31297710.257456016</c:v>
                </c:pt>
                <c:pt idx="11">
                  <c:v>37011327.809555583</c:v>
                </c:pt>
                <c:pt idx="12">
                  <c:v>39189589.660393476</c:v>
                </c:pt>
                <c:pt idx="13">
                  <c:v>33260942.973283816</c:v>
                </c:pt>
                <c:pt idx="14">
                  <c:v>32512530.244174119</c:v>
                </c:pt>
                <c:pt idx="15">
                  <c:v>27471876.573284268</c:v>
                </c:pt>
                <c:pt idx="16">
                  <c:v>24996353.421283912</c:v>
                </c:pt>
                <c:pt idx="17">
                  <c:v>22922312.02928406</c:v>
                </c:pt>
                <c:pt idx="18">
                  <c:v>23771550.725313846</c:v>
                </c:pt>
                <c:pt idx="19">
                  <c:v>24031683.393284082</c:v>
                </c:pt>
                <c:pt idx="20">
                  <c:v>23963843.630283989</c:v>
                </c:pt>
                <c:pt idx="21">
                  <c:v>26712038.725283641</c:v>
                </c:pt>
                <c:pt idx="22">
                  <c:v>29944342.142283786</c:v>
                </c:pt>
                <c:pt idx="23">
                  <c:v>34458609.621283635</c:v>
                </c:pt>
                <c:pt idx="24">
                  <c:v>37064996.953135245</c:v>
                </c:pt>
                <c:pt idx="25">
                  <c:v>32217111.653135628</c:v>
                </c:pt>
                <c:pt idx="26">
                  <c:v>31301706.556135852</c:v>
                </c:pt>
                <c:pt idx="27">
                  <c:v>26180701.402135961</c:v>
                </c:pt>
                <c:pt idx="28">
                  <c:v>24136502.647135749</c:v>
                </c:pt>
                <c:pt idx="29">
                  <c:v>22732536.41013588</c:v>
                </c:pt>
                <c:pt idx="30">
                  <c:v>24438562.096135926</c:v>
                </c:pt>
                <c:pt idx="31">
                  <c:v>24929794.74213608</c:v>
                </c:pt>
                <c:pt idx="32">
                  <c:v>24119574.695136014</c:v>
                </c:pt>
                <c:pt idx="33">
                  <c:v>25555975.494135614</c:v>
                </c:pt>
                <c:pt idx="34">
                  <c:v>27427810.28013593</c:v>
                </c:pt>
                <c:pt idx="35">
                  <c:v>31250808.425136063</c:v>
                </c:pt>
                <c:pt idx="36">
                  <c:v>33776564.9538536</c:v>
                </c:pt>
                <c:pt idx="37">
                  <c:v>30585847.143853836</c:v>
                </c:pt>
                <c:pt idx="38">
                  <c:v>29298158.343853869</c:v>
                </c:pt>
                <c:pt idx="39">
                  <c:v>25624655.273853697</c:v>
                </c:pt>
                <c:pt idx="40">
                  <c:v>24196684.173853468</c:v>
                </c:pt>
                <c:pt idx="41">
                  <c:v>23552213.983853932</c:v>
                </c:pt>
                <c:pt idx="42">
                  <c:v>25950194.053853396</c:v>
                </c:pt>
                <c:pt idx="43">
                  <c:v>26241116.263853874</c:v>
                </c:pt>
                <c:pt idx="44">
                  <c:v>24033402.15385364</c:v>
                </c:pt>
                <c:pt idx="45">
                  <c:v>24813024.903853867</c:v>
                </c:pt>
                <c:pt idx="46">
                  <c:v>27231106.703853983</c:v>
                </c:pt>
                <c:pt idx="47">
                  <c:v>34133699.603853822</c:v>
                </c:pt>
                <c:pt idx="48">
                  <c:v>34375735.265900187</c:v>
                </c:pt>
                <c:pt idx="49">
                  <c:v>28862039.975900423</c:v>
                </c:pt>
                <c:pt idx="50">
                  <c:v>29313338.525900368</c:v>
                </c:pt>
                <c:pt idx="51">
                  <c:v>25616855.235900313</c:v>
                </c:pt>
                <c:pt idx="52">
                  <c:v>24267876.095900469</c:v>
                </c:pt>
                <c:pt idx="53">
                  <c:v>22619349.445900396</c:v>
                </c:pt>
                <c:pt idx="54">
                  <c:v>25223991.015900459</c:v>
                </c:pt>
                <c:pt idx="55">
                  <c:v>24749042.545900472</c:v>
                </c:pt>
                <c:pt idx="56">
                  <c:v>23222723.395900417</c:v>
                </c:pt>
                <c:pt idx="57">
                  <c:v>25942437.685900681</c:v>
                </c:pt>
                <c:pt idx="58">
                  <c:v>29254107.975900408</c:v>
                </c:pt>
                <c:pt idx="59">
                  <c:v>35918162.395901039</c:v>
                </c:pt>
                <c:pt idx="60">
                  <c:v>37426201.476736017</c:v>
                </c:pt>
                <c:pt idx="61">
                  <c:v>30894907.026735522</c:v>
                </c:pt>
                <c:pt idx="62">
                  <c:v>30252996.416735217</c:v>
                </c:pt>
                <c:pt idx="63">
                  <c:v>26280461.92673523</c:v>
                </c:pt>
                <c:pt idx="64">
                  <c:v>23798270.966735676</c:v>
                </c:pt>
                <c:pt idx="65">
                  <c:v>23584371.38673538</c:v>
                </c:pt>
                <c:pt idx="66">
                  <c:v>26647830.006735422</c:v>
                </c:pt>
                <c:pt idx="67">
                  <c:v>25954937.806735739</c:v>
                </c:pt>
                <c:pt idx="68">
                  <c:v>24590132.806735635</c:v>
                </c:pt>
                <c:pt idx="69">
                  <c:v>27495530.446735434</c:v>
                </c:pt>
                <c:pt idx="70">
                  <c:v>30232415.62673533</c:v>
                </c:pt>
                <c:pt idx="71">
                  <c:v>33728818.676735342</c:v>
                </c:pt>
                <c:pt idx="72">
                  <c:v>37095969.906736806</c:v>
                </c:pt>
                <c:pt idx="73">
                  <c:v>32923536.046737112</c:v>
                </c:pt>
                <c:pt idx="74">
                  <c:v>30677549.546737101</c:v>
                </c:pt>
                <c:pt idx="75">
                  <c:v>26406823.316737082</c:v>
                </c:pt>
                <c:pt idx="76">
                  <c:v>24624588.956737202</c:v>
                </c:pt>
                <c:pt idx="77">
                  <c:v>23737027.866737057</c:v>
                </c:pt>
                <c:pt idx="78">
                  <c:v>27339633.226737123</c:v>
                </c:pt>
                <c:pt idx="79">
                  <c:v>25699766.866737057</c:v>
                </c:pt>
                <c:pt idx="80">
                  <c:v>23697975.436736908</c:v>
                </c:pt>
                <c:pt idx="81">
                  <c:v>26912547.216737308</c:v>
                </c:pt>
                <c:pt idx="82">
                  <c:v>30189156.75673718</c:v>
                </c:pt>
                <c:pt idx="83">
                  <c:v>34313694.176737517</c:v>
                </c:pt>
                <c:pt idx="84">
                  <c:v>33970222.518295504</c:v>
                </c:pt>
                <c:pt idx="85">
                  <c:v>30935407.83829483</c:v>
                </c:pt>
                <c:pt idx="86">
                  <c:v>30730949.938295327</c:v>
                </c:pt>
                <c:pt idx="87">
                  <c:v>27953163.758295137</c:v>
                </c:pt>
                <c:pt idx="88">
                  <c:v>26109322.268295303</c:v>
                </c:pt>
                <c:pt idx="89">
                  <c:v>26663373.718295079</c:v>
                </c:pt>
                <c:pt idx="90">
                  <c:v>29922003.018295165</c:v>
                </c:pt>
                <c:pt idx="91">
                  <c:v>27779800.828295305</c:v>
                </c:pt>
                <c:pt idx="92">
                  <c:v>24833834.528295454</c:v>
                </c:pt>
                <c:pt idx="93">
                  <c:v>27734205.528295334</c:v>
                </c:pt>
                <c:pt idx="94">
                  <c:v>29890958.268295217</c:v>
                </c:pt>
                <c:pt idx="95">
                  <c:v>34237817.038295418</c:v>
                </c:pt>
                <c:pt idx="96">
                  <c:v>36252205.372237101</c:v>
                </c:pt>
                <c:pt idx="97">
                  <c:v>33658266.862237066</c:v>
                </c:pt>
                <c:pt idx="98">
                  <c:v>31082945.672237288</c:v>
                </c:pt>
                <c:pt idx="99">
                  <c:v>27236593.692237053</c:v>
                </c:pt>
                <c:pt idx="100">
                  <c:v>26135130.122237101</c:v>
                </c:pt>
                <c:pt idx="101">
                  <c:v>26757872.082237005</c:v>
                </c:pt>
                <c:pt idx="102">
                  <c:v>29262236.01223693</c:v>
                </c:pt>
                <c:pt idx="103">
                  <c:v>28466496.252237048</c:v>
                </c:pt>
                <c:pt idx="104">
                  <c:v>24758728.932237212</c:v>
                </c:pt>
                <c:pt idx="105">
                  <c:v>25972076.08223699</c:v>
                </c:pt>
                <c:pt idx="106">
                  <c:v>29314486.912236944</c:v>
                </c:pt>
                <c:pt idx="107">
                  <c:v>35925187.642236941</c:v>
                </c:pt>
                <c:pt idx="108">
                  <c:v>39460829.931513704</c:v>
                </c:pt>
                <c:pt idx="109">
                  <c:v>34504919.931513704</c:v>
                </c:pt>
                <c:pt idx="110">
                  <c:v>33467695.931513708</c:v>
                </c:pt>
                <c:pt idx="111">
                  <c:v>29281245.931513708</c:v>
                </c:pt>
                <c:pt idx="112">
                  <c:v>26654974.931513708</c:v>
                </c:pt>
                <c:pt idx="113">
                  <c:v>24864707.931513708</c:v>
                </c:pt>
                <c:pt idx="114">
                  <c:v>27741150.931513708</c:v>
                </c:pt>
                <c:pt idx="115">
                  <c:v>27716404.931513708</c:v>
                </c:pt>
                <c:pt idx="116">
                  <c:v>25210070.931513708</c:v>
                </c:pt>
                <c:pt idx="117">
                  <c:v>26525634.931513708</c:v>
                </c:pt>
                <c:pt idx="118">
                  <c:v>30105441.931513708</c:v>
                </c:pt>
                <c:pt idx="119">
                  <c:v>34971634.931513704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70-46AC-BD02-89276BE767F5}"/>
            </c:ext>
          </c:extLst>
        </c:ser>
        <c:ser>
          <c:idx val="1"/>
          <c:order val="1"/>
          <c:tx>
            <c:strRef>
              <c:f>'TB Res Normalized Monthly (WN)'!$Y$1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 (WN)'!$Y$2:$Y$145</c:f>
              <c:numCache>
                <c:formatCode>_(* #,##0_);_(* \(#,##0\);_(* "-"??_);_(@_)</c:formatCode>
                <c:ptCount val="144"/>
                <c:pt idx="0">
                  <c:v>36165214.997540735</c:v>
                </c:pt>
                <c:pt idx="1">
                  <c:v>31542094.469989877</c:v>
                </c:pt>
                <c:pt idx="2">
                  <c:v>30309998.60260652</c:v>
                </c:pt>
                <c:pt idx="3">
                  <c:v>26301410.03158848</c:v>
                </c:pt>
                <c:pt idx="4">
                  <c:v>24614839.788103659</c:v>
                </c:pt>
                <c:pt idx="5">
                  <c:v>23328713.541993</c:v>
                </c:pt>
                <c:pt idx="6">
                  <c:v>25196769.222147916</c:v>
                </c:pt>
                <c:pt idx="7">
                  <c:v>24818883.988122445</c:v>
                </c:pt>
                <c:pt idx="8">
                  <c:v>24638692.061107159</c:v>
                </c:pt>
                <c:pt idx="9">
                  <c:v>26932492.841142751</c:v>
                </c:pt>
                <c:pt idx="10">
                  <c:v>31030645.649082515</c:v>
                </c:pt>
                <c:pt idx="11">
                  <c:v>33177729.984342046</c:v>
                </c:pt>
                <c:pt idx="12">
                  <c:v>36928770.8328261</c:v>
                </c:pt>
                <c:pt idx="13">
                  <c:v>32150983.421538804</c:v>
                </c:pt>
                <c:pt idx="14">
                  <c:v>30214503.829972349</c:v>
                </c:pt>
                <c:pt idx="15">
                  <c:v>27080638.799823593</c:v>
                </c:pt>
                <c:pt idx="16">
                  <c:v>25109203.326868754</c:v>
                </c:pt>
                <c:pt idx="17">
                  <c:v>23015336.83464735</c:v>
                </c:pt>
                <c:pt idx="18">
                  <c:v>24913874.704016507</c:v>
                </c:pt>
                <c:pt idx="19">
                  <c:v>24620012.962585144</c:v>
                </c:pt>
                <c:pt idx="20">
                  <c:v>23879112.818114411</c:v>
                </c:pt>
                <c:pt idx="21">
                  <c:v>26651026.268359918</c:v>
                </c:pt>
                <c:pt idx="22">
                  <c:v>28067190.775358018</c:v>
                </c:pt>
                <c:pt idx="23">
                  <c:v>35146019.784354106</c:v>
                </c:pt>
                <c:pt idx="24">
                  <c:v>36494547.407588974</c:v>
                </c:pt>
                <c:pt idx="25">
                  <c:v>30035287.394115128</c:v>
                </c:pt>
                <c:pt idx="26">
                  <c:v>31480846.775170226</c:v>
                </c:pt>
                <c:pt idx="27">
                  <c:v>26753283.228608586</c:v>
                </c:pt>
                <c:pt idx="28">
                  <c:v>24187467.46193096</c:v>
                </c:pt>
                <c:pt idx="29">
                  <c:v>23071304.969089568</c:v>
                </c:pt>
                <c:pt idx="30">
                  <c:v>24482348.089463852</c:v>
                </c:pt>
                <c:pt idx="31">
                  <c:v>24738145.746817224</c:v>
                </c:pt>
                <c:pt idx="32">
                  <c:v>24029599.820947748</c:v>
                </c:pt>
                <c:pt idx="33">
                  <c:v>25530310.24451457</c:v>
                </c:pt>
                <c:pt idx="34">
                  <c:v>29018549.093638316</c:v>
                </c:pt>
                <c:pt idx="35">
                  <c:v>33870007.865043893</c:v>
                </c:pt>
                <c:pt idx="36">
                  <c:v>34862997.862357475</c:v>
                </c:pt>
                <c:pt idx="37">
                  <c:v>31471072.872327093</c:v>
                </c:pt>
                <c:pt idx="38">
                  <c:v>30217443.324707843</c:v>
                </c:pt>
                <c:pt idx="39">
                  <c:v>25344610.941988889</c:v>
                </c:pt>
                <c:pt idx="40">
                  <c:v>24742516.529698677</c:v>
                </c:pt>
                <c:pt idx="41">
                  <c:v>23566235.76758628</c:v>
                </c:pt>
                <c:pt idx="42">
                  <c:v>25836711.162095159</c:v>
                </c:pt>
                <c:pt idx="43">
                  <c:v>25610976.027283538</c:v>
                </c:pt>
                <c:pt idx="44">
                  <c:v>24445775.469872862</c:v>
                </c:pt>
                <c:pt idx="45">
                  <c:v>25511333.426476706</c:v>
                </c:pt>
                <c:pt idx="46">
                  <c:v>29057541.268075027</c:v>
                </c:pt>
                <c:pt idx="47">
                  <c:v>34248685.357164353</c:v>
                </c:pt>
                <c:pt idx="48">
                  <c:v>35716897.03674724</c:v>
                </c:pt>
                <c:pt idx="49">
                  <c:v>31195213.248861451</c:v>
                </c:pt>
                <c:pt idx="50">
                  <c:v>29616981.054057527</c:v>
                </c:pt>
                <c:pt idx="51">
                  <c:v>26350431.427617919</c:v>
                </c:pt>
                <c:pt idx="52">
                  <c:v>23961699.973233122</c:v>
                </c:pt>
                <c:pt idx="53">
                  <c:v>23382834.897324689</c:v>
                </c:pt>
                <c:pt idx="54">
                  <c:v>25510099.49398528</c:v>
                </c:pt>
                <c:pt idx="55">
                  <c:v>25371709.538885478</c:v>
                </c:pt>
                <c:pt idx="56">
                  <c:v>23287299.607124537</c:v>
                </c:pt>
                <c:pt idx="57">
                  <c:v>26406052.200521942</c:v>
                </c:pt>
                <c:pt idx="58">
                  <c:v>28611103.636417069</c:v>
                </c:pt>
                <c:pt idx="59">
                  <c:v>34312726.585678071</c:v>
                </c:pt>
                <c:pt idx="60">
                  <c:v>37394975.725183614</c:v>
                </c:pt>
                <c:pt idx="61">
                  <c:v>30906899.318119992</c:v>
                </c:pt>
                <c:pt idx="62">
                  <c:v>30135907.003718819</c:v>
                </c:pt>
                <c:pt idx="63">
                  <c:v>25473787.137891278</c:v>
                </c:pt>
                <c:pt idx="64">
                  <c:v>24448707.244651984</c:v>
                </c:pt>
                <c:pt idx="65">
                  <c:v>23768112.183420561</c:v>
                </c:pt>
                <c:pt idx="66">
                  <c:v>26392610.221115161</c:v>
                </c:pt>
                <c:pt idx="67">
                  <c:v>26131857.433775961</c:v>
                </c:pt>
                <c:pt idx="68">
                  <c:v>23866796.878398109</c:v>
                </c:pt>
                <c:pt idx="69">
                  <c:v>26495169.533395652</c:v>
                </c:pt>
                <c:pt idx="70">
                  <c:v>28860571.907525148</c:v>
                </c:pt>
                <c:pt idx="71">
                  <c:v>34332941.088185742</c:v>
                </c:pt>
                <c:pt idx="72">
                  <c:v>35828307.430102929</c:v>
                </c:pt>
                <c:pt idx="73">
                  <c:v>33029978.365731973</c:v>
                </c:pt>
                <c:pt idx="74">
                  <c:v>30653479.100306693</c:v>
                </c:pt>
                <c:pt idx="75">
                  <c:v>26713943.323183533</c:v>
                </c:pt>
                <c:pt idx="76">
                  <c:v>24155128.771185834</c:v>
                </c:pt>
                <c:pt idx="77">
                  <c:v>23557789.034143437</c:v>
                </c:pt>
                <c:pt idx="78">
                  <c:v>26810286.805466529</c:v>
                </c:pt>
                <c:pt idx="79">
                  <c:v>26391614.04232987</c:v>
                </c:pt>
                <c:pt idx="80">
                  <c:v>23839919.454108853</c:v>
                </c:pt>
                <c:pt idx="81">
                  <c:v>26626715.072880369</c:v>
                </c:pt>
                <c:pt idx="82">
                  <c:v>29283695.82537891</c:v>
                </c:pt>
                <c:pt idx="83">
                  <c:v>34226614.113402784</c:v>
                </c:pt>
                <c:pt idx="84">
                  <c:v>35783634.427194506</c:v>
                </c:pt>
                <c:pt idx="85">
                  <c:v>31574204.858366434</c:v>
                </c:pt>
                <c:pt idx="86">
                  <c:v>31469548.389101002</c:v>
                </c:pt>
                <c:pt idx="87">
                  <c:v>28056265.402974647</c:v>
                </c:pt>
                <c:pt idx="88">
                  <c:v>25728570.041934878</c:v>
                </c:pt>
                <c:pt idx="89">
                  <c:v>25542977.292799946</c:v>
                </c:pt>
                <c:pt idx="90">
                  <c:v>27841215.417585772</c:v>
                </c:pt>
                <c:pt idx="91">
                  <c:v>27931861.175402693</c:v>
                </c:pt>
                <c:pt idx="92">
                  <c:v>24945711.322902419</c:v>
                </c:pt>
                <c:pt idx="93">
                  <c:v>26024506.368168548</c:v>
                </c:pt>
                <c:pt idx="94">
                  <c:v>30592718.119140346</c:v>
                </c:pt>
                <c:pt idx="95">
                  <c:v>34821585.020443372</c:v>
                </c:pt>
                <c:pt idx="96">
                  <c:v>38082031.25884898</c:v>
                </c:pt>
                <c:pt idx="97">
                  <c:v>33552054.058485258</c:v>
                </c:pt>
                <c:pt idx="98">
                  <c:v>32507237.391216222</c:v>
                </c:pt>
                <c:pt idx="99">
                  <c:v>28127236.499098398</c:v>
                </c:pt>
                <c:pt idx="100">
                  <c:v>25975747.275312845</c:v>
                </c:pt>
                <c:pt idx="101">
                  <c:v>25757932.490973797</c:v>
                </c:pt>
                <c:pt idx="102">
                  <c:v>28577588.812846299</c:v>
                </c:pt>
                <c:pt idx="103">
                  <c:v>26876901.879141729</c:v>
                </c:pt>
                <c:pt idx="104">
                  <c:v>24988162.861629896</c:v>
                </c:pt>
                <c:pt idx="105">
                  <c:v>27606886.394618288</c:v>
                </c:pt>
                <c:pt idx="106">
                  <c:v>29948141.788365092</c:v>
                </c:pt>
                <c:pt idx="107">
                  <c:v>36169978.591134459</c:v>
                </c:pt>
                <c:pt idx="108">
                  <c:v>37089892.550970122</c:v>
                </c:pt>
                <c:pt idx="109">
                  <c:v>33385419.011834238</c:v>
                </c:pt>
                <c:pt idx="110">
                  <c:v>33126879.827044621</c:v>
                </c:pt>
                <c:pt idx="111">
                  <c:v>28872555.559582617</c:v>
                </c:pt>
                <c:pt idx="112">
                  <c:v>26966122.226129971</c:v>
                </c:pt>
                <c:pt idx="113">
                  <c:v>24822713.591150984</c:v>
                </c:pt>
                <c:pt idx="114">
                  <c:v>28436219.809558362</c:v>
                </c:pt>
                <c:pt idx="115">
                  <c:v>27408181.761696666</c:v>
                </c:pt>
                <c:pt idx="116">
                  <c:v>25193779.06797269</c:v>
                </c:pt>
                <c:pt idx="117">
                  <c:v>26997876.389404275</c:v>
                </c:pt>
                <c:pt idx="118">
                  <c:v>30534969.718450148</c:v>
                </c:pt>
                <c:pt idx="119">
                  <c:v>35120803.417059459</c:v>
                </c:pt>
                <c:pt idx="120">
                  <c:v>37492990.423710831</c:v>
                </c:pt>
                <c:pt idx="121">
                  <c:v>33458869.254073992</c:v>
                </c:pt>
                <c:pt idx="122">
                  <c:v>32763141.885886773</c:v>
                </c:pt>
                <c:pt idx="123">
                  <c:v>28347794.058817737</c:v>
                </c:pt>
                <c:pt idx="124">
                  <c:v>26445875.590095684</c:v>
                </c:pt>
                <c:pt idx="125">
                  <c:v>25397236.755946986</c:v>
                </c:pt>
                <c:pt idx="126">
                  <c:v>28060183.023337901</c:v>
                </c:pt>
                <c:pt idx="127">
                  <c:v>27468345.43259</c:v>
                </c:pt>
                <c:pt idx="128">
                  <c:v>25535464.612823479</c:v>
                </c:pt>
                <c:pt idx="129">
                  <c:v>27779794.7744864</c:v>
                </c:pt>
                <c:pt idx="130">
                  <c:v>30078879.490350891</c:v>
                </c:pt>
                <c:pt idx="131">
                  <c:v>35986700.148670606</c:v>
                </c:pt>
                <c:pt idx="132">
                  <c:v>37499853.548655428</c:v>
                </c:pt>
                <c:pt idx="133">
                  <c:v>34589479.443487942</c:v>
                </c:pt>
                <c:pt idx="134">
                  <c:v>32839693.064119838</c:v>
                </c:pt>
                <c:pt idx="135">
                  <c:v>28489553.927952994</c:v>
                </c:pt>
                <c:pt idx="136">
                  <c:v>26634366.084766485</c:v>
                </c:pt>
                <c:pt idx="137">
                  <c:v>25507991.991454437</c:v>
                </c:pt>
                <c:pt idx="138">
                  <c:v>27890957.338116277</c:v>
                </c:pt>
                <c:pt idx="139">
                  <c:v>27395256.203833275</c:v>
                </c:pt>
                <c:pt idx="140">
                  <c:v>25697703.323975757</c:v>
                </c:pt>
                <c:pt idx="141">
                  <c:v>27955760.392582756</c:v>
                </c:pt>
                <c:pt idx="142">
                  <c:v>30189582.77781599</c:v>
                </c:pt>
                <c:pt idx="143">
                  <c:v>36027605.318347484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70-46AC-BD02-89276BE76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GS&lt;50 Normalized Month (WN)'!$D$1</c:f>
              <c:strCache>
                <c:ptCount val="1"/>
                <c:pt idx="0">
                  <c:v> TB_GSlt50kWh_NoCDM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 (WN)'!$D$2:$D$145</c:f>
              <c:numCache>
                <c:formatCode>_(* #,##0_);_(* \(#,##0\);_(* "-"??_);_(@_)</c:formatCode>
                <c:ptCount val="144"/>
                <c:pt idx="0">
                  <c:v>14063470.954466397</c:v>
                </c:pt>
                <c:pt idx="1">
                  <c:v>12593990.544466389</c:v>
                </c:pt>
                <c:pt idx="2">
                  <c:v>12631237.844466392</c:v>
                </c:pt>
                <c:pt idx="3">
                  <c:v>11229897.434466371</c:v>
                </c:pt>
                <c:pt idx="4">
                  <c:v>10514335.94446641</c:v>
                </c:pt>
                <c:pt idx="5">
                  <c:v>9911695.3344663866</c:v>
                </c:pt>
                <c:pt idx="6">
                  <c:v>10414020.254466401</c:v>
                </c:pt>
                <c:pt idx="7">
                  <c:v>10488884.114466378</c:v>
                </c:pt>
                <c:pt idx="8">
                  <c:v>9917097.2744664121</c:v>
                </c:pt>
                <c:pt idx="9">
                  <c:v>10570537.392078405</c:v>
                </c:pt>
                <c:pt idx="10">
                  <c:v>11966683.716854399</c:v>
                </c:pt>
                <c:pt idx="11">
                  <c:v>14488516.214466402</c:v>
                </c:pt>
                <c:pt idx="12">
                  <c:v>15391200.409158656</c:v>
                </c:pt>
                <c:pt idx="13">
                  <c:v>13508217.449158659</c:v>
                </c:pt>
                <c:pt idx="14">
                  <c:v>13569784.539158652</c:v>
                </c:pt>
                <c:pt idx="15">
                  <c:v>11392171.739158669</c:v>
                </c:pt>
                <c:pt idx="16">
                  <c:v>10805868.629158646</c:v>
                </c:pt>
                <c:pt idx="17">
                  <c:v>10047478.889158642</c:v>
                </c:pt>
                <c:pt idx="18">
                  <c:v>10592943.219158662</c:v>
                </c:pt>
                <c:pt idx="19">
                  <c:v>10596375.052770652</c:v>
                </c:pt>
                <c:pt idx="20">
                  <c:v>10083567.483158655</c:v>
                </c:pt>
                <c:pt idx="21">
                  <c:v>10955848.910158675</c:v>
                </c:pt>
                <c:pt idx="22">
                  <c:v>12555970.239158671</c:v>
                </c:pt>
                <c:pt idx="23">
                  <c:v>13645088.359158646</c:v>
                </c:pt>
                <c:pt idx="24">
                  <c:v>15046380.398526348</c:v>
                </c:pt>
                <c:pt idx="25">
                  <c:v>13717002.876526358</c:v>
                </c:pt>
                <c:pt idx="26">
                  <c:v>13265796.418526402</c:v>
                </c:pt>
                <c:pt idx="27">
                  <c:v>11148469.469526365</c:v>
                </c:pt>
                <c:pt idx="28">
                  <c:v>10799890.806526352</c:v>
                </c:pt>
                <c:pt idx="29">
                  <c:v>10336838.356526336</c:v>
                </c:pt>
                <c:pt idx="30">
                  <c:v>11024526.425526379</c:v>
                </c:pt>
                <c:pt idx="31">
                  <c:v>11075757.129526347</c:v>
                </c:pt>
                <c:pt idx="32">
                  <c:v>10438151.518526342</c:v>
                </c:pt>
                <c:pt idx="33">
                  <c:v>10886683.006526368</c:v>
                </c:pt>
                <c:pt idx="34">
                  <c:v>11497281.430526339</c:v>
                </c:pt>
                <c:pt idx="35">
                  <c:v>12724783.321526384</c:v>
                </c:pt>
                <c:pt idx="36">
                  <c:v>14463575.22574288</c:v>
                </c:pt>
                <c:pt idx="37">
                  <c:v>13447183.655742858</c:v>
                </c:pt>
                <c:pt idx="38">
                  <c:v>12794711.545742895</c:v>
                </c:pt>
                <c:pt idx="39">
                  <c:v>11392813.425742846</c:v>
                </c:pt>
                <c:pt idx="40">
                  <c:v>10714098.015742861</c:v>
                </c:pt>
                <c:pt idx="41">
                  <c:v>10430200.305742871</c:v>
                </c:pt>
                <c:pt idx="42">
                  <c:v>11328724.89574286</c:v>
                </c:pt>
                <c:pt idx="43">
                  <c:v>11571175.055742867</c:v>
                </c:pt>
                <c:pt idx="44">
                  <c:v>10321746.885742884</c:v>
                </c:pt>
                <c:pt idx="45">
                  <c:v>10521528.575742852</c:v>
                </c:pt>
                <c:pt idx="46">
                  <c:v>11256161.045742854</c:v>
                </c:pt>
                <c:pt idx="47">
                  <c:v>13764672.905742895</c:v>
                </c:pt>
                <c:pt idx="48">
                  <c:v>14343453.216893746</c:v>
                </c:pt>
                <c:pt idx="49">
                  <c:v>12711893.556893792</c:v>
                </c:pt>
                <c:pt idx="50">
                  <c:v>13510644.686893711</c:v>
                </c:pt>
                <c:pt idx="51">
                  <c:v>11131255.036893748</c:v>
                </c:pt>
                <c:pt idx="52">
                  <c:v>10860581.426893739</c:v>
                </c:pt>
                <c:pt idx="53">
                  <c:v>10519928.806893751</c:v>
                </c:pt>
                <c:pt idx="54">
                  <c:v>11315985.256893709</c:v>
                </c:pt>
                <c:pt idx="55">
                  <c:v>11090769.596893732</c:v>
                </c:pt>
                <c:pt idx="56">
                  <c:v>10318049.376893764</c:v>
                </c:pt>
                <c:pt idx="57">
                  <c:v>10807140.926893745</c:v>
                </c:pt>
                <c:pt idx="58">
                  <c:v>12595937.326893749</c:v>
                </c:pt>
                <c:pt idx="59">
                  <c:v>14251192.646893697</c:v>
                </c:pt>
                <c:pt idx="60">
                  <c:v>15487349.478090642</c:v>
                </c:pt>
                <c:pt idx="61">
                  <c:v>13984303.518090684</c:v>
                </c:pt>
                <c:pt idx="62">
                  <c:v>13430304.528090633</c:v>
                </c:pt>
                <c:pt idx="63">
                  <c:v>11842414.6180907</c:v>
                </c:pt>
                <c:pt idx="64">
                  <c:v>11149383.268090665</c:v>
                </c:pt>
                <c:pt idx="65">
                  <c:v>10795985.63809067</c:v>
                </c:pt>
                <c:pt idx="66">
                  <c:v>11780107.118090665</c:v>
                </c:pt>
                <c:pt idx="67">
                  <c:v>11411251.258090649</c:v>
                </c:pt>
                <c:pt idx="68">
                  <c:v>10502730.918090679</c:v>
                </c:pt>
                <c:pt idx="69">
                  <c:v>11592985.148090666</c:v>
                </c:pt>
                <c:pt idx="70">
                  <c:v>13036078.528090673</c:v>
                </c:pt>
                <c:pt idx="71">
                  <c:v>13651124.658090642</c:v>
                </c:pt>
                <c:pt idx="72">
                  <c:v>15450818.072486484</c:v>
                </c:pt>
                <c:pt idx="73">
                  <c:v>13956467.072486553</c:v>
                </c:pt>
                <c:pt idx="74">
                  <c:v>13466624.482486509</c:v>
                </c:pt>
                <c:pt idx="75">
                  <c:v>11857796.482486546</c:v>
                </c:pt>
                <c:pt idx="76">
                  <c:v>11371708.072486496</c:v>
                </c:pt>
                <c:pt idx="77">
                  <c:v>10788475.332486559</c:v>
                </c:pt>
                <c:pt idx="78">
                  <c:v>12077507.492486516</c:v>
                </c:pt>
                <c:pt idx="79">
                  <c:v>11427332.232486537</c:v>
                </c:pt>
                <c:pt idx="80">
                  <c:v>10504707.542486519</c:v>
                </c:pt>
                <c:pt idx="81">
                  <c:v>11435723.092486512</c:v>
                </c:pt>
                <c:pt idx="82">
                  <c:v>13053060.732486539</c:v>
                </c:pt>
                <c:pt idx="83">
                  <c:v>14389735.212486496</c:v>
                </c:pt>
                <c:pt idx="84">
                  <c:v>14485860.174549976</c:v>
                </c:pt>
                <c:pt idx="85">
                  <c:v>13707720.514549965</c:v>
                </c:pt>
                <c:pt idx="86">
                  <c:v>12594427.794549998</c:v>
                </c:pt>
                <c:pt idx="87">
                  <c:v>10208951.224550037</c:v>
                </c:pt>
                <c:pt idx="88">
                  <c:v>9613596.5245500151</c:v>
                </c:pt>
                <c:pt idx="89">
                  <c:v>9772725.7245500628</c:v>
                </c:pt>
                <c:pt idx="90">
                  <c:v>11161158.254549997</c:v>
                </c:pt>
                <c:pt idx="91">
                  <c:v>10656680.594549995</c:v>
                </c:pt>
                <c:pt idx="92">
                  <c:v>9850384.1045500394</c:v>
                </c:pt>
                <c:pt idx="93">
                  <c:v>11234372.434549997</c:v>
                </c:pt>
                <c:pt idx="94">
                  <c:v>11836082.98455005</c:v>
                </c:pt>
                <c:pt idx="95">
                  <c:v>13283818.114549991</c:v>
                </c:pt>
                <c:pt idx="96">
                  <c:v>13272431.476802889</c:v>
                </c:pt>
                <c:pt idx="97">
                  <c:v>13138044.586803002</c:v>
                </c:pt>
                <c:pt idx="98">
                  <c:v>12286582.916802878</c:v>
                </c:pt>
                <c:pt idx="99">
                  <c:v>10720774.456802933</c:v>
                </c:pt>
                <c:pt idx="100">
                  <c:v>10442304.036802925</c:v>
                </c:pt>
                <c:pt idx="101">
                  <c:v>10600876.246802963</c:v>
                </c:pt>
                <c:pt idx="102">
                  <c:v>11779120.786802934</c:v>
                </c:pt>
                <c:pt idx="103">
                  <c:v>11771902.156802928</c:v>
                </c:pt>
                <c:pt idx="104">
                  <c:v>10596162.846802952</c:v>
                </c:pt>
                <c:pt idx="105">
                  <c:v>10931292.84680292</c:v>
                </c:pt>
                <c:pt idx="106">
                  <c:v>12414546.076802967</c:v>
                </c:pt>
                <c:pt idx="107">
                  <c:v>14310942.16680293</c:v>
                </c:pt>
                <c:pt idx="108">
                  <c:v>15910860.836526856</c:v>
                </c:pt>
                <c:pt idx="109">
                  <c:v>14416743.836526856</c:v>
                </c:pt>
                <c:pt idx="110">
                  <c:v>13975541.836526856</c:v>
                </c:pt>
                <c:pt idx="111">
                  <c:v>12388834.836526856</c:v>
                </c:pt>
                <c:pt idx="112">
                  <c:v>11419565.836526856</c:v>
                </c:pt>
                <c:pt idx="113">
                  <c:v>10990180.836526856</c:v>
                </c:pt>
                <c:pt idx="114">
                  <c:v>11581437.836526856</c:v>
                </c:pt>
                <c:pt idx="115">
                  <c:v>11824724.836526856</c:v>
                </c:pt>
                <c:pt idx="116">
                  <c:v>10784565.836526856</c:v>
                </c:pt>
                <c:pt idx="117">
                  <c:v>11310618.836526856</c:v>
                </c:pt>
                <c:pt idx="118">
                  <c:v>12663291.836526856</c:v>
                </c:pt>
                <c:pt idx="119">
                  <c:v>14639322.836526856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D5-40E1-992D-115E0882E063}"/>
            </c:ext>
          </c:extLst>
        </c:ser>
        <c:ser>
          <c:idx val="2"/>
          <c:order val="1"/>
          <c:tx>
            <c:strRef>
              <c:f>'TB GS&lt;50 Normalized Month (WN)'!$Q$1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 (WN)'!$Q$2:$Q$145</c:f>
              <c:numCache>
                <c:formatCode>_(* #,##0_);_(* \(#,##0\);_(* "-"??_);_(@_)</c:formatCode>
                <c:ptCount val="144"/>
                <c:pt idx="0">
                  <c:v>14243788.698384</c:v>
                </c:pt>
                <c:pt idx="1">
                  <c:v>12779845.168954646</c:v>
                </c:pt>
                <c:pt idx="2">
                  <c:v>12390318.399871562</c:v>
                </c:pt>
                <c:pt idx="3">
                  <c:v>10979006.176530082</c:v>
                </c:pt>
                <c:pt idx="4">
                  <c:v>10331143.786438223</c:v>
                </c:pt>
                <c:pt idx="5">
                  <c:v>9904872.950624425</c:v>
                </c:pt>
                <c:pt idx="6">
                  <c:v>10799185.71779147</c:v>
                </c:pt>
                <c:pt idx="7">
                  <c:v>10246395.435421368</c:v>
                </c:pt>
                <c:pt idx="8">
                  <c:v>10096068.762944363</c:v>
                </c:pt>
                <c:pt idx="9">
                  <c:v>10489686.63884237</c:v>
                </c:pt>
                <c:pt idx="10">
                  <c:v>11865380.515668588</c:v>
                </c:pt>
                <c:pt idx="11">
                  <c:v>13034352.242241491</c:v>
                </c:pt>
                <c:pt idx="12">
                  <c:v>14533624.461793046</c:v>
                </c:pt>
                <c:pt idx="13">
                  <c:v>13087186.536589054</c:v>
                </c:pt>
                <c:pt idx="14">
                  <c:v>12698094.974652162</c:v>
                </c:pt>
                <c:pt idx="15">
                  <c:v>11243767.054922311</c:v>
                </c:pt>
                <c:pt idx="16">
                  <c:v>10825054.613140352</c:v>
                </c:pt>
                <c:pt idx="17">
                  <c:v>10164197.060969803</c:v>
                </c:pt>
                <c:pt idx="18">
                  <c:v>11459959.833412919</c:v>
                </c:pt>
                <c:pt idx="19">
                  <c:v>11059623.855764115</c:v>
                </c:pt>
                <c:pt idx="20">
                  <c:v>10162994.51962805</c:v>
                </c:pt>
                <c:pt idx="21">
                  <c:v>10935154.834432777</c:v>
                </c:pt>
                <c:pt idx="22">
                  <c:v>11843927.397772681</c:v>
                </c:pt>
                <c:pt idx="23">
                  <c:v>13905837.435836414</c:v>
                </c:pt>
                <c:pt idx="24">
                  <c:v>14829996.93449951</c:v>
                </c:pt>
                <c:pt idx="25">
                  <c:v>12889391.224013695</c:v>
                </c:pt>
                <c:pt idx="26">
                  <c:v>13333748.056745457</c:v>
                </c:pt>
                <c:pt idx="27">
                  <c:v>11365661.752381662</c:v>
                </c:pt>
                <c:pt idx="28">
                  <c:v>10820094.753505671</c:v>
                </c:pt>
                <c:pt idx="29">
                  <c:v>10594777.140593322</c:v>
                </c:pt>
                <c:pt idx="30">
                  <c:v>11057496.209501404</c:v>
                </c:pt>
                <c:pt idx="31">
                  <c:v>10925723.844497647</c:v>
                </c:pt>
                <c:pt idx="32">
                  <c:v>10201108.568091735</c:v>
                </c:pt>
                <c:pt idx="33">
                  <c:v>10879396.867084308</c:v>
                </c:pt>
                <c:pt idx="34">
                  <c:v>12100681.989813261</c:v>
                </c:pt>
                <c:pt idx="35">
                  <c:v>13718300.543530097</c:v>
                </c:pt>
                <c:pt idx="36">
                  <c:v>14875681.989628021</c:v>
                </c:pt>
                <c:pt idx="37">
                  <c:v>13782968.320781544</c:v>
                </c:pt>
                <c:pt idx="38">
                  <c:v>13143415.598779773</c:v>
                </c:pt>
                <c:pt idx="39">
                  <c:v>11286586.743500581</c:v>
                </c:pt>
                <c:pt idx="40">
                  <c:v>10941609.408519922</c:v>
                </c:pt>
                <c:pt idx="41">
                  <c:v>10441318.832677469</c:v>
                </c:pt>
                <c:pt idx="42">
                  <c:v>11231501.546188299</c:v>
                </c:pt>
                <c:pt idx="43">
                  <c:v>11065242.651675669</c:v>
                </c:pt>
                <c:pt idx="44">
                  <c:v>10452579.195703361</c:v>
                </c:pt>
                <c:pt idx="45">
                  <c:v>10788860.855976617</c:v>
                </c:pt>
                <c:pt idx="46">
                  <c:v>11948965.94130297</c:v>
                </c:pt>
                <c:pt idx="47">
                  <c:v>13808289.411022501</c:v>
                </c:pt>
                <c:pt idx="48">
                  <c:v>14852183.975051068</c:v>
                </c:pt>
                <c:pt idx="49">
                  <c:v>13596915.061284129</c:v>
                </c:pt>
                <c:pt idx="50">
                  <c:v>13625822.659391865</c:v>
                </c:pt>
                <c:pt idx="51">
                  <c:v>11409515.855454776</c:v>
                </c:pt>
                <c:pt idx="52">
                  <c:v>10771765.990325904</c:v>
                </c:pt>
                <c:pt idx="53">
                  <c:v>11000692.138141016</c:v>
                </c:pt>
                <c:pt idx="54">
                  <c:v>11528065.533344232</c:v>
                </c:pt>
                <c:pt idx="55">
                  <c:v>11627784.144797012</c:v>
                </c:pt>
                <c:pt idx="56">
                  <c:v>10340467.541861558</c:v>
                </c:pt>
                <c:pt idx="57">
                  <c:v>10985448.852854263</c:v>
                </c:pt>
                <c:pt idx="58">
                  <c:v>12352032.309442194</c:v>
                </c:pt>
                <c:pt idx="59">
                  <c:v>13642217.208836129</c:v>
                </c:pt>
                <c:pt idx="60">
                  <c:v>15475504.896320872</c:v>
                </c:pt>
                <c:pt idx="61">
                  <c:v>13988852.445461474</c:v>
                </c:pt>
                <c:pt idx="62">
                  <c:v>13385890.060611138</c:v>
                </c:pt>
                <c:pt idx="63">
                  <c:v>11536425.970162127</c:v>
                </c:pt>
                <c:pt idx="64">
                  <c:v>11396979.300466709</c:v>
                </c:pt>
                <c:pt idx="65">
                  <c:v>10907926.646820379</c:v>
                </c:pt>
                <c:pt idx="66">
                  <c:v>11573277.609373715</c:v>
                </c:pt>
                <c:pt idx="67">
                  <c:v>11566591.548826864</c:v>
                </c:pt>
                <c:pt idx="68">
                  <c:v>10103816.128700132</c:v>
                </c:pt>
                <c:pt idx="69">
                  <c:v>11215976.522700386</c:v>
                </c:pt>
                <c:pt idx="70">
                  <c:v>12515709.464106409</c:v>
                </c:pt>
                <c:pt idx="71">
                  <c:v>13880280.945629977</c:v>
                </c:pt>
                <c:pt idx="72">
                  <c:v>14969967.136496684</c:v>
                </c:pt>
                <c:pt idx="73">
                  <c:v>13996842.874138042</c:v>
                </c:pt>
                <c:pt idx="74">
                  <c:v>13457494.057859216</c:v>
                </c:pt>
                <c:pt idx="75">
                  <c:v>11974293.535355944</c:v>
                </c:pt>
                <c:pt idx="76">
                  <c:v>11220955.569927333</c:v>
                </c:pt>
                <c:pt idx="77">
                  <c:v>10747055.507433468</c:v>
                </c:pt>
                <c:pt idx="78">
                  <c:v>11661869.072911274</c:v>
                </c:pt>
                <c:pt idx="79">
                  <c:v>11956299.088765515</c:v>
                </c:pt>
                <c:pt idx="80">
                  <c:v>10570188.610955596</c:v>
                </c:pt>
                <c:pt idx="81">
                  <c:v>11329750.199343987</c:v>
                </c:pt>
                <c:pt idx="82">
                  <c:v>12709600.431048928</c:v>
                </c:pt>
                <c:pt idx="83">
                  <c:v>14356703.920062551</c:v>
                </c:pt>
                <c:pt idx="84">
                  <c:v>15173725.304110782</c:v>
                </c:pt>
                <c:pt idx="85">
                  <c:v>13950029.607601743</c:v>
                </c:pt>
                <c:pt idx="86">
                  <c:v>12853456.095599433</c:v>
                </c:pt>
                <c:pt idx="87">
                  <c:v>10245109.226002116</c:v>
                </c:pt>
                <c:pt idx="88">
                  <c:v>9462452.3948904406</c:v>
                </c:pt>
                <c:pt idx="89">
                  <c:v>9311597.9918976575</c:v>
                </c:pt>
                <c:pt idx="90">
                  <c:v>10288872.310294002</c:v>
                </c:pt>
                <c:pt idx="91">
                  <c:v>10723235.081028668</c:v>
                </c:pt>
                <c:pt idx="92">
                  <c:v>9926060.1881740652</c:v>
                </c:pt>
                <c:pt idx="93">
                  <c:v>10635562.887476495</c:v>
                </c:pt>
                <c:pt idx="94">
                  <c:v>12082191.897601297</c:v>
                </c:pt>
                <c:pt idx="95">
                  <c:v>13488546.987807034</c:v>
                </c:pt>
                <c:pt idx="96">
                  <c:v>13914155.934941586</c:v>
                </c:pt>
                <c:pt idx="97">
                  <c:v>13100795.494179647</c:v>
                </c:pt>
                <c:pt idx="98">
                  <c:v>12786085.540675778</c:v>
                </c:pt>
                <c:pt idx="99">
                  <c:v>11033125.089073474</c:v>
                </c:pt>
                <c:pt idx="100">
                  <c:v>10373165.808124332</c:v>
                </c:pt>
                <c:pt idx="101">
                  <c:v>10158407.882297536</c:v>
                </c:pt>
                <c:pt idx="102">
                  <c:v>11496465.728252953</c:v>
                </c:pt>
                <c:pt idx="103">
                  <c:v>11101143.333864983</c:v>
                </c:pt>
                <c:pt idx="104">
                  <c:v>10669984.316799538</c:v>
                </c:pt>
                <c:pt idx="105">
                  <c:v>11502580.815800637</c:v>
                </c:pt>
                <c:pt idx="106">
                  <c:v>12636770.407000417</c:v>
                </c:pt>
                <c:pt idx="107">
                  <c:v>14396790.957219478</c:v>
                </c:pt>
                <c:pt idx="108">
                  <c:v>15046770.912019301</c:v>
                </c:pt>
                <c:pt idx="109">
                  <c:v>14008740.87824114</c:v>
                </c:pt>
                <c:pt idx="110">
                  <c:v>13851331.149058538</c:v>
                </c:pt>
                <c:pt idx="111">
                  <c:v>12239887.320862003</c:v>
                </c:pt>
                <c:pt idx="112">
                  <c:v>11548110.935906081</c:v>
                </c:pt>
                <c:pt idx="113">
                  <c:v>10963539.319790022</c:v>
                </c:pt>
                <c:pt idx="114">
                  <c:v>11958837.979174716</c:v>
                </c:pt>
                <c:pt idx="115">
                  <c:v>11642813.0432151</c:v>
                </c:pt>
                <c:pt idx="116">
                  <c:v>10793895.9543867</c:v>
                </c:pt>
                <c:pt idx="117">
                  <c:v>11484312.695345163</c:v>
                </c:pt>
                <c:pt idx="118">
                  <c:v>12819833.563876361</c:v>
                </c:pt>
                <c:pt idx="119">
                  <c:v>14693687.404090671</c:v>
                </c:pt>
                <c:pt idx="120">
                  <c:v>15021047.076754712</c:v>
                </c:pt>
                <c:pt idx="121">
                  <c:v>14772297.889241479</c:v>
                </c:pt>
                <c:pt idx="122">
                  <c:v>13757401.796439756</c:v>
                </c:pt>
                <c:pt idx="123">
                  <c:v>12561004.533581268</c:v>
                </c:pt>
                <c:pt idx="124">
                  <c:v>11489596.797071274</c:v>
                </c:pt>
                <c:pt idx="125">
                  <c:v>11217149.746117916</c:v>
                </c:pt>
                <c:pt idx="126">
                  <c:v>12139559.827357713</c:v>
                </c:pt>
                <c:pt idx="127">
                  <c:v>11815235.770666305</c:v>
                </c:pt>
                <c:pt idx="128">
                  <c:v>11219148.730125468</c:v>
                </c:pt>
                <c:pt idx="129">
                  <c:v>12001850.745399538</c:v>
                </c:pt>
                <c:pt idx="130">
                  <c:v>13250986.081040192</c:v>
                </c:pt>
                <c:pt idx="131">
                  <c:v>14564868.968591187</c:v>
                </c:pt>
                <c:pt idx="132">
                  <c:v>15458570.433953749</c:v>
                </c:pt>
                <c:pt idx="133">
                  <c:v>15209885.840006227</c:v>
                </c:pt>
                <c:pt idx="134">
                  <c:v>14195054.36240164</c:v>
                </c:pt>
                <c:pt idx="135">
                  <c:v>12998721.736378951</c:v>
                </c:pt>
                <c:pt idx="136">
                  <c:v>11927378.65835066</c:v>
                </c:pt>
                <c:pt idx="137">
                  <c:v>11654996.287532164</c:v>
                </c:pt>
                <c:pt idx="138">
                  <c:v>12577471.070567226</c:v>
                </c:pt>
                <c:pt idx="139">
                  <c:v>12253211.737338757</c:v>
                </c:pt>
                <c:pt idx="140">
                  <c:v>11657189.441935768</c:v>
                </c:pt>
                <c:pt idx="141">
                  <c:v>12439956.224029874</c:v>
                </c:pt>
                <c:pt idx="142">
                  <c:v>13689156.348180009</c:v>
                </c:pt>
                <c:pt idx="143">
                  <c:v>15003104.045937179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D5-40E1-992D-115E0882E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GS&gt;50 Normalized Month (WN)'!$D$1</c:f>
              <c:strCache>
                <c:ptCount val="1"/>
                <c:pt idx="0">
                  <c:v>TB_GSgt50kWh_NoCDM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 (WN)'!$D$2:$D$145</c:f>
              <c:numCache>
                <c:formatCode>_(* #,##0_);_(* \(#,##0\);_(* "-"??_);_(@_)</c:formatCode>
                <c:ptCount val="144"/>
                <c:pt idx="0">
                  <c:v>28995206.669760678</c:v>
                </c:pt>
                <c:pt idx="1">
                  <c:v>26014224.669760678</c:v>
                </c:pt>
                <c:pt idx="2">
                  <c:v>26487357.669760678</c:v>
                </c:pt>
                <c:pt idx="3">
                  <c:v>23179193.669760678</c:v>
                </c:pt>
                <c:pt idx="4">
                  <c:v>21647652.669760678</c:v>
                </c:pt>
                <c:pt idx="5">
                  <c:v>20878094.669760678</c:v>
                </c:pt>
                <c:pt idx="6">
                  <c:v>22033662.669760678</c:v>
                </c:pt>
                <c:pt idx="7">
                  <c:v>22313973.669760678</c:v>
                </c:pt>
                <c:pt idx="8">
                  <c:v>21097275.669760678</c:v>
                </c:pt>
                <c:pt idx="9">
                  <c:v>22315413.669760678</c:v>
                </c:pt>
                <c:pt idx="10">
                  <c:v>24559879.669760678</c:v>
                </c:pt>
                <c:pt idx="11">
                  <c:v>28896174.669760678</c:v>
                </c:pt>
                <c:pt idx="12">
                  <c:v>30293413.64212333</c:v>
                </c:pt>
                <c:pt idx="13">
                  <c:v>27086922.64212333</c:v>
                </c:pt>
                <c:pt idx="14">
                  <c:v>27135944.64212333</c:v>
                </c:pt>
                <c:pt idx="15">
                  <c:v>23347565.64212333</c:v>
                </c:pt>
                <c:pt idx="16">
                  <c:v>21725234.64212333</c:v>
                </c:pt>
                <c:pt idx="17">
                  <c:v>20427023.64212333</c:v>
                </c:pt>
                <c:pt idx="18">
                  <c:v>21113525.64212333</c:v>
                </c:pt>
                <c:pt idx="19">
                  <c:v>21371911.64212333</c:v>
                </c:pt>
                <c:pt idx="20">
                  <c:v>20540949.64212333</c:v>
                </c:pt>
                <c:pt idx="21">
                  <c:v>22339339.64212333</c:v>
                </c:pt>
                <c:pt idx="22">
                  <c:v>24703279.64212333</c:v>
                </c:pt>
                <c:pt idx="23">
                  <c:v>26696980.64212333</c:v>
                </c:pt>
                <c:pt idx="24">
                  <c:v>28424848.185129702</c:v>
                </c:pt>
                <c:pt idx="25">
                  <c:v>26408676.185129702</c:v>
                </c:pt>
                <c:pt idx="26">
                  <c:v>25744752.185129702</c:v>
                </c:pt>
                <c:pt idx="27">
                  <c:v>22070706.185129702</c:v>
                </c:pt>
                <c:pt idx="28">
                  <c:v>20973523.185129702</c:v>
                </c:pt>
                <c:pt idx="29">
                  <c:v>20064724.185129702</c:v>
                </c:pt>
                <c:pt idx="30">
                  <c:v>21368206.185129702</c:v>
                </c:pt>
                <c:pt idx="31">
                  <c:v>21307923.185129702</c:v>
                </c:pt>
                <c:pt idx="32">
                  <c:v>20632261.185129702</c:v>
                </c:pt>
                <c:pt idx="33">
                  <c:v>21419320.185129702</c:v>
                </c:pt>
                <c:pt idx="34">
                  <c:v>22163339.185129702</c:v>
                </c:pt>
                <c:pt idx="35">
                  <c:v>24288327.185129702</c:v>
                </c:pt>
                <c:pt idx="36">
                  <c:v>26850333.381759644</c:v>
                </c:pt>
                <c:pt idx="37">
                  <c:v>25187777.681759633</c:v>
                </c:pt>
                <c:pt idx="38">
                  <c:v>24376971.971759643</c:v>
                </c:pt>
                <c:pt idx="39">
                  <c:v>21668230.331759639</c:v>
                </c:pt>
                <c:pt idx="40">
                  <c:v>20239384.191759657</c:v>
                </c:pt>
                <c:pt idx="41">
                  <c:v>19922107.431759637</c:v>
                </c:pt>
                <c:pt idx="42">
                  <c:v>21516110.431759644</c:v>
                </c:pt>
                <c:pt idx="43">
                  <c:v>21624668.971759651</c:v>
                </c:pt>
                <c:pt idx="44">
                  <c:v>20435204.371759642</c:v>
                </c:pt>
                <c:pt idx="45">
                  <c:v>21068635.251759648</c:v>
                </c:pt>
                <c:pt idx="46">
                  <c:v>22068158.561759651</c:v>
                </c:pt>
                <c:pt idx="47">
                  <c:v>25966803.851759639</c:v>
                </c:pt>
                <c:pt idx="48">
                  <c:v>26524301.427732486</c:v>
                </c:pt>
                <c:pt idx="49">
                  <c:v>23744727.097732488</c:v>
                </c:pt>
                <c:pt idx="50">
                  <c:v>25448842.697732486</c:v>
                </c:pt>
                <c:pt idx="51">
                  <c:v>21611640.437732492</c:v>
                </c:pt>
                <c:pt idx="52">
                  <c:v>21177942.957732484</c:v>
                </c:pt>
                <c:pt idx="53">
                  <c:v>20233919.687732488</c:v>
                </c:pt>
                <c:pt idx="54">
                  <c:v>21534107.837732486</c:v>
                </c:pt>
                <c:pt idx="55">
                  <c:v>21230678.827732485</c:v>
                </c:pt>
                <c:pt idx="56">
                  <c:v>20653099.947732501</c:v>
                </c:pt>
                <c:pt idx="57">
                  <c:v>21601320.097732484</c:v>
                </c:pt>
                <c:pt idx="58">
                  <c:v>24037501.717732489</c:v>
                </c:pt>
                <c:pt idx="59">
                  <c:v>27547529.567732483</c:v>
                </c:pt>
                <c:pt idx="60">
                  <c:v>28451872.7048513</c:v>
                </c:pt>
                <c:pt idx="61">
                  <c:v>25755056.884851277</c:v>
                </c:pt>
                <c:pt idx="62">
                  <c:v>25338434.704851296</c:v>
                </c:pt>
                <c:pt idx="63">
                  <c:v>22755429.834851295</c:v>
                </c:pt>
                <c:pt idx="64">
                  <c:v>21190362.674851283</c:v>
                </c:pt>
                <c:pt idx="65">
                  <c:v>20490162.48485129</c:v>
                </c:pt>
                <c:pt idx="66">
                  <c:v>21869329.964851294</c:v>
                </c:pt>
                <c:pt idx="67">
                  <c:v>21436663.454851288</c:v>
                </c:pt>
                <c:pt idx="68">
                  <c:v>20633562.984851286</c:v>
                </c:pt>
                <c:pt idx="69">
                  <c:v>22217902.544851299</c:v>
                </c:pt>
                <c:pt idx="70">
                  <c:v>24243925.78485129</c:v>
                </c:pt>
                <c:pt idx="71">
                  <c:v>25605468.334851291</c:v>
                </c:pt>
                <c:pt idx="72">
                  <c:v>28068967.003935955</c:v>
                </c:pt>
                <c:pt idx="73">
                  <c:v>25313972.923935961</c:v>
                </c:pt>
                <c:pt idx="74">
                  <c:v>24850895.063935962</c:v>
                </c:pt>
                <c:pt idx="75">
                  <c:v>21448874.683935951</c:v>
                </c:pt>
                <c:pt idx="76">
                  <c:v>20828039.383935958</c:v>
                </c:pt>
                <c:pt idx="77">
                  <c:v>19896718.173935954</c:v>
                </c:pt>
                <c:pt idx="78">
                  <c:v>21752557.093935966</c:v>
                </c:pt>
                <c:pt idx="79">
                  <c:v>20899300.073935956</c:v>
                </c:pt>
                <c:pt idx="80">
                  <c:v>19729696.403935958</c:v>
                </c:pt>
                <c:pt idx="81">
                  <c:v>21046584.913935963</c:v>
                </c:pt>
                <c:pt idx="82">
                  <c:v>23413422.133935962</c:v>
                </c:pt>
                <c:pt idx="83">
                  <c:v>25736747.153935958</c:v>
                </c:pt>
                <c:pt idx="84">
                  <c:v>25864008.648993447</c:v>
                </c:pt>
                <c:pt idx="85">
                  <c:v>24376511.248993456</c:v>
                </c:pt>
                <c:pt idx="86">
                  <c:v>22658247.76899346</c:v>
                </c:pt>
                <c:pt idx="87">
                  <c:v>18489887.368993454</c:v>
                </c:pt>
                <c:pt idx="88">
                  <c:v>17664511.508993454</c:v>
                </c:pt>
                <c:pt idx="89">
                  <c:v>17884161.58899346</c:v>
                </c:pt>
                <c:pt idx="90">
                  <c:v>20231733.748993449</c:v>
                </c:pt>
                <c:pt idx="91">
                  <c:v>19555762.408993453</c:v>
                </c:pt>
                <c:pt idx="92">
                  <c:v>18409251.378993459</c:v>
                </c:pt>
                <c:pt idx="93">
                  <c:v>20604963.748993441</c:v>
                </c:pt>
                <c:pt idx="94">
                  <c:v>21251996.048993461</c:v>
                </c:pt>
                <c:pt idx="95">
                  <c:v>23735839.178993464</c:v>
                </c:pt>
                <c:pt idx="96">
                  <c:v>23536412.746311586</c:v>
                </c:pt>
                <c:pt idx="97">
                  <c:v>22939141.516311586</c:v>
                </c:pt>
                <c:pt idx="98">
                  <c:v>21816988.046311583</c:v>
                </c:pt>
                <c:pt idx="99">
                  <c:v>19340633.796311583</c:v>
                </c:pt>
                <c:pt idx="100">
                  <c:v>18250114.746311594</c:v>
                </c:pt>
                <c:pt idx="101">
                  <c:v>17987006.306311589</c:v>
                </c:pt>
                <c:pt idx="102">
                  <c:v>19522999.54631158</c:v>
                </c:pt>
                <c:pt idx="103">
                  <c:v>19738012.036311597</c:v>
                </c:pt>
                <c:pt idx="104">
                  <c:v>18324048.476311591</c:v>
                </c:pt>
                <c:pt idx="105">
                  <c:v>19111659.566311598</c:v>
                </c:pt>
                <c:pt idx="106">
                  <c:v>21248375.836311597</c:v>
                </c:pt>
                <c:pt idx="107">
                  <c:v>24143852.146311585</c:v>
                </c:pt>
                <c:pt idx="108">
                  <c:v>26441921.561629042</c:v>
                </c:pt>
                <c:pt idx="109">
                  <c:v>23929958.561629042</c:v>
                </c:pt>
                <c:pt idx="110">
                  <c:v>23582756.561629042</c:v>
                </c:pt>
                <c:pt idx="111">
                  <c:v>21001005.561629042</c:v>
                </c:pt>
                <c:pt idx="112">
                  <c:v>19307186.561629042</c:v>
                </c:pt>
                <c:pt idx="113">
                  <c:v>18860165.561629042</c:v>
                </c:pt>
                <c:pt idx="114">
                  <c:v>19961359.561629042</c:v>
                </c:pt>
                <c:pt idx="115">
                  <c:v>20175951.561629042</c:v>
                </c:pt>
                <c:pt idx="116">
                  <c:v>18747957.561629042</c:v>
                </c:pt>
                <c:pt idx="117">
                  <c:v>19696312.561629042</c:v>
                </c:pt>
                <c:pt idx="118">
                  <c:v>21430850.561629042</c:v>
                </c:pt>
                <c:pt idx="119">
                  <c:v>24429638.561629042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4-4A10-A097-52E5144F3FE0}"/>
            </c:ext>
          </c:extLst>
        </c:ser>
        <c:ser>
          <c:idx val="2"/>
          <c:order val="1"/>
          <c:tx>
            <c:strRef>
              <c:f>'TB GS&gt;50 Normalized Month (WN)'!$S$1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 (WN)'!$S$2:$S$145</c:f>
              <c:numCache>
                <c:formatCode>_(* #,##0_);_(* \(#,##0\);_(* "-"??_);_(@_)</c:formatCode>
                <c:ptCount val="144"/>
                <c:pt idx="0">
                  <c:v>29290806.845459003</c:v>
                </c:pt>
                <c:pt idx="1">
                  <c:v>26318901.616463047</c:v>
                </c:pt>
                <c:pt idx="2">
                  <c:v>26092411.345543593</c:v>
                </c:pt>
                <c:pt idx="3">
                  <c:v>22767900.258941218</c:v>
                </c:pt>
                <c:pt idx="4">
                  <c:v>21327021.701915912</c:v>
                </c:pt>
                <c:pt idx="5">
                  <c:v>20825925.846321255</c:v>
                </c:pt>
                <c:pt idx="6">
                  <c:v>22445748.393704597</c:v>
                </c:pt>
                <c:pt idx="7">
                  <c:v>22054303.157344904</c:v>
                </c:pt>
                <c:pt idx="8">
                  <c:v>21270248.272281174</c:v>
                </c:pt>
                <c:pt idx="9">
                  <c:v>22196663.614134498</c:v>
                </c:pt>
                <c:pt idx="10">
                  <c:v>24393810.355567105</c:v>
                </c:pt>
                <c:pt idx="11">
                  <c:v>26512320.943860691</c:v>
                </c:pt>
                <c:pt idx="12">
                  <c:v>28887564.194318742</c:v>
                </c:pt>
                <c:pt idx="13">
                  <c:v>26396714.2964218</c:v>
                </c:pt>
                <c:pt idx="14">
                  <c:v>25706958.327053536</c:v>
                </c:pt>
                <c:pt idx="15">
                  <c:v>23104281.482829679</c:v>
                </c:pt>
                <c:pt idx="16">
                  <c:v>21781316.421875887</c:v>
                </c:pt>
                <c:pt idx="17">
                  <c:v>20533451.720876656</c:v>
                </c:pt>
                <c:pt idx="18">
                  <c:v>22082610.129323058</c:v>
                </c:pt>
                <c:pt idx="19">
                  <c:v>21880987.342971325</c:v>
                </c:pt>
                <c:pt idx="20">
                  <c:v>20554822.309936434</c:v>
                </c:pt>
                <c:pt idx="21">
                  <c:v>22302861.354325011</c:v>
                </c:pt>
                <c:pt idx="22">
                  <c:v>23536006.891003437</c:v>
                </c:pt>
                <c:pt idx="23">
                  <c:v>27124434.264848031</c:v>
                </c:pt>
                <c:pt idx="24">
                  <c:v>28070124.414773669</c:v>
                </c:pt>
                <c:pt idx="25">
                  <c:v>25051948.086288169</c:v>
                </c:pt>
                <c:pt idx="26">
                  <c:v>25856147.302216571</c:v>
                </c:pt>
                <c:pt idx="27">
                  <c:v>22426755.875955932</c:v>
                </c:pt>
                <c:pt idx="28">
                  <c:v>21005734.927256804</c:v>
                </c:pt>
                <c:pt idx="29">
                  <c:v>20352603.286913306</c:v>
                </c:pt>
                <c:pt idx="30">
                  <c:v>21405194.592780653</c:v>
                </c:pt>
                <c:pt idx="31">
                  <c:v>21142610.572667379</c:v>
                </c:pt>
                <c:pt idx="32">
                  <c:v>20455253.680212498</c:v>
                </c:pt>
                <c:pt idx="33">
                  <c:v>21404821.92123333</c:v>
                </c:pt>
                <c:pt idx="34">
                  <c:v>23152511.451078117</c:v>
                </c:pt>
                <c:pt idx="35">
                  <c:v>25917029.158673745</c:v>
                </c:pt>
                <c:pt idx="36">
                  <c:v>27525912.108313482</c:v>
                </c:pt>
                <c:pt idx="37">
                  <c:v>25738239.349179313</c:v>
                </c:pt>
                <c:pt idx="38">
                  <c:v>24948612.77152209</c:v>
                </c:pt>
                <c:pt idx="39">
                  <c:v>21494089.810408548</c:v>
                </c:pt>
                <c:pt idx="40">
                  <c:v>20591010.06946658</c:v>
                </c:pt>
                <c:pt idx="41">
                  <c:v>19934286.768427126</c:v>
                </c:pt>
                <c:pt idx="42">
                  <c:v>21413221.195400551</c:v>
                </c:pt>
                <c:pt idx="43">
                  <c:v>21073590.898938745</c:v>
                </c:pt>
                <c:pt idx="44">
                  <c:v>20676364.574748356</c:v>
                </c:pt>
                <c:pt idx="45">
                  <c:v>21504327.032073591</c:v>
                </c:pt>
                <c:pt idx="46">
                  <c:v>23203893.983038049</c:v>
                </c:pt>
                <c:pt idx="47">
                  <c:v>26038305.670404229</c:v>
                </c:pt>
                <c:pt idx="48">
                  <c:v>27358278.707101971</c:v>
                </c:pt>
                <c:pt idx="49">
                  <c:v>25195568.853572801</c:v>
                </c:pt>
                <c:pt idx="50">
                  <c:v>25637657.332206778</c:v>
                </c:pt>
                <c:pt idx="51">
                  <c:v>22067801.57345625</c:v>
                </c:pt>
                <c:pt idx="52">
                  <c:v>21003854.10178487</c:v>
                </c:pt>
                <c:pt idx="53">
                  <c:v>20822723.80475881</c:v>
                </c:pt>
                <c:pt idx="54">
                  <c:v>21773799.159494366</c:v>
                </c:pt>
                <c:pt idx="55">
                  <c:v>21797344.622188035</c:v>
                </c:pt>
                <c:pt idx="56">
                  <c:v>20692016.395705216</c:v>
                </c:pt>
                <c:pt idx="57">
                  <c:v>21891071.638373584</c:v>
                </c:pt>
                <c:pt idx="58">
                  <c:v>23637661.056209307</c:v>
                </c:pt>
                <c:pt idx="59">
                  <c:v>26549218.239214312</c:v>
                </c:pt>
                <c:pt idx="60">
                  <c:v>28432455.533938728</c:v>
                </c:pt>
                <c:pt idx="61">
                  <c:v>25762514.075146753</c:v>
                </c:pt>
                <c:pt idx="62">
                  <c:v>25265624.763326708</c:v>
                </c:pt>
                <c:pt idx="63">
                  <c:v>22253813.653746504</c:v>
                </c:pt>
                <c:pt idx="64">
                  <c:v>21595344.943801276</c:v>
                </c:pt>
                <c:pt idx="65">
                  <c:v>20629621.322646182</c:v>
                </c:pt>
                <c:pt idx="66">
                  <c:v>21644988.627882253</c:v>
                </c:pt>
                <c:pt idx="67">
                  <c:v>21599316.333109822</c:v>
                </c:pt>
                <c:pt idx="68">
                  <c:v>20109470.012529708</c:v>
                </c:pt>
                <c:pt idx="69">
                  <c:v>21597307.346557524</c:v>
                </c:pt>
                <c:pt idx="70">
                  <c:v>23390869.48878311</c:v>
                </c:pt>
                <c:pt idx="71">
                  <c:v>25981130.970082335</c:v>
                </c:pt>
                <c:pt idx="72">
                  <c:v>27280693.936210353</c:v>
                </c:pt>
                <c:pt idx="73">
                  <c:v>25380162.161904655</c:v>
                </c:pt>
                <c:pt idx="74">
                  <c:v>24835927.29057439</c:v>
                </c:pt>
                <c:pt idx="75">
                  <c:v>21639851.725620031</c:v>
                </c:pt>
                <c:pt idx="76">
                  <c:v>20552415.275874496</c:v>
                </c:pt>
                <c:pt idx="77">
                  <c:v>19801112.932001594</c:v>
                </c:pt>
                <c:pt idx="78">
                  <c:v>21295215.29928204</c:v>
                </c:pt>
                <c:pt idx="79">
                  <c:v>21488527.391042698</c:v>
                </c:pt>
                <c:pt idx="80">
                  <c:v>19824905.398896895</c:v>
                </c:pt>
                <c:pt idx="81">
                  <c:v>20870306.555085182</c:v>
                </c:pt>
                <c:pt idx="82">
                  <c:v>22850377.570242047</c:v>
                </c:pt>
                <c:pt idx="83">
                  <c:v>25682597.98574027</c:v>
                </c:pt>
                <c:pt idx="84">
                  <c:v>26991646.166729022</c:v>
                </c:pt>
                <c:pt idx="85">
                  <c:v>24773735.664756652</c:v>
                </c:pt>
                <c:pt idx="86">
                  <c:v>23082880.473670822</c:v>
                </c:pt>
                <c:pt idx="87">
                  <c:v>18549162.243167896</c:v>
                </c:pt>
                <c:pt idx="88">
                  <c:v>17473953.655833848</c:v>
                </c:pt>
                <c:pt idx="89">
                  <c:v>17349775.669623554</c:v>
                </c:pt>
                <c:pt idx="90">
                  <c:v>19264839.551552009</c:v>
                </c:pt>
                <c:pt idx="91">
                  <c:v>19621900.633041225</c:v>
                </c:pt>
                <c:pt idx="92">
                  <c:v>18414931.894454513</c:v>
                </c:pt>
                <c:pt idx="93">
                  <c:v>19620763.782831836</c:v>
                </c:pt>
                <c:pt idx="94">
                  <c:v>21655449.62132806</c:v>
                </c:pt>
                <c:pt idx="95">
                  <c:v>24071457.236265495</c:v>
                </c:pt>
                <c:pt idx="96">
                  <c:v>24588410.505680136</c:v>
                </c:pt>
                <c:pt idx="97">
                  <c:v>22878077.984321643</c:v>
                </c:pt>
                <c:pt idx="98">
                  <c:v>22635837.374007665</c:v>
                </c:pt>
                <c:pt idx="99">
                  <c:v>19852679.365275919</c:v>
                </c:pt>
                <c:pt idx="100">
                  <c:v>18179791.99538856</c:v>
                </c:pt>
                <c:pt idx="101">
                  <c:v>17559825.680226054</c:v>
                </c:pt>
                <c:pt idx="102">
                  <c:v>19197850.866730727</c:v>
                </c:pt>
                <c:pt idx="103">
                  <c:v>19006421.487849232</c:v>
                </c:pt>
                <c:pt idx="104">
                  <c:v>18466641.371400103</c:v>
                </c:pt>
                <c:pt idx="105">
                  <c:v>20054828.81117918</c:v>
                </c:pt>
                <c:pt idx="106">
                  <c:v>21612674.710197385</c:v>
                </c:pt>
                <c:pt idx="107">
                  <c:v>24284586.590849757</c:v>
                </c:pt>
                <c:pt idx="108">
                  <c:v>25025393.55970205</c:v>
                </c:pt>
                <c:pt idx="109">
                  <c:v>23261107.324172318</c:v>
                </c:pt>
                <c:pt idx="110">
                  <c:v>23379134.332105014</c:v>
                </c:pt>
                <c:pt idx="111">
                  <c:v>20756831.522825193</c:v>
                </c:pt>
                <c:pt idx="112">
                  <c:v>19493509.429028951</c:v>
                </c:pt>
                <c:pt idx="113">
                  <c:v>18834756.700432628</c:v>
                </c:pt>
                <c:pt idx="114">
                  <c:v>20380124.866076928</c:v>
                </c:pt>
                <c:pt idx="115">
                  <c:v>19989843.393073823</c:v>
                </c:pt>
                <c:pt idx="116">
                  <c:v>18738653.712062303</c:v>
                </c:pt>
                <c:pt idx="117">
                  <c:v>19978500.12643344</c:v>
                </c:pt>
                <c:pt idx="118">
                  <c:v>21687474.014780596</c:v>
                </c:pt>
                <c:pt idx="119">
                  <c:v>24518759.994575601</c:v>
                </c:pt>
                <c:pt idx="120">
                  <c:v>25926793.943855502</c:v>
                </c:pt>
                <c:pt idx="121">
                  <c:v>23845474.877383262</c:v>
                </c:pt>
                <c:pt idx="122">
                  <c:v>23781307.364663653</c:v>
                </c:pt>
                <c:pt idx="123">
                  <c:v>21237535.443469971</c:v>
                </c:pt>
                <c:pt idx="124">
                  <c:v>19961216.900932994</c:v>
                </c:pt>
                <c:pt idx="125">
                  <c:v>18706123.411024224</c:v>
                </c:pt>
                <c:pt idx="126">
                  <c:v>20166434.503098063</c:v>
                </c:pt>
                <c:pt idx="127">
                  <c:v>19786450.988749493</c:v>
                </c:pt>
                <c:pt idx="128">
                  <c:v>18717358.565845311</c:v>
                </c:pt>
                <c:pt idx="129">
                  <c:v>20642261.779486924</c:v>
                </c:pt>
                <c:pt idx="130">
                  <c:v>22110138.835496463</c:v>
                </c:pt>
                <c:pt idx="131">
                  <c:v>24772649.825127814</c:v>
                </c:pt>
                <c:pt idx="132">
                  <c:v>26246277.452758644</c:v>
                </c:pt>
                <c:pt idx="133">
                  <c:v>24710688.060878213</c:v>
                </c:pt>
                <c:pt idx="134">
                  <c:v>24101213.298611484</c:v>
                </c:pt>
                <c:pt idx="135">
                  <c:v>21557652.06276992</c:v>
                </c:pt>
                <c:pt idx="136">
                  <c:v>20281543.85491807</c:v>
                </c:pt>
                <c:pt idx="137">
                  <c:v>19026660.349611089</c:v>
                </c:pt>
                <c:pt idx="138">
                  <c:v>20487181.076786067</c:v>
                </c:pt>
                <c:pt idx="139">
                  <c:v>20107406.848619685</c:v>
                </c:pt>
                <c:pt idx="140">
                  <c:v>19038523.363559499</c:v>
                </c:pt>
                <c:pt idx="141">
                  <c:v>20963635.167286687</c:v>
                </c:pt>
                <c:pt idx="142">
                  <c:v>22431720.466202199</c:v>
                </c:pt>
                <c:pt idx="143">
                  <c:v>25094439.352137763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4-4A10-A097-52E5144F3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2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'TB Int Normalized Monthly (WN)'!$D$1</c:f>
              <c:strCache>
                <c:ptCount val="1"/>
                <c:pt idx="0">
                  <c:v> TB_IntkWh_NoCDM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 (WN)'!$D$2:$D$145</c:f>
              <c:numCache>
                <c:formatCode>_(* #,##0_);_(* \(#,##0\);_(* "-"??_);_(@_)</c:formatCode>
                <c:ptCount val="144"/>
                <c:pt idx="0">
                  <c:v>16730126.307801947</c:v>
                </c:pt>
                <c:pt idx="1">
                  <c:v>13835731.677801952</c:v>
                </c:pt>
                <c:pt idx="2">
                  <c:v>15127497.297801949</c:v>
                </c:pt>
                <c:pt idx="3">
                  <c:v>16237049.297801949</c:v>
                </c:pt>
                <c:pt idx="4">
                  <c:v>16179829.547801953</c:v>
                </c:pt>
                <c:pt idx="5">
                  <c:v>14397869.657801945</c:v>
                </c:pt>
                <c:pt idx="6">
                  <c:v>15358730.637801949</c:v>
                </c:pt>
                <c:pt idx="7">
                  <c:v>15483544.697801944</c:v>
                </c:pt>
                <c:pt idx="8">
                  <c:v>15378585.477801949</c:v>
                </c:pt>
                <c:pt idx="9">
                  <c:v>16354683.447801948</c:v>
                </c:pt>
                <c:pt idx="10">
                  <c:v>16831059.897801947</c:v>
                </c:pt>
                <c:pt idx="11">
                  <c:v>17788795.217801947</c:v>
                </c:pt>
                <c:pt idx="12">
                  <c:v>16404525.602364834</c:v>
                </c:pt>
                <c:pt idx="13">
                  <c:v>14422806.832364833</c:v>
                </c:pt>
                <c:pt idx="14">
                  <c:v>15640173.162364833</c:v>
                </c:pt>
                <c:pt idx="15">
                  <c:v>15898759.312364835</c:v>
                </c:pt>
                <c:pt idx="16">
                  <c:v>17388732.522364832</c:v>
                </c:pt>
                <c:pt idx="17">
                  <c:v>16706938.612364834</c:v>
                </c:pt>
                <c:pt idx="18">
                  <c:v>16949112.182364833</c:v>
                </c:pt>
                <c:pt idx="19">
                  <c:v>16624476.552364832</c:v>
                </c:pt>
                <c:pt idx="20">
                  <c:v>16388961.712364832</c:v>
                </c:pt>
                <c:pt idx="21">
                  <c:v>16846527.412364833</c:v>
                </c:pt>
                <c:pt idx="22">
                  <c:v>17500477.612364832</c:v>
                </c:pt>
                <c:pt idx="23">
                  <c:v>17937632.162364837</c:v>
                </c:pt>
                <c:pt idx="24">
                  <c:v>18071154.391308233</c:v>
                </c:pt>
                <c:pt idx="25">
                  <c:v>15657996.441308239</c:v>
                </c:pt>
                <c:pt idx="26">
                  <c:v>16205361.601308236</c:v>
                </c:pt>
                <c:pt idx="27">
                  <c:v>17439471.501308236</c:v>
                </c:pt>
                <c:pt idx="28">
                  <c:v>18098187.501308236</c:v>
                </c:pt>
                <c:pt idx="29">
                  <c:v>17254672.061308239</c:v>
                </c:pt>
                <c:pt idx="30">
                  <c:v>17987437.351308234</c:v>
                </c:pt>
                <c:pt idx="31">
                  <c:v>17427649.75130824</c:v>
                </c:pt>
                <c:pt idx="32">
                  <c:v>18053251.961308237</c:v>
                </c:pt>
                <c:pt idx="33">
                  <c:v>18053812.241308238</c:v>
                </c:pt>
                <c:pt idx="34">
                  <c:v>19096565.561308235</c:v>
                </c:pt>
                <c:pt idx="35">
                  <c:v>19334686.361308236</c:v>
                </c:pt>
                <c:pt idx="36">
                  <c:v>17338773.127819873</c:v>
                </c:pt>
                <c:pt idx="37">
                  <c:v>15471264.397819875</c:v>
                </c:pt>
                <c:pt idx="38">
                  <c:v>16425360.047819873</c:v>
                </c:pt>
                <c:pt idx="39">
                  <c:v>17442965.347819876</c:v>
                </c:pt>
                <c:pt idx="40">
                  <c:v>15902480.167819874</c:v>
                </c:pt>
                <c:pt idx="41">
                  <c:v>15249067.447819874</c:v>
                </c:pt>
                <c:pt idx="42">
                  <c:v>16163853.177819876</c:v>
                </c:pt>
                <c:pt idx="43">
                  <c:v>16212545.337819872</c:v>
                </c:pt>
                <c:pt idx="44">
                  <c:v>16558507.747819873</c:v>
                </c:pt>
                <c:pt idx="45">
                  <c:v>17044060.307819873</c:v>
                </c:pt>
                <c:pt idx="46">
                  <c:v>17153411.047819875</c:v>
                </c:pt>
                <c:pt idx="47">
                  <c:v>17936375.537819877</c:v>
                </c:pt>
                <c:pt idx="48">
                  <c:v>16479568.256407924</c:v>
                </c:pt>
                <c:pt idx="49">
                  <c:v>14078732.116407925</c:v>
                </c:pt>
                <c:pt idx="50">
                  <c:v>15171702.436407926</c:v>
                </c:pt>
                <c:pt idx="51">
                  <c:v>15683036.976407923</c:v>
                </c:pt>
                <c:pt idx="52">
                  <c:v>16456884.936407922</c:v>
                </c:pt>
                <c:pt idx="53">
                  <c:v>15777504.876407923</c:v>
                </c:pt>
                <c:pt idx="54">
                  <c:v>16368880.896407926</c:v>
                </c:pt>
                <c:pt idx="55">
                  <c:v>15307132.446407923</c:v>
                </c:pt>
                <c:pt idx="56">
                  <c:v>15808734.576407924</c:v>
                </c:pt>
                <c:pt idx="57">
                  <c:v>15963210.556407921</c:v>
                </c:pt>
                <c:pt idx="58">
                  <c:v>16587784.776407924</c:v>
                </c:pt>
                <c:pt idx="59">
                  <c:v>16860578.096407928</c:v>
                </c:pt>
                <c:pt idx="60">
                  <c:v>15196378.689372135</c:v>
                </c:pt>
                <c:pt idx="61">
                  <c:v>13616770.229372134</c:v>
                </c:pt>
                <c:pt idx="62">
                  <c:v>14931752.149372136</c:v>
                </c:pt>
                <c:pt idx="63">
                  <c:v>17249487.989372134</c:v>
                </c:pt>
                <c:pt idx="64">
                  <c:v>15754876.239372136</c:v>
                </c:pt>
                <c:pt idx="65">
                  <c:v>15112495.589372136</c:v>
                </c:pt>
                <c:pt idx="66">
                  <c:v>16036949.579372136</c:v>
                </c:pt>
                <c:pt idx="67">
                  <c:v>15731687.929372137</c:v>
                </c:pt>
                <c:pt idx="68">
                  <c:v>15059757.389372136</c:v>
                </c:pt>
                <c:pt idx="69">
                  <c:v>16566005.559372136</c:v>
                </c:pt>
                <c:pt idx="70">
                  <c:v>16735405.889372135</c:v>
                </c:pt>
                <c:pt idx="71">
                  <c:v>16667821.609372135</c:v>
                </c:pt>
                <c:pt idx="72">
                  <c:v>15445811.899528764</c:v>
                </c:pt>
                <c:pt idx="73">
                  <c:v>13327840.249528764</c:v>
                </c:pt>
                <c:pt idx="74">
                  <c:v>15176304.169528762</c:v>
                </c:pt>
                <c:pt idx="75">
                  <c:v>16135678.349528763</c:v>
                </c:pt>
                <c:pt idx="76">
                  <c:v>16483062.289528763</c:v>
                </c:pt>
                <c:pt idx="77">
                  <c:v>14912158.419528764</c:v>
                </c:pt>
                <c:pt idx="78">
                  <c:v>16004458.559528762</c:v>
                </c:pt>
                <c:pt idx="79">
                  <c:v>15103823.929528764</c:v>
                </c:pt>
                <c:pt idx="80">
                  <c:v>15309116.249528764</c:v>
                </c:pt>
                <c:pt idx="81">
                  <c:v>15748470.479528762</c:v>
                </c:pt>
                <c:pt idx="82">
                  <c:v>16898756.249528762</c:v>
                </c:pt>
                <c:pt idx="83">
                  <c:v>16646524.359528767</c:v>
                </c:pt>
                <c:pt idx="84">
                  <c:v>14937664.958892485</c:v>
                </c:pt>
                <c:pt idx="85">
                  <c:v>13195414.638892485</c:v>
                </c:pt>
                <c:pt idx="86">
                  <c:v>14184175.028892482</c:v>
                </c:pt>
                <c:pt idx="87">
                  <c:v>15408308.768892484</c:v>
                </c:pt>
                <c:pt idx="88">
                  <c:v>15095785.628892485</c:v>
                </c:pt>
                <c:pt idx="89">
                  <c:v>14699794.268892486</c:v>
                </c:pt>
                <c:pt idx="90">
                  <c:v>15600783.888892485</c:v>
                </c:pt>
                <c:pt idx="91">
                  <c:v>15501618.918892484</c:v>
                </c:pt>
                <c:pt idx="92">
                  <c:v>15275490.668892484</c:v>
                </c:pt>
                <c:pt idx="93">
                  <c:v>16063368.678892484</c:v>
                </c:pt>
                <c:pt idx="94">
                  <c:v>16428564.668892484</c:v>
                </c:pt>
                <c:pt idx="95">
                  <c:v>16225728.698892483</c:v>
                </c:pt>
                <c:pt idx="96">
                  <c:v>14481370.196357774</c:v>
                </c:pt>
                <c:pt idx="97">
                  <c:v>12659812.336357772</c:v>
                </c:pt>
                <c:pt idx="98">
                  <c:v>14753186.256357772</c:v>
                </c:pt>
                <c:pt idx="99">
                  <c:v>15906566.116357772</c:v>
                </c:pt>
                <c:pt idx="100">
                  <c:v>15275818.566357773</c:v>
                </c:pt>
                <c:pt idx="101">
                  <c:v>14808296.416357771</c:v>
                </c:pt>
                <c:pt idx="102">
                  <c:v>15793191.616357772</c:v>
                </c:pt>
                <c:pt idx="103">
                  <c:v>14372046.216357771</c:v>
                </c:pt>
                <c:pt idx="104">
                  <c:v>14282496.316357771</c:v>
                </c:pt>
                <c:pt idx="105">
                  <c:v>15445250.096357772</c:v>
                </c:pt>
                <c:pt idx="106">
                  <c:v>16209194.116357772</c:v>
                </c:pt>
                <c:pt idx="107">
                  <c:v>15842418.376357771</c:v>
                </c:pt>
                <c:pt idx="108">
                  <c:v>14948077.541535191</c:v>
                </c:pt>
                <c:pt idx="109">
                  <c:v>13153155.981535191</c:v>
                </c:pt>
                <c:pt idx="110">
                  <c:v>14766463.871535189</c:v>
                </c:pt>
                <c:pt idx="111">
                  <c:v>15353641.641535191</c:v>
                </c:pt>
                <c:pt idx="112">
                  <c:v>15085911.601535192</c:v>
                </c:pt>
                <c:pt idx="113">
                  <c:v>14423591.84153519</c:v>
                </c:pt>
                <c:pt idx="114">
                  <c:v>14940083.881535191</c:v>
                </c:pt>
                <c:pt idx="115">
                  <c:v>14527142.181535192</c:v>
                </c:pt>
                <c:pt idx="116">
                  <c:v>14312933.541535191</c:v>
                </c:pt>
                <c:pt idx="117">
                  <c:v>15015306.001535192</c:v>
                </c:pt>
                <c:pt idx="118">
                  <c:v>16170825.74153519</c:v>
                </c:pt>
                <c:pt idx="119">
                  <c:v>16408561.85853518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9-4729-AC8F-15F4863DE5A6}"/>
            </c:ext>
          </c:extLst>
        </c:ser>
        <c:ser>
          <c:idx val="1"/>
          <c:order val="1"/>
          <c:tx>
            <c:strRef>
              <c:f>'TB Int Normalized Monthly (WN)'!$M$1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 (WN)'!$M$2:$M$145</c:f>
              <c:numCache>
                <c:formatCode>_(* #,##0_);_(* \(#,##0\);_(* "-"??_);_(@_)</c:formatCode>
                <c:ptCount val="144"/>
                <c:pt idx="0">
                  <c:v>16758347.493906759</c:v>
                </c:pt>
                <c:pt idx="1">
                  <c:v>15250434.926644329</c:v>
                </c:pt>
                <c:pt idx="2">
                  <c:v>16747100.376332914</c:v>
                </c:pt>
                <c:pt idx="3">
                  <c:v>16240713.814720824</c:v>
                </c:pt>
                <c:pt idx="4">
                  <c:v>16735853.25875907</c:v>
                </c:pt>
                <c:pt idx="5">
                  <c:v>16229466.697146982</c:v>
                </c:pt>
                <c:pt idx="6">
                  <c:v>16724606.141185228</c:v>
                </c:pt>
                <c:pt idx="7">
                  <c:v>16718982.582398307</c:v>
                </c:pt>
                <c:pt idx="8">
                  <c:v>16212596.020786215</c:v>
                </c:pt>
                <c:pt idx="9">
                  <c:v>16707735.464824464</c:v>
                </c:pt>
                <c:pt idx="10">
                  <c:v>17073177.174191769</c:v>
                </c:pt>
                <c:pt idx="11">
                  <c:v>16696488.34725062</c:v>
                </c:pt>
                <c:pt idx="12">
                  <c:v>16716512.800256878</c:v>
                </c:pt>
                <c:pt idx="13">
                  <c:v>15234248.244787632</c:v>
                </c:pt>
                <c:pt idx="14">
                  <c:v>16756561.706269398</c:v>
                </c:pt>
                <c:pt idx="15">
                  <c:v>16275823.156450488</c:v>
                </c:pt>
                <c:pt idx="16">
                  <c:v>16796610.612281919</c:v>
                </c:pt>
                <c:pt idx="17">
                  <c:v>16315872.062463008</c:v>
                </c:pt>
                <c:pt idx="18">
                  <c:v>16836659.518294435</c:v>
                </c:pt>
                <c:pt idx="19">
                  <c:v>16856683.971300695</c:v>
                </c:pt>
                <c:pt idx="20">
                  <c:v>16375945.421481784</c:v>
                </c:pt>
                <c:pt idx="21">
                  <c:v>16896732.877313215</c:v>
                </c:pt>
                <c:pt idx="22">
                  <c:v>17287822.598473702</c:v>
                </c:pt>
                <c:pt idx="23">
                  <c:v>16936781.783325732</c:v>
                </c:pt>
                <c:pt idx="24">
                  <c:v>16920918.128149308</c:v>
                </c:pt>
                <c:pt idx="25">
                  <c:v>15402765.46449738</c:v>
                </c:pt>
                <c:pt idx="26">
                  <c:v>16889190.817796461</c:v>
                </c:pt>
                <c:pt idx="27">
                  <c:v>16372564.159794871</c:v>
                </c:pt>
                <c:pt idx="28">
                  <c:v>16857463.507443618</c:v>
                </c:pt>
                <c:pt idx="29">
                  <c:v>16340836.849442024</c:v>
                </c:pt>
                <c:pt idx="30">
                  <c:v>16825736.197090771</c:v>
                </c:pt>
                <c:pt idx="31">
                  <c:v>16809872.541914348</c:v>
                </c:pt>
                <c:pt idx="32">
                  <c:v>16293245.883912755</c:v>
                </c:pt>
                <c:pt idx="33">
                  <c:v>16778145.231561501</c:v>
                </c:pt>
                <c:pt idx="34">
                  <c:v>17133346.844539307</c:v>
                </c:pt>
                <c:pt idx="35">
                  <c:v>16746417.921208654</c:v>
                </c:pt>
                <c:pt idx="36">
                  <c:v>16775673.140350364</c:v>
                </c:pt>
                <c:pt idx="37">
                  <c:v>15774147.134700026</c:v>
                </c:pt>
                <c:pt idx="38">
                  <c:v>16775673.140350364</c:v>
                </c:pt>
                <c:pt idx="39">
                  <c:v>16274910.137525197</c:v>
                </c:pt>
                <c:pt idx="40">
                  <c:v>16775673.140350364</c:v>
                </c:pt>
                <c:pt idx="41">
                  <c:v>16274910.137525197</c:v>
                </c:pt>
                <c:pt idx="42">
                  <c:v>16775673.140350364</c:v>
                </c:pt>
                <c:pt idx="43">
                  <c:v>16775673.140350364</c:v>
                </c:pt>
                <c:pt idx="44">
                  <c:v>16274910.137525197</c:v>
                </c:pt>
                <c:pt idx="45">
                  <c:v>16775673.140350364</c:v>
                </c:pt>
                <c:pt idx="46">
                  <c:v>17146738.408504594</c:v>
                </c:pt>
                <c:pt idx="47">
                  <c:v>16775673.140350364</c:v>
                </c:pt>
                <c:pt idx="48">
                  <c:v>16565035.562530009</c:v>
                </c:pt>
                <c:pt idx="49">
                  <c:v>14009558.664952721</c:v>
                </c:pt>
                <c:pt idx="50">
                  <c:v>15511847.67342823</c:v>
                </c:pt>
                <c:pt idx="51">
                  <c:v>15011084.670603059</c:v>
                </c:pt>
                <c:pt idx="52">
                  <c:v>15511847.67342823</c:v>
                </c:pt>
                <c:pt idx="53">
                  <c:v>15011084.670603059</c:v>
                </c:pt>
                <c:pt idx="54">
                  <c:v>15511847.67342823</c:v>
                </c:pt>
                <c:pt idx="55">
                  <c:v>15511847.67342823</c:v>
                </c:pt>
                <c:pt idx="56">
                  <c:v>15011084.670603059</c:v>
                </c:pt>
                <c:pt idx="57">
                  <c:v>15511847.67342823</c:v>
                </c:pt>
                <c:pt idx="58">
                  <c:v>15882912.941582456</c:v>
                </c:pt>
                <c:pt idx="59">
                  <c:v>15511847.67342823</c:v>
                </c:pt>
                <c:pt idx="60">
                  <c:v>15511847.67342823</c:v>
                </c:pt>
                <c:pt idx="61">
                  <c:v>14009558.664952721</c:v>
                </c:pt>
                <c:pt idx="62">
                  <c:v>15511847.67342823</c:v>
                </c:pt>
                <c:pt idx="63">
                  <c:v>15011084.670603059</c:v>
                </c:pt>
                <c:pt idx="64">
                  <c:v>15511847.67342823</c:v>
                </c:pt>
                <c:pt idx="65">
                  <c:v>14800447.092782704</c:v>
                </c:pt>
                <c:pt idx="66">
                  <c:v>15511847.67342823</c:v>
                </c:pt>
                <c:pt idx="67">
                  <c:v>15511847.67342823</c:v>
                </c:pt>
                <c:pt idx="68">
                  <c:v>15011084.670603059</c:v>
                </c:pt>
                <c:pt idx="69">
                  <c:v>15933122.82906894</c:v>
                </c:pt>
                <c:pt idx="70">
                  <c:v>16093550.519402813</c:v>
                </c:pt>
                <c:pt idx="71">
                  <c:v>15933122.82906894</c:v>
                </c:pt>
                <c:pt idx="72">
                  <c:v>15511847.67342823</c:v>
                </c:pt>
                <c:pt idx="73">
                  <c:v>14009558.664952721</c:v>
                </c:pt>
                <c:pt idx="74">
                  <c:v>15511847.67342823</c:v>
                </c:pt>
                <c:pt idx="75">
                  <c:v>15011084.670603059</c:v>
                </c:pt>
                <c:pt idx="76">
                  <c:v>15511847.67342823</c:v>
                </c:pt>
                <c:pt idx="77">
                  <c:v>15011084.670603059</c:v>
                </c:pt>
                <c:pt idx="78">
                  <c:v>15511847.67342823</c:v>
                </c:pt>
                <c:pt idx="79">
                  <c:v>15511847.67342823</c:v>
                </c:pt>
                <c:pt idx="80">
                  <c:v>15011084.670603059</c:v>
                </c:pt>
                <c:pt idx="81">
                  <c:v>15511847.67342823</c:v>
                </c:pt>
                <c:pt idx="82">
                  <c:v>15882912.941582456</c:v>
                </c:pt>
                <c:pt idx="83">
                  <c:v>15511847.67342823</c:v>
                </c:pt>
                <c:pt idx="84">
                  <c:v>15511847.67342823</c:v>
                </c:pt>
                <c:pt idx="85">
                  <c:v>14510321.667777892</c:v>
                </c:pt>
                <c:pt idx="86">
                  <c:v>15511847.67342823</c:v>
                </c:pt>
                <c:pt idx="87">
                  <c:v>15011084.670603059</c:v>
                </c:pt>
                <c:pt idx="88">
                  <c:v>15722485.251248585</c:v>
                </c:pt>
                <c:pt idx="89">
                  <c:v>15011084.670603059</c:v>
                </c:pt>
                <c:pt idx="90">
                  <c:v>15511847.67342823</c:v>
                </c:pt>
                <c:pt idx="91">
                  <c:v>15511847.67342823</c:v>
                </c:pt>
                <c:pt idx="92">
                  <c:v>15011084.670603059</c:v>
                </c:pt>
                <c:pt idx="93">
                  <c:v>15511847.67342823</c:v>
                </c:pt>
                <c:pt idx="94">
                  <c:v>15882912.941582456</c:v>
                </c:pt>
                <c:pt idx="95">
                  <c:v>15511847.67342823</c:v>
                </c:pt>
                <c:pt idx="96">
                  <c:v>15511847.67342823</c:v>
                </c:pt>
                <c:pt idx="97">
                  <c:v>14009558.664952721</c:v>
                </c:pt>
                <c:pt idx="98">
                  <c:v>15511847.67342823</c:v>
                </c:pt>
                <c:pt idx="99">
                  <c:v>15011084.670603059</c:v>
                </c:pt>
                <c:pt idx="100">
                  <c:v>15511847.67342823</c:v>
                </c:pt>
                <c:pt idx="101">
                  <c:v>15011084.670603059</c:v>
                </c:pt>
                <c:pt idx="102">
                  <c:v>15511847.67342823</c:v>
                </c:pt>
                <c:pt idx="103">
                  <c:v>15511847.67342823</c:v>
                </c:pt>
                <c:pt idx="104">
                  <c:v>15011084.670603059</c:v>
                </c:pt>
                <c:pt idx="105">
                  <c:v>15511847.67342823</c:v>
                </c:pt>
                <c:pt idx="106">
                  <c:v>15882912.941582456</c:v>
                </c:pt>
                <c:pt idx="107">
                  <c:v>15511847.67342823</c:v>
                </c:pt>
                <c:pt idx="108">
                  <c:v>15511847.67342823</c:v>
                </c:pt>
                <c:pt idx="109">
                  <c:v>14009558.664952721</c:v>
                </c:pt>
                <c:pt idx="110">
                  <c:v>15511847.67342823</c:v>
                </c:pt>
                <c:pt idx="111">
                  <c:v>15011084.670603059</c:v>
                </c:pt>
                <c:pt idx="112">
                  <c:v>15511847.67342823</c:v>
                </c:pt>
                <c:pt idx="113">
                  <c:v>15011084.670603059</c:v>
                </c:pt>
                <c:pt idx="114">
                  <c:v>15511847.67342823</c:v>
                </c:pt>
                <c:pt idx="115">
                  <c:v>15511847.67342823</c:v>
                </c:pt>
                <c:pt idx="116">
                  <c:v>15011084.670603059</c:v>
                </c:pt>
                <c:pt idx="117">
                  <c:v>15511847.67342823</c:v>
                </c:pt>
                <c:pt idx="118">
                  <c:v>15882912.941582456</c:v>
                </c:pt>
                <c:pt idx="119">
                  <c:v>15511847.67342823</c:v>
                </c:pt>
                <c:pt idx="120">
                  <c:v>15511847.67342823</c:v>
                </c:pt>
                <c:pt idx="121">
                  <c:v>14009558.664952721</c:v>
                </c:pt>
                <c:pt idx="122">
                  <c:v>15511847.67342823</c:v>
                </c:pt>
                <c:pt idx="123">
                  <c:v>15011084.670603059</c:v>
                </c:pt>
                <c:pt idx="124">
                  <c:v>15511847.67342823</c:v>
                </c:pt>
                <c:pt idx="125">
                  <c:v>15011084.670603059</c:v>
                </c:pt>
                <c:pt idx="126">
                  <c:v>15511847.67342823</c:v>
                </c:pt>
                <c:pt idx="127">
                  <c:v>15511847.67342823</c:v>
                </c:pt>
                <c:pt idx="128">
                  <c:v>15011084.670603059</c:v>
                </c:pt>
                <c:pt idx="129">
                  <c:v>15511847.67342823</c:v>
                </c:pt>
                <c:pt idx="130">
                  <c:v>15882912.941582456</c:v>
                </c:pt>
                <c:pt idx="131">
                  <c:v>15511847.67342823</c:v>
                </c:pt>
                <c:pt idx="132">
                  <c:v>15511847.67342823</c:v>
                </c:pt>
                <c:pt idx="133">
                  <c:v>14510321.667777892</c:v>
                </c:pt>
                <c:pt idx="134">
                  <c:v>15511847.67342823</c:v>
                </c:pt>
                <c:pt idx="135">
                  <c:v>15011084.670603059</c:v>
                </c:pt>
                <c:pt idx="136">
                  <c:v>15511847.67342823</c:v>
                </c:pt>
                <c:pt idx="137">
                  <c:v>15011084.670603059</c:v>
                </c:pt>
                <c:pt idx="138">
                  <c:v>15511847.67342823</c:v>
                </c:pt>
                <c:pt idx="139">
                  <c:v>15511847.67342823</c:v>
                </c:pt>
                <c:pt idx="140">
                  <c:v>15011084.670603059</c:v>
                </c:pt>
                <c:pt idx="141">
                  <c:v>15511847.67342823</c:v>
                </c:pt>
                <c:pt idx="142">
                  <c:v>15882912.941582456</c:v>
                </c:pt>
                <c:pt idx="143">
                  <c:v>15511847.67342823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9-4729-AC8F-15F4863DE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'K Res Normalized Monthly (WN)'!$D$1</c:f>
              <c:strCache>
                <c:ptCount val="1"/>
                <c:pt idx="0">
                  <c:v> K_ReskWh_NoCDM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 (WN)'!$D$2:$D$145</c:f>
              <c:numCache>
                <c:formatCode>_(* #,##0_);_(* \(#,##0\);_(* "-"??_);_(@_)</c:formatCode>
                <c:ptCount val="144"/>
                <c:pt idx="0">
                  <c:v>4428921.8261047518</c:v>
                </c:pt>
                <c:pt idx="1">
                  <c:v>3670674.2661047578</c:v>
                </c:pt>
                <c:pt idx="2">
                  <c:v>3446339.2461047722</c:v>
                </c:pt>
                <c:pt idx="3">
                  <c:v>2934864.136104757</c:v>
                </c:pt>
                <c:pt idx="4">
                  <c:v>2590039.7361047594</c:v>
                </c:pt>
                <c:pt idx="5">
                  <c:v>2556824.976104761</c:v>
                </c:pt>
                <c:pt idx="6">
                  <c:v>2858455.0761047606</c:v>
                </c:pt>
                <c:pt idx="7">
                  <c:v>2791223.6861047638</c:v>
                </c:pt>
                <c:pt idx="8">
                  <c:v>2531996.546104766</c:v>
                </c:pt>
                <c:pt idx="9">
                  <c:v>2818286.3861047742</c:v>
                </c:pt>
                <c:pt idx="10">
                  <c:v>3421289.1561047719</c:v>
                </c:pt>
                <c:pt idx="11">
                  <c:v>4658820.2161047626</c:v>
                </c:pt>
                <c:pt idx="12">
                  <c:v>4833879.6180433435</c:v>
                </c:pt>
                <c:pt idx="13">
                  <c:v>3967393.9980433411</c:v>
                </c:pt>
                <c:pt idx="14">
                  <c:v>3744044.1880433518</c:v>
                </c:pt>
                <c:pt idx="15">
                  <c:v>2993700.0280433511</c:v>
                </c:pt>
                <c:pt idx="16">
                  <c:v>2707831.4980433621</c:v>
                </c:pt>
                <c:pt idx="17">
                  <c:v>2502905.518043356</c:v>
                </c:pt>
                <c:pt idx="18">
                  <c:v>2772628.5180433504</c:v>
                </c:pt>
                <c:pt idx="19">
                  <c:v>2751198.5180433439</c:v>
                </c:pt>
                <c:pt idx="20">
                  <c:v>2459305.1980433566</c:v>
                </c:pt>
                <c:pt idx="21">
                  <c:v>2756786.8780433554</c:v>
                </c:pt>
                <c:pt idx="22">
                  <c:v>3399073.1780433659</c:v>
                </c:pt>
                <c:pt idx="23">
                  <c:v>4055275.2380433525</c:v>
                </c:pt>
                <c:pt idx="24">
                  <c:v>4318021.554447555</c:v>
                </c:pt>
                <c:pt idx="25">
                  <c:v>3823698.9544475409</c:v>
                </c:pt>
                <c:pt idx="26">
                  <c:v>3344596.9744475554</c:v>
                </c:pt>
                <c:pt idx="27">
                  <c:v>2663252.3544475622</c:v>
                </c:pt>
                <c:pt idx="28">
                  <c:v>2489621.1044475553</c:v>
                </c:pt>
                <c:pt idx="29">
                  <c:v>2448595.1744475504</c:v>
                </c:pt>
                <c:pt idx="30">
                  <c:v>2859198.3644475471</c:v>
                </c:pt>
                <c:pt idx="31">
                  <c:v>2778483.5444475645</c:v>
                </c:pt>
                <c:pt idx="32">
                  <c:v>2478158.0244475584</c:v>
                </c:pt>
                <c:pt idx="33">
                  <c:v>2617735.8344475585</c:v>
                </c:pt>
                <c:pt idx="34">
                  <c:v>2918834.2044475572</c:v>
                </c:pt>
                <c:pt idx="35">
                  <c:v>3569812.1244475492</c:v>
                </c:pt>
                <c:pt idx="36">
                  <c:v>3971822.8762589148</c:v>
                </c:pt>
                <c:pt idx="37">
                  <c:v>3423141.6762589025</c:v>
                </c:pt>
                <c:pt idx="38">
                  <c:v>3114616.6062589139</c:v>
                </c:pt>
                <c:pt idx="39">
                  <c:v>2706752.026258904</c:v>
                </c:pt>
                <c:pt idx="40">
                  <c:v>2457069.8562589004</c:v>
                </c:pt>
                <c:pt idx="41">
                  <c:v>2433898.0162588996</c:v>
                </c:pt>
                <c:pt idx="42">
                  <c:v>2834544.0462589143</c:v>
                </c:pt>
                <c:pt idx="43">
                  <c:v>2816805.176258923</c:v>
                </c:pt>
                <c:pt idx="44">
                  <c:v>2404656.0762589085</c:v>
                </c:pt>
                <c:pt idx="45">
                  <c:v>2624969.0062589077</c:v>
                </c:pt>
                <c:pt idx="46">
                  <c:v>2850520.4662589105</c:v>
                </c:pt>
                <c:pt idx="47">
                  <c:v>3844258.5662589031</c:v>
                </c:pt>
                <c:pt idx="48">
                  <c:v>3911552.0501713762</c:v>
                </c:pt>
                <c:pt idx="49">
                  <c:v>3185836.2501713745</c:v>
                </c:pt>
                <c:pt idx="50">
                  <c:v>3193843.6901713731</c:v>
                </c:pt>
                <c:pt idx="51">
                  <c:v>2605657.1701713782</c:v>
                </c:pt>
                <c:pt idx="52">
                  <c:v>2485385.2501713675</c:v>
                </c:pt>
                <c:pt idx="53">
                  <c:v>2427147.3701713756</c:v>
                </c:pt>
                <c:pt idx="54">
                  <c:v>2761935.4601713601</c:v>
                </c:pt>
                <c:pt idx="55">
                  <c:v>2746239.7601713664</c:v>
                </c:pt>
                <c:pt idx="56">
                  <c:v>2428924.4901713692</c:v>
                </c:pt>
                <c:pt idx="57">
                  <c:v>2724484.9201713772</c:v>
                </c:pt>
                <c:pt idx="58">
                  <c:v>3253673.7501713838</c:v>
                </c:pt>
                <c:pt idx="59">
                  <c:v>4030424.2801713818</c:v>
                </c:pt>
                <c:pt idx="60">
                  <c:v>4288565.5628881892</c:v>
                </c:pt>
                <c:pt idx="61">
                  <c:v>3566235.5228881883</c:v>
                </c:pt>
                <c:pt idx="62">
                  <c:v>3237215.6528881835</c:v>
                </c:pt>
                <c:pt idx="63">
                  <c:v>2815933.172888177</c:v>
                </c:pt>
                <c:pt idx="64">
                  <c:v>2538073.1328881788</c:v>
                </c:pt>
                <c:pt idx="65">
                  <c:v>2751481.0828881785</c:v>
                </c:pt>
                <c:pt idx="66">
                  <c:v>3112005.4728881856</c:v>
                </c:pt>
                <c:pt idx="67">
                  <c:v>2860918.0628881883</c:v>
                </c:pt>
                <c:pt idx="68">
                  <c:v>2537095.3628881732</c:v>
                </c:pt>
                <c:pt idx="69">
                  <c:v>2935509.5128881787</c:v>
                </c:pt>
                <c:pt idx="70">
                  <c:v>3314619.2328881845</c:v>
                </c:pt>
                <c:pt idx="71">
                  <c:v>3786599.5728881801</c:v>
                </c:pt>
                <c:pt idx="72">
                  <c:v>4285205.7962031886</c:v>
                </c:pt>
                <c:pt idx="73">
                  <c:v>3895326.6662031952</c:v>
                </c:pt>
                <c:pt idx="74">
                  <c:v>3468572.0462031956</c:v>
                </c:pt>
                <c:pt idx="75">
                  <c:v>2797522.226203199</c:v>
                </c:pt>
                <c:pt idx="76">
                  <c:v>2592204.7662031972</c:v>
                </c:pt>
                <c:pt idx="77">
                  <c:v>2584379.146203198</c:v>
                </c:pt>
                <c:pt idx="78">
                  <c:v>3074702.6162031852</c:v>
                </c:pt>
                <c:pt idx="79">
                  <c:v>2844241.2762032002</c:v>
                </c:pt>
                <c:pt idx="80">
                  <c:v>2545163.4762031892</c:v>
                </c:pt>
                <c:pt idx="81">
                  <c:v>3003280.7462031962</c:v>
                </c:pt>
                <c:pt idx="82">
                  <c:v>3409057.6362031819</c:v>
                </c:pt>
                <c:pt idx="83">
                  <c:v>3963285.6762032011</c:v>
                </c:pt>
                <c:pt idx="84">
                  <c:v>4030396.5683218595</c:v>
                </c:pt>
                <c:pt idx="85">
                  <c:v>3631748.8283218495</c:v>
                </c:pt>
                <c:pt idx="86">
                  <c:v>3459845.6483218516</c:v>
                </c:pt>
                <c:pt idx="87">
                  <c:v>3078909.078321863</c:v>
                </c:pt>
                <c:pt idx="88">
                  <c:v>2818922.1083218721</c:v>
                </c:pt>
                <c:pt idx="89">
                  <c:v>2976371.9783218578</c:v>
                </c:pt>
                <c:pt idx="90">
                  <c:v>3484374.4583218512</c:v>
                </c:pt>
                <c:pt idx="91">
                  <c:v>3214421.3483218644</c:v>
                </c:pt>
                <c:pt idx="92">
                  <c:v>2636023.2283218615</c:v>
                </c:pt>
                <c:pt idx="93">
                  <c:v>3046148.4283218691</c:v>
                </c:pt>
                <c:pt idx="94">
                  <c:v>3365137.538321849</c:v>
                </c:pt>
                <c:pt idx="95">
                  <c:v>3910104.8183218585</c:v>
                </c:pt>
                <c:pt idx="96">
                  <c:v>4229260.4645092282</c:v>
                </c:pt>
                <c:pt idx="97">
                  <c:v>4102103.4845092273</c:v>
                </c:pt>
                <c:pt idx="98">
                  <c:v>3397547.2445092313</c:v>
                </c:pt>
                <c:pt idx="99">
                  <c:v>2925565.3045092286</c:v>
                </c:pt>
                <c:pt idx="100">
                  <c:v>2801679.1845092289</c:v>
                </c:pt>
                <c:pt idx="101">
                  <c:v>3044908.9945092197</c:v>
                </c:pt>
                <c:pt idx="102">
                  <c:v>3569609.3145092279</c:v>
                </c:pt>
                <c:pt idx="103">
                  <c:v>3210417.8745092261</c:v>
                </c:pt>
                <c:pt idx="104">
                  <c:v>2585062.2845092253</c:v>
                </c:pt>
                <c:pt idx="105">
                  <c:v>2821908.5645092358</c:v>
                </c:pt>
                <c:pt idx="106">
                  <c:v>3289645.8445092291</c:v>
                </c:pt>
                <c:pt idx="107">
                  <c:v>4224541.4845092343</c:v>
                </c:pt>
                <c:pt idx="108">
                  <c:v>4907797.5022235429</c:v>
                </c:pt>
                <c:pt idx="109">
                  <c:v>4249532.6222235486</c:v>
                </c:pt>
                <c:pt idx="110">
                  <c:v>3787876.842223546</c:v>
                </c:pt>
                <c:pt idx="111">
                  <c:v>3190954.5722235506</c:v>
                </c:pt>
                <c:pt idx="112">
                  <c:v>2860249.7422235506</c:v>
                </c:pt>
                <c:pt idx="113">
                  <c:v>2810289.8822235418</c:v>
                </c:pt>
                <c:pt idx="114">
                  <c:v>3245760.4022235544</c:v>
                </c:pt>
                <c:pt idx="115">
                  <c:v>3206660.6122235437</c:v>
                </c:pt>
                <c:pt idx="116">
                  <c:v>2708906.0722235478</c:v>
                </c:pt>
                <c:pt idx="117">
                  <c:v>2838014.0922235609</c:v>
                </c:pt>
                <c:pt idx="118">
                  <c:v>3315201.4722235468</c:v>
                </c:pt>
                <c:pt idx="119">
                  <c:v>4121434.6422235542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A8-4F37-AE2E-A6957E604C48}"/>
            </c:ext>
          </c:extLst>
        </c:ser>
        <c:ser>
          <c:idx val="1"/>
          <c:order val="1"/>
          <c:tx>
            <c:strRef>
              <c:f>'K Res Normalized Monthly (WN)'!$U$1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 (WN)'!$U$2:$U$145</c:f>
              <c:numCache>
                <c:formatCode>_(* #,##0_);_(* \(#,##0\);_(* "-"??_);_(@_)</c:formatCode>
                <c:ptCount val="144"/>
                <c:pt idx="0">
                  <c:v>4379389.8939485922</c:v>
                </c:pt>
                <c:pt idx="1">
                  <c:v>3811896.8344994192</c:v>
                </c:pt>
                <c:pt idx="2">
                  <c:v>3308772.9908097289</c:v>
                </c:pt>
                <c:pt idx="3">
                  <c:v>2792025.5177213135</c:v>
                </c:pt>
                <c:pt idx="4">
                  <c:v>2614492.7568730875</c:v>
                </c:pt>
                <c:pt idx="5">
                  <c:v>2583893.2140026852</c:v>
                </c:pt>
                <c:pt idx="6">
                  <c:v>2892391.3285079272</c:v>
                </c:pt>
                <c:pt idx="7">
                  <c:v>2730925.5119580789</c:v>
                </c:pt>
                <c:pt idx="8">
                  <c:v>2586805.2798870802</c:v>
                </c:pt>
                <c:pt idx="9">
                  <c:v>2801639.4084432451</c:v>
                </c:pt>
                <c:pt idx="10">
                  <c:v>3349294.1291045467</c:v>
                </c:pt>
                <c:pt idx="11">
                  <c:v>4147037.3852824545</c:v>
                </c:pt>
                <c:pt idx="12">
                  <c:v>4499518.8753644079</c:v>
                </c:pt>
                <c:pt idx="13">
                  <c:v>3835504.1183338934</c:v>
                </c:pt>
                <c:pt idx="14">
                  <c:v>3387907.1717655822</c:v>
                </c:pt>
                <c:pt idx="15">
                  <c:v>2919341.5279345326</c:v>
                </c:pt>
                <c:pt idx="16">
                  <c:v>2562781.5578879323</c:v>
                </c:pt>
                <c:pt idx="17">
                  <c:v>2631623.9178158655</c:v>
                </c:pt>
                <c:pt idx="18">
                  <c:v>2973704.5328905792</c:v>
                </c:pt>
                <c:pt idx="19">
                  <c:v>2827705.3642517175</c:v>
                </c:pt>
                <c:pt idx="20">
                  <c:v>2453744.9826820651</c:v>
                </c:pt>
                <c:pt idx="21">
                  <c:v>2830524.1607772382</c:v>
                </c:pt>
                <c:pt idx="22">
                  <c:v>3143050.4585706233</c:v>
                </c:pt>
                <c:pt idx="23">
                  <c:v>4212941.1150738681</c:v>
                </c:pt>
                <c:pt idx="24">
                  <c:v>4319799.2094352152</c:v>
                </c:pt>
                <c:pt idx="25">
                  <c:v>3600098.237874731</c:v>
                </c:pt>
                <c:pt idx="26">
                  <c:v>3426611.5113782273</c:v>
                </c:pt>
                <c:pt idx="27">
                  <c:v>2834331.4463849664</c:v>
                </c:pt>
                <c:pt idx="28">
                  <c:v>2466016.9766585412</c:v>
                </c:pt>
                <c:pt idx="29">
                  <c:v>2547036.3420869247</c:v>
                </c:pt>
                <c:pt idx="30">
                  <c:v>2838643.22565461</c:v>
                </c:pt>
                <c:pt idx="31">
                  <c:v>2839262.4177755639</c:v>
                </c:pt>
                <c:pt idx="32">
                  <c:v>2369694.5908901598</c:v>
                </c:pt>
                <c:pt idx="33">
                  <c:v>2712366.2661884944</c:v>
                </c:pt>
                <c:pt idx="34">
                  <c:v>3162372.9377569612</c:v>
                </c:pt>
                <c:pt idx="35">
                  <c:v>3904637.4814982601</c:v>
                </c:pt>
                <c:pt idx="36">
                  <c:v>4078441.7742687888</c:v>
                </c:pt>
                <c:pt idx="37">
                  <c:v>3580928.7570385765</c:v>
                </c:pt>
                <c:pt idx="38">
                  <c:v>3324501.0985519388</c:v>
                </c:pt>
                <c:pt idx="39">
                  <c:v>2715822.1068209414</c:v>
                </c:pt>
                <c:pt idx="40">
                  <c:v>2514438.8340350864</c:v>
                </c:pt>
                <c:pt idx="41">
                  <c:v>2558720.7873521843</c:v>
                </c:pt>
                <c:pt idx="42">
                  <c:v>2948109.3747626524</c:v>
                </c:pt>
                <c:pt idx="43">
                  <c:v>2824100.765892318</c:v>
                </c:pt>
                <c:pt idx="44">
                  <c:v>2491645.1610071082</c:v>
                </c:pt>
                <c:pt idx="45">
                  <c:v>2679081.7255624468</c:v>
                </c:pt>
                <c:pt idx="46">
                  <c:v>3253644.1359605086</c:v>
                </c:pt>
                <c:pt idx="47">
                  <c:v>3796686.0947141415</c:v>
                </c:pt>
                <c:pt idx="48">
                  <c:v>4102205.5475978991</c:v>
                </c:pt>
                <c:pt idx="49">
                  <c:v>3546841.6170403487</c:v>
                </c:pt>
                <c:pt idx="50">
                  <c:v>3177885.1965321535</c:v>
                </c:pt>
                <c:pt idx="51">
                  <c:v>2755323.5997574246</c:v>
                </c:pt>
                <c:pt idx="52">
                  <c:v>2587815.5685106488</c:v>
                </c:pt>
                <c:pt idx="53">
                  <c:v>2544291.4991410845</c:v>
                </c:pt>
                <c:pt idx="54">
                  <c:v>2815756.7540800818</c:v>
                </c:pt>
                <c:pt idx="55">
                  <c:v>2848433.7619448784</c:v>
                </c:pt>
                <c:pt idx="56">
                  <c:v>2427111.5597135923</c:v>
                </c:pt>
                <c:pt idx="57">
                  <c:v>2795596.1216734899</c:v>
                </c:pt>
                <c:pt idx="58">
                  <c:v>3097038.1050087167</c:v>
                </c:pt>
                <c:pt idx="59">
                  <c:v>3804884.3036120343</c:v>
                </c:pt>
                <c:pt idx="60">
                  <c:v>4303877.636531896</c:v>
                </c:pt>
                <c:pt idx="61">
                  <c:v>3507067.8926739176</c:v>
                </c:pt>
                <c:pt idx="62">
                  <c:v>3302261.6649366473</c:v>
                </c:pt>
                <c:pt idx="63">
                  <c:v>2672084.5232617445</c:v>
                </c:pt>
                <c:pt idx="64">
                  <c:v>2499849.2506354749</c:v>
                </c:pt>
                <c:pt idx="65">
                  <c:v>2581912.7985637938</c:v>
                </c:pt>
                <c:pt idx="66">
                  <c:v>3043221.6175410473</c:v>
                </c:pt>
                <c:pt idx="67">
                  <c:v>2796954.7808211236</c:v>
                </c:pt>
                <c:pt idx="68">
                  <c:v>2430847.6065822407</c:v>
                </c:pt>
                <c:pt idx="69">
                  <c:v>2747446.6974394242</c:v>
                </c:pt>
                <c:pt idx="70">
                  <c:v>3064656.7008733731</c:v>
                </c:pt>
                <c:pt idx="71">
                  <c:v>3934771.1562346034</c:v>
                </c:pt>
                <c:pt idx="72">
                  <c:v>4112046.0399052287</c:v>
                </c:pt>
                <c:pt idx="73">
                  <c:v>3817372.4548693369</c:v>
                </c:pt>
                <c:pt idx="74">
                  <c:v>3358074.6282202462</c:v>
                </c:pt>
                <c:pt idx="75">
                  <c:v>2869012.2375819301</c:v>
                </c:pt>
                <c:pt idx="76">
                  <c:v>2613809.773495195</c:v>
                </c:pt>
                <c:pt idx="77">
                  <c:v>2559555.0024326588</c:v>
                </c:pt>
                <c:pt idx="78">
                  <c:v>3078650.6290586754</c:v>
                </c:pt>
                <c:pt idx="79">
                  <c:v>2919132.5533581651</c:v>
                </c:pt>
                <c:pt idx="80">
                  <c:v>2503094.7541893441</c:v>
                </c:pt>
                <c:pt idx="81">
                  <c:v>2907938.7988607925</c:v>
                </c:pt>
                <c:pt idx="82">
                  <c:v>3269794.5284199179</c:v>
                </c:pt>
                <c:pt idx="83">
                  <c:v>3990051.504142398</c:v>
                </c:pt>
                <c:pt idx="84">
                  <c:v>4220242.0407539913</c:v>
                </c:pt>
                <c:pt idx="85">
                  <c:v>3752366.7593595441</c:v>
                </c:pt>
                <c:pt idx="86">
                  <c:v>3527719.7478506835</c:v>
                </c:pt>
                <c:pt idx="87">
                  <c:v>3036669.5717400811</c:v>
                </c:pt>
                <c:pt idx="88">
                  <c:v>2742879.9756867052</c:v>
                </c:pt>
                <c:pt idx="89">
                  <c:v>2884184.1105947122</c:v>
                </c:pt>
                <c:pt idx="90">
                  <c:v>3296102.5337846796</c:v>
                </c:pt>
                <c:pt idx="91">
                  <c:v>3145492.9726352282</c:v>
                </c:pt>
                <c:pt idx="92">
                  <c:v>2698144.2440128834</c:v>
                </c:pt>
                <c:pt idx="93">
                  <c:v>2820512.4506339398</c:v>
                </c:pt>
                <c:pt idx="94">
                  <c:v>3442627.1352839321</c:v>
                </c:pt>
                <c:pt idx="95">
                  <c:v>4089789.3764495254</c:v>
                </c:pt>
                <c:pt idx="96">
                  <c:v>4556066.17349061</c:v>
                </c:pt>
                <c:pt idx="97">
                  <c:v>4004958.6795585863</c:v>
                </c:pt>
                <c:pt idx="98">
                  <c:v>3690860.3174731121</c:v>
                </c:pt>
                <c:pt idx="99">
                  <c:v>3059475.2467046529</c:v>
                </c:pt>
                <c:pt idx="100">
                  <c:v>2807193.4328992786</c:v>
                </c:pt>
                <c:pt idx="101">
                  <c:v>2761248.3378803264</c:v>
                </c:pt>
                <c:pt idx="102">
                  <c:v>3346529.9959036554</c:v>
                </c:pt>
                <c:pt idx="103">
                  <c:v>3108673.6527299178</c:v>
                </c:pt>
                <c:pt idx="104">
                  <c:v>2653084.5633042715</c:v>
                </c:pt>
                <c:pt idx="105">
                  <c:v>2988561.9885028508</c:v>
                </c:pt>
                <c:pt idx="106">
                  <c:v>3397032.3662637738</c:v>
                </c:pt>
                <c:pt idx="107">
                  <c:v>4226460.5438709129</c:v>
                </c:pt>
                <c:pt idx="108">
                  <c:v>4633836.6278753234</c:v>
                </c:pt>
                <c:pt idx="109">
                  <c:v>4058656.9179235683</c:v>
                </c:pt>
                <c:pt idx="110">
                  <c:v>3689903.8116536546</c:v>
                </c:pt>
                <c:pt idx="111">
                  <c:v>3059024.2912643836</c:v>
                </c:pt>
                <c:pt idx="112">
                  <c:v>2931798.2524900213</c:v>
                </c:pt>
                <c:pt idx="113">
                  <c:v>2884336.1293017031</c:v>
                </c:pt>
                <c:pt idx="114">
                  <c:v>3340103.7369880266</c:v>
                </c:pt>
                <c:pt idx="115">
                  <c:v>3179928.0778049943</c:v>
                </c:pt>
                <c:pt idx="116">
                  <c:v>2701118.0169032104</c:v>
                </c:pt>
                <c:pt idx="117">
                  <c:v>2903456.7510900931</c:v>
                </c:pt>
                <c:pt idx="118">
                  <c:v>3357541.9819296277</c:v>
                </c:pt>
                <c:pt idx="119">
                  <c:v>4057297.6582937799</c:v>
                </c:pt>
                <c:pt idx="120">
                  <c:v>4347407.3544328781</c:v>
                </c:pt>
                <c:pt idx="121">
                  <c:v>3851342.7724505132</c:v>
                </c:pt>
                <c:pt idx="122">
                  <c:v>3587267.2640598607</c:v>
                </c:pt>
                <c:pt idx="123">
                  <c:v>3021255.1851666099</c:v>
                </c:pt>
                <c:pt idx="124">
                  <c:v>2721626.8329050825</c:v>
                </c:pt>
                <c:pt idx="125">
                  <c:v>2783300.1090095132</c:v>
                </c:pt>
                <c:pt idx="126">
                  <c:v>3191883.0376496958</c:v>
                </c:pt>
                <c:pt idx="127">
                  <c:v>3046418.6671979511</c:v>
                </c:pt>
                <c:pt idx="128">
                  <c:v>2626577.732867308</c:v>
                </c:pt>
                <c:pt idx="129">
                  <c:v>3076920.7215625634</c:v>
                </c:pt>
                <c:pt idx="130">
                  <c:v>3500471.6506792172</c:v>
                </c:pt>
                <c:pt idx="131">
                  <c:v>4182885.655723202</c:v>
                </c:pt>
                <c:pt idx="132">
                  <c:v>4375804.5859883847</c:v>
                </c:pt>
                <c:pt idx="133">
                  <c:v>3992170.2151523284</c:v>
                </c:pt>
                <c:pt idx="134">
                  <c:v>3615664.4956153668</c:v>
                </c:pt>
                <c:pt idx="135">
                  <c:v>3049652.4167221161</c:v>
                </c:pt>
                <c:pt idx="136">
                  <c:v>2750024.0644605886</c:v>
                </c:pt>
                <c:pt idx="137">
                  <c:v>2811697.3405650193</c:v>
                </c:pt>
                <c:pt idx="138">
                  <c:v>3220280.2692052019</c:v>
                </c:pt>
                <c:pt idx="139">
                  <c:v>3074815.8987534572</c:v>
                </c:pt>
                <c:pt idx="140">
                  <c:v>2654974.9644228136</c:v>
                </c:pt>
                <c:pt idx="141">
                  <c:v>3105317.9531180696</c:v>
                </c:pt>
                <c:pt idx="142">
                  <c:v>3528868.8822347233</c:v>
                </c:pt>
                <c:pt idx="143">
                  <c:v>4211282.8872787077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A8-4F37-AE2E-A6957E604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GS&lt;50 Normalized Monthly (WN)'!$D$1</c:f>
              <c:strCache>
                <c:ptCount val="1"/>
                <c:pt idx="0">
                  <c:v> K_GSlt50kWh_NoCDM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 (WN)'!$D$2:$D$145</c:f>
              <c:numCache>
                <c:formatCode>_(* #,##0_);_(* \(#,##0\);_(* "-"??_);_(@_)</c:formatCode>
                <c:ptCount val="144"/>
                <c:pt idx="0">
                  <c:v>2479643.3187149297</c:v>
                </c:pt>
                <c:pt idx="1">
                  <c:v>2193274.0587149337</c:v>
                </c:pt>
                <c:pt idx="2">
                  <c:v>2174229.0987149291</c:v>
                </c:pt>
                <c:pt idx="3">
                  <c:v>1878904.1087149293</c:v>
                </c:pt>
                <c:pt idx="4">
                  <c:v>1777570.9087149317</c:v>
                </c:pt>
                <c:pt idx="5">
                  <c:v>1837278.1187149312</c:v>
                </c:pt>
                <c:pt idx="6">
                  <c:v>2021164.6687149275</c:v>
                </c:pt>
                <c:pt idx="7">
                  <c:v>1936098.978714929</c:v>
                </c:pt>
                <c:pt idx="8">
                  <c:v>1744635.0887149286</c:v>
                </c:pt>
                <c:pt idx="9">
                  <c:v>1788952.8887149305</c:v>
                </c:pt>
                <c:pt idx="10">
                  <c:v>2049743.6887149306</c:v>
                </c:pt>
                <c:pt idx="11">
                  <c:v>2546426.3787149326</c:v>
                </c:pt>
                <c:pt idx="12">
                  <c:v>2647910.5241808859</c:v>
                </c:pt>
                <c:pt idx="13">
                  <c:v>2315944.7441808847</c:v>
                </c:pt>
                <c:pt idx="14">
                  <c:v>2294015.5841808845</c:v>
                </c:pt>
                <c:pt idx="15">
                  <c:v>1902535.3641808853</c:v>
                </c:pt>
                <c:pt idx="16">
                  <c:v>1821645.6641808862</c:v>
                </c:pt>
                <c:pt idx="17">
                  <c:v>1794612.9141808862</c:v>
                </c:pt>
                <c:pt idx="18">
                  <c:v>1939807.6341808855</c:v>
                </c:pt>
                <c:pt idx="19">
                  <c:v>1903814.9441808858</c:v>
                </c:pt>
                <c:pt idx="20">
                  <c:v>1668665.0541808838</c:v>
                </c:pt>
                <c:pt idx="21">
                  <c:v>1769901.9941808861</c:v>
                </c:pt>
                <c:pt idx="22">
                  <c:v>2057742.9841808879</c:v>
                </c:pt>
                <c:pt idx="23">
                  <c:v>2345523.2741808859</c:v>
                </c:pt>
                <c:pt idx="24">
                  <c:v>2418926.400391039</c:v>
                </c:pt>
                <c:pt idx="25">
                  <c:v>2193574.7203910411</c:v>
                </c:pt>
                <c:pt idx="26">
                  <c:v>2096630.8503910406</c:v>
                </c:pt>
                <c:pt idx="27">
                  <c:v>1705781.2003910381</c:v>
                </c:pt>
                <c:pt idx="28">
                  <c:v>1693475.5403910379</c:v>
                </c:pt>
                <c:pt idx="29">
                  <c:v>1730244.1403910362</c:v>
                </c:pt>
                <c:pt idx="30">
                  <c:v>1912311.1703910374</c:v>
                </c:pt>
                <c:pt idx="31">
                  <c:v>1873515.4303910357</c:v>
                </c:pt>
                <c:pt idx="32">
                  <c:v>1680885.5203910384</c:v>
                </c:pt>
                <c:pt idx="33">
                  <c:v>1693149.320391038</c:v>
                </c:pt>
                <c:pt idx="34">
                  <c:v>1804976.3403910371</c:v>
                </c:pt>
                <c:pt idx="35">
                  <c:v>2080999.5403910382</c:v>
                </c:pt>
                <c:pt idx="36">
                  <c:v>2277039.080167463</c:v>
                </c:pt>
                <c:pt idx="37">
                  <c:v>2071031.1601674643</c:v>
                </c:pt>
                <c:pt idx="38">
                  <c:v>1957281.740167469</c:v>
                </c:pt>
                <c:pt idx="39">
                  <c:v>1726194.7901674677</c:v>
                </c:pt>
                <c:pt idx="40">
                  <c:v>1653450.7801674679</c:v>
                </c:pt>
                <c:pt idx="41">
                  <c:v>1689023.4601674688</c:v>
                </c:pt>
                <c:pt idx="42">
                  <c:v>1892330.0501674677</c:v>
                </c:pt>
                <c:pt idx="43">
                  <c:v>1887233.7201674664</c:v>
                </c:pt>
                <c:pt idx="44">
                  <c:v>1629637.6401674675</c:v>
                </c:pt>
                <c:pt idx="45">
                  <c:v>1681288.3901674673</c:v>
                </c:pt>
                <c:pt idx="46">
                  <c:v>1779730.5701674684</c:v>
                </c:pt>
                <c:pt idx="47">
                  <c:v>2229556.9501674622</c:v>
                </c:pt>
                <c:pt idx="48">
                  <c:v>2294540.9560604622</c:v>
                </c:pt>
                <c:pt idx="49">
                  <c:v>1979480.6960604603</c:v>
                </c:pt>
                <c:pt idx="50">
                  <c:v>2014740.5660604613</c:v>
                </c:pt>
                <c:pt idx="51">
                  <c:v>1643117.9260604612</c:v>
                </c:pt>
                <c:pt idx="52">
                  <c:v>1643889.1060604625</c:v>
                </c:pt>
                <c:pt idx="53">
                  <c:v>1659773.8260604604</c:v>
                </c:pt>
                <c:pt idx="54">
                  <c:v>1852880.2760604622</c:v>
                </c:pt>
                <c:pt idx="55">
                  <c:v>1856772.3360604614</c:v>
                </c:pt>
                <c:pt idx="56">
                  <c:v>1591166.1460604628</c:v>
                </c:pt>
                <c:pt idx="57">
                  <c:v>1692554.9760604617</c:v>
                </c:pt>
                <c:pt idx="58">
                  <c:v>1975416.9360604608</c:v>
                </c:pt>
                <c:pt idx="59">
                  <c:v>2270448.4460604596</c:v>
                </c:pt>
                <c:pt idx="60">
                  <c:v>2430733.7716854615</c:v>
                </c:pt>
                <c:pt idx="61">
                  <c:v>2126452.6216854621</c:v>
                </c:pt>
                <c:pt idx="62">
                  <c:v>2030591.7016854603</c:v>
                </c:pt>
                <c:pt idx="63">
                  <c:v>1807222.5616854611</c:v>
                </c:pt>
                <c:pt idx="64">
                  <c:v>1708666.2316854587</c:v>
                </c:pt>
                <c:pt idx="65">
                  <c:v>1820287.5916854583</c:v>
                </c:pt>
                <c:pt idx="66">
                  <c:v>1987231.1516854602</c:v>
                </c:pt>
                <c:pt idx="67">
                  <c:v>1881477.7216854591</c:v>
                </c:pt>
                <c:pt idx="68">
                  <c:v>1649674.5616854616</c:v>
                </c:pt>
                <c:pt idx="69">
                  <c:v>1790990.4716854622</c:v>
                </c:pt>
                <c:pt idx="70">
                  <c:v>2024499.0016854613</c:v>
                </c:pt>
                <c:pt idx="71">
                  <c:v>2226134.8916854593</c:v>
                </c:pt>
                <c:pt idx="72">
                  <c:v>2442654.9656854612</c:v>
                </c:pt>
                <c:pt idx="73">
                  <c:v>2295420.2056854595</c:v>
                </c:pt>
                <c:pt idx="74">
                  <c:v>2149575.6356854606</c:v>
                </c:pt>
                <c:pt idx="75">
                  <c:v>1764302.3156854613</c:v>
                </c:pt>
                <c:pt idx="76">
                  <c:v>1696480.5756854601</c:v>
                </c:pt>
                <c:pt idx="77">
                  <c:v>1764719.8656854611</c:v>
                </c:pt>
                <c:pt idx="78">
                  <c:v>1971315.4556854591</c:v>
                </c:pt>
                <c:pt idx="79">
                  <c:v>1851616.1456854613</c:v>
                </c:pt>
                <c:pt idx="80">
                  <c:v>1627324.1456854618</c:v>
                </c:pt>
                <c:pt idx="81">
                  <c:v>1836437.8356854599</c:v>
                </c:pt>
                <c:pt idx="82">
                  <c:v>2040157.8456854583</c:v>
                </c:pt>
                <c:pt idx="83">
                  <c:v>2278184.5856854627</c:v>
                </c:pt>
                <c:pt idx="84">
                  <c:v>2354611.1653104643</c:v>
                </c:pt>
                <c:pt idx="85">
                  <c:v>2156327.8553104657</c:v>
                </c:pt>
                <c:pt idx="86">
                  <c:v>1954468.6353104648</c:v>
                </c:pt>
                <c:pt idx="87">
                  <c:v>1607307.3753104603</c:v>
                </c:pt>
                <c:pt idx="88">
                  <c:v>1525169.1753104632</c:v>
                </c:pt>
                <c:pt idx="89">
                  <c:v>1638701.2353104618</c:v>
                </c:pt>
                <c:pt idx="90">
                  <c:v>1890465.3853104629</c:v>
                </c:pt>
                <c:pt idx="91">
                  <c:v>1821700.2353104618</c:v>
                </c:pt>
                <c:pt idx="92">
                  <c:v>1510695.8853104587</c:v>
                </c:pt>
                <c:pt idx="93">
                  <c:v>1748531.4353104595</c:v>
                </c:pt>
                <c:pt idx="94">
                  <c:v>1870648.8253104624</c:v>
                </c:pt>
                <c:pt idx="95">
                  <c:v>2082534.8953104634</c:v>
                </c:pt>
                <c:pt idx="96">
                  <c:v>2098900.2427803832</c:v>
                </c:pt>
                <c:pt idx="97">
                  <c:v>2183851.59278038</c:v>
                </c:pt>
                <c:pt idx="98">
                  <c:v>1927780.392780382</c:v>
                </c:pt>
                <c:pt idx="99">
                  <c:v>1618795.2527803814</c:v>
                </c:pt>
                <c:pt idx="100">
                  <c:v>1599132.0827803826</c:v>
                </c:pt>
                <c:pt idx="101">
                  <c:v>1758207.1527803817</c:v>
                </c:pt>
                <c:pt idx="102">
                  <c:v>1991472.0927803791</c:v>
                </c:pt>
                <c:pt idx="103">
                  <c:v>1856252.3027803819</c:v>
                </c:pt>
                <c:pt idx="104">
                  <c:v>1586001.8127803816</c:v>
                </c:pt>
                <c:pt idx="105">
                  <c:v>1660871.8427803819</c:v>
                </c:pt>
                <c:pt idx="106">
                  <c:v>1877917.7827803805</c:v>
                </c:pt>
                <c:pt idx="107">
                  <c:v>2282130.2227803823</c:v>
                </c:pt>
                <c:pt idx="108">
                  <c:v>2541117.4178024647</c:v>
                </c:pt>
                <c:pt idx="109">
                  <c:v>2290230.3378024646</c:v>
                </c:pt>
                <c:pt idx="110">
                  <c:v>2172609.9378024689</c:v>
                </c:pt>
                <c:pt idx="111">
                  <c:v>1844601.0778024667</c:v>
                </c:pt>
                <c:pt idx="112">
                  <c:v>1769502.6678024698</c:v>
                </c:pt>
                <c:pt idx="113">
                  <c:v>1758129.9278024677</c:v>
                </c:pt>
                <c:pt idx="114">
                  <c:v>1947344.8278024672</c:v>
                </c:pt>
                <c:pt idx="115">
                  <c:v>1942997.1378024691</c:v>
                </c:pt>
                <c:pt idx="116">
                  <c:v>1649306.8578024651</c:v>
                </c:pt>
                <c:pt idx="117">
                  <c:v>1751962.3078024695</c:v>
                </c:pt>
                <c:pt idx="118">
                  <c:v>1998926.8078024643</c:v>
                </c:pt>
                <c:pt idx="119">
                  <c:v>2413185.1678024679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6-43F2-AFC4-12A6EEE3A08F}"/>
            </c:ext>
          </c:extLst>
        </c:ser>
        <c:ser>
          <c:idx val="1"/>
          <c:order val="1"/>
          <c:tx>
            <c:strRef>
              <c:f>'K GS&lt;50 Normalized Monthly (WN)'!$U$1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 (WN)'!$U$2:$U$145</c:f>
              <c:numCache>
                <c:formatCode>_(* #,##0_);_(* \(#,##0\);_(* "-"??_);_(@_)</c:formatCode>
                <c:ptCount val="144"/>
                <c:pt idx="0">
                  <c:v>2458374.1216323012</c:v>
                </c:pt>
                <c:pt idx="1">
                  <c:v>2253915.5582274362</c:v>
                </c:pt>
                <c:pt idx="2">
                  <c:v>2115157.6337342192</c:v>
                </c:pt>
                <c:pt idx="3">
                  <c:v>1817568.6712878223</c:v>
                </c:pt>
                <c:pt idx="4">
                  <c:v>1795261.1748890753</c:v>
                </c:pt>
                <c:pt idx="5">
                  <c:v>1852532.3574818389</c:v>
                </c:pt>
                <c:pt idx="6">
                  <c:v>2040232.3544874121</c:v>
                </c:pt>
                <c:pt idx="7">
                  <c:v>1903007.3559665298</c:v>
                </c:pt>
                <c:pt idx="8">
                  <c:v>1769573.4031493261</c:v>
                </c:pt>
                <c:pt idx="9">
                  <c:v>1781866.7044121851</c:v>
                </c:pt>
                <c:pt idx="10">
                  <c:v>2018828.7546192992</c:v>
                </c:pt>
                <c:pt idx="11">
                  <c:v>2326664.9153836141</c:v>
                </c:pt>
                <c:pt idx="12">
                  <c:v>2504334.7696492109</c:v>
                </c:pt>
                <c:pt idx="13">
                  <c:v>2259310.7361252233</c:v>
                </c:pt>
                <c:pt idx="14">
                  <c:v>2141089.0162499137</c:v>
                </c:pt>
                <c:pt idx="15">
                  <c:v>1870605.5458851447</c:v>
                </c:pt>
                <c:pt idx="16">
                  <c:v>1748730.8311776745</c:v>
                </c:pt>
                <c:pt idx="17">
                  <c:v>1864506.0819753818</c:v>
                </c:pt>
                <c:pt idx="18">
                  <c:v>2051321.8029948892</c:v>
                </c:pt>
                <c:pt idx="19">
                  <c:v>1945673.4568002468</c:v>
                </c:pt>
                <c:pt idx="20">
                  <c:v>1669543.4224830996</c:v>
                </c:pt>
                <c:pt idx="21">
                  <c:v>1802434.3224957578</c:v>
                </c:pt>
                <c:pt idx="22">
                  <c:v>1947805.8700596669</c:v>
                </c:pt>
                <c:pt idx="23">
                  <c:v>2413225.5919744894</c:v>
                </c:pt>
                <c:pt idx="24">
                  <c:v>2419689.7320971042</c:v>
                </c:pt>
                <c:pt idx="25">
                  <c:v>2097559.7356815734</c:v>
                </c:pt>
                <c:pt idx="26">
                  <c:v>2131848.1995572201</c:v>
                </c:pt>
                <c:pt idx="27">
                  <c:v>1779243.2028758591</c:v>
                </c:pt>
                <c:pt idx="28">
                  <c:v>1682830.6997530654</c:v>
                </c:pt>
                <c:pt idx="29">
                  <c:v>1782479.3848409546</c:v>
                </c:pt>
                <c:pt idx="30">
                  <c:v>1901274.3050028961</c:v>
                </c:pt>
                <c:pt idx="31">
                  <c:v>1908309.8414785299</c:v>
                </c:pt>
                <c:pt idx="32">
                  <c:v>1615596.9235828838</c:v>
                </c:pt>
                <c:pt idx="33">
                  <c:v>1734591.1548792785</c:v>
                </c:pt>
                <c:pt idx="34">
                  <c:v>1909552.784121938</c:v>
                </c:pt>
                <c:pt idx="35">
                  <c:v>2224774.802073162</c:v>
                </c:pt>
                <c:pt idx="36">
                  <c:v>2322821.6340834964</c:v>
                </c:pt>
                <c:pt idx="37">
                  <c:v>2138785.5233046627</c:v>
                </c:pt>
                <c:pt idx="38">
                  <c:v>2047406.9268267311</c:v>
                </c:pt>
                <c:pt idx="39">
                  <c:v>1730089.5167131855</c:v>
                </c:pt>
                <c:pt idx="40">
                  <c:v>1675278.7560147578</c:v>
                </c:pt>
                <c:pt idx="41">
                  <c:v>1757430.1010855972</c:v>
                </c:pt>
                <c:pt idx="42">
                  <c:v>1954407.5705904188</c:v>
                </c:pt>
                <c:pt idx="43">
                  <c:v>1890617.9390584545</c:v>
                </c:pt>
                <c:pt idx="44">
                  <c:v>1671685.0994488271</c:v>
                </c:pt>
                <c:pt idx="45">
                  <c:v>1704400.413957851</c:v>
                </c:pt>
                <c:pt idx="46">
                  <c:v>1952833.3829655657</c:v>
                </c:pt>
                <c:pt idx="47">
                  <c:v>2209129.1528062918</c:v>
                </c:pt>
                <c:pt idx="48">
                  <c:v>2376408.2815359305</c:v>
                </c:pt>
                <c:pt idx="49">
                  <c:v>2134497.7519591772</c:v>
                </c:pt>
                <c:pt idx="50">
                  <c:v>2007887.9291537418</c:v>
                </c:pt>
                <c:pt idx="51">
                  <c:v>1707385.2511767722</c:v>
                </c:pt>
                <c:pt idx="52">
                  <c:v>1697670.9049630361</c:v>
                </c:pt>
                <c:pt idx="53">
                  <c:v>1722710.0715935826</c:v>
                </c:pt>
                <c:pt idx="54">
                  <c:v>1882163.1090421958</c:v>
                </c:pt>
                <c:pt idx="55">
                  <c:v>1912827.6106747123</c:v>
                </c:pt>
                <c:pt idx="56">
                  <c:v>1589804.0188638859</c:v>
                </c:pt>
                <c:pt idx="57">
                  <c:v>1723959.655264101</c:v>
                </c:pt>
                <c:pt idx="58">
                  <c:v>1908157.0036874178</c:v>
                </c:pt>
                <c:pt idx="59">
                  <c:v>2173600.7358534662</c:v>
                </c:pt>
                <c:pt idx="60">
                  <c:v>2437308.8334263396</c:v>
                </c:pt>
                <c:pt idx="61">
                  <c:v>2101045.819787004</c:v>
                </c:pt>
                <c:pt idx="62">
                  <c:v>2058522.7027482921</c:v>
                </c:pt>
                <c:pt idx="63">
                  <c:v>1745453.4130617264</c:v>
                </c:pt>
                <c:pt idx="64">
                  <c:v>1675848.5173361655</c:v>
                </c:pt>
                <c:pt idx="65">
                  <c:v>1726952.2760042986</c:v>
                </c:pt>
                <c:pt idx="66">
                  <c:v>1949213.5826139126</c:v>
                </c:pt>
                <c:pt idx="67">
                  <c:v>1846688.1074355457</c:v>
                </c:pt>
                <c:pt idx="68">
                  <c:v>1605640.8870482023</c:v>
                </c:pt>
                <c:pt idx="69">
                  <c:v>1711104.8578344018</c:v>
                </c:pt>
                <c:pt idx="70">
                  <c:v>1917164.1547440072</c:v>
                </c:pt>
                <c:pt idx="71">
                  <c:v>2289760.3242307613</c:v>
                </c:pt>
                <c:pt idx="72">
                  <c:v>2368299.5181355872</c:v>
                </c:pt>
                <c:pt idx="73">
                  <c:v>2261946.3755297237</c:v>
                </c:pt>
                <c:pt idx="74">
                  <c:v>2102127.6307743769</c:v>
                </c:pt>
                <c:pt idx="75">
                  <c:v>1795000.3941827787</c:v>
                </c:pt>
                <c:pt idx="76">
                  <c:v>1715804.0443493857</c:v>
                </c:pt>
                <c:pt idx="77">
                  <c:v>1752599.9234418289</c:v>
                </c:pt>
                <c:pt idx="78">
                  <c:v>1973221.8539336545</c:v>
                </c:pt>
                <c:pt idx="79">
                  <c:v>1893215.5584483447</c:v>
                </c:pt>
                <c:pt idx="80">
                  <c:v>1609731.56465017</c:v>
                </c:pt>
                <c:pt idx="81">
                  <c:v>1796366.9096848338</c:v>
                </c:pt>
                <c:pt idx="82">
                  <c:v>1980357.7458944137</c:v>
                </c:pt>
                <c:pt idx="83">
                  <c:v>2289677.9323960999</c:v>
                </c:pt>
                <c:pt idx="84">
                  <c:v>2436131.5218286305</c:v>
                </c:pt>
                <c:pt idx="85">
                  <c:v>2208121.6464117602</c:v>
                </c:pt>
                <c:pt idx="86">
                  <c:v>1983614.0277238546</c:v>
                </c:pt>
                <c:pt idx="87">
                  <c:v>1589169.5730674847</c:v>
                </c:pt>
                <c:pt idx="88">
                  <c:v>1489337.3796219176</c:v>
                </c:pt>
                <c:pt idx="89">
                  <c:v>1589459.1487441682</c:v>
                </c:pt>
                <c:pt idx="90">
                  <c:v>1786858.4413564801</c:v>
                </c:pt>
                <c:pt idx="91">
                  <c:v>1783412.6064258637</c:v>
                </c:pt>
                <c:pt idx="92">
                  <c:v>1548894.8268911515</c:v>
                </c:pt>
                <c:pt idx="93">
                  <c:v>1652511.7649448439</c:v>
                </c:pt>
                <c:pt idx="94">
                  <c:v>1903923.1483157491</c:v>
                </c:pt>
                <c:pt idx="95">
                  <c:v>2159692.1171905533</c:v>
                </c:pt>
                <c:pt idx="96">
                  <c:v>2239231.8375612823</c:v>
                </c:pt>
                <c:pt idx="97">
                  <c:v>2142137.2498887158</c:v>
                </c:pt>
                <c:pt idx="98">
                  <c:v>2053730.1242811023</c:v>
                </c:pt>
                <c:pt idx="99">
                  <c:v>1676296.6832292983</c:v>
                </c:pt>
                <c:pt idx="100">
                  <c:v>1601549.5938570728</c:v>
                </c:pt>
                <c:pt idx="101">
                  <c:v>1600916.4022331419</c:v>
                </c:pt>
                <c:pt idx="102">
                  <c:v>1868758.6787519481</c:v>
                </c:pt>
                <c:pt idx="103">
                  <c:v>1800023.8330790638</c:v>
                </c:pt>
                <c:pt idx="104">
                  <c:v>1613509.5618868875</c:v>
                </c:pt>
                <c:pt idx="105">
                  <c:v>1727217.8683712354</c:v>
                </c:pt>
                <c:pt idx="106">
                  <c:v>1924029.9572058506</c:v>
                </c:pt>
                <c:pt idx="107">
                  <c:v>2282954.274053975</c:v>
                </c:pt>
                <c:pt idx="108">
                  <c:v>2423477.5928291338</c:v>
                </c:pt>
                <c:pt idx="109">
                  <c:v>2208267.5958637381</c:v>
                </c:pt>
                <c:pt idx="110">
                  <c:v>2130539.95172957</c:v>
                </c:pt>
                <c:pt idx="111">
                  <c:v>1787949.7212989402</c:v>
                </c:pt>
                <c:pt idx="112">
                  <c:v>1806670.8308168703</c:v>
                </c:pt>
                <c:pt idx="113">
                  <c:v>1801392.4853782202</c:v>
                </c:pt>
                <c:pt idx="114">
                  <c:v>1998871.0140052005</c:v>
                </c:pt>
                <c:pt idx="115">
                  <c:v>1927702.6434117204</c:v>
                </c:pt>
                <c:pt idx="116">
                  <c:v>1644013.0047745758</c:v>
                </c:pt>
                <c:pt idx="117">
                  <c:v>1780187.8109345282</c:v>
                </c:pt>
                <c:pt idx="118">
                  <c:v>2017107.9811651027</c:v>
                </c:pt>
                <c:pt idx="119">
                  <c:v>2385644.5068166009</c:v>
                </c:pt>
                <c:pt idx="120">
                  <c:v>2434664.3119207728</c:v>
                </c:pt>
                <c:pt idx="121">
                  <c:v>2209476.3124847054</c:v>
                </c:pt>
                <c:pt idx="122">
                  <c:v>2127801.2628421374</c:v>
                </c:pt>
                <c:pt idx="123">
                  <c:v>1881076.0988561963</c:v>
                </c:pt>
                <c:pt idx="124">
                  <c:v>1767716.4859116641</c:v>
                </c:pt>
                <c:pt idx="125">
                  <c:v>1805009.3951352444</c:v>
                </c:pt>
                <c:pt idx="126">
                  <c:v>2022775.0539770916</c:v>
                </c:pt>
                <c:pt idx="127">
                  <c:v>1942856.0309905664</c:v>
                </c:pt>
                <c:pt idx="128">
                  <c:v>1708824.645420348</c:v>
                </c:pt>
                <c:pt idx="129">
                  <c:v>1895128.2182531636</c:v>
                </c:pt>
                <c:pt idx="130">
                  <c:v>2072455.8510903267</c:v>
                </c:pt>
                <c:pt idx="131">
                  <c:v>2370308.0732888789</c:v>
                </c:pt>
                <c:pt idx="132">
                  <c:v>2487078.7025429667</c:v>
                </c:pt>
                <c:pt idx="133">
                  <c:v>2314417.9328678274</c:v>
                </c:pt>
                <c:pt idx="134">
                  <c:v>2180215.6534643313</c:v>
                </c:pt>
                <c:pt idx="135">
                  <c:v>1933490.4894783902</c:v>
                </c:pt>
                <c:pt idx="136">
                  <c:v>1820130.876533858</c:v>
                </c:pt>
                <c:pt idx="137">
                  <c:v>1857423.7857574383</c:v>
                </c:pt>
                <c:pt idx="138">
                  <c:v>2075189.4445992857</c:v>
                </c:pt>
                <c:pt idx="139">
                  <c:v>1995270.4216127603</c:v>
                </c:pt>
                <c:pt idx="140">
                  <c:v>1761239.036042542</c:v>
                </c:pt>
                <c:pt idx="141">
                  <c:v>1947542.6088753575</c:v>
                </c:pt>
                <c:pt idx="142">
                  <c:v>2124870.2417125208</c:v>
                </c:pt>
                <c:pt idx="143">
                  <c:v>2422722.4639110728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F6-43F2-AFC4-12A6EEE3A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GS&gt;50 Normalized Monthly (WN)'!$D$1</c:f>
              <c:strCache>
                <c:ptCount val="1"/>
                <c:pt idx="0">
                  <c:v> K_GSgt50kWh_NoCDM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 (WN)'!$D$2:$D$145</c:f>
              <c:numCache>
                <c:formatCode>_(* #,##0_);_(* \(#,##0\);_(* "-"??_);_(@_)</c:formatCode>
                <c:ptCount val="144"/>
                <c:pt idx="0">
                  <c:v>4057582.0708843125</c:v>
                </c:pt>
                <c:pt idx="1">
                  <c:v>3600953.2908843122</c:v>
                </c:pt>
                <c:pt idx="2">
                  <c:v>3668986.0408843132</c:v>
                </c:pt>
                <c:pt idx="3">
                  <c:v>3316296.4208843126</c:v>
                </c:pt>
                <c:pt idx="4">
                  <c:v>2904618.360884313</c:v>
                </c:pt>
                <c:pt idx="5">
                  <c:v>3103363.050884313</c:v>
                </c:pt>
                <c:pt idx="6">
                  <c:v>3319363.2208843133</c:v>
                </c:pt>
                <c:pt idx="7">
                  <c:v>3360735.800884313</c:v>
                </c:pt>
                <c:pt idx="8">
                  <c:v>3128758.1208843137</c:v>
                </c:pt>
                <c:pt idx="9">
                  <c:v>3176687.5608843132</c:v>
                </c:pt>
                <c:pt idx="10">
                  <c:v>3504392.8408843125</c:v>
                </c:pt>
                <c:pt idx="11">
                  <c:v>4030190.570884313</c:v>
                </c:pt>
                <c:pt idx="12">
                  <c:v>4241022.0648182314</c:v>
                </c:pt>
                <c:pt idx="13">
                  <c:v>3553314.5348182302</c:v>
                </c:pt>
                <c:pt idx="14">
                  <c:v>3766522.9448182313</c:v>
                </c:pt>
                <c:pt idx="15">
                  <c:v>3219766.7848182311</c:v>
                </c:pt>
                <c:pt idx="16">
                  <c:v>3135943.4148182315</c:v>
                </c:pt>
                <c:pt idx="17">
                  <c:v>3053605.7748182309</c:v>
                </c:pt>
                <c:pt idx="18">
                  <c:v>3271544.5848182309</c:v>
                </c:pt>
                <c:pt idx="19">
                  <c:v>3268406.974818232</c:v>
                </c:pt>
                <c:pt idx="20">
                  <c:v>3030449.1548182308</c:v>
                </c:pt>
                <c:pt idx="21">
                  <c:v>3209779.9848182308</c:v>
                </c:pt>
                <c:pt idx="22">
                  <c:v>3591150.2248182311</c:v>
                </c:pt>
                <c:pt idx="23">
                  <c:v>3711707.0048182304</c:v>
                </c:pt>
                <c:pt idx="24">
                  <c:v>4064558.7813598975</c:v>
                </c:pt>
                <c:pt idx="25">
                  <c:v>3748940.5613598973</c:v>
                </c:pt>
                <c:pt idx="26">
                  <c:v>3669168.571359897</c:v>
                </c:pt>
                <c:pt idx="27">
                  <c:v>3198342.5313598975</c:v>
                </c:pt>
                <c:pt idx="28">
                  <c:v>3049285.6513598971</c:v>
                </c:pt>
                <c:pt idx="29">
                  <c:v>3136559.2713598977</c:v>
                </c:pt>
                <c:pt idx="30">
                  <c:v>3410703.4613598981</c:v>
                </c:pt>
                <c:pt idx="31">
                  <c:v>3260077.3713598978</c:v>
                </c:pt>
                <c:pt idx="32">
                  <c:v>3169925.151359898</c:v>
                </c:pt>
                <c:pt idx="33">
                  <c:v>3163347.1713598971</c:v>
                </c:pt>
                <c:pt idx="34">
                  <c:v>3326445.8913598973</c:v>
                </c:pt>
                <c:pt idx="35">
                  <c:v>3621754.0513598975</c:v>
                </c:pt>
                <c:pt idx="36">
                  <c:v>4048046.4325682307</c:v>
                </c:pt>
                <c:pt idx="37">
                  <c:v>3674808.9025682309</c:v>
                </c:pt>
                <c:pt idx="38">
                  <c:v>3557508.4225682314</c:v>
                </c:pt>
                <c:pt idx="39">
                  <c:v>3207096.8225682313</c:v>
                </c:pt>
                <c:pt idx="40">
                  <c:v>3103476.1225682306</c:v>
                </c:pt>
                <c:pt idx="41">
                  <c:v>3108989.062568231</c:v>
                </c:pt>
                <c:pt idx="42">
                  <c:v>3320249.9425682304</c:v>
                </c:pt>
                <c:pt idx="43">
                  <c:v>3316556.8525682311</c:v>
                </c:pt>
                <c:pt idx="44">
                  <c:v>3054444.9925682312</c:v>
                </c:pt>
                <c:pt idx="45">
                  <c:v>3193618.3425682308</c:v>
                </c:pt>
                <c:pt idx="46">
                  <c:v>3255789.8725682306</c:v>
                </c:pt>
                <c:pt idx="47">
                  <c:v>3944987.582568231</c:v>
                </c:pt>
                <c:pt idx="48">
                  <c:v>3848260.8625079221</c:v>
                </c:pt>
                <c:pt idx="49">
                  <c:v>3376237.5525079221</c:v>
                </c:pt>
                <c:pt idx="50">
                  <c:v>3539284.1825079219</c:v>
                </c:pt>
                <c:pt idx="51">
                  <c:v>3044611.4125079224</c:v>
                </c:pt>
                <c:pt idx="52">
                  <c:v>2853335.6025079223</c:v>
                </c:pt>
                <c:pt idx="53">
                  <c:v>2980331.1725079226</c:v>
                </c:pt>
                <c:pt idx="54">
                  <c:v>3224800.5725079225</c:v>
                </c:pt>
                <c:pt idx="55">
                  <c:v>3186914.742507922</c:v>
                </c:pt>
                <c:pt idx="56">
                  <c:v>3078797.1525079221</c:v>
                </c:pt>
                <c:pt idx="57">
                  <c:v>3139014.0825079228</c:v>
                </c:pt>
                <c:pt idx="58">
                  <c:v>3610107.6325079226</c:v>
                </c:pt>
                <c:pt idx="59">
                  <c:v>3918284.2125079222</c:v>
                </c:pt>
                <c:pt idx="60">
                  <c:v>4001562.6022537928</c:v>
                </c:pt>
                <c:pt idx="61">
                  <c:v>3588703.6322537931</c:v>
                </c:pt>
                <c:pt idx="62">
                  <c:v>3574987.6022537933</c:v>
                </c:pt>
                <c:pt idx="63">
                  <c:v>3219604.1922537936</c:v>
                </c:pt>
                <c:pt idx="64">
                  <c:v>3089577.6822537924</c:v>
                </c:pt>
                <c:pt idx="65">
                  <c:v>3093986.7922537932</c:v>
                </c:pt>
                <c:pt idx="66">
                  <c:v>3454877.2822537934</c:v>
                </c:pt>
                <c:pt idx="67">
                  <c:v>3189649.7322537932</c:v>
                </c:pt>
                <c:pt idx="68">
                  <c:v>3048081.0422537928</c:v>
                </c:pt>
                <c:pt idx="69">
                  <c:v>3203311.5422537932</c:v>
                </c:pt>
                <c:pt idx="70">
                  <c:v>3454002.072253793</c:v>
                </c:pt>
                <c:pt idx="71">
                  <c:v>3774358.8322537937</c:v>
                </c:pt>
                <c:pt idx="72">
                  <c:v>4115397.6715871254</c:v>
                </c:pt>
                <c:pt idx="73">
                  <c:v>3809252.1115871258</c:v>
                </c:pt>
                <c:pt idx="74">
                  <c:v>3558132.9115871266</c:v>
                </c:pt>
                <c:pt idx="75">
                  <c:v>3215427.3215871258</c:v>
                </c:pt>
                <c:pt idx="76">
                  <c:v>3036260.5415871264</c:v>
                </c:pt>
                <c:pt idx="77">
                  <c:v>3059679.8915871261</c:v>
                </c:pt>
                <c:pt idx="78">
                  <c:v>3281235.7415871266</c:v>
                </c:pt>
                <c:pt idx="79">
                  <c:v>3362022.5115871271</c:v>
                </c:pt>
                <c:pt idx="80">
                  <c:v>2838141.891587127</c:v>
                </c:pt>
                <c:pt idx="81">
                  <c:v>3225782.5115871262</c:v>
                </c:pt>
                <c:pt idx="82">
                  <c:v>3412825.1215871274</c:v>
                </c:pt>
                <c:pt idx="83">
                  <c:v>3755159.5515871271</c:v>
                </c:pt>
                <c:pt idx="84">
                  <c:v>3720614.2163237692</c:v>
                </c:pt>
                <c:pt idx="85">
                  <c:v>3388341.4263237687</c:v>
                </c:pt>
                <c:pt idx="86">
                  <c:v>3240503.2163237683</c:v>
                </c:pt>
                <c:pt idx="87">
                  <c:v>2699261.5163237681</c:v>
                </c:pt>
                <c:pt idx="88">
                  <c:v>2595417.0363237686</c:v>
                </c:pt>
                <c:pt idx="89">
                  <c:v>2652884.2163237683</c:v>
                </c:pt>
                <c:pt idx="90">
                  <c:v>3117374.3163237688</c:v>
                </c:pt>
                <c:pt idx="91">
                  <c:v>3082178.4663237678</c:v>
                </c:pt>
                <c:pt idx="92">
                  <c:v>2733484.0163237685</c:v>
                </c:pt>
                <c:pt idx="93">
                  <c:v>3016723.0963237681</c:v>
                </c:pt>
                <c:pt idx="94">
                  <c:v>3138834.2963237683</c:v>
                </c:pt>
                <c:pt idx="95">
                  <c:v>3434251.6663237684</c:v>
                </c:pt>
                <c:pt idx="96">
                  <c:v>3410613.7552313241</c:v>
                </c:pt>
                <c:pt idx="97">
                  <c:v>3330519.8152313237</c:v>
                </c:pt>
                <c:pt idx="98">
                  <c:v>3079909.4352313243</c:v>
                </c:pt>
                <c:pt idx="99">
                  <c:v>2762492.8852313235</c:v>
                </c:pt>
                <c:pt idx="100">
                  <c:v>2649402.5052313241</c:v>
                </c:pt>
                <c:pt idx="101">
                  <c:v>2855727.845231324</c:v>
                </c:pt>
                <c:pt idx="102">
                  <c:v>3199145.325231323</c:v>
                </c:pt>
                <c:pt idx="103">
                  <c:v>3100321.7252313239</c:v>
                </c:pt>
                <c:pt idx="104">
                  <c:v>2799402.1852313234</c:v>
                </c:pt>
                <c:pt idx="105">
                  <c:v>2912573.6552313236</c:v>
                </c:pt>
                <c:pt idx="106">
                  <c:v>3096678.3952313238</c:v>
                </c:pt>
                <c:pt idx="107">
                  <c:v>3466915.595231324</c:v>
                </c:pt>
                <c:pt idx="108">
                  <c:v>3687991.7526812511</c:v>
                </c:pt>
                <c:pt idx="109">
                  <c:v>3416305.2326812516</c:v>
                </c:pt>
                <c:pt idx="110">
                  <c:v>3364428.2826812514</c:v>
                </c:pt>
                <c:pt idx="111">
                  <c:v>2948739.4526812518</c:v>
                </c:pt>
                <c:pt idx="112">
                  <c:v>2800178.0626812512</c:v>
                </c:pt>
                <c:pt idx="113">
                  <c:v>2846337.9426812516</c:v>
                </c:pt>
                <c:pt idx="114">
                  <c:v>3133130.4626812511</c:v>
                </c:pt>
                <c:pt idx="115">
                  <c:v>3143185.7126812516</c:v>
                </c:pt>
                <c:pt idx="116">
                  <c:v>2906545.862681251</c:v>
                </c:pt>
                <c:pt idx="117">
                  <c:v>2948497.5926812515</c:v>
                </c:pt>
                <c:pt idx="118">
                  <c:v>3142998.5826812517</c:v>
                </c:pt>
                <c:pt idx="119">
                  <c:v>3600323.712681252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CB-424E-96B9-2DC352DEFF61}"/>
            </c:ext>
          </c:extLst>
        </c:ser>
        <c:ser>
          <c:idx val="1"/>
          <c:order val="1"/>
          <c:tx>
            <c:strRef>
              <c:f>'K GS&gt;50 Normalized Monthly (WN)'!$U$1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 (WN)'!$U$2:$U$145</c:f>
              <c:numCache>
                <c:formatCode>_(* #,##0_);_(* \(#,##0\);_(* "-"??_);_(@_)</c:formatCode>
                <c:ptCount val="144"/>
                <c:pt idx="0">
                  <c:v>4031471.9492071611</c:v>
                </c:pt>
                <c:pt idx="1">
                  <c:v>3675396.9534638259</c:v>
                </c:pt>
                <c:pt idx="2">
                  <c:v>3596469.7567809676</c:v>
                </c:pt>
                <c:pt idx="3">
                  <c:v>3241000.8783153319</c:v>
                </c:pt>
                <c:pt idx="4">
                  <c:v>2921271.8602554053</c:v>
                </c:pt>
                <c:pt idx="5">
                  <c:v>3119532.2760677296</c:v>
                </c:pt>
                <c:pt idx="6">
                  <c:v>3339605.2200935711</c:v>
                </c:pt>
                <c:pt idx="7">
                  <c:v>3325182.1145534255</c:v>
                </c:pt>
                <c:pt idx="8">
                  <c:v>3158384.3219376826</c:v>
                </c:pt>
                <c:pt idx="9">
                  <c:v>3167944.8196490398</c:v>
                </c:pt>
                <c:pt idx="10">
                  <c:v>3466441.5873535746</c:v>
                </c:pt>
                <c:pt idx="11">
                  <c:v>3760410.8267201041</c:v>
                </c:pt>
                <c:pt idx="12">
                  <c:v>4064768.094997589</c:v>
                </c:pt>
                <c:pt idx="13">
                  <c:v>3483790.4791778857</c:v>
                </c:pt>
                <c:pt idx="14">
                  <c:v>3578789.8921395261</c:v>
                </c:pt>
                <c:pt idx="15">
                  <c:v>3180569.6568028983</c:v>
                </c:pt>
                <c:pt idx="16">
                  <c:v>3053918.3448585039</c:v>
                </c:pt>
                <c:pt idx="17">
                  <c:v>3129110.9295903402</c:v>
                </c:pt>
                <c:pt idx="18">
                  <c:v>3390714.3853599112</c:v>
                </c:pt>
                <c:pt idx="19">
                  <c:v>3313450.5801695245</c:v>
                </c:pt>
                <c:pt idx="20">
                  <c:v>3029227.6149517354</c:v>
                </c:pt>
                <c:pt idx="21">
                  <c:v>3249104.6344247167</c:v>
                </c:pt>
                <c:pt idx="22">
                  <c:v>3456191.1374869826</c:v>
                </c:pt>
                <c:pt idx="23">
                  <c:v>3794818.5462905671</c:v>
                </c:pt>
                <c:pt idx="24">
                  <c:v>4065495.8493483108</c:v>
                </c:pt>
                <c:pt idx="25">
                  <c:v>3631072.3163173227</c:v>
                </c:pt>
                <c:pt idx="26">
                  <c:v>3712401.4808253278</c:v>
                </c:pt>
                <c:pt idx="27">
                  <c:v>3288524.676744807</c:v>
                </c:pt>
                <c:pt idx="28">
                  <c:v>3036576.54547273</c:v>
                </c:pt>
                <c:pt idx="29">
                  <c:v>3193666.7346127233</c:v>
                </c:pt>
                <c:pt idx="30">
                  <c:v>3398711.1136523825</c:v>
                </c:pt>
                <c:pt idx="31">
                  <c:v>3296667.6820325959</c:v>
                </c:pt>
                <c:pt idx="32">
                  <c:v>3102954.7966616307</c:v>
                </c:pt>
                <c:pt idx="33">
                  <c:v>3213652.8768739803</c:v>
                </c:pt>
                <c:pt idx="34">
                  <c:v>3454824.2057725163</c:v>
                </c:pt>
                <c:pt idx="35">
                  <c:v>3798252.9366775118</c:v>
                </c:pt>
                <c:pt idx="36">
                  <c:v>4104249.2148732911</c:v>
                </c:pt>
                <c:pt idx="37">
                  <c:v>3757984.3350397772</c:v>
                </c:pt>
                <c:pt idx="38">
                  <c:v>3668146.3362002079</c:v>
                </c:pt>
                <c:pt idx="39">
                  <c:v>3211877.9990091128</c:v>
                </c:pt>
                <c:pt idx="40">
                  <c:v>3132248.4797730786</c:v>
                </c:pt>
                <c:pt idx="41">
                  <c:v>3182538.1842343975</c:v>
                </c:pt>
                <c:pt idx="42">
                  <c:v>3387082.268041953</c:v>
                </c:pt>
                <c:pt idx="43">
                  <c:v>3320534.2505433764</c:v>
                </c:pt>
                <c:pt idx="44">
                  <c:v>3102757.1080916007</c:v>
                </c:pt>
                <c:pt idx="45">
                  <c:v>3222078.1690030815</c:v>
                </c:pt>
                <c:pt idx="46">
                  <c:v>3468291.3359406781</c:v>
                </c:pt>
                <c:pt idx="47">
                  <c:v>3919910.3653783076</c:v>
                </c:pt>
                <c:pt idx="48">
                  <c:v>3948761.4042652464</c:v>
                </c:pt>
                <c:pt idx="49">
                  <c:v>3566536.8936548955</c:v>
                </c:pt>
                <c:pt idx="50">
                  <c:v>3530871.8676119391</c:v>
                </c:pt>
                <c:pt idx="51">
                  <c:v>3123506.1480323994</c:v>
                </c:pt>
                <c:pt idx="52">
                  <c:v>2912458.7975320728</c:v>
                </c:pt>
                <c:pt idx="53">
                  <c:v>3048695.1257563778</c:v>
                </c:pt>
                <c:pt idx="54">
                  <c:v>3256402.1934055565</c:v>
                </c:pt>
                <c:pt idx="55">
                  <c:v>3247156.4594590943</c:v>
                </c:pt>
                <c:pt idx="56">
                  <c:v>3077535.9973312546</c:v>
                </c:pt>
                <c:pt idx="57">
                  <c:v>3176954.4271315252</c:v>
                </c:pt>
                <c:pt idx="58">
                  <c:v>3527539.164528871</c:v>
                </c:pt>
                <c:pt idx="59">
                  <c:v>3799393.7114779875</c:v>
                </c:pt>
                <c:pt idx="60">
                  <c:v>4009634.1651539891</c:v>
                </c:pt>
                <c:pt idx="61">
                  <c:v>3557514.1761394464</c:v>
                </c:pt>
                <c:pt idx="62">
                  <c:v>3609275.7718298244</c:v>
                </c:pt>
                <c:pt idx="63">
                  <c:v>3143776.2246913966</c:v>
                </c:pt>
                <c:pt idx="64">
                  <c:v>3060842.1736691534</c:v>
                </c:pt>
                <c:pt idx="65">
                  <c:v>2993859.4247486289</c:v>
                </c:pt>
                <c:pt idx="66">
                  <c:v>3414179.3702822365</c:v>
                </c:pt>
                <c:pt idx="67">
                  <c:v>3152099.0330343512</c:v>
                </c:pt>
                <c:pt idx="68">
                  <c:v>2992905.8812255901</c:v>
                </c:pt>
                <c:pt idx="69">
                  <c:v>3104631.6335666873</c:v>
                </c:pt>
                <c:pt idx="70">
                  <c:v>3322237.5348830442</c:v>
                </c:pt>
                <c:pt idx="71">
                  <c:v>3852465.5787880141</c:v>
                </c:pt>
                <c:pt idx="72">
                  <c:v>4024118.7307157777</c:v>
                </c:pt>
                <c:pt idx="73">
                  <c:v>3768159.55059523</c:v>
                </c:pt>
                <c:pt idx="74">
                  <c:v>3499885.6173073468</c:v>
                </c:pt>
                <c:pt idx="75">
                  <c:v>3253112.3626211551</c:v>
                </c:pt>
                <c:pt idx="76">
                  <c:v>3052907.7089629821</c:v>
                </c:pt>
                <c:pt idx="77">
                  <c:v>3045829.7826985945</c:v>
                </c:pt>
                <c:pt idx="78">
                  <c:v>3283427.3830125472</c:v>
                </c:pt>
                <c:pt idx="79">
                  <c:v>3406441.9846425015</c:v>
                </c:pt>
                <c:pt idx="80">
                  <c:v>2816212.8989286153</c:v>
                </c:pt>
                <c:pt idx="81">
                  <c:v>3175979.2172956676</c:v>
                </c:pt>
                <c:pt idx="82">
                  <c:v>3339414.3634948418</c:v>
                </c:pt>
                <c:pt idx="83">
                  <c:v>3769268.8139126678</c:v>
                </c:pt>
                <c:pt idx="84">
                  <c:v>3820688.8180863601</c:v>
                </c:pt>
                <c:pt idx="85">
                  <c:v>3451923.619037583</c:v>
                </c:pt>
                <c:pt idx="86">
                  <c:v>3276282.1758813662</c:v>
                </c:pt>
                <c:pt idx="87">
                  <c:v>2676995.5030990844</c:v>
                </c:pt>
                <c:pt idx="88">
                  <c:v>2553668.445660857</c:v>
                </c:pt>
                <c:pt idx="89">
                  <c:v>2599234.2956530433</c:v>
                </c:pt>
                <c:pt idx="90">
                  <c:v>3006214.9952000342</c:v>
                </c:pt>
                <c:pt idx="91">
                  <c:v>3041295.5000998103</c:v>
                </c:pt>
                <c:pt idx="92">
                  <c:v>2772262.1571936184</c:v>
                </c:pt>
                <c:pt idx="93">
                  <c:v>2898236.9778815634</c:v>
                </c:pt>
                <c:pt idx="94">
                  <c:v>3179681.9418186927</c:v>
                </c:pt>
                <c:pt idx="95">
                  <c:v>3528970.0726525877</c:v>
                </c:pt>
                <c:pt idx="96">
                  <c:v>3582885.1861012108</c:v>
                </c:pt>
                <c:pt idx="97">
                  <c:v>3279311.1793645117</c:v>
                </c:pt>
                <c:pt idx="98">
                  <c:v>3234525.6533195153</c:v>
                </c:pt>
                <c:pt idx="99">
                  <c:v>2833081.7908585011</c:v>
                </c:pt>
                <c:pt idx="100">
                  <c:v>2652335.26976036</c:v>
                </c:pt>
                <c:pt idx="101">
                  <c:v>2687625.8500203742</c:v>
                </c:pt>
                <c:pt idx="102">
                  <c:v>3067460.2892676066</c:v>
                </c:pt>
                <c:pt idx="103">
                  <c:v>3040125.3589355121</c:v>
                </c:pt>
                <c:pt idx="104">
                  <c:v>2834368.7783874799</c:v>
                </c:pt>
                <c:pt idx="105">
                  <c:v>2997692.936522454</c:v>
                </c:pt>
                <c:pt idx="106">
                  <c:v>3153285.8205313804</c:v>
                </c:pt>
                <c:pt idx="107">
                  <c:v>3467927.2027188158</c:v>
                </c:pt>
                <c:pt idx="108">
                  <c:v>3543576.797466923</c:v>
                </c:pt>
                <c:pt idx="109">
                  <c:v>3315687.557425376</c:v>
                </c:pt>
                <c:pt idx="110">
                  <c:v>3312783.0583198378</c:v>
                </c:pt>
                <c:pt idx="111">
                  <c:v>2879194.1000411711</c:v>
                </c:pt>
                <c:pt idx="112">
                  <c:v>2841267.3542707153</c:v>
                </c:pt>
                <c:pt idx="113">
                  <c:v>2891372.4168336494</c:v>
                </c:pt>
                <c:pt idx="114">
                  <c:v>3188627.6919000582</c:v>
                </c:pt>
                <c:pt idx="115">
                  <c:v>3127096.9267456681</c:v>
                </c:pt>
                <c:pt idx="116">
                  <c:v>2901420.0155066508</c:v>
                </c:pt>
                <c:pt idx="117">
                  <c:v>2983059.847867141</c:v>
                </c:pt>
                <c:pt idx="118">
                  <c:v>3165317.8384052771</c:v>
                </c:pt>
                <c:pt idx="119">
                  <c:v>3566514.7255992959</c:v>
                </c:pt>
                <c:pt idx="120">
                  <c:v>3942834.8209894225</c:v>
                </c:pt>
                <c:pt idx="121">
                  <c:v>3592336.6640901519</c:v>
                </c:pt>
                <c:pt idx="122">
                  <c:v>3530528.4830069961</c:v>
                </c:pt>
                <c:pt idx="123">
                  <c:v>3201662.8346623317</c:v>
                </c:pt>
                <c:pt idx="124">
                  <c:v>3077208.2378903017</c:v>
                </c:pt>
                <c:pt idx="125">
                  <c:v>3105546.4020537771</c:v>
                </c:pt>
                <c:pt idx="126">
                  <c:v>3368557.3211968392</c:v>
                </c:pt>
                <c:pt idx="127">
                  <c:v>3281194.0774714174</c:v>
                </c:pt>
                <c:pt idx="128">
                  <c:v>3003171.716178996</c:v>
                </c:pt>
                <c:pt idx="129">
                  <c:v>3262342.1764963544</c:v>
                </c:pt>
                <c:pt idx="130">
                  <c:v>3454656.9661146323</c:v>
                </c:pt>
                <c:pt idx="131">
                  <c:v>3842387.52173144</c:v>
                </c:pt>
                <c:pt idx="132">
                  <c:v>4002140.8804563656</c:v>
                </c:pt>
                <c:pt idx="133">
                  <c:v>3740161.0813736217</c:v>
                </c:pt>
                <c:pt idx="134">
                  <c:v>3589834.5424739392</c:v>
                </c:pt>
                <c:pt idx="135">
                  <c:v>3260968.8941292749</c:v>
                </c:pt>
                <c:pt idx="136">
                  <c:v>3136514.2973572449</c:v>
                </c:pt>
                <c:pt idx="137">
                  <c:v>3164852.4615207203</c:v>
                </c:pt>
                <c:pt idx="138">
                  <c:v>3427863.3806637824</c:v>
                </c:pt>
                <c:pt idx="139">
                  <c:v>3340500.1369383605</c:v>
                </c:pt>
                <c:pt idx="140">
                  <c:v>3062477.7756459392</c:v>
                </c:pt>
                <c:pt idx="141">
                  <c:v>3321648.2359632975</c:v>
                </c:pt>
                <c:pt idx="142">
                  <c:v>3513963.0255815755</c:v>
                </c:pt>
                <c:pt idx="143">
                  <c:v>3901693.5811983831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CB-424E-96B9-2DC352DEF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 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Bay'!$DU$2:$DU$99</c:f>
              <c:numCache>
                <c:formatCode>_(* #,##0_);_(* \(#,##0\);_(* "-"??_);_(@_)</c:formatCode>
                <c:ptCount val="98"/>
                <c:pt idx="12">
                  <c:v>794.18542782373686</c:v>
                </c:pt>
                <c:pt idx="13">
                  <c:v>690.77510418366285</c:v>
                </c:pt>
                <c:pt idx="14">
                  <c:v>688.18587576896186</c:v>
                </c:pt>
                <c:pt idx="15">
                  <c:v>599.44185489905112</c:v>
                </c:pt>
                <c:pt idx="16">
                  <c:v>558.95029835472735</c:v>
                </c:pt>
                <c:pt idx="17">
                  <c:v>521.0347851877417</c:v>
                </c:pt>
                <c:pt idx="18">
                  <c:v>549.431489060182</c:v>
                </c:pt>
                <c:pt idx="19">
                  <c:v>557.56432545040002</c:v>
                </c:pt>
                <c:pt idx="20">
                  <c:v>543.22577000867466</c:v>
                </c:pt>
                <c:pt idx="21">
                  <c:v>601.63504620742924</c:v>
                </c:pt>
                <c:pt idx="22">
                  <c:v>694.34007688240285</c:v>
                </c:pt>
                <c:pt idx="23">
                  <c:v>820.84809533173905</c:v>
                </c:pt>
                <c:pt idx="24">
                  <c:v>868.89113347131604</c:v>
                </c:pt>
                <c:pt idx="25">
                  <c:v>737.21772521332525</c:v>
                </c:pt>
                <c:pt idx="26">
                  <c:v>720.40809252911993</c:v>
                </c:pt>
                <c:pt idx="27">
                  <c:v>608.53110725839565</c:v>
                </c:pt>
                <c:pt idx="28">
                  <c:v>553.52571044658123</c:v>
                </c:pt>
                <c:pt idx="29">
                  <c:v>507.44185613098813</c:v>
                </c:pt>
                <c:pt idx="30">
                  <c:v>526.08043038082849</c:v>
                </c:pt>
                <c:pt idx="31">
                  <c:v>531.67425847544405</c:v>
                </c:pt>
                <c:pt idx="32">
                  <c:v>530.01085619336448</c:v>
                </c:pt>
                <c:pt idx="33">
                  <c:v>590.61192661470614</c:v>
                </c:pt>
                <c:pt idx="34">
                  <c:v>661.87638004226176</c:v>
                </c:pt>
                <c:pt idx="35">
                  <c:v>761.42446522116427</c:v>
                </c:pt>
                <c:pt idx="36">
                  <c:v>818.84123856443091</c:v>
                </c:pt>
                <c:pt idx="37">
                  <c:v>711.58866390249318</c:v>
                </c:pt>
                <c:pt idx="38">
                  <c:v>691.22133636481738</c:v>
                </c:pt>
                <c:pt idx="39">
                  <c:v>578.01235028008716</c:v>
                </c:pt>
                <c:pt idx="40">
                  <c:v>532.76651739722308</c:v>
                </c:pt>
                <c:pt idx="41">
                  <c:v>501.66896849854038</c:v>
                </c:pt>
                <c:pt idx="42">
                  <c:v>539.20234601493598</c:v>
                </c:pt>
                <c:pt idx="43">
                  <c:v>549.9226750687294</c:v>
                </c:pt>
                <c:pt idx="44">
                  <c:v>531.93600978791358</c:v>
                </c:pt>
                <c:pt idx="45">
                  <c:v>563.49368026612046</c:v>
                </c:pt>
                <c:pt idx="46">
                  <c:v>604.63681158870713</c:v>
                </c:pt>
                <c:pt idx="47">
                  <c:v>688.76581695025027</c:v>
                </c:pt>
                <c:pt idx="48">
                  <c:v>744.15223306434098</c:v>
                </c:pt>
                <c:pt idx="49">
                  <c:v>673.60566578597457</c:v>
                </c:pt>
                <c:pt idx="50">
                  <c:v>645.29720780971581</c:v>
                </c:pt>
                <c:pt idx="51">
                  <c:v>564.52180378395974</c:v>
                </c:pt>
                <c:pt idx="52">
                  <c:v>533.24386222740839</c:v>
                </c:pt>
                <c:pt idx="53">
                  <c:v>519.21499557996503</c:v>
                </c:pt>
                <c:pt idx="54">
                  <c:v>571.37498331360416</c:v>
                </c:pt>
                <c:pt idx="55">
                  <c:v>577.73665484356002</c:v>
                </c:pt>
                <c:pt idx="56">
                  <c:v>528.94746138506923</c:v>
                </c:pt>
                <c:pt idx="57">
                  <c:v>545.63936145345565</c:v>
                </c:pt>
                <c:pt idx="58">
                  <c:v>598.1891509518432</c:v>
                </c:pt>
                <c:pt idx="59">
                  <c:v>749.16567728762493</c:v>
                </c:pt>
                <c:pt idx="60">
                  <c:v>754.27328949570335</c:v>
                </c:pt>
                <c:pt idx="61">
                  <c:v>633.2196855841903</c:v>
                </c:pt>
                <c:pt idx="62">
                  <c:v>643.09148469844297</c:v>
                </c:pt>
                <c:pt idx="63">
                  <c:v>562.19287148754927</c:v>
                </c:pt>
                <c:pt idx="64">
                  <c:v>532.76886117602407</c:v>
                </c:pt>
                <c:pt idx="65">
                  <c:v>496.81475993525044</c:v>
                </c:pt>
                <c:pt idx="66">
                  <c:v>554.02799053419551</c:v>
                </c:pt>
                <c:pt idx="67">
                  <c:v>543.59827229146754</c:v>
                </c:pt>
                <c:pt idx="68">
                  <c:v>509.79466369353173</c:v>
                </c:pt>
                <c:pt idx="69">
                  <c:v>569.26207758255839</c:v>
                </c:pt>
                <c:pt idx="70">
                  <c:v>641.31913864999512</c:v>
                </c:pt>
                <c:pt idx="71">
                  <c:v>786.86346521044641</c:v>
                </c:pt>
                <c:pt idx="72">
                  <c:v>819.61531861661069</c:v>
                </c:pt>
                <c:pt idx="73">
                  <c:v>676.38419757804843</c:v>
                </c:pt>
                <c:pt idx="74">
                  <c:v>662.00880272828374</c:v>
                </c:pt>
                <c:pt idx="75">
                  <c:v>575.02843151622267</c:v>
                </c:pt>
                <c:pt idx="76">
                  <c:v>521.15536750457341</c:v>
                </c:pt>
                <c:pt idx="77">
                  <c:v>516.74531632236824</c:v>
                </c:pt>
                <c:pt idx="78">
                  <c:v>584.21425721984122</c:v>
                </c:pt>
                <c:pt idx="79">
                  <c:v>568.98065632618443</c:v>
                </c:pt>
                <c:pt idx="80">
                  <c:v>538.67517652898607</c:v>
                </c:pt>
                <c:pt idx="81">
                  <c:v>602.11864349822258</c:v>
                </c:pt>
                <c:pt idx="82">
                  <c:v>661.39870998135939</c:v>
                </c:pt>
                <c:pt idx="83">
                  <c:v>737.20310852339355</c:v>
                </c:pt>
                <c:pt idx="84">
                  <c:v>810.33244639387169</c:v>
                </c:pt>
                <c:pt idx="85">
                  <c:v>719.05306372421546</c:v>
                </c:pt>
                <c:pt idx="86">
                  <c:v>669.93724802102838</c:v>
                </c:pt>
                <c:pt idx="87">
                  <c:v>576.69614935777076</c:v>
                </c:pt>
                <c:pt idx="88">
                  <c:v>538.00813865588225</c:v>
                </c:pt>
                <c:pt idx="89">
                  <c:v>518.91065207626991</c:v>
                </c:pt>
                <c:pt idx="90">
                  <c:v>597.73812702311795</c:v>
                </c:pt>
                <c:pt idx="91">
                  <c:v>561.75901091826074</c:v>
                </c:pt>
                <c:pt idx="92">
                  <c:v>517.7353820076205</c:v>
                </c:pt>
                <c:pt idx="93">
                  <c:v>587.53727259191055</c:v>
                </c:pt>
                <c:pt idx="94">
                  <c:v>658.42098248179923</c:v>
                </c:pt>
                <c:pt idx="95">
                  <c:v>747.49489265840486</c:v>
                </c:pt>
                <c:pt idx="96">
                  <c:v>739.56896841139132</c:v>
                </c:pt>
                <c:pt idx="97">
                  <c:v>673.28123216869176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0F-469D-881E-F4CCFEAE22CB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Bay'!$DU$100:$DU$127</c:f>
              <c:numCache>
                <c:formatCode>_(* #,##0_);_(* \(#,##0\);_(* "-"??_);_(@_)</c:formatCode>
                <c:ptCount val="28"/>
                <c:pt idx="0">
                  <c:v>668.71663435998482</c:v>
                </c:pt>
                <c:pt idx="1">
                  <c:v>608.21881978452132</c:v>
                </c:pt>
                <c:pt idx="2">
                  <c:v>568.18031469556433</c:v>
                </c:pt>
                <c:pt idx="3">
                  <c:v>579.89996293923662</c:v>
                </c:pt>
                <c:pt idx="4">
                  <c:v>650.62496890574778</c:v>
                </c:pt>
                <c:pt idx="5">
                  <c:v>603.9833436970813</c:v>
                </c:pt>
                <c:pt idx="6">
                  <c:v>539.75264284043544</c:v>
                </c:pt>
                <c:pt idx="7">
                  <c:v>602.50062002626703</c:v>
                </c:pt>
                <c:pt idx="8">
                  <c:v>648.93000181954733</c:v>
                </c:pt>
                <c:pt idx="9">
                  <c:v>742.89601823772261</c:v>
                </c:pt>
                <c:pt idx="10">
                  <c:v>786.33108859816366</c:v>
                </c:pt>
                <c:pt idx="11">
                  <c:v>729.99565500061669</c:v>
                </c:pt>
                <c:pt idx="12">
                  <c:v>674.20299598163206</c:v>
                </c:pt>
                <c:pt idx="13">
                  <c:v>590.91645852440865</c:v>
                </c:pt>
                <c:pt idx="14">
                  <c:v>567.22941786375031</c:v>
                </c:pt>
                <c:pt idx="15">
                  <c:v>580.82755720925513</c:v>
                </c:pt>
                <c:pt idx="16">
                  <c:v>635.37911500147902</c:v>
                </c:pt>
                <c:pt idx="17">
                  <c:v>618.448561340438</c:v>
                </c:pt>
                <c:pt idx="18">
                  <c:v>537.77798144098915</c:v>
                </c:pt>
                <c:pt idx="19">
                  <c:v>563.90582698700734</c:v>
                </c:pt>
                <c:pt idx="20">
                  <c:v>635.9410199539434</c:v>
                </c:pt>
                <c:pt idx="21">
                  <c:v>778.75412700352979</c:v>
                </c:pt>
                <c:pt idx="22">
                  <c:v>855.16136073476355</c:v>
                </c:pt>
                <c:pt idx="23">
                  <c:v>747.22114770963276</c:v>
                </c:pt>
                <c:pt idx="24">
                  <c:v>724.42739251173941</c:v>
                </c:pt>
                <c:pt idx="25">
                  <c:v>633.65723170115996</c:v>
                </c:pt>
                <c:pt idx="26">
                  <c:v>577.01049588026501</c:v>
                </c:pt>
                <c:pt idx="27">
                  <c:v>538.55293134444059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0F-469D-881E-F4CCFEAE2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(WN)'!$C$5:$C$14</c:f>
              <c:numCache>
                <c:formatCode>#,##0</c:formatCode>
                <c:ptCount val="10"/>
                <c:pt idx="0">
                  <c:v>341035888.63527828</c:v>
                </c:pt>
                <c:pt idx="1">
                  <c:v>340024795.88802838</c:v>
                </c:pt>
                <c:pt idx="2">
                  <c:v>324673269.19699794</c:v>
                </c:pt>
                <c:pt idx="3">
                  <c:v>317817150.55000055</c:v>
                </c:pt>
                <c:pt idx="4">
                  <c:v>313246007.40999937</c:v>
                </c:pt>
                <c:pt idx="5">
                  <c:v>322395476.5299992</c:v>
                </c:pt>
                <c:pt idx="6">
                  <c:v>324499428.95999992</c:v>
                </c:pt>
                <c:pt idx="7">
                  <c:v>331913750.30999959</c:v>
                </c:pt>
                <c:pt idx="8">
                  <c:v>335982135.12999904</c:v>
                </c:pt>
                <c:pt idx="9">
                  <c:v>341327118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F-4393-9C23-3EB6C984ED6A}"/>
            </c:ext>
          </c:extLst>
        </c:ser>
        <c:ser>
          <c:idx val="2"/>
          <c:order val="1"/>
          <c:tx>
            <c:strRef>
              <c:f>'Normalized Annual Summary (WN)'!$E$3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(WN)'!$E$5:$E$14</c:f>
              <c:numCache>
                <c:formatCode>#,##0</c:formatCode>
                <c:ptCount val="10"/>
                <c:pt idx="0">
                  <c:v>342986066.31274921</c:v>
                </c:pt>
                <c:pt idx="1">
                  <c:v>343235673.13943666</c:v>
                </c:pt>
                <c:pt idx="2">
                  <c:v>331356081.35462993</c:v>
                </c:pt>
                <c:pt idx="3">
                  <c:v>329436667.55624497</c:v>
                </c:pt>
                <c:pt idx="4">
                  <c:v>329365659.56080562</c:v>
                </c:pt>
                <c:pt idx="5">
                  <c:v>340886874.57082593</c:v>
                </c:pt>
                <c:pt idx="6">
                  <c:v>343618269.32084548</c:v>
                </c:pt>
                <c:pt idx="7">
                  <c:v>350761059.24954307</c:v>
                </c:pt>
                <c:pt idx="8">
                  <c:v>354822225.63684469</c:v>
                </c:pt>
                <c:pt idx="9">
                  <c:v>360504713.17816448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3F-4393-9C23-3EB6C984ED6A}"/>
            </c:ext>
          </c:extLst>
        </c:ser>
        <c:ser>
          <c:idx val="0"/>
          <c:order val="2"/>
          <c:tx>
            <c:strRef>
              <c:f>'Normalized Annual Summary (WN)'!$I$3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(WN)'!$I$5:$I$16</c:f>
              <c:numCache>
                <c:formatCode>#,##0</c:formatCode>
                <c:ptCount val="12"/>
                <c:pt idx="0">
                  <c:v>336107307.50029612</c:v>
                </c:pt>
                <c:pt idx="1">
                  <c:v>334565797.10705686</c:v>
                </c:pt>
                <c:pt idx="2">
                  <c:v>327008885.93929702</c:v>
                </c:pt>
                <c:pt idx="3">
                  <c:v>323296383.00338948</c:v>
                </c:pt>
                <c:pt idx="4">
                  <c:v>317603396.54964811</c:v>
                </c:pt>
                <c:pt idx="5">
                  <c:v>319716937.63455528</c:v>
                </c:pt>
                <c:pt idx="6">
                  <c:v>321998630.97737616</c:v>
                </c:pt>
                <c:pt idx="7">
                  <c:v>331465488.89647102</c:v>
                </c:pt>
                <c:pt idx="8">
                  <c:v>339329808.79482567</c:v>
                </c:pt>
                <c:pt idx="9">
                  <c:v>338777817.75268966</c:v>
                </c:pt>
                <c:pt idx="10">
                  <c:v>339922471.05327302</c:v>
                </c:pt>
                <c:pt idx="11">
                  <c:v>342079636.90915883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3F-4393-9C23-3EB6C984ED6A}"/>
            </c:ext>
          </c:extLst>
        </c:ser>
        <c:ser>
          <c:idx val="3"/>
          <c:order val="3"/>
          <c:tx>
            <c:strRef>
              <c:f>'Normalized Annual Summary (WN)'!$G$3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(WN)'!$G$5:$G$16</c:f>
              <c:numCache>
                <c:formatCode>#,##0</c:formatCode>
                <c:ptCount val="12"/>
                <c:pt idx="0">
                  <c:v>338057485.1777671</c:v>
                </c:pt>
                <c:pt idx="1">
                  <c:v>337776674.35846508</c:v>
                </c:pt>
                <c:pt idx="2">
                  <c:v>333691698.09692901</c:v>
                </c:pt>
                <c:pt idx="3">
                  <c:v>334915900.0096339</c:v>
                </c:pt>
                <c:pt idx="4">
                  <c:v>333723048.70045435</c:v>
                </c:pt>
                <c:pt idx="5">
                  <c:v>338208335.67538202</c:v>
                </c:pt>
                <c:pt idx="6">
                  <c:v>341117471.33822173</c:v>
                </c:pt>
                <c:pt idx="7">
                  <c:v>350312797.83601451</c:v>
                </c:pt>
                <c:pt idx="8">
                  <c:v>358169899.30167127</c:v>
                </c:pt>
                <c:pt idx="9">
                  <c:v>357955412.93085414</c:v>
                </c:pt>
                <c:pt idx="10">
                  <c:v>358815275.45079136</c:v>
                </c:pt>
                <c:pt idx="11">
                  <c:v>360717803.41510868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3F-4393-9C23-3EB6C984E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(WN)'!$L$5:$L$14</c:f>
              <c:numCache>
                <c:formatCode>#,##0</c:formatCode>
                <c:ptCount val="10"/>
                <c:pt idx="0">
                  <c:v>136331185.61000001</c:v>
                </c:pt>
                <c:pt idx="1">
                  <c:v>139285835.96861196</c:v>
                </c:pt>
                <c:pt idx="2">
                  <c:v>137179401.47999987</c:v>
                </c:pt>
                <c:pt idx="3">
                  <c:v>136383490.82999989</c:v>
                </c:pt>
                <c:pt idx="4">
                  <c:v>135028810.21999979</c:v>
                </c:pt>
                <c:pt idx="5">
                  <c:v>136840816.2599999</c:v>
                </c:pt>
                <c:pt idx="6">
                  <c:v>136484465.18999988</c:v>
                </c:pt>
                <c:pt idx="7">
                  <c:v>125019641.22999981</c:v>
                </c:pt>
                <c:pt idx="8">
                  <c:v>128770648.59999982</c:v>
                </c:pt>
                <c:pt idx="9">
                  <c:v>138155288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62-4C22-B312-0577E9ABB9CB}"/>
            </c:ext>
          </c:extLst>
        </c:ser>
        <c:ser>
          <c:idx val="2"/>
          <c:order val="1"/>
          <c:tx>
            <c:strRef>
              <c:f>'Normalized Annual Summary (WN)'!$N$3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(WN)'!$N$5:$N$14</c:f>
              <c:numCache>
                <c:formatCode>#,##0</c:formatCode>
                <c:ptCount val="10"/>
                <c:pt idx="0">
                  <c:v>138790367.02359673</c:v>
                </c:pt>
                <c:pt idx="1">
                  <c:v>143144514.91851586</c:v>
                </c:pt>
                <c:pt idx="2">
                  <c:v>141961561.15831631</c:v>
                </c:pt>
                <c:pt idx="3">
                  <c:v>142006591.53891444</c:v>
                </c:pt>
                <c:pt idx="4">
                  <c:v>143456831.86272487</c:v>
                </c:pt>
                <c:pt idx="5">
                  <c:v>148664018.67708796</c:v>
                </c:pt>
                <c:pt idx="6">
                  <c:v>149779955.81983829</c:v>
                </c:pt>
                <c:pt idx="7">
                  <c:v>138405778.44460011</c:v>
                </c:pt>
                <c:pt idx="8">
                  <c:v>142264980.60163522</c:v>
                </c:pt>
                <c:pt idx="9">
                  <c:v>151905690.03832227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62-4C22-B312-0577E9ABB9CB}"/>
            </c:ext>
          </c:extLst>
        </c:ser>
        <c:ser>
          <c:idx val="0"/>
          <c:order val="2"/>
          <c:tx>
            <c:strRef>
              <c:f>'Normalized Annual Summary (WN)'!$R$3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(WN)'!$R$5:$R$16</c:f>
              <c:numCache>
                <c:formatCode>#,##0</c:formatCode>
                <c:ptCount val="12"/>
                <c:pt idx="0">
                  <c:v>134700863.08011582</c:v>
                </c:pt>
                <c:pt idx="1">
                  <c:v>138060743.62900975</c:v>
                </c:pt>
                <c:pt idx="2">
                  <c:v>137934218.20594132</c:v>
                </c:pt>
                <c:pt idx="3">
                  <c:v>138143919.78684217</c:v>
                </c:pt>
                <c:pt idx="4">
                  <c:v>137304889.62805906</c:v>
                </c:pt>
                <c:pt idx="5">
                  <c:v>135724029.12209216</c:v>
                </c:pt>
                <c:pt idx="6">
                  <c:v>135655529.37446013</c:v>
                </c:pt>
                <c:pt idx="7">
                  <c:v>124754702.7578834</c:v>
                </c:pt>
                <c:pt idx="8">
                  <c:v>129675139.30659497</c:v>
                </c:pt>
                <c:pt idx="9">
                  <c:v>137301359.11764351</c:v>
                </c:pt>
                <c:pt idx="10">
                  <c:v>140810362.88067558</c:v>
                </c:pt>
                <c:pt idx="11">
                  <c:v>146874833.45604408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62-4C22-B312-0577E9ABB9CB}"/>
            </c:ext>
          </c:extLst>
        </c:ser>
        <c:ser>
          <c:idx val="3"/>
          <c:order val="3"/>
          <c:tx>
            <c:strRef>
              <c:f>'Normalized Annual Summary (WN)'!$P$3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(WN)'!$P$5:$P$16</c:f>
              <c:numCache>
                <c:formatCode>#,##0</c:formatCode>
                <c:ptCount val="12"/>
                <c:pt idx="0">
                  <c:v>137160044.49371257</c:v>
                </c:pt>
                <c:pt idx="1">
                  <c:v>141919422.57891369</c:v>
                </c:pt>
                <c:pt idx="2">
                  <c:v>142716377.88425776</c:v>
                </c:pt>
                <c:pt idx="3">
                  <c:v>143767020.49575672</c:v>
                </c:pt>
                <c:pt idx="4">
                  <c:v>145732911.27078417</c:v>
                </c:pt>
                <c:pt idx="5">
                  <c:v>147547231.53918019</c:v>
                </c:pt>
                <c:pt idx="6">
                  <c:v>148951020.00429854</c:v>
                </c:pt>
                <c:pt idx="7">
                  <c:v>138140839.97248372</c:v>
                </c:pt>
                <c:pt idx="8">
                  <c:v>143169471.30823037</c:v>
                </c:pt>
                <c:pt idx="9">
                  <c:v>151051761.15596578</c:v>
                </c:pt>
                <c:pt idx="10">
                  <c:v>153810147.96238682</c:v>
                </c:pt>
                <c:pt idx="11">
                  <c:v>159064696.18661219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62-4C22-B312-0577E9ABB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8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(WN)'!$U$5:$U$14</c:f>
              <c:numCache>
                <c:formatCode>#,##0</c:formatCode>
                <c:ptCount val="10"/>
                <c:pt idx="0">
                  <c:v>285068374</c:v>
                </c:pt>
                <c:pt idx="1">
                  <c:v>280037460</c:v>
                </c:pt>
                <c:pt idx="2">
                  <c:v>266548349</c:v>
                </c:pt>
                <c:pt idx="3">
                  <c:v>262049200.09000003</c:v>
                </c:pt>
                <c:pt idx="4">
                  <c:v>265313383.60999998</c:v>
                </c:pt>
                <c:pt idx="5">
                  <c:v>267919634.78</c:v>
                </c:pt>
                <c:pt idx="6">
                  <c:v>259222112.87999997</c:v>
                </c:pt>
                <c:pt idx="7">
                  <c:v>236676675.38</c:v>
                </c:pt>
                <c:pt idx="8">
                  <c:v>231532219.24999994</c:v>
                </c:pt>
                <c:pt idx="9">
                  <c:v>242150458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D-4CF6-8D97-892AE10AA3DC}"/>
            </c:ext>
          </c:extLst>
        </c:ser>
        <c:ser>
          <c:idx val="2"/>
          <c:order val="1"/>
          <c:tx>
            <c:strRef>
              <c:f>'Normalized Annual Summary (WN)'!$W$3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(WN)'!$W$5:$W$14</c:f>
              <c:numCache>
                <c:formatCode>#,##0</c:formatCode>
                <c:ptCount val="10"/>
                <c:pt idx="0">
                  <c:v>288418110.03712815</c:v>
                </c:pt>
                <c:pt idx="1">
                  <c:v>286782091.70548004</c:v>
                </c:pt>
                <c:pt idx="2">
                  <c:v>274866607.22155643</c:v>
                </c:pt>
                <c:pt idx="3">
                  <c:v>270924386.43111575</c:v>
                </c:pt>
                <c:pt idx="4">
                  <c:v>275345612.30278987</c:v>
                </c:pt>
                <c:pt idx="5">
                  <c:v>279988172.35821551</c:v>
                </c:pt>
                <c:pt idx="6">
                  <c:v>272985775.00723153</c:v>
                </c:pt>
                <c:pt idx="7">
                  <c:v>250726874.64792144</c:v>
                </c:pt>
                <c:pt idx="8">
                  <c:v>245959244.76573908</c:v>
                </c:pt>
                <c:pt idx="9">
                  <c:v>257565064.73954856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0D-4CF6-8D97-892AE10AA3DC}"/>
            </c:ext>
          </c:extLst>
        </c:ser>
        <c:ser>
          <c:idx val="0"/>
          <c:order val="2"/>
          <c:tx>
            <c:strRef>
              <c:f>'Normalized Annual Summary (WN)'!$AA$3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(WN)'!$AA$5:$AA$16</c:f>
              <c:numCache>
                <c:formatCode>#,##0</c:formatCode>
                <c:ptCount val="12"/>
                <c:pt idx="0">
                  <c:v>282146326.31440884</c:v>
                </c:pt>
                <c:pt idx="1">
                  <c:v>277147377.03030366</c:v>
                </c:pt>
                <c:pt idx="2">
                  <c:v>267922477.0484938</c:v>
                </c:pt>
                <c:pt idx="3">
                  <c:v>265266667.89080492</c:v>
                </c:pt>
                <c:pt idx="4">
                  <c:v>268394766.79127645</c:v>
                </c:pt>
                <c:pt idx="5">
                  <c:v>266193919.49333543</c:v>
                </c:pt>
                <c:pt idx="6">
                  <c:v>257738431.39524317</c:v>
                </c:pt>
                <c:pt idx="7">
                  <c:v>236820297.32533345</c:v>
                </c:pt>
                <c:pt idx="8">
                  <c:v>233890601.22736731</c:v>
                </c:pt>
                <c:pt idx="9">
                  <c:v>240629482.23572031</c:v>
                </c:pt>
                <c:pt idx="10">
                  <c:v>245112278.0079695</c:v>
                </c:pt>
                <c:pt idx="11">
                  <c:v>250390470.75697851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0D-4CF6-8D97-892AE10AA3DC}"/>
            </c:ext>
          </c:extLst>
        </c:ser>
        <c:ser>
          <c:idx val="3"/>
          <c:order val="3"/>
          <c:tx>
            <c:strRef>
              <c:f>'Normalized Annual Summary (WN)'!$Y$3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(WN)'!$Y$5:$Y$16</c:f>
              <c:numCache>
                <c:formatCode>#,##0</c:formatCode>
                <c:ptCount val="12"/>
                <c:pt idx="0">
                  <c:v>285496062.35153699</c:v>
                </c:pt>
                <c:pt idx="1">
                  <c:v>283892008.73578364</c:v>
                </c:pt>
                <c:pt idx="2">
                  <c:v>276240735.27005023</c:v>
                </c:pt>
                <c:pt idx="3">
                  <c:v>274141854.23192066</c:v>
                </c:pt>
                <c:pt idx="4">
                  <c:v>278426995.48406631</c:v>
                </c:pt>
                <c:pt idx="5">
                  <c:v>278262457.07155091</c:v>
                </c:pt>
                <c:pt idx="6">
                  <c:v>271502093.52247465</c:v>
                </c:pt>
                <c:pt idx="7">
                  <c:v>250870496.59325492</c:v>
                </c:pt>
                <c:pt idx="8">
                  <c:v>248317626.7431064</c:v>
                </c:pt>
                <c:pt idx="9">
                  <c:v>256044088.97526881</c:v>
                </c:pt>
                <c:pt idx="10">
                  <c:v>259653746.43913367</c:v>
                </c:pt>
                <c:pt idx="11">
                  <c:v>264046941.3541393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0D-4CF6-8D97-892AE10AA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1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(WN)'!$AD$3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(WN)'!$AD$5:$AD$14</c:f>
              <c:numCache>
                <c:formatCode>#,##0</c:formatCode>
                <c:ptCount val="10"/>
                <c:pt idx="0">
                  <c:v>187992826.44999999</c:v>
                </c:pt>
                <c:pt idx="1">
                  <c:v>193164947.17000002</c:v>
                </c:pt>
                <c:pt idx="2">
                  <c:v>198507738.57999998</c:v>
                </c:pt>
                <c:pt idx="3">
                  <c:v>172284339.51999998</c:v>
                </c:pt>
                <c:pt idx="4">
                  <c:v>157852838.83000001</c:v>
                </c:pt>
                <c:pt idx="5">
                  <c:v>155157528.56999999</c:v>
                </c:pt>
                <c:pt idx="6">
                  <c:v>153008610.21000004</c:v>
                </c:pt>
                <c:pt idx="7">
                  <c:v>148353499.99000001</c:v>
                </c:pt>
                <c:pt idx="8">
                  <c:v>145455212.03</c:v>
                </c:pt>
                <c:pt idx="9">
                  <c:v>144466450.787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5-424A-A1C8-159478B7A028}"/>
            </c:ext>
          </c:extLst>
        </c:ser>
        <c:ser>
          <c:idx val="2"/>
          <c:order val="1"/>
          <c:tx>
            <c:strRef>
              <c:f>'Normalized Annual Summary (WN)'!$AF$3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(WN)'!$AF$5:$AF$14</c:f>
              <c:numCache>
                <c:formatCode>#,##0</c:formatCode>
                <c:ptCount val="10"/>
                <c:pt idx="0">
                  <c:v>189703503.16362336</c:v>
                </c:pt>
                <c:pt idx="1">
                  <c:v>198709123.67837802</c:v>
                </c:pt>
                <c:pt idx="2">
                  <c:v>212680246.72569883</c:v>
                </c:pt>
                <c:pt idx="3">
                  <c:v>198898663.69383854</c:v>
                </c:pt>
                <c:pt idx="4">
                  <c:v>190543750.94689509</c:v>
                </c:pt>
                <c:pt idx="5">
                  <c:v>188659388.84246564</c:v>
                </c:pt>
                <c:pt idx="6">
                  <c:v>187192005.20434517</c:v>
                </c:pt>
                <c:pt idx="7">
                  <c:v>182616698.81670979</c:v>
                </c:pt>
                <c:pt idx="8">
                  <c:v>179829646.62629327</c:v>
                </c:pt>
                <c:pt idx="9">
                  <c:v>179105695.6854223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5-424A-A1C8-159478B7A028}"/>
            </c:ext>
          </c:extLst>
        </c:ser>
        <c:ser>
          <c:idx val="0"/>
          <c:order val="2"/>
          <c:tx>
            <c:strRef>
              <c:f>'Normalized Annual Summary (WN)'!$AJ$3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(WN)'!$AJ$5:$AJ$16</c:f>
              <c:numCache>
                <c:formatCode>#,##0</c:formatCode>
                <c:ptCount val="12"/>
                <c:pt idx="0">
                  <c:v>196384825.5845241</c:v>
                </c:pt>
                <c:pt idx="1">
                  <c:v>193742078.2443209</c:v>
                </c:pt>
                <c:pt idx="2">
                  <c:v>185197995.40165216</c:v>
                </c:pt>
                <c:pt idx="3">
                  <c:v>172561003.76439431</c:v>
                </c:pt>
                <c:pt idx="4">
                  <c:v>151870935.10454869</c:v>
                </c:pt>
                <c:pt idx="5">
                  <c:v>150849349.37115777</c:v>
                </c:pt>
                <c:pt idx="6">
                  <c:v>149325264.33799687</c:v>
                </c:pt>
                <c:pt idx="7">
                  <c:v>149956861.08627769</c:v>
                </c:pt>
                <c:pt idx="8">
                  <c:v>149134224.73604876</c:v>
                </c:pt>
                <c:pt idx="9">
                  <c:v>148869414.43391976</c:v>
                </c:pt>
                <c:pt idx="10">
                  <c:v>149555674.57543728</c:v>
                </c:pt>
                <c:pt idx="11">
                  <c:v>150747416.21429294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5-424A-A1C8-159478B7A028}"/>
            </c:ext>
          </c:extLst>
        </c:ser>
        <c:ser>
          <c:idx val="3"/>
          <c:order val="3"/>
          <c:tx>
            <c:strRef>
              <c:f>'Normalized Annual Summary (WN)'!$AH$3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(WN)'!$AH$5:$AH$16</c:f>
              <c:numCache>
                <c:formatCode>#,##0</c:formatCode>
                <c:ptCount val="12"/>
                <c:pt idx="0">
                  <c:v>198095502.29814747</c:v>
                </c:pt>
                <c:pt idx="1">
                  <c:v>199286254.7526989</c:v>
                </c:pt>
                <c:pt idx="2">
                  <c:v>199370503.547351</c:v>
                </c:pt>
                <c:pt idx="3">
                  <c:v>199175327.93823281</c:v>
                </c:pt>
                <c:pt idx="4">
                  <c:v>184561847.22144377</c:v>
                </c:pt>
                <c:pt idx="5">
                  <c:v>184351209.64362338</c:v>
                </c:pt>
                <c:pt idx="6">
                  <c:v>183508659.33234203</c:v>
                </c:pt>
                <c:pt idx="7">
                  <c:v>184220059.91298753</c:v>
                </c:pt>
                <c:pt idx="8">
                  <c:v>183508659.33234203</c:v>
                </c:pt>
                <c:pt idx="9">
                  <c:v>183508659.33234203</c:v>
                </c:pt>
                <c:pt idx="10">
                  <c:v>183508659.33234203</c:v>
                </c:pt>
                <c:pt idx="11">
                  <c:v>184009422.33516717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F5-424A-A1C8-159478B7A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(WN)'!$AM$5:$AM$14</c:f>
              <c:numCache>
                <c:formatCode>#,##0</c:formatCode>
                <c:ptCount val="10"/>
                <c:pt idx="0">
                  <c:v>10555413.669999998</c:v>
                </c:pt>
                <c:pt idx="1">
                  <c:v>10310975.150000004</c:v>
                </c:pt>
                <c:pt idx="2">
                  <c:v>9533360.5500000026</c:v>
                </c:pt>
                <c:pt idx="3">
                  <c:v>8453641.8399999999</c:v>
                </c:pt>
                <c:pt idx="4">
                  <c:v>7389843.8100000005</c:v>
                </c:pt>
                <c:pt idx="5">
                  <c:v>7129546.709999999</c:v>
                </c:pt>
                <c:pt idx="6">
                  <c:v>6628962.6500000004</c:v>
                </c:pt>
                <c:pt idx="7">
                  <c:v>6324460.3699999992</c:v>
                </c:pt>
                <c:pt idx="8">
                  <c:v>5320906.4800000004</c:v>
                </c:pt>
                <c:pt idx="9">
                  <c:v>5210473.32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6-4B51-83A6-2405EC73573A}"/>
            </c:ext>
          </c:extLst>
        </c:ser>
        <c:ser>
          <c:idx val="2"/>
          <c:order val="1"/>
          <c:tx>
            <c:strRef>
              <c:f>'Normalized Annual Summary (WN)'!$AP$3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(WN)'!$AQ$5:$AQ$14,'Normalized Annual Summary (WN)'!$AP$15:$AP$16)</c:f>
              <c:numCache>
                <c:formatCode>General</c:formatCode>
                <c:ptCount val="12"/>
                <c:pt idx="10" formatCode="#,##0">
                  <c:v>5213972.3089510864</c:v>
                </c:pt>
                <c:pt idx="11" formatCode="#,##0">
                  <c:v>5217473.6475780914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56-4B51-83A6-2405EC735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(WN)'!$AO$5:$AO$14</c:f>
              <c:numCache>
                <c:formatCode>#,##0</c:formatCode>
                <c:ptCount val="10"/>
                <c:pt idx="0">
                  <c:v>803.88946156646489</c:v>
                </c:pt>
                <c:pt idx="1">
                  <c:v>782.24864953847555</c:v>
                </c:pt>
                <c:pt idx="2">
                  <c:v>720.40768525262899</c:v>
                </c:pt>
                <c:pt idx="3">
                  <c:v>640.50424028134694</c:v>
                </c:pt>
                <c:pt idx="4">
                  <c:v>559.48697291465567</c:v>
                </c:pt>
                <c:pt idx="5">
                  <c:v>540.93677617602418</c:v>
                </c:pt>
                <c:pt idx="6">
                  <c:v>502.90531939105807</c:v>
                </c:pt>
                <c:pt idx="7">
                  <c:v>478.76308629825883</c:v>
                </c:pt>
                <c:pt idx="8">
                  <c:v>402.79382891748679</c:v>
                </c:pt>
                <c:pt idx="9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E-4359-93AD-D95CFD672C3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(WN)'!$AQ$5:$AQ$14,'Normalized Annual Summary (WN)'!$AO$15:$AO$16)</c:f>
              <c:numCache>
                <c:formatCode>General</c:formatCode>
                <c:ptCount val="12"/>
                <c:pt idx="10" formatCode="#,##0">
                  <c:v>394.43401362604089</c:v>
                </c:pt>
                <c:pt idx="11" formatCode="#,##0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E-4359-93AD-D95CFD672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Sentinel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(WN)'!$AS$3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(WN)'!$AS$5:$AS$14</c:f>
              <c:numCache>
                <c:formatCode>#,##0</c:formatCode>
                <c:ptCount val="10"/>
                <c:pt idx="0">
                  <c:v>144894</c:v>
                </c:pt>
                <c:pt idx="1">
                  <c:v>146313.06111328126</c:v>
                </c:pt>
                <c:pt idx="2">
                  <c:v>145462.32</c:v>
                </c:pt>
                <c:pt idx="3">
                  <c:v>118737.53672</c:v>
                </c:pt>
                <c:pt idx="4">
                  <c:v>111436.06176000001</c:v>
                </c:pt>
                <c:pt idx="5">
                  <c:v>109663.85975999999</c:v>
                </c:pt>
                <c:pt idx="6">
                  <c:v>107253.66503999998</c:v>
                </c:pt>
                <c:pt idx="7">
                  <c:v>104630.80607999998</c:v>
                </c:pt>
                <c:pt idx="8">
                  <c:v>101511.73056</c:v>
                </c:pt>
                <c:pt idx="9">
                  <c:v>100378.9672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E-48F6-9EFB-1960C21E9BCE}"/>
            </c:ext>
          </c:extLst>
        </c:ser>
        <c:ser>
          <c:idx val="2"/>
          <c:order val="1"/>
          <c:tx>
            <c:strRef>
              <c:f>'Normalized Annual Summary (WN)'!$AV$3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(WN)'!$AW$5:$AW$14,'Normalized Annual Summary (WN)'!$AV$15:$AV$16)</c:f>
              <c:numCache>
                <c:formatCode>General</c:formatCode>
                <c:ptCount val="12"/>
                <c:pt idx="10" formatCode="#,##0">
                  <c:v>98182.923113644181</c:v>
                </c:pt>
                <c:pt idx="11" formatCode="#,##0">
                  <c:v>96034.923052483486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9E-48F6-9EFB-1960C21E9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(WN)'!$AU$3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(WN)'!$AU$5:$AU$14</c:f>
              <c:numCache>
                <c:formatCode>#,##0</c:formatCode>
                <c:ptCount val="10"/>
                <c:pt idx="0">
                  <c:v>846.3230227256098</c:v>
                </c:pt>
                <c:pt idx="1">
                  <c:v>854.86794594514129</c:v>
                </c:pt>
                <c:pt idx="2">
                  <c:v>910.11018575947992</c:v>
                </c:pt>
                <c:pt idx="3">
                  <c:v>850.65697948656714</c:v>
                </c:pt>
                <c:pt idx="4">
                  <c:v>850.65696000000014</c:v>
                </c:pt>
                <c:pt idx="5">
                  <c:v>850.65696000000003</c:v>
                </c:pt>
                <c:pt idx="6">
                  <c:v>850.65695999999991</c:v>
                </c:pt>
                <c:pt idx="7">
                  <c:v>850.6569599999998</c:v>
                </c:pt>
                <c:pt idx="8">
                  <c:v>850.65696000000003</c:v>
                </c:pt>
                <c:pt idx="9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8-434D-9F7F-F44112C55031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(WN)'!$AW$5:$AW$14,'Normalized Annual Summary (WN)'!$AU$15:$AU$16)</c:f>
              <c:numCache>
                <c:formatCode>General</c:formatCode>
                <c:ptCount val="12"/>
                <c:pt idx="10" formatCode="#,##0">
                  <c:v>850.66921355932197</c:v>
                </c:pt>
                <c:pt idx="11" formatCode="#,##0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08-434D-9F7F-F44112C5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(WN)'!$AY$5:$AY$14</c:f>
              <c:numCache>
                <c:formatCode>#,##0</c:formatCode>
                <c:ptCount val="10"/>
                <c:pt idx="0">
                  <c:v>1992260.18</c:v>
                </c:pt>
                <c:pt idx="1">
                  <c:v>2099765.330000001</c:v>
                </c:pt>
                <c:pt idx="2">
                  <c:v>2203934.8200000008</c:v>
                </c:pt>
                <c:pt idx="3">
                  <c:v>2183331.8200000003</c:v>
                </c:pt>
                <c:pt idx="4">
                  <c:v>2070119.3300000003</c:v>
                </c:pt>
                <c:pt idx="5">
                  <c:v>2027080.64</c:v>
                </c:pt>
                <c:pt idx="6">
                  <c:v>2001648.4200000004</c:v>
                </c:pt>
                <c:pt idx="7">
                  <c:v>1987074.4600000002</c:v>
                </c:pt>
                <c:pt idx="8">
                  <c:v>1974807.7400000005</c:v>
                </c:pt>
                <c:pt idx="9">
                  <c:v>1951176.4600000002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2-4200-B6DF-E4F1F26DDFE6}"/>
            </c:ext>
          </c:extLst>
        </c:ser>
        <c:ser>
          <c:idx val="2"/>
          <c:order val="1"/>
          <c:tx>
            <c:strRef>
              <c:f>'Normalized Annual Summary (WN)'!$BB$3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(WN)'!$BC$5:$BC$14,'Normalized Annual Summary (WN)'!$BB$15:$BB$16)</c:f>
              <c:numCache>
                <c:formatCode>General</c:formatCode>
                <c:ptCount val="12"/>
                <c:pt idx="10" formatCode="#,##0">
                  <c:v>1935324.8101958893</c:v>
                </c:pt>
                <c:pt idx="11" formatCode="#,##0">
                  <c:v>1919601.9415690138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22-4200-B6DF-E4F1F26DDFE6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22-4200-B6DF-E4F1F26DD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(WN)'!$BA$5:$BA$14</c:f>
              <c:numCache>
                <c:formatCode>#,##0</c:formatCode>
                <c:ptCount val="10"/>
                <c:pt idx="0">
                  <c:v>4291.4952911622595</c:v>
                </c:pt>
                <c:pt idx="1">
                  <c:v>4614.7945474290709</c:v>
                </c:pt>
                <c:pt idx="2">
                  <c:v>4983.2361469144662</c:v>
                </c:pt>
                <c:pt idx="3">
                  <c:v>5052.0597454685694</c:v>
                </c:pt>
                <c:pt idx="4">
                  <c:v>4899.6907218934921</c:v>
                </c:pt>
                <c:pt idx="5">
                  <c:v>4880.6114927768858</c:v>
                </c:pt>
                <c:pt idx="6">
                  <c:v>4865.2584646546493</c:v>
                </c:pt>
                <c:pt idx="7">
                  <c:v>4872.2708459337973</c:v>
                </c:pt>
                <c:pt idx="8">
                  <c:v>4880.0850247116978</c:v>
                </c:pt>
                <c:pt idx="9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DC-4997-A8A3-167E5D075BC5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(WN)'!$BC$5:$BC$14,'Normalized Annual Summary (WN)'!$BA$15:$BA$16)</c:f>
              <c:numCache>
                <c:formatCode>General</c:formatCode>
                <c:ptCount val="12"/>
                <c:pt idx="10" formatCode="#,##0">
                  <c:v>4853.6727860696519</c:v>
                </c:pt>
                <c:pt idx="11" formatCode="#,##0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DC-4997-A8A3-167E5D075BC5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DC-4997-A8A3-167E5D075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 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Bay'!$DV$2:$DV$99</c:f>
              <c:numCache>
                <c:formatCode>_(* #,##0_);_(* \(#,##0\);_(* "-"??_);_(@_)</c:formatCode>
                <c:ptCount val="98"/>
                <c:pt idx="12">
                  <c:v>3104.9581050000725</c:v>
                </c:pt>
                <c:pt idx="13">
                  <c:v>2777.9606717881029</c:v>
                </c:pt>
                <c:pt idx="14">
                  <c:v>2783.6108338695612</c:v>
                </c:pt>
                <c:pt idx="15">
                  <c:v>2472.5133107518177</c:v>
                </c:pt>
                <c:pt idx="16">
                  <c:v>2312.8385027761824</c:v>
                </c:pt>
                <c:pt idx="17">
                  <c:v>2178.2733677174633</c:v>
                </c:pt>
                <c:pt idx="18">
                  <c:v>2286.5684123471501</c:v>
                </c:pt>
                <c:pt idx="19">
                  <c:v>2300.8948850060137</c:v>
                </c:pt>
                <c:pt idx="20">
                  <c:v>2173.4724486574255</c:v>
                </c:pt>
                <c:pt idx="21">
                  <c:v>2314.5633503279432</c:v>
                </c:pt>
                <c:pt idx="22">
                  <c:v>2617.8732806333705</c:v>
                </c:pt>
                <c:pt idx="23">
                  <c:v>3166.6632687839642</c:v>
                </c:pt>
                <c:pt idx="24">
                  <c:v>3362.2051574774055</c:v>
                </c:pt>
                <c:pt idx="25">
                  <c:v>2949.3317165409294</c:v>
                </c:pt>
                <c:pt idx="26">
                  <c:v>2961.2325122832563</c:v>
                </c:pt>
                <c:pt idx="27">
                  <c:v>2484.7355686856927</c:v>
                </c:pt>
                <c:pt idx="28">
                  <c:v>2355.6325719299693</c:v>
                </c:pt>
                <c:pt idx="29">
                  <c:v>2189.1690575812199</c:v>
                </c:pt>
                <c:pt idx="30">
                  <c:v>2306.8177874429166</c:v>
                </c:pt>
                <c:pt idx="31">
                  <c:v>2306.3676306910174</c:v>
                </c:pt>
                <c:pt idx="32">
                  <c:v>2193.6134702306954</c:v>
                </c:pt>
                <c:pt idx="33">
                  <c:v>2382.1369679323088</c:v>
                </c:pt>
                <c:pt idx="34">
                  <c:v>2728.637781690034</c:v>
                </c:pt>
                <c:pt idx="35">
                  <c:v>2963.7870462606811</c:v>
                </c:pt>
                <c:pt idx="36">
                  <c:v>3268.1059013361787</c:v>
                </c:pt>
                <c:pt idx="37">
                  <c:v>2979.31727135445</c:v>
                </c:pt>
                <c:pt idx="38">
                  <c:v>2881.2722303654423</c:v>
                </c:pt>
                <c:pt idx="39">
                  <c:v>2421.3616244707923</c:v>
                </c:pt>
                <c:pt idx="40">
                  <c:v>2345.6176007625995</c:v>
                </c:pt>
                <c:pt idx="41">
                  <c:v>2245.0137917964394</c:v>
                </c:pt>
                <c:pt idx="42">
                  <c:v>2394.3336675931</c:v>
                </c:pt>
                <c:pt idx="43">
                  <c:v>2405.4237505283013</c:v>
                </c:pt>
                <c:pt idx="44">
                  <c:v>2266.9148579436387</c:v>
                </c:pt>
                <c:pt idx="45">
                  <c:v>2364.2893789360828</c:v>
                </c:pt>
                <c:pt idx="46">
                  <c:v>2496.8569272076593</c:v>
                </c:pt>
                <c:pt idx="47">
                  <c:v>2763.390962367198</c:v>
                </c:pt>
                <c:pt idx="48">
                  <c:v>3139.2458492954802</c:v>
                </c:pt>
                <c:pt idx="49">
                  <c:v>2917.4846248124636</c:v>
                </c:pt>
                <c:pt idx="50">
                  <c:v>2775.9763700063986</c:v>
                </c:pt>
                <c:pt idx="51">
                  <c:v>2472.6441923816492</c:v>
                </c:pt>
                <c:pt idx="52">
                  <c:v>2326.7383610659581</c:v>
                </c:pt>
                <c:pt idx="53">
                  <c:v>2266.9983792232301</c:v>
                </c:pt>
                <c:pt idx="54">
                  <c:v>2452.6661896663736</c:v>
                </c:pt>
                <c:pt idx="55">
                  <c:v>2506.2262733569564</c:v>
                </c:pt>
                <c:pt idx="56">
                  <c:v>2235.3608745310421</c:v>
                </c:pt>
                <c:pt idx="57">
                  <c:v>2280.2286119339519</c:v>
                </c:pt>
                <c:pt idx="58">
                  <c:v>2437.3895803593464</c:v>
                </c:pt>
                <c:pt idx="59">
                  <c:v>2977.39393002527</c:v>
                </c:pt>
                <c:pt idx="60">
                  <c:v>3099.9263266925063</c:v>
                </c:pt>
                <c:pt idx="61">
                  <c:v>2746.1334792023463</c:v>
                </c:pt>
                <c:pt idx="62">
                  <c:v>2915.5422012066397</c:v>
                </c:pt>
                <c:pt idx="63">
                  <c:v>2401.5633061435747</c:v>
                </c:pt>
                <c:pt idx="64">
                  <c:v>2345.6969711510087</c:v>
                </c:pt>
                <c:pt idx="65">
                  <c:v>2275.5627618848998</c:v>
                </c:pt>
                <c:pt idx="66">
                  <c:v>2447.2283944893943</c:v>
                </c:pt>
                <c:pt idx="67">
                  <c:v>2397.4857389328531</c:v>
                </c:pt>
                <c:pt idx="68">
                  <c:v>2228.5203267029374</c:v>
                </c:pt>
                <c:pt idx="69">
                  <c:v>2334.1556778619902</c:v>
                </c:pt>
                <c:pt idx="70">
                  <c:v>2720.2110455140305</c:v>
                </c:pt>
                <c:pt idx="71">
                  <c:v>3077.8451706219162</c:v>
                </c:pt>
                <c:pt idx="72">
                  <c:v>3348.1636434593056</c:v>
                </c:pt>
                <c:pt idx="73">
                  <c:v>3023.7557753715914</c:v>
                </c:pt>
                <c:pt idx="74">
                  <c:v>2904.5365101658467</c:v>
                </c:pt>
                <c:pt idx="75">
                  <c:v>2563.5966629092609</c:v>
                </c:pt>
                <c:pt idx="76">
                  <c:v>2414.7360143694805</c:v>
                </c:pt>
                <c:pt idx="77">
                  <c:v>2334.2099925025614</c:v>
                </c:pt>
                <c:pt idx="78">
                  <c:v>2548.3964900001333</c:v>
                </c:pt>
                <c:pt idx="79">
                  <c:v>2466.3492538317919</c:v>
                </c:pt>
                <c:pt idx="80">
                  <c:v>2268.9527777913931</c:v>
                </c:pt>
                <c:pt idx="81">
                  <c:v>2503.3737604907492</c:v>
                </c:pt>
                <c:pt idx="82">
                  <c:v>2816.1928201908249</c:v>
                </c:pt>
                <c:pt idx="83">
                  <c:v>2947.4609727073703</c:v>
                </c:pt>
                <c:pt idx="84">
                  <c:v>3334.4140645484367</c:v>
                </c:pt>
                <c:pt idx="85">
                  <c:v>3010.2132590860979</c:v>
                </c:pt>
                <c:pt idx="86">
                  <c:v>2902.1735670552011</c:v>
                </c:pt>
                <c:pt idx="87">
                  <c:v>2549.4645619989547</c:v>
                </c:pt>
                <c:pt idx="88">
                  <c:v>2443.4023626806716</c:v>
                </c:pt>
                <c:pt idx="89">
                  <c:v>2318.5947759209544</c:v>
                </c:pt>
                <c:pt idx="90">
                  <c:v>2596.469385393521</c:v>
                </c:pt>
                <c:pt idx="91">
                  <c:v>2455.5074891521613</c:v>
                </c:pt>
                <c:pt idx="92">
                  <c:v>2257.4370193652735</c:v>
                </c:pt>
                <c:pt idx="93">
                  <c:v>2456.2901886433319</c:v>
                </c:pt>
                <c:pt idx="94">
                  <c:v>2802.3822608731639</c:v>
                </c:pt>
                <c:pt idx="95">
                  <c:v>3088.3089099890517</c:v>
                </c:pt>
                <c:pt idx="96">
                  <c:v>3109.0800147999853</c:v>
                </c:pt>
                <c:pt idx="97">
                  <c:v>2941.8199329616859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43-489C-BABB-E5C31775368E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Bay'!$DV$100:$DV$127</c:f>
              <c:numCache>
                <c:formatCode>_(* #,##0_);_(* \(#,##0\);_(* "-"??_);_(@_)</c:formatCode>
                <c:ptCount val="28"/>
                <c:pt idx="0">
                  <c:v>2702.4913165156186</c:v>
                </c:pt>
                <c:pt idx="1">
                  <c:v>2190.4558763506534</c:v>
                </c:pt>
                <c:pt idx="2">
                  <c:v>2062.8593694651649</c:v>
                </c:pt>
                <c:pt idx="3">
                  <c:v>2095.7290243167245</c:v>
                </c:pt>
                <c:pt idx="4">
                  <c:v>2392.7459380948685</c:v>
                </c:pt>
                <c:pt idx="5">
                  <c:v>2285.2275899146289</c:v>
                </c:pt>
                <c:pt idx="6">
                  <c:v>2112.1640589625931</c:v>
                </c:pt>
                <c:pt idx="7">
                  <c:v>2409.3501319782331</c:v>
                </c:pt>
                <c:pt idx="8">
                  <c:v>2536.4422732456355</c:v>
                </c:pt>
                <c:pt idx="9">
                  <c:v>2844.3753989952029</c:v>
                </c:pt>
                <c:pt idx="10">
                  <c:v>2841.6955897139919</c:v>
                </c:pt>
                <c:pt idx="11">
                  <c:v>2814.6108653862198</c:v>
                </c:pt>
                <c:pt idx="12">
                  <c:v>2631.579398110518</c:v>
                </c:pt>
                <c:pt idx="13">
                  <c:v>2294.9563076990453</c:v>
                </c:pt>
                <c:pt idx="14">
                  <c:v>2226.3971648158767</c:v>
                </c:pt>
                <c:pt idx="15">
                  <c:v>2256.1715925580543</c:v>
                </c:pt>
                <c:pt idx="16">
                  <c:v>2503.103623514718</c:v>
                </c:pt>
                <c:pt idx="17">
                  <c:v>2500.1899346570062</c:v>
                </c:pt>
                <c:pt idx="18">
                  <c:v>2249.8586547944901</c:v>
                </c:pt>
                <c:pt idx="19">
                  <c:v>2321.1889157787286</c:v>
                </c:pt>
                <c:pt idx="20">
                  <c:v>2635.1271264942593</c:v>
                </c:pt>
                <c:pt idx="21">
                  <c:v>3037.7150858044006</c:v>
                </c:pt>
                <c:pt idx="22">
                  <c:v>3376.9951736954649</c:v>
                </c:pt>
                <c:pt idx="23">
                  <c:v>3058.1061229412117</c:v>
                </c:pt>
                <c:pt idx="24">
                  <c:v>2963.9743050677162</c:v>
                </c:pt>
                <c:pt idx="25">
                  <c:v>2626.6630495561785</c:v>
                </c:pt>
                <c:pt idx="26">
                  <c:v>2418.9977468688826</c:v>
                </c:pt>
                <c:pt idx="27">
                  <c:v>2327.4951751452859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43-489C-BABB-E5C31775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(WN)'!$BE$5:$BE$14</c:f>
              <c:numCache>
                <c:formatCode>#,##0</c:formatCode>
                <c:ptCount val="10"/>
                <c:pt idx="0">
                  <c:v>38534627.980000004</c:v>
                </c:pt>
                <c:pt idx="1">
                  <c:v>38636113.560000025</c:v>
                </c:pt>
                <c:pt idx="2">
                  <c:v>35851884.879999988</c:v>
                </c:pt>
                <c:pt idx="3">
                  <c:v>34748010.400000028</c:v>
                </c:pt>
                <c:pt idx="4">
                  <c:v>34367111.000000015</c:v>
                </c:pt>
                <c:pt idx="5">
                  <c:v>36023395.990000024</c:v>
                </c:pt>
                <c:pt idx="6">
                  <c:v>36680640.440000005</c:v>
                </c:pt>
                <c:pt idx="7">
                  <c:v>37898877.170000054</c:v>
                </c:pt>
                <c:pt idx="8">
                  <c:v>38473116.469999999</c:v>
                </c:pt>
                <c:pt idx="9">
                  <c:v>39479410.670000046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7-4AA5-910E-61F7E936DD22}"/>
            </c:ext>
          </c:extLst>
        </c:ser>
        <c:ser>
          <c:idx val="2"/>
          <c:order val="1"/>
          <c:tx>
            <c:strRef>
              <c:f>'Normalized Annual Summary (WN)'!$BG$3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(WN)'!$BG$5:$BG$14</c:f>
              <c:numCache>
                <c:formatCode>#,##0</c:formatCode>
                <c:ptCount val="10"/>
                <c:pt idx="0">
                  <c:v>38707735.253257155</c:v>
                </c:pt>
                <c:pt idx="1">
                  <c:v>38944022.376520231</c:v>
                </c:pt>
                <c:pt idx="2">
                  <c:v>36310008.213370651</c:v>
                </c:pt>
                <c:pt idx="3">
                  <c:v>35483054.395106904</c:v>
                </c:pt>
                <c:pt idx="4">
                  <c:v>35755104.442056477</c:v>
                </c:pt>
                <c:pt idx="5">
                  <c:v>37744251.344658189</c:v>
                </c:pt>
                <c:pt idx="6">
                  <c:v>38462942.074438326</c:v>
                </c:pt>
                <c:pt idx="7">
                  <c:v>39652404.029862307</c:v>
                </c:pt>
                <c:pt idx="8">
                  <c:v>40202250.044110753</c:v>
                </c:pt>
                <c:pt idx="9">
                  <c:v>41242678.456682585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37-4AA5-910E-61F7E936DD22}"/>
            </c:ext>
          </c:extLst>
        </c:ser>
        <c:ser>
          <c:idx val="0"/>
          <c:order val="2"/>
          <c:tx>
            <c:strRef>
              <c:f>'Normalized Annual Summary (WN)'!$I$3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(WN)'!$BK$5:$BK$16</c:f>
              <c:numCache>
                <c:formatCode>#,##0</c:formatCode>
                <c:ptCount val="12"/>
                <c:pt idx="0">
                  <c:v>37825456.977780998</c:v>
                </c:pt>
                <c:pt idx="1">
                  <c:v>37970438.966828108</c:v>
                </c:pt>
                <c:pt idx="2">
                  <c:v>36562747.310211994</c:v>
                </c:pt>
                <c:pt idx="3">
                  <c:v>36031076.620859817</c:v>
                </c:pt>
                <c:pt idx="4">
                  <c:v>35115190.192555875</c:v>
                </c:pt>
                <c:pt idx="5">
                  <c:v>35164096.971437119</c:v>
                </c:pt>
                <c:pt idx="6">
                  <c:v>36216231.27009555</c:v>
                </c:pt>
                <c:pt idx="7">
                  <c:v>37903204.058923654</c:v>
                </c:pt>
                <c:pt idx="8">
                  <c:v>38871011.724471211</c:v>
                </c:pt>
                <c:pt idx="9">
                  <c:v>39033734.466835849</c:v>
                </c:pt>
                <c:pt idx="10">
                  <c:v>38195974.361445419</c:v>
                </c:pt>
                <c:pt idx="11">
                  <c:v>38657699.642124355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37-4AA5-910E-61F7E936DD22}"/>
            </c:ext>
          </c:extLst>
        </c:ser>
        <c:ser>
          <c:idx val="3"/>
          <c:order val="3"/>
          <c:tx>
            <c:strRef>
              <c:f>'Normalized Annual Summary (WN)'!$G$3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(WN)'!$BI$5:$BI$16</c:f>
              <c:numCache>
                <c:formatCode>#,##0</c:formatCode>
                <c:ptCount val="12"/>
                <c:pt idx="0">
                  <c:v>37998564.251038156</c:v>
                </c:pt>
                <c:pt idx="1">
                  <c:v>38278347.783348307</c:v>
                </c:pt>
                <c:pt idx="2">
                  <c:v>37020870.643582657</c:v>
                </c:pt>
                <c:pt idx="3">
                  <c:v>36766120.615966685</c:v>
                </c:pt>
                <c:pt idx="4">
                  <c:v>36503183.634612352</c:v>
                </c:pt>
                <c:pt idx="5">
                  <c:v>36884952.326095283</c:v>
                </c:pt>
                <c:pt idx="6">
                  <c:v>37998532.904533878</c:v>
                </c:pt>
                <c:pt idx="7">
                  <c:v>39656730.918785907</c:v>
                </c:pt>
                <c:pt idx="8">
                  <c:v>40600145.29858195</c:v>
                </c:pt>
                <c:pt idx="9">
                  <c:v>40797002.253518388</c:v>
                </c:pt>
                <c:pt idx="10">
                  <c:v>39937356.983704388</c:v>
                </c:pt>
                <c:pt idx="11">
                  <c:v>40390553.973516777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37-4AA5-910E-61F7E936D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(WN)'!$BN$5:$BN$14</c:f>
              <c:numCache>
                <c:formatCode>#,##0</c:formatCode>
                <c:ptCount val="10"/>
                <c:pt idx="0">
                  <c:v>24297121.439999998</c:v>
                </c:pt>
                <c:pt idx="1">
                  <c:v>24159886.469999995</c:v>
                </c:pt>
                <c:pt idx="2">
                  <c:v>22487439.489999998</c:v>
                </c:pt>
                <c:pt idx="3">
                  <c:v>22044527.609999988</c:v>
                </c:pt>
                <c:pt idx="4">
                  <c:v>22078305.120000005</c:v>
                </c:pt>
                <c:pt idx="5">
                  <c:v>22952194.019999996</c:v>
                </c:pt>
                <c:pt idx="6">
                  <c:v>22967565.629999995</c:v>
                </c:pt>
                <c:pt idx="7">
                  <c:v>21296794.120000016</c:v>
                </c:pt>
                <c:pt idx="8">
                  <c:v>21527392.38000001</c:v>
                </c:pt>
                <c:pt idx="9">
                  <c:v>23095368.740000006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0-41D6-8494-DDEF375980F3}"/>
            </c:ext>
          </c:extLst>
        </c:ser>
        <c:ser>
          <c:idx val="2"/>
          <c:order val="1"/>
          <c:tx>
            <c:strRef>
              <c:f>'Normalized Annual Summary (WN)'!$N$3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(WN)'!$BP$5:$BP$14</c:f>
              <c:numCache>
                <c:formatCode>#,##0</c:formatCode>
                <c:ptCount val="10"/>
                <c:pt idx="0">
                  <c:v>24427921.304579161</c:v>
                </c:pt>
                <c:pt idx="1">
                  <c:v>24462120.680170625</c:v>
                </c:pt>
                <c:pt idx="2">
                  <c:v>22884470.174692456</c:v>
                </c:pt>
                <c:pt idx="3">
                  <c:v>22473798.332009599</c:v>
                </c:pt>
                <c:pt idx="4">
                  <c:v>22474782.192725539</c:v>
                </c:pt>
                <c:pt idx="5">
                  <c:v>23483962.280225527</c:v>
                </c:pt>
                <c:pt idx="6">
                  <c:v>23718189.578225523</c:v>
                </c:pt>
                <c:pt idx="7">
                  <c:v>22161162.103725545</c:v>
                </c:pt>
                <c:pt idx="8">
                  <c:v>22441312.773364581</c:v>
                </c:pt>
                <c:pt idx="9">
                  <c:v>24079914.473629601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0-41D6-8494-DDEF375980F3}"/>
            </c:ext>
          </c:extLst>
        </c:ser>
        <c:ser>
          <c:idx val="0"/>
          <c:order val="2"/>
          <c:tx>
            <c:strRef>
              <c:f>'Normalized Annual Summary (WN)'!$R$3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(WN)'!$BT$5:$BT$16</c:f>
              <c:numCache>
                <c:formatCode>#,##0</c:formatCode>
                <c:ptCount val="12"/>
                <c:pt idx="0">
                  <c:v>24002183.140691895</c:v>
                </c:pt>
                <c:pt idx="1">
                  <c:v>23916347.237700067</c:v>
                </c:pt>
                <c:pt idx="2">
                  <c:v>22790720.081252005</c:v>
                </c:pt>
                <c:pt idx="3">
                  <c:v>22625615.294846226</c:v>
                </c:pt>
                <c:pt idx="4">
                  <c:v>22440595.251042493</c:v>
                </c:pt>
                <c:pt idx="5">
                  <c:v>22532935.216045126</c:v>
                </c:pt>
                <c:pt idx="6">
                  <c:v>22787725.503195662</c:v>
                </c:pt>
                <c:pt idx="7">
                  <c:v>21266758.218796927</c:v>
                </c:pt>
                <c:pt idx="8">
                  <c:v>21616435.67103501</c:v>
                </c:pt>
                <c:pt idx="9">
                  <c:v>22927279.405394603</c:v>
                </c:pt>
                <c:pt idx="10">
                  <c:v>23315631.402255505</c:v>
                </c:pt>
                <c:pt idx="11">
                  <c:v>24118907.952506166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00-41D6-8494-DDEF375980F3}"/>
            </c:ext>
          </c:extLst>
        </c:ser>
        <c:ser>
          <c:idx val="3"/>
          <c:order val="3"/>
          <c:tx>
            <c:strRef>
              <c:f>'Normalized Annual Summary (WN)'!$P$3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(WN)'!$BR$5:$BR$16</c:f>
              <c:numCache>
                <c:formatCode>#,##0</c:formatCode>
                <c:ptCount val="12"/>
                <c:pt idx="0">
                  <c:v>24132983.005271059</c:v>
                </c:pt>
                <c:pt idx="1">
                  <c:v>24218581.447870698</c:v>
                </c:pt>
                <c:pt idx="2">
                  <c:v>23187750.765944466</c:v>
                </c:pt>
                <c:pt idx="3">
                  <c:v>23054886.01685584</c:v>
                </c:pt>
                <c:pt idx="4">
                  <c:v>22837072.323768023</c:v>
                </c:pt>
                <c:pt idx="5">
                  <c:v>23064703.476270657</c:v>
                </c:pt>
                <c:pt idx="6">
                  <c:v>23538349.451421194</c:v>
                </c:pt>
                <c:pt idx="7">
                  <c:v>22131126.202522457</c:v>
                </c:pt>
                <c:pt idx="8">
                  <c:v>22530356.064399578</c:v>
                </c:pt>
                <c:pt idx="9">
                  <c:v>23911825.139024202</c:v>
                </c:pt>
                <c:pt idx="10">
                  <c:v>24238091.740171097</c:v>
                </c:pt>
                <c:pt idx="11">
                  <c:v>24919591.657398351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00-41D6-8494-DDEF37598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(WN)'!$BW$5:$BW$14</c:f>
              <c:numCache>
                <c:formatCode>#,##0</c:formatCode>
                <c:ptCount val="10"/>
                <c:pt idx="0">
                  <c:v>41098360.740000002</c:v>
                </c:pt>
                <c:pt idx="1">
                  <c:v>40840675.63000001</c:v>
                </c:pt>
                <c:pt idx="2">
                  <c:v>39785579.170000002</c:v>
                </c:pt>
                <c:pt idx="3">
                  <c:v>38950231.759999998</c:v>
                </c:pt>
                <c:pt idx="4">
                  <c:v>37842810.950000003</c:v>
                </c:pt>
                <c:pt idx="5">
                  <c:v>38546392.219999999</c:v>
                </c:pt>
                <c:pt idx="6">
                  <c:v>38142218.68</c:v>
                </c:pt>
                <c:pt idx="7">
                  <c:v>34029509.689999998</c:v>
                </c:pt>
                <c:pt idx="8">
                  <c:v>33696058.899999999</c:v>
                </c:pt>
                <c:pt idx="9">
                  <c:v>34596077.259999998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A-4103-ACB4-F9FC5A5C8995}"/>
            </c:ext>
          </c:extLst>
        </c:ser>
        <c:ser>
          <c:idx val="2"/>
          <c:order val="1"/>
          <c:tx>
            <c:strRef>
              <c:f>'Normalized Annual Summary (WN)'!$W$3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(WN)'!$BY$5:$BY$14</c:f>
              <c:numCache>
                <c:formatCode>#,##0</c:formatCode>
                <c:ptCount val="10"/>
                <c:pt idx="0">
                  <c:v>41171927.350611754</c:v>
                </c:pt>
                <c:pt idx="1">
                  <c:v>41053213.447818771</c:v>
                </c:pt>
                <c:pt idx="2">
                  <c:v>40819108.466318771</c:v>
                </c:pt>
                <c:pt idx="3">
                  <c:v>40785573.350818768</c:v>
                </c:pt>
                <c:pt idx="4">
                  <c:v>39799979.180095077</c:v>
                </c:pt>
                <c:pt idx="5">
                  <c:v>40692703.007045515</c:v>
                </c:pt>
                <c:pt idx="6">
                  <c:v>40669317.779045515</c:v>
                </c:pt>
                <c:pt idx="7">
                  <c:v>36819867.485885218</c:v>
                </c:pt>
                <c:pt idx="8">
                  <c:v>36663703.12277589</c:v>
                </c:pt>
                <c:pt idx="9">
                  <c:v>37938662.652175017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DA-4103-ACB4-F9FC5A5C8995}"/>
            </c:ext>
          </c:extLst>
        </c:ser>
        <c:ser>
          <c:idx val="0"/>
          <c:order val="2"/>
          <c:tx>
            <c:strRef>
              <c:f>'Normalized Annual Summary (WN)'!$AA$3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(WN)'!$CC$5:$CC$16</c:f>
              <c:numCache>
                <c:formatCode>#,##0</c:formatCode>
                <c:ptCount val="12"/>
                <c:pt idx="0">
                  <c:v>40729545.95378606</c:v>
                </c:pt>
                <c:pt idx="1">
                  <c:v>40511916.478431411</c:v>
                </c:pt>
                <c:pt idx="2">
                  <c:v>40159271.918673068</c:v>
                </c:pt>
                <c:pt idx="3">
                  <c:v>39642356.455310099</c:v>
                </c:pt>
                <c:pt idx="4">
                  <c:v>38258643.960092157</c:v>
                </c:pt>
                <c:pt idx="5">
                  <c:v>38067110.180966847</c:v>
                </c:pt>
                <c:pt idx="6">
                  <c:v>37907659.315142415</c:v>
                </c:pt>
                <c:pt idx="7">
                  <c:v>34015096.706379384</c:v>
                </c:pt>
                <c:pt idx="8">
                  <c:v>33862981.093011841</c:v>
                </c:pt>
                <c:pt idx="9">
                  <c:v>34373332.938206747</c:v>
                </c:pt>
                <c:pt idx="10">
                  <c:v>37447555.023248851</c:v>
                </c:pt>
                <c:pt idx="11">
                  <c:v>38457859.571282543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DA-4103-ACB4-F9FC5A5C8995}"/>
            </c:ext>
          </c:extLst>
        </c:ser>
        <c:ser>
          <c:idx val="3"/>
          <c:order val="3"/>
          <c:tx>
            <c:strRef>
              <c:f>'Normalized Annual Summary (WN)'!$Y$3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(WN)'!$CA$5:$CA$16</c:f>
              <c:numCache>
                <c:formatCode>#,##0</c:formatCode>
                <c:ptCount val="12"/>
                <c:pt idx="0">
                  <c:v>40803112.564397812</c:v>
                </c:pt>
                <c:pt idx="1">
                  <c:v>40724454.296250179</c:v>
                </c:pt>
                <c:pt idx="2">
                  <c:v>41192801.214991838</c:v>
                </c:pt>
                <c:pt idx="3">
                  <c:v>41477698.046128869</c:v>
                </c:pt>
                <c:pt idx="4">
                  <c:v>40215812.190187223</c:v>
                </c:pt>
                <c:pt idx="5">
                  <c:v>40213420.968012363</c:v>
                </c:pt>
                <c:pt idx="6">
                  <c:v>40434758.414187931</c:v>
                </c:pt>
                <c:pt idx="7">
                  <c:v>36805454.502264604</c:v>
                </c:pt>
                <c:pt idx="8">
                  <c:v>36830625.315787725</c:v>
                </c:pt>
                <c:pt idx="9">
                  <c:v>37715918.330381766</c:v>
                </c:pt>
                <c:pt idx="10">
                  <c:v>40662427.221882656</c:v>
                </c:pt>
                <c:pt idx="11">
                  <c:v>41462618.293302506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DA-4103-ACB4-F9FC5A5C8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(WN)'!$CF$5:$CF$14</c:f>
              <c:numCache>
                <c:formatCode>#,##0</c:formatCode>
                <c:ptCount val="10"/>
                <c:pt idx="0">
                  <c:v>1656360</c:v>
                </c:pt>
                <c:pt idx="1">
                  <c:v>1653291</c:v>
                </c:pt>
                <c:pt idx="2">
                  <c:v>1511727.69</c:v>
                </c:pt>
                <c:pt idx="3">
                  <c:v>376841.34</c:v>
                </c:pt>
                <c:pt idx="4">
                  <c:v>375386.35000000003</c:v>
                </c:pt>
                <c:pt idx="5">
                  <c:v>378588.39</c:v>
                </c:pt>
                <c:pt idx="6">
                  <c:v>375386.35000000003</c:v>
                </c:pt>
                <c:pt idx="7">
                  <c:v>376841.34</c:v>
                </c:pt>
                <c:pt idx="8">
                  <c:v>375386.35000000003</c:v>
                </c:pt>
                <c:pt idx="9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F-4B15-8D0C-6A9C8CA4209C}"/>
            </c:ext>
          </c:extLst>
        </c:ser>
        <c:ser>
          <c:idx val="2"/>
          <c:order val="1"/>
          <c:tx>
            <c:strRef>
              <c:f>'Normalized Annual Summary (WN)'!$AP$3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(WN)'!$CJ$5:$CJ$14,'Normalized Annual Summary (WN)'!$CI$15:$CI$16)</c:f>
              <c:numCache>
                <c:formatCode>General</c:formatCode>
                <c:ptCount val="12"/>
                <c:pt idx="10" formatCode="#,##0">
                  <c:v>375386.35000000003</c:v>
                </c:pt>
                <c:pt idx="11" formatCode="#,##0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9F-4B15-8D0C-6A9C8CA42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(WN)'!$CH$5:$CH$14</c:f>
              <c:numCache>
                <c:formatCode>#,##0</c:formatCode>
                <c:ptCount val="10"/>
                <c:pt idx="0">
                  <c:v>3113.4586466165415</c:v>
                </c:pt>
                <c:pt idx="1">
                  <c:v>3107.2031323414249</c:v>
                </c:pt>
                <c:pt idx="2">
                  <c:v>2836.2620825515946</c:v>
                </c:pt>
                <c:pt idx="3">
                  <c:v>706.02592974238883</c:v>
                </c:pt>
                <c:pt idx="4">
                  <c:v>702.97069288389514</c:v>
                </c:pt>
                <c:pt idx="5">
                  <c:v>720.89188828943202</c:v>
                </c:pt>
                <c:pt idx="6">
                  <c:v>877.0709112149533</c:v>
                </c:pt>
                <c:pt idx="7">
                  <c:v>880.4704205607477</c:v>
                </c:pt>
                <c:pt idx="8">
                  <c:v>877.0709112149533</c:v>
                </c:pt>
                <c:pt idx="9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0-4932-8369-A99C59F8E43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(WN)'!$CJ$5:$CJ$14,'Normalized Annual Summary (WN)'!$CH$15:$CH$16)</c:f>
              <c:numCache>
                <c:formatCode>General</c:formatCode>
                <c:ptCount val="12"/>
                <c:pt idx="10" formatCode="#,##0">
                  <c:v>877.0709112149533</c:v>
                </c:pt>
                <c:pt idx="11" formatCode="#,##0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0-4932-8369-A99C59F8E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(WN)'!$CL$5:$CL$14</c:f>
              <c:numCache>
                <c:formatCode>#,##0</c:formatCode>
                <c:ptCount val="10"/>
                <c:pt idx="0">
                  <c:v>181077.33</c:v>
                </c:pt>
                <c:pt idx="1">
                  <c:v>181077.33</c:v>
                </c:pt>
                <c:pt idx="2">
                  <c:v>178355.31</c:v>
                </c:pt>
                <c:pt idx="3">
                  <c:v>178900.55</c:v>
                </c:pt>
                <c:pt idx="4">
                  <c:v>178900.46999999997</c:v>
                </c:pt>
                <c:pt idx="5">
                  <c:v>172780.85</c:v>
                </c:pt>
                <c:pt idx="6">
                  <c:v>165457.85</c:v>
                </c:pt>
                <c:pt idx="7">
                  <c:v>165928.76999999999</c:v>
                </c:pt>
                <c:pt idx="8">
                  <c:v>165450.85</c:v>
                </c:pt>
                <c:pt idx="9">
                  <c:v>165441.88999999998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6-4BD9-A3F7-D0EEDC2140AF}"/>
            </c:ext>
          </c:extLst>
        </c:ser>
        <c:ser>
          <c:idx val="2"/>
          <c:order val="1"/>
          <c:tx>
            <c:strRef>
              <c:f>'Normalized Annual Summary (WN)'!$BB$3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(WN)'!$CP$5:$CP$14,'Normalized Annual Summary (WN)'!$CO$15:$CO$16)</c:f>
              <c:numCache>
                <c:formatCode>General</c:formatCode>
                <c:ptCount val="12"/>
                <c:pt idx="10" formatCode="#,##0">
                  <c:v>167049.12755189839</c:v>
                </c:pt>
                <c:pt idx="11" formatCode="#,##0">
                  <c:v>168671.97912119122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6-4BD9-A3F7-D0EEDC2140AF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6-4BD9-A3F7-D0EEDC214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(WN)'!$CN$5:$CN$14</c:f>
              <c:numCache>
                <c:formatCode>#,##0</c:formatCode>
                <c:ptCount val="10"/>
                <c:pt idx="0">
                  <c:v>5487.1918181818182</c:v>
                </c:pt>
                <c:pt idx="1">
                  <c:v>5487.1918181818182</c:v>
                </c:pt>
                <c:pt idx="2">
                  <c:v>5404.7063636363637</c:v>
                </c:pt>
                <c:pt idx="3">
                  <c:v>5421.2287878787874</c:v>
                </c:pt>
                <c:pt idx="4">
                  <c:v>5421.2263636363632</c:v>
                </c:pt>
                <c:pt idx="5">
                  <c:v>4936.5957142857142</c:v>
                </c:pt>
                <c:pt idx="6">
                  <c:v>4596.0513888888891</c:v>
                </c:pt>
                <c:pt idx="7">
                  <c:v>4609.1324999999997</c:v>
                </c:pt>
                <c:pt idx="8">
                  <c:v>4595.8569444444447</c:v>
                </c:pt>
                <c:pt idx="9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4-4120-A832-7AC104ADB6B4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(WN)'!$CP$5:$CP$14,'Normalized Annual Summary (WN)'!$CN$15:$CN$16)</c:f>
              <c:numCache>
                <c:formatCode>General</c:formatCode>
                <c:ptCount val="12"/>
                <c:pt idx="10" formatCode="#,##0">
                  <c:v>4595.6080555555554</c:v>
                </c:pt>
                <c:pt idx="11" formatCode="#,##0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44-4120-A832-7AC104ADB6B4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44-4120-A832-7AC104ADB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</a:t>
            </a:r>
            <a:r>
              <a:rPr lang="en-US" baseline="0"/>
              <a:t> </a:t>
            </a:r>
            <a:r>
              <a:rPr lang="en-US"/>
              <a:t>GS &gt;</a:t>
            </a:r>
            <a:r>
              <a:rPr lang="en-US" baseline="0"/>
              <a:t> 50 kW</a:t>
            </a:r>
            <a:r>
              <a:rPr lang="en-US"/>
              <a:t>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Bay'!$DW$2:$DW$99</c:f>
              <c:numCache>
                <c:formatCode>_(* #,##0_);_(* \(#,##0\);_(* "-"??_);_(@_)</c:formatCode>
                <c:ptCount val="98"/>
                <c:pt idx="12">
                  <c:v>56810.321989341945</c:v>
                </c:pt>
                <c:pt idx="13">
                  <c:v>51105.541948988721</c:v>
                </c:pt>
                <c:pt idx="14">
                  <c:v>52174.092329617481</c:v>
                </c:pt>
                <c:pt idx="15">
                  <c:v>45780.11165665905</c:v>
                </c:pt>
                <c:pt idx="16">
                  <c:v>42870.12110878728</c:v>
                </c:pt>
                <c:pt idx="17">
                  <c:v>41457.515627253437</c:v>
                </c:pt>
                <c:pt idx="18">
                  <c:v>43870.31680644564</c:v>
                </c:pt>
                <c:pt idx="19">
                  <c:v>44548.780926801206</c:v>
                </c:pt>
                <c:pt idx="20">
                  <c:v>42234.10600174564</c:v>
                </c:pt>
                <c:pt idx="21">
                  <c:v>44794.335046798486</c:v>
                </c:pt>
                <c:pt idx="22">
                  <c:v>49434.350499765897</c:v>
                </c:pt>
                <c:pt idx="23">
                  <c:v>58321.762033505554</c:v>
                </c:pt>
                <c:pt idx="24">
                  <c:v>61386.281519819917</c:v>
                </c:pt>
                <c:pt idx="25">
                  <c:v>55109.002473723333</c:v>
                </c:pt>
                <c:pt idx="26">
                  <c:v>55431.240188186799</c:v>
                </c:pt>
                <c:pt idx="27">
                  <c:v>47885.615954884735</c:v>
                </c:pt>
                <c:pt idx="28">
                  <c:v>44739.268838852811</c:v>
                </c:pt>
                <c:pt idx="29">
                  <c:v>42237.44125381187</c:v>
                </c:pt>
                <c:pt idx="30">
                  <c:v>43835.765965570528</c:v>
                </c:pt>
                <c:pt idx="31">
                  <c:v>44554.731114912582</c:v>
                </c:pt>
                <c:pt idx="32">
                  <c:v>42999.255836850753</c:v>
                </c:pt>
                <c:pt idx="33">
                  <c:v>46957.841475493828</c:v>
                </c:pt>
                <c:pt idx="34">
                  <c:v>52143.148487826584</c:v>
                </c:pt>
                <c:pt idx="35">
                  <c:v>56587.063437327924</c:v>
                </c:pt>
                <c:pt idx="36">
                  <c:v>60288.075972134007</c:v>
                </c:pt>
                <c:pt idx="37">
                  <c:v>56047.770268502987</c:v>
                </c:pt>
                <c:pt idx="38">
                  <c:v>54673.772462861052</c:v>
                </c:pt>
                <c:pt idx="39">
                  <c:v>46901.350727383448</c:v>
                </c:pt>
                <c:pt idx="40">
                  <c:v>44598.421350481309</c:v>
                </c:pt>
                <c:pt idx="41">
                  <c:v>42693.370680311913</c:v>
                </c:pt>
                <c:pt idx="42">
                  <c:v>45496.15021772265</c:v>
                </c:pt>
                <c:pt idx="43">
                  <c:v>45397.006844073694</c:v>
                </c:pt>
                <c:pt idx="44">
                  <c:v>43985.812377937335</c:v>
                </c:pt>
                <c:pt idx="45">
                  <c:v>45693.176150331827</c:v>
                </c:pt>
                <c:pt idx="46">
                  <c:v>47310.86748198</c:v>
                </c:pt>
                <c:pt idx="47">
                  <c:v>51880.428905416818</c:v>
                </c:pt>
                <c:pt idx="48">
                  <c:v>57372.507225982146</c:v>
                </c:pt>
                <c:pt idx="49">
                  <c:v>53251.115606257154</c:v>
                </c:pt>
                <c:pt idx="50">
                  <c:v>51536.938629512988</c:v>
                </c:pt>
                <c:pt idx="51">
                  <c:v>46598.344799483093</c:v>
                </c:pt>
                <c:pt idx="52">
                  <c:v>43713.572768379388</c:v>
                </c:pt>
                <c:pt idx="53">
                  <c:v>43028.309787817787</c:v>
                </c:pt>
                <c:pt idx="54">
                  <c:v>46073.041609763692</c:v>
                </c:pt>
                <c:pt idx="55">
                  <c:v>46206.557631965065</c:v>
                </c:pt>
                <c:pt idx="56">
                  <c:v>43852.369896479919</c:v>
                </c:pt>
                <c:pt idx="57">
                  <c:v>45018.451392648822</c:v>
                </c:pt>
                <c:pt idx="58">
                  <c:v>47255.157519827946</c:v>
                </c:pt>
                <c:pt idx="59">
                  <c:v>55579.631532019775</c:v>
                </c:pt>
                <c:pt idx="60">
                  <c:v>56362.731465644887</c:v>
                </c:pt>
                <c:pt idx="61">
                  <c:v>49447.578295986023</c:v>
                </c:pt>
                <c:pt idx="62">
                  <c:v>52601.989867160984</c:v>
                </c:pt>
                <c:pt idx="63">
                  <c:v>44450.103738651771</c:v>
                </c:pt>
                <c:pt idx="64">
                  <c:v>43237.939889204747</c:v>
                </c:pt>
                <c:pt idx="65">
                  <c:v>41310.575107661265</c:v>
                </c:pt>
                <c:pt idx="66">
                  <c:v>44584.074198203904</c:v>
                </c:pt>
                <c:pt idx="67">
                  <c:v>44010.528249860043</c:v>
                </c:pt>
                <c:pt idx="68">
                  <c:v>42795.482693187943</c:v>
                </c:pt>
                <c:pt idx="69">
                  <c:v>44862.554720109001</c:v>
                </c:pt>
                <c:pt idx="70">
                  <c:v>50046.849297798224</c:v>
                </c:pt>
                <c:pt idx="71">
                  <c:v>57378.732696797502</c:v>
                </c:pt>
                <c:pt idx="72">
                  <c:v>59336.543701462564</c:v>
                </c:pt>
                <c:pt idx="73">
                  <c:v>53622.854226215444</c:v>
                </c:pt>
                <c:pt idx="74">
                  <c:v>52678.658430044277</c:v>
                </c:pt>
                <c:pt idx="75">
                  <c:v>47210.435342015131</c:v>
                </c:pt>
                <c:pt idx="76">
                  <c:v>43691.469432683058</c:v>
                </c:pt>
                <c:pt idx="77">
                  <c:v>42108.84193352094</c:v>
                </c:pt>
                <c:pt idx="78">
                  <c:v>45315.644353193726</c:v>
                </c:pt>
                <c:pt idx="79">
                  <c:v>44734.272652026899</c:v>
                </c:pt>
                <c:pt idx="80">
                  <c:v>43457.377811396975</c:v>
                </c:pt>
                <c:pt idx="81">
                  <c:v>47393.136827754475</c:v>
                </c:pt>
                <c:pt idx="82">
                  <c:v>52182.362860205096</c:v>
                </c:pt>
                <c:pt idx="83">
                  <c:v>55089.217587890038</c:v>
                </c:pt>
                <c:pt idx="84">
                  <c:v>60389.343812254636</c:v>
                </c:pt>
                <c:pt idx="85">
                  <c:v>53928.361576344192</c:v>
                </c:pt>
                <c:pt idx="86">
                  <c:v>51924.143468315837</c:v>
                </c:pt>
                <c:pt idx="87">
                  <c:v>44306.702507614027</c:v>
                </c:pt>
                <c:pt idx="88">
                  <c:v>42776.831759983485</c:v>
                </c:pt>
                <c:pt idx="89">
                  <c:v>41151.4336586059</c:v>
                </c:pt>
                <c:pt idx="90">
                  <c:v>45593.286719631033</c:v>
                </c:pt>
                <c:pt idx="91">
                  <c:v>44877.174305209272</c:v>
                </c:pt>
                <c:pt idx="92">
                  <c:v>42067.582950822936</c:v>
                </c:pt>
                <c:pt idx="93">
                  <c:v>44262.008231200765</c:v>
                </c:pt>
                <c:pt idx="94">
                  <c:v>47968.494435435285</c:v>
                </c:pt>
                <c:pt idx="95">
                  <c:v>51669.839698727075</c:v>
                </c:pt>
                <c:pt idx="96">
                  <c:v>51842.069851660548</c:v>
                </c:pt>
                <c:pt idx="97">
                  <c:v>49921.178064700915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83-4744-8E35-2712A199DC0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Bay'!$DW$100:$DW$127</c:f>
              <c:numCache>
                <c:formatCode>_(* #,##0_);_(* \(#,##0\);_(* "-"??_);_(@_)</c:formatCode>
                <c:ptCount val="28"/>
                <c:pt idx="0">
                  <c:v>47521.492804097019</c:v>
                </c:pt>
                <c:pt idx="1">
                  <c:v>39763.198642996671</c:v>
                </c:pt>
                <c:pt idx="2">
                  <c:v>38806.044615539227</c:v>
                </c:pt>
                <c:pt idx="3">
                  <c:v>39340.434643628374</c:v>
                </c:pt>
                <c:pt idx="4">
                  <c:v>44328.95212312325</c:v>
                </c:pt>
                <c:pt idx="5">
                  <c:v>42810.338023190568</c:v>
                </c:pt>
                <c:pt idx="6">
                  <c:v>40247.598117607042</c:v>
                </c:pt>
                <c:pt idx="7">
                  <c:v>44989.003818762976</c:v>
                </c:pt>
                <c:pt idx="8">
                  <c:v>46260.330972994037</c:v>
                </c:pt>
                <c:pt idx="9">
                  <c:v>51847.617254245226</c:v>
                </c:pt>
                <c:pt idx="10">
                  <c:v>51344.704943960707</c:v>
                </c:pt>
                <c:pt idx="11">
                  <c:v>49889.3899876285</c:v>
                </c:pt>
                <c:pt idx="12">
                  <c:v>47161.668928472944</c:v>
                </c:pt>
                <c:pt idx="13">
                  <c:v>41736.369866878689</c:v>
                </c:pt>
                <c:pt idx="14">
                  <c:v>38846.561826972313</c:v>
                </c:pt>
                <c:pt idx="15">
                  <c:v>38832.051611208095</c:v>
                </c:pt>
                <c:pt idx="16">
                  <c:v>42757.335843871173</c:v>
                </c:pt>
                <c:pt idx="17">
                  <c:v>44235.795688730606</c:v>
                </c:pt>
                <c:pt idx="18">
                  <c:v>41931.461044191281</c:v>
                </c:pt>
                <c:pt idx="19">
                  <c:v>45223.993294632266</c:v>
                </c:pt>
                <c:pt idx="20">
                  <c:v>50447.236078612528</c:v>
                </c:pt>
                <c:pt idx="21">
                  <c:v>57540.16240779691</c:v>
                </c:pt>
                <c:pt idx="22">
                  <c:v>63016.972263176933</c:v>
                </c:pt>
                <c:pt idx="23">
                  <c:v>56976.091813402483</c:v>
                </c:pt>
                <c:pt idx="24">
                  <c:v>56176.170942422679</c:v>
                </c:pt>
                <c:pt idx="25">
                  <c:v>50002.394194354863</c:v>
                </c:pt>
                <c:pt idx="26">
                  <c:v>45643.46704876842</c:v>
                </c:pt>
                <c:pt idx="27">
                  <c:v>44628.882067271748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083-4744-8E35-2712A199D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3" Type="http://schemas.openxmlformats.org/officeDocument/2006/relationships/chart" Target="../charts/chart26.xml"/><Relationship Id="rId7" Type="http://schemas.openxmlformats.org/officeDocument/2006/relationships/chart" Target="../charts/chart30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17" Type="http://schemas.openxmlformats.org/officeDocument/2006/relationships/chart" Target="../charts/chart56.xml"/><Relationship Id="rId2" Type="http://schemas.openxmlformats.org/officeDocument/2006/relationships/chart" Target="../charts/chart41.xml"/><Relationship Id="rId16" Type="http://schemas.openxmlformats.org/officeDocument/2006/relationships/chart" Target="../charts/chart55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10" Type="http://schemas.openxmlformats.org/officeDocument/2006/relationships/chart" Target="../charts/chart49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Relationship Id="rId14" Type="http://schemas.openxmlformats.org/officeDocument/2006/relationships/chart" Target="../charts/chart53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7.xml"/><Relationship Id="rId13" Type="http://schemas.openxmlformats.org/officeDocument/2006/relationships/chart" Target="../charts/chart82.xml"/><Relationship Id="rId3" Type="http://schemas.openxmlformats.org/officeDocument/2006/relationships/chart" Target="../charts/chart72.xml"/><Relationship Id="rId7" Type="http://schemas.openxmlformats.org/officeDocument/2006/relationships/chart" Target="../charts/chart76.xml"/><Relationship Id="rId12" Type="http://schemas.openxmlformats.org/officeDocument/2006/relationships/chart" Target="../charts/chart81.xml"/><Relationship Id="rId17" Type="http://schemas.openxmlformats.org/officeDocument/2006/relationships/chart" Target="../charts/chart86.xml"/><Relationship Id="rId2" Type="http://schemas.openxmlformats.org/officeDocument/2006/relationships/chart" Target="../charts/chart71.xml"/><Relationship Id="rId16" Type="http://schemas.openxmlformats.org/officeDocument/2006/relationships/chart" Target="../charts/chart85.xml"/><Relationship Id="rId1" Type="http://schemas.openxmlformats.org/officeDocument/2006/relationships/chart" Target="../charts/chart70.xml"/><Relationship Id="rId6" Type="http://schemas.openxmlformats.org/officeDocument/2006/relationships/chart" Target="../charts/chart75.xml"/><Relationship Id="rId11" Type="http://schemas.openxmlformats.org/officeDocument/2006/relationships/chart" Target="../charts/chart80.xml"/><Relationship Id="rId5" Type="http://schemas.openxmlformats.org/officeDocument/2006/relationships/chart" Target="../charts/chart74.xml"/><Relationship Id="rId15" Type="http://schemas.openxmlformats.org/officeDocument/2006/relationships/chart" Target="../charts/chart84.xml"/><Relationship Id="rId10" Type="http://schemas.openxmlformats.org/officeDocument/2006/relationships/chart" Target="../charts/chart79.xml"/><Relationship Id="rId4" Type="http://schemas.openxmlformats.org/officeDocument/2006/relationships/chart" Target="../charts/chart73.xml"/><Relationship Id="rId9" Type="http://schemas.openxmlformats.org/officeDocument/2006/relationships/chart" Target="../charts/chart78.xml"/><Relationship Id="rId14" Type="http://schemas.openxmlformats.org/officeDocument/2006/relationships/chart" Target="../charts/chart8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131</xdr:col>
      <xdr:colOff>0</xdr:colOff>
      <xdr:row>5</xdr:row>
      <xdr:rowOff>0</xdr:rowOff>
    </xdr:from>
    <xdr:to>
      <xdr:col>142</xdr:col>
      <xdr:colOff>342900</xdr:colOff>
      <xdr:row>23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D65813-11DB-4AD6-B7FB-72015CF52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131</xdr:col>
      <xdr:colOff>0</xdr:colOff>
      <xdr:row>5</xdr:row>
      <xdr:rowOff>0</xdr:rowOff>
    </xdr:from>
    <xdr:to>
      <xdr:col>142</xdr:col>
      <xdr:colOff>342900</xdr:colOff>
      <xdr:row>23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DFE0370-3851-4D02-8A63-EA16988E7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131</xdr:col>
      <xdr:colOff>0</xdr:colOff>
      <xdr:row>24</xdr:row>
      <xdr:rowOff>0</xdr:rowOff>
    </xdr:from>
    <xdr:to>
      <xdr:col>142</xdr:col>
      <xdr:colOff>342900</xdr:colOff>
      <xdr:row>42</xdr:row>
      <xdr:rowOff>85725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C0C5EA8-E745-4383-83B7-85FD41827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131</xdr:col>
      <xdr:colOff>0</xdr:colOff>
      <xdr:row>43</xdr:row>
      <xdr:rowOff>0</xdr:rowOff>
    </xdr:from>
    <xdr:to>
      <xdr:col>142</xdr:col>
      <xdr:colOff>342900</xdr:colOff>
      <xdr:row>61</xdr:row>
      <xdr:rowOff>85725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2378C71F-0E13-43BF-889B-511972058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131</xdr:col>
      <xdr:colOff>0</xdr:colOff>
      <xdr:row>62</xdr:row>
      <xdr:rowOff>0</xdr:rowOff>
    </xdr:from>
    <xdr:to>
      <xdr:col>142</xdr:col>
      <xdr:colOff>342900</xdr:colOff>
      <xdr:row>80</xdr:row>
      <xdr:rowOff>85725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AF784371-FA84-448D-B52D-EA2B1CA6D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144</xdr:col>
      <xdr:colOff>0</xdr:colOff>
      <xdr:row>5</xdr:row>
      <xdr:rowOff>0</xdr:rowOff>
    </xdr:from>
    <xdr:to>
      <xdr:col>155</xdr:col>
      <xdr:colOff>342900</xdr:colOff>
      <xdr:row>23</xdr:row>
      <xdr:rowOff>85725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BC55A566-0107-49C8-B021-C4D5D6F7F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144</xdr:col>
      <xdr:colOff>0</xdr:colOff>
      <xdr:row>5</xdr:row>
      <xdr:rowOff>0</xdr:rowOff>
    </xdr:from>
    <xdr:to>
      <xdr:col>155</xdr:col>
      <xdr:colOff>342900</xdr:colOff>
      <xdr:row>23</xdr:row>
      <xdr:rowOff>85725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3EA69367-AEB7-4CBD-A985-38FD04C13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144</xdr:col>
      <xdr:colOff>0</xdr:colOff>
      <xdr:row>24</xdr:row>
      <xdr:rowOff>0</xdr:rowOff>
    </xdr:from>
    <xdr:to>
      <xdr:col>155</xdr:col>
      <xdr:colOff>342900</xdr:colOff>
      <xdr:row>42</xdr:row>
      <xdr:rowOff>85725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CD6D394C-6BF5-4CC0-9A95-1AD46DCB5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144</xdr:col>
      <xdr:colOff>28575</xdr:colOff>
      <xdr:row>43</xdr:row>
      <xdr:rowOff>0</xdr:rowOff>
    </xdr:from>
    <xdr:to>
      <xdr:col>155</xdr:col>
      <xdr:colOff>371475</xdr:colOff>
      <xdr:row>61</xdr:row>
      <xdr:rowOff>85725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F342540-8C78-4DB9-8933-6CC1EFAF3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144</xdr:col>
      <xdr:colOff>38100</xdr:colOff>
      <xdr:row>62</xdr:row>
      <xdr:rowOff>0</xdr:rowOff>
    </xdr:from>
    <xdr:to>
      <xdr:col>155</xdr:col>
      <xdr:colOff>381000</xdr:colOff>
      <xdr:row>80</xdr:row>
      <xdr:rowOff>85725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5BD017F9-1943-4C9F-B679-BD5B9C49B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1143000</xdr:colOff>
      <xdr:row>17</xdr:row>
      <xdr:rowOff>114300</xdr:rowOff>
    </xdr:from>
    <xdr:to>
      <xdr:col>20</xdr:col>
      <xdr:colOff>1323974</xdr:colOff>
      <xdr:row>33</xdr:row>
      <xdr:rowOff>66674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597AB3-21EA-4742-AEC9-55C6AB1C4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123826</xdr:colOff>
      <xdr:row>17</xdr:row>
      <xdr:rowOff>66676</xdr:rowOff>
    </xdr:from>
    <xdr:to>
      <xdr:col>5</xdr:col>
      <xdr:colOff>638175</xdr:colOff>
      <xdr:row>33</xdr:row>
      <xdr:rowOff>9525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FD02F87-5B0E-4D00-A22C-73142F184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342901</xdr:colOff>
      <xdr:row>88</xdr:row>
      <xdr:rowOff>19051</xdr:rowOff>
    </xdr:from>
    <xdr:to>
      <xdr:col>5</xdr:col>
      <xdr:colOff>857250</xdr:colOff>
      <xdr:row>103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78EDBC4-BB68-4D81-9922-D612FFE35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781050</xdr:colOff>
      <xdr:row>17</xdr:row>
      <xdr:rowOff>85726</xdr:rowOff>
    </xdr:from>
    <xdr:to>
      <xdr:col>10</xdr:col>
      <xdr:colOff>695325</xdr:colOff>
      <xdr:row>33</xdr:row>
      <xdr:rowOff>38100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55AB80E-5AB8-443E-8C7D-C074E25C5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1009650</xdr:colOff>
      <xdr:row>87</xdr:row>
      <xdr:rowOff>180976</xdr:rowOff>
    </xdr:from>
    <xdr:to>
      <xdr:col>10</xdr:col>
      <xdr:colOff>923925</xdr:colOff>
      <xdr:row>103</xdr:row>
      <xdr:rowOff>133350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60E458-9E4F-4AA1-8B88-4A1AE1B3D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800101</xdr:colOff>
      <xdr:row>17</xdr:row>
      <xdr:rowOff>114300</xdr:rowOff>
    </xdr:from>
    <xdr:to>
      <xdr:col>15</xdr:col>
      <xdr:colOff>1019175</xdr:colOff>
      <xdr:row>33</xdr:row>
      <xdr:rowOff>66674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8EC70419-6E93-49FF-B807-157BA300D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123826</xdr:colOff>
      <xdr:row>17</xdr:row>
      <xdr:rowOff>66676</xdr:rowOff>
    </xdr:from>
    <xdr:to>
      <xdr:col>26</xdr:col>
      <xdr:colOff>638175</xdr:colOff>
      <xdr:row>33</xdr:row>
      <xdr:rowOff>9525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9D045770-048D-4D01-82AD-CC1CD66C0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781050</xdr:colOff>
      <xdr:row>17</xdr:row>
      <xdr:rowOff>85726</xdr:rowOff>
    </xdr:from>
    <xdr:to>
      <xdr:col>31</xdr:col>
      <xdr:colOff>695325</xdr:colOff>
      <xdr:row>33</xdr:row>
      <xdr:rowOff>38100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5981BF56-EF29-4A97-922D-1ABC56D91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31</xdr:col>
      <xdr:colOff>800101</xdr:colOff>
      <xdr:row>17</xdr:row>
      <xdr:rowOff>114300</xdr:rowOff>
    </xdr:from>
    <xdr:to>
      <xdr:col>36</xdr:col>
      <xdr:colOff>1019175</xdr:colOff>
      <xdr:row>33</xdr:row>
      <xdr:rowOff>66674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EAF987C1-3622-43AA-BEE5-0E3AD937F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466724</xdr:colOff>
      <xdr:row>24</xdr:row>
      <xdr:rowOff>95250</xdr:rowOff>
    </xdr:from>
    <xdr:to>
      <xdr:col>36</xdr:col>
      <xdr:colOff>266699</xdr:colOff>
      <xdr:row>44</xdr:row>
      <xdr:rowOff>118383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5F49E5B-B0FC-4776-8DB9-9E6213964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171449</xdr:colOff>
      <xdr:row>23</xdr:row>
      <xdr:rowOff>0</xdr:rowOff>
    </xdr:from>
    <xdr:to>
      <xdr:col>29</xdr:col>
      <xdr:colOff>304800</xdr:colOff>
      <xdr:row>43</xdr:row>
      <xdr:rowOff>23133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1EDD04-CB2C-4F27-AA12-7D8096A45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200024</xdr:colOff>
      <xdr:row>26</xdr:row>
      <xdr:rowOff>76200</xdr:rowOff>
    </xdr:from>
    <xdr:to>
      <xdr:col>30</xdr:col>
      <xdr:colOff>304800</xdr:colOff>
      <xdr:row>46</xdr:row>
      <xdr:rowOff>99333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CA86BA-62C2-40D1-8BA2-A559E329F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133349</xdr:colOff>
      <xdr:row>22</xdr:row>
      <xdr:rowOff>171450</xdr:rowOff>
    </xdr:from>
    <xdr:to>
      <xdr:col>25</xdr:col>
      <xdr:colOff>361950</xdr:colOff>
      <xdr:row>43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8BDB17-23FF-4A41-852E-0CECD1395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466724</xdr:colOff>
      <xdr:row>25</xdr:row>
      <xdr:rowOff>95250</xdr:rowOff>
    </xdr:from>
    <xdr:to>
      <xdr:col>34</xdr:col>
      <xdr:colOff>266699</xdr:colOff>
      <xdr:row>45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186E8B-5D25-4D84-B559-CD006270B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28574</xdr:colOff>
      <xdr:row>21</xdr:row>
      <xdr:rowOff>28575</xdr:rowOff>
    </xdr:from>
    <xdr:to>
      <xdr:col>32</xdr:col>
      <xdr:colOff>19050</xdr:colOff>
      <xdr:row>41</xdr:row>
      <xdr:rowOff>51708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BDF8B4-AF5E-480B-BC71-316FEE779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76199</xdr:colOff>
      <xdr:row>23</xdr:row>
      <xdr:rowOff>38100</xdr:rowOff>
    </xdr:from>
    <xdr:to>
      <xdr:col>35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E49E7A-FC8E-482E-B75F-C3525ABB0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7</xdr:col>
      <xdr:colOff>714375</xdr:colOff>
      <xdr:row>37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A3FBD4-907C-493A-A768-07A616C4B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17</xdr:row>
      <xdr:rowOff>0</xdr:rowOff>
    </xdr:from>
    <xdr:to>
      <xdr:col>17</xdr:col>
      <xdr:colOff>704850</xdr:colOff>
      <xdr:row>37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CFDE93-AD9F-43B2-A1B0-724DCFC19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523875</xdr:colOff>
      <xdr:row>17</xdr:row>
      <xdr:rowOff>19050</xdr:rowOff>
    </xdr:from>
    <xdr:to>
      <xdr:col>26</xdr:col>
      <xdr:colOff>333375</xdr:colOff>
      <xdr:row>37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E0815CF-30AB-4323-925E-95FFFA064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0</xdr:colOff>
      <xdr:row>17</xdr:row>
      <xdr:rowOff>0</xdr:rowOff>
    </xdr:from>
    <xdr:to>
      <xdr:col>34</xdr:col>
      <xdr:colOff>647700</xdr:colOff>
      <xdr:row>37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666F828-2AA1-4407-B507-4CDBBDF8E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381000</xdr:colOff>
      <xdr:row>16</xdr:row>
      <xdr:rowOff>161925</xdr:rowOff>
    </xdr:from>
    <xdr:to>
      <xdr:col>42</xdr:col>
      <xdr:colOff>257175</xdr:colOff>
      <xdr:row>35</xdr:row>
      <xdr:rowOff>180975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06112F6-2CAA-4D29-BA39-DBA9827F1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400050</xdr:colOff>
      <xdr:row>36</xdr:row>
      <xdr:rowOff>133350</xdr:rowOff>
    </xdr:from>
    <xdr:to>
      <xdr:col>42</xdr:col>
      <xdr:colOff>228600</xdr:colOff>
      <xdr:row>50</xdr:row>
      <xdr:rowOff>161924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8A95F89-D2E0-4705-8453-84EC9ADA2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38100</xdr:colOff>
      <xdr:row>16</xdr:row>
      <xdr:rowOff>133350</xdr:rowOff>
    </xdr:from>
    <xdr:to>
      <xdr:col>48</xdr:col>
      <xdr:colOff>323850</xdr:colOff>
      <xdr:row>36</xdr:row>
      <xdr:rowOff>104775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B874AC6-9361-47B8-8346-19F615F8C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43</xdr:col>
      <xdr:colOff>47625</xdr:colOff>
      <xdr:row>37</xdr:row>
      <xdr:rowOff>38099</xdr:rowOff>
    </xdr:from>
    <xdr:to>
      <xdr:col>48</xdr:col>
      <xdr:colOff>304800</xdr:colOff>
      <xdr:row>51</xdr:row>
      <xdr:rowOff>85724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73DEF8E-1445-42E0-BF79-7FB982435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0</xdr:colOff>
      <xdr:row>17</xdr:row>
      <xdr:rowOff>0</xdr:rowOff>
    </xdr:from>
    <xdr:to>
      <xdr:col>54</xdr:col>
      <xdr:colOff>704850</xdr:colOff>
      <xdr:row>36</xdr:row>
      <xdr:rowOff>161925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56A03E27-B330-458D-BA1D-16656710C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49</xdr:col>
      <xdr:colOff>9525</xdr:colOff>
      <xdr:row>37</xdr:row>
      <xdr:rowOff>95249</xdr:rowOff>
    </xdr:from>
    <xdr:to>
      <xdr:col>55</xdr:col>
      <xdr:colOff>0</xdr:colOff>
      <xdr:row>51</xdr:row>
      <xdr:rowOff>142874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B250DB3-6FA6-4F79-B784-90FC35E93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0</xdr:colOff>
      <xdr:row>17</xdr:row>
      <xdr:rowOff>0</xdr:rowOff>
    </xdr:from>
    <xdr:to>
      <xdr:col>63</xdr:col>
      <xdr:colOff>142874</xdr:colOff>
      <xdr:row>37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B07F583-D8A1-47DB-A8E8-02C729F64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64</xdr:col>
      <xdr:colOff>0</xdr:colOff>
      <xdr:row>17</xdr:row>
      <xdr:rowOff>0</xdr:rowOff>
    </xdr:from>
    <xdr:to>
      <xdr:col>72</xdr:col>
      <xdr:colOff>552450</xdr:colOff>
      <xdr:row>37</xdr:row>
      <xdr:rowOff>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35B6B646-1DD6-4F2D-91CA-29C61DC0F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73</xdr:col>
      <xdr:colOff>523875</xdr:colOff>
      <xdr:row>17</xdr:row>
      <xdr:rowOff>19050</xdr:rowOff>
    </xdr:from>
    <xdr:to>
      <xdr:col>80</xdr:col>
      <xdr:colOff>333375</xdr:colOff>
      <xdr:row>37</xdr:row>
      <xdr:rowOff>19050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C3938FA2-27FA-4B14-BD43-F205B3FE1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82</xdr:col>
      <xdr:colOff>0</xdr:colOff>
      <xdr:row>16</xdr:row>
      <xdr:rowOff>161925</xdr:rowOff>
    </xdr:from>
    <xdr:to>
      <xdr:col>87</xdr:col>
      <xdr:colOff>257175</xdr:colOff>
      <xdr:row>35</xdr:row>
      <xdr:rowOff>180975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502D6885-855E-4CF0-8034-566B0D08E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82</xdr:col>
      <xdr:colOff>0</xdr:colOff>
      <xdr:row>36</xdr:row>
      <xdr:rowOff>133350</xdr:rowOff>
    </xdr:from>
    <xdr:to>
      <xdr:col>87</xdr:col>
      <xdr:colOff>228600</xdr:colOff>
      <xdr:row>50</xdr:row>
      <xdr:rowOff>161924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66DEB9DE-2B61-42DB-ACD4-D6A6ACE17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88</xdr:col>
      <xdr:colOff>0</xdr:colOff>
      <xdr:row>17</xdr:row>
      <xdr:rowOff>0</xdr:rowOff>
    </xdr:from>
    <xdr:to>
      <xdr:col>97</xdr:col>
      <xdr:colOff>266700</xdr:colOff>
      <xdr:row>36</xdr:row>
      <xdr:rowOff>161925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48B848D9-91C3-482E-B657-F7959991A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88</xdr:col>
      <xdr:colOff>9525</xdr:colOff>
      <xdr:row>37</xdr:row>
      <xdr:rowOff>95249</xdr:rowOff>
    </xdr:from>
    <xdr:to>
      <xdr:col>95</xdr:col>
      <xdr:colOff>457200</xdr:colOff>
      <xdr:row>51</xdr:row>
      <xdr:rowOff>142874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DD9997AB-4685-459C-9405-4D60FFBEC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323850</xdr:colOff>
      <xdr:row>1</xdr:row>
      <xdr:rowOff>185736</xdr:rowOff>
    </xdr:from>
    <xdr:to>
      <xdr:col>59</xdr:col>
      <xdr:colOff>57150</xdr:colOff>
      <xdr:row>27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BBC5E5-1BCC-4BA3-96F5-1C91BD86C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59</xdr:col>
      <xdr:colOff>600075</xdr:colOff>
      <xdr:row>28</xdr:row>
      <xdr:rowOff>114300</xdr:rowOff>
    </xdr:from>
    <xdr:to>
      <xdr:col>72</xdr:col>
      <xdr:colOff>466725</xdr:colOff>
      <xdr:row>48</xdr:row>
      <xdr:rowOff>4763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72927DA-9055-4312-886A-39EF3B983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447675</xdr:colOff>
      <xdr:row>29</xdr:row>
      <xdr:rowOff>57150</xdr:rowOff>
    </xdr:from>
    <xdr:to>
      <xdr:col>58</xdr:col>
      <xdr:colOff>542925</xdr:colOff>
      <xdr:row>48</xdr:row>
      <xdr:rowOff>138113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1402659-3E44-4587-8F64-091B4235F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59</xdr:col>
      <xdr:colOff>542924</xdr:colOff>
      <xdr:row>2</xdr:row>
      <xdr:rowOff>76200</xdr:rowOff>
    </xdr:from>
    <xdr:to>
      <xdr:col>72</xdr:col>
      <xdr:colOff>380999</xdr:colOff>
      <xdr:row>27</xdr:row>
      <xdr:rowOff>157163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9B97EF7-9108-4B0D-B135-3C578160B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73</xdr:col>
      <xdr:colOff>390524</xdr:colOff>
      <xdr:row>29</xdr:row>
      <xdr:rowOff>19050</xdr:rowOff>
    </xdr:from>
    <xdr:to>
      <xdr:col>84</xdr:col>
      <xdr:colOff>514349</xdr:colOff>
      <xdr:row>48</xdr:row>
      <xdr:rowOff>100013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E46BB11-A188-4426-B5D9-7FE9047E6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73</xdr:col>
      <xdr:colOff>257175</xdr:colOff>
      <xdr:row>2</xdr:row>
      <xdr:rowOff>142875</xdr:rowOff>
    </xdr:from>
    <xdr:to>
      <xdr:col>84</xdr:col>
      <xdr:colOff>476250</xdr:colOff>
      <xdr:row>28</xdr:row>
      <xdr:rowOff>33338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D5C98EA-46DC-4E6D-BAC2-D51A4D0A5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127</xdr:col>
      <xdr:colOff>0</xdr:colOff>
      <xdr:row>16</xdr:row>
      <xdr:rowOff>0</xdr:rowOff>
    </xdr:from>
    <xdr:to>
      <xdr:col>138</xdr:col>
      <xdr:colOff>342900</xdr:colOff>
      <xdr:row>34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B689DD-D089-4AB7-B340-475E5CB43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127</xdr:col>
      <xdr:colOff>0</xdr:colOff>
      <xdr:row>35</xdr:row>
      <xdr:rowOff>0</xdr:rowOff>
    </xdr:from>
    <xdr:to>
      <xdr:col>138</xdr:col>
      <xdr:colOff>342900</xdr:colOff>
      <xdr:row>53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6993C44-C2A0-4A6A-95DF-C5D838C9D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127</xdr:col>
      <xdr:colOff>0</xdr:colOff>
      <xdr:row>54</xdr:row>
      <xdr:rowOff>0</xdr:rowOff>
    </xdr:from>
    <xdr:to>
      <xdr:col>138</xdr:col>
      <xdr:colOff>342900</xdr:colOff>
      <xdr:row>72</xdr:row>
      <xdr:rowOff>85725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8FBB4C0-614B-4FA0-9AF6-6CEC7B242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140</xdr:col>
      <xdr:colOff>0</xdr:colOff>
      <xdr:row>16</xdr:row>
      <xdr:rowOff>0</xdr:rowOff>
    </xdr:from>
    <xdr:to>
      <xdr:col>151</xdr:col>
      <xdr:colOff>342900</xdr:colOff>
      <xdr:row>34</xdr:row>
      <xdr:rowOff>85725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452FC0D-DB9E-4D04-A97B-FD4ECFE87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140</xdr:col>
      <xdr:colOff>0</xdr:colOff>
      <xdr:row>35</xdr:row>
      <xdr:rowOff>0</xdr:rowOff>
    </xdr:from>
    <xdr:to>
      <xdr:col>151</xdr:col>
      <xdr:colOff>342900</xdr:colOff>
      <xdr:row>53</xdr:row>
      <xdr:rowOff>85725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CDAEAE4-A8CA-4479-B92F-3AB5E3F1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140</xdr:col>
      <xdr:colOff>0</xdr:colOff>
      <xdr:row>54</xdr:row>
      <xdr:rowOff>0</xdr:rowOff>
    </xdr:from>
    <xdr:to>
      <xdr:col>151</xdr:col>
      <xdr:colOff>342900</xdr:colOff>
      <xdr:row>72</xdr:row>
      <xdr:rowOff>85725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33678CA-D482-4D2F-8F89-E2B4D86F1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466724</xdr:colOff>
      <xdr:row>24</xdr:row>
      <xdr:rowOff>95250</xdr:rowOff>
    </xdr:from>
    <xdr:to>
      <xdr:col>40</xdr:col>
      <xdr:colOff>266699</xdr:colOff>
      <xdr:row>44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5F40E7-B008-4533-87C9-0506D0A58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171449</xdr:colOff>
      <xdr:row>23</xdr:row>
      <xdr:rowOff>0</xdr:rowOff>
    </xdr:from>
    <xdr:to>
      <xdr:col>31</xdr:col>
      <xdr:colOff>304800</xdr:colOff>
      <xdr:row>43</xdr:row>
      <xdr:rowOff>23133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068FCB-EE56-47A3-AD48-238C3B6F7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200024</xdr:colOff>
      <xdr:row>26</xdr:row>
      <xdr:rowOff>76200</xdr:rowOff>
    </xdr:from>
    <xdr:to>
      <xdr:col>32</xdr:col>
      <xdr:colOff>304800</xdr:colOff>
      <xdr:row>46</xdr:row>
      <xdr:rowOff>99333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DF6721-FE14-4B7C-A172-AC22A6A43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133349</xdr:colOff>
      <xdr:row>22</xdr:row>
      <xdr:rowOff>171450</xdr:rowOff>
    </xdr:from>
    <xdr:to>
      <xdr:col>25</xdr:col>
      <xdr:colOff>361950</xdr:colOff>
      <xdr:row>43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E15E17-73D4-4968-9BB5-5796347BE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466724</xdr:colOff>
      <xdr:row>25</xdr:row>
      <xdr:rowOff>95250</xdr:rowOff>
    </xdr:from>
    <xdr:to>
      <xdr:col>36</xdr:col>
      <xdr:colOff>266699</xdr:colOff>
      <xdr:row>45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8760ED-6B84-4F74-BFC0-7BB50126F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28574</xdr:colOff>
      <xdr:row>21</xdr:row>
      <xdr:rowOff>28575</xdr:rowOff>
    </xdr:from>
    <xdr:to>
      <xdr:col>34</xdr:col>
      <xdr:colOff>19050</xdr:colOff>
      <xdr:row>41</xdr:row>
      <xdr:rowOff>51708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5D869A-BC9A-4F91-AC61-308674645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76199</xdr:colOff>
      <xdr:row>23</xdr:row>
      <xdr:rowOff>38100</xdr:rowOff>
    </xdr:from>
    <xdr:to>
      <xdr:col>37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A429F9-F0CB-480E-9369-DA2885010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7</xdr:col>
      <xdr:colOff>714375</xdr:colOff>
      <xdr:row>37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88ECC7-94DD-4B08-AFF8-2C8694A68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17</xdr:row>
      <xdr:rowOff>0</xdr:rowOff>
    </xdr:from>
    <xdr:to>
      <xdr:col>17</xdr:col>
      <xdr:colOff>704850</xdr:colOff>
      <xdr:row>37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DF90F8F-5AA5-42B7-AAFE-4EC551F04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523875</xdr:colOff>
      <xdr:row>17</xdr:row>
      <xdr:rowOff>19050</xdr:rowOff>
    </xdr:from>
    <xdr:to>
      <xdr:col>26</xdr:col>
      <xdr:colOff>333375</xdr:colOff>
      <xdr:row>37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8323B82-B87F-443A-8F7C-7AD02D61C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0</xdr:colOff>
      <xdr:row>17</xdr:row>
      <xdr:rowOff>0</xdr:rowOff>
    </xdr:from>
    <xdr:to>
      <xdr:col>34</xdr:col>
      <xdr:colOff>647700</xdr:colOff>
      <xdr:row>37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7D6773C-DA6F-4C58-BD7F-79D59E260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381000</xdr:colOff>
      <xdr:row>16</xdr:row>
      <xdr:rowOff>161925</xdr:rowOff>
    </xdr:from>
    <xdr:to>
      <xdr:col>42</xdr:col>
      <xdr:colOff>257175</xdr:colOff>
      <xdr:row>35</xdr:row>
      <xdr:rowOff>180975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7EFAA1D-D5CC-4B07-AAB9-7F7009B80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400050</xdr:colOff>
      <xdr:row>36</xdr:row>
      <xdr:rowOff>133350</xdr:rowOff>
    </xdr:from>
    <xdr:to>
      <xdr:col>42</xdr:col>
      <xdr:colOff>228600</xdr:colOff>
      <xdr:row>50</xdr:row>
      <xdr:rowOff>161924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357C70C-59AF-4D86-B2A7-BED5C0188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38100</xdr:colOff>
      <xdr:row>16</xdr:row>
      <xdr:rowOff>133350</xdr:rowOff>
    </xdr:from>
    <xdr:to>
      <xdr:col>48</xdr:col>
      <xdr:colOff>323850</xdr:colOff>
      <xdr:row>36</xdr:row>
      <xdr:rowOff>104775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03FD957-E340-43A0-B5ED-70C190EB9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43</xdr:col>
      <xdr:colOff>47625</xdr:colOff>
      <xdr:row>37</xdr:row>
      <xdr:rowOff>38099</xdr:rowOff>
    </xdr:from>
    <xdr:to>
      <xdr:col>48</xdr:col>
      <xdr:colOff>304800</xdr:colOff>
      <xdr:row>51</xdr:row>
      <xdr:rowOff>85724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2117DE9-9D24-4990-8506-0E64FD9BA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0</xdr:colOff>
      <xdr:row>17</xdr:row>
      <xdr:rowOff>0</xdr:rowOff>
    </xdr:from>
    <xdr:to>
      <xdr:col>54</xdr:col>
      <xdr:colOff>704850</xdr:colOff>
      <xdr:row>36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E73E004A-67B3-4F74-AFD1-41187BE81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49</xdr:col>
      <xdr:colOff>9525</xdr:colOff>
      <xdr:row>37</xdr:row>
      <xdr:rowOff>95249</xdr:rowOff>
    </xdr:from>
    <xdr:to>
      <xdr:col>55</xdr:col>
      <xdr:colOff>0</xdr:colOff>
      <xdr:row>51</xdr:row>
      <xdr:rowOff>142874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F3441B3-8B06-4AF8-8BBD-C93C8DC28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0</xdr:colOff>
      <xdr:row>17</xdr:row>
      <xdr:rowOff>0</xdr:rowOff>
    </xdr:from>
    <xdr:to>
      <xdr:col>63</xdr:col>
      <xdr:colOff>142874</xdr:colOff>
      <xdr:row>37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4101268A-E47B-4EBB-80FB-C6E3DE1B3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64</xdr:col>
      <xdr:colOff>0</xdr:colOff>
      <xdr:row>17</xdr:row>
      <xdr:rowOff>0</xdr:rowOff>
    </xdr:from>
    <xdr:to>
      <xdr:col>72</xdr:col>
      <xdr:colOff>552450</xdr:colOff>
      <xdr:row>37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FA413B3C-0DE9-41AA-AA26-590EDDF23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73</xdr:col>
      <xdr:colOff>523875</xdr:colOff>
      <xdr:row>17</xdr:row>
      <xdr:rowOff>19050</xdr:rowOff>
    </xdr:from>
    <xdr:to>
      <xdr:col>80</xdr:col>
      <xdr:colOff>333375</xdr:colOff>
      <xdr:row>37</xdr:row>
      <xdr:rowOff>19050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2DA5CD05-4599-4A98-8011-A94CB2773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82</xdr:col>
      <xdr:colOff>0</xdr:colOff>
      <xdr:row>16</xdr:row>
      <xdr:rowOff>161925</xdr:rowOff>
    </xdr:from>
    <xdr:to>
      <xdr:col>87</xdr:col>
      <xdr:colOff>257175</xdr:colOff>
      <xdr:row>35</xdr:row>
      <xdr:rowOff>180975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CA27745B-EA32-4FE9-A8BF-A1B939057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82</xdr:col>
      <xdr:colOff>0</xdr:colOff>
      <xdr:row>36</xdr:row>
      <xdr:rowOff>133350</xdr:rowOff>
    </xdr:from>
    <xdr:to>
      <xdr:col>87</xdr:col>
      <xdr:colOff>228600</xdr:colOff>
      <xdr:row>50</xdr:row>
      <xdr:rowOff>161924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9F9B3473-29A8-4813-B0C3-3C8558799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88</xdr:col>
      <xdr:colOff>0</xdr:colOff>
      <xdr:row>17</xdr:row>
      <xdr:rowOff>0</xdr:rowOff>
    </xdr:from>
    <xdr:to>
      <xdr:col>97</xdr:col>
      <xdr:colOff>266700</xdr:colOff>
      <xdr:row>36</xdr:row>
      <xdr:rowOff>161925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2BD1AE36-CAC1-4D5A-971D-015E3B079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88</xdr:col>
      <xdr:colOff>9525</xdr:colOff>
      <xdr:row>37</xdr:row>
      <xdr:rowOff>95249</xdr:rowOff>
    </xdr:from>
    <xdr:to>
      <xdr:col>95</xdr:col>
      <xdr:colOff>457200</xdr:colOff>
      <xdr:row>51</xdr:row>
      <xdr:rowOff>142874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BE0F0B66-EF26-4E30-88A6-048B747E0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466724</xdr:colOff>
      <xdr:row>23</xdr:row>
      <xdr:rowOff>95250</xdr:rowOff>
    </xdr:from>
    <xdr:to>
      <xdr:col>40</xdr:col>
      <xdr:colOff>266699</xdr:colOff>
      <xdr:row>43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D64DDC-334D-4F65-8143-32EA363C4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28574</xdr:colOff>
      <xdr:row>21</xdr:row>
      <xdr:rowOff>171450</xdr:rowOff>
    </xdr:from>
    <xdr:to>
      <xdr:col>31</xdr:col>
      <xdr:colOff>19050</xdr:colOff>
      <xdr:row>42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78EA3E-B043-47AB-BDD9-3787A90EB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76199</xdr:colOff>
      <xdr:row>23</xdr:row>
      <xdr:rowOff>38100</xdr:rowOff>
    </xdr:from>
    <xdr:to>
      <xdr:col>35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227F4C-5C97-44AB-B10B-D64D606C1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552449</xdr:colOff>
      <xdr:row>22</xdr:row>
      <xdr:rowOff>66675</xdr:rowOff>
    </xdr:from>
    <xdr:to>
      <xdr:col>28</xdr:col>
      <xdr:colOff>323850</xdr:colOff>
      <xdr:row>42</xdr:row>
      <xdr:rowOff>89808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6688CC-BB66-4082-8A2A-523C82F54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457199</xdr:colOff>
      <xdr:row>23</xdr:row>
      <xdr:rowOff>47625</xdr:rowOff>
    </xdr:from>
    <xdr:to>
      <xdr:col>36</xdr:col>
      <xdr:colOff>257174</xdr:colOff>
      <xdr:row>43</xdr:row>
      <xdr:rowOff>70758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7FCEBE-17C5-45C3-9C99-B2567685F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28574</xdr:colOff>
      <xdr:row>20</xdr:row>
      <xdr:rowOff>171450</xdr:rowOff>
    </xdr:from>
    <xdr:to>
      <xdr:col>34</xdr:col>
      <xdr:colOff>19050</xdr:colOff>
      <xdr:row>41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285285-D9B9-4386-AE4C-394288148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76199</xdr:colOff>
      <xdr:row>23</xdr:row>
      <xdr:rowOff>38100</xdr:rowOff>
    </xdr:from>
    <xdr:to>
      <xdr:col>37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02D3C8-5A01-46BB-85F8-ED6CB4D1C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E15E7-8E6C-41BE-936C-CB04FC4B3EC5}">
  <sheetPr codeName="Sheet4"/>
  <dimension ref="A1:HE124"/>
  <sheetViews>
    <sheetView zoomScaleNormal="100" workbookViewId="0">
      <pane xSplit="1" ySplit="1" topLeftCell="B2" activePane="bottomRight" state="frozen"/>
      <selection activeCell="AE18" sqref="AE18"/>
      <selection pane="topRight" activeCell="AE18" sqref="AE18"/>
      <selection pane="bottomLeft" activeCell="AE18" sqref="AE18"/>
      <selection pane="bottomRight" activeCell="DL110" sqref="DL110"/>
    </sheetView>
  </sheetViews>
  <sheetFormatPr defaultRowHeight="15" x14ac:dyDescent="0.25"/>
  <cols>
    <col min="1" max="1" width="8.7109375" customWidth="1"/>
    <col min="2" max="2" width="6.140625" customWidth="1"/>
    <col min="3" max="3" width="15.140625" style="6" bestFit="1" customWidth="1"/>
    <col min="4" max="5" width="15.140625" style="6" customWidth="1"/>
    <col min="6" max="6" width="10.85546875" style="6" bestFit="1" customWidth="1"/>
    <col min="7" max="7" width="15.140625" style="6" bestFit="1" customWidth="1"/>
    <col min="8" max="9" width="15.140625" style="6" customWidth="1"/>
    <col min="10" max="10" width="10.85546875" style="6" bestFit="1" customWidth="1"/>
    <col min="11" max="11" width="15" style="6" bestFit="1" customWidth="1"/>
    <col min="12" max="13" width="15" style="6" customWidth="1"/>
    <col min="14" max="14" width="11.5703125" style="6" bestFit="1" customWidth="1"/>
    <col min="15" max="15" width="10.85546875" style="6" bestFit="1" customWidth="1"/>
    <col min="16" max="18" width="15" style="6" customWidth="1"/>
    <col min="19" max="19" width="11.28515625" style="6" bestFit="1" customWidth="1"/>
    <col min="20" max="20" width="10.85546875" style="6" bestFit="1" customWidth="1"/>
    <col min="21" max="21" width="12.85546875" style="6" bestFit="1" customWidth="1"/>
    <col min="22" max="22" width="13.42578125" style="6" bestFit="1" customWidth="1"/>
    <col min="23" max="23" width="10.85546875" style="6" bestFit="1" customWidth="1"/>
    <col min="24" max="24" width="11.28515625" style="6" bestFit="1" customWidth="1"/>
    <col min="25" max="25" width="9.42578125" style="6" bestFit="1" customWidth="1"/>
    <col min="26" max="26" width="10.85546875" style="6" bestFit="1" customWidth="1"/>
    <col min="27" max="27" width="12.85546875" style="6" bestFit="1" customWidth="1"/>
    <col min="28" max="28" width="10.85546875" bestFit="1" customWidth="1"/>
    <col min="29" max="41" width="10.85546875" customWidth="1"/>
    <col min="42" max="42" width="14.140625" bestFit="1" customWidth="1"/>
    <col min="43" max="46" width="10.85546875" customWidth="1"/>
    <col min="62" max="62" width="10" bestFit="1" customWidth="1"/>
    <col min="77" max="77" width="10.28515625" bestFit="1" customWidth="1"/>
    <col min="78" max="80" width="10.140625" customWidth="1"/>
    <col min="81" max="81" width="10.5703125" bestFit="1" customWidth="1"/>
    <col min="82" max="95" width="10.5703125" customWidth="1"/>
    <col min="97" max="97" width="9.140625" style="101"/>
    <col min="115" max="115" width="11.140625" customWidth="1"/>
    <col min="116" max="116" width="8.140625" bestFit="1" customWidth="1"/>
    <col min="117" max="117" width="12.140625" bestFit="1" customWidth="1"/>
    <col min="118" max="118" width="12.140625" customWidth="1"/>
    <col min="119" max="119" width="12.140625" bestFit="1" customWidth="1"/>
    <col min="120" max="147" width="9.85546875" customWidth="1"/>
    <col min="148" max="148" width="9.5703125" bestFit="1" customWidth="1"/>
    <col min="149" max="149" width="12.42578125" bestFit="1" customWidth="1"/>
    <col min="150" max="150" width="14.42578125" bestFit="1" customWidth="1"/>
    <col min="151" max="151" width="10.7109375" bestFit="1" customWidth="1"/>
    <col min="152" max="152" width="15" bestFit="1" customWidth="1"/>
    <col min="153" max="153" width="12.140625" bestFit="1" customWidth="1"/>
    <col min="154" max="154" width="11.5703125" bestFit="1" customWidth="1"/>
    <col min="155" max="155" width="11" customWidth="1"/>
    <col min="156" max="156" width="19.5703125" bestFit="1" customWidth="1"/>
    <col min="157" max="157" width="11.42578125" bestFit="1" customWidth="1"/>
    <col min="158" max="158" width="14.140625" bestFit="1" customWidth="1"/>
    <col min="159" max="159" width="19.42578125" bestFit="1" customWidth="1"/>
    <col min="160" max="160" width="22.140625" bestFit="1" customWidth="1"/>
    <col min="161" max="161" width="14" bestFit="1" customWidth="1"/>
    <col min="162" max="162" width="14.5703125" bestFit="1" customWidth="1"/>
    <col min="163" max="163" width="19.85546875" bestFit="1" customWidth="1"/>
    <col min="164" max="164" width="22.5703125" bestFit="1" customWidth="1"/>
    <col min="167" max="167" width="11.5703125" bestFit="1" customWidth="1"/>
    <col min="168" max="168" width="12.7109375" customWidth="1"/>
    <col min="169" max="169" width="18.85546875" bestFit="1" customWidth="1"/>
    <col min="172" max="172" width="10.5703125" bestFit="1" customWidth="1"/>
    <col min="180" max="180" width="16.42578125" bestFit="1" customWidth="1"/>
    <col min="181" max="181" width="16.28515625" bestFit="1" customWidth="1"/>
    <col min="182" max="182" width="16.42578125" bestFit="1" customWidth="1"/>
    <col min="183" max="183" width="16.28515625" bestFit="1" customWidth="1"/>
    <col min="184" max="184" width="16.42578125" bestFit="1" customWidth="1"/>
    <col min="185" max="185" width="16.28515625" bestFit="1" customWidth="1"/>
    <col min="186" max="186" width="16.42578125" bestFit="1" customWidth="1"/>
    <col min="187" max="187" width="16.28515625" bestFit="1" customWidth="1"/>
    <col min="188" max="188" width="16.42578125" bestFit="1" customWidth="1"/>
    <col min="189" max="189" width="16.28515625" bestFit="1" customWidth="1"/>
    <col min="190" max="190" width="16.42578125" bestFit="1" customWidth="1"/>
    <col min="191" max="191" width="16.28515625" bestFit="1" customWidth="1"/>
    <col min="192" max="192" width="16.42578125" bestFit="1" customWidth="1"/>
    <col min="193" max="193" width="16.28515625" bestFit="1" customWidth="1"/>
    <col min="194" max="194" width="16" bestFit="1" customWidth="1"/>
    <col min="195" max="195" width="16.42578125" bestFit="1" customWidth="1"/>
    <col min="196" max="196" width="16.28515625" bestFit="1" customWidth="1"/>
    <col min="197" max="197" width="16.42578125" bestFit="1" customWidth="1"/>
    <col min="198" max="198" width="16.28515625" bestFit="1" customWidth="1"/>
    <col min="199" max="199" width="16.42578125" bestFit="1" customWidth="1"/>
  </cols>
  <sheetData>
    <row r="1" spans="1:213" x14ac:dyDescent="0.25">
      <c r="A1" s="1" t="s">
        <v>0</v>
      </c>
      <c r="B1" s="1" t="s">
        <v>29</v>
      </c>
      <c r="C1" s="2" t="s">
        <v>253</v>
      </c>
      <c r="D1" s="5" t="s">
        <v>254</v>
      </c>
      <c r="E1" s="5" t="s">
        <v>255</v>
      </c>
      <c r="F1" s="5" t="s">
        <v>256</v>
      </c>
      <c r="G1" s="5" t="s">
        <v>257</v>
      </c>
      <c r="H1" s="5" t="s">
        <v>258</v>
      </c>
      <c r="I1" s="5" t="s">
        <v>259</v>
      </c>
      <c r="J1" s="5" t="s">
        <v>260</v>
      </c>
      <c r="K1" s="5" t="s">
        <v>261</v>
      </c>
      <c r="L1" s="5" t="s">
        <v>262</v>
      </c>
      <c r="M1" s="5" t="s">
        <v>263</v>
      </c>
      <c r="N1" s="5" t="s">
        <v>264</v>
      </c>
      <c r="O1" s="5" t="s">
        <v>265</v>
      </c>
      <c r="P1" s="192" t="s">
        <v>266</v>
      </c>
      <c r="Q1" s="192" t="s">
        <v>267</v>
      </c>
      <c r="R1" s="192" t="s">
        <v>268</v>
      </c>
      <c r="S1" s="192" t="s">
        <v>269</v>
      </c>
      <c r="T1" s="5" t="s">
        <v>270</v>
      </c>
      <c r="U1" s="5" t="s">
        <v>271</v>
      </c>
      <c r="V1" s="5" t="s">
        <v>272</v>
      </c>
      <c r="W1" s="5" t="s">
        <v>273</v>
      </c>
      <c r="X1" s="5" t="s">
        <v>274</v>
      </c>
      <c r="Y1" s="5" t="s">
        <v>275</v>
      </c>
      <c r="Z1" s="5" t="s">
        <v>276</v>
      </c>
      <c r="AA1" s="5" t="s">
        <v>277</v>
      </c>
      <c r="AB1" s="1" t="s">
        <v>278</v>
      </c>
      <c r="AC1" s="2" t="s">
        <v>279</v>
      </c>
      <c r="AD1" s="5" t="s">
        <v>280</v>
      </c>
      <c r="AE1" s="5" t="s">
        <v>281</v>
      </c>
      <c r="AF1" s="5" t="s">
        <v>282</v>
      </c>
      <c r="AG1" s="5" t="s">
        <v>283</v>
      </c>
      <c r="AH1" s="5" t="s">
        <v>284</v>
      </c>
      <c r="AI1" s="5" t="s">
        <v>285</v>
      </c>
      <c r="AJ1" s="5" t="s">
        <v>286</v>
      </c>
      <c r="AK1" s="5" t="s">
        <v>287</v>
      </c>
      <c r="AL1" s="5" t="s">
        <v>288</v>
      </c>
      <c r="AM1" s="5" t="s">
        <v>289</v>
      </c>
      <c r="AN1" s="5" t="s">
        <v>290</v>
      </c>
      <c r="AO1" s="5" t="s">
        <v>291</v>
      </c>
      <c r="AP1" s="5" t="s">
        <v>292</v>
      </c>
      <c r="AQ1" s="5" t="s">
        <v>293</v>
      </c>
      <c r="AR1" s="5" t="s">
        <v>294</v>
      </c>
      <c r="AS1" s="5" t="s">
        <v>295</v>
      </c>
      <c r="AT1" s="1" t="s">
        <v>296</v>
      </c>
      <c r="AU1" t="str">
        <f>"TB_"&amp;'Weather Thunder Bay'!D1</f>
        <v>TB_HDD20</v>
      </c>
      <c r="AV1" t="str">
        <f>"TB_"&amp;'Weather Thunder Bay'!E1</f>
        <v>TB_CDD20</v>
      </c>
      <c r="AW1" t="str">
        <f>"TB_"&amp;'Weather Thunder Bay'!F1</f>
        <v>TB_HDD18</v>
      </c>
      <c r="AX1" t="str">
        <f>"TB_"&amp;'Weather Thunder Bay'!G1</f>
        <v>TB_CDD18</v>
      </c>
      <c r="AY1" t="str">
        <f>"TB_"&amp;'Weather Thunder Bay'!H1</f>
        <v>TB_HDD16</v>
      </c>
      <c r="AZ1" t="str">
        <f>"TB_"&amp;'Weather Thunder Bay'!I1</f>
        <v>TB_CDD16</v>
      </c>
      <c r="BA1" t="str">
        <f>"TB_"&amp;'Weather Thunder Bay'!J1</f>
        <v>TB_HDD14</v>
      </c>
      <c r="BB1" t="str">
        <f>"TB_"&amp;'Weather Thunder Bay'!K1</f>
        <v>TB_CDD14</v>
      </c>
      <c r="BC1" t="str">
        <f>"TB_"&amp;'Weather Thunder Bay'!L1</f>
        <v>TB_HDD12</v>
      </c>
      <c r="BD1" t="str">
        <f>"TB_"&amp;'Weather Thunder Bay'!M1</f>
        <v>TB_CDD12</v>
      </c>
      <c r="BE1" t="str">
        <f>"TB_"&amp;'Weather Thunder Bay'!N1</f>
        <v>TB_HDD10</v>
      </c>
      <c r="BF1" t="str">
        <f>"TB_"&amp;'Weather Thunder Bay'!O1</f>
        <v>TB_CDD10</v>
      </c>
      <c r="BG1" t="str">
        <f>"TB_"&amp;'Weather Thunder Bay'!P1</f>
        <v>TB_HDD8</v>
      </c>
      <c r="BH1" t="str">
        <f>"TB_"&amp;'Weather Thunder Bay'!Q1</f>
        <v>TB_CDD8</v>
      </c>
      <c r="BI1" t="str">
        <f>"TB_"&amp;'Weather Thunder Bay'!R1</f>
        <v>TB_Avg. Temp</v>
      </c>
      <c r="BJ1" t="str">
        <f>"K_"&amp;'Weather Kenora'!D1</f>
        <v>K_HDD20</v>
      </c>
      <c r="BK1" t="str">
        <f>"K_"&amp;'Weather Kenora'!E1</f>
        <v>K_CDD20</v>
      </c>
      <c r="BL1" t="str">
        <f>"K_"&amp;'Weather Kenora'!F1</f>
        <v>K_HDD18</v>
      </c>
      <c r="BM1" t="str">
        <f>"K_"&amp;'Weather Kenora'!G1</f>
        <v>K_CDD18</v>
      </c>
      <c r="BN1" t="str">
        <f>"K_"&amp;'Weather Kenora'!H1</f>
        <v>K_HDD16</v>
      </c>
      <c r="BO1" t="str">
        <f>"K_"&amp;'Weather Kenora'!I1</f>
        <v>K_CDD16</v>
      </c>
      <c r="BP1" t="str">
        <f>"K_"&amp;'Weather Kenora'!J1</f>
        <v>K_HDD14</v>
      </c>
      <c r="BQ1" t="str">
        <f>"K_"&amp;'Weather Kenora'!K1</f>
        <v>K_CDD14</v>
      </c>
      <c r="BR1" t="str">
        <f>"K_"&amp;'Weather Kenora'!L1</f>
        <v>K_HDD12</v>
      </c>
      <c r="BS1" t="str">
        <f>"K_"&amp;'Weather Kenora'!M1</f>
        <v>K_CDD12</v>
      </c>
      <c r="BT1" t="str">
        <f>"K_"&amp;'Weather Kenora'!N1</f>
        <v>K_HDD10</v>
      </c>
      <c r="BU1" t="str">
        <f>"K_"&amp;'Weather Kenora'!O1</f>
        <v>K_CDD10</v>
      </c>
      <c r="BV1" t="str">
        <f>"K_"&amp;'Weather Kenora'!P1</f>
        <v>K_HDD8</v>
      </c>
      <c r="BW1" t="str">
        <f>"K_"&amp;'Weather Kenora'!Q1</f>
        <v>K_CDD8</v>
      </c>
      <c r="BX1" t="str">
        <f>"K_"&amp;'Weather Kenora'!R1</f>
        <v>K_Avg. Temp</v>
      </c>
      <c r="BY1" s="66" t="s">
        <v>35</v>
      </c>
      <c r="BZ1" s="66" t="s">
        <v>142</v>
      </c>
      <c r="CA1" s="66" t="s">
        <v>363</v>
      </c>
      <c r="CB1" s="66" t="s">
        <v>364</v>
      </c>
      <c r="CC1" s="66" t="s">
        <v>34</v>
      </c>
      <c r="CD1" t="s">
        <v>163</v>
      </c>
      <c r="CE1" t="s">
        <v>164</v>
      </c>
      <c r="CF1" t="s">
        <v>165</v>
      </c>
      <c r="CG1" t="s">
        <v>166</v>
      </c>
      <c r="CH1" t="s">
        <v>167</v>
      </c>
      <c r="CI1" t="s">
        <v>168</v>
      </c>
      <c r="CJ1" t="s">
        <v>169</v>
      </c>
      <c r="CK1" s="5" t="s">
        <v>210</v>
      </c>
      <c r="CL1" s="5" t="s">
        <v>211</v>
      </c>
      <c r="CM1" s="5" t="s">
        <v>212</v>
      </c>
      <c r="CN1" s="5" t="s">
        <v>213</v>
      </c>
      <c r="CO1" s="5" t="s">
        <v>422</v>
      </c>
      <c r="CP1" s="5" t="s">
        <v>423</v>
      </c>
      <c r="CQ1" s="5" t="s">
        <v>424</v>
      </c>
      <c r="CR1" s="5" t="s">
        <v>36</v>
      </c>
      <c r="CS1" s="69" t="s">
        <v>148</v>
      </c>
      <c r="CT1" s="5" t="s">
        <v>147</v>
      </c>
      <c r="CU1" s="5" t="s">
        <v>27</v>
      </c>
      <c r="CV1" s="5" t="s">
        <v>26</v>
      </c>
      <c r="CW1" s="5" t="s">
        <v>25</v>
      </c>
      <c r="CX1" s="5" t="s">
        <v>24</v>
      </c>
      <c r="CY1" s="5" t="s">
        <v>13</v>
      </c>
      <c r="CZ1" s="5" t="s">
        <v>37</v>
      </c>
      <c r="DA1" s="5" t="s">
        <v>38</v>
      </c>
      <c r="DB1" s="5" t="s">
        <v>39</v>
      </c>
      <c r="DC1" s="5" t="s">
        <v>23</v>
      </c>
      <c r="DD1" s="5" t="s">
        <v>22</v>
      </c>
      <c r="DE1" s="5" t="s">
        <v>21</v>
      </c>
      <c r="DF1" s="5" t="s">
        <v>20</v>
      </c>
      <c r="DG1" s="5" t="s">
        <v>40</v>
      </c>
      <c r="DH1" s="5" t="s">
        <v>41</v>
      </c>
      <c r="DI1" s="5" t="s">
        <v>42</v>
      </c>
      <c r="DJ1" s="5" t="s">
        <v>43</v>
      </c>
      <c r="DK1" s="5" t="s">
        <v>44</v>
      </c>
      <c r="DL1" s="5" t="s">
        <v>214</v>
      </c>
      <c r="DM1" s="5" t="s">
        <v>215</v>
      </c>
      <c r="DN1" s="5" t="s">
        <v>401</v>
      </c>
      <c r="DO1" s="5" t="s">
        <v>216</v>
      </c>
      <c r="DP1" s="67" t="s">
        <v>347</v>
      </c>
      <c r="DQ1" s="67" t="s">
        <v>348</v>
      </c>
      <c r="DR1" s="67" t="s">
        <v>349</v>
      </c>
      <c r="DS1" s="67" t="s">
        <v>350</v>
      </c>
      <c r="DT1" s="67" t="s">
        <v>351</v>
      </c>
      <c r="DU1" s="67" t="s">
        <v>352</v>
      </c>
      <c r="DV1" s="67" t="s">
        <v>353</v>
      </c>
      <c r="DW1" s="67" t="s">
        <v>354</v>
      </c>
      <c r="DX1" s="67" t="s">
        <v>355</v>
      </c>
      <c r="DY1" s="67" t="s">
        <v>356</v>
      </c>
      <c r="DZ1" s="67" t="s">
        <v>357</v>
      </c>
      <c r="EA1" s="67" t="s">
        <v>358</v>
      </c>
      <c r="EB1" s="67" t="s">
        <v>359</v>
      </c>
      <c r="EC1" s="67" t="s">
        <v>360</v>
      </c>
      <c r="ED1" s="67" t="s">
        <v>372</v>
      </c>
      <c r="EE1" s="67" t="s">
        <v>373</v>
      </c>
      <c r="EF1" s="67" t="s">
        <v>374</v>
      </c>
      <c r="EG1" s="67" t="s">
        <v>375</v>
      </c>
      <c r="EH1" s="67" t="s">
        <v>376</v>
      </c>
      <c r="EI1" s="67" t="s">
        <v>377</v>
      </c>
      <c r="EJ1" s="67" t="s">
        <v>378</v>
      </c>
      <c r="EK1" s="67" t="s">
        <v>379</v>
      </c>
      <c r="EL1" s="67" t="s">
        <v>380</v>
      </c>
      <c r="EM1" s="67" t="s">
        <v>381</v>
      </c>
      <c r="EN1" s="67" t="s">
        <v>382</v>
      </c>
      <c r="EO1" s="67" t="s">
        <v>383</v>
      </c>
      <c r="EP1" s="67" t="s">
        <v>384</v>
      </c>
      <c r="EQ1" s="67" t="s">
        <v>385</v>
      </c>
      <c r="ER1" s="67" t="s">
        <v>143</v>
      </c>
      <c r="ES1" s="67" t="s">
        <v>144</v>
      </c>
      <c r="ET1" s="67" t="s">
        <v>170</v>
      </c>
      <c r="EU1" s="67" t="s">
        <v>171</v>
      </c>
      <c r="EV1" s="67" t="s">
        <v>172</v>
      </c>
      <c r="EW1" s="67" t="s">
        <v>173</v>
      </c>
      <c r="EX1" t="s">
        <v>306</v>
      </c>
      <c r="EY1" t="s">
        <v>307</v>
      </c>
      <c r="EZ1" t="s">
        <v>308</v>
      </c>
      <c r="FA1" t="s">
        <v>309</v>
      </c>
      <c r="FB1" t="s">
        <v>310</v>
      </c>
      <c r="FC1" t="s">
        <v>311</v>
      </c>
      <c r="FD1" t="s">
        <v>312</v>
      </c>
      <c r="FE1" t="s">
        <v>313</v>
      </c>
      <c r="FF1" t="s">
        <v>314</v>
      </c>
      <c r="FG1" t="s">
        <v>315</v>
      </c>
      <c r="FH1" t="s">
        <v>316</v>
      </c>
      <c r="FI1" t="s">
        <v>317</v>
      </c>
      <c r="FJ1" t="s">
        <v>318</v>
      </c>
      <c r="FK1" t="s">
        <v>319</v>
      </c>
      <c r="FL1" t="s">
        <v>320</v>
      </c>
      <c r="FM1" t="s">
        <v>321</v>
      </c>
      <c r="FN1" t="s">
        <v>322</v>
      </c>
      <c r="FO1" t="s">
        <v>323</v>
      </c>
      <c r="FP1" t="s">
        <v>324</v>
      </c>
      <c r="FQ1" t="s">
        <v>325</v>
      </c>
      <c r="FR1" t="s">
        <v>326</v>
      </c>
      <c r="FS1" t="s">
        <v>327</v>
      </c>
      <c r="FT1" t="s">
        <v>328</v>
      </c>
      <c r="FU1" t="s">
        <v>329</v>
      </c>
      <c r="FV1" t="s">
        <v>330</v>
      </c>
      <c r="FW1" t="s">
        <v>331</v>
      </c>
      <c r="FX1" t="str">
        <f t="shared" ref="FX1:GL1" si="0">"TB_CWFH_"&amp;RIGHT(AU1,5)</f>
        <v>TB_CWFH_HDD20</v>
      </c>
      <c r="FY1" t="str">
        <f t="shared" si="0"/>
        <v>TB_CWFH_CDD20</v>
      </c>
      <c r="FZ1" t="str">
        <f t="shared" si="0"/>
        <v>TB_CWFH_HDD18</v>
      </c>
      <c r="GA1" t="str">
        <f t="shared" si="0"/>
        <v>TB_CWFH_CDD18</v>
      </c>
      <c r="GB1" t="str">
        <f t="shared" si="0"/>
        <v>TB_CWFH_HDD16</v>
      </c>
      <c r="GC1" t="str">
        <f t="shared" si="0"/>
        <v>TB_CWFH_CDD16</v>
      </c>
      <c r="GD1" t="str">
        <f t="shared" si="0"/>
        <v>TB_CWFH_HDD14</v>
      </c>
      <c r="GE1" t="str">
        <f t="shared" si="0"/>
        <v>TB_CWFH_CDD14</v>
      </c>
      <c r="GF1" t="str">
        <f t="shared" si="0"/>
        <v>TB_CWFH_HDD12</v>
      </c>
      <c r="GG1" t="str">
        <f t="shared" si="0"/>
        <v>TB_CWFH_CDD12</v>
      </c>
      <c r="GH1" t="str">
        <f t="shared" si="0"/>
        <v>TB_CWFH_HDD10</v>
      </c>
      <c r="GI1" t="str">
        <f t="shared" si="0"/>
        <v>TB_CWFH_CDD10</v>
      </c>
      <c r="GJ1" t="str">
        <f t="shared" si="0"/>
        <v>TB_CWFH__HDD8</v>
      </c>
      <c r="GK1" t="str">
        <f t="shared" si="0"/>
        <v>TB_CWFH__CDD8</v>
      </c>
      <c r="GL1" t="str">
        <f t="shared" si="0"/>
        <v>TB_CWFH_ Temp</v>
      </c>
      <c r="GM1" t="str">
        <f t="shared" ref="GM1:GZ1" si="1">"K_CWFH_"&amp;RIGHT(BJ1,5)</f>
        <v>K_CWFH_HDD20</v>
      </c>
      <c r="GN1" t="str">
        <f t="shared" si="1"/>
        <v>K_CWFH_CDD20</v>
      </c>
      <c r="GO1" t="str">
        <f t="shared" si="1"/>
        <v>K_CWFH_HDD18</v>
      </c>
      <c r="GP1" t="str">
        <f t="shared" si="1"/>
        <v>K_CWFH_CDD18</v>
      </c>
      <c r="GQ1" t="str">
        <f t="shared" si="1"/>
        <v>K_CWFH_HDD16</v>
      </c>
      <c r="GR1" t="str">
        <f t="shared" si="1"/>
        <v>K_CWFH_CDD16</v>
      </c>
      <c r="GS1" t="str">
        <f t="shared" si="1"/>
        <v>K_CWFH_HDD14</v>
      </c>
      <c r="GT1" t="str">
        <f t="shared" si="1"/>
        <v>K_CWFH_CDD14</v>
      </c>
      <c r="GU1" t="str">
        <f t="shared" si="1"/>
        <v>K_CWFH_HDD12</v>
      </c>
      <c r="GV1" t="str">
        <f t="shared" si="1"/>
        <v>K_CWFH_CDD12</v>
      </c>
      <c r="GW1" t="str">
        <f t="shared" si="1"/>
        <v>K_CWFH_HDD10</v>
      </c>
      <c r="GX1" t="str">
        <f t="shared" si="1"/>
        <v>K_CWFH_CDD10</v>
      </c>
      <c r="GY1" t="str">
        <f t="shared" si="1"/>
        <v>K_CWFH__HDD8</v>
      </c>
      <c r="GZ1" t="str">
        <f t="shared" si="1"/>
        <v>K_CWFH__CDD8</v>
      </c>
      <c r="HA1" t="s">
        <v>406</v>
      </c>
      <c r="HB1" t="s">
        <v>407</v>
      </c>
      <c r="HC1" t="s">
        <v>408</v>
      </c>
      <c r="HD1" t="s">
        <v>409</v>
      </c>
      <c r="HE1" t="s">
        <v>410</v>
      </c>
    </row>
    <row r="2" spans="1:213" s="2" customFormat="1" x14ac:dyDescent="0.25">
      <c r="A2" s="3">
        <v>41275</v>
      </c>
      <c r="B2">
        <f t="shared" ref="B2:B9" si="2">YEAR(A2)</f>
        <v>2013</v>
      </c>
      <c r="C2" s="2">
        <v>35527330.339999676</v>
      </c>
      <c r="D2" s="2">
        <f>VLOOKUP(B2,'Historic CDM'!$B$127:$I$138,2,FALSE)/12</f>
        <v>162514.80645591556</v>
      </c>
      <c r="E2" s="2">
        <f t="shared" ref="E2:E54" si="3">C2+D2</f>
        <v>35689845.146455593</v>
      </c>
      <c r="F2" s="2">
        <v>44938.932264539952</v>
      </c>
      <c r="G2" s="230">
        <v>13858539.170000002</v>
      </c>
      <c r="H2" s="2">
        <f>VLOOKUP(B2,'Historic CDM'!$B$127:$I$138,3,FALSE)/12</f>
        <v>204931.78446639515</v>
      </c>
      <c r="I2" s="2">
        <f t="shared" ref="I2:I54" si="4">G2+H2</f>
        <v>14063470.954466397</v>
      </c>
      <c r="J2" s="231">
        <v>4529.359327528211</v>
      </c>
      <c r="K2" s="230">
        <v>28716062</v>
      </c>
      <c r="L2" s="2">
        <f>VLOOKUP(B2,'Historic CDM'!$B$127:$I$138,4,FALSE)/12</f>
        <v>279144.66976067756</v>
      </c>
      <c r="M2" s="2">
        <f t="shared" ref="M2:M54" si="5">K2+L2</f>
        <v>28995206.669760678</v>
      </c>
      <c r="N2" s="234">
        <v>60241.607500000006</v>
      </c>
      <c r="O2" s="231">
        <v>510.38624064127646</v>
      </c>
      <c r="P2" s="230">
        <v>16587569.914999999</v>
      </c>
      <c r="Q2" s="231">
        <f>VLOOKUP(B2,'Historic CDM'!$B$127:$I$138,5,FALSE)/12</f>
        <v>142556.39280194757</v>
      </c>
      <c r="R2" s="2">
        <f t="shared" ref="R2:R54" si="6">P2+Q2</f>
        <v>16730126.307801947</v>
      </c>
      <c r="S2" s="2">
        <v>42502.70423333333</v>
      </c>
      <c r="T2" s="231">
        <v>20.917746649848095</v>
      </c>
      <c r="U2" s="231">
        <v>879617.80583333317</v>
      </c>
      <c r="V2" s="2">
        <v>2487.5241666666666</v>
      </c>
      <c r="W2" s="231">
        <v>13106.144558376731</v>
      </c>
      <c r="X2" s="231">
        <v>12074.5</v>
      </c>
      <c r="Y2" s="2">
        <v>32.458333333333336</v>
      </c>
      <c r="Z2" s="231">
        <v>170.63183254665782</v>
      </c>
      <c r="AA2" s="233">
        <v>166021.68166666667</v>
      </c>
      <c r="AB2" s="231">
        <v>465.61086357964433</v>
      </c>
      <c r="AC2" s="237">
        <v>4414496.2199999886</v>
      </c>
      <c r="AD2" s="231">
        <f>VLOOKUP(B2,'Historic CDM'!$N$127:$S$138,2,FALSE)/12</f>
        <v>14425.606104763048</v>
      </c>
      <c r="AE2" s="2">
        <f t="shared" ref="AE2:AE54" si="7">AC2+AD2</f>
        <v>4428921.8261047518</v>
      </c>
      <c r="AF2" s="163">
        <v>4639</v>
      </c>
      <c r="AG2" s="231">
        <v>2468743.3299999996</v>
      </c>
      <c r="AH2" s="231">
        <f>VLOOKUP(B2,'Historic CDM'!$N$127:$S$138,3,FALSE)/12</f>
        <v>10899.988714930261</v>
      </c>
      <c r="AI2" s="2">
        <f t="shared" ref="AI2:AI54" si="8">AG2+AH2</f>
        <v>2479643.3187149297</v>
      </c>
      <c r="AJ2" s="247">
        <v>748.91666666666663</v>
      </c>
      <c r="AK2" s="231">
        <v>4051451.5199999996</v>
      </c>
      <c r="AL2" s="231">
        <f>VLOOKUP(B2,'Historic CDM'!$N$127:$S$138,4,FALSE)/12</f>
        <v>6130.5508843128337</v>
      </c>
      <c r="AM2" s="2">
        <f t="shared" ref="AM2:AM54" si="9">AK2+AL2</f>
        <v>4057582.0708843125</v>
      </c>
      <c r="AN2" s="231">
        <v>9062.7900000000009</v>
      </c>
      <c r="AO2" s="4">
        <v>66.833333333333329</v>
      </c>
      <c r="AP2" s="231">
        <v>199020</v>
      </c>
      <c r="AQ2" s="231">
        <v>428</v>
      </c>
      <c r="AR2" s="231">
        <v>532</v>
      </c>
      <c r="AS2" s="231">
        <v>17142.07</v>
      </c>
      <c r="AT2">
        <v>33</v>
      </c>
      <c r="AU2" s="100">
        <f>'Weather Thunder Bay'!D14</f>
        <v>990.4</v>
      </c>
      <c r="AV2" s="100">
        <f>'Weather Thunder Bay'!E14</f>
        <v>0</v>
      </c>
      <c r="AW2" s="100">
        <f>'Weather Thunder Bay'!F14</f>
        <v>928.4</v>
      </c>
      <c r="AX2" s="100">
        <f>'Weather Thunder Bay'!G14</f>
        <v>0</v>
      </c>
      <c r="AY2" s="100">
        <f>'Weather Thunder Bay'!H14</f>
        <v>866.4</v>
      </c>
      <c r="AZ2" s="100">
        <f>'Weather Thunder Bay'!I14</f>
        <v>0</v>
      </c>
      <c r="BA2" s="100">
        <f>'Weather Thunder Bay'!J14</f>
        <v>804.4</v>
      </c>
      <c r="BB2" s="100">
        <f>'Weather Thunder Bay'!K14</f>
        <v>0</v>
      </c>
      <c r="BC2" s="100">
        <f>'Weather Thunder Bay'!L14</f>
        <v>742.4</v>
      </c>
      <c r="BD2" s="100">
        <f>'Weather Thunder Bay'!M14</f>
        <v>0</v>
      </c>
      <c r="BE2" s="100">
        <f>'Weather Thunder Bay'!N14</f>
        <v>680.4</v>
      </c>
      <c r="BF2" s="100">
        <f>'Weather Thunder Bay'!O14</f>
        <v>0</v>
      </c>
      <c r="BG2" s="100">
        <f>'Weather Thunder Bay'!P14</f>
        <v>618.4</v>
      </c>
      <c r="BH2" s="100">
        <f>'Weather Thunder Bay'!Q14</f>
        <v>0</v>
      </c>
      <c r="BI2" s="100">
        <f>'Weather Thunder Bay'!R14</f>
        <v>-11.948387096774191</v>
      </c>
      <c r="BJ2" s="100">
        <f>'Weather Kenora'!D14</f>
        <v>1125.5999999999999</v>
      </c>
      <c r="BK2" s="100">
        <f>'Weather Kenora'!E14</f>
        <v>0</v>
      </c>
      <c r="BL2" s="100">
        <f>'Weather Kenora'!F14</f>
        <v>1063.5999999999999</v>
      </c>
      <c r="BM2" s="100">
        <f>'Weather Kenora'!G14</f>
        <v>0</v>
      </c>
      <c r="BN2" s="100">
        <f>'Weather Kenora'!H14</f>
        <v>1001.6</v>
      </c>
      <c r="BO2" s="100">
        <f>'Weather Kenora'!I14</f>
        <v>0</v>
      </c>
      <c r="BP2" s="100">
        <f>'Weather Kenora'!J14</f>
        <v>939.6</v>
      </c>
      <c r="BQ2" s="100">
        <f>'Weather Kenora'!K14</f>
        <v>0</v>
      </c>
      <c r="BR2" s="100">
        <f>'Weather Kenora'!L14</f>
        <v>877.6</v>
      </c>
      <c r="BS2" s="100">
        <f>'Weather Kenora'!M14</f>
        <v>0</v>
      </c>
      <c r="BT2" s="100">
        <f>'Weather Kenora'!N14</f>
        <v>815.6</v>
      </c>
      <c r="BU2" s="100">
        <f>'Weather Kenora'!O14</f>
        <v>0</v>
      </c>
      <c r="BV2" s="100">
        <f>'Weather Kenora'!P14</f>
        <v>753.6</v>
      </c>
      <c r="BW2" s="100">
        <f>'Weather Kenora'!Q14</f>
        <v>0</v>
      </c>
      <c r="BX2" s="100">
        <f>'Weather Kenora'!R14</f>
        <v>-16.309677419354838</v>
      </c>
      <c r="BY2" s="5">
        <f>'Economic Variables'!D16</f>
        <v>6764.2</v>
      </c>
      <c r="BZ2" s="5">
        <f>'Economic Variables'!E16</f>
        <v>6730.2</v>
      </c>
      <c r="CA2" s="5">
        <f>'Economic Variables'!F16</f>
        <v>61.7</v>
      </c>
      <c r="CB2" s="5">
        <f>'Economic Variables'!G16</f>
        <v>62</v>
      </c>
      <c r="CC2" s="5">
        <f>'Economic Variables'!H16</f>
        <v>643937</v>
      </c>
      <c r="CD2" s="5">
        <f>'Economic Variables'!I16</f>
        <v>7062</v>
      </c>
      <c r="CE2" s="5">
        <f>'Economic Variables'!J16</f>
        <v>6218.8</v>
      </c>
      <c r="CF2" s="5">
        <f>'Economic Variables'!K16</f>
        <v>480.3</v>
      </c>
      <c r="CG2" s="5">
        <f>'Economic Variables'!L16</f>
        <v>8057.8</v>
      </c>
      <c r="CH2" s="5">
        <f>'Economic Variables'!M16</f>
        <v>27.7</v>
      </c>
      <c r="CI2" s="5">
        <f>'Economic Variables'!N16</f>
        <v>1420.3</v>
      </c>
      <c r="CJ2" s="5">
        <f t="shared" ref="CJ2:CJ30" si="10">CD2+CG2</f>
        <v>15119.8</v>
      </c>
      <c r="CK2" s="5">
        <f>'Economic Variables'!P16</f>
        <v>636934</v>
      </c>
      <c r="CL2" s="5">
        <f>'Economic Variables'!Q16</f>
        <v>6652</v>
      </c>
      <c r="CM2" s="5">
        <f>'Economic Variables'!R16</f>
        <v>8048</v>
      </c>
      <c r="CN2" s="5">
        <f>'Economic Variables'!S16</f>
        <v>3313</v>
      </c>
      <c r="CO2" s="5">
        <f>'Economic Variables'!W16</f>
        <v>0</v>
      </c>
      <c r="CP2" s="5">
        <f>'Economic Variables'!X16</f>
        <v>0</v>
      </c>
      <c r="CQ2" s="5">
        <f>'Economic Variables'!Y16</f>
        <v>0</v>
      </c>
      <c r="CR2" s="5">
        <v>1</v>
      </c>
      <c r="CS2" s="69">
        <f>LOG(CR2)</f>
        <v>0</v>
      </c>
      <c r="CT2" s="5">
        <f>CR2^2</f>
        <v>1</v>
      </c>
      <c r="CU2">
        <v>1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f t="shared" ref="DI2:DI30" si="11">DG2+DH2</f>
        <v>0</v>
      </c>
      <c r="DJ2">
        <v>31</v>
      </c>
      <c r="DK2">
        <v>22</v>
      </c>
      <c r="DL2">
        <v>0</v>
      </c>
      <c r="DM2">
        <v>0</v>
      </c>
      <c r="DN2">
        <v>0</v>
      </c>
      <c r="DO2">
        <v>0</v>
      </c>
      <c r="DP2" s="61">
        <f t="shared" ref="DP2:DP54" si="12">AU2*$DL2</f>
        <v>0</v>
      </c>
      <c r="DQ2" s="61">
        <f t="shared" ref="DQ2:DQ54" si="13">AV2*$DL2</f>
        <v>0</v>
      </c>
      <c r="DR2" s="61">
        <f t="shared" ref="DR2:DR54" si="14">AW2*$DL2</f>
        <v>0</v>
      </c>
      <c r="DS2" s="61">
        <f t="shared" ref="DS2:DS54" si="15">AX2*$DL2</f>
        <v>0</v>
      </c>
      <c r="DT2" s="61">
        <f t="shared" ref="DT2:DT54" si="16">AY2*$DL2</f>
        <v>0</v>
      </c>
      <c r="DU2" s="61">
        <f t="shared" ref="DU2:DU54" si="17">AZ2*$DL2</f>
        <v>0</v>
      </c>
      <c r="DV2" s="61">
        <f t="shared" ref="DV2:DV54" si="18">BA2*$DL2</f>
        <v>0</v>
      </c>
      <c r="DW2" s="61">
        <f t="shared" ref="DW2:DW54" si="19">BB2*$DL2</f>
        <v>0</v>
      </c>
      <c r="DX2" s="61">
        <f t="shared" ref="DX2:DX54" si="20">BC2*$DL2</f>
        <v>0</v>
      </c>
      <c r="DY2" s="61">
        <f t="shared" ref="DY2:DY54" si="21">BD2*$DL2</f>
        <v>0</v>
      </c>
      <c r="DZ2" s="61">
        <f t="shared" ref="DZ2:DZ54" si="22">BE2*$DL2</f>
        <v>0</v>
      </c>
      <c r="EA2" s="61">
        <f t="shared" ref="EA2:EA54" si="23">BF2*$DL2</f>
        <v>0</v>
      </c>
      <c r="EB2" s="61">
        <f t="shared" ref="EB2:EB54" si="24">BG2*$DL2</f>
        <v>0</v>
      </c>
      <c r="EC2" s="61">
        <f t="shared" ref="EC2:EC54" si="25">BH2*$DL2</f>
        <v>0</v>
      </c>
      <c r="ED2" s="61">
        <f t="shared" ref="ED2:ED54" si="26">BJ2*$DL2</f>
        <v>0</v>
      </c>
      <c r="EE2" s="61">
        <f t="shared" ref="EE2:EE54" si="27">BK2*$DL2</f>
        <v>0</v>
      </c>
      <c r="EF2" s="61">
        <f t="shared" ref="EF2:EF54" si="28">BL2*$DL2</f>
        <v>0</v>
      </c>
      <c r="EG2" s="61">
        <f t="shared" ref="EG2:EG54" si="29">BM2*$DL2</f>
        <v>0</v>
      </c>
      <c r="EH2" s="61">
        <f t="shared" ref="EH2:EH54" si="30">BN2*$DL2</f>
        <v>0</v>
      </c>
      <c r="EI2" s="61">
        <f t="shared" ref="EI2:EI54" si="31">BO2*$DL2</f>
        <v>0</v>
      </c>
      <c r="EJ2" s="61">
        <f t="shared" ref="EJ2:EJ54" si="32">BP2*$DL2</f>
        <v>0</v>
      </c>
      <c r="EK2" s="61">
        <f t="shared" ref="EK2:EK54" si="33">BQ2*$DL2</f>
        <v>0</v>
      </c>
      <c r="EL2" s="61">
        <f t="shared" ref="EL2:EL54" si="34">BR2*$DL2</f>
        <v>0</v>
      </c>
      <c r="EM2" s="61">
        <f t="shared" ref="EM2:EM54" si="35">BS2*$DL2</f>
        <v>0</v>
      </c>
      <c r="EN2" s="61">
        <f t="shared" ref="EN2:EN54" si="36">BT2*$DL2</f>
        <v>0</v>
      </c>
      <c r="EO2" s="61">
        <f t="shared" ref="EO2:EO54" si="37">BU2*$DL2</f>
        <v>0</v>
      </c>
      <c r="EP2" s="61">
        <f t="shared" ref="EP2:EP54" si="38">BV2*$DL2</f>
        <v>0</v>
      </c>
      <c r="EQ2" s="61">
        <f t="shared" ref="EQ2:EQ54" si="39">BW2*$DL2</f>
        <v>0</v>
      </c>
      <c r="ER2" s="67">
        <f t="shared" ref="ER2:ER21" si="40">E2/$DJ2/F2</f>
        <v>25.618884768507641</v>
      </c>
      <c r="ES2" s="67">
        <f t="shared" ref="ES2:ES21" si="41">I2/$DJ2/J2</f>
        <v>100.15993887097008</v>
      </c>
      <c r="ET2" s="67">
        <f t="shared" ref="ET2:ET21" si="42">M2/$DK2/O2</f>
        <v>2582.2873631519069</v>
      </c>
      <c r="EU2" s="67">
        <f t="shared" ref="EU2:EU21" si="43">R2/$DK2/T2</f>
        <v>36354.789999514251</v>
      </c>
      <c r="EV2" s="61">
        <f t="shared" ref="EV2:EV21" si="44">M2/$DJ2/O2</f>
        <v>1832.5910319142563</v>
      </c>
      <c r="EW2" s="61">
        <f t="shared" ref="EW2:EW21" si="45">R2/$DJ2/T2</f>
        <v>25800.173548042374</v>
      </c>
      <c r="EX2" s="16">
        <f t="shared" ref="EX2:EX21" si="46">C2+AC2</f>
        <v>39941826.559999667</v>
      </c>
      <c r="EY2" s="16">
        <f t="shared" ref="EY2:EY21" si="47">D2+AD2</f>
        <v>176940.41256067861</v>
      </c>
      <c r="EZ2" s="16">
        <f t="shared" ref="EZ2:EZ21" si="48">E2+AE2</f>
        <v>40118766.972560346</v>
      </c>
      <c r="FA2" s="16">
        <f t="shared" ref="FA2:FA21" si="49">F2+AF2</f>
        <v>49577.932264539952</v>
      </c>
      <c r="FB2" s="16">
        <f t="shared" ref="FB2:FB21" si="50">G2+AG2</f>
        <v>16327282.500000002</v>
      </c>
      <c r="FC2" s="16">
        <f t="shared" ref="FC2:FC21" si="51">H2+AH2</f>
        <v>215831.77318132541</v>
      </c>
      <c r="FD2" s="16">
        <f t="shared" ref="FD2:FD21" si="52">I2+AI2</f>
        <v>16543114.273181327</v>
      </c>
      <c r="FE2" s="16">
        <f t="shared" ref="FE2:FE21" si="53">J2+AJ2</f>
        <v>5278.275994194878</v>
      </c>
      <c r="FF2" s="16">
        <f t="shared" ref="FF2:FF21" si="54">K2+AK2</f>
        <v>32767513.52</v>
      </c>
      <c r="FG2" s="16">
        <f t="shared" ref="FG2:FG21" si="55">L2+AL2</f>
        <v>285275.22064499039</v>
      </c>
      <c r="FH2" s="16">
        <f t="shared" ref="FH2:FH21" si="56">M2+AM2</f>
        <v>33052788.740644991</v>
      </c>
      <c r="FI2" s="16">
        <f t="shared" ref="FI2:FI21" si="57">N2+AN2</f>
        <v>69304.397500000006</v>
      </c>
      <c r="FJ2" s="16">
        <f t="shared" ref="FJ2:FJ21" si="58">O2+AO2</f>
        <v>577.21957397460983</v>
      </c>
      <c r="FK2" s="16">
        <f t="shared" ref="FK2:FK21" si="59">P2</f>
        <v>16587569.914999999</v>
      </c>
      <c r="FL2" s="16">
        <f t="shared" ref="FL2:FL21" si="60">Q2</f>
        <v>142556.39280194757</v>
      </c>
      <c r="FM2" s="16">
        <f t="shared" ref="FM2:FM21" si="61">R2</f>
        <v>16730126.307801947</v>
      </c>
      <c r="FN2" s="16">
        <f t="shared" ref="FN2:FN21" si="62">S2</f>
        <v>42502.70423333333</v>
      </c>
      <c r="FO2" s="16">
        <f t="shared" ref="FO2:FO21" si="63">T2</f>
        <v>20.917746649848095</v>
      </c>
      <c r="FP2" s="16">
        <f t="shared" ref="FP2:FP54" si="64">U2+AP2</f>
        <v>1078637.8058333332</v>
      </c>
      <c r="FQ2" s="16">
        <f t="shared" ref="FQ2:FQ54" si="65">V2+AQ2</f>
        <v>2915.5241666666666</v>
      </c>
      <c r="FR2" s="16">
        <f t="shared" ref="FR2:FR54" si="66">W2+AR2</f>
        <v>13638.144558376731</v>
      </c>
      <c r="FS2" s="16">
        <f t="shared" ref="FS2:FS54" si="67">X2</f>
        <v>12074.5</v>
      </c>
      <c r="FT2" s="16">
        <f t="shared" ref="FT2:FT54" si="68">Y2</f>
        <v>32.458333333333336</v>
      </c>
      <c r="FU2" s="16">
        <f t="shared" ref="FU2:FU54" si="69">Z2+AU2</f>
        <v>1161.0318325466578</v>
      </c>
      <c r="FV2" s="16">
        <f t="shared" ref="FV2:FV54" si="70">AA2+AS2</f>
        <v>183163.75166666668</v>
      </c>
      <c r="FW2" s="16">
        <f t="shared" ref="FW2:FW54" si="71">AB2+AT2</f>
        <v>498.61086357964433</v>
      </c>
      <c r="FX2">
        <f t="shared" ref="FX2:FX54" si="72">$DN2*AU2</f>
        <v>0</v>
      </c>
      <c r="FY2">
        <f t="shared" ref="FY2:FY63" si="73">$DN2*AV2</f>
        <v>0</v>
      </c>
      <c r="FZ2">
        <f t="shared" ref="FZ2:FZ63" si="74">$DN2*AW2</f>
        <v>0</v>
      </c>
      <c r="GA2">
        <f t="shared" ref="GA2:GA63" si="75">$DN2*AX2</f>
        <v>0</v>
      </c>
      <c r="GB2">
        <f t="shared" ref="GB2:GB62" si="76">$DN2*AY2</f>
        <v>0</v>
      </c>
      <c r="GC2">
        <f t="shared" ref="GC2:GC62" si="77">$DN2*AZ2</f>
        <v>0</v>
      </c>
      <c r="GD2">
        <f t="shared" ref="GD2:GD62" si="78">$DN2*BA2</f>
        <v>0</v>
      </c>
      <c r="GE2">
        <f t="shared" ref="GE2:GE62" si="79">$DN2*BB2</f>
        <v>0</v>
      </c>
      <c r="GF2">
        <f t="shared" ref="GF2:GF62" si="80">$DN2*BC2</f>
        <v>0</v>
      </c>
      <c r="GG2">
        <f t="shared" ref="GG2:GG62" si="81">$DN2*BD2</f>
        <v>0</v>
      </c>
      <c r="GH2">
        <f t="shared" ref="GH2:GH62" si="82">$DN2*BE2</f>
        <v>0</v>
      </c>
      <c r="GI2">
        <f t="shared" ref="GI2:GI62" si="83">$DN2*BF2</f>
        <v>0</v>
      </c>
      <c r="GJ2">
        <f t="shared" ref="GJ2:GJ62" si="84">$DN2*BG2</f>
        <v>0</v>
      </c>
      <c r="GK2">
        <f t="shared" ref="GK2:GK62" si="85">$DN2*BH2</f>
        <v>0</v>
      </c>
      <c r="GL2">
        <f t="shared" ref="GL2:GL62" si="86">$DN2*BI2</f>
        <v>0</v>
      </c>
      <c r="GM2">
        <f t="shared" ref="GM2:GM62" si="87">$DN2*BJ2</f>
        <v>0</v>
      </c>
      <c r="GN2">
        <f t="shared" ref="GN2:GN62" si="88">$DN2*BK2</f>
        <v>0</v>
      </c>
      <c r="GO2">
        <f t="shared" ref="GO2:GO62" si="89">$DN2*BL2</f>
        <v>0</v>
      </c>
      <c r="GP2">
        <f t="shared" ref="GP2:GP62" si="90">$DN2*BM2</f>
        <v>0</v>
      </c>
      <c r="GQ2">
        <f t="shared" ref="GQ2:GQ62" si="91">$DN2*BN2</f>
        <v>0</v>
      </c>
      <c r="GR2">
        <f t="shared" ref="GR2:GR62" si="92">$DN2*BO2</f>
        <v>0</v>
      </c>
      <c r="GS2">
        <f t="shared" ref="GS2:GS62" si="93">$DN2*BP2</f>
        <v>0</v>
      </c>
      <c r="GT2">
        <f t="shared" ref="GT2:GT62" si="94">$DN2*BQ2</f>
        <v>0</v>
      </c>
      <c r="GU2">
        <f t="shared" ref="GU2:GU62" si="95">$DN2*BR2</f>
        <v>0</v>
      </c>
      <c r="GV2">
        <f t="shared" ref="GV2:GV62" si="96">$DN2*BS2</f>
        <v>0</v>
      </c>
      <c r="GW2">
        <f t="shared" ref="GW2:GW62" si="97">$DN2*BT2</f>
        <v>0</v>
      </c>
      <c r="GX2">
        <f t="shared" ref="GX2:GX62" si="98">$DN2*BU2</f>
        <v>0</v>
      </c>
      <c r="GY2">
        <f t="shared" ref="GY2:GY62" si="99">$DN2*BV2</f>
        <v>0</v>
      </c>
      <c r="GZ2">
        <f t="shared" ref="GZ2:GZ62" si="100">$DN2*BW2</f>
        <v>0</v>
      </c>
      <c r="HA2" s="2">
        <v>0</v>
      </c>
      <c r="HB2" s="2">
        <v>0</v>
      </c>
      <c r="HC2" s="2">
        <v>0</v>
      </c>
      <c r="HD2" s="2">
        <v>0</v>
      </c>
      <c r="HE2" s="2">
        <v>0</v>
      </c>
    </row>
    <row r="3" spans="1:213" s="2" customFormat="1" x14ac:dyDescent="0.25">
      <c r="A3" s="3">
        <v>41306</v>
      </c>
      <c r="B3">
        <f t="shared" si="2"/>
        <v>2013</v>
      </c>
      <c r="C3" s="2">
        <v>30889612.989999942</v>
      </c>
      <c r="D3" s="2">
        <f>VLOOKUP(B3,'Historic CDM'!$B$127:$I$138,2,FALSE)/12</f>
        <v>162514.80645591556</v>
      </c>
      <c r="E3" s="2">
        <f t="shared" si="3"/>
        <v>31052127.796455856</v>
      </c>
      <c r="F3" s="2">
        <v>44952.586751302108</v>
      </c>
      <c r="G3" s="230">
        <v>12389058.759999994</v>
      </c>
      <c r="H3" s="2">
        <f>VLOOKUP(B3,'Historic CDM'!$B$127:$I$138,3,FALSE)/12</f>
        <v>204931.78446639515</v>
      </c>
      <c r="I3" s="2">
        <f t="shared" si="4"/>
        <v>12593990.544466389</v>
      </c>
      <c r="J3" s="231">
        <v>4533.5380995008672</v>
      </c>
      <c r="K3" s="230">
        <v>25735080</v>
      </c>
      <c r="L3" s="2">
        <f>VLOOKUP(B3,'Historic CDM'!$B$127:$I$138,4,FALSE)/12</f>
        <v>279144.66976067756</v>
      </c>
      <c r="M3" s="2">
        <f t="shared" si="5"/>
        <v>26014224.669760678</v>
      </c>
      <c r="N3" s="234">
        <v>60241.607500000006</v>
      </c>
      <c r="O3" s="231">
        <v>509.02942572699692</v>
      </c>
      <c r="P3" s="230">
        <v>13693175.285000004</v>
      </c>
      <c r="Q3" s="231">
        <f>VLOOKUP(B3,'Historic CDM'!$B$127:$I$138,5,FALSE)/12</f>
        <v>142556.39280194757</v>
      </c>
      <c r="R3" s="2">
        <f t="shared" si="6"/>
        <v>13835731.677801952</v>
      </c>
      <c r="S3" s="2">
        <v>42502.70423333333</v>
      </c>
      <c r="T3" s="231">
        <v>20.891048855251739</v>
      </c>
      <c r="U3" s="231">
        <v>879617.80583333317</v>
      </c>
      <c r="V3" s="2">
        <v>2487.5241666666666</v>
      </c>
      <c r="W3" s="231">
        <v>13110.559950086801</v>
      </c>
      <c r="X3" s="231">
        <v>12074.5</v>
      </c>
      <c r="Y3" s="2">
        <v>32.458333333333336</v>
      </c>
      <c r="Z3" s="231">
        <v>170.73588731553804</v>
      </c>
      <c r="AA3" s="233">
        <v>166021.68166666667</v>
      </c>
      <c r="AB3" s="231">
        <v>465.36061604817729</v>
      </c>
      <c r="AC3" s="237">
        <v>3656248.6599999946</v>
      </c>
      <c r="AD3" s="231">
        <f>VLOOKUP(B3,'Historic CDM'!$N$127:$S$138,2,FALSE)/12</f>
        <v>14425.606104763048</v>
      </c>
      <c r="AE3" s="2">
        <f t="shared" si="7"/>
        <v>3670674.2661047578</v>
      </c>
      <c r="AF3" s="163">
        <v>4630</v>
      </c>
      <c r="AG3" s="231">
        <v>2182374.0700000036</v>
      </c>
      <c r="AH3" s="231">
        <f>VLOOKUP(B3,'Historic CDM'!$N$127:$S$138,3,FALSE)/12</f>
        <v>10899.988714930261</v>
      </c>
      <c r="AI3" s="2">
        <f t="shared" si="8"/>
        <v>2193274.0587149337</v>
      </c>
      <c r="AJ3" s="247">
        <v>748.83333333333326</v>
      </c>
      <c r="AK3" s="231">
        <v>3594822.7399999993</v>
      </c>
      <c r="AL3" s="231">
        <f>VLOOKUP(B3,'Historic CDM'!$N$127:$S$138,4,FALSE)/12</f>
        <v>6130.5508843128337</v>
      </c>
      <c r="AM3" s="2">
        <f t="shared" si="9"/>
        <v>3600953.2908843122</v>
      </c>
      <c r="AN3" s="231">
        <v>9087.65</v>
      </c>
      <c r="AO3" s="4">
        <v>66.666666666666657</v>
      </c>
      <c r="AP3" s="231">
        <v>179760</v>
      </c>
      <c r="AQ3" s="231">
        <v>428</v>
      </c>
      <c r="AR3" s="231">
        <v>532</v>
      </c>
      <c r="AS3" s="231">
        <v>15482.88</v>
      </c>
      <c r="AT3">
        <v>33</v>
      </c>
      <c r="AU3" s="100">
        <f>'Weather Thunder Bay'!D15</f>
        <v>922.6</v>
      </c>
      <c r="AV3" s="100">
        <f>'Weather Thunder Bay'!E15</f>
        <v>0</v>
      </c>
      <c r="AW3" s="100">
        <f>'Weather Thunder Bay'!F15</f>
        <v>866.6</v>
      </c>
      <c r="AX3" s="100">
        <f>'Weather Thunder Bay'!G15</f>
        <v>0</v>
      </c>
      <c r="AY3" s="100">
        <f>'Weather Thunder Bay'!H15</f>
        <v>810.6</v>
      </c>
      <c r="AZ3" s="100">
        <f>'Weather Thunder Bay'!I15</f>
        <v>0</v>
      </c>
      <c r="BA3" s="100">
        <f>'Weather Thunder Bay'!J15</f>
        <v>754.6</v>
      </c>
      <c r="BB3" s="100">
        <f>'Weather Thunder Bay'!K15</f>
        <v>0</v>
      </c>
      <c r="BC3" s="100">
        <f>'Weather Thunder Bay'!L15</f>
        <v>698.6</v>
      </c>
      <c r="BD3" s="100">
        <f>'Weather Thunder Bay'!M15</f>
        <v>0</v>
      </c>
      <c r="BE3" s="100">
        <f>'Weather Thunder Bay'!N15</f>
        <v>642.6</v>
      </c>
      <c r="BF3" s="100">
        <f>'Weather Thunder Bay'!O15</f>
        <v>0</v>
      </c>
      <c r="BG3" s="100">
        <f>'Weather Thunder Bay'!P15</f>
        <v>586.6</v>
      </c>
      <c r="BH3" s="100">
        <f>'Weather Thunder Bay'!Q15</f>
        <v>0</v>
      </c>
      <c r="BI3" s="100">
        <f>'Weather Thunder Bay'!R15</f>
        <v>-12.95</v>
      </c>
      <c r="BJ3" s="100">
        <f>'Weather Kenora'!D15</f>
        <v>933.4</v>
      </c>
      <c r="BK3" s="100">
        <f>'Weather Kenora'!E15</f>
        <v>0</v>
      </c>
      <c r="BL3" s="100">
        <f>'Weather Kenora'!F15</f>
        <v>877.4</v>
      </c>
      <c r="BM3" s="100">
        <f>'Weather Kenora'!G15</f>
        <v>0</v>
      </c>
      <c r="BN3" s="100">
        <f>'Weather Kenora'!H15</f>
        <v>821.4</v>
      </c>
      <c r="BO3" s="100">
        <f>'Weather Kenora'!I15</f>
        <v>0</v>
      </c>
      <c r="BP3" s="100">
        <f>'Weather Kenora'!J15</f>
        <v>765.4</v>
      </c>
      <c r="BQ3" s="100">
        <f>'Weather Kenora'!K15</f>
        <v>0</v>
      </c>
      <c r="BR3" s="100">
        <f>'Weather Kenora'!L15</f>
        <v>709.4</v>
      </c>
      <c r="BS3" s="100">
        <f>'Weather Kenora'!M15</f>
        <v>0</v>
      </c>
      <c r="BT3" s="100">
        <f>'Weather Kenora'!N15</f>
        <v>653.4</v>
      </c>
      <c r="BU3" s="100">
        <f>'Weather Kenora'!O15</f>
        <v>0</v>
      </c>
      <c r="BV3" s="100">
        <f>'Weather Kenora'!P15</f>
        <v>597.4</v>
      </c>
      <c r="BW3" s="100">
        <f>'Weather Kenora'!Q15</f>
        <v>0</v>
      </c>
      <c r="BX3" s="100">
        <f>'Weather Kenora'!R15</f>
        <v>-13.335714285714285</v>
      </c>
      <c r="BY3" s="5">
        <f>'Economic Variables'!D17</f>
        <v>6786.9</v>
      </c>
      <c r="BZ3" s="5">
        <f>'Economic Variables'!E17</f>
        <v>6713.2</v>
      </c>
      <c r="CA3" s="5">
        <f>'Economic Variables'!F17</f>
        <v>62</v>
      </c>
      <c r="CB3" s="5">
        <f>'Economic Variables'!G17</f>
        <v>61.7</v>
      </c>
      <c r="CC3" s="5">
        <f>'Economic Variables'!H17</f>
        <v>643937</v>
      </c>
      <c r="CD3" s="5">
        <f>'Economic Variables'!I17</f>
        <v>7062</v>
      </c>
      <c r="CE3" s="5">
        <f>'Economic Variables'!J17</f>
        <v>6218.8</v>
      </c>
      <c r="CF3" s="5">
        <f>'Economic Variables'!K17</f>
        <v>480.3</v>
      </c>
      <c r="CG3" s="5">
        <f>'Economic Variables'!L17</f>
        <v>8057.8</v>
      </c>
      <c r="CH3" s="5">
        <f>'Economic Variables'!M17</f>
        <v>27.7</v>
      </c>
      <c r="CI3" s="5">
        <f>'Economic Variables'!N17</f>
        <v>1420.3</v>
      </c>
      <c r="CJ3" s="5">
        <f t="shared" si="10"/>
        <v>15119.8</v>
      </c>
      <c r="CK3" s="5">
        <f>'Economic Variables'!P17</f>
        <v>636934</v>
      </c>
      <c r="CL3" s="5">
        <f>'Economic Variables'!Q17</f>
        <v>6652</v>
      </c>
      <c r="CM3" s="5">
        <f>'Economic Variables'!R17</f>
        <v>8048</v>
      </c>
      <c r="CN3" s="5">
        <f>'Economic Variables'!S17</f>
        <v>3313</v>
      </c>
      <c r="CO3" s="5">
        <f>'Economic Variables'!W17</f>
        <v>0</v>
      </c>
      <c r="CP3" s="5">
        <f>'Economic Variables'!X17</f>
        <v>0</v>
      </c>
      <c r="CQ3" s="5">
        <f>'Economic Variables'!Y17</f>
        <v>0</v>
      </c>
      <c r="CR3" s="5">
        <f t="shared" ref="CR3:CR30" si="101">CR2+1</f>
        <v>2</v>
      </c>
      <c r="CS3" s="69">
        <f t="shared" ref="CS3:CS30" si="102">LOG(CR3)</f>
        <v>0.3010299956639812</v>
      </c>
      <c r="CT3" s="5">
        <f t="shared" ref="CT3:CT30" si="103">CR3^2</f>
        <v>4</v>
      </c>
      <c r="CU3">
        <v>0</v>
      </c>
      <c r="CV3">
        <v>1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f t="shared" si="11"/>
        <v>0</v>
      </c>
      <c r="DJ3">
        <v>28</v>
      </c>
      <c r="DK3">
        <v>19</v>
      </c>
      <c r="DL3">
        <v>0</v>
      </c>
      <c r="DM3">
        <v>0</v>
      </c>
      <c r="DN3">
        <f>DN2</f>
        <v>0</v>
      </c>
      <c r="DO3">
        <v>0</v>
      </c>
      <c r="DP3" s="61">
        <f t="shared" si="12"/>
        <v>0</v>
      </c>
      <c r="DQ3" s="61">
        <f t="shared" si="13"/>
        <v>0</v>
      </c>
      <c r="DR3" s="61">
        <f t="shared" si="14"/>
        <v>0</v>
      </c>
      <c r="DS3" s="61">
        <f t="shared" si="15"/>
        <v>0</v>
      </c>
      <c r="DT3" s="61">
        <f t="shared" si="16"/>
        <v>0</v>
      </c>
      <c r="DU3" s="61">
        <f t="shared" si="17"/>
        <v>0</v>
      </c>
      <c r="DV3" s="61">
        <f t="shared" si="18"/>
        <v>0</v>
      </c>
      <c r="DW3" s="61">
        <f t="shared" si="19"/>
        <v>0</v>
      </c>
      <c r="DX3" s="61">
        <f t="shared" si="20"/>
        <v>0</v>
      </c>
      <c r="DY3" s="61">
        <f t="shared" si="21"/>
        <v>0</v>
      </c>
      <c r="DZ3" s="61">
        <f t="shared" si="22"/>
        <v>0</v>
      </c>
      <c r="EA3" s="61">
        <f t="shared" si="23"/>
        <v>0</v>
      </c>
      <c r="EB3" s="61">
        <f t="shared" si="24"/>
        <v>0</v>
      </c>
      <c r="EC3" s="61">
        <f t="shared" si="25"/>
        <v>0</v>
      </c>
      <c r="ED3" s="61">
        <f t="shared" si="26"/>
        <v>0</v>
      </c>
      <c r="EE3" s="61">
        <f t="shared" si="27"/>
        <v>0</v>
      </c>
      <c r="EF3" s="61">
        <f t="shared" si="28"/>
        <v>0</v>
      </c>
      <c r="EG3" s="61">
        <f t="shared" si="29"/>
        <v>0</v>
      </c>
      <c r="EH3" s="61">
        <f t="shared" si="30"/>
        <v>0</v>
      </c>
      <c r="EI3" s="61">
        <f t="shared" si="31"/>
        <v>0</v>
      </c>
      <c r="EJ3" s="61">
        <f t="shared" si="32"/>
        <v>0</v>
      </c>
      <c r="EK3" s="61">
        <f t="shared" si="33"/>
        <v>0</v>
      </c>
      <c r="EL3" s="61">
        <f t="shared" si="34"/>
        <v>0</v>
      </c>
      <c r="EM3" s="61">
        <f t="shared" si="35"/>
        <v>0</v>
      </c>
      <c r="EN3" s="61">
        <f t="shared" si="36"/>
        <v>0</v>
      </c>
      <c r="EO3" s="61">
        <f t="shared" si="37"/>
        <v>0</v>
      </c>
      <c r="EP3" s="61">
        <f t="shared" si="38"/>
        <v>0</v>
      </c>
      <c r="EQ3" s="61">
        <f t="shared" si="39"/>
        <v>0</v>
      </c>
      <c r="ER3" s="67">
        <f t="shared" si="40"/>
        <v>24.670539435130816</v>
      </c>
      <c r="ES3" s="67">
        <f t="shared" si="41"/>
        <v>99.212881135289393</v>
      </c>
      <c r="ET3" s="67">
        <f t="shared" si="42"/>
        <v>2689.7653657362484</v>
      </c>
      <c r="EU3" s="67">
        <f t="shared" si="43"/>
        <v>34856.861861762409</v>
      </c>
      <c r="EV3" s="61">
        <f t="shared" si="44"/>
        <v>1825.1979267495972</v>
      </c>
      <c r="EW3" s="61">
        <f t="shared" si="45"/>
        <v>23652.870549053063</v>
      </c>
      <c r="EX3" s="16">
        <f t="shared" si="46"/>
        <v>34545861.649999939</v>
      </c>
      <c r="EY3" s="16">
        <f t="shared" si="47"/>
        <v>176940.41256067861</v>
      </c>
      <c r="EZ3" s="16">
        <f t="shared" si="48"/>
        <v>34722802.062560618</v>
      </c>
      <c r="FA3" s="16">
        <f t="shared" si="49"/>
        <v>49582.586751302108</v>
      </c>
      <c r="FB3" s="16">
        <f t="shared" si="50"/>
        <v>14571432.829999998</v>
      </c>
      <c r="FC3" s="16">
        <f t="shared" si="51"/>
        <v>215831.77318132541</v>
      </c>
      <c r="FD3" s="16">
        <f t="shared" si="52"/>
        <v>14787264.603181323</v>
      </c>
      <c r="FE3" s="16">
        <f t="shared" si="53"/>
        <v>5282.3714328342003</v>
      </c>
      <c r="FF3" s="16">
        <f t="shared" si="54"/>
        <v>29329902.739999998</v>
      </c>
      <c r="FG3" s="16">
        <f t="shared" si="55"/>
        <v>285275.22064499039</v>
      </c>
      <c r="FH3" s="16">
        <f t="shared" si="56"/>
        <v>29615177.96064499</v>
      </c>
      <c r="FI3" s="16">
        <f t="shared" si="57"/>
        <v>69329.257500000007</v>
      </c>
      <c r="FJ3" s="16">
        <f t="shared" si="58"/>
        <v>575.69609239366355</v>
      </c>
      <c r="FK3" s="16">
        <f t="shared" si="59"/>
        <v>13693175.285000004</v>
      </c>
      <c r="FL3" s="16">
        <f t="shared" si="60"/>
        <v>142556.39280194757</v>
      </c>
      <c r="FM3" s="16">
        <f t="shared" si="61"/>
        <v>13835731.677801952</v>
      </c>
      <c r="FN3" s="16">
        <f t="shared" si="62"/>
        <v>42502.70423333333</v>
      </c>
      <c r="FO3" s="16">
        <f t="shared" si="63"/>
        <v>20.891048855251739</v>
      </c>
      <c r="FP3" s="16">
        <f t="shared" si="64"/>
        <v>1059377.8058333332</v>
      </c>
      <c r="FQ3" s="16">
        <f t="shared" si="65"/>
        <v>2915.5241666666666</v>
      </c>
      <c r="FR3" s="16">
        <f t="shared" si="66"/>
        <v>13642.559950086801</v>
      </c>
      <c r="FS3" s="16">
        <f t="shared" si="67"/>
        <v>12074.5</v>
      </c>
      <c r="FT3" s="16">
        <f t="shared" si="68"/>
        <v>32.458333333333336</v>
      </c>
      <c r="FU3" s="16">
        <f t="shared" si="69"/>
        <v>1093.335887315538</v>
      </c>
      <c r="FV3" s="16">
        <f t="shared" si="70"/>
        <v>181504.56166666668</v>
      </c>
      <c r="FW3" s="16">
        <f t="shared" si="71"/>
        <v>498.36061604817729</v>
      </c>
      <c r="FX3">
        <f t="shared" si="72"/>
        <v>0</v>
      </c>
      <c r="FY3">
        <f t="shared" si="73"/>
        <v>0</v>
      </c>
      <c r="FZ3">
        <f t="shared" si="74"/>
        <v>0</v>
      </c>
      <c r="GA3">
        <f t="shared" si="75"/>
        <v>0</v>
      </c>
      <c r="GB3">
        <f t="shared" si="76"/>
        <v>0</v>
      </c>
      <c r="GC3">
        <f t="shared" si="77"/>
        <v>0</v>
      </c>
      <c r="GD3">
        <f t="shared" si="78"/>
        <v>0</v>
      </c>
      <c r="GE3">
        <f t="shared" si="79"/>
        <v>0</v>
      </c>
      <c r="GF3">
        <f t="shared" si="80"/>
        <v>0</v>
      </c>
      <c r="GG3">
        <f t="shared" si="81"/>
        <v>0</v>
      </c>
      <c r="GH3">
        <f t="shared" si="82"/>
        <v>0</v>
      </c>
      <c r="GI3">
        <f t="shared" si="83"/>
        <v>0</v>
      </c>
      <c r="GJ3">
        <f t="shared" si="84"/>
        <v>0</v>
      </c>
      <c r="GK3">
        <f t="shared" si="85"/>
        <v>0</v>
      </c>
      <c r="GL3">
        <f t="shared" si="86"/>
        <v>0</v>
      </c>
      <c r="GM3">
        <f t="shared" si="87"/>
        <v>0</v>
      </c>
      <c r="GN3">
        <f t="shared" si="88"/>
        <v>0</v>
      </c>
      <c r="GO3">
        <f t="shared" si="89"/>
        <v>0</v>
      </c>
      <c r="GP3">
        <f t="shared" si="90"/>
        <v>0</v>
      </c>
      <c r="GQ3">
        <f t="shared" si="91"/>
        <v>0</v>
      </c>
      <c r="GR3">
        <f t="shared" si="92"/>
        <v>0</v>
      </c>
      <c r="GS3">
        <f t="shared" si="93"/>
        <v>0</v>
      </c>
      <c r="GT3">
        <f t="shared" si="94"/>
        <v>0</v>
      </c>
      <c r="GU3">
        <f t="shared" si="95"/>
        <v>0</v>
      </c>
      <c r="GV3">
        <f t="shared" si="96"/>
        <v>0</v>
      </c>
      <c r="GW3">
        <f t="shared" si="97"/>
        <v>0</v>
      </c>
      <c r="GX3">
        <f t="shared" si="98"/>
        <v>0</v>
      </c>
      <c r="GY3">
        <f t="shared" si="99"/>
        <v>0</v>
      </c>
      <c r="GZ3">
        <f t="shared" si="100"/>
        <v>0</v>
      </c>
      <c r="HA3" s="2">
        <v>0</v>
      </c>
      <c r="HB3" s="2">
        <v>0</v>
      </c>
      <c r="HC3" s="2">
        <v>0</v>
      </c>
      <c r="HD3" s="2">
        <v>0</v>
      </c>
      <c r="HE3" s="2">
        <v>0</v>
      </c>
    </row>
    <row r="4" spans="1:213" s="2" customFormat="1" x14ac:dyDescent="0.25">
      <c r="A4" s="3">
        <v>41334</v>
      </c>
      <c r="B4">
        <f t="shared" si="2"/>
        <v>2013</v>
      </c>
      <c r="C4" s="2">
        <v>30782617.299999747</v>
      </c>
      <c r="D4" s="2">
        <f>VLOOKUP(B4,'Historic CDM'!$B$127:$I$138,2,FALSE)/12</f>
        <v>162514.80645591556</v>
      </c>
      <c r="E4" s="2">
        <f t="shared" si="3"/>
        <v>30945132.106455661</v>
      </c>
      <c r="F4" s="2">
        <v>44966.241238064264</v>
      </c>
      <c r="G4" s="230">
        <v>12426306.059999997</v>
      </c>
      <c r="H4" s="2">
        <f>VLOOKUP(B4,'Historic CDM'!$B$127:$I$138,3,FALSE)/12</f>
        <v>204931.78446639515</v>
      </c>
      <c r="I4" s="2">
        <f t="shared" si="4"/>
        <v>12631237.844466392</v>
      </c>
      <c r="J4" s="231">
        <v>4537.7168714735235</v>
      </c>
      <c r="K4" s="230">
        <v>26208213</v>
      </c>
      <c r="L4" s="2">
        <f>VLOOKUP(B4,'Historic CDM'!$B$127:$I$138,4,FALSE)/12</f>
        <v>279144.66976067756</v>
      </c>
      <c r="M4" s="2">
        <f t="shared" si="5"/>
        <v>26487357.669760678</v>
      </c>
      <c r="N4" s="234">
        <v>60241.607500000006</v>
      </c>
      <c r="O4" s="231">
        <v>507.67261081271738</v>
      </c>
      <c r="P4" s="230">
        <v>14984940.905000001</v>
      </c>
      <c r="Q4" s="231">
        <f>VLOOKUP(B4,'Historic CDM'!$B$127:$I$138,5,FALSE)/12</f>
        <v>142556.39280194757</v>
      </c>
      <c r="R4" s="2">
        <f t="shared" si="6"/>
        <v>15127497.297801949</v>
      </c>
      <c r="S4" s="2">
        <v>42502.70423333333</v>
      </c>
      <c r="T4" s="231">
        <v>20.864351060655384</v>
      </c>
      <c r="U4" s="231">
        <v>879617.80583333317</v>
      </c>
      <c r="V4" s="2">
        <v>2487.5241666666666</v>
      </c>
      <c r="W4" s="231">
        <v>13114.975341796871</v>
      </c>
      <c r="X4" s="231">
        <v>12074.5</v>
      </c>
      <c r="Y4" s="2">
        <v>32.458333333333336</v>
      </c>
      <c r="Z4" s="231">
        <v>170.83994208441825</v>
      </c>
      <c r="AA4" s="233">
        <v>166021.68166666667</v>
      </c>
      <c r="AB4" s="231">
        <v>465.11036851671025</v>
      </c>
      <c r="AC4" s="237">
        <v>3431913.640000009</v>
      </c>
      <c r="AD4" s="231">
        <f>VLOOKUP(B4,'Historic CDM'!$N$127:$S$138,2,FALSE)/12</f>
        <v>14425.606104763048</v>
      </c>
      <c r="AE4" s="2">
        <f t="shared" si="7"/>
        <v>3446339.2461047722</v>
      </c>
      <c r="AF4" s="163">
        <v>4646</v>
      </c>
      <c r="AG4" s="231">
        <v>2163329.1099999989</v>
      </c>
      <c r="AH4" s="231">
        <f>VLOOKUP(B4,'Historic CDM'!$N$127:$S$138,3,FALSE)/12</f>
        <v>10899.988714930261</v>
      </c>
      <c r="AI4" s="2">
        <f t="shared" si="8"/>
        <v>2174229.0987149291</v>
      </c>
      <c r="AJ4" s="247">
        <v>748.74999999999989</v>
      </c>
      <c r="AK4" s="231">
        <v>3662855.49</v>
      </c>
      <c r="AL4" s="231">
        <f>VLOOKUP(B4,'Historic CDM'!$N$127:$S$138,4,FALSE)/12</f>
        <v>6130.5508843128337</v>
      </c>
      <c r="AM4" s="2">
        <f t="shared" si="9"/>
        <v>3668986.0408843132</v>
      </c>
      <c r="AN4" s="231">
        <v>8405.01</v>
      </c>
      <c r="AO4" s="4">
        <v>66.499999999999986</v>
      </c>
      <c r="AP4" s="231">
        <v>199020</v>
      </c>
      <c r="AQ4" s="231">
        <v>428</v>
      </c>
      <c r="AR4" s="231">
        <v>532</v>
      </c>
      <c r="AS4" s="231">
        <v>17142.07</v>
      </c>
      <c r="AT4">
        <v>33</v>
      </c>
      <c r="AU4" s="100">
        <f>'Weather Thunder Bay'!D16</f>
        <v>829.3</v>
      </c>
      <c r="AV4" s="100">
        <f>'Weather Thunder Bay'!E16</f>
        <v>0</v>
      </c>
      <c r="AW4" s="100">
        <f>'Weather Thunder Bay'!F16</f>
        <v>767.3</v>
      </c>
      <c r="AX4" s="100">
        <f>'Weather Thunder Bay'!G16</f>
        <v>0</v>
      </c>
      <c r="AY4" s="100">
        <f>'Weather Thunder Bay'!H16</f>
        <v>705.3</v>
      </c>
      <c r="AZ4" s="100">
        <f>'Weather Thunder Bay'!I16</f>
        <v>0</v>
      </c>
      <c r="BA4" s="100">
        <f>'Weather Thunder Bay'!J16</f>
        <v>643.29999999999995</v>
      </c>
      <c r="BB4" s="100">
        <f>'Weather Thunder Bay'!K16</f>
        <v>0</v>
      </c>
      <c r="BC4" s="100">
        <f>'Weather Thunder Bay'!L16</f>
        <v>581.29999999999995</v>
      </c>
      <c r="BD4" s="100">
        <f>'Weather Thunder Bay'!M16</f>
        <v>0</v>
      </c>
      <c r="BE4" s="100">
        <f>'Weather Thunder Bay'!N16</f>
        <v>519.29999999999995</v>
      </c>
      <c r="BF4" s="100">
        <f>'Weather Thunder Bay'!O16</f>
        <v>0</v>
      </c>
      <c r="BG4" s="100">
        <f>'Weather Thunder Bay'!P16</f>
        <v>457.3</v>
      </c>
      <c r="BH4" s="100">
        <f>'Weather Thunder Bay'!Q16</f>
        <v>0</v>
      </c>
      <c r="BI4" s="100">
        <f>'Weather Thunder Bay'!R16</f>
        <v>-6.7516129032258085</v>
      </c>
      <c r="BJ4" s="100">
        <f>'Weather Kenora'!D16</f>
        <v>852.7</v>
      </c>
      <c r="BK4" s="100">
        <f>'Weather Kenora'!E16</f>
        <v>0</v>
      </c>
      <c r="BL4" s="100">
        <f>'Weather Kenora'!F16</f>
        <v>790.7</v>
      </c>
      <c r="BM4" s="100">
        <f>'Weather Kenora'!G16</f>
        <v>0</v>
      </c>
      <c r="BN4" s="100">
        <f>'Weather Kenora'!H16</f>
        <v>728.7</v>
      </c>
      <c r="BO4" s="100">
        <f>'Weather Kenora'!I16</f>
        <v>0</v>
      </c>
      <c r="BP4" s="100">
        <f>'Weather Kenora'!J16</f>
        <v>666.7</v>
      </c>
      <c r="BQ4" s="100">
        <f>'Weather Kenora'!K16</f>
        <v>0</v>
      </c>
      <c r="BR4" s="100">
        <f>'Weather Kenora'!L16</f>
        <v>604.70000000000005</v>
      </c>
      <c r="BS4" s="100">
        <f>'Weather Kenora'!M16</f>
        <v>0</v>
      </c>
      <c r="BT4" s="100">
        <f>'Weather Kenora'!N16</f>
        <v>542.70000000000005</v>
      </c>
      <c r="BU4" s="100">
        <f>'Weather Kenora'!O16</f>
        <v>0</v>
      </c>
      <c r="BV4" s="100">
        <f>'Weather Kenora'!P16</f>
        <v>480.7</v>
      </c>
      <c r="BW4" s="100">
        <f>'Weather Kenora'!Q16</f>
        <v>0</v>
      </c>
      <c r="BX4" s="100">
        <f>'Weather Kenora'!R16</f>
        <v>-7.5064516129032262</v>
      </c>
      <c r="BY4" s="5">
        <f>'Economic Variables'!D18</f>
        <v>6786.1</v>
      </c>
      <c r="BZ4" s="5">
        <f>'Economic Variables'!E18</f>
        <v>6677.7</v>
      </c>
      <c r="CA4" s="5">
        <f>'Economic Variables'!F18</f>
        <v>62.7</v>
      </c>
      <c r="CB4" s="5">
        <f>'Economic Variables'!G18</f>
        <v>61.8</v>
      </c>
      <c r="CC4" s="5">
        <f>'Economic Variables'!H18</f>
        <v>643937</v>
      </c>
      <c r="CD4" s="5">
        <f>'Economic Variables'!I18</f>
        <v>7062</v>
      </c>
      <c r="CE4" s="5">
        <f>'Economic Variables'!J18</f>
        <v>6218.8</v>
      </c>
      <c r="CF4" s="5">
        <f>'Economic Variables'!K18</f>
        <v>480.3</v>
      </c>
      <c r="CG4" s="5">
        <f>'Economic Variables'!L18</f>
        <v>8057.8</v>
      </c>
      <c r="CH4" s="5">
        <f>'Economic Variables'!M18</f>
        <v>27.7</v>
      </c>
      <c r="CI4" s="5">
        <f>'Economic Variables'!N18</f>
        <v>1420.3</v>
      </c>
      <c r="CJ4" s="5">
        <f t="shared" si="10"/>
        <v>15119.8</v>
      </c>
      <c r="CK4" s="5">
        <f>'Economic Variables'!P18</f>
        <v>636934</v>
      </c>
      <c r="CL4" s="5">
        <f>'Economic Variables'!Q18</f>
        <v>6652</v>
      </c>
      <c r="CM4" s="5">
        <f>'Economic Variables'!R18</f>
        <v>8048</v>
      </c>
      <c r="CN4" s="5">
        <f>'Economic Variables'!S18</f>
        <v>3313</v>
      </c>
      <c r="CO4" s="5">
        <f>'Economic Variables'!W18</f>
        <v>0</v>
      </c>
      <c r="CP4" s="5">
        <f>'Economic Variables'!X18</f>
        <v>0</v>
      </c>
      <c r="CQ4" s="5">
        <f>'Economic Variables'!Y18</f>
        <v>0</v>
      </c>
      <c r="CR4" s="5">
        <f t="shared" si="101"/>
        <v>3</v>
      </c>
      <c r="CS4" s="69">
        <f t="shared" si="102"/>
        <v>0.47712125471966244</v>
      </c>
      <c r="CT4" s="5">
        <f t="shared" si="103"/>
        <v>9</v>
      </c>
      <c r="CU4">
        <v>0</v>
      </c>
      <c r="CV4">
        <v>0</v>
      </c>
      <c r="CW4">
        <v>1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1</v>
      </c>
      <c r="DH4">
        <v>0</v>
      </c>
      <c r="DI4">
        <f t="shared" si="11"/>
        <v>1</v>
      </c>
      <c r="DJ4">
        <v>31</v>
      </c>
      <c r="DK4">
        <v>19</v>
      </c>
      <c r="DL4">
        <v>0</v>
      </c>
      <c r="DM4">
        <v>0</v>
      </c>
      <c r="DN4">
        <f t="shared" ref="DN4:DN55" si="104">DN3</f>
        <v>0</v>
      </c>
      <c r="DO4">
        <v>0</v>
      </c>
      <c r="DP4" s="61">
        <f t="shared" si="12"/>
        <v>0</v>
      </c>
      <c r="DQ4" s="61">
        <f t="shared" si="13"/>
        <v>0</v>
      </c>
      <c r="DR4" s="61">
        <f t="shared" si="14"/>
        <v>0</v>
      </c>
      <c r="DS4" s="61">
        <f t="shared" si="15"/>
        <v>0</v>
      </c>
      <c r="DT4" s="61">
        <f t="shared" si="16"/>
        <v>0</v>
      </c>
      <c r="DU4" s="61">
        <f t="shared" si="17"/>
        <v>0</v>
      </c>
      <c r="DV4" s="61">
        <f t="shared" si="18"/>
        <v>0</v>
      </c>
      <c r="DW4" s="61">
        <f t="shared" si="19"/>
        <v>0</v>
      </c>
      <c r="DX4" s="61">
        <f t="shared" si="20"/>
        <v>0</v>
      </c>
      <c r="DY4" s="61">
        <f t="shared" si="21"/>
        <v>0</v>
      </c>
      <c r="DZ4" s="61">
        <f t="shared" si="22"/>
        <v>0</v>
      </c>
      <c r="EA4" s="61">
        <f t="shared" si="23"/>
        <v>0</v>
      </c>
      <c r="EB4" s="61">
        <f t="shared" si="24"/>
        <v>0</v>
      </c>
      <c r="EC4" s="61">
        <f t="shared" si="25"/>
        <v>0</v>
      </c>
      <c r="ED4" s="61">
        <f t="shared" si="26"/>
        <v>0</v>
      </c>
      <c r="EE4" s="61">
        <f t="shared" si="27"/>
        <v>0</v>
      </c>
      <c r="EF4" s="61">
        <f t="shared" si="28"/>
        <v>0</v>
      </c>
      <c r="EG4" s="61">
        <f t="shared" si="29"/>
        <v>0</v>
      </c>
      <c r="EH4" s="61">
        <f t="shared" si="30"/>
        <v>0</v>
      </c>
      <c r="EI4" s="61">
        <f t="shared" si="31"/>
        <v>0</v>
      </c>
      <c r="EJ4" s="61">
        <f t="shared" si="32"/>
        <v>0</v>
      </c>
      <c r="EK4" s="61">
        <f t="shared" si="33"/>
        <v>0</v>
      </c>
      <c r="EL4" s="61">
        <f t="shared" si="34"/>
        <v>0</v>
      </c>
      <c r="EM4" s="61">
        <f t="shared" si="35"/>
        <v>0</v>
      </c>
      <c r="EN4" s="61">
        <f t="shared" si="36"/>
        <v>0</v>
      </c>
      <c r="EO4" s="61">
        <f t="shared" si="37"/>
        <v>0</v>
      </c>
      <c r="EP4" s="61">
        <f t="shared" si="38"/>
        <v>0</v>
      </c>
      <c r="EQ4" s="61">
        <f t="shared" si="39"/>
        <v>0</v>
      </c>
      <c r="ER4" s="67">
        <f t="shared" si="40"/>
        <v>22.199544379643928</v>
      </c>
      <c r="ES4" s="67">
        <f t="shared" si="41"/>
        <v>89.793897866760048</v>
      </c>
      <c r="ET4" s="67">
        <f t="shared" si="42"/>
        <v>2746.0048594535515</v>
      </c>
      <c r="EU4" s="67">
        <f t="shared" si="43"/>
        <v>38160.02069706146</v>
      </c>
      <c r="EV4" s="61">
        <f t="shared" si="44"/>
        <v>1683.0352364392736</v>
      </c>
      <c r="EW4" s="61">
        <f t="shared" si="45"/>
        <v>23388.39978206993</v>
      </c>
      <c r="EX4" s="16">
        <f t="shared" si="46"/>
        <v>34214530.939999759</v>
      </c>
      <c r="EY4" s="16">
        <f t="shared" si="47"/>
        <v>176940.41256067861</v>
      </c>
      <c r="EZ4" s="16">
        <f t="shared" si="48"/>
        <v>34391471.352560431</v>
      </c>
      <c r="FA4" s="16">
        <f t="shared" si="49"/>
        <v>49612.241238064264</v>
      </c>
      <c r="FB4" s="16">
        <f t="shared" si="50"/>
        <v>14589635.169999996</v>
      </c>
      <c r="FC4" s="16">
        <f t="shared" si="51"/>
        <v>215831.77318132541</v>
      </c>
      <c r="FD4" s="16">
        <f t="shared" si="52"/>
        <v>14805466.943181321</v>
      </c>
      <c r="FE4" s="16">
        <f t="shared" si="53"/>
        <v>5286.4668714735235</v>
      </c>
      <c r="FF4" s="16">
        <f t="shared" si="54"/>
        <v>29871068.490000002</v>
      </c>
      <c r="FG4" s="16">
        <f t="shared" si="55"/>
        <v>285275.22064499039</v>
      </c>
      <c r="FH4" s="16">
        <f t="shared" si="56"/>
        <v>30156343.71064499</v>
      </c>
      <c r="FI4" s="16">
        <f t="shared" si="57"/>
        <v>68646.617500000008</v>
      </c>
      <c r="FJ4" s="16">
        <f t="shared" si="58"/>
        <v>574.17261081271738</v>
      </c>
      <c r="FK4" s="16">
        <f t="shared" si="59"/>
        <v>14984940.905000001</v>
      </c>
      <c r="FL4" s="16">
        <f t="shared" si="60"/>
        <v>142556.39280194757</v>
      </c>
      <c r="FM4" s="16">
        <f t="shared" si="61"/>
        <v>15127497.297801949</v>
      </c>
      <c r="FN4" s="16">
        <f t="shared" si="62"/>
        <v>42502.70423333333</v>
      </c>
      <c r="FO4" s="16">
        <f t="shared" si="63"/>
        <v>20.864351060655384</v>
      </c>
      <c r="FP4" s="16">
        <f t="shared" si="64"/>
        <v>1078637.8058333332</v>
      </c>
      <c r="FQ4" s="16">
        <f t="shared" si="65"/>
        <v>2915.5241666666666</v>
      </c>
      <c r="FR4" s="16">
        <f t="shared" si="66"/>
        <v>13646.975341796871</v>
      </c>
      <c r="FS4" s="16">
        <f t="shared" si="67"/>
        <v>12074.5</v>
      </c>
      <c r="FT4" s="16">
        <f t="shared" si="68"/>
        <v>32.458333333333336</v>
      </c>
      <c r="FU4" s="16">
        <f t="shared" si="69"/>
        <v>1000.1399420844182</v>
      </c>
      <c r="FV4" s="16">
        <f t="shared" si="70"/>
        <v>183163.75166666668</v>
      </c>
      <c r="FW4" s="16">
        <f t="shared" si="71"/>
        <v>498.11036851671025</v>
      </c>
      <c r="FX4">
        <f t="shared" si="72"/>
        <v>0</v>
      </c>
      <c r="FY4">
        <f t="shared" si="73"/>
        <v>0</v>
      </c>
      <c r="FZ4">
        <f t="shared" si="74"/>
        <v>0</v>
      </c>
      <c r="GA4">
        <f t="shared" si="75"/>
        <v>0</v>
      </c>
      <c r="GB4">
        <f t="shared" si="76"/>
        <v>0</v>
      </c>
      <c r="GC4">
        <f t="shared" si="77"/>
        <v>0</v>
      </c>
      <c r="GD4">
        <f t="shared" si="78"/>
        <v>0</v>
      </c>
      <c r="GE4">
        <f t="shared" si="79"/>
        <v>0</v>
      </c>
      <c r="GF4">
        <f t="shared" si="80"/>
        <v>0</v>
      </c>
      <c r="GG4">
        <f t="shared" si="81"/>
        <v>0</v>
      </c>
      <c r="GH4">
        <f t="shared" si="82"/>
        <v>0</v>
      </c>
      <c r="GI4">
        <f t="shared" si="83"/>
        <v>0</v>
      </c>
      <c r="GJ4">
        <f t="shared" si="84"/>
        <v>0</v>
      </c>
      <c r="GK4">
        <f t="shared" si="85"/>
        <v>0</v>
      </c>
      <c r="GL4">
        <f t="shared" si="86"/>
        <v>0</v>
      </c>
      <c r="GM4">
        <f t="shared" si="87"/>
        <v>0</v>
      </c>
      <c r="GN4">
        <f t="shared" si="88"/>
        <v>0</v>
      </c>
      <c r="GO4">
        <f t="shared" si="89"/>
        <v>0</v>
      </c>
      <c r="GP4">
        <f t="shared" si="90"/>
        <v>0</v>
      </c>
      <c r="GQ4">
        <f t="shared" si="91"/>
        <v>0</v>
      </c>
      <c r="GR4">
        <f t="shared" si="92"/>
        <v>0</v>
      </c>
      <c r="GS4">
        <f t="shared" si="93"/>
        <v>0</v>
      </c>
      <c r="GT4">
        <f t="shared" si="94"/>
        <v>0</v>
      </c>
      <c r="GU4">
        <f t="shared" si="95"/>
        <v>0</v>
      </c>
      <c r="GV4">
        <f t="shared" si="96"/>
        <v>0</v>
      </c>
      <c r="GW4">
        <f t="shared" si="97"/>
        <v>0</v>
      </c>
      <c r="GX4">
        <f t="shared" si="98"/>
        <v>0</v>
      </c>
      <c r="GY4">
        <f t="shared" si="99"/>
        <v>0</v>
      </c>
      <c r="GZ4">
        <f t="shared" si="100"/>
        <v>0</v>
      </c>
      <c r="HA4" s="2">
        <v>0</v>
      </c>
      <c r="HB4" s="2">
        <v>0</v>
      </c>
      <c r="HC4" s="2">
        <v>0</v>
      </c>
      <c r="HD4" s="2">
        <v>0</v>
      </c>
      <c r="HE4" s="2">
        <v>0</v>
      </c>
    </row>
    <row r="5" spans="1:213" s="2" customFormat="1" x14ac:dyDescent="0.25">
      <c r="A5" s="3">
        <v>41365</v>
      </c>
      <c r="B5">
        <f t="shared" si="2"/>
        <v>2013</v>
      </c>
      <c r="C5" s="2">
        <v>26800317.319999933</v>
      </c>
      <c r="D5" s="2">
        <f>VLOOKUP(B5,'Historic CDM'!$B$127:$I$138,2,FALSE)/12</f>
        <v>162514.80645591556</v>
      </c>
      <c r="E5" s="2">
        <f t="shared" si="3"/>
        <v>26962832.126455847</v>
      </c>
      <c r="F5" s="2">
        <v>44979.89572482642</v>
      </c>
      <c r="G5" s="230">
        <v>11024965.649999976</v>
      </c>
      <c r="H5" s="2">
        <f>VLOOKUP(B5,'Historic CDM'!$B$127:$I$138,3,FALSE)/12</f>
        <v>204931.78446639515</v>
      </c>
      <c r="I5" s="2">
        <f t="shared" si="4"/>
        <v>11229897.434466371</v>
      </c>
      <c r="J5" s="231">
        <v>4541.8956434461797</v>
      </c>
      <c r="K5" s="230">
        <v>22900049</v>
      </c>
      <c r="L5" s="2">
        <f>VLOOKUP(B5,'Historic CDM'!$B$127:$I$138,4,FALSE)/12</f>
        <v>279144.66976067756</v>
      </c>
      <c r="M5" s="2">
        <f t="shared" si="5"/>
        <v>23179193.669760678</v>
      </c>
      <c r="N5" s="234">
        <v>60241.607500000006</v>
      </c>
      <c r="O5" s="231">
        <v>506.31579589843784</v>
      </c>
      <c r="P5" s="230">
        <v>16094492.905000001</v>
      </c>
      <c r="Q5" s="231">
        <f>VLOOKUP(B5,'Historic CDM'!$B$127:$I$138,5,FALSE)/12</f>
        <v>142556.39280194757</v>
      </c>
      <c r="R5" s="2">
        <f t="shared" si="6"/>
        <v>16237049.297801949</v>
      </c>
      <c r="S5" s="2">
        <v>42502.70423333333</v>
      </c>
      <c r="T5" s="231">
        <v>20.837653266059029</v>
      </c>
      <c r="U5" s="231">
        <v>879617.80583333317</v>
      </c>
      <c r="V5" s="2">
        <v>2487.5241666666666</v>
      </c>
      <c r="W5" s="231">
        <v>13119.390733506942</v>
      </c>
      <c r="X5" s="231">
        <v>12074.5</v>
      </c>
      <c r="Y5" s="2">
        <v>32.458333333333336</v>
      </c>
      <c r="Z5" s="231">
        <v>170.94399685329847</v>
      </c>
      <c r="AA5" s="233">
        <v>166021.68166666667</v>
      </c>
      <c r="AB5" s="231">
        <v>464.86012098524321</v>
      </c>
      <c r="AC5" s="237">
        <v>2920438.5299999937</v>
      </c>
      <c r="AD5" s="231">
        <f>VLOOKUP(B5,'Historic CDM'!$N$127:$S$138,2,FALSE)/12</f>
        <v>14425.606104763048</v>
      </c>
      <c r="AE5" s="2">
        <f t="shared" si="7"/>
        <v>2934864.136104757</v>
      </c>
      <c r="AF5" s="163">
        <v>4681</v>
      </c>
      <c r="AG5" s="231">
        <v>1868004.1199999989</v>
      </c>
      <c r="AH5" s="231">
        <f>VLOOKUP(B5,'Historic CDM'!$N$127:$S$138,3,FALSE)/12</f>
        <v>10899.988714930261</v>
      </c>
      <c r="AI5" s="2">
        <f t="shared" si="8"/>
        <v>1878904.1087149293</v>
      </c>
      <c r="AJ5" s="247">
        <v>748.66666666666652</v>
      </c>
      <c r="AK5" s="231">
        <v>3310165.8699999996</v>
      </c>
      <c r="AL5" s="231">
        <f>VLOOKUP(B5,'Historic CDM'!$N$127:$S$138,4,FALSE)/12</f>
        <v>6130.5508843128337</v>
      </c>
      <c r="AM5" s="2">
        <f t="shared" si="9"/>
        <v>3316296.4208843126</v>
      </c>
      <c r="AN5" s="231">
        <v>7838.0999999999995</v>
      </c>
      <c r="AO5" s="4">
        <v>66.333333333333314</v>
      </c>
      <c r="AP5" s="231">
        <v>128400</v>
      </c>
      <c r="AQ5" s="231">
        <v>428</v>
      </c>
      <c r="AR5" s="231">
        <v>532</v>
      </c>
      <c r="AS5" s="231">
        <v>16589.099999999999</v>
      </c>
      <c r="AT5">
        <v>33</v>
      </c>
      <c r="AU5" s="100">
        <f>'Weather Thunder Bay'!D17</f>
        <v>601.78</v>
      </c>
      <c r="AV5" s="100">
        <f>'Weather Thunder Bay'!E17</f>
        <v>0</v>
      </c>
      <c r="AW5" s="100">
        <f>'Weather Thunder Bay'!F17</f>
        <v>541.78</v>
      </c>
      <c r="AX5" s="100">
        <f>'Weather Thunder Bay'!G17</f>
        <v>0</v>
      </c>
      <c r="AY5" s="100">
        <f>'Weather Thunder Bay'!H17</f>
        <v>481.78</v>
      </c>
      <c r="AZ5" s="100">
        <f>'Weather Thunder Bay'!I17</f>
        <v>0</v>
      </c>
      <c r="BA5" s="100">
        <f>'Weather Thunder Bay'!J17</f>
        <v>421.78</v>
      </c>
      <c r="BB5" s="100">
        <f>'Weather Thunder Bay'!K17</f>
        <v>0</v>
      </c>
      <c r="BC5" s="100">
        <f>'Weather Thunder Bay'!L17</f>
        <v>362.78</v>
      </c>
      <c r="BD5" s="100">
        <f>'Weather Thunder Bay'!M17</f>
        <v>1</v>
      </c>
      <c r="BE5" s="100">
        <f>'Weather Thunder Bay'!N17</f>
        <v>304.77999999999997</v>
      </c>
      <c r="BF5" s="100">
        <f>'Weather Thunder Bay'!O17</f>
        <v>3</v>
      </c>
      <c r="BG5" s="100">
        <f>'Weather Thunder Bay'!P17</f>
        <v>248.08</v>
      </c>
      <c r="BH5" s="100">
        <f>'Weather Thunder Bay'!Q17</f>
        <v>6.3</v>
      </c>
      <c r="BI5" s="100">
        <f>'Weather Thunder Bay'!R17</f>
        <v>-5.9241392917036666E-2</v>
      </c>
      <c r="BJ5" s="100">
        <f>'Weather Kenora'!D17</f>
        <v>623.6</v>
      </c>
      <c r="BK5" s="100">
        <f>'Weather Kenora'!E17</f>
        <v>0</v>
      </c>
      <c r="BL5" s="100">
        <f>'Weather Kenora'!F17</f>
        <v>563.6</v>
      </c>
      <c r="BM5" s="100">
        <f>'Weather Kenora'!G17</f>
        <v>0</v>
      </c>
      <c r="BN5" s="100">
        <f>'Weather Kenora'!H17</f>
        <v>503.6</v>
      </c>
      <c r="BO5" s="100">
        <f>'Weather Kenora'!I17</f>
        <v>0</v>
      </c>
      <c r="BP5" s="100">
        <f>'Weather Kenora'!J17</f>
        <v>443.6</v>
      </c>
      <c r="BQ5" s="100">
        <f>'Weather Kenora'!K17</f>
        <v>0</v>
      </c>
      <c r="BR5" s="100">
        <f>'Weather Kenora'!L17</f>
        <v>383.6</v>
      </c>
      <c r="BS5" s="100">
        <f>'Weather Kenora'!M17</f>
        <v>0</v>
      </c>
      <c r="BT5" s="100">
        <f>'Weather Kenora'!N17</f>
        <v>325.7</v>
      </c>
      <c r="BU5" s="100">
        <f>'Weather Kenora'!O17</f>
        <v>2.1</v>
      </c>
      <c r="BV5" s="100">
        <f>'Weather Kenora'!P17</f>
        <v>271.5</v>
      </c>
      <c r="BW5" s="100">
        <f>'Weather Kenora'!Q17</f>
        <v>7.9</v>
      </c>
      <c r="BX5" s="100">
        <f>'Weather Kenora'!R17</f>
        <v>-0.78666666666666674</v>
      </c>
      <c r="BY5" s="5">
        <f>'Economic Variables'!D19</f>
        <v>6794.3</v>
      </c>
      <c r="BZ5" s="5">
        <f>'Economic Variables'!E19</f>
        <v>6706.3</v>
      </c>
      <c r="CA5" s="5">
        <f>'Economic Variables'!F19</f>
        <v>62.6</v>
      </c>
      <c r="CB5" s="5">
        <f>'Economic Variables'!G19</f>
        <v>61.5</v>
      </c>
      <c r="CC5" s="5">
        <f>'Economic Variables'!H19</f>
        <v>643937</v>
      </c>
      <c r="CD5" s="5">
        <f>'Economic Variables'!I19</f>
        <v>7062</v>
      </c>
      <c r="CE5" s="5">
        <f>'Economic Variables'!J19</f>
        <v>6218.8</v>
      </c>
      <c r="CF5" s="5">
        <f>'Economic Variables'!K19</f>
        <v>480.3</v>
      </c>
      <c r="CG5" s="5">
        <f>'Economic Variables'!L19</f>
        <v>8057.8</v>
      </c>
      <c r="CH5" s="5">
        <f>'Economic Variables'!M19</f>
        <v>27.7</v>
      </c>
      <c r="CI5" s="5">
        <f>'Economic Variables'!N19</f>
        <v>1420.3</v>
      </c>
      <c r="CJ5" s="5">
        <f t="shared" si="10"/>
        <v>15119.8</v>
      </c>
      <c r="CK5" s="5">
        <f>'Economic Variables'!P19</f>
        <v>641917</v>
      </c>
      <c r="CL5" s="5">
        <f>'Economic Variables'!Q19</f>
        <v>7071</v>
      </c>
      <c r="CM5" s="5">
        <f>'Economic Variables'!R19</f>
        <v>8039</v>
      </c>
      <c r="CN5" s="5">
        <f>'Economic Variables'!S19</f>
        <v>3093</v>
      </c>
      <c r="CO5" s="5">
        <f>'Economic Variables'!W19</f>
        <v>0</v>
      </c>
      <c r="CP5" s="5">
        <f>'Economic Variables'!X19</f>
        <v>0</v>
      </c>
      <c r="CQ5" s="5">
        <f>'Economic Variables'!Y19</f>
        <v>0</v>
      </c>
      <c r="CR5" s="5">
        <f t="shared" si="101"/>
        <v>4</v>
      </c>
      <c r="CS5" s="69">
        <f t="shared" si="102"/>
        <v>0.6020599913279624</v>
      </c>
      <c r="CT5" s="5">
        <f t="shared" si="103"/>
        <v>16</v>
      </c>
      <c r="CU5">
        <v>0</v>
      </c>
      <c r="CV5">
        <v>0</v>
      </c>
      <c r="CW5">
        <v>0</v>
      </c>
      <c r="CX5">
        <v>1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1</v>
      </c>
      <c r="DH5">
        <v>0</v>
      </c>
      <c r="DI5">
        <f t="shared" si="11"/>
        <v>1</v>
      </c>
      <c r="DJ5">
        <v>30</v>
      </c>
      <c r="DK5">
        <v>22</v>
      </c>
      <c r="DL5">
        <v>0</v>
      </c>
      <c r="DM5">
        <v>0</v>
      </c>
      <c r="DN5">
        <f t="shared" si="104"/>
        <v>0</v>
      </c>
      <c r="DO5">
        <v>0</v>
      </c>
      <c r="DP5" s="61">
        <f t="shared" si="12"/>
        <v>0</v>
      </c>
      <c r="DQ5" s="61">
        <f t="shared" si="13"/>
        <v>0</v>
      </c>
      <c r="DR5" s="61">
        <f t="shared" si="14"/>
        <v>0</v>
      </c>
      <c r="DS5" s="61">
        <f t="shared" si="15"/>
        <v>0</v>
      </c>
      <c r="DT5" s="61">
        <f t="shared" si="16"/>
        <v>0</v>
      </c>
      <c r="DU5" s="61">
        <f t="shared" si="17"/>
        <v>0</v>
      </c>
      <c r="DV5" s="61">
        <f t="shared" si="18"/>
        <v>0</v>
      </c>
      <c r="DW5" s="61">
        <f t="shared" si="19"/>
        <v>0</v>
      </c>
      <c r="DX5" s="61">
        <f t="shared" si="20"/>
        <v>0</v>
      </c>
      <c r="DY5" s="61">
        <f t="shared" si="21"/>
        <v>0</v>
      </c>
      <c r="DZ5" s="61">
        <f t="shared" si="22"/>
        <v>0</v>
      </c>
      <c r="EA5" s="61">
        <f t="shared" si="23"/>
        <v>0</v>
      </c>
      <c r="EB5" s="61">
        <f t="shared" si="24"/>
        <v>0</v>
      </c>
      <c r="EC5" s="61">
        <f t="shared" si="25"/>
        <v>0</v>
      </c>
      <c r="ED5" s="61">
        <f t="shared" si="26"/>
        <v>0</v>
      </c>
      <c r="EE5" s="61">
        <f t="shared" si="27"/>
        <v>0</v>
      </c>
      <c r="EF5" s="61">
        <f t="shared" si="28"/>
        <v>0</v>
      </c>
      <c r="EG5" s="61">
        <f t="shared" si="29"/>
        <v>0</v>
      </c>
      <c r="EH5" s="61">
        <f t="shared" si="30"/>
        <v>0</v>
      </c>
      <c r="EI5" s="61">
        <f t="shared" si="31"/>
        <v>0</v>
      </c>
      <c r="EJ5" s="61">
        <f t="shared" si="32"/>
        <v>0</v>
      </c>
      <c r="EK5" s="61">
        <f t="shared" si="33"/>
        <v>0</v>
      </c>
      <c r="EL5" s="61">
        <f t="shared" si="34"/>
        <v>0</v>
      </c>
      <c r="EM5" s="61">
        <f t="shared" si="35"/>
        <v>0</v>
      </c>
      <c r="EN5" s="61">
        <f t="shared" si="36"/>
        <v>0</v>
      </c>
      <c r="EO5" s="61">
        <f t="shared" si="37"/>
        <v>0</v>
      </c>
      <c r="EP5" s="61">
        <f t="shared" si="38"/>
        <v>0</v>
      </c>
      <c r="EQ5" s="61">
        <f t="shared" si="39"/>
        <v>0</v>
      </c>
      <c r="ER5" s="67">
        <f t="shared" si="40"/>
        <v>19.981395163301706</v>
      </c>
      <c r="ES5" s="67">
        <f t="shared" si="41"/>
        <v>82.417110358393927</v>
      </c>
      <c r="ET5" s="67">
        <f t="shared" si="42"/>
        <v>2080.914166211775</v>
      </c>
      <c r="EU5" s="67">
        <f t="shared" si="43"/>
        <v>35418.945018956983</v>
      </c>
      <c r="EV5" s="61">
        <f t="shared" si="44"/>
        <v>1526.003721888635</v>
      </c>
      <c r="EW5" s="61">
        <f t="shared" si="45"/>
        <v>25973.893013901783</v>
      </c>
      <c r="EX5" s="16">
        <f t="shared" si="46"/>
        <v>29720755.849999927</v>
      </c>
      <c r="EY5" s="16">
        <f t="shared" si="47"/>
        <v>176940.41256067861</v>
      </c>
      <c r="EZ5" s="16">
        <f t="shared" si="48"/>
        <v>29897696.262560606</v>
      </c>
      <c r="FA5" s="16">
        <f t="shared" si="49"/>
        <v>49660.89572482642</v>
      </c>
      <c r="FB5" s="16">
        <f t="shared" si="50"/>
        <v>12892969.769999975</v>
      </c>
      <c r="FC5" s="16">
        <f t="shared" si="51"/>
        <v>215831.77318132541</v>
      </c>
      <c r="FD5" s="16">
        <f t="shared" si="52"/>
        <v>13108801.5431813</v>
      </c>
      <c r="FE5" s="16">
        <f t="shared" si="53"/>
        <v>5290.5623101128458</v>
      </c>
      <c r="FF5" s="16">
        <f t="shared" si="54"/>
        <v>26210214.870000001</v>
      </c>
      <c r="FG5" s="16">
        <f t="shared" si="55"/>
        <v>285275.22064499039</v>
      </c>
      <c r="FH5" s="16">
        <f t="shared" si="56"/>
        <v>26495490.090644989</v>
      </c>
      <c r="FI5" s="16">
        <f t="shared" si="57"/>
        <v>68079.707500000004</v>
      </c>
      <c r="FJ5" s="16">
        <f t="shared" si="58"/>
        <v>572.64912923177121</v>
      </c>
      <c r="FK5" s="16">
        <f t="shared" si="59"/>
        <v>16094492.905000001</v>
      </c>
      <c r="FL5" s="16">
        <f t="shared" si="60"/>
        <v>142556.39280194757</v>
      </c>
      <c r="FM5" s="16">
        <f t="shared" si="61"/>
        <v>16237049.297801949</v>
      </c>
      <c r="FN5" s="16">
        <f t="shared" si="62"/>
        <v>42502.70423333333</v>
      </c>
      <c r="FO5" s="16">
        <f t="shared" si="63"/>
        <v>20.837653266059029</v>
      </c>
      <c r="FP5" s="16">
        <f t="shared" si="64"/>
        <v>1008017.8058333332</v>
      </c>
      <c r="FQ5" s="16">
        <f t="shared" si="65"/>
        <v>2915.5241666666666</v>
      </c>
      <c r="FR5" s="16">
        <f t="shared" si="66"/>
        <v>13651.390733506942</v>
      </c>
      <c r="FS5" s="16">
        <f t="shared" si="67"/>
        <v>12074.5</v>
      </c>
      <c r="FT5" s="16">
        <f t="shared" si="68"/>
        <v>32.458333333333336</v>
      </c>
      <c r="FU5" s="16">
        <f t="shared" si="69"/>
        <v>772.72399685329844</v>
      </c>
      <c r="FV5" s="16">
        <f t="shared" si="70"/>
        <v>182610.78166666668</v>
      </c>
      <c r="FW5" s="16">
        <f t="shared" si="71"/>
        <v>497.86012098524321</v>
      </c>
      <c r="FX5">
        <f t="shared" si="72"/>
        <v>0</v>
      </c>
      <c r="FY5">
        <f t="shared" si="73"/>
        <v>0</v>
      </c>
      <c r="FZ5">
        <f t="shared" si="74"/>
        <v>0</v>
      </c>
      <c r="GA5">
        <f t="shared" si="75"/>
        <v>0</v>
      </c>
      <c r="GB5">
        <f t="shared" si="76"/>
        <v>0</v>
      </c>
      <c r="GC5">
        <f t="shared" si="77"/>
        <v>0</v>
      </c>
      <c r="GD5">
        <f t="shared" si="78"/>
        <v>0</v>
      </c>
      <c r="GE5">
        <f t="shared" si="79"/>
        <v>0</v>
      </c>
      <c r="GF5">
        <f t="shared" si="80"/>
        <v>0</v>
      </c>
      <c r="GG5">
        <f t="shared" si="81"/>
        <v>0</v>
      </c>
      <c r="GH5">
        <f t="shared" si="82"/>
        <v>0</v>
      </c>
      <c r="GI5">
        <f t="shared" si="83"/>
        <v>0</v>
      </c>
      <c r="GJ5">
        <f t="shared" si="84"/>
        <v>0</v>
      </c>
      <c r="GK5">
        <f t="shared" si="85"/>
        <v>0</v>
      </c>
      <c r="GL5">
        <f t="shared" si="86"/>
        <v>0</v>
      </c>
      <c r="GM5">
        <f t="shared" si="87"/>
        <v>0</v>
      </c>
      <c r="GN5">
        <f t="shared" si="88"/>
        <v>0</v>
      </c>
      <c r="GO5">
        <f t="shared" si="89"/>
        <v>0</v>
      </c>
      <c r="GP5">
        <f t="shared" si="90"/>
        <v>0</v>
      </c>
      <c r="GQ5">
        <f t="shared" si="91"/>
        <v>0</v>
      </c>
      <c r="GR5">
        <f t="shared" si="92"/>
        <v>0</v>
      </c>
      <c r="GS5">
        <f t="shared" si="93"/>
        <v>0</v>
      </c>
      <c r="GT5">
        <f t="shared" si="94"/>
        <v>0</v>
      </c>
      <c r="GU5">
        <f t="shared" si="95"/>
        <v>0</v>
      </c>
      <c r="GV5">
        <f t="shared" si="96"/>
        <v>0</v>
      </c>
      <c r="GW5">
        <f t="shared" si="97"/>
        <v>0</v>
      </c>
      <c r="GX5">
        <f t="shared" si="98"/>
        <v>0</v>
      </c>
      <c r="GY5">
        <f t="shared" si="99"/>
        <v>0</v>
      </c>
      <c r="GZ5">
        <f t="shared" si="100"/>
        <v>0</v>
      </c>
      <c r="HA5" s="2">
        <v>0</v>
      </c>
      <c r="HB5" s="2">
        <v>0</v>
      </c>
      <c r="HC5" s="2">
        <v>0</v>
      </c>
      <c r="HD5" s="2">
        <v>0</v>
      </c>
      <c r="HE5" s="2">
        <v>0</v>
      </c>
    </row>
    <row r="6" spans="1:213" s="2" customFormat="1" x14ac:dyDescent="0.25">
      <c r="A6" s="3">
        <v>41395</v>
      </c>
      <c r="B6">
        <f t="shared" si="2"/>
        <v>2013</v>
      </c>
      <c r="C6" s="2">
        <v>24986643.508349925</v>
      </c>
      <c r="D6" s="2">
        <f>VLOOKUP(B6,'Historic CDM'!$B$127:$I$138,2,FALSE)/12</f>
        <v>162514.80645591556</v>
      </c>
      <c r="E6" s="2">
        <f t="shared" si="3"/>
        <v>25149158.314805839</v>
      </c>
      <c r="F6" s="2">
        <v>44993.550211588576</v>
      </c>
      <c r="G6" s="230">
        <v>10309404.160000015</v>
      </c>
      <c r="H6" s="2">
        <f>VLOOKUP(B6,'Historic CDM'!$B$127:$I$138,3,FALSE)/12</f>
        <v>204931.78446639515</v>
      </c>
      <c r="I6" s="2">
        <f t="shared" si="4"/>
        <v>10514335.94446641</v>
      </c>
      <c r="J6" s="231">
        <v>4546.074415418836</v>
      </c>
      <c r="K6" s="230">
        <v>21368508</v>
      </c>
      <c r="L6" s="2">
        <f>VLOOKUP(B6,'Historic CDM'!$B$127:$I$138,4,FALSE)/12</f>
        <v>279144.66976067756</v>
      </c>
      <c r="M6" s="2">
        <f t="shared" si="5"/>
        <v>21647652.669760678</v>
      </c>
      <c r="N6" s="234">
        <v>60241.607500000006</v>
      </c>
      <c r="O6" s="231">
        <v>504.9589809841583</v>
      </c>
      <c r="P6" s="230">
        <v>16037273.155000005</v>
      </c>
      <c r="Q6" s="231">
        <f>VLOOKUP(B6,'Historic CDM'!$B$127:$I$138,5,FALSE)/12</f>
        <v>142556.39280194757</v>
      </c>
      <c r="R6" s="2">
        <f t="shared" si="6"/>
        <v>16179829.547801953</v>
      </c>
      <c r="S6" s="2">
        <v>42502.70423333333</v>
      </c>
      <c r="T6" s="231">
        <v>20.810955471462673</v>
      </c>
      <c r="U6" s="231">
        <v>879617.80583333317</v>
      </c>
      <c r="V6" s="2">
        <v>2487.5241666666666</v>
      </c>
      <c r="W6" s="231">
        <v>13123.806125217012</v>
      </c>
      <c r="X6" s="231">
        <v>12074.5</v>
      </c>
      <c r="Y6" s="2">
        <v>32.458333333333336</v>
      </c>
      <c r="Z6" s="231">
        <v>171.04805162217869</v>
      </c>
      <c r="AA6" s="233">
        <v>166021.68166666667</v>
      </c>
      <c r="AB6" s="231">
        <v>464.60987345377617</v>
      </c>
      <c r="AC6" s="237">
        <v>2575614.1299999962</v>
      </c>
      <c r="AD6" s="231">
        <f>VLOOKUP(B6,'Historic CDM'!$N$127:$S$138,2,FALSE)/12</f>
        <v>14425.606104763048</v>
      </c>
      <c r="AE6" s="2">
        <f t="shared" si="7"/>
        <v>2590039.7361047594</v>
      </c>
      <c r="AF6" s="163">
        <v>4738</v>
      </c>
      <c r="AG6" s="231">
        <v>1766670.9200000013</v>
      </c>
      <c r="AH6" s="231">
        <f>VLOOKUP(B6,'Historic CDM'!$N$127:$S$138,3,FALSE)/12</f>
        <v>10899.988714930261</v>
      </c>
      <c r="AI6" s="2">
        <f t="shared" si="8"/>
        <v>1777570.9087149317</v>
      </c>
      <c r="AJ6" s="247">
        <v>748.58333333333314</v>
      </c>
      <c r="AK6" s="231">
        <v>2898487.81</v>
      </c>
      <c r="AL6" s="231">
        <f>VLOOKUP(B6,'Historic CDM'!$N$127:$S$138,4,FALSE)/12</f>
        <v>6130.5508843128337</v>
      </c>
      <c r="AM6" s="2">
        <f t="shared" si="9"/>
        <v>2904618.360884313</v>
      </c>
      <c r="AN6" s="231">
        <v>8026.6800000000012</v>
      </c>
      <c r="AO6" s="4">
        <v>66.166666666666643</v>
      </c>
      <c r="AP6" s="231">
        <v>132680</v>
      </c>
      <c r="AQ6" s="231">
        <v>428</v>
      </c>
      <c r="AR6" s="231">
        <v>532</v>
      </c>
      <c r="AS6" s="231">
        <v>13644.96</v>
      </c>
      <c r="AT6">
        <v>33</v>
      </c>
      <c r="AU6" s="100">
        <f>'Weather Thunder Bay'!D18</f>
        <v>387.3</v>
      </c>
      <c r="AV6" s="100">
        <f>'Weather Thunder Bay'!E18</f>
        <v>0</v>
      </c>
      <c r="AW6" s="100">
        <f>'Weather Thunder Bay'!F18</f>
        <v>325.3</v>
      </c>
      <c r="AX6" s="100">
        <f>'Weather Thunder Bay'!G18</f>
        <v>0</v>
      </c>
      <c r="AY6" s="100">
        <f>'Weather Thunder Bay'!H18</f>
        <v>264.10000000000002</v>
      </c>
      <c r="AZ6" s="100">
        <f>'Weather Thunder Bay'!I18</f>
        <v>0.8</v>
      </c>
      <c r="BA6" s="100">
        <f>'Weather Thunder Bay'!J18</f>
        <v>206.1</v>
      </c>
      <c r="BB6" s="100">
        <f>'Weather Thunder Bay'!K18</f>
        <v>4.8</v>
      </c>
      <c r="BC6" s="100">
        <f>'Weather Thunder Bay'!L18</f>
        <v>150.1</v>
      </c>
      <c r="BD6" s="100">
        <f>'Weather Thunder Bay'!M18</f>
        <v>10.8</v>
      </c>
      <c r="BE6" s="100">
        <f>'Weather Thunder Bay'!N18</f>
        <v>99.2</v>
      </c>
      <c r="BF6" s="100">
        <f>'Weather Thunder Bay'!O18</f>
        <v>21.9</v>
      </c>
      <c r="BG6" s="100">
        <f>'Weather Thunder Bay'!P18</f>
        <v>56</v>
      </c>
      <c r="BH6" s="100">
        <f>'Weather Thunder Bay'!Q18</f>
        <v>40.700000000000003</v>
      </c>
      <c r="BI6" s="100">
        <f>'Weather Thunder Bay'!R18</f>
        <v>7.5064516129032262</v>
      </c>
      <c r="BJ6" s="100">
        <f>'Weather Kenora'!D18</f>
        <v>311.10000000000002</v>
      </c>
      <c r="BK6" s="100">
        <f>'Weather Kenora'!E18</f>
        <v>0</v>
      </c>
      <c r="BL6" s="100">
        <f>'Weather Kenora'!F18</f>
        <v>249.2</v>
      </c>
      <c r="BM6" s="100">
        <f>'Weather Kenora'!G18</f>
        <v>0.1</v>
      </c>
      <c r="BN6" s="100">
        <f>'Weather Kenora'!H18</f>
        <v>192.4</v>
      </c>
      <c r="BO6" s="100">
        <f>'Weather Kenora'!I18</f>
        <v>5.3</v>
      </c>
      <c r="BP6" s="100">
        <f>'Weather Kenora'!J18</f>
        <v>142</v>
      </c>
      <c r="BQ6" s="100">
        <f>'Weather Kenora'!K18</f>
        <v>16.899999999999999</v>
      </c>
      <c r="BR6" s="100">
        <f>'Weather Kenora'!L18</f>
        <v>99.9</v>
      </c>
      <c r="BS6" s="100">
        <f>'Weather Kenora'!M18</f>
        <v>36.799999999999997</v>
      </c>
      <c r="BT6" s="100">
        <f>'Weather Kenora'!N18</f>
        <v>69.8</v>
      </c>
      <c r="BU6" s="100">
        <f>'Weather Kenora'!O18</f>
        <v>68.7</v>
      </c>
      <c r="BV6" s="100">
        <f>'Weather Kenora'!P18</f>
        <v>46.4</v>
      </c>
      <c r="BW6" s="100">
        <f>'Weather Kenora'!Q18</f>
        <v>107.3</v>
      </c>
      <c r="BX6" s="100">
        <f>'Weather Kenora'!R18</f>
        <v>9.9645161290322566</v>
      </c>
      <c r="BY6" s="5">
        <f>'Economic Variables'!D20</f>
        <v>6795.3</v>
      </c>
      <c r="BZ6" s="5">
        <f>'Economic Variables'!E20</f>
        <v>6764.2</v>
      </c>
      <c r="CA6" s="5">
        <f>'Economic Variables'!F20</f>
        <v>62.5</v>
      </c>
      <c r="CB6" s="5">
        <f>'Economic Variables'!G20</f>
        <v>61.7</v>
      </c>
      <c r="CC6" s="5">
        <f>'Economic Variables'!H20</f>
        <v>643937</v>
      </c>
      <c r="CD6" s="5">
        <f>'Economic Variables'!I20</f>
        <v>7062</v>
      </c>
      <c r="CE6" s="5">
        <f>'Economic Variables'!J20</f>
        <v>6218.8</v>
      </c>
      <c r="CF6" s="5">
        <f>'Economic Variables'!K20</f>
        <v>480.3</v>
      </c>
      <c r="CG6" s="5">
        <f>'Economic Variables'!L20</f>
        <v>8057.8</v>
      </c>
      <c r="CH6" s="5">
        <f>'Economic Variables'!M20</f>
        <v>27.7</v>
      </c>
      <c r="CI6" s="5">
        <f>'Economic Variables'!N20</f>
        <v>1420.3</v>
      </c>
      <c r="CJ6" s="5">
        <f t="shared" si="10"/>
        <v>15119.8</v>
      </c>
      <c r="CK6" s="5">
        <f>'Economic Variables'!P20</f>
        <v>641917</v>
      </c>
      <c r="CL6" s="5">
        <f>'Economic Variables'!Q20</f>
        <v>7071</v>
      </c>
      <c r="CM6" s="5">
        <f>'Economic Variables'!R20</f>
        <v>8039</v>
      </c>
      <c r="CN6" s="5">
        <f>'Economic Variables'!S20</f>
        <v>3093</v>
      </c>
      <c r="CO6" s="5">
        <f>'Economic Variables'!W20</f>
        <v>0</v>
      </c>
      <c r="CP6" s="5">
        <f>'Economic Variables'!X20</f>
        <v>0</v>
      </c>
      <c r="CQ6" s="5">
        <f>'Economic Variables'!Y20</f>
        <v>0</v>
      </c>
      <c r="CR6" s="5">
        <f t="shared" si="101"/>
        <v>5</v>
      </c>
      <c r="CS6" s="69">
        <f t="shared" si="102"/>
        <v>0.69897000433601886</v>
      </c>
      <c r="CT6" s="5">
        <f t="shared" si="103"/>
        <v>25</v>
      </c>
      <c r="CU6">
        <v>0</v>
      </c>
      <c r="CV6">
        <v>0</v>
      </c>
      <c r="CW6">
        <v>0</v>
      </c>
      <c r="CX6">
        <v>0</v>
      </c>
      <c r="CY6">
        <v>1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1</v>
      </c>
      <c r="DH6">
        <v>0</v>
      </c>
      <c r="DI6">
        <f t="shared" si="11"/>
        <v>1</v>
      </c>
      <c r="DJ6">
        <v>31</v>
      </c>
      <c r="DK6">
        <v>22</v>
      </c>
      <c r="DL6">
        <v>0</v>
      </c>
      <c r="DM6">
        <v>0</v>
      </c>
      <c r="DN6">
        <f t="shared" si="104"/>
        <v>0</v>
      </c>
      <c r="DO6">
        <v>0</v>
      </c>
      <c r="DP6" s="61">
        <f t="shared" si="12"/>
        <v>0</v>
      </c>
      <c r="DQ6" s="61">
        <f t="shared" si="13"/>
        <v>0</v>
      </c>
      <c r="DR6" s="61">
        <f t="shared" si="14"/>
        <v>0</v>
      </c>
      <c r="DS6" s="61">
        <f t="shared" si="15"/>
        <v>0</v>
      </c>
      <c r="DT6" s="61">
        <f t="shared" si="16"/>
        <v>0</v>
      </c>
      <c r="DU6" s="61">
        <f t="shared" si="17"/>
        <v>0</v>
      </c>
      <c r="DV6" s="61">
        <f t="shared" si="18"/>
        <v>0</v>
      </c>
      <c r="DW6" s="61">
        <f t="shared" si="19"/>
        <v>0</v>
      </c>
      <c r="DX6" s="61">
        <f t="shared" si="20"/>
        <v>0</v>
      </c>
      <c r="DY6" s="61">
        <f t="shared" si="21"/>
        <v>0</v>
      </c>
      <c r="DZ6" s="61">
        <f t="shared" si="22"/>
        <v>0</v>
      </c>
      <c r="EA6" s="61">
        <f t="shared" si="23"/>
        <v>0</v>
      </c>
      <c r="EB6" s="61">
        <f t="shared" si="24"/>
        <v>0</v>
      </c>
      <c r="EC6" s="61">
        <f t="shared" si="25"/>
        <v>0</v>
      </c>
      <c r="ED6" s="61">
        <f t="shared" si="26"/>
        <v>0</v>
      </c>
      <c r="EE6" s="61">
        <f t="shared" si="27"/>
        <v>0</v>
      </c>
      <c r="EF6" s="61">
        <f t="shared" si="28"/>
        <v>0</v>
      </c>
      <c r="EG6" s="61">
        <f t="shared" si="29"/>
        <v>0</v>
      </c>
      <c r="EH6" s="61">
        <f t="shared" si="30"/>
        <v>0</v>
      </c>
      <c r="EI6" s="61">
        <f t="shared" si="31"/>
        <v>0</v>
      </c>
      <c r="EJ6" s="61">
        <f t="shared" si="32"/>
        <v>0</v>
      </c>
      <c r="EK6" s="61">
        <f t="shared" si="33"/>
        <v>0</v>
      </c>
      <c r="EL6" s="61">
        <f t="shared" si="34"/>
        <v>0</v>
      </c>
      <c r="EM6" s="61">
        <f t="shared" si="35"/>
        <v>0</v>
      </c>
      <c r="EN6" s="61">
        <f t="shared" si="36"/>
        <v>0</v>
      </c>
      <c r="EO6" s="61">
        <f t="shared" si="37"/>
        <v>0</v>
      </c>
      <c r="EP6" s="61">
        <f t="shared" si="38"/>
        <v>0</v>
      </c>
      <c r="EQ6" s="61">
        <f t="shared" si="39"/>
        <v>0</v>
      </c>
      <c r="ER6" s="67">
        <f t="shared" si="40"/>
        <v>18.030654785636365</v>
      </c>
      <c r="ES6" s="67">
        <f t="shared" si="41"/>
        <v>74.607693637941367</v>
      </c>
      <c r="ET6" s="67">
        <f t="shared" si="42"/>
        <v>1948.6418685812398</v>
      </c>
      <c r="EU6" s="67">
        <f t="shared" si="43"/>
        <v>35339.405662361525</v>
      </c>
      <c r="EV6" s="61">
        <f t="shared" si="44"/>
        <v>1382.907132541525</v>
      </c>
      <c r="EW6" s="61">
        <f t="shared" si="45"/>
        <v>25079.578211998502</v>
      </c>
      <c r="EX6" s="16">
        <f t="shared" si="46"/>
        <v>27562257.638349921</v>
      </c>
      <c r="EY6" s="16">
        <f t="shared" si="47"/>
        <v>176940.41256067861</v>
      </c>
      <c r="EZ6" s="16">
        <f t="shared" si="48"/>
        <v>27739198.0509106</v>
      </c>
      <c r="FA6" s="16">
        <f t="shared" si="49"/>
        <v>49731.550211588576</v>
      </c>
      <c r="FB6" s="16">
        <f t="shared" si="50"/>
        <v>12076075.080000017</v>
      </c>
      <c r="FC6" s="16">
        <f t="shared" si="51"/>
        <v>215831.77318132541</v>
      </c>
      <c r="FD6" s="16">
        <f t="shared" si="52"/>
        <v>12291906.853181342</v>
      </c>
      <c r="FE6" s="16">
        <f t="shared" si="53"/>
        <v>5294.657748752169</v>
      </c>
      <c r="FF6" s="16">
        <f t="shared" si="54"/>
        <v>24266995.809999999</v>
      </c>
      <c r="FG6" s="16">
        <f t="shared" si="55"/>
        <v>285275.22064499039</v>
      </c>
      <c r="FH6" s="16">
        <f t="shared" si="56"/>
        <v>24552271.030644991</v>
      </c>
      <c r="FI6" s="16">
        <f t="shared" si="57"/>
        <v>68268.287500000006</v>
      </c>
      <c r="FJ6" s="16">
        <f t="shared" si="58"/>
        <v>571.12564765082493</v>
      </c>
      <c r="FK6" s="16">
        <f t="shared" si="59"/>
        <v>16037273.155000005</v>
      </c>
      <c r="FL6" s="16">
        <f t="shared" si="60"/>
        <v>142556.39280194757</v>
      </c>
      <c r="FM6" s="16">
        <f t="shared" si="61"/>
        <v>16179829.547801953</v>
      </c>
      <c r="FN6" s="16">
        <f t="shared" si="62"/>
        <v>42502.70423333333</v>
      </c>
      <c r="FO6" s="16">
        <f t="shared" si="63"/>
        <v>20.810955471462673</v>
      </c>
      <c r="FP6" s="16">
        <f t="shared" si="64"/>
        <v>1012297.8058333332</v>
      </c>
      <c r="FQ6" s="16">
        <f t="shared" si="65"/>
        <v>2915.5241666666666</v>
      </c>
      <c r="FR6" s="16">
        <f t="shared" si="66"/>
        <v>13655.806125217012</v>
      </c>
      <c r="FS6" s="16">
        <f t="shared" si="67"/>
        <v>12074.5</v>
      </c>
      <c r="FT6" s="16">
        <f t="shared" si="68"/>
        <v>32.458333333333336</v>
      </c>
      <c r="FU6" s="16">
        <f t="shared" si="69"/>
        <v>558.34805162217867</v>
      </c>
      <c r="FV6" s="16">
        <f t="shared" si="70"/>
        <v>179666.64166666666</v>
      </c>
      <c r="FW6" s="16">
        <f t="shared" si="71"/>
        <v>497.60987345377617</v>
      </c>
      <c r="FX6">
        <f t="shared" si="72"/>
        <v>0</v>
      </c>
      <c r="FY6">
        <f t="shared" si="73"/>
        <v>0</v>
      </c>
      <c r="FZ6">
        <f t="shared" si="74"/>
        <v>0</v>
      </c>
      <c r="GA6">
        <f t="shared" si="75"/>
        <v>0</v>
      </c>
      <c r="GB6">
        <f t="shared" si="76"/>
        <v>0</v>
      </c>
      <c r="GC6">
        <f t="shared" si="77"/>
        <v>0</v>
      </c>
      <c r="GD6">
        <f t="shared" si="78"/>
        <v>0</v>
      </c>
      <c r="GE6">
        <f t="shared" si="79"/>
        <v>0</v>
      </c>
      <c r="GF6">
        <f t="shared" si="80"/>
        <v>0</v>
      </c>
      <c r="GG6">
        <f t="shared" si="81"/>
        <v>0</v>
      </c>
      <c r="GH6">
        <f t="shared" si="82"/>
        <v>0</v>
      </c>
      <c r="GI6">
        <f t="shared" si="83"/>
        <v>0</v>
      </c>
      <c r="GJ6">
        <f t="shared" si="84"/>
        <v>0</v>
      </c>
      <c r="GK6">
        <f t="shared" si="85"/>
        <v>0</v>
      </c>
      <c r="GL6">
        <f t="shared" si="86"/>
        <v>0</v>
      </c>
      <c r="GM6">
        <f t="shared" si="87"/>
        <v>0</v>
      </c>
      <c r="GN6">
        <f t="shared" si="88"/>
        <v>0</v>
      </c>
      <c r="GO6">
        <f t="shared" si="89"/>
        <v>0</v>
      </c>
      <c r="GP6">
        <f t="shared" si="90"/>
        <v>0</v>
      </c>
      <c r="GQ6">
        <f t="shared" si="91"/>
        <v>0</v>
      </c>
      <c r="GR6">
        <f t="shared" si="92"/>
        <v>0</v>
      </c>
      <c r="GS6">
        <f t="shared" si="93"/>
        <v>0</v>
      </c>
      <c r="GT6">
        <f t="shared" si="94"/>
        <v>0</v>
      </c>
      <c r="GU6">
        <f t="shared" si="95"/>
        <v>0</v>
      </c>
      <c r="GV6">
        <f t="shared" si="96"/>
        <v>0</v>
      </c>
      <c r="GW6">
        <f t="shared" si="97"/>
        <v>0</v>
      </c>
      <c r="GX6">
        <f t="shared" si="98"/>
        <v>0</v>
      </c>
      <c r="GY6">
        <f t="shared" si="99"/>
        <v>0</v>
      </c>
      <c r="GZ6">
        <f t="shared" si="100"/>
        <v>0</v>
      </c>
      <c r="HA6" s="2">
        <v>0</v>
      </c>
      <c r="HB6" s="2">
        <v>0</v>
      </c>
      <c r="HC6" s="2">
        <v>0</v>
      </c>
      <c r="HD6" s="2">
        <v>0</v>
      </c>
      <c r="HE6" s="2">
        <v>0</v>
      </c>
    </row>
    <row r="7" spans="1:213" s="2" customFormat="1" x14ac:dyDescent="0.25">
      <c r="A7" s="3">
        <v>41426</v>
      </c>
      <c r="B7">
        <f t="shared" si="2"/>
        <v>2013</v>
      </c>
      <c r="C7" s="2">
        <v>23287804.425449979</v>
      </c>
      <c r="D7" s="2">
        <f>VLOOKUP(B7,'Historic CDM'!$B$127:$I$138,2,FALSE)/12</f>
        <v>162514.80645591556</v>
      </c>
      <c r="E7" s="2">
        <f t="shared" si="3"/>
        <v>23450319.231905892</v>
      </c>
      <c r="F7" s="2">
        <v>45007.204698350732</v>
      </c>
      <c r="G7" s="230">
        <v>9706763.5499999914</v>
      </c>
      <c r="H7" s="2">
        <f>VLOOKUP(B7,'Historic CDM'!$B$127:$I$138,3,FALSE)/12</f>
        <v>204931.78446639515</v>
      </c>
      <c r="I7" s="2">
        <f t="shared" si="4"/>
        <v>9911695.3344663866</v>
      </c>
      <c r="J7" s="231">
        <v>4550.2531873914922</v>
      </c>
      <c r="K7" s="230">
        <v>20598950</v>
      </c>
      <c r="L7" s="2">
        <f>VLOOKUP(B7,'Historic CDM'!$B$127:$I$138,4,FALSE)/12</f>
        <v>279144.66976067756</v>
      </c>
      <c r="M7" s="2">
        <f t="shared" si="5"/>
        <v>20878094.669760678</v>
      </c>
      <c r="N7" s="234">
        <v>60241.607500000006</v>
      </c>
      <c r="O7" s="231">
        <v>503.60216606987876</v>
      </c>
      <c r="P7" s="230">
        <v>14255313.264999997</v>
      </c>
      <c r="Q7" s="231">
        <f>VLOOKUP(B7,'Historic CDM'!$B$127:$I$138,5,FALSE)/12</f>
        <v>142556.39280194757</v>
      </c>
      <c r="R7" s="2">
        <f t="shared" si="6"/>
        <v>14397869.657801945</v>
      </c>
      <c r="S7" s="2">
        <v>42502.70423333333</v>
      </c>
      <c r="T7" s="231">
        <v>20.784257676866318</v>
      </c>
      <c r="U7" s="231">
        <v>879617.80583333317</v>
      </c>
      <c r="V7" s="2">
        <v>2487.5241666666666</v>
      </c>
      <c r="W7" s="231">
        <v>13128.221516927082</v>
      </c>
      <c r="X7" s="231">
        <v>12074.5</v>
      </c>
      <c r="Y7" s="2">
        <v>32.458333333333336</v>
      </c>
      <c r="Z7" s="231">
        <v>171.15210639105891</v>
      </c>
      <c r="AA7" s="233">
        <v>166021.68166666667</v>
      </c>
      <c r="AB7" s="231">
        <v>464.35962592230914</v>
      </c>
      <c r="AC7" s="237">
        <v>2542399.3699999978</v>
      </c>
      <c r="AD7" s="231">
        <f>VLOOKUP(B7,'Historic CDM'!$N$127:$S$138,2,FALSE)/12</f>
        <v>14425.606104763048</v>
      </c>
      <c r="AE7" s="2">
        <f t="shared" si="7"/>
        <v>2556824.976104761</v>
      </c>
      <c r="AF7" s="163">
        <v>4781</v>
      </c>
      <c r="AG7" s="231">
        <v>1826378.1300000008</v>
      </c>
      <c r="AH7" s="231">
        <f>VLOOKUP(B7,'Historic CDM'!$N$127:$S$138,3,FALSE)/12</f>
        <v>10899.988714930261</v>
      </c>
      <c r="AI7" s="2">
        <f t="shared" si="8"/>
        <v>1837278.1187149312</v>
      </c>
      <c r="AJ7" s="247">
        <v>748.49999999999977</v>
      </c>
      <c r="AK7" s="231">
        <v>3097232.5</v>
      </c>
      <c r="AL7" s="231">
        <f>VLOOKUP(B7,'Historic CDM'!$N$127:$S$138,4,FALSE)/12</f>
        <v>6130.5508843128337</v>
      </c>
      <c r="AM7" s="2">
        <f t="shared" si="9"/>
        <v>3103363.050884313</v>
      </c>
      <c r="AN7" s="231">
        <v>8690.94</v>
      </c>
      <c r="AO7" s="4">
        <v>65.999999999999972</v>
      </c>
      <c r="AP7" s="231">
        <v>128400</v>
      </c>
      <c r="AQ7" s="231">
        <v>428</v>
      </c>
      <c r="AR7" s="231">
        <v>532</v>
      </c>
      <c r="AS7" s="231">
        <v>13205.1</v>
      </c>
      <c r="AT7">
        <v>33</v>
      </c>
      <c r="AU7" s="100">
        <f>'Weather Thunder Bay'!D19</f>
        <v>185.7</v>
      </c>
      <c r="AV7" s="100">
        <f>'Weather Thunder Bay'!E19</f>
        <v>0.3</v>
      </c>
      <c r="AW7" s="100">
        <f>'Weather Thunder Bay'!F19</f>
        <v>130.9</v>
      </c>
      <c r="AX7" s="100">
        <f>'Weather Thunder Bay'!G19</f>
        <v>5.5</v>
      </c>
      <c r="AY7" s="100">
        <f>'Weather Thunder Bay'!H19</f>
        <v>86.3</v>
      </c>
      <c r="AZ7" s="100">
        <f>'Weather Thunder Bay'!I19</f>
        <v>20.9</v>
      </c>
      <c r="BA7" s="100">
        <f>'Weather Thunder Bay'!J19</f>
        <v>48.2</v>
      </c>
      <c r="BB7" s="100">
        <f>'Weather Thunder Bay'!K19</f>
        <v>42.8</v>
      </c>
      <c r="BC7" s="100">
        <f>'Weather Thunder Bay'!L19</f>
        <v>21.8</v>
      </c>
      <c r="BD7" s="100">
        <f>'Weather Thunder Bay'!M19</f>
        <v>76.400000000000006</v>
      </c>
      <c r="BE7" s="100">
        <f>'Weather Thunder Bay'!N19</f>
        <v>6.2</v>
      </c>
      <c r="BF7" s="100">
        <f>'Weather Thunder Bay'!O19</f>
        <v>120.8</v>
      </c>
      <c r="BG7" s="100">
        <f>'Weather Thunder Bay'!P19</f>
        <v>0.3</v>
      </c>
      <c r="BH7" s="100">
        <f>'Weather Thunder Bay'!Q19</f>
        <v>174.9</v>
      </c>
      <c r="BI7" s="100">
        <f>'Weather Thunder Bay'!R19</f>
        <v>13.82</v>
      </c>
      <c r="BJ7" s="100">
        <f>'Weather Kenora'!D19</f>
        <v>87.8</v>
      </c>
      <c r="BK7" s="100">
        <f>'Weather Kenora'!E19</f>
        <v>9.1999999999999993</v>
      </c>
      <c r="BL7" s="100">
        <f>'Weather Kenora'!F19</f>
        <v>47.7</v>
      </c>
      <c r="BM7" s="100">
        <f>'Weather Kenora'!G19</f>
        <v>29.1</v>
      </c>
      <c r="BN7" s="100">
        <f>'Weather Kenora'!H19</f>
        <v>22.6</v>
      </c>
      <c r="BO7" s="100">
        <f>'Weather Kenora'!I19</f>
        <v>64</v>
      </c>
      <c r="BP7" s="100">
        <f>'Weather Kenora'!J19</f>
        <v>12.6</v>
      </c>
      <c r="BQ7" s="100">
        <f>'Weather Kenora'!K19</f>
        <v>114</v>
      </c>
      <c r="BR7" s="100">
        <f>'Weather Kenora'!L19</f>
        <v>6.6</v>
      </c>
      <c r="BS7" s="100">
        <f>'Weather Kenora'!M19</f>
        <v>168</v>
      </c>
      <c r="BT7" s="100">
        <f>'Weather Kenora'!N19</f>
        <v>1.6</v>
      </c>
      <c r="BU7" s="100">
        <f>'Weather Kenora'!O19</f>
        <v>223</v>
      </c>
      <c r="BV7" s="100">
        <f>'Weather Kenora'!P19</f>
        <v>0</v>
      </c>
      <c r="BW7" s="100">
        <f>'Weather Kenora'!Q19</f>
        <v>281.39999999999998</v>
      </c>
      <c r="BX7" s="100">
        <f>'Weather Kenora'!R19</f>
        <v>17.38</v>
      </c>
      <c r="BY7" s="5">
        <f>'Economic Variables'!D21</f>
        <v>6807.1</v>
      </c>
      <c r="BZ7" s="5">
        <f>'Economic Variables'!E21</f>
        <v>6849.6</v>
      </c>
      <c r="CA7" s="5">
        <f>'Economic Variables'!F21</f>
        <v>62.4</v>
      </c>
      <c r="CB7" s="5">
        <f>'Economic Variables'!G21</f>
        <v>62.4</v>
      </c>
      <c r="CC7" s="5">
        <f>'Economic Variables'!H21</f>
        <v>643937</v>
      </c>
      <c r="CD7" s="5">
        <f>'Economic Variables'!I21</f>
        <v>7062</v>
      </c>
      <c r="CE7" s="5">
        <f>'Economic Variables'!J21</f>
        <v>6218.8</v>
      </c>
      <c r="CF7" s="5">
        <f>'Economic Variables'!K21</f>
        <v>480.3</v>
      </c>
      <c r="CG7" s="5">
        <f>'Economic Variables'!L21</f>
        <v>8057.8</v>
      </c>
      <c r="CH7" s="5">
        <f>'Economic Variables'!M21</f>
        <v>27.7</v>
      </c>
      <c r="CI7" s="5">
        <f>'Economic Variables'!N21</f>
        <v>1420.3</v>
      </c>
      <c r="CJ7" s="5">
        <f t="shared" si="10"/>
        <v>15119.8</v>
      </c>
      <c r="CK7" s="5">
        <f>'Economic Variables'!P21</f>
        <v>641917</v>
      </c>
      <c r="CL7" s="5">
        <f>'Economic Variables'!Q21</f>
        <v>7071</v>
      </c>
      <c r="CM7" s="5">
        <f>'Economic Variables'!R21</f>
        <v>8039</v>
      </c>
      <c r="CN7" s="5">
        <f>'Economic Variables'!S21</f>
        <v>3093</v>
      </c>
      <c r="CO7" s="5">
        <f>'Economic Variables'!W21</f>
        <v>0</v>
      </c>
      <c r="CP7" s="5">
        <f>'Economic Variables'!X21</f>
        <v>0</v>
      </c>
      <c r="CQ7" s="5">
        <f>'Economic Variables'!Y21</f>
        <v>0</v>
      </c>
      <c r="CR7" s="5">
        <f t="shared" si="101"/>
        <v>6</v>
      </c>
      <c r="CS7" s="69">
        <f t="shared" si="102"/>
        <v>0.77815125038364363</v>
      </c>
      <c r="CT7" s="5">
        <f t="shared" si="103"/>
        <v>36</v>
      </c>
      <c r="CU7">
        <v>0</v>
      </c>
      <c r="CV7">
        <v>0</v>
      </c>
      <c r="CW7">
        <v>0</v>
      </c>
      <c r="CX7">
        <v>0</v>
      </c>
      <c r="CY7">
        <v>0</v>
      </c>
      <c r="CZ7">
        <v>1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f t="shared" si="11"/>
        <v>0</v>
      </c>
      <c r="DJ7">
        <v>30</v>
      </c>
      <c r="DK7">
        <v>20</v>
      </c>
      <c r="DL7">
        <v>0</v>
      </c>
      <c r="DM7">
        <v>0</v>
      </c>
      <c r="DN7">
        <f t="shared" si="104"/>
        <v>0</v>
      </c>
      <c r="DO7">
        <v>0</v>
      </c>
      <c r="DP7" s="61">
        <f t="shared" si="12"/>
        <v>0</v>
      </c>
      <c r="DQ7" s="61">
        <f t="shared" si="13"/>
        <v>0</v>
      </c>
      <c r="DR7" s="61">
        <f t="shared" si="14"/>
        <v>0</v>
      </c>
      <c r="DS7" s="61">
        <f t="shared" si="15"/>
        <v>0</v>
      </c>
      <c r="DT7" s="61">
        <f t="shared" si="16"/>
        <v>0</v>
      </c>
      <c r="DU7" s="61">
        <f t="shared" si="17"/>
        <v>0</v>
      </c>
      <c r="DV7" s="61">
        <f t="shared" si="18"/>
        <v>0</v>
      </c>
      <c r="DW7" s="61">
        <f t="shared" si="19"/>
        <v>0</v>
      </c>
      <c r="DX7" s="61">
        <f t="shared" si="20"/>
        <v>0</v>
      </c>
      <c r="DY7" s="61">
        <f t="shared" si="21"/>
        <v>0</v>
      </c>
      <c r="DZ7" s="61">
        <f t="shared" si="22"/>
        <v>0</v>
      </c>
      <c r="EA7" s="61">
        <f t="shared" si="23"/>
        <v>0</v>
      </c>
      <c r="EB7" s="61">
        <f t="shared" si="24"/>
        <v>0</v>
      </c>
      <c r="EC7" s="61">
        <f t="shared" si="25"/>
        <v>0</v>
      </c>
      <c r="ED7" s="61">
        <f t="shared" si="26"/>
        <v>0</v>
      </c>
      <c r="EE7" s="61">
        <f t="shared" si="27"/>
        <v>0</v>
      </c>
      <c r="EF7" s="61">
        <f t="shared" si="28"/>
        <v>0</v>
      </c>
      <c r="EG7" s="61">
        <f t="shared" si="29"/>
        <v>0</v>
      </c>
      <c r="EH7" s="61">
        <f t="shared" si="30"/>
        <v>0</v>
      </c>
      <c r="EI7" s="61">
        <f t="shared" si="31"/>
        <v>0</v>
      </c>
      <c r="EJ7" s="61">
        <f t="shared" si="32"/>
        <v>0</v>
      </c>
      <c r="EK7" s="61">
        <f t="shared" si="33"/>
        <v>0</v>
      </c>
      <c r="EL7" s="61">
        <f t="shared" si="34"/>
        <v>0</v>
      </c>
      <c r="EM7" s="61">
        <f t="shared" si="35"/>
        <v>0</v>
      </c>
      <c r="EN7" s="61">
        <f t="shared" si="36"/>
        <v>0</v>
      </c>
      <c r="EO7" s="61">
        <f t="shared" si="37"/>
        <v>0</v>
      </c>
      <c r="EP7" s="61">
        <f t="shared" si="38"/>
        <v>0</v>
      </c>
      <c r="EQ7" s="61">
        <f t="shared" si="39"/>
        <v>0</v>
      </c>
      <c r="ER7" s="67">
        <f t="shared" si="40"/>
        <v>17.367826172924723</v>
      </c>
      <c r="ES7" s="67">
        <f t="shared" si="41"/>
        <v>72.609112257248782</v>
      </c>
      <c r="ET7" s="67">
        <f t="shared" si="42"/>
        <v>2072.8757813626717</v>
      </c>
      <c r="EU7" s="67">
        <f t="shared" si="43"/>
        <v>34636.477957611467</v>
      </c>
      <c r="EV7" s="61">
        <f t="shared" si="44"/>
        <v>1381.9171875751144</v>
      </c>
      <c r="EW7" s="61">
        <f t="shared" si="45"/>
        <v>23090.985305074315</v>
      </c>
      <c r="EX7" s="16">
        <f t="shared" si="46"/>
        <v>25830203.795449976</v>
      </c>
      <c r="EY7" s="16">
        <f t="shared" si="47"/>
        <v>176940.41256067861</v>
      </c>
      <c r="EZ7" s="16">
        <f t="shared" si="48"/>
        <v>26007144.208010655</v>
      </c>
      <c r="FA7" s="16">
        <f t="shared" si="49"/>
        <v>49788.204698350732</v>
      </c>
      <c r="FB7" s="16">
        <f t="shared" si="50"/>
        <v>11533141.679999992</v>
      </c>
      <c r="FC7" s="16">
        <f t="shared" si="51"/>
        <v>215831.77318132541</v>
      </c>
      <c r="FD7" s="16">
        <f t="shared" si="52"/>
        <v>11748973.453181317</v>
      </c>
      <c r="FE7" s="16">
        <f t="shared" si="53"/>
        <v>5298.7531873914922</v>
      </c>
      <c r="FF7" s="16">
        <f t="shared" si="54"/>
        <v>23696182.5</v>
      </c>
      <c r="FG7" s="16">
        <f t="shared" si="55"/>
        <v>285275.22064499039</v>
      </c>
      <c r="FH7" s="16">
        <f t="shared" si="56"/>
        <v>23981457.720644992</v>
      </c>
      <c r="FI7" s="16">
        <f t="shared" si="57"/>
        <v>68932.547500000001</v>
      </c>
      <c r="FJ7" s="16">
        <f t="shared" si="58"/>
        <v>569.60216606987876</v>
      </c>
      <c r="FK7" s="16">
        <f t="shared" si="59"/>
        <v>14255313.264999997</v>
      </c>
      <c r="FL7" s="16">
        <f t="shared" si="60"/>
        <v>142556.39280194757</v>
      </c>
      <c r="FM7" s="16">
        <f t="shared" si="61"/>
        <v>14397869.657801945</v>
      </c>
      <c r="FN7" s="16">
        <f t="shared" si="62"/>
        <v>42502.70423333333</v>
      </c>
      <c r="FO7" s="16">
        <f t="shared" si="63"/>
        <v>20.784257676866318</v>
      </c>
      <c r="FP7" s="16">
        <f t="shared" si="64"/>
        <v>1008017.8058333332</v>
      </c>
      <c r="FQ7" s="16">
        <f t="shared" si="65"/>
        <v>2915.5241666666666</v>
      </c>
      <c r="FR7" s="16">
        <f t="shared" si="66"/>
        <v>13660.221516927082</v>
      </c>
      <c r="FS7" s="16">
        <f t="shared" si="67"/>
        <v>12074.5</v>
      </c>
      <c r="FT7" s="16">
        <f t="shared" si="68"/>
        <v>32.458333333333336</v>
      </c>
      <c r="FU7" s="16">
        <f t="shared" si="69"/>
        <v>356.8521063910589</v>
      </c>
      <c r="FV7" s="16">
        <f t="shared" si="70"/>
        <v>179226.78166666668</v>
      </c>
      <c r="FW7" s="16">
        <f t="shared" si="71"/>
        <v>497.35962592230914</v>
      </c>
      <c r="FX7">
        <f t="shared" si="72"/>
        <v>0</v>
      </c>
      <c r="FY7">
        <f t="shared" si="73"/>
        <v>0</v>
      </c>
      <c r="FZ7">
        <f t="shared" si="74"/>
        <v>0</v>
      </c>
      <c r="GA7">
        <f t="shared" si="75"/>
        <v>0</v>
      </c>
      <c r="GB7">
        <f t="shared" si="76"/>
        <v>0</v>
      </c>
      <c r="GC7">
        <f t="shared" si="77"/>
        <v>0</v>
      </c>
      <c r="GD7">
        <f t="shared" si="78"/>
        <v>0</v>
      </c>
      <c r="GE7">
        <f t="shared" si="79"/>
        <v>0</v>
      </c>
      <c r="GF7">
        <f t="shared" si="80"/>
        <v>0</v>
      </c>
      <c r="GG7">
        <f t="shared" si="81"/>
        <v>0</v>
      </c>
      <c r="GH7">
        <f t="shared" si="82"/>
        <v>0</v>
      </c>
      <c r="GI7">
        <f t="shared" si="83"/>
        <v>0</v>
      </c>
      <c r="GJ7">
        <f t="shared" si="84"/>
        <v>0</v>
      </c>
      <c r="GK7">
        <f t="shared" si="85"/>
        <v>0</v>
      </c>
      <c r="GL7">
        <f t="shared" si="86"/>
        <v>0</v>
      </c>
      <c r="GM7">
        <f t="shared" si="87"/>
        <v>0</v>
      </c>
      <c r="GN7">
        <f t="shared" si="88"/>
        <v>0</v>
      </c>
      <c r="GO7">
        <f t="shared" si="89"/>
        <v>0</v>
      </c>
      <c r="GP7">
        <f t="shared" si="90"/>
        <v>0</v>
      </c>
      <c r="GQ7">
        <f t="shared" si="91"/>
        <v>0</v>
      </c>
      <c r="GR7">
        <f t="shared" si="92"/>
        <v>0</v>
      </c>
      <c r="GS7">
        <f t="shared" si="93"/>
        <v>0</v>
      </c>
      <c r="GT7">
        <f t="shared" si="94"/>
        <v>0</v>
      </c>
      <c r="GU7">
        <f t="shared" si="95"/>
        <v>0</v>
      </c>
      <c r="GV7">
        <f t="shared" si="96"/>
        <v>0</v>
      </c>
      <c r="GW7">
        <f t="shared" si="97"/>
        <v>0</v>
      </c>
      <c r="GX7">
        <f t="shared" si="98"/>
        <v>0</v>
      </c>
      <c r="GY7">
        <f t="shared" si="99"/>
        <v>0</v>
      </c>
      <c r="GZ7">
        <f t="shared" si="100"/>
        <v>0</v>
      </c>
      <c r="HA7" s="2">
        <v>0</v>
      </c>
      <c r="HB7" s="2">
        <v>0</v>
      </c>
      <c r="HC7" s="2">
        <v>0</v>
      </c>
      <c r="HD7" s="2">
        <v>0</v>
      </c>
      <c r="HE7" s="2">
        <v>0</v>
      </c>
    </row>
    <row r="8" spans="1:213" s="2" customFormat="1" x14ac:dyDescent="0.25">
      <c r="A8" s="3">
        <v>41456</v>
      </c>
      <c r="B8">
        <f t="shared" si="2"/>
        <v>2013</v>
      </c>
      <c r="C8" s="2">
        <v>24573362.894389432</v>
      </c>
      <c r="D8" s="2">
        <f>VLOOKUP(B8,'Historic CDM'!$B$127:$I$138,2,FALSE)/12</f>
        <v>162514.80645591556</v>
      </c>
      <c r="E8" s="2">
        <f t="shared" si="3"/>
        <v>24735877.700845346</v>
      </c>
      <c r="F8" s="2">
        <v>45020.859185112888</v>
      </c>
      <c r="G8" s="230">
        <v>10209088.470000006</v>
      </c>
      <c r="H8" s="2">
        <f>VLOOKUP(B8,'Historic CDM'!$B$127:$I$138,3,FALSE)/12</f>
        <v>204931.78446639515</v>
      </c>
      <c r="I8" s="2">
        <f t="shared" si="4"/>
        <v>10414020.254466401</v>
      </c>
      <c r="J8" s="231">
        <v>4554.4319593641485</v>
      </c>
      <c r="K8" s="230">
        <v>21754518</v>
      </c>
      <c r="L8" s="2">
        <f>VLOOKUP(B8,'Historic CDM'!$B$127:$I$138,4,FALSE)/12</f>
        <v>279144.66976067756</v>
      </c>
      <c r="M8" s="2">
        <f t="shared" si="5"/>
        <v>22033662.669760678</v>
      </c>
      <c r="N8" s="234">
        <v>60241.607500000006</v>
      </c>
      <c r="O8" s="231">
        <v>502.24535115559922</v>
      </c>
      <c r="P8" s="230">
        <v>15216174.245000001</v>
      </c>
      <c r="Q8" s="231">
        <f>VLOOKUP(B8,'Historic CDM'!$B$127:$I$138,5,FALSE)/12</f>
        <v>142556.39280194757</v>
      </c>
      <c r="R8" s="2">
        <f t="shared" si="6"/>
        <v>15358730.637801949</v>
      </c>
      <c r="S8" s="2">
        <v>42502.70423333333</v>
      </c>
      <c r="T8" s="231">
        <v>20.757559882269963</v>
      </c>
      <c r="U8" s="231">
        <v>879617.80583333317</v>
      </c>
      <c r="V8" s="2">
        <v>2487.5241666666666</v>
      </c>
      <c r="W8" s="231">
        <v>13132.636908637152</v>
      </c>
      <c r="X8" s="231">
        <v>12074.5</v>
      </c>
      <c r="Y8" s="2">
        <v>32.458333333333336</v>
      </c>
      <c r="Z8" s="231">
        <v>171.25616115993913</v>
      </c>
      <c r="AA8" s="233">
        <v>166021.68166666667</v>
      </c>
      <c r="AB8" s="231">
        <v>464.1093783908421</v>
      </c>
      <c r="AC8" s="237">
        <v>2844029.4699999974</v>
      </c>
      <c r="AD8" s="231">
        <f>VLOOKUP(B8,'Historic CDM'!$N$127:$S$138,2,FALSE)/12</f>
        <v>14425.606104763048</v>
      </c>
      <c r="AE8" s="2">
        <f t="shared" si="7"/>
        <v>2858455.0761047606</v>
      </c>
      <c r="AF8" s="163">
        <v>4797</v>
      </c>
      <c r="AG8" s="231">
        <v>2010264.6799999971</v>
      </c>
      <c r="AH8" s="231">
        <f>VLOOKUP(B8,'Historic CDM'!$N$127:$S$138,3,FALSE)/12</f>
        <v>10899.988714930261</v>
      </c>
      <c r="AI8" s="2">
        <f t="shared" si="8"/>
        <v>2021164.6687149275</v>
      </c>
      <c r="AJ8" s="247">
        <v>748.4166666666664</v>
      </c>
      <c r="AK8" s="231">
        <v>3313232.6700000004</v>
      </c>
      <c r="AL8" s="231">
        <f>VLOOKUP(B8,'Historic CDM'!$N$127:$S$138,4,FALSE)/12</f>
        <v>6130.5508843128337</v>
      </c>
      <c r="AM8" s="2">
        <f t="shared" si="9"/>
        <v>3319363.2208843133</v>
      </c>
      <c r="AN8" s="231">
        <v>8848.8599999999988</v>
      </c>
      <c r="AO8" s="4">
        <v>65.8333333333333</v>
      </c>
      <c r="AP8" s="231">
        <v>86242</v>
      </c>
      <c r="AQ8" s="231">
        <v>428</v>
      </c>
      <c r="AR8" s="231">
        <v>532</v>
      </c>
      <c r="AS8" s="231">
        <v>13644.96</v>
      </c>
      <c r="AT8">
        <v>33</v>
      </c>
      <c r="AU8" s="100">
        <f>'Weather Thunder Bay'!D20</f>
        <v>105.9</v>
      </c>
      <c r="AV8" s="100">
        <f>'Weather Thunder Bay'!E20</f>
        <v>11.2</v>
      </c>
      <c r="AW8" s="100">
        <f>'Weather Thunder Bay'!F20</f>
        <v>60.7</v>
      </c>
      <c r="AX8" s="100">
        <f>'Weather Thunder Bay'!G20</f>
        <v>28</v>
      </c>
      <c r="AY8" s="100">
        <f>'Weather Thunder Bay'!H20</f>
        <v>29</v>
      </c>
      <c r="AZ8" s="100">
        <f>'Weather Thunder Bay'!I20</f>
        <v>58.3</v>
      </c>
      <c r="BA8" s="100">
        <f>'Weather Thunder Bay'!J20</f>
        <v>8.5</v>
      </c>
      <c r="BB8" s="100">
        <f>'Weather Thunder Bay'!K20</f>
        <v>99.8</v>
      </c>
      <c r="BC8" s="100">
        <f>'Weather Thunder Bay'!L20</f>
        <v>0.8</v>
      </c>
      <c r="BD8" s="100">
        <f>'Weather Thunder Bay'!M20</f>
        <v>154.1</v>
      </c>
      <c r="BE8" s="100">
        <f>'Weather Thunder Bay'!N20</f>
        <v>0</v>
      </c>
      <c r="BF8" s="100">
        <f>'Weather Thunder Bay'!O20</f>
        <v>215.3</v>
      </c>
      <c r="BG8" s="100">
        <f>'Weather Thunder Bay'!P20</f>
        <v>0</v>
      </c>
      <c r="BH8" s="100">
        <f>'Weather Thunder Bay'!Q20</f>
        <v>277.3</v>
      </c>
      <c r="BI8" s="100">
        <f>'Weather Thunder Bay'!R20</f>
        <v>16.945161290322588</v>
      </c>
      <c r="BJ8" s="100">
        <f>'Weather Kenora'!D20</f>
        <v>57</v>
      </c>
      <c r="BK8" s="100">
        <f>'Weather Kenora'!E20</f>
        <v>45.7</v>
      </c>
      <c r="BL8" s="100">
        <f>'Weather Kenora'!F20</f>
        <v>27.9</v>
      </c>
      <c r="BM8" s="100">
        <f>'Weather Kenora'!G20</f>
        <v>78.599999999999994</v>
      </c>
      <c r="BN8" s="100">
        <f>'Weather Kenora'!H20</f>
        <v>10.3</v>
      </c>
      <c r="BO8" s="100">
        <f>'Weather Kenora'!I20</f>
        <v>123</v>
      </c>
      <c r="BP8" s="100">
        <f>'Weather Kenora'!J20</f>
        <v>2.9</v>
      </c>
      <c r="BQ8" s="100">
        <f>'Weather Kenora'!K20</f>
        <v>177.6</v>
      </c>
      <c r="BR8" s="100">
        <f>'Weather Kenora'!L20</f>
        <v>0</v>
      </c>
      <c r="BS8" s="100">
        <f>'Weather Kenora'!M20</f>
        <v>236.7</v>
      </c>
      <c r="BT8" s="100">
        <f>'Weather Kenora'!N20</f>
        <v>0</v>
      </c>
      <c r="BU8" s="100">
        <f>'Weather Kenora'!O20</f>
        <v>298.7</v>
      </c>
      <c r="BV8" s="100">
        <f>'Weather Kenora'!P20</f>
        <v>0</v>
      </c>
      <c r="BW8" s="100">
        <f>'Weather Kenora'!Q20</f>
        <v>360.7</v>
      </c>
      <c r="BX8" s="100">
        <f>'Weather Kenora'!R20</f>
        <v>19.635483870967732</v>
      </c>
      <c r="BY8" s="5">
        <f>'Economic Variables'!D22</f>
        <v>6810.7</v>
      </c>
      <c r="BZ8" s="5">
        <f>'Economic Variables'!E22</f>
        <v>6898</v>
      </c>
      <c r="CA8" s="5">
        <f>'Economic Variables'!F22</f>
        <v>63.2</v>
      </c>
      <c r="CB8" s="5">
        <f>'Economic Variables'!G22</f>
        <v>63.9</v>
      </c>
      <c r="CC8" s="5">
        <f>'Economic Variables'!H22</f>
        <v>643937</v>
      </c>
      <c r="CD8" s="5">
        <f>'Economic Variables'!I22</f>
        <v>7062</v>
      </c>
      <c r="CE8" s="5">
        <f>'Economic Variables'!J22</f>
        <v>6218.8</v>
      </c>
      <c r="CF8" s="5">
        <f>'Economic Variables'!K22</f>
        <v>480.3</v>
      </c>
      <c r="CG8" s="5">
        <f>'Economic Variables'!L22</f>
        <v>8057.8</v>
      </c>
      <c r="CH8" s="5">
        <f>'Economic Variables'!M22</f>
        <v>27.7</v>
      </c>
      <c r="CI8" s="5">
        <f>'Economic Variables'!N22</f>
        <v>1420.3</v>
      </c>
      <c r="CJ8" s="5">
        <f t="shared" si="10"/>
        <v>15119.8</v>
      </c>
      <c r="CK8" s="5">
        <f>'Economic Variables'!P22</f>
        <v>646366</v>
      </c>
      <c r="CL8" s="5">
        <f>'Economic Variables'!Q22</f>
        <v>7302</v>
      </c>
      <c r="CM8" s="5">
        <f>'Economic Variables'!R22</f>
        <v>7972</v>
      </c>
      <c r="CN8" s="5">
        <f>'Economic Variables'!S22</f>
        <v>3010</v>
      </c>
      <c r="CO8" s="5">
        <f>'Economic Variables'!W22</f>
        <v>0</v>
      </c>
      <c r="CP8" s="5">
        <f>'Economic Variables'!X22</f>
        <v>0</v>
      </c>
      <c r="CQ8" s="5">
        <f>'Economic Variables'!Y22</f>
        <v>0</v>
      </c>
      <c r="CR8" s="5">
        <f t="shared" si="101"/>
        <v>7</v>
      </c>
      <c r="CS8" s="69">
        <f t="shared" si="102"/>
        <v>0.84509804001425681</v>
      </c>
      <c r="CT8" s="5">
        <f t="shared" si="103"/>
        <v>49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1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f t="shared" si="11"/>
        <v>0</v>
      </c>
      <c r="DJ8">
        <v>31</v>
      </c>
      <c r="DK8">
        <v>22</v>
      </c>
      <c r="DL8">
        <v>0</v>
      </c>
      <c r="DM8">
        <v>0</v>
      </c>
      <c r="DN8">
        <f t="shared" si="104"/>
        <v>0</v>
      </c>
      <c r="DO8">
        <v>0</v>
      </c>
      <c r="DP8" s="61">
        <f t="shared" si="12"/>
        <v>0</v>
      </c>
      <c r="DQ8" s="61">
        <f t="shared" si="13"/>
        <v>0</v>
      </c>
      <c r="DR8" s="61">
        <f t="shared" si="14"/>
        <v>0</v>
      </c>
      <c r="DS8" s="61">
        <f t="shared" si="15"/>
        <v>0</v>
      </c>
      <c r="DT8" s="61">
        <f t="shared" si="16"/>
        <v>0</v>
      </c>
      <c r="DU8" s="61">
        <f t="shared" si="17"/>
        <v>0</v>
      </c>
      <c r="DV8" s="61">
        <f t="shared" si="18"/>
        <v>0</v>
      </c>
      <c r="DW8" s="61">
        <f t="shared" si="19"/>
        <v>0</v>
      </c>
      <c r="DX8" s="61">
        <f t="shared" si="20"/>
        <v>0</v>
      </c>
      <c r="DY8" s="61">
        <f t="shared" si="21"/>
        <v>0</v>
      </c>
      <c r="DZ8" s="61">
        <f t="shared" si="22"/>
        <v>0</v>
      </c>
      <c r="EA8" s="61">
        <f t="shared" si="23"/>
        <v>0</v>
      </c>
      <c r="EB8" s="61">
        <f t="shared" si="24"/>
        <v>0</v>
      </c>
      <c r="EC8" s="61">
        <f t="shared" si="25"/>
        <v>0</v>
      </c>
      <c r="ED8" s="61">
        <f t="shared" si="26"/>
        <v>0</v>
      </c>
      <c r="EE8" s="61">
        <f t="shared" si="27"/>
        <v>0</v>
      </c>
      <c r="EF8" s="61">
        <f t="shared" si="28"/>
        <v>0</v>
      </c>
      <c r="EG8" s="61">
        <f t="shared" si="29"/>
        <v>0</v>
      </c>
      <c r="EH8" s="61">
        <f t="shared" si="30"/>
        <v>0</v>
      </c>
      <c r="EI8" s="61">
        <f t="shared" si="31"/>
        <v>0</v>
      </c>
      <c r="EJ8" s="61">
        <f t="shared" si="32"/>
        <v>0</v>
      </c>
      <c r="EK8" s="61">
        <f t="shared" si="33"/>
        <v>0</v>
      </c>
      <c r="EL8" s="61">
        <f t="shared" si="34"/>
        <v>0</v>
      </c>
      <c r="EM8" s="61">
        <f t="shared" si="35"/>
        <v>0</v>
      </c>
      <c r="EN8" s="61">
        <f t="shared" si="36"/>
        <v>0</v>
      </c>
      <c r="EO8" s="61">
        <f t="shared" si="37"/>
        <v>0</v>
      </c>
      <c r="EP8" s="61">
        <f t="shared" si="38"/>
        <v>0</v>
      </c>
      <c r="EQ8" s="61">
        <f t="shared" si="39"/>
        <v>0</v>
      </c>
      <c r="ER8" s="67">
        <f t="shared" si="40"/>
        <v>17.723596421296193</v>
      </c>
      <c r="ES8" s="67">
        <f t="shared" si="41"/>
        <v>73.760271366037102</v>
      </c>
      <c r="ET8" s="67">
        <f t="shared" si="42"/>
        <v>1994.105309383893</v>
      </c>
      <c r="EU8" s="67">
        <f t="shared" si="43"/>
        <v>33632.282592926073</v>
      </c>
      <c r="EV8" s="61">
        <f t="shared" si="44"/>
        <v>1415.1715098853433</v>
      </c>
      <c r="EW8" s="61">
        <f t="shared" si="45"/>
        <v>23868.071517560435</v>
      </c>
      <c r="EX8" s="16">
        <f t="shared" si="46"/>
        <v>27417392.364389431</v>
      </c>
      <c r="EY8" s="16">
        <f t="shared" si="47"/>
        <v>176940.41256067861</v>
      </c>
      <c r="EZ8" s="16">
        <f t="shared" si="48"/>
        <v>27594332.776950106</v>
      </c>
      <c r="FA8" s="16">
        <f t="shared" si="49"/>
        <v>49817.859185112888</v>
      </c>
      <c r="FB8" s="16">
        <f t="shared" si="50"/>
        <v>12219353.150000004</v>
      </c>
      <c r="FC8" s="16">
        <f t="shared" si="51"/>
        <v>215831.77318132541</v>
      </c>
      <c r="FD8" s="16">
        <f t="shared" si="52"/>
        <v>12435184.923181329</v>
      </c>
      <c r="FE8" s="16">
        <f t="shared" si="53"/>
        <v>5302.8486260308146</v>
      </c>
      <c r="FF8" s="16">
        <f t="shared" si="54"/>
        <v>25067750.670000002</v>
      </c>
      <c r="FG8" s="16">
        <f t="shared" si="55"/>
        <v>285275.22064499039</v>
      </c>
      <c r="FH8" s="16">
        <f t="shared" si="56"/>
        <v>25353025.89064499</v>
      </c>
      <c r="FI8" s="16">
        <f t="shared" si="57"/>
        <v>69090.467499999999</v>
      </c>
      <c r="FJ8" s="16">
        <f t="shared" si="58"/>
        <v>568.07868448893248</v>
      </c>
      <c r="FK8" s="16">
        <f t="shared" si="59"/>
        <v>15216174.245000001</v>
      </c>
      <c r="FL8" s="16">
        <f t="shared" si="60"/>
        <v>142556.39280194757</v>
      </c>
      <c r="FM8" s="16">
        <f t="shared" si="61"/>
        <v>15358730.637801949</v>
      </c>
      <c r="FN8" s="16">
        <f t="shared" si="62"/>
        <v>42502.70423333333</v>
      </c>
      <c r="FO8" s="16">
        <f t="shared" si="63"/>
        <v>20.757559882269963</v>
      </c>
      <c r="FP8" s="16">
        <f t="shared" si="64"/>
        <v>965859.80583333317</v>
      </c>
      <c r="FQ8" s="16">
        <f t="shared" si="65"/>
        <v>2915.5241666666666</v>
      </c>
      <c r="FR8" s="16">
        <f t="shared" si="66"/>
        <v>13664.636908637152</v>
      </c>
      <c r="FS8" s="16">
        <f t="shared" si="67"/>
        <v>12074.5</v>
      </c>
      <c r="FT8" s="16">
        <f t="shared" si="68"/>
        <v>32.458333333333336</v>
      </c>
      <c r="FU8" s="16">
        <f t="shared" si="69"/>
        <v>277.15616115993913</v>
      </c>
      <c r="FV8" s="16">
        <f t="shared" si="70"/>
        <v>179666.64166666666</v>
      </c>
      <c r="FW8" s="16">
        <f t="shared" si="71"/>
        <v>497.1093783908421</v>
      </c>
      <c r="FX8">
        <f t="shared" si="72"/>
        <v>0</v>
      </c>
      <c r="FY8">
        <f t="shared" si="73"/>
        <v>0</v>
      </c>
      <c r="FZ8">
        <f t="shared" si="74"/>
        <v>0</v>
      </c>
      <c r="GA8">
        <f t="shared" si="75"/>
        <v>0</v>
      </c>
      <c r="GB8">
        <f t="shared" si="76"/>
        <v>0</v>
      </c>
      <c r="GC8">
        <f t="shared" si="77"/>
        <v>0</v>
      </c>
      <c r="GD8">
        <f t="shared" si="78"/>
        <v>0</v>
      </c>
      <c r="GE8">
        <f t="shared" si="79"/>
        <v>0</v>
      </c>
      <c r="GF8">
        <f t="shared" si="80"/>
        <v>0</v>
      </c>
      <c r="GG8">
        <f t="shared" si="81"/>
        <v>0</v>
      </c>
      <c r="GH8">
        <f t="shared" si="82"/>
        <v>0</v>
      </c>
      <c r="GI8">
        <f t="shared" si="83"/>
        <v>0</v>
      </c>
      <c r="GJ8">
        <f t="shared" si="84"/>
        <v>0</v>
      </c>
      <c r="GK8">
        <f t="shared" si="85"/>
        <v>0</v>
      </c>
      <c r="GL8">
        <f t="shared" si="86"/>
        <v>0</v>
      </c>
      <c r="GM8">
        <f t="shared" si="87"/>
        <v>0</v>
      </c>
      <c r="GN8">
        <f t="shared" si="88"/>
        <v>0</v>
      </c>
      <c r="GO8">
        <f t="shared" si="89"/>
        <v>0</v>
      </c>
      <c r="GP8">
        <f t="shared" si="90"/>
        <v>0</v>
      </c>
      <c r="GQ8">
        <f t="shared" si="91"/>
        <v>0</v>
      </c>
      <c r="GR8">
        <f t="shared" si="92"/>
        <v>0</v>
      </c>
      <c r="GS8">
        <f t="shared" si="93"/>
        <v>0</v>
      </c>
      <c r="GT8">
        <f t="shared" si="94"/>
        <v>0</v>
      </c>
      <c r="GU8">
        <f t="shared" si="95"/>
        <v>0</v>
      </c>
      <c r="GV8">
        <f t="shared" si="96"/>
        <v>0</v>
      </c>
      <c r="GW8">
        <f t="shared" si="97"/>
        <v>0</v>
      </c>
      <c r="GX8">
        <f t="shared" si="98"/>
        <v>0</v>
      </c>
      <c r="GY8">
        <f t="shared" si="99"/>
        <v>0</v>
      </c>
      <c r="GZ8">
        <f t="shared" si="100"/>
        <v>0</v>
      </c>
      <c r="HA8" s="2">
        <v>0</v>
      </c>
      <c r="HB8" s="2">
        <v>0</v>
      </c>
      <c r="HC8" s="2">
        <v>0</v>
      </c>
      <c r="HD8" s="2">
        <v>0</v>
      </c>
      <c r="HE8" s="2">
        <v>0</v>
      </c>
    </row>
    <row r="9" spans="1:213" s="2" customFormat="1" x14ac:dyDescent="0.25">
      <c r="A9" s="3">
        <v>41487</v>
      </c>
      <c r="B9">
        <f t="shared" si="2"/>
        <v>2013</v>
      </c>
      <c r="C9" s="2">
        <v>24947123.430989914</v>
      </c>
      <c r="D9" s="2">
        <f>VLOOKUP(B9,'Historic CDM'!$B$127:$I$138,2,FALSE)/12</f>
        <v>162514.80645591556</v>
      </c>
      <c r="E9" s="2">
        <f t="shared" si="3"/>
        <v>25109638.237445828</v>
      </c>
      <c r="F9" s="2">
        <v>45034.513671875044</v>
      </c>
      <c r="G9" s="230">
        <v>10283952.329999983</v>
      </c>
      <c r="H9" s="2">
        <f>VLOOKUP(B9,'Historic CDM'!$B$127:$I$138,3,FALSE)/12</f>
        <v>204931.78446639515</v>
      </c>
      <c r="I9" s="2">
        <f t="shared" si="4"/>
        <v>10488884.114466378</v>
      </c>
      <c r="J9" s="231">
        <v>4558.6107313368047</v>
      </c>
      <c r="K9" s="230">
        <v>22034829</v>
      </c>
      <c r="L9" s="2">
        <f>VLOOKUP(B9,'Historic CDM'!$B$127:$I$138,4,FALSE)/12</f>
        <v>279144.66976067756</v>
      </c>
      <c r="M9" s="2">
        <f t="shared" si="5"/>
        <v>22313973.669760678</v>
      </c>
      <c r="N9" s="234">
        <v>60241.607500000006</v>
      </c>
      <c r="O9" s="231">
        <v>500.88853624131968</v>
      </c>
      <c r="P9" s="230">
        <v>15340988.304999996</v>
      </c>
      <c r="Q9" s="231">
        <f>VLOOKUP(B9,'Historic CDM'!$B$127:$I$138,5,FALSE)/12</f>
        <v>142556.39280194757</v>
      </c>
      <c r="R9" s="2">
        <f t="shared" si="6"/>
        <v>15483544.697801944</v>
      </c>
      <c r="S9" s="2">
        <v>42502.70423333333</v>
      </c>
      <c r="T9" s="231">
        <v>20.730862087673607</v>
      </c>
      <c r="U9" s="231">
        <v>879617.80583333317</v>
      </c>
      <c r="V9" s="2">
        <v>2487.5241666666666</v>
      </c>
      <c r="W9" s="231">
        <v>13137.052300347223</v>
      </c>
      <c r="X9" s="231">
        <v>12074.5</v>
      </c>
      <c r="Y9" s="2">
        <v>32.458333333333336</v>
      </c>
      <c r="Z9" s="231">
        <v>171.36021592881934</v>
      </c>
      <c r="AA9" s="233">
        <v>166021.68166666667</v>
      </c>
      <c r="AB9" s="231">
        <v>463.85913085937506</v>
      </c>
      <c r="AC9" s="237">
        <v>2776798.0800000005</v>
      </c>
      <c r="AD9" s="231">
        <f>VLOOKUP(B9,'Historic CDM'!$N$127:$S$138,2,FALSE)/12</f>
        <v>14425.606104763048</v>
      </c>
      <c r="AE9" s="2">
        <f t="shared" si="7"/>
        <v>2791223.6861047638</v>
      </c>
      <c r="AF9" s="163">
        <v>4793</v>
      </c>
      <c r="AG9" s="231">
        <v>1925198.9899999986</v>
      </c>
      <c r="AH9" s="231">
        <f>VLOOKUP(B9,'Historic CDM'!$N$127:$S$138,3,FALSE)/12</f>
        <v>10899.988714930261</v>
      </c>
      <c r="AI9" s="2">
        <f t="shared" si="8"/>
        <v>1936098.978714929</v>
      </c>
      <c r="AJ9" s="247">
        <v>748.33333333333303</v>
      </c>
      <c r="AK9" s="231">
        <v>3354605.25</v>
      </c>
      <c r="AL9" s="231">
        <f>VLOOKUP(B9,'Historic CDM'!$N$127:$S$138,4,FALSE)/12</f>
        <v>6130.5508843128337</v>
      </c>
      <c r="AM9" s="2">
        <f t="shared" si="9"/>
        <v>3360735.800884313</v>
      </c>
      <c r="AN9" s="231">
        <v>8975.1600000000017</v>
      </c>
      <c r="AO9" s="4">
        <v>65.666666666666629</v>
      </c>
      <c r="AP9" s="231">
        <v>86242</v>
      </c>
      <c r="AQ9" s="231">
        <v>428</v>
      </c>
      <c r="AR9" s="231">
        <v>532</v>
      </c>
      <c r="AS9" s="231">
        <v>13644.96</v>
      </c>
      <c r="AT9">
        <v>33</v>
      </c>
      <c r="AU9" s="100">
        <f>'Weather Thunder Bay'!D21</f>
        <v>84.4</v>
      </c>
      <c r="AV9" s="100">
        <f>'Weather Thunder Bay'!E21</f>
        <v>18.399999999999999</v>
      </c>
      <c r="AW9" s="100">
        <f>'Weather Thunder Bay'!F21</f>
        <v>45.8</v>
      </c>
      <c r="AX9" s="100">
        <f>'Weather Thunder Bay'!G21</f>
        <v>41.8</v>
      </c>
      <c r="AY9" s="100">
        <f>'Weather Thunder Bay'!H21</f>
        <v>16.8</v>
      </c>
      <c r="AZ9" s="100">
        <f>'Weather Thunder Bay'!I21</f>
        <v>74.8</v>
      </c>
      <c r="BA9" s="100">
        <f>'Weather Thunder Bay'!J21</f>
        <v>2.1</v>
      </c>
      <c r="BB9" s="100">
        <f>'Weather Thunder Bay'!K21</f>
        <v>122.1</v>
      </c>
      <c r="BC9" s="100">
        <f>'Weather Thunder Bay'!L21</f>
        <v>0</v>
      </c>
      <c r="BD9" s="100">
        <f>'Weather Thunder Bay'!M21</f>
        <v>182</v>
      </c>
      <c r="BE9" s="100">
        <f>'Weather Thunder Bay'!N21</f>
        <v>0</v>
      </c>
      <c r="BF9" s="100">
        <f>'Weather Thunder Bay'!O21</f>
        <v>244</v>
      </c>
      <c r="BG9" s="100">
        <f>'Weather Thunder Bay'!P21</f>
        <v>0</v>
      </c>
      <c r="BH9" s="100">
        <f>'Weather Thunder Bay'!Q21</f>
        <v>306</v>
      </c>
      <c r="BI9" s="100">
        <f>'Weather Thunder Bay'!R21</f>
        <v>17.870967741935484</v>
      </c>
      <c r="BJ9" s="100">
        <f>'Weather Kenora'!D21</f>
        <v>61.1</v>
      </c>
      <c r="BK9" s="100">
        <f>'Weather Kenora'!E21</f>
        <v>39.299999999999997</v>
      </c>
      <c r="BL9" s="100">
        <f>'Weather Kenora'!F21</f>
        <v>30.4</v>
      </c>
      <c r="BM9" s="100">
        <f>'Weather Kenora'!G21</f>
        <v>70.599999999999994</v>
      </c>
      <c r="BN9" s="100">
        <f>'Weather Kenora'!H21</f>
        <v>10.6</v>
      </c>
      <c r="BO9" s="100">
        <f>'Weather Kenora'!I21</f>
        <v>112.8</v>
      </c>
      <c r="BP9" s="100">
        <f>'Weather Kenora'!J21</f>
        <v>2.6</v>
      </c>
      <c r="BQ9" s="100">
        <f>'Weather Kenora'!K21</f>
        <v>166.8</v>
      </c>
      <c r="BR9" s="100">
        <f>'Weather Kenora'!L21</f>
        <v>0</v>
      </c>
      <c r="BS9" s="100">
        <f>'Weather Kenora'!M21</f>
        <v>226.2</v>
      </c>
      <c r="BT9" s="100">
        <f>'Weather Kenora'!N21</f>
        <v>0</v>
      </c>
      <c r="BU9" s="100">
        <f>'Weather Kenora'!O21</f>
        <v>288.2</v>
      </c>
      <c r="BV9" s="100">
        <f>'Weather Kenora'!P21</f>
        <v>0</v>
      </c>
      <c r="BW9" s="100">
        <f>'Weather Kenora'!Q21</f>
        <v>350.2</v>
      </c>
      <c r="BX9" s="100">
        <f>'Weather Kenora'!R21</f>
        <v>19.296774193548387</v>
      </c>
      <c r="BY9" s="5">
        <f>'Economic Variables'!D23</f>
        <v>6812.5</v>
      </c>
      <c r="BZ9" s="5">
        <f>'Economic Variables'!E23</f>
        <v>6910.2</v>
      </c>
      <c r="CA9" s="5">
        <f>'Economic Variables'!F23</f>
        <v>63.4</v>
      </c>
      <c r="CB9" s="5">
        <f>'Economic Variables'!G23</f>
        <v>64.2</v>
      </c>
      <c r="CC9" s="5">
        <f>'Economic Variables'!H23</f>
        <v>643937</v>
      </c>
      <c r="CD9" s="5">
        <f>'Economic Variables'!I23</f>
        <v>7062</v>
      </c>
      <c r="CE9" s="5">
        <f>'Economic Variables'!J23</f>
        <v>6218.8</v>
      </c>
      <c r="CF9" s="5">
        <f>'Economic Variables'!K23</f>
        <v>480.3</v>
      </c>
      <c r="CG9" s="5">
        <f>'Economic Variables'!L23</f>
        <v>8057.8</v>
      </c>
      <c r="CH9" s="5">
        <f>'Economic Variables'!M23</f>
        <v>27.7</v>
      </c>
      <c r="CI9" s="5">
        <f>'Economic Variables'!N23</f>
        <v>1420.3</v>
      </c>
      <c r="CJ9" s="5">
        <f t="shared" si="10"/>
        <v>15119.8</v>
      </c>
      <c r="CK9" s="5">
        <f>'Economic Variables'!P23</f>
        <v>646366</v>
      </c>
      <c r="CL9" s="5">
        <f>'Economic Variables'!Q23</f>
        <v>7302</v>
      </c>
      <c r="CM9" s="5">
        <f>'Economic Variables'!R23</f>
        <v>7972</v>
      </c>
      <c r="CN9" s="5">
        <f>'Economic Variables'!S23</f>
        <v>3010</v>
      </c>
      <c r="CO9" s="5">
        <f>'Economic Variables'!W23</f>
        <v>0</v>
      </c>
      <c r="CP9" s="5">
        <f>'Economic Variables'!X23</f>
        <v>0</v>
      </c>
      <c r="CQ9" s="5">
        <f>'Economic Variables'!Y23</f>
        <v>0</v>
      </c>
      <c r="CR9" s="5">
        <f t="shared" si="101"/>
        <v>8</v>
      </c>
      <c r="CS9" s="69">
        <f t="shared" si="102"/>
        <v>0.90308998699194354</v>
      </c>
      <c r="CT9" s="5">
        <f t="shared" si="103"/>
        <v>64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1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f t="shared" si="11"/>
        <v>0</v>
      </c>
      <c r="DJ9">
        <v>31</v>
      </c>
      <c r="DK9">
        <v>21</v>
      </c>
      <c r="DL9">
        <v>0</v>
      </c>
      <c r="DM9">
        <v>0</v>
      </c>
      <c r="DN9">
        <f t="shared" si="104"/>
        <v>0</v>
      </c>
      <c r="DO9">
        <v>0</v>
      </c>
      <c r="DP9" s="61">
        <f t="shared" si="12"/>
        <v>0</v>
      </c>
      <c r="DQ9" s="61">
        <f t="shared" si="13"/>
        <v>0</v>
      </c>
      <c r="DR9" s="61">
        <f t="shared" si="14"/>
        <v>0</v>
      </c>
      <c r="DS9" s="61">
        <f t="shared" si="15"/>
        <v>0</v>
      </c>
      <c r="DT9" s="61">
        <f t="shared" si="16"/>
        <v>0</v>
      </c>
      <c r="DU9" s="61">
        <f t="shared" si="17"/>
        <v>0</v>
      </c>
      <c r="DV9" s="61">
        <f t="shared" si="18"/>
        <v>0</v>
      </c>
      <c r="DW9" s="61">
        <f t="shared" si="19"/>
        <v>0</v>
      </c>
      <c r="DX9" s="61">
        <f t="shared" si="20"/>
        <v>0</v>
      </c>
      <c r="DY9" s="61">
        <f t="shared" si="21"/>
        <v>0</v>
      </c>
      <c r="DZ9" s="61">
        <f t="shared" si="22"/>
        <v>0</v>
      </c>
      <c r="EA9" s="61">
        <f t="shared" si="23"/>
        <v>0</v>
      </c>
      <c r="EB9" s="61">
        <f t="shared" si="24"/>
        <v>0</v>
      </c>
      <c r="EC9" s="61">
        <f t="shared" si="25"/>
        <v>0</v>
      </c>
      <c r="ED9" s="61">
        <f t="shared" si="26"/>
        <v>0</v>
      </c>
      <c r="EE9" s="61">
        <f t="shared" si="27"/>
        <v>0</v>
      </c>
      <c r="EF9" s="61">
        <f t="shared" si="28"/>
        <v>0</v>
      </c>
      <c r="EG9" s="61">
        <f t="shared" si="29"/>
        <v>0</v>
      </c>
      <c r="EH9" s="61">
        <f t="shared" si="30"/>
        <v>0</v>
      </c>
      <c r="EI9" s="61">
        <f t="shared" si="31"/>
        <v>0</v>
      </c>
      <c r="EJ9" s="61">
        <f t="shared" si="32"/>
        <v>0</v>
      </c>
      <c r="EK9" s="61">
        <f t="shared" si="33"/>
        <v>0</v>
      </c>
      <c r="EL9" s="61">
        <f t="shared" si="34"/>
        <v>0</v>
      </c>
      <c r="EM9" s="61">
        <f t="shared" si="35"/>
        <v>0</v>
      </c>
      <c r="EN9" s="61">
        <f t="shared" si="36"/>
        <v>0</v>
      </c>
      <c r="EO9" s="61">
        <f t="shared" si="37"/>
        <v>0</v>
      </c>
      <c r="EP9" s="61">
        <f t="shared" si="38"/>
        <v>0</v>
      </c>
      <c r="EQ9" s="61">
        <f t="shared" si="39"/>
        <v>0</v>
      </c>
      <c r="ER9" s="67">
        <f t="shared" si="40"/>
        <v>17.98594598227097</v>
      </c>
      <c r="ES9" s="67">
        <f t="shared" si="41"/>
        <v>74.222415645355284</v>
      </c>
      <c r="ET9" s="67">
        <f t="shared" si="42"/>
        <v>2121.3705203238669</v>
      </c>
      <c r="EU9" s="67">
        <f t="shared" si="43"/>
        <v>35565.89442147137</v>
      </c>
      <c r="EV9" s="61">
        <f t="shared" si="44"/>
        <v>1437.0574492516519</v>
      </c>
      <c r="EW9" s="61">
        <f t="shared" si="45"/>
        <v>24093.025253254797</v>
      </c>
      <c r="EX9" s="16">
        <f t="shared" si="46"/>
        <v>27723921.510989916</v>
      </c>
      <c r="EY9" s="16">
        <f t="shared" si="47"/>
        <v>176940.41256067861</v>
      </c>
      <c r="EZ9" s="16">
        <f t="shared" si="48"/>
        <v>27900861.923550591</v>
      </c>
      <c r="FA9" s="16">
        <f t="shared" si="49"/>
        <v>49827.513671875044</v>
      </c>
      <c r="FB9" s="16">
        <f t="shared" si="50"/>
        <v>12209151.319999982</v>
      </c>
      <c r="FC9" s="16">
        <f t="shared" si="51"/>
        <v>215831.77318132541</v>
      </c>
      <c r="FD9" s="16">
        <f t="shared" si="52"/>
        <v>12424983.093181308</v>
      </c>
      <c r="FE9" s="16">
        <f t="shared" si="53"/>
        <v>5306.9440646701378</v>
      </c>
      <c r="FF9" s="16">
        <f t="shared" si="54"/>
        <v>25389434.25</v>
      </c>
      <c r="FG9" s="16">
        <f t="shared" si="55"/>
        <v>285275.22064499039</v>
      </c>
      <c r="FH9" s="16">
        <f t="shared" si="56"/>
        <v>25674709.470644992</v>
      </c>
      <c r="FI9" s="16">
        <f t="shared" si="57"/>
        <v>69216.767500000002</v>
      </c>
      <c r="FJ9" s="16">
        <f t="shared" si="58"/>
        <v>566.55520290798631</v>
      </c>
      <c r="FK9" s="16">
        <f t="shared" si="59"/>
        <v>15340988.304999996</v>
      </c>
      <c r="FL9" s="16">
        <f t="shared" si="60"/>
        <v>142556.39280194757</v>
      </c>
      <c r="FM9" s="16">
        <f t="shared" si="61"/>
        <v>15483544.697801944</v>
      </c>
      <c r="FN9" s="16">
        <f t="shared" si="62"/>
        <v>42502.70423333333</v>
      </c>
      <c r="FO9" s="16">
        <f t="shared" si="63"/>
        <v>20.730862087673607</v>
      </c>
      <c r="FP9" s="16">
        <f t="shared" si="64"/>
        <v>965859.80583333317</v>
      </c>
      <c r="FQ9" s="16">
        <f t="shared" si="65"/>
        <v>2915.5241666666666</v>
      </c>
      <c r="FR9" s="16">
        <f t="shared" si="66"/>
        <v>13669.052300347223</v>
      </c>
      <c r="FS9" s="16">
        <f t="shared" si="67"/>
        <v>12074.5</v>
      </c>
      <c r="FT9" s="16">
        <f t="shared" si="68"/>
        <v>32.458333333333336</v>
      </c>
      <c r="FU9" s="16">
        <f t="shared" si="69"/>
        <v>255.76021592881935</v>
      </c>
      <c r="FV9" s="16">
        <f t="shared" si="70"/>
        <v>179666.64166666666</v>
      </c>
      <c r="FW9" s="16">
        <f t="shared" si="71"/>
        <v>496.85913085937506</v>
      </c>
      <c r="FX9">
        <f t="shared" si="72"/>
        <v>0</v>
      </c>
      <c r="FY9">
        <f t="shared" si="73"/>
        <v>0</v>
      </c>
      <c r="FZ9">
        <f t="shared" si="74"/>
        <v>0</v>
      </c>
      <c r="GA9">
        <f t="shared" si="75"/>
        <v>0</v>
      </c>
      <c r="GB9">
        <f t="shared" si="76"/>
        <v>0</v>
      </c>
      <c r="GC9">
        <f t="shared" si="77"/>
        <v>0</v>
      </c>
      <c r="GD9">
        <f t="shared" si="78"/>
        <v>0</v>
      </c>
      <c r="GE9">
        <f t="shared" si="79"/>
        <v>0</v>
      </c>
      <c r="GF9">
        <f t="shared" si="80"/>
        <v>0</v>
      </c>
      <c r="GG9">
        <f t="shared" si="81"/>
        <v>0</v>
      </c>
      <c r="GH9">
        <f t="shared" si="82"/>
        <v>0</v>
      </c>
      <c r="GI9">
        <f t="shared" si="83"/>
        <v>0</v>
      </c>
      <c r="GJ9">
        <f t="shared" si="84"/>
        <v>0</v>
      </c>
      <c r="GK9">
        <f t="shared" si="85"/>
        <v>0</v>
      </c>
      <c r="GL9">
        <f t="shared" si="86"/>
        <v>0</v>
      </c>
      <c r="GM9">
        <f t="shared" si="87"/>
        <v>0</v>
      </c>
      <c r="GN9">
        <f t="shared" si="88"/>
        <v>0</v>
      </c>
      <c r="GO9">
        <f t="shared" si="89"/>
        <v>0</v>
      </c>
      <c r="GP9">
        <f t="shared" si="90"/>
        <v>0</v>
      </c>
      <c r="GQ9">
        <f t="shared" si="91"/>
        <v>0</v>
      </c>
      <c r="GR9">
        <f t="shared" si="92"/>
        <v>0</v>
      </c>
      <c r="GS9">
        <f t="shared" si="93"/>
        <v>0</v>
      </c>
      <c r="GT9">
        <f t="shared" si="94"/>
        <v>0</v>
      </c>
      <c r="GU9">
        <f t="shared" si="95"/>
        <v>0</v>
      </c>
      <c r="GV9">
        <f t="shared" si="96"/>
        <v>0</v>
      </c>
      <c r="GW9">
        <f t="shared" si="97"/>
        <v>0</v>
      </c>
      <c r="GX9">
        <f t="shared" si="98"/>
        <v>0</v>
      </c>
      <c r="GY9">
        <f t="shared" si="99"/>
        <v>0</v>
      </c>
      <c r="GZ9">
        <f t="shared" si="100"/>
        <v>0</v>
      </c>
      <c r="HA9" s="2">
        <v>0</v>
      </c>
      <c r="HB9" s="2">
        <v>0</v>
      </c>
      <c r="HC9" s="2">
        <v>0</v>
      </c>
      <c r="HD9" s="2">
        <v>0</v>
      </c>
      <c r="HE9" s="2">
        <v>0</v>
      </c>
    </row>
    <row r="10" spans="1:213" s="2" customFormat="1" x14ac:dyDescent="0.25">
      <c r="A10" s="3">
        <v>41518</v>
      </c>
      <c r="B10">
        <f t="shared" ref="B10:B73" si="105">YEAR(A10)</f>
        <v>2013</v>
      </c>
      <c r="C10" s="2">
        <v>24308811.02900004</v>
      </c>
      <c r="D10" s="2">
        <f>VLOOKUP(B10,'Historic CDM'!$B$127:$I$138,2,FALSE)/12</f>
        <v>162514.80645591556</v>
      </c>
      <c r="E10" s="2">
        <f t="shared" si="3"/>
        <v>24471325.835455954</v>
      </c>
      <c r="F10" s="2">
        <v>45048.1681586372</v>
      </c>
      <c r="G10" s="230">
        <v>9712165.490000017</v>
      </c>
      <c r="H10" s="2">
        <f>VLOOKUP(B10,'Historic CDM'!$B$127:$I$138,3,FALSE)/12</f>
        <v>204931.78446639515</v>
      </c>
      <c r="I10" s="2">
        <f t="shared" si="4"/>
        <v>9917097.2744664121</v>
      </c>
      <c r="J10" s="231">
        <v>4562.789503309461</v>
      </c>
      <c r="K10" s="230">
        <v>20818131</v>
      </c>
      <c r="L10" s="2">
        <f>VLOOKUP(B10,'Historic CDM'!$B$127:$I$138,4,FALSE)/12</f>
        <v>279144.66976067756</v>
      </c>
      <c r="M10" s="2">
        <f t="shared" si="5"/>
        <v>21097275.669760678</v>
      </c>
      <c r="N10" s="234">
        <v>60241.607500000006</v>
      </c>
      <c r="O10" s="231">
        <v>499.53172132704015</v>
      </c>
      <c r="P10" s="230">
        <v>15236029.085000001</v>
      </c>
      <c r="Q10" s="231">
        <f>VLOOKUP(B10,'Historic CDM'!$B$127:$I$138,5,FALSE)/12</f>
        <v>142556.39280194757</v>
      </c>
      <c r="R10" s="2">
        <f t="shared" si="6"/>
        <v>15378585.477801949</v>
      </c>
      <c r="S10" s="2">
        <v>42502.70423333333</v>
      </c>
      <c r="T10" s="231">
        <v>20.704164293077252</v>
      </c>
      <c r="U10" s="231">
        <v>879617.80583333317</v>
      </c>
      <c r="V10" s="2">
        <v>2487.5241666666666</v>
      </c>
      <c r="W10" s="231">
        <v>13141.467692057293</v>
      </c>
      <c r="X10" s="231">
        <v>12074.5</v>
      </c>
      <c r="Y10" s="2">
        <v>32.458333333333336</v>
      </c>
      <c r="Z10" s="231">
        <v>171.46427069769956</v>
      </c>
      <c r="AA10" s="233">
        <v>166021.68166666667</v>
      </c>
      <c r="AB10" s="231">
        <v>463.60888332790802</v>
      </c>
      <c r="AC10" s="237">
        <v>2517570.9400000027</v>
      </c>
      <c r="AD10" s="231">
        <f>VLOOKUP(B10,'Historic CDM'!$N$127:$S$138,2,FALSE)/12</f>
        <v>14425.606104763048</v>
      </c>
      <c r="AE10" s="2">
        <f t="shared" si="7"/>
        <v>2531996.546104766</v>
      </c>
      <c r="AF10" s="163">
        <v>4790</v>
      </c>
      <c r="AG10" s="231">
        <v>1733735.0999999982</v>
      </c>
      <c r="AH10" s="231">
        <f>VLOOKUP(B10,'Historic CDM'!$N$127:$S$138,3,FALSE)/12</f>
        <v>10899.988714930261</v>
      </c>
      <c r="AI10" s="2">
        <f t="shared" si="8"/>
        <v>1744635.0887149286</v>
      </c>
      <c r="AJ10" s="247">
        <v>748.24999999999966</v>
      </c>
      <c r="AK10" s="231">
        <v>3122627.5700000008</v>
      </c>
      <c r="AL10" s="231">
        <f>VLOOKUP(B10,'Historic CDM'!$N$127:$S$138,4,FALSE)/12</f>
        <v>6130.5508843128337</v>
      </c>
      <c r="AM10" s="2">
        <f t="shared" si="9"/>
        <v>3128758.1208843137</v>
      </c>
      <c r="AN10" s="231">
        <v>8824.3000000000011</v>
      </c>
      <c r="AO10" s="4">
        <v>65.499999999999957</v>
      </c>
      <c r="AP10" s="231">
        <v>83460</v>
      </c>
      <c r="AQ10" s="231">
        <v>428</v>
      </c>
      <c r="AR10" s="231">
        <v>532</v>
      </c>
      <c r="AS10" s="231">
        <v>13205.1</v>
      </c>
      <c r="AT10">
        <v>33</v>
      </c>
      <c r="AU10" s="100">
        <f>'Weather Thunder Bay'!D22</f>
        <v>238.8</v>
      </c>
      <c r="AV10" s="100">
        <f>'Weather Thunder Bay'!E22</f>
        <v>0</v>
      </c>
      <c r="AW10" s="100">
        <f>'Weather Thunder Bay'!F22</f>
        <v>178.8</v>
      </c>
      <c r="AX10" s="100">
        <f>'Weather Thunder Bay'!G22</f>
        <v>0</v>
      </c>
      <c r="AY10" s="100">
        <f>'Weather Thunder Bay'!H22</f>
        <v>120.3</v>
      </c>
      <c r="AZ10" s="100">
        <f>'Weather Thunder Bay'!I22</f>
        <v>1.5</v>
      </c>
      <c r="BA10" s="100">
        <f>'Weather Thunder Bay'!J22</f>
        <v>75.2</v>
      </c>
      <c r="BB10" s="100">
        <f>'Weather Thunder Bay'!K22</f>
        <v>16.399999999999999</v>
      </c>
      <c r="BC10" s="100">
        <f>'Weather Thunder Bay'!L22</f>
        <v>39</v>
      </c>
      <c r="BD10" s="100">
        <f>'Weather Thunder Bay'!M22</f>
        <v>40.200000000000003</v>
      </c>
      <c r="BE10" s="100">
        <f>'Weather Thunder Bay'!N22</f>
        <v>19.600000000000001</v>
      </c>
      <c r="BF10" s="100">
        <f>'Weather Thunder Bay'!O22</f>
        <v>80.8</v>
      </c>
      <c r="BG10" s="100">
        <f>'Weather Thunder Bay'!P22</f>
        <v>6.7</v>
      </c>
      <c r="BH10" s="100">
        <f>'Weather Thunder Bay'!Q22</f>
        <v>127.9</v>
      </c>
      <c r="BI10" s="100">
        <f>'Weather Thunder Bay'!R22</f>
        <v>12.040000000000001</v>
      </c>
      <c r="BJ10" s="100">
        <f>'Weather Kenora'!D22</f>
        <v>168.5</v>
      </c>
      <c r="BK10" s="100">
        <f>'Weather Kenora'!E22</f>
        <v>3.1</v>
      </c>
      <c r="BL10" s="100">
        <f>'Weather Kenora'!F22</f>
        <v>112.3</v>
      </c>
      <c r="BM10" s="100">
        <f>'Weather Kenora'!G22</f>
        <v>6.9</v>
      </c>
      <c r="BN10" s="100">
        <f>'Weather Kenora'!H22</f>
        <v>63.7</v>
      </c>
      <c r="BO10" s="100">
        <f>'Weather Kenora'!I22</f>
        <v>18.3</v>
      </c>
      <c r="BP10" s="100">
        <f>'Weather Kenora'!J22</f>
        <v>35.299999999999997</v>
      </c>
      <c r="BQ10" s="100">
        <f>'Weather Kenora'!K22</f>
        <v>49.9</v>
      </c>
      <c r="BR10" s="100">
        <f>'Weather Kenora'!L22</f>
        <v>16.3</v>
      </c>
      <c r="BS10" s="100">
        <f>'Weather Kenora'!M22</f>
        <v>90.9</v>
      </c>
      <c r="BT10" s="100">
        <f>'Weather Kenora'!N22</f>
        <v>6.8</v>
      </c>
      <c r="BU10" s="100">
        <f>'Weather Kenora'!O22</f>
        <v>141.4</v>
      </c>
      <c r="BV10" s="100">
        <f>'Weather Kenora'!P22</f>
        <v>1.8</v>
      </c>
      <c r="BW10" s="100">
        <f>'Weather Kenora'!Q22</f>
        <v>196.4</v>
      </c>
      <c r="BX10" s="100">
        <f>'Weather Kenora'!R22</f>
        <v>14.48666666666667</v>
      </c>
      <c r="BY10" s="5">
        <f>'Economic Variables'!D24</f>
        <v>6813.6</v>
      </c>
      <c r="BZ10" s="5">
        <f>'Economic Variables'!E24</f>
        <v>6881.2</v>
      </c>
      <c r="CA10" s="5">
        <f>'Economic Variables'!F24</f>
        <v>63.7</v>
      </c>
      <c r="CB10" s="5">
        <f>'Economic Variables'!G24</f>
        <v>64.5</v>
      </c>
      <c r="CC10" s="5">
        <f>'Economic Variables'!H24</f>
        <v>643937</v>
      </c>
      <c r="CD10" s="5">
        <f>'Economic Variables'!I24</f>
        <v>7062</v>
      </c>
      <c r="CE10" s="5">
        <f>'Economic Variables'!J24</f>
        <v>6218.8</v>
      </c>
      <c r="CF10" s="5">
        <f>'Economic Variables'!K24</f>
        <v>480.3</v>
      </c>
      <c r="CG10" s="5">
        <f>'Economic Variables'!L24</f>
        <v>8057.8</v>
      </c>
      <c r="CH10" s="5">
        <f>'Economic Variables'!M24</f>
        <v>27.7</v>
      </c>
      <c r="CI10" s="5">
        <f>'Economic Variables'!N24</f>
        <v>1420.3</v>
      </c>
      <c r="CJ10" s="5">
        <f t="shared" si="10"/>
        <v>15119.8</v>
      </c>
      <c r="CK10" s="5">
        <f>'Economic Variables'!P24</f>
        <v>646366</v>
      </c>
      <c r="CL10" s="5">
        <f>'Economic Variables'!Q24</f>
        <v>7302</v>
      </c>
      <c r="CM10" s="5">
        <f>'Economic Variables'!R24</f>
        <v>7972</v>
      </c>
      <c r="CN10" s="5">
        <f>'Economic Variables'!S24</f>
        <v>3010</v>
      </c>
      <c r="CO10" s="5">
        <f>'Economic Variables'!W24</f>
        <v>0</v>
      </c>
      <c r="CP10" s="5">
        <f>'Economic Variables'!X24</f>
        <v>0</v>
      </c>
      <c r="CQ10" s="5">
        <f>'Economic Variables'!Y24</f>
        <v>0</v>
      </c>
      <c r="CR10" s="5">
        <f t="shared" si="101"/>
        <v>9</v>
      </c>
      <c r="CS10" s="69">
        <f t="shared" si="102"/>
        <v>0.95424250943932487</v>
      </c>
      <c r="CT10" s="5">
        <f t="shared" si="103"/>
        <v>81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1</v>
      </c>
      <c r="DD10">
        <v>0</v>
      </c>
      <c r="DE10">
        <v>0</v>
      </c>
      <c r="DF10">
        <v>0</v>
      </c>
      <c r="DG10">
        <v>0</v>
      </c>
      <c r="DH10">
        <v>0</v>
      </c>
      <c r="DI10">
        <f t="shared" si="11"/>
        <v>0</v>
      </c>
      <c r="DJ10">
        <v>30</v>
      </c>
      <c r="DK10">
        <v>20</v>
      </c>
      <c r="DL10">
        <v>0</v>
      </c>
      <c r="DM10">
        <v>0</v>
      </c>
      <c r="DN10">
        <f t="shared" si="104"/>
        <v>0</v>
      </c>
      <c r="DO10">
        <v>0</v>
      </c>
      <c r="DP10" s="61">
        <f t="shared" si="12"/>
        <v>0</v>
      </c>
      <c r="DQ10" s="61">
        <f t="shared" si="13"/>
        <v>0</v>
      </c>
      <c r="DR10" s="61">
        <f t="shared" si="14"/>
        <v>0</v>
      </c>
      <c r="DS10" s="61">
        <f t="shared" si="15"/>
        <v>0</v>
      </c>
      <c r="DT10" s="61">
        <f t="shared" si="16"/>
        <v>0</v>
      </c>
      <c r="DU10" s="61">
        <f t="shared" si="17"/>
        <v>0</v>
      </c>
      <c r="DV10" s="61">
        <f t="shared" si="18"/>
        <v>0</v>
      </c>
      <c r="DW10" s="61">
        <f t="shared" si="19"/>
        <v>0</v>
      </c>
      <c r="DX10" s="61">
        <f t="shared" si="20"/>
        <v>0</v>
      </c>
      <c r="DY10" s="61">
        <f t="shared" si="21"/>
        <v>0</v>
      </c>
      <c r="DZ10" s="61">
        <f t="shared" si="22"/>
        <v>0</v>
      </c>
      <c r="EA10" s="61">
        <f t="shared" si="23"/>
        <v>0</v>
      </c>
      <c r="EB10" s="61">
        <f t="shared" si="24"/>
        <v>0</v>
      </c>
      <c r="EC10" s="61">
        <f t="shared" si="25"/>
        <v>0</v>
      </c>
      <c r="ED10" s="61">
        <f t="shared" si="26"/>
        <v>0</v>
      </c>
      <c r="EE10" s="61">
        <f t="shared" si="27"/>
        <v>0</v>
      </c>
      <c r="EF10" s="61">
        <f t="shared" si="28"/>
        <v>0</v>
      </c>
      <c r="EG10" s="61">
        <f t="shared" si="29"/>
        <v>0</v>
      </c>
      <c r="EH10" s="61">
        <f t="shared" si="30"/>
        <v>0</v>
      </c>
      <c r="EI10" s="61">
        <f t="shared" si="31"/>
        <v>0</v>
      </c>
      <c r="EJ10" s="61">
        <f t="shared" si="32"/>
        <v>0</v>
      </c>
      <c r="EK10" s="61">
        <f t="shared" si="33"/>
        <v>0</v>
      </c>
      <c r="EL10" s="61">
        <f t="shared" si="34"/>
        <v>0</v>
      </c>
      <c r="EM10" s="61">
        <f t="shared" si="35"/>
        <v>0</v>
      </c>
      <c r="EN10" s="61">
        <f t="shared" si="36"/>
        <v>0</v>
      </c>
      <c r="EO10" s="61">
        <f t="shared" si="37"/>
        <v>0</v>
      </c>
      <c r="EP10" s="61">
        <f t="shared" si="38"/>
        <v>0</v>
      </c>
      <c r="EQ10" s="61">
        <f t="shared" si="39"/>
        <v>0</v>
      </c>
      <c r="ER10" s="67">
        <f t="shared" si="40"/>
        <v>18.107525666955823</v>
      </c>
      <c r="ES10" s="67">
        <f t="shared" si="41"/>
        <v>72.449081621914175</v>
      </c>
      <c r="ET10" s="67">
        <f t="shared" si="42"/>
        <v>2111.705300087282</v>
      </c>
      <c r="EU10" s="67">
        <f t="shared" si="43"/>
        <v>37138.870374362341</v>
      </c>
      <c r="EV10" s="61">
        <f t="shared" si="44"/>
        <v>1407.8035333915213</v>
      </c>
      <c r="EW10" s="61">
        <f t="shared" si="45"/>
        <v>24759.246916241562</v>
      </c>
      <c r="EX10" s="16">
        <f t="shared" si="46"/>
        <v>26826381.969000041</v>
      </c>
      <c r="EY10" s="16">
        <f t="shared" si="47"/>
        <v>176940.41256067861</v>
      </c>
      <c r="EZ10" s="16">
        <f t="shared" si="48"/>
        <v>27003322.381560721</v>
      </c>
      <c r="FA10" s="16">
        <f t="shared" si="49"/>
        <v>49838.1681586372</v>
      </c>
      <c r="FB10" s="16">
        <f t="shared" si="50"/>
        <v>11445900.590000015</v>
      </c>
      <c r="FC10" s="16">
        <f t="shared" si="51"/>
        <v>215831.77318132541</v>
      </c>
      <c r="FD10" s="16">
        <f t="shared" si="52"/>
        <v>11661732.363181341</v>
      </c>
      <c r="FE10" s="16">
        <f t="shared" si="53"/>
        <v>5311.039503309461</v>
      </c>
      <c r="FF10" s="16">
        <f t="shared" si="54"/>
        <v>23940758.57</v>
      </c>
      <c r="FG10" s="16">
        <f t="shared" si="55"/>
        <v>285275.22064499039</v>
      </c>
      <c r="FH10" s="16">
        <f t="shared" si="56"/>
        <v>24226033.790644992</v>
      </c>
      <c r="FI10" s="16">
        <f t="shared" si="57"/>
        <v>69065.907500000001</v>
      </c>
      <c r="FJ10" s="16">
        <f t="shared" si="58"/>
        <v>565.03172132704015</v>
      </c>
      <c r="FK10" s="16">
        <f t="shared" si="59"/>
        <v>15236029.085000001</v>
      </c>
      <c r="FL10" s="16">
        <f t="shared" si="60"/>
        <v>142556.39280194757</v>
      </c>
      <c r="FM10" s="16">
        <f t="shared" si="61"/>
        <v>15378585.477801949</v>
      </c>
      <c r="FN10" s="16">
        <f t="shared" si="62"/>
        <v>42502.70423333333</v>
      </c>
      <c r="FO10" s="16">
        <f t="shared" si="63"/>
        <v>20.704164293077252</v>
      </c>
      <c r="FP10" s="16">
        <f t="shared" si="64"/>
        <v>963077.80583333317</v>
      </c>
      <c r="FQ10" s="16">
        <f t="shared" si="65"/>
        <v>2915.5241666666666</v>
      </c>
      <c r="FR10" s="16">
        <f t="shared" si="66"/>
        <v>13673.467692057293</v>
      </c>
      <c r="FS10" s="16">
        <f t="shared" si="67"/>
        <v>12074.5</v>
      </c>
      <c r="FT10" s="16">
        <f t="shared" si="68"/>
        <v>32.458333333333336</v>
      </c>
      <c r="FU10" s="16">
        <f t="shared" si="69"/>
        <v>410.26427069769954</v>
      </c>
      <c r="FV10" s="16">
        <f t="shared" si="70"/>
        <v>179226.78166666668</v>
      </c>
      <c r="FW10" s="16">
        <f t="shared" si="71"/>
        <v>496.60888332790802</v>
      </c>
      <c r="FX10">
        <f t="shared" si="72"/>
        <v>0</v>
      </c>
      <c r="FY10">
        <f t="shared" si="73"/>
        <v>0</v>
      </c>
      <c r="FZ10">
        <f t="shared" si="74"/>
        <v>0</v>
      </c>
      <c r="GA10">
        <f t="shared" si="75"/>
        <v>0</v>
      </c>
      <c r="GB10">
        <f t="shared" si="76"/>
        <v>0</v>
      </c>
      <c r="GC10">
        <f t="shared" si="77"/>
        <v>0</v>
      </c>
      <c r="GD10">
        <f t="shared" si="78"/>
        <v>0</v>
      </c>
      <c r="GE10">
        <f t="shared" si="79"/>
        <v>0</v>
      </c>
      <c r="GF10">
        <f t="shared" si="80"/>
        <v>0</v>
      </c>
      <c r="GG10">
        <f t="shared" si="81"/>
        <v>0</v>
      </c>
      <c r="GH10">
        <f t="shared" si="82"/>
        <v>0</v>
      </c>
      <c r="GI10">
        <f t="shared" si="83"/>
        <v>0</v>
      </c>
      <c r="GJ10">
        <f t="shared" si="84"/>
        <v>0</v>
      </c>
      <c r="GK10">
        <f t="shared" si="85"/>
        <v>0</v>
      </c>
      <c r="GL10">
        <f t="shared" si="86"/>
        <v>0</v>
      </c>
      <c r="GM10">
        <f t="shared" si="87"/>
        <v>0</v>
      </c>
      <c r="GN10">
        <f t="shared" si="88"/>
        <v>0</v>
      </c>
      <c r="GO10">
        <f t="shared" si="89"/>
        <v>0</v>
      </c>
      <c r="GP10">
        <f t="shared" si="90"/>
        <v>0</v>
      </c>
      <c r="GQ10">
        <f t="shared" si="91"/>
        <v>0</v>
      </c>
      <c r="GR10">
        <f t="shared" si="92"/>
        <v>0</v>
      </c>
      <c r="GS10">
        <f t="shared" si="93"/>
        <v>0</v>
      </c>
      <c r="GT10">
        <f t="shared" si="94"/>
        <v>0</v>
      </c>
      <c r="GU10">
        <f t="shared" si="95"/>
        <v>0</v>
      </c>
      <c r="GV10">
        <f t="shared" si="96"/>
        <v>0</v>
      </c>
      <c r="GW10">
        <f t="shared" si="97"/>
        <v>0</v>
      </c>
      <c r="GX10">
        <f t="shared" si="98"/>
        <v>0</v>
      </c>
      <c r="GY10">
        <f t="shared" si="99"/>
        <v>0</v>
      </c>
      <c r="GZ10">
        <f t="shared" si="100"/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</row>
    <row r="11" spans="1:213" s="2" customFormat="1" x14ac:dyDescent="0.25">
      <c r="A11" s="3">
        <v>41548</v>
      </c>
      <c r="B11">
        <f t="shared" si="105"/>
        <v>2013</v>
      </c>
      <c r="C11" s="2">
        <v>26948256.942999907</v>
      </c>
      <c r="D11" s="2">
        <f>VLOOKUP(B11,'Historic CDM'!$B$127:$I$138,2,FALSE)/12</f>
        <v>162514.80645591556</v>
      </c>
      <c r="E11" s="2">
        <f t="shared" si="3"/>
        <v>27110771.749455821</v>
      </c>
      <c r="F11" s="2">
        <v>45061.822645399356</v>
      </c>
      <c r="G11" s="230">
        <v>10365605.60761201</v>
      </c>
      <c r="H11" s="2">
        <f>VLOOKUP(B11,'Historic CDM'!$B$127:$I$138,3,FALSE)/12</f>
        <v>204931.78446639515</v>
      </c>
      <c r="I11" s="2">
        <f t="shared" si="4"/>
        <v>10570537.392078405</v>
      </c>
      <c r="J11" s="231">
        <v>4566.9682752821172</v>
      </c>
      <c r="K11" s="230">
        <v>22036269</v>
      </c>
      <c r="L11" s="2">
        <f>VLOOKUP(B11,'Historic CDM'!$B$127:$I$138,4,FALSE)/12</f>
        <v>279144.66976067756</v>
      </c>
      <c r="M11" s="2">
        <f t="shared" si="5"/>
        <v>22315413.669760678</v>
      </c>
      <c r="N11" s="234">
        <v>60241.607500000006</v>
      </c>
      <c r="O11" s="231">
        <v>498.17490641276061</v>
      </c>
      <c r="P11" s="230">
        <v>16212127.055</v>
      </c>
      <c r="Q11" s="231">
        <f>VLOOKUP(B11,'Historic CDM'!$B$127:$I$138,5,FALSE)/12</f>
        <v>142556.39280194757</v>
      </c>
      <c r="R11" s="2">
        <f t="shared" si="6"/>
        <v>16354683.447801948</v>
      </c>
      <c r="S11" s="2">
        <v>42502.70423333333</v>
      </c>
      <c r="T11" s="231">
        <v>20.677466498480896</v>
      </c>
      <c r="U11" s="231">
        <v>879617.80583333317</v>
      </c>
      <c r="V11" s="2">
        <v>2487.5241666666666</v>
      </c>
      <c r="W11" s="231">
        <v>13145.883083767363</v>
      </c>
      <c r="X11" s="231">
        <v>12074.5</v>
      </c>
      <c r="Y11" s="2">
        <v>32.458333333333336</v>
      </c>
      <c r="Z11" s="231">
        <v>171.56832546657978</v>
      </c>
      <c r="AA11" s="233">
        <v>166021.68166666667</v>
      </c>
      <c r="AB11" s="231">
        <v>463.35863579644098</v>
      </c>
      <c r="AC11" s="237">
        <v>2803860.780000011</v>
      </c>
      <c r="AD11" s="231">
        <f>VLOOKUP(B11,'Historic CDM'!$N$127:$S$138,2,FALSE)/12</f>
        <v>14425.606104763048</v>
      </c>
      <c r="AE11" s="2">
        <f t="shared" si="7"/>
        <v>2818286.3861047742</v>
      </c>
      <c r="AF11" s="163">
        <v>4756</v>
      </c>
      <c r="AG11" s="231">
        <v>1778052.9000000001</v>
      </c>
      <c r="AH11" s="231">
        <f>VLOOKUP(B11,'Historic CDM'!$N$127:$S$138,3,FALSE)/12</f>
        <v>10899.988714930261</v>
      </c>
      <c r="AI11" s="2">
        <f t="shared" si="8"/>
        <v>1788952.8887149305</v>
      </c>
      <c r="AJ11" s="247">
        <v>748.16666666666629</v>
      </c>
      <c r="AK11" s="231">
        <v>3170557.0100000002</v>
      </c>
      <c r="AL11" s="231">
        <f>VLOOKUP(B11,'Historic CDM'!$N$127:$S$138,4,FALSE)/12</f>
        <v>6130.5508843128337</v>
      </c>
      <c r="AM11" s="2">
        <f t="shared" si="9"/>
        <v>3176687.5608843132</v>
      </c>
      <c r="AN11" s="231">
        <v>8191.73</v>
      </c>
      <c r="AO11" s="4">
        <v>65.333333333333286</v>
      </c>
      <c r="AP11" s="231">
        <v>145948</v>
      </c>
      <c r="AQ11" s="231">
        <v>428</v>
      </c>
      <c r="AR11" s="231">
        <v>532</v>
      </c>
      <c r="AS11" s="231">
        <v>13644.96</v>
      </c>
      <c r="AT11">
        <v>33</v>
      </c>
      <c r="AU11" s="100">
        <f>'Weather Thunder Bay'!D23</f>
        <v>442.81</v>
      </c>
      <c r="AV11" s="100">
        <f>'Weather Thunder Bay'!E23</f>
        <v>0</v>
      </c>
      <c r="AW11" s="100">
        <f>'Weather Thunder Bay'!F23</f>
        <v>380.81</v>
      </c>
      <c r="AX11" s="100">
        <f>'Weather Thunder Bay'!G23</f>
        <v>0</v>
      </c>
      <c r="AY11" s="100">
        <f>'Weather Thunder Bay'!H23</f>
        <v>320.41000000000003</v>
      </c>
      <c r="AZ11" s="100">
        <f>'Weather Thunder Bay'!I23</f>
        <v>1.6</v>
      </c>
      <c r="BA11" s="100">
        <f>'Weather Thunder Bay'!J23</f>
        <v>263.93</v>
      </c>
      <c r="BB11" s="100">
        <f>'Weather Thunder Bay'!K23</f>
        <v>7.12</v>
      </c>
      <c r="BC11" s="100">
        <f>'Weather Thunder Bay'!L23</f>
        <v>210.93</v>
      </c>
      <c r="BD11" s="100">
        <f>'Weather Thunder Bay'!M23</f>
        <v>16.12</v>
      </c>
      <c r="BE11" s="100">
        <f>'Weather Thunder Bay'!N23</f>
        <v>162.44999999999999</v>
      </c>
      <c r="BF11" s="100">
        <f>'Weather Thunder Bay'!O23</f>
        <v>29.65</v>
      </c>
      <c r="BG11" s="100">
        <f>'Weather Thunder Bay'!P23</f>
        <v>116.15</v>
      </c>
      <c r="BH11" s="100">
        <f>'Weather Thunder Bay'!Q23</f>
        <v>45.35</v>
      </c>
      <c r="BI11" s="100">
        <f>'Weather Thunder Bay'!R23</f>
        <v>5.7158397693534067</v>
      </c>
      <c r="BJ11" s="100">
        <f>'Weather Kenora'!D23</f>
        <v>463.2</v>
      </c>
      <c r="BK11" s="100">
        <f>'Weather Kenora'!E23</f>
        <v>0</v>
      </c>
      <c r="BL11" s="100">
        <f>'Weather Kenora'!F23</f>
        <v>401.2</v>
      </c>
      <c r="BM11" s="100">
        <f>'Weather Kenora'!G23</f>
        <v>0</v>
      </c>
      <c r="BN11" s="100">
        <f>'Weather Kenora'!H23</f>
        <v>340.5</v>
      </c>
      <c r="BO11" s="100">
        <f>'Weather Kenora'!I23</f>
        <v>1.3</v>
      </c>
      <c r="BP11" s="100">
        <f>'Weather Kenora'!J23</f>
        <v>280.5</v>
      </c>
      <c r="BQ11" s="100">
        <f>'Weather Kenora'!K23</f>
        <v>3.3</v>
      </c>
      <c r="BR11" s="100">
        <f>'Weather Kenora'!L23</f>
        <v>223</v>
      </c>
      <c r="BS11" s="100">
        <f>'Weather Kenora'!M23</f>
        <v>7.8</v>
      </c>
      <c r="BT11" s="100">
        <f>'Weather Kenora'!N23</f>
        <v>172.5</v>
      </c>
      <c r="BU11" s="100">
        <f>'Weather Kenora'!O23</f>
        <v>19.3</v>
      </c>
      <c r="BV11" s="100">
        <f>'Weather Kenora'!P23</f>
        <v>128.69999999999999</v>
      </c>
      <c r="BW11" s="100">
        <f>'Weather Kenora'!Q23</f>
        <v>37.5</v>
      </c>
      <c r="BX11" s="100">
        <f>'Weather Kenora'!R23</f>
        <v>5.0580645161290327</v>
      </c>
      <c r="BY11" s="5">
        <f>'Economic Variables'!D25</f>
        <v>6820.5</v>
      </c>
      <c r="BZ11" s="5">
        <f>'Economic Variables'!E25</f>
        <v>6866.5</v>
      </c>
      <c r="CA11" s="5">
        <f>'Economic Variables'!F25</f>
        <v>63</v>
      </c>
      <c r="CB11" s="5">
        <f>'Economic Variables'!G25</f>
        <v>63.8</v>
      </c>
      <c r="CC11" s="5">
        <f>'Economic Variables'!H25</f>
        <v>643937</v>
      </c>
      <c r="CD11" s="5">
        <f>'Economic Variables'!I25</f>
        <v>7062</v>
      </c>
      <c r="CE11" s="5">
        <f>'Economic Variables'!J25</f>
        <v>6218.8</v>
      </c>
      <c r="CF11" s="5">
        <f>'Economic Variables'!K25</f>
        <v>480.3</v>
      </c>
      <c r="CG11" s="5">
        <f>'Economic Variables'!L25</f>
        <v>8057.8</v>
      </c>
      <c r="CH11" s="5">
        <f>'Economic Variables'!M25</f>
        <v>27.7</v>
      </c>
      <c r="CI11" s="5">
        <f>'Economic Variables'!N25</f>
        <v>1420.3</v>
      </c>
      <c r="CJ11" s="5">
        <f t="shared" si="10"/>
        <v>15119.8</v>
      </c>
      <c r="CK11" s="5">
        <f>'Economic Variables'!P25</f>
        <v>650530</v>
      </c>
      <c r="CL11" s="5">
        <f>'Economic Variables'!Q25</f>
        <v>7224</v>
      </c>
      <c r="CM11" s="5">
        <f>'Economic Variables'!R25</f>
        <v>8172</v>
      </c>
      <c r="CN11" s="5">
        <f>'Economic Variables'!S25</f>
        <v>3010</v>
      </c>
      <c r="CO11" s="5">
        <f>'Economic Variables'!W25</f>
        <v>0</v>
      </c>
      <c r="CP11" s="5">
        <f>'Economic Variables'!X25</f>
        <v>0</v>
      </c>
      <c r="CQ11" s="5">
        <f>'Economic Variables'!Y25</f>
        <v>0</v>
      </c>
      <c r="CR11" s="5">
        <f t="shared" si="101"/>
        <v>10</v>
      </c>
      <c r="CS11" s="69">
        <f t="shared" si="102"/>
        <v>1</v>
      </c>
      <c r="CT11" s="5">
        <f t="shared" si="103"/>
        <v>100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1</v>
      </c>
      <c r="DE11">
        <v>0</v>
      </c>
      <c r="DF11">
        <v>0</v>
      </c>
      <c r="DG11">
        <v>0</v>
      </c>
      <c r="DH11">
        <v>1</v>
      </c>
      <c r="DI11">
        <f t="shared" si="11"/>
        <v>1</v>
      </c>
      <c r="DJ11">
        <v>31</v>
      </c>
      <c r="DK11">
        <v>22</v>
      </c>
      <c r="DL11">
        <v>0</v>
      </c>
      <c r="DM11">
        <v>0</v>
      </c>
      <c r="DN11">
        <f t="shared" si="104"/>
        <v>0</v>
      </c>
      <c r="DO11">
        <v>0</v>
      </c>
      <c r="DP11" s="61">
        <f t="shared" si="12"/>
        <v>0</v>
      </c>
      <c r="DQ11" s="61">
        <f t="shared" si="13"/>
        <v>0</v>
      </c>
      <c r="DR11" s="61">
        <f t="shared" si="14"/>
        <v>0</v>
      </c>
      <c r="DS11" s="61">
        <f t="shared" si="15"/>
        <v>0</v>
      </c>
      <c r="DT11" s="61">
        <f t="shared" si="16"/>
        <v>0</v>
      </c>
      <c r="DU11" s="61">
        <f t="shared" si="17"/>
        <v>0</v>
      </c>
      <c r="DV11" s="61">
        <f t="shared" si="18"/>
        <v>0</v>
      </c>
      <c r="DW11" s="61">
        <f t="shared" si="19"/>
        <v>0</v>
      </c>
      <c r="DX11" s="61">
        <f t="shared" si="20"/>
        <v>0</v>
      </c>
      <c r="DY11" s="61">
        <f t="shared" si="21"/>
        <v>0</v>
      </c>
      <c r="DZ11" s="61">
        <f t="shared" si="22"/>
        <v>0</v>
      </c>
      <c r="EA11" s="61">
        <f t="shared" si="23"/>
        <v>0</v>
      </c>
      <c r="EB11" s="61">
        <f t="shared" si="24"/>
        <v>0</v>
      </c>
      <c r="EC11" s="61">
        <f t="shared" si="25"/>
        <v>0</v>
      </c>
      <c r="ED11" s="61">
        <f t="shared" si="26"/>
        <v>0</v>
      </c>
      <c r="EE11" s="61">
        <f t="shared" si="27"/>
        <v>0</v>
      </c>
      <c r="EF11" s="61">
        <f t="shared" si="28"/>
        <v>0</v>
      </c>
      <c r="EG11" s="61">
        <f t="shared" si="29"/>
        <v>0</v>
      </c>
      <c r="EH11" s="61">
        <f t="shared" si="30"/>
        <v>0</v>
      </c>
      <c r="EI11" s="61">
        <f t="shared" si="31"/>
        <v>0</v>
      </c>
      <c r="EJ11" s="61">
        <f t="shared" si="32"/>
        <v>0</v>
      </c>
      <c r="EK11" s="61">
        <f t="shared" si="33"/>
        <v>0</v>
      </c>
      <c r="EL11" s="61">
        <f t="shared" si="34"/>
        <v>0</v>
      </c>
      <c r="EM11" s="61">
        <f t="shared" si="35"/>
        <v>0</v>
      </c>
      <c r="EN11" s="61">
        <f t="shared" si="36"/>
        <v>0</v>
      </c>
      <c r="EO11" s="61">
        <f t="shared" si="37"/>
        <v>0</v>
      </c>
      <c r="EP11" s="61">
        <f t="shared" si="38"/>
        <v>0</v>
      </c>
      <c r="EQ11" s="61">
        <f t="shared" si="39"/>
        <v>0</v>
      </c>
      <c r="ER11" s="67">
        <f t="shared" si="40"/>
        <v>19.407582135723523</v>
      </c>
      <c r="ES11" s="67">
        <f t="shared" si="41"/>
        <v>74.663333881546549</v>
      </c>
      <c r="ET11" s="67">
        <f t="shared" si="42"/>
        <v>2036.1061384908401</v>
      </c>
      <c r="EU11" s="67">
        <f t="shared" si="43"/>
        <v>35951.923908445482</v>
      </c>
      <c r="EV11" s="61">
        <f t="shared" si="44"/>
        <v>1444.9785498967253</v>
      </c>
      <c r="EW11" s="61">
        <f t="shared" si="45"/>
        <v>25514.268580187116</v>
      </c>
      <c r="EX11" s="16">
        <f t="shared" si="46"/>
        <v>29752117.722999919</v>
      </c>
      <c r="EY11" s="16">
        <f t="shared" si="47"/>
        <v>176940.41256067861</v>
      </c>
      <c r="EZ11" s="16">
        <f t="shared" si="48"/>
        <v>29929058.135560594</v>
      </c>
      <c r="FA11" s="16">
        <f t="shared" si="49"/>
        <v>49817.822645399356</v>
      </c>
      <c r="FB11" s="16">
        <f t="shared" si="50"/>
        <v>12143658.50761201</v>
      </c>
      <c r="FC11" s="16">
        <f t="shared" si="51"/>
        <v>215831.77318132541</v>
      </c>
      <c r="FD11" s="16">
        <f t="shared" si="52"/>
        <v>12359490.280793335</v>
      </c>
      <c r="FE11" s="16">
        <f t="shared" si="53"/>
        <v>5315.1349419487833</v>
      </c>
      <c r="FF11" s="16">
        <f t="shared" si="54"/>
        <v>25206826.010000002</v>
      </c>
      <c r="FG11" s="16">
        <f t="shared" si="55"/>
        <v>285275.22064499039</v>
      </c>
      <c r="FH11" s="16">
        <f t="shared" si="56"/>
        <v>25492101.23064499</v>
      </c>
      <c r="FI11" s="16">
        <f t="shared" si="57"/>
        <v>68433.337500000009</v>
      </c>
      <c r="FJ11" s="16">
        <f t="shared" si="58"/>
        <v>563.50823974609386</v>
      </c>
      <c r="FK11" s="16">
        <f t="shared" si="59"/>
        <v>16212127.055</v>
      </c>
      <c r="FL11" s="16">
        <f t="shared" si="60"/>
        <v>142556.39280194757</v>
      </c>
      <c r="FM11" s="16">
        <f t="shared" si="61"/>
        <v>16354683.447801948</v>
      </c>
      <c r="FN11" s="16">
        <f t="shared" si="62"/>
        <v>42502.70423333333</v>
      </c>
      <c r="FO11" s="16">
        <f t="shared" si="63"/>
        <v>20.677466498480896</v>
      </c>
      <c r="FP11" s="16">
        <f t="shared" si="64"/>
        <v>1025565.8058333332</v>
      </c>
      <c r="FQ11" s="16">
        <f t="shared" si="65"/>
        <v>2915.5241666666666</v>
      </c>
      <c r="FR11" s="16">
        <f t="shared" si="66"/>
        <v>13677.883083767363</v>
      </c>
      <c r="FS11" s="16">
        <f t="shared" si="67"/>
        <v>12074.5</v>
      </c>
      <c r="FT11" s="16">
        <f t="shared" si="68"/>
        <v>32.458333333333336</v>
      </c>
      <c r="FU11" s="16">
        <f t="shared" si="69"/>
        <v>614.37832546657978</v>
      </c>
      <c r="FV11" s="16">
        <f t="shared" si="70"/>
        <v>179666.64166666666</v>
      </c>
      <c r="FW11" s="16">
        <f t="shared" si="71"/>
        <v>496.35863579644098</v>
      </c>
      <c r="FX11">
        <f t="shared" si="72"/>
        <v>0</v>
      </c>
      <c r="FY11">
        <f t="shared" si="73"/>
        <v>0</v>
      </c>
      <c r="FZ11">
        <f t="shared" si="74"/>
        <v>0</v>
      </c>
      <c r="GA11">
        <f t="shared" si="75"/>
        <v>0</v>
      </c>
      <c r="GB11">
        <f t="shared" si="76"/>
        <v>0</v>
      </c>
      <c r="GC11">
        <f t="shared" si="77"/>
        <v>0</v>
      </c>
      <c r="GD11">
        <f t="shared" si="78"/>
        <v>0</v>
      </c>
      <c r="GE11">
        <f t="shared" si="79"/>
        <v>0</v>
      </c>
      <c r="GF11">
        <f t="shared" si="80"/>
        <v>0</v>
      </c>
      <c r="GG11">
        <f t="shared" si="81"/>
        <v>0</v>
      </c>
      <c r="GH11">
        <f t="shared" si="82"/>
        <v>0</v>
      </c>
      <c r="GI11">
        <f t="shared" si="83"/>
        <v>0</v>
      </c>
      <c r="GJ11">
        <f t="shared" si="84"/>
        <v>0</v>
      </c>
      <c r="GK11">
        <f t="shared" si="85"/>
        <v>0</v>
      </c>
      <c r="GL11">
        <f t="shared" si="86"/>
        <v>0</v>
      </c>
      <c r="GM11">
        <f t="shared" si="87"/>
        <v>0</v>
      </c>
      <c r="GN11">
        <f t="shared" si="88"/>
        <v>0</v>
      </c>
      <c r="GO11">
        <f t="shared" si="89"/>
        <v>0</v>
      </c>
      <c r="GP11">
        <f t="shared" si="90"/>
        <v>0</v>
      </c>
      <c r="GQ11">
        <f t="shared" si="91"/>
        <v>0</v>
      </c>
      <c r="GR11">
        <f t="shared" si="92"/>
        <v>0</v>
      </c>
      <c r="GS11">
        <f t="shared" si="93"/>
        <v>0</v>
      </c>
      <c r="GT11">
        <f t="shared" si="94"/>
        <v>0</v>
      </c>
      <c r="GU11">
        <f t="shared" si="95"/>
        <v>0</v>
      </c>
      <c r="GV11">
        <f t="shared" si="96"/>
        <v>0</v>
      </c>
      <c r="GW11">
        <f t="shared" si="97"/>
        <v>0</v>
      </c>
      <c r="GX11">
        <f t="shared" si="98"/>
        <v>0</v>
      </c>
      <c r="GY11">
        <f t="shared" si="99"/>
        <v>0</v>
      </c>
      <c r="GZ11">
        <f t="shared" si="100"/>
        <v>0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</row>
    <row r="12" spans="1:213" s="2" customFormat="1" x14ac:dyDescent="0.25">
      <c r="A12" s="3">
        <v>41579</v>
      </c>
      <c r="B12">
        <f t="shared" si="105"/>
        <v>2013</v>
      </c>
      <c r="C12" s="2">
        <v>31135195.451000102</v>
      </c>
      <c r="D12" s="2">
        <f>VLOOKUP(B12,'Historic CDM'!$B$127:$I$138,2,FALSE)/12</f>
        <v>162514.80645591556</v>
      </c>
      <c r="E12" s="2">
        <f t="shared" si="3"/>
        <v>31297710.257456016</v>
      </c>
      <c r="F12" s="2">
        <v>45075.477132161512</v>
      </c>
      <c r="G12" s="230">
        <v>11761751.932388004</v>
      </c>
      <c r="H12" s="2">
        <f>VLOOKUP(B12,'Historic CDM'!$B$127:$I$138,3,FALSE)/12</f>
        <v>204931.78446639515</v>
      </c>
      <c r="I12" s="2">
        <f t="shared" si="4"/>
        <v>11966683.716854399</v>
      </c>
      <c r="J12" s="231">
        <v>4571.1470472547735</v>
      </c>
      <c r="K12" s="230">
        <v>24280735</v>
      </c>
      <c r="L12" s="2">
        <f>VLOOKUP(B12,'Historic CDM'!$B$127:$I$138,4,FALSE)/12</f>
        <v>279144.66976067756</v>
      </c>
      <c r="M12" s="2">
        <f t="shared" si="5"/>
        <v>24559879.669760678</v>
      </c>
      <c r="N12" s="234">
        <v>60241.607500000006</v>
      </c>
      <c r="O12" s="231">
        <v>496.81809149848107</v>
      </c>
      <c r="P12" s="230">
        <v>16688503.504999999</v>
      </c>
      <c r="Q12" s="231">
        <f>VLOOKUP(B12,'Historic CDM'!$B$127:$I$138,5,FALSE)/12</f>
        <v>142556.39280194757</v>
      </c>
      <c r="R12" s="2">
        <f t="shared" si="6"/>
        <v>16831059.897801947</v>
      </c>
      <c r="S12" s="2">
        <v>42502.70423333333</v>
      </c>
      <c r="T12" s="231">
        <v>20.650768703884541</v>
      </c>
      <c r="U12" s="231">
        <v>879617.80583333317</v>
      </c>
      <c r="V12" s="2">
        <v>2487.5241666666666</v>
      </c>
      <c r="W12" s="231">
        <v>13150.298475477433</v>
      </c>
      <c r="X12" s="231">
        <v>12074.5</v>
      </c>
      <c r="Y12" s="2">
        <v>32.458333333333336</v>
      </c>
      <c r="Z12" s="231">
        <v>171.67238023546</v>
      </c>
      <c r="AA12" s="233">
        <v>166021.68166666667</v>
      </c>
      <c r="AB12" s="231">
        <v>463.10838826497394</v>
      </c>
      <c r="AC12" s="237">
        <v>3406863.5500000087</v>
      </c>
      <c r="AD12" s="231">
        <f>VLOOKUP(B12,'Historic CDM'!$N$127:$S$138,2,FALSE)/12</f>
        <v>14425.606104763048</v>
      </c>
      <c r="AE12" s="2">
        <f t="shared" si="7"/>
        <v>3421289.1561047719</v>
      </c>
      <c r="AF12" s="163">
        <v>4697</v>
      </c>
      <c r="AG12" s="231">
        <v>2038843.7000000002</v>
      </c>
      <c r="AH12" s="231">
        <f>VLOOKUP(B12,'Historic CDM'!$N$127:$S$138,3,FALSE)/12</f>
        <v>10899.988714930261</v>
      </c>
      <c r="AI12" s="2">
        <f t="shared" si="8"/>
        <v>2049743.6887149306</v>
      </c>
      <c r="AJ12" s="247">
        <v>748.08333333333292</v>
      </c>
      <c r="AK12" s="231">
        <v>3498262.2899999996</v>
      </c>
      <c r="AL12" s="231">
        <f>VLOOKUP(B12,'Historic CDM'!$N$127:$S$138,4,FALSE)/12</f>
        <v>6130.5508843128337</v>
      </c>
      <c r="AM12" s="2">
        <f t="shared" si="9"/>
        <v>3504392.8408843125</v>
      </c>
      <c r="AN12" s="231">
        <v>8085.33</v>
      </c>
      <c r="AO12" s="4">
        <v>65.166666666666615</v>
      </c>
      <c r="AP12" s="231">
        <v>141240</v>
      </c>
      <c r="AQ12" s="231">
        <v>428</v>
      </c>
      <c r="AR12" s="231">
        <v>532</v>
      </c>
      <c r="AS12" s="231">
        <v>16589.099999999999</v>
      </c>
      <c r="AT12">
        <v>33</v>
      </c>
      <c r="AU12" s="100">
        <f>'Weather Thunder Bay'!D24</f>
        <v>680.6</v>
      </c>
      <c r="AV12" s="100">
        <f>'Weather Thunder Bay'!E24</f>
        <v>0</v>
      </c>
      <c r="AW12" s="100">
        <f>'Weather Thunder Bay'!F24</f>
        <v>620.6</v>
      </c>
      <c r="AX12" s="100">
        <f>'Weather Thunder Bay'!G24</f>
        <v>0</v>
      </c>
      <c r="AY12" s="100">
        <f>'Weather Thunder Bay'!H24</f>
        <v>560.6</v>
      </c>
      <c r="AZ12" s="100">
        <f>'Weather Thunder Bay'!I24</f>
        <v>0</v>
      </c>
      <c r="BA12" s="100">
        <f>'Weather Thunder Bay'!J24</f>
        <v>500.6</v>
      </c>
      <c r="BB12" s="100">
        <f>'Weather Thunder Bay'!K24</f>
        <v>0</v>
      </c>
      <c r="BC12" s="100">
        <f>'Weather Thunder Bay'!L24</f>
        <v>440.6</v>
      </c>
      <c r="BD12" s="100">
        <f>'Weather Thunder Bay'!M24</f>
        <v>0</v>
      </c>
      <c r="BE12" s="100">
        <f>'Weather Thunder Bay'!N24</f>
        <v>380.6</v>
      </c>
      <c r="BF12" s="100">
        <f>'Weather Thunder Bay'!O24</f>
        <v>0</v>
      </c>
      <c r="BG12" s="100">
        <f>'Weather Thunder Bay'!P24</f>
        <v>320.60000000000002</v>
      </c>
      <c r="BH12" s="100">
        <f>'Weather Thunder Bay'!Q24</f>
        <v>0</v>
      </c>
      <c r="BI12" s="100">
        <f>'Weather Thunder Bay'!R24</f>
        <v>-2.6866666666666661</v>
      </c>
      <c r="BJ12" s="100">
        <f>'Weather Kenora'!D24</f>
        <v>755.4</v>
      </c>
      <c r="BK12" s="100">
        <f>'Weather Kenora'!E24</f>
        <v>0</v>
      </c>
      <c r="BL12" s="100">
        <f>'Weather Kenora'!F24</f>
        <v>695.4</v>
      </c>
      <c r="BM12" s="100">
        <f>'Weather Kenora'!G24</f>
        <v>0</v>
      </c>
      <c r="BN12" s="100">
        <f>'Weather Kenora'!H24</f>
        <v>635.4</v>
      </c>
      <c r="BO12" s="100">
        <f>'Weather Kenora'!I24</f>
        <v>0</v>
      </c>
      <c r="BP12" s="100">
        <f>'Weather Kenora'!J24</f>
        <v>575.4</v>
      </c>
      <c r="BQ12" s="100">
        <f>'Weather Kenora'!K24</f>
        <v>0</v>
      </c>
      <c r="BR12" s="100">
        <f>'Weather Kenora'!L24</f>
        <v>515.4</v>
      </c>
      <c r="BS12" s="100">
        <f>'Weather Kenora'!M24</f>
        <v>0</v>
      </c>
      <c r="BT12" s="100">
        <f>'Weather Kenora'!N24</f>
        <v>455.4</v>
      </c>
      <c r="BU12" s="100">
        <f>'Weather Kenora'!O24</f>
        <v>0</v>
      </c>
      <c r="BV12" s="100">
        <f>'Weather Kenora'!P24</f>
        <v>395.4</v>
      </c>
      <c r="BW12" s="100">
        <f>'Weather Kenora'!Q24</f>
        <v>0</v>
      </c>
      <c r="BX12" s="100">
        <f>'Weather Kenora'!R24</f>
        <v>-5.1799999999999988</v>
      </c>
      <c r="BY12" s="5">
        <f>'Economic Variables'!D26</f>
        <v>6822</v>
      </c>
      <c r="BZ12" s="5">
        <f>'Economic Variables'!E26</f>
        <v>6838.5</v>
      </c>
      <c r="CA12" s="5">
        <f>'Economic Variables'!F26</f>
        <v>63</v>
      </c>
      <c r="CB12" s="5">
        <f>'Economic Variables'!G26</f>
        <v>63.6</v>
      </c>
      <c r="CC12" s="5">
        <f>'Economic Variables'!H26</f>
        <v>643937</v>
      </c>
      <c r="CD12" s="5">
        <f>'Economic Variables'!I26</f>
        <v>7062</v>
      </c>
      <c r="CE12" s="5">
        <f>'Economic Variables'!J26</f>
        <v>6218.8</v>
      </c>
      <c r="CF12" s="5">
        <f>'Economic Variables'!K26</f>
        <v>480.3</v>
      </c>
      <c r="CG12" s="5">
        <f>'Economic Variables'!L26</f>
        <v>8057.8</v>
      </c>
      <c r="CH12" s="5">
        <f>'Economic Variables'!M26</f>
        <v>27.7</v>
      </c>
      <c r="CI12" s="5">
        <f>'Economic Variables'!N26</f>
        <v>1420.3</v>
      </c>
      <c r="CJ12" s="5">
        <f t="shared" si="10"/>
        <v>15119.8</v>
      </c>
      <c r="CK12" s="5">
        <f>'Economic Variables'!P26</f>
        <v>650530</v>
      </c>
      <c r="CL12" s="5">
        <f>'Economic Variables'!Q26</f>
        <v>7224</v>
      </c>
      <c r="CM12" s="5">
        <f>'Economic Variables'!R26</f>
        <v>8172</v>
      </c>
      <c r="CN12" s="5">
        <f>'Economic Variables'!S26</f>
        <v>3010</v>
      </c>
      <c r="CO12" s="5">
        <f>'Economic Variables'!W26</f>
        <v>0</v>
      </c>
      <c r="CP12" s="5">
        <f>'Economic Variables'!X26</f>
        <v>0</v>
      </c>
      <c r="CQ12" s="5">
        <f>'Economic Variables'!Y26</f>
        <v>0</v>
      </c>
      <c r="CR12" s="5">
        <f t="shared" si="101"/>
        <v>11</v>
      </c>
      <c r="CS12" s="69">
        <f t="shared" si="102"/>
        <v>1.0413926851582251</v>
      </c>
      <c r="CT12" s="5">
        <f t="shared" si="103"/>
        <v>121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1</v>
      </c>
      <c r="DF12">
        <v>0</v>
      </c>
      <c r="DG12">
        <v>0</v>
      </c>
      <c r="DH12">
        <v>1</v>
      </c>
      <c r="DI12">
        <f t="shared" si="11"/>
        <v>1</v>
      </c>
      <c r="DJ12">
        <v>30</v>
      </c>
      <c r="DK12">
        <v>21</v>
      </c>
      <c r="DL12">
        <v>0</v>
      </c>
      <c r="DM12">
        <v>0</v>
      </c>
      <c r="DN12">
        <f t="shared" si="104"/>
        <v>0</v>
      </c>
      <c r="DO12">
        <v>0</v>
      </c>
      <c r="DP12" s="61">
        <f t="shared" si="12"/>
        <v>0</v>
      </c>
      <c r="DQ12" s="61">
        <f t="shared" si="13"/>
        <v>0</v>
      </c>
      <c r="DR12" s="61">
        <f t="shared" si="14"/>
        <v>0</v>
      </c>
      <c r="DS12" s="61">
        <f t="shared" si="15"/>
        <v>0</v>
      </c>
      <c r="DT12" s="61">
        <f t="shared" si="16"/>
        <v>0</v>
      </c>
      <c r="DU12" s="61">
        <f t="shared" si="17"/>
        <v>0</v>
      </c>
      <c r="DV12" s="61">
        <f t="shared" si="18"/>
        <v>0</v>
      </c>
      <c r="DW12" s="61">
        <f t="shared" si="19"/>
        <v>0</v>
      </c>
      <c r="DX12" s="61">
        <f t="shared" si="20"/>
        <v>0</v>
      </c>
      <c r="DY12" s="61">
        <f t="shared" si="21"/>
        <v>0</v>
      </c>
      <c r="DZ12" s="61">
        <f t="shared" si="22"/>
        <v>0</v>
      </c>
      <c r="EA12" s="61">
        <f t="shared" si="23"/>
        <v>0</v>
      </c>
      <c r="EB12" s="61">
        <f t="shared" si="24"/>
        <v>0</v>
      </c>
      <c r="EC12" s="61">
        <f t="shared" si="25"/>
        <v>0</v>
      </c>
      <c r="ED12" s="61">
        <f t="shared" si="26"/>
        <v>0</v>
      </c>
      <c r="EE12" s="61">
        <f t="shared" si="27"/>
        <v>0</v>
      </c>
      <c r="EF12" s="61">
        <f t="shared" si="28"/>
        <v>0</v>
      </c>
      <c r="EG12" s="61">
        <f t="shared" si="29"/>
        <v>0</v>
      </c>
      <c r="EH12" s="61">
        <f t="shared" si="30"/>
        <v>0</v>
      </c>
      <c r="EI12" s="61">
        <f t="shared" si="31"/>
        <v>0</v>
      </c>
      <c r="EJ12" s="61">
        <f t="shared" si="32"/>
        <v>0</v>
      </c>
      <c r="EK12" s="61">
        <f t="shared" si="33"/>
        <v>0</v>
      </c>
      <c r="EL12" s="61">
        <f t="shared" si="34"/>
        <v>0</v>
      </c>
      <c r="EM12" s="61">
        <f t="shared" si="35"/>
        <v>0</v>
      </c>
      <c r="EN12" s="61">
        <f t="shared" si="36"/>
        <v>0</v>
      </c>
      <c r="EO12" s="61">
        <f t="shared" si="37"/>
        <v>0</v>
      </c>
      <c r="EP12" s="61">
        <f t="shared" si="38"/>
        <v>0</v>
      </c>
      <c r="EQ12" s="61">
        <f t="shared" si="39"/>
        <v>0</v>
      </c>
      <c r="ER12" s="67">
        <f t="shared" si="40"/>
        <v>23.144669229413427</v>
      </c>
      <c r="ES12" s="67">
        <f t="shared" si="41"/>
        <v>87.262442687779014</v>
      </c>
      <c r="ET12" s="67">
        <f t="shared" si="42"/>
        <v>2354.0166904650428</v>
      </c>
      <c r="EU12" s="67">
        <f t="shared" si="43"/>
        <v>38811.099685684356</v>
      </c>
      <c r="EV12" s="61">
        <f t="shared" si="44"/>
        <v>1647.8116833255299</v>
      </c>
      <c r="EW12" s="61">
        <f t="shared" si="45"/>
        <v>27167.769779979048</v>
      </c>
      <c r="EX12" s="16">
        <f t="shared" si="46"/>
        <v>34542059.001000114</v>
      </c>
      <c r="EY12" s="16">
        <f t="shared" si="47"/>
        <v>176940.41256067861</v>
      </c>
      <c r="EZ12" s="16">
        <f t="shared" si="48"/>
        <v>34718999.413560785</v>
      </c>
      <c r="FA12" s="16">
        <f t="shared" si="49"/>
        <v>49772.477132161512</v>
      </c>
      <c r="FB12" s="16">
        <f t="shared" si="50"/>
        <v>13800595.632388003</v>
      </c>
      <c r="FC12" s="16">
        <f t="shared" si="51"/>
        <v>215831.77318132541</v>
      </c>
      <c r="FD12" s="16">
        <f t="shared" si="52"/>
        <v>14016427.40556933</v>
      </c>
      <c r="FE12" s="16">
        <f t="shared" si="53"/>
        <v>5319.2303805881065</v>
      </c>
      <c r="FF12" s="16">
        <f t="shared" si="54"/>
        <v>27778997.289999999</v>
      </c>
      <c r="FG12" s="16">
        <f t="shared" si="55"/>
        <v>285275.22064499039</v>
      </c>
      <c r="FH12" s="16">
        <f t="shared" si="56"/>
        <v>28064272.510644991</v>
      </c>
      <c r="FI12" s="16">
        <f t="shared" si="57"/>
        <v>68326.9375</v>
      </c>
      <c r="FJ12" s="16">
        <f t="shared" si="58"/>
        <v>561.9847581651477</v>
      </c>
      <c r="FK12" s="16">
        <f t="shared" si="59"/>
        <v>16688503.504999999</v>
      </c>
      <c r="FL12" s="16">
        <f t="shared" si="60"/>
        <v>142556.39280194757</v>
      </c>
      <c r="FM12" s="16">
        <f t="shared" si="61"/>
        <v>16831059.897801947</v>
      </c>
      <c r="FN12" s="16">
        <f t="shared" si="62"/>
        <v>42502.70423333333</v>
      </c>
      <c r="FO12" s="16">
        <f t="shared" si="63"/>
        <v>20.650768703884541</v>
      </c>
      <c r="FP12" s="16">
        <f t="shared" si="64"/>
        <v>1020857.8058333332</v>
      </c>
      <c r="FQ12" s="16">
        <f t="shared" si="65"/>
        <v>2915.5241666666666</v>
      </c>
      <c r="FR12" s="16">
        <f t="shared" si="66"/>
        <v>13682.298475477433</v>
      </c>
      <c r="FS12" s="16">
        <f t="shared" si="67"/>
        <v>12074.5</v>
      </c>
      <c r="FT12" s="16">
        <f t="shared" si="68"/>
        <v>32.458333333333336</v>
      </c>
      <c r="FU12" s="16">
        <f t="shared" si="69"/>
        <v>852.27238023545999</v>
      </c>
      <c r="FV12" s="16">
        <f t="shared" si="70"/>
        <v>182610.78166666668</v>
      </c>
      <c r="FW12" s="16">
        <f t="shared" si="71"/>
        <v>496.10838826497394</v>
      </c>
      <c r="FX12">
        <f t="shared" si="72"/>
        <v>0</v>
      </c>
      <c r="FY12">
        <f t="shared" si="73"/>
        <v>0</v>
      </c>
      <c r="FZ12">
        <f t="shared" si="74"/>
        <v>0</v>
      </c>
      <c r="GA12">
        <f t="shared" si="75"/>
        <v>0</v>
      </c>
      <c r="GB12">
        <f t="shared" si="76"/>
        <v>0</v>
      </c>
      <c r="GC12">
        <f t="shared" si="77"/>
        <v>0</v>
      </c>
      <c r="GD12">
        <f t="shared" si="78"/>
        <v>0</v>
      </c>
      <c r="GE12">
        <f t="shared" si="79"/>
        <v>0</v>
      </c>
      <c r="GF12">
        <f t="shared" si="80"/>
        <v>0</v>
      </c>
      <c r="GG12">
        <f t="shared" si="81"/>
        <v>0</v>
      </c>
      <c r="GH12">
        <f t="shared" si="82"/>
        <v>0</v>
      </c>
      <c r="GI12">
        <f t="shared" si="83"/>
        <v>0</v>
      </c>
      <c r="GJ12">
        <f t="shared" si="84"/>
        <v>0</v>
      </c>
      <c r="GK12">
        <f t="shared" si="85"/>
        <v>0</v>
      </c>
      <c r="GL12">
        <f t="shared" si="86"/>
        <v>0</v>
      </c>
      <c r="GM12">
        <f t="shared" si="87"/>
        <v>0</v>
      </c>
      <c r="GN12">
        <f t="shared" si="88"/>
        <v>0</v>
      </c>
      <c r="GO12">
        <f t="shared" si="89"/>
        <v>0</v>
      </c>
      <c r="GP12">
        <f t="shared" si="90"/>
        <v>0</v>
      </c>
      <c r="GQ12">
        <f t="shared" si="91"/>
        <v>0</v>
      </c>
      <c r="GR12">
        <f t="shared" si="92"/>
        <v>0</v>
      </c>
      <c r="GS12">
        <f t="shared" si="93"/>
        <v>0</v>
      </c>
      <c r="GT12">
        <f t="shared" si="94"/>
        <v>0</v>
      </c>
      <c r="GU12">
        <f t="shared" si="95"/>
        <v>0</v>
      </c>
      <c r="GV12">
        <f t="shared" si="96"/>
        <v>0</v>
      </c>
      <c r="GW12">
        <f t="shared" si="97"/>
        <v>0</v>
      </c>
      <c r="GX12">
        <f t="shared" si="98"/>
        <v>0</v>
      </c>
      <c r="GY12">
        <f t="shared" si="99"/>
        <v>0</v>
      </c>
      <c r="GZ12">
        <f t="shared" si="100"/>
        <v>0</v>
      </c>
      <c r="HA12" s="2">
        <v>0</v>
      </c>
      <c r="HB12" s="2">
        <v>0</v>
      </c>
      <c r="HC12" s="2">
        <v>0</v>
      </c>
      <c r="HD12" s="2">
        <v>0</v>
      </c>
      <c r="HE12" s="2">
        <v>0</v>
      </c>
    </row>
    <row r="13" spans="1:213" s="2" customFormat="1" x14ac:dyDescent="0.25">
      <c r="A13" s="3">
        <v>41609</v>
      </c>
      <c r="B13">
        <f t="shared" si="105"/>
        <v>2013</v>
      </c>
      <c r="C13" s="2">
        <v>36848813.003099665</v>
      </c>
      <c r="D13" s="2">
        <f>VLOOKUP(B13,'Historic CDM'!$B$127:$I$138,2,FALSE)/12</f>
        <v>162514.80645591556</v>
      </c>
      <c r="E13" s="2">
        <f t="shared" si="3"/>
        <v>37011327.809555583</v>
      </c>
      <c r="F13" s="2">
        <v>45089.131618923668</v>
      </c>
      <c r="G13" s="230">
        <v>14283584.430000007</v>
      </c>
      <c r="H13" s="2">
        <f>VLOOKUP(B13,'Historic CDM'!$B$127:$I$138,3,FALSE)/12</f>
        <v>204931.78446639515</v>
      </c>
      <c r="I13" s="2">
        <f t="shared" si="4"/>
        <v>14488516.214466402</v>
      </c>
      <c r="J13" s="231">
        <v>4575.3258192274297</v>
      </c>
      <c r="K13" s="230">
        <v>28617030</v>
      </c>
      <c r="L13" s="2">
        <f>VLOOKUP(B13,'Historic CDM'!$B$127:$I$138,4,FALSE)/12</f>
        <v>279144.66976067756</v>
      </c>
      <c r="M13" s="2">
        <f t="shared" si="5"/>
        <v>28896174.669760678</v>
      </c>
      <c r="N13" s="234">
        <v>60241.607500000006</v>
      </c>
      <c r="O13" s="231">
        <v>495.46127658420153</v>
      </c>
      <c r="P13" s="230">
        <v>17646238.824999999</v>
      </c>
      <c r="Q13" s="231">
        <f>VLOOKUP(B13,'Historic CDM'!$B$127:$I$138,5,FALSE)/12</f>
        <v>142556.39280194757</v>
      </c>
      <c r="R13" s="2">
        <f t="shared" si="6"/>
        <v>17788795.217801947</v>
      </c>
      <c r="S13" s="2">
        <v>42502.70423333333</v>
      </c>
      <c r="T13" s="231">
        <v>20.624070909288186</v>
      </c>
      <c r="U13" s="231">
        <v>879617.80583333317</v>
      </c>
      <c r="V13" s="2">
        <v>2487.5241666666666</v>
      </c>
      <c r="W13" s="231">
        <v>13154.713867187504</v>
      </c>
      <c r="X13" s="231">
        <v>12074.5</v>
      </c>
      <c r="Y13" s="2">
        <v>32.458333333333336</v>
      </c>
      <c r="Z13" s="231">
        <v>171.77643500434021</v>
      </c>
      <c r="AA13" s="233">
        <v>166021.68166666667</v>
      </c>
      <c r="AB13" s="231">
        <v>462.8581407335069</v>
      </c>
      <c r="AC13" s="237">
        <v>4644394.6099999994</v>
      </c>
      <c r="AD13" s="231">
        <f>VLOOKUP(B13,'Historic CDM'!$N$127:$S$138,2,FALSE)/12</f>
        <v>14425.606104763048</v>
      </c>
      <c r="AE13" s="2">
        <f t="shared" si="7"/>
        <v>4658820.2161047626</v>
      </c>
      <c r="AF13" s="163">
        <v>4638</v>
      </c>
      <c r="AG13" s="231">
        <v>2535526.3900000025</v>
      </c>
      <c r="AH13" s="231">
        <f>VLOOKUP(B13,'Historic CDM'!$N$127:$S$138,3,FALSE)/12</f>
        <v>10899.988714930261</v>
      </c>
      <c r="AI13" s="2">
        <f t="shared" si="8"/>
        <v>2546426.3787149326</v>
      </c>
      <c r="AJ13" s="247">
        <v>748</v>
      </c>
      <c r="AK13" s="231">
        <v>4024060.02</v>
      </c>
      <c r="AL13" s="231">
        <f>VLOOKUP(B13,'Historic CDM'!$N$127:$S$138,4,FALSE)/12</f>
        <v>6130.5508843128337</v>
      </c>
      <c r="AM13" s="2">
        <f t="shared" si="9"/>
        <v>4030190.570884313</v>
      </c>
      <c r="AN13" s="231">
        <v>8867.340000000002</v>
      </c>
      <c r="AO13" s="4">
        <v>65</v>
      </c>
      <c r="AP13" s="231">
        <v>145948</v>
      </c>
      <c r="AQ13" s="231">
        <v>428</v>
      </c>
      <c r="AR13" s="231">
        <v>532</v>
      </c>
      <c r="AS13" s="231">
        <v>17142.07</v>
      </c>
      <c r="AT13">
        <v>33</v>
      </c>
      <c r="AU13" s="100">
        <f>'Weather Thunder Bay'!D25</f>
        <v>1174.9000000000001</v>
      </c>
      <c r="AV13" s="100">
        <f>'Weather Thunder Bay'!E25</f>
        <v>0</v>
      </c>
      <c r="AW13" s="100">
        <f>'Weather Thunder Bay'!F25</f>
        <v>1112.9000000000001</v>
      </c>
      <c r="AX13" s="100">
        <f>'Weather Thunder Bay'!G25</f>
        <v>0</v>
      </c>
      <c r="AY13" s="100">
        <f>'Weather Thunder Bay'!H25</f>
        <v>1050.9000000000001</v>
      </c>
      <c r="AZ13" s="100">
        <f>'Weather Thunder Bay'!I25</f>
        <v>0</v>
      </c>
      <c r="BA13" s="100">
        <f>'Weather Thunder Bay'!J25</f>
        <v>988.9</v>
      </c>
      <c r="BB13" s="100">
        <f>'Weather Thunder Bay'!K25</f>
        <v>0</v>
      </c>
      <c r="BC13" s="100">
        <f>'Weather Thunder Bay'!L25</f>
        <v>926.9</v>
      </c>
      <c r="BD13" s="100">
        <f>'Weather Thunder Bay'!M25</f>
        <v>0</v>
      </c>
      <c r="BE13" s="100">
        <f>'Weather Thunder Bay'!N25</f>
        <v>864.9</v>
      </c>
      <c r="BF13" s="100">
        <f>'Weather Thunder Bay'!O25</f>
        <v>0</v>
      </c>
      <c r="BG13" s="100">
        <f>'Weather Thunder Bay'!P25</f>
        <v>802.9</v>
      </c>
      <c r="BH13" s="100">
        <f>'Weather Thunder Bay'!Q25</f>
        <v>0</v>
      </c>
      <c r="BI13" s="100">
        <f>'Weather Thunder Bay'!R25</f>
        <v>-17.899999999999999</v>
      </c>
      <c r="BJ13" s="100">
        <f>'Weather Kenora'!D25</f>
        <v>1260.0999999999999</v>
      </c>
      <c r="BK13" s="100">
        <f>'Weather Kenora'!E25</f>
        <v>0</v>
      </c>
      <c r="BL13" s="100">
        <f>'Weather Kenora'!F25</f>
        <v>1198.0999999999999</v>
      </c>
      <c r="BM13" s="100">
        <f>'Weather Kenora'!G25</f>
        <v>0</v>
      </c>
      <c r="BN13" s="100">
        <f>'Weather Kenora'!H25</f>
        <v>1136.0999999999999</v>
      </c>
      <c r="BO13" s="100">
        <f>'Weather Kenora'!I25</f>
        <v>0</v>
      </c>
      <c r="BP13" s="100">
        <f>'Weather Kenora'!J25</f>
        <v>1074.0999999999999</v>
      </c>
      <c r="BQ13" s="100">
        <f>'Weather Kenora'!K25</f>
        <v>0</v>
      </c>
      <c r="BR13" s="100">
        <f>'Weather Kenora'!L25</f>
        <v>1012.1</v>
      </c>
      <c r="BS13" s="100">
        <f>'Weather Kenora'!M25</f>
        <v>0</v>
      </c>
      <c r="BT13" s="100">
        <f>'Weather Kenora'!N25</f>
        <v>950.1</v>
      </c>
      <c r="BU13" s="100">
        <f>'Weather Kenora'!O25</f>
        <v>0</v>
      </c>
      <c r="BV13" s="100">
        <f>'Weather Kenora'!P25</f>
        <v>888.1</v>
      </c>
      <c r="BW13" s="100">
        <f>'Weather Kenora'!Q25</f>
        <v>0</v>
      </c>
      <c r="BX13" s="100">
        <f>'Weather Kenora'!R25</f>
        <v>-20.64838709677419</v>
      </c>
      <c r="BY13" s="5">
        <f>'Economic Variables'!D27</f>
        <v>6816.6</v>
      </c>
      <c r="BZ13" s="5">
        <f>'Economic Variables'!E27</f>
        <v>6818.9</v>
      </c>
      <c r="CA13" s="5">
        <f>'Economic Variables'!F27</f>
        <v>62.1</v>
      </c>
      <c r="CB13" s="5">
        <f>'Economic Variables'!G27</f>
        <v>62.4</v>
      </c>
      <c r="CC13" s="5">
        <f>'Economic Variables'!H27</f>
        <v>643937</v>
      </c>
      <c r="CD13" s="5">
        <f>'Economic Variables'!I27</f>
        <v>7062</v>
      </c>
      <c r="CE13" s="5">
        <f>'Economic Variables'!J27</f>
        <v>6218.8</v>
      </c>
      <c r="CF13" s="5">
        <f>'Economic Variables'!K27</f>
        <v>480.3</v>
      </c>
      <c r="CG13" s="5">
        <f>'Economic Variables'!L27</f>
        <v>8057.8</v>
      </c>
      <c r="CH13" s="5">
        <f>'Economic Variables'!M27</f>
        <v>27.7</v>
      </c>
      <c r="CI13" s="5">
        <f>'Economic Variables'!N27</f>
        <v>1420.3</v>
      </c>
      <c r="CJ13" s="5">
        <f t="shared" si="10"/>
        <v>15119.8</v>
      </c>
      <c r="CK13" s="5">
        <f>'Economic Variables'!P27</f>
        <v>650530</v>
      </c>
      <c r="CL13" s="5">
        <f>'Economic Variables'!Q27</f>
        <v>7224</v>
      </c>
      <c r="CM13" s="5">
        <f>'Economic Variables'!R27</f>
        <v>8172</v>
      </c>
      <c r="CN13" s="5">
        <f>'Economic Variables'!S27</f>
        <v>3010</v>
      </c>
      <c r="CO13" s="5">
        <f>'Economic Variables'!W27</f>
        <v>0</v>
      </c>
      <c r="CP13" s="5">
        <f>'Economic Variables'!X27</f>
        <v>0</v>
      </c>
      <c r="CQ13" s="5">
        <f>'Economic Variables'!Y27</f>
        <v>0</v>
      </c>
      <c r="CR13" s="5">
        <f t="shared" si="101"/>
        <v>12</v>
      </c>
      <c r="CS13" s="69">
        <f t="shared" si="102"/>
        <v>1.0791812460476249</v>
      </c>
      <c r="CT13" s="5">
        <f t="shared" si="103"/>
        <v>144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1</v>
      </c>
      <c r="DG13">
        <v>0</v>
      </c>
      <c r="DH13">
        <v>0</v>
      </c>
      <c r="DI13">
        <f t="shared" si="11"/>
        <v>0</v>
      </c>
      <c r="DJ13">
        <v>31</v>
      </c>
      <c r="DK13">
        <v>20</v>
      </c>
      <c r="DL13">
        <v>0</v>
      </c>
      <c r="DM13">
        <v>0</v>
      </c>
      <c r="DN13">
        <f t="shared" si="104"/>
        <v>0</v>
      </c>
      <c r="DO13">
        <v>0</v>
      </c>
      <c r="DP13" s="61">
        <f t="shared" si="12"/>
        <v>0</v>
      </c>
      <c r="DQ13" s="61">
        <f t="shared" si="13"/>
        <v>0</v>
      </c>
      <c r="DR13" s="61">
        <f t="shared" si="14"/>
        <v>0</v>
      </c>
      <c r="DS13" s="61">
        <f t="shared" si="15"/>
        <v>0</v>
      </c>
      <c r="DT13" s="61">
        <f t="shared" si="16"/>
        <v>0</v>
      </c>
      <c r="DU13" s="61">
        <f t="shared" si="17"/>
        <v>0</v>
      </c>
      <c r="DV13" s="61">
        <f t="shared" si="18"/>
        <v>0</v>
      </c>
      <c r="DW13" s="61">
        <f t="shared" si="19"/>
        <v>0</v>
      </c>
      <c r="DX13" s="61">
        <f t="shared" si="20"/>
        <v>0</v>
      </c>
      <c r="DY13" s="61">
        <f t="shared" si="21"/>
        <v>0</v>
      </c>
      <c r="DZ13" s="61">
        <f t="shared" si="22"/>
        <v>0</v>
      </c>
      <c r="EA13" s="61">
        <f t="shared" si="23"/>
        <v>0</v>
      </c>
      <c r="EB13" s="61">
        <f t="shared" si="24"/>
        <v>0</v>
      </c>
      <c r="EC13" s="61">
        <f t="shared" si="25"/>
        <v>0</v>
      </c>
      <c r="ED13" s="61">
        <f t="shared" si="26"/>
        <v>0</v>
      </c>
      <c r="EE13" s="61">
        <f t="shared" si="27"/>
        <v>0</v>
      </c>
      <c r="EF13" s="61">
        <f t="shared" si="28"/>
        <v>0</v>
      </c>
      <c r="EG13" s="61">
        <f t="shared" si="29"/>
        <v>0</v>
      </c>
      <c r="EH13" s="61">
        <f t="shared" si="30"/>
        <v>0</v>
      </c>
      <c r="EI13" s="61">
        <f t="shared" si="31"/>
        <v>0</v>
      </c>
      <c r="EJ13" s="61">
        <f t="shared" si="32"/>
        <v>0</v>
      </c>
      <c r="EK13" s="61">
        <f t="shared" si="33"/>
        <v>0</v>
      </c>
      <c r="EL13" s="61">
        <f t="shared" si="34"/>
        <v>0</v>
      </c>
      <c r="EM13" s="61">
        <f t="shared" si="35"/>
        <v>0</v>
      </c>
      <c r="EN13" s="61">
        <f t="shared" si="36"/>
        <v>0</v>
      </c>
      <c r="EO13" s="61">
        <f t="shared" si="37"/>
        <v>0</v>
      </c>
      <c r="EP13" s="61">
        <f t="shared" si="38"/>
        <v>0</v>
      </c>
      <c r="EQ13" s="61">
        <f t="shared" si="39"/>
        <v>0</v>
      </c>
      <c r="ER13" s="67">
        <f t="shared" si="40"/>
        <v>26.47897081715287</v>
      </c>
      <c r="ES13" s="67">
        <f t="shared" si="41"/>
        <v>102.15042802528917</v>
      </c>
      <c r="ET13" s="67">
        <f t="shared" si="42"/>
        <v>2916.0881016752778</v>
      </c>
      <c r="EU13" s="67">
        <f t="shared" si="43"/>
        <v>43126.294745696025</v>
      </c>
      <c r="EV13" s="61">
        <f t="shared" si="44"/>
        <v>1881.3471623711469</v>
      </c>
      <c r="EW13" s="61">
        <f t="shared" si="45"/>
        <v>27823.415964965177</v>
      </c>
      <c r="EX13" s="16">
        <f t="shared" si="46"/>
        <v>41493207.613099664</v>
      </c>
      <c r="EY13" s="16">
        <f t="shared" si="47"/>
        <v>176940.41256067861</v>
      </c>
      <c r="EZ13" s="16">
        <f t="shared" si="48"/>
        <v>41670148.025660343</v>
      </c>
      <c r="FA13" s="16">
        <f t="shared" si="49"/>
        <v>49727.131618923668</v>
      </c>
      <c r="FB13" s="16">
        <f t="shared" si="50"/>
        <v>16819110.820000008</v>
      </c>
      <c r="FC13" s="16">
        <f t="shared" si="51"/>
        <v>215831.77318132541</v>
      </c>
      <c r="FD13" s="16">
        <f t="shared" si="52"/>
        <v>17034942.593181334</v>
      </c>
      <c r="FE13" s="16">
        <f t="shared" si="53"/>
        <v>5323.3258192274297</v>
      </c>
      <c r="FF13" s="16">
        <f t="shared" si="54"/>
        <v>32641090.02</v>
      </c>
      <c r="FG13" s="16">
        <f t="shared" si="55"/>
        <v>285275.22064499039</v>
      </c>
      <c r="FH13" s="16">
        <f t="shared" si="56"/>
        <v>32926365.240644991</v>
      </c>
      <c r="FI13" s="16">
        <f t="shared" si="57"/>
        <v>69108.947500000009</v>
      </c>
      <c r="FJ13" s="16">
        <f t="shared" si="58"/>
        <v>560.46127658420153</v>
      </c>
      <c r="FK13" s="16">
        <f t="shared" si="59"/>
        <v>17646238.824999999</v>
      </c>
      <c r="FL13" s="16">
        <f t="shared" si="60"/>
        <v>142556.39280194757</v>
      </c>
      <c r="FM13" s="16">
        <f t="shared" si="61"/>
        <v>17788795.217801947</v>
      </c>
      <c r="FN13" s="16">
        <f t="shared" si="62"/>
        <v>42502.70423333333</v>
      </c>
      <c r="FO13" s="16">
        <f t="shared" si="63"/>
        <v>20.624070909288186</v>
      </c>
      <c r="FP13" s="16">
        <f t="shared" si="64"/>
        <v>1025565.8058333332</v>
      </c>
      <c r="FQ13" s="16">
        <f t="shared" si="65"/>
        <v>2915.5241666666666</v>
      </c>
      <c r="FR13" s="16">
        <f t="shared" si="66"/>
        <v>13686.713867187504</v>
      </c>
      <c r="FS13" s="16">
        <f t="shared" si="67"/>
        <v>12074.5</v>
      </c>
      <c r="FT13" s="16">
        <f t="shared" si="68"/>
        <v>32.458333333333336</v>
      </c>
      <c r="FU13" s="16">
        <f t="shared" si="69"/>
        <v>1346.6764350043404</v>
      </c>
      <c r="FV13" s="16">
        <f t="shared" si="70"/>
        <v>183163.75166666668</v>
      </c>
      <c r="FW13" s="16">
        <f t="shared" si="71"/>
        <v>495.8581407335069</v>
      </c>
      <c r="FX13">
        <f t="shared" si="72"/>
        <v>0</v>
      </c>
      <c r="FY13">
        <f t="shared" si="73"/>
        <v>0</v>
      </c>
      <c r="FZ13">
        <f t="shared" si="74"/>
        <v>0</v>
      </c>
      <c r="GA13">
        <f t="shared" si="75"/>
        <v>0</v>
      </c>
      <c r="GB13">
        <f t="shared" si="76"/>
        <v>0</v>
      </c>
      <c r="GC13">
        <f t="shared" si="77"/>
        <v>0</v>
      </c>
      <c r="GD13">
        <f t="shared" si="78"/>
        <v>0</v>
      </c>
      <c r="GE13">
        <f t="shared" si="79"/>
        <v>0</v>
      </c>
      <c r="GF13">
        <f t="shared" si="80"/>
        <v>0</v>
      </c>
      <c r="GG13">
        <f t="shared" si="81"/>
        <v>0</v>
      </c>
      <c r="GH13">
        <f t="shared" si="82"/>
        <v>0</v>
      </c>
      <c r="GI13">
        <f t="shared" si="83"/>
        <v>0</v>
      </c>
      <c r="GJ13">
        <f t="shared" si="84"/>
        <v>0</v>
      </c>
      <c r="GK13">
        <f t="shared" si="85"/>
        <v>0</v>
      </c>
      <c r="GL13">
        <f t="shared" si="86"/>
        <v>0</v>
      </c>
      <c r="GM13">
        <f t="shared" si="87"/>
        <v>0</v>
      </c>
      <c r="GN13">
        <f t="shared" si="88"/>
        <v>0</v>
      </c>
      <c r="GO13">
        <f t="shared" si="89"/>
        <v>0</v>
      </c>
      <c r="GP13">
        <f t="shared" si="90"/>
        <v>0</v>
      </c>
      <c r="GQ13">
        <f t="shared" si="91"/>
        <v>0</v>
      </c>
      <c r="GR13">
        <f t="shared" si="92"/>
        <v>0</v>
      </c>
      <c r="GS13">
        <f t="shared" si="93"/>
        <v>0</v>
      </c>
      <c r="GT13">
        <f t="shared" si="94"/>
        <v>0</v>
      </c>
      <c r="GU13">
        <f t="shared" si="95"/>
        <v>0</v>
      </c>
      <c r="GV13">
        <f t="shared" si="96"/>
        <v>0</v>
      </c>
      <c r="GW13">
        <f t="shared" si="97"/>
        <v>0</v>
      </c>
      <c r="GX13">
        <f t="shared" si="98"/>
        <v>0</v>
      </c>
      <c r="GY13">
        <f t="shared" si="99"/>
        <v>0</v>
      </c>
      <c r="GZ13">
        <f t="shared" si="100"/>
        <v>0</v>
      </c>
      <c r="HA13" s="2">
        <v>0</v>
      </c>
      <c r="HB13" s="2">
        <v>0</v>
      </c>
      <c r="HC13" s="2">
        <v>0</v>
      </c>
      <c r="HD13" s="2">
        <v>0</v>
      </c>
      <c r="HE13" s="2">
        <v>0</v>
      </c>
    </row>
    <row r="14" spans="1:213" s="2" customFormat="1" x14ac:dyDescent="0.25">
      <c r="A14" s="3">
        <v>41640</v>
      </c>
      <c r="B14">
        <f t="shared" si="105"/>
        <v>2014</v>
      </c>
      <c r="C14" s="2">
        <v>38922016.556109458</v>
      </c>
      <c r="D14" s="2">
        <f>VLOOKUP(B14,'Historic CDM'!$B$127:$I$138,2,FALSE)/12</f>
        <v>267573.10428401973</v>
      </c>
      <c r="E14" s="2">
        <f t="shared" si="3"/>
        <v>39189589.660393476</v>
      </c>
      <c r="F14" s="2">
        <v>45102.991791188775</v>
      </c>
      <c r="G14" s="230">
        <v>15069643.829999994</v>
      </c>
      <c r="H14" s="2">
        <f>VLOOKUP(B14,'Historic CDM'!$B$127:$I$138,3,FALSE)/12</f>
        <v>321556.57915866212</v>
      </c>
      <c r="I14" s="2">
        <f t="shared" si="4"/>
        <v>15391200.409158656</v>
      </c>
      <c r="J14" s="231">
        <v>4577.7100707044192</v>
      </c>
      <c r="K14" s="230">
        <v>29731361</v>
      </c>
      <c r="L14" s="2">
        <f>VLOOKUP(B14,'Historic CDM'!$B$127:$I$138,4,FALSE)/12</f>
        <v>562052.64212333038</v>
      </c>
      <c r="M14" s="2">
        <f t="shared" si="5"/>
        <v>30293413.64212333</v>
      </c>
      <c r="N14" s="234">
        <v>57568.895833333343</v>
      </c>
      <c r="O14" s="231">
        <v>493.48833146608553</v>
      </c>
      <c r="P14" s="230">
        <v>15942510.893333334</v>
      </c>
      <c r="Q14" s="231">
        <f>VLOOKUP(B14,'Historic CDM'!$B$127:$I$138,5,FALSE)/12</f>
        <v>462014.70903150039</v>
      </c>
      <c r="R14" s="2">
        <f t="shared" si="6"/>
        <v>16404525.602364834</v>
      </c>
      <c r="S14" s="2">
        <v>42675.713374999992</v>
      </c>
      <c r="T14" s="231">
        <v>20.719136819243424</v>
      </c>
      <c r="U14" s="231">
        <v>859247.9291666667</v>
      </c>
      <c r="V14" s="2">
        <v>2434.7258333333334</v>
      </c>
      <c r="W14" s="231">
        <v>13158.788509485556</v>
      </c>
      <c r="X14" s="231">
        <v>12192.755092773436</v>
      </c>
      <c r="Y14" s="2">
        <v>32.695578206380212</v>
      </c>
      <c r="Z14" s="231">
        <v>171.68049449308046</v>
      </c>
      <c r="AA14" s="233">
        <v>174980.44416666671</v>
      </c>
      <c r="AB14" s="231">
        <v>461.90714006581237</v>
      </c>
      <c r="AC14" s="237">
        <v>4808220.5499999933</v>
      </c>
      <c r="AD14" s="231">
        <f>VLOOKUP(B14,'Historic CDM'!$N$127:$S$138,2,FALSE)/12</f>
        <v>25659.068043350173</v>
      </c>
      <c r="AE14" s="2">
        <f t="shared" si="7"/>
        <v>4833879.6180433435</v>
      </c>
      <c r="AF14" s="163">
        <v>4614</v>
      </c>
      <c r="AG14" s="231">
        <v>2622724.34</v>
      </c>
      <c r="AH14" s="231">
        <f>VLOOKUP(B14,'Historic CDM'!$N$127:$S$138,3,FALSE)/12</f>
        <v>25186.184180886008</v>
      </c>
      <c r="AI14" s="2">
        <f t="shared" si="8"/>
        <v>2647910.5241808859</v>
      </c>
      <c r="AJ14" s="247">
        <v>747.75</v>
      </c>
      <c r="AK14" s="231">
        <v>4223310.58</v>
      </c>
      <c r="AL14" s="231">
        <f>VLOOKUP(B14,'Historic CDM'!$N$127:$S$138,4,FALSE)/12</f>
        <v>17711.484818230958</v>
      </c>
      <c r="AM14" s="2">
        <f t="shared" si="9"/>
        <v>4241022.0648182314</v>
      </c>
      <c r="AN14" s="231">
        <v>9021.0700000000033</v>
      </c>
      <c r="AO14" s="4">
        <v>64.75</v>
      </c>
      <c r="AP14" s="231">
        <v>199020</v>
      </c>
      <c r="AQ14" s="231">
        <v>428</v>
      </c>
      <c r="AR14" s="231">
        <v>532</v>
      </c>
      <c r="AS14" s="231">
        <v>17142.07</v>
      </c>
      <c r="AT14">
        <v>33</v>
      </c>
      <c r="AU14" s="100">
        <f>'Weather Thunder Bay'!D26</f>
        <v>1181.5999999999999</v>
      </c>
      <c r="AV14" s="100">
        <f>'Weather Thunder Bay'!E26</f>
        <v>0</v>
      </c>
      <c r="AW14" s="100">
        <f>'Weather Thunder Bay'!F26</f>
        <v>1119.5999999999999</v>
      </c>
      <c r="AX14" s="100">
        <f>'Weather Thunder Bay'!G26</f>
        <v>0</v>
      </c>
      <c r="AY14" s="100">
        <f>'Weather Thunder Bay'!H26</f>
        <v>1057.5999999999999</v>
      </c>
      <c r="AZ14" s="100">
        <f>'Weather Thunder Bay'!I26</f>
        <v>0</v>
      </c>
      <c r="BA14" s="100">
        <f>'Weather Thunder Bay'!J26</f>
        <v>995.6</v>
      </c>
      <c r="BB14" s="100">
        <f>'Weather Thunder Bay'!K26</f>
        <v>0</v>
      </c>
      <c r="BC14" s="100">
        <f>'Weather Thunder Bay'!L26</f>
        <v>933.6</v>
      </c>
      <c r="BD14" s="100">
        <f>'Weather Thunder Bay'!M26</f>
        <v>0</v>
      </c>
      <c r="BE14" s="100">
        <f>'Weather Thunder Bay'!N26</f>
        <v>871.6</v>
      </c>
      <c r="BF14" s="100">
        <f>'Weather Thunder Bay'!O26</f>
        <v>0</v>
      </c>
      <c r="BG14" s="100">
        <f>'Weather Thunder Bay'!P26</f>
        <v>809.6</v>
      </c>
      <c r="BH14" s="100">
        <f>'Weather Thunder Bay'!Q26</f>
        <v>0</v>
      </c>
      <c r="BI14" s="100">
        <f>'Weather Thunder Bay'!R26</f>
        <v>-18.116129032258062</v>
      </c>
      <c r="BJ14" s="100">
        <f>'Weather Kenora'!D26</f>
        <v>1266.5999999999999</v>
      </c>
      <c r="BK14" s="100">
        <f>'Weather Kenora'!E26</f>
        <v>0</v>
      </c>
      <c r="BL14" s="100">
        <f>'Weather Kenora'!F26</f>
        <v>1204.5999999999999</v>
      </c>
      <c r="BM14" s="100">
        <f>'Weather Kenora'!G26</f>
        <v>0</v>
      </c>
      <c r="BN14" s="100">
        <f>'Weather Kenora'!H26</f>
        <v>1142.5999999999999</v>
      </c>
      <c r="BO14" s="100">
        <f>'Weather Kenora'!I26</f>
        <v>0</v>
      </c>
      <c r="BP14" s="100">
        <f>'Weather Kenora'!J26</f>
        <v>1080.5999999999999</v>
      </c>
      <c r="BQ14" s="100">
        <f>'Weather Kenora'!K26</f>
        <v>0</v>
      </c>
      <c r="BR14" s="100">
        <f>'Weather Kenora'!L26</f>
        <v>1018.6</v>
      </c>
      <c r="BS14" s="100">
        <f>'Weather Kenora'!M26</f>
        <v>0</v>
      </c>
      <c r="BT14" s="100">
        <f>'Weather Kenora'!N26</f>
        <v>956.6</v>
      </c>
      <c r="BU14" s="100">
        <f>'Weather Kenora'!O26</f>
        <v>0</v>
      </c>
      <c r="BV14" s="100">
        <f>'Weather Kenora'!P26</f>
        <v>894.6</v>
      </c>
      <c r="BW14" s="100">
        <f>'Weather Kenora'!Q26</f>
        <v>0</v>
      </c>
      <c r="BX14" s="100">
        <f>'Weather Kenora'!R26</f>
        <v>-20.858064516129037</v>
      </c>
      <c r="BY14" s="5">
        <f>'Economic Variables'!D28</f>
        <v>6812.5</v>
      </c>
      <c r="BZ14" s="5">
        <f>'Economic Variables'!E28</f>
        <v>6770.4</v>
      </c>
      <c r="CA14" s="5">
        <f>'Economic Variables'!F28</f>
        <v>61.9</v>
      </c>
      <c r="CB14" s="5">
        <f>'Economic Variables'!G28</f>
        <v>61.7</v>
      </c>
      <c r="CC14" s="5">
        <f>'Economic Variables'!H28</f>
        <v>659861.19999999995</v>
      </c>
      <c r="CD14" s="5">
        <f>'Economic Variables'!I28</f>
        <v>6909.5</v>
      </c>
      <c r="CE14" s="5">
        <f>'Economic Variables'!J28</f>
        <v>6116</v>
      </c>
      <c r="CF14" s="5">
        <f>'Economic Variables'!K28</f>
        <v>413.5</v>
      </c>
      <c r="CG14" s="5">
        <f>'Economic Variables'!L28</f>
        <v>7819.1</v>
      </c>
      <c r="CH14" s="5">
        <f>'Economic Variables'!M28</f>
        <v>24.9</v>
      </c>
      <c r="CI14" s="5">
        <f>'Economic Variables'!N28</f>
        <v>1060.5</v>
      </c>
      <c r="CJ14" s="5">
        <f t="shared" si="10"/>
        <v>14728.6</v>
      </c>
      <c r="CK14" s="5">
        <f>'Economic Variables'!P28</f>
        <v>650799</v>
      </c>
      <c r="CL14" s="5">
        <f>'Economic Variables'!Q28</f>
        <v>6998</v>
      </c>
      <c r="CM14" s="5">
        <f>'Economic Variables'!R28</f>
        <v>8285</v>
      </c>
      <c r="CN14" s="5">
        <f>'Economic Variables'!S28</f>
        <v>3358</v>
      </c>
      <c r="CO14" s="5">
        <f>'Economic Variables'!W28</f>
        <v>0</v>
      </c>
      <c r="CP14" s="5">
        <f>'Economic Variables'!X28</f>
        <v>0</v>
      </c>
      <c r="CQ14" s="5">
        <f>'Economic Variables'!Y28</f>
        <v>0</v>
      </c>
      <c r="CR14" s="5">
        <f t="shared" si="101"/>
        <v>13</v>
      </c>
      <c r="CS14" s="69">
        <f t="shared" si="102"/>
        <v>1.1139433523068367</v>
      </c>
      <c r="CT14" s="5">
        <f t="shared" si="103"/>
        <v>169</v>
      </c>
      <c r="CU14">
        <v>1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f t="shared" ref="DG14:DH17" si="106">DG2</f>
        <v>0</v>
      </c>
      <c r="DH14">
        <f t="shared" si="106"/>
        <v>0</v>
      </c>
      <c r="DI14">
        <f t="shared" si="11"/>
        <v>0</v>
      </c>
      <c r="DJ14">
        <v>31</v>
      </c>
      <c r="DK14">
        <v>22</v>
      </c>
      <c r="DL14">
        <v>0</v>
      </c>
      <c r="DM14">
        <v>0</v>
      </c>
      <c r="DN14">
        <f t="shared" si="104"/>
        <v>0</v>
      </c>
      <c r="DO14">
        <v>0</v>
      </c>
      <c r="DP14" s="61">
        <f t="shared" si="12"/>
        <v>0</v>
      </c>
      <c r="DQ14" s="61">
        <f t="shared" si="13"/>
        <v>0</v>
      </c>
      <c r="DR14" s="61">
        <f t="shared" si="14"/>
        <v>0</v>
      </c>
      <c r="DS14" s="61">
        <f t="shared" si="15"/>
        <v>0</v>
      </c>
      <c r="DT14" s="61">
        <f t="shared" si="16"/>
        <v>0</v>
      </c>
      <c r="DU14" s="61">
        <f t="shared" si="17"/>
        <v>0</v>
      </c>
      <c r="DV14" s="61">
        <f t="shared" si="18"/>
        <v>0</v>
      </c>
      <c r="DW14" s="61">
        <f t="shared" si="19"/>
        <v>0</v>
      </c>
      <c r="DX14" s="61">
        <f t="shared" si="20"/>
        <v>0</v>
      </c>
      <c r="DY14" s="61">
        <f t="shared" si="21"/>
        <v>0</v>
      </c>
      <c r="DZ14" s="61">
        <f t="shared" si="22"/>
        <v>0</v>
      </c>
      <c r="EA14" s="61">
        <f t="shared" si="23"/>
        <v>0</v>
      </c>
      <c r="EB14" s="61">
        <f t="shared" si="24"/>
        <v>0</v>
      </c>
      <c r="EC14" s="61">
        <f t="shared" si="25"/>
        <v>0</v>
      </c>
      <c r="ED14" s="61">
        <f t="shared" si="26"/>
        <v>0</v>
      </c>
      <c r="EE14" s="61">
        <f t="shared" si="27"/>
        <v>0</v>
      </c>
      <c r="EF14" s="61">
        <f t="shared" si="28"/>
        <v>0</v>
      </c>
      <c r="EG14" s="61">
        <f t="shared" si="29"/>
        <v>0</v>
      </c>
      <c r="EH14" s="61">
        <f t="shared" si="30"/>
        <v>0</v>
      </c>
      <c r="EI14" s="61">
        <f t="shared" si="31"/>
        <v>0</v>
      </c>
      <c r="EJ14" s="61">
        <f t="shared" si="32"/>
        <v>0</v>
      </c>
      <c r="EK14" s="61">
        <f t="shared" si="33"/>
        <v>0</v>
      </c>
      <c r="EL14" s="61">
        <f t="shared" si="34"/>
        <v>0</v>
      </c>
      <c r="EM14" s="61">
        <f t="shared" si="35"/>
        <v>0</v>
      </c>
      <c r="EN14" s="61">
        <f t="shared" si="36"/>
        <v>0</v>
      </c>
      <c r="EO14" s="61">
        <f t="shared" si="37"/>
        <v>0</v>
      </c>
      <c r="EP14" s="61">
        <f t="shared" si="38"/>
        <v>0</v>
      </c>
      <c r="EQ14" s="61">
        <f t="shared" si="39"/>
        <v>0</v>
      </c>
      <c r="ER14" s="67">
        <f t="shared" si="40"/>
        <v>28.028746241010193</v>
      </c>
      <c r="ES14" s="67">
        <f t="shared" si="41"/>
        <v>108.45823088636791</v>
      </c>
      <c r="ET14" s="67">
        <f t="shared" si="42"/>
        <v>2790.285523628178</v>
      </c>
      <c r="EU14" s="67">
        <f t="shared" si="43"/>
        <v>35988.963302776021</v>
      </c>
      <c r="EV14" s="61">
        <f t="shared" si="44"/>
        <v>1980.2026296716103</v>
      </c>
      <c r="EW14" s="61">
        <f t="shared" si="45"/>
        <v>25540.554601970074</v>
      </c>
      <c r="EX14" s="16">
        <f t="shared" si="46"/>
        <v>43730237.106109455</v>
      </c>
      <c r="EY14" s="16">
        <f t="shared" si="47"/>
        <v>293232.17232736992</v>
      </c>
      <c r="EZ14" s="16">
        <f t="shared" si="48"/>
        <v>44023469.278436817</v>
      </c>
      <c r="FA14" s="16">
        <f t="shared" si="49"/>
        <v>49716.991791188775</v>
      </c>
      <c r="FB14" s="16">
        <f t="shared" si="50"/>
        <v>17692368.169999994</v>
      </c>
      <c r="FC14" s="16">
        <f t="shared" si="51"/>
        <v>346742.76333954814</v>
      </c>
      <c r="FD14" s="16">
        <f t="shared" si="52"/>
        <v>18039110.933339544</v>
      </c>
      <c r="FE14" s="16">
        <f t="shared" si="53"/>
        <v>5325.4600707044192</v>
      </c>
      <c r="FF14" s="16">
        <f t="shared" si="54"/>
        <v>33954671.579999998</v>
      </c>
      <c r="FG14" s="16">
        <f t="shared" si="55"/>
        <v>579764.12694156135</v>
      </c>
      <c r="FH14" s="16">
        <f t="shared" si="56"/>
        <v>34534435.70694156</v>
      </c>
      <c r="FI14" s="16">
        <f t="shared" si="57"/>
        <v>66589.96583333335</v>
      </c>
      <c r="FJ14" s="16">
        <f t="shared" si="58"/>
        <v>558.23833146608558</v>
      </c>
      <c r="FK14" s="16">
        <f t="shared" si="59"/>
        <v>15942510.893333334</v>
      </c>
      <c r="FL14" s="16">
        <f t="shared" si="60"/>
        <v>462014.70903150039</v>
      </c>
      <c r="FM14" s="16">
        <f t="shared" si="61"/>
        <v>16404525.602364834</v>
      </c>
      <c r="FN14" s="16">
        <f t="shared" si="62"/>
        <v>42675.713374999992</v>
      </c>
      <c r="FO14" s="16">
        <f t="shared" si="63"/>
        <v>20.719136819243424</v>
      </c>
      <c r="FP14" s="16">
        <f t="shared" si="64"/>
        <v>1058267.9291666667</v>
      </c>
      <c r="FQ14" s="16">
        <f t="shared" si="65"/>
        <v>2862.7258333333334</v>
      </c>
      <c r="FR14" s="16">
        <f t="shared" si="66"/>
        <v>13690.788509485556</v>
      </c>
      <c r="FS14" s="16">
        <f t="shared" si="67"/>
        <v>12192.755092773436</v>
      </c>
      <c r="FT14" s="16">
        <f t="shared" si="68"/>
        <v>32.695578206380212</v>
      </c>
      <c r="FU14" s="16">
        <f t="shared" si="69"/>
        <v>1353.2804944930804</v>
      </c>
      <c r="FV14" s="16">
        <f t="shared" si="70"/>
        <v>192122.51416666672</v>
      </c>
      <c r="FW14" s="16">
        <f t="shared" si="71"/>
        <v>494.90714006581237</v>
      </c>
      <c r="FX14">
        <f t="shared" si="72"/>
        <v>0</v>
      </c>
      <c r="FY14">
        <f t="shared" si="73"/>
        <v>0</v>
      </c>
      <c r="FZ14">
        <f t="shared" si="74"/>
        <v>0</v>
      </c>
      <c r="GA14">
        <f t="shared" si="75"/>
        <v>0</v>
      </c>
      <c r="GB14">
        <f t="shared" si="76"/>
        <v>0</v>
      </c>
      <c r="GC14">
        <f t="shared" si="77"/>
        <v>0</v>
      </c>
      <c r="GD14">
        <f t="shared" si="78"/>
        <v>0</v>
      </c>
      <c r="GE14">
        <f t="shared" si="79"/>
        <v>0</v>
      </c>
      <c r="GF14">
        <f t="shared" si="80"/>
        <v>0</v>
      </c>
      <c r="GG14">
        <f t="shared" si="81"/>
        <v>0</v>
      </c>
      <c r="GH14">
        <f t="shared" si="82"/>
        <v>0</v>
      </c>
      <c r="GI14">
        <f t="shared" si="83"/>
        <v>0</v>
      </c>
      <c r="GJ14">
        <f t="shared" si="84"/>
        <v>0</v>
      </c>
      <c r="GK14">
        <f t="shared" si="85"/>
        <v>0</v>
      </c>
      <c r="GL14">
        <f t="shared" si="86"/>
        <v>0</v>
      </c>
      <c r="GM14">
        <f t="shared" si="87"/>
        <v>0</v>
      </c>
      <c r="GN14">
        <f t="shared" si="88"/>
        <v>0</v>
      </c>
      <c r="GO14">
        <f t="shared" si="89"/>
        <v>0</v>
      </c>
      <c r="GP14">
        <f t="shared" si="90"/>
        <v>0</v>
      </c>
      <c r="GQ14">
        <f t="shared" si="91"/>
        <v>0</v>
      </c>
      <c r="GR14">
        <f t="shared" si="92"/>
        <v>0</v>
      </c>
      <c r="GS14">
        <f t="shared" si="93"/>
        <v>0</v>
      </c>
      <c r="GT14">
        <f t="shared" si="94"/>
        <v>0</v>
      </c>
      <c r="GU14">
        <f t="shared" si="95"/>
        <v>0</v>
      </c>
      <c r="GV14">
        <f t="shared" si="96"/>
        <v>0</v>
      </c>
      <c r="GW14">
        <f t="shared" si="97"/>
        <v>0</v>
      </c>
      <c r="GX14">
        <f t="shared" si="98"/>
        <v>0</v>
      </c>
      <c r="GY14">
        <f t="shared" si="99"/>
        <v>0</v>
      </c>
      <c r="GZ14">
        <f t="shared" si="100"/>
        <v>0</v>
      </c>
      <c r="HA14" s="2">
        <v>0</v>
      </c>
      <c r="HB14" s="2">
        <v>0</v>
      </c>
      <c r="HC14" s="2">
        <v>0</v>
      </c>
      <c r="HD14" s="2">
        <v>0</v>
      </c>
      <c r="HE14" s="2">
        <v>0</v>
      </c>
    </row>
    <row r="15" spans="1:213" s="2" customFormat="1" x14ac:dyDescent="0.25">
      <c r="A15" s="3">
        <v>41671</v>
      </c>
      <c r="B15">
        <f t="shared" si="105"/>
        <v>2014</v>
      </c>
      <c r="C15" s="2">
        <v>32993369.868999798</v>
      </c>
      <c r="D15" s="2">
        <f>VLOOKUP(B15,'Historic CDM'!$B$127:$I$138,2,FALSE)/12</f>
        <v>267573.10428401973</v>
      </c>
      <c r="E15" s="2">
        <f t="shared" si="3"/>
        <v>33260942.973283816</v>
      </c>
      <c r="F15" s="2">
        <v>45116.851963453882</v>
      </c>
      <c r="G15" s="230">
        <v>13186660.869999997</v>
      </c>
      <c r="H15" s="2">
        <f>VLOOKUP(B15,'Historic CDM'!$B$127:$I$138,3,FALSE)/12</f>
        <v>321556.57915866212</v>
      </c>
      <c r="I15" s="2">
        <f t="shared" si="4"/>
        <v>13508217.449158659</v>
      </c>
      <c r="J15" s="231">
        <v>4580.0943221814086</v>
      </c>
      <c r="K15" s="230">
        <v>26524870</v>
      </c>
      <c r="L15" s="2">
        <f>VLOOKUP(B15,'Historic CDM'!$B$127:$I$138,4,FALSE)/12</f>
        <v>562052.64212333038</v>
      </c>
      <c r="M15" s="2">
        <f t="shared" si="5"/>
        <v>27086922.64212333</v>
      </c>
      <c r="N15" s="234">
        <v>57568.895833333343</v>
      </c>
      <c r="O15" s="231">
        <v>491.51538634796952</v>
      </c>
      <c r="P15" s="230">
        <v>13960792.123333333</v>
      </c>
      <c r="Q15" s="231">
        <f>VLOOKUP(B15,'Historic CDM'!$B$127:$I$138,5,FALSE)/12</f>
        <v>462014.70903150039</v>
      </c>
      <c r="R15" s="2">
        <f t="shared" si="6"/>
        <v>14422806.832364833</v>
      </c>
      <c r="S15" s="2">
        <v>42675.713374999992</v>
      </c>
      <c r="T15" s="231">
        <v>20.814202729198662</v>
      </c>
      <c r="U15" s="231">
        <v>859247.9291666667</v>
      </c>
      <c r="V15" s="2">
        <v>2434.7258333333334</v>
      </c>
      <c r="W15" s="231">
        <v>13162.863151783607</v>
      </c>
      <c r="X15" s="231">
        <v>12192.755092773436</v>
      </c>
      <c r="Y15" s="2">
        <v>32.695578206380212</v>
      </c>
      <c r="Z15" s="231">
        <v>171.5845539818207</v>
      </c>
      <c r="AA15" s="233">
        <v>174980.44416666671</v>
      </c>
      <c r="AB15" s="231">
        <v>460.95613939811784</v>
      </c>
      <c r="AC15" s="237">
        <v>3941734.9299999909</v>
      </c>
      <c r="AD15" s="231">
        <f>VLOOKUP(B15,'Historic CDM'!$N$127:$S$138,2,FALSE)/12</f>
        <v>25659.068043350173</v>
      </c>
      <c r="AE15" s="2">
        <f t="shared" si="7"/>
        <v>3967393.9980433411</v>
      </c>
      <c r="AF15" s="163">
        <v>4624</v>
      </c>
      <c r="AG15" s="231">
        <v>2290758.5599999987</v>
      </c>
      <c r="AH15" s="231">
        <f>VLOOKUP(B15,'Historic CDM'!$N$127:$S$138,3,FALSE)/12</f>
        <v>25186.184180886008</v>
      </c>
      <c r="AI15" s="2">
        <f t="shared" si="8"/>
        <v>2315944.7441808847</v>
      </c>
      <c r="AJ15" s="247">
        <v>747.5</v>
      </c>
      <c r="AK15" s="231">
        <v>3535603.0499999993</v>
      </c>
      <c r="AL15" s="231">
        <f>VLOOKUP(B15,'Historic CDM'!$N$127:$S$138,4,FALSE)/12</f>
        <v>17711.484818230958</v>
      </c>
      <c r="AM15" s="2">
        <f t="shared" si="9"/>
        <v>3553314.5348182302</v>
      </c>
      <c r="AN15" s="231">
        <v>8034.7699999999995</v>
      </c>
      <c r="AO15" s="4">
        <v>64.5</v>
      </c>
      <c r="AP15" s="231">
        <v>179760</v>
      </c>
      <c r="AQ15" s="231">
        <v>428</v>
      </c>
      <c r="AR15" s="231">
        <v>532</v>
      </c>
      <c r="AS15" s="231">
        <v>15482.88</v>
      </c>
      <c r="AT15">
        <v>33</v>
      </c>
      <c r="AU15" s="100">
        <f>'Weather Thunder Bay'!D27</f>
        <v>1034.4000000000001</v>
      </c>
      <c r="AV15" s="100">
        <f>'Weather Thunder Bay'!E27</f>
        <v>0</v>
      </c>
      <c r="AW15" s="100">
        <f>'Weather Thunder Bay'!F27</f>
        <v>978.4</v>
      </c>
      <c r="AX15" s="100">
        <f>'Weather Thunder Bay'!G27</f>
        <v>0</v>
      </c>
      <c r="AY15" s="100">
        <f>'Weather Thunder Bay'!H27</f>
        <v>922.4</v>
      </c>
      <c r="AZ15" s="100">
        <f>'Weather Thunder Bay'!I27</f>
        <v>0</v>
      </c>
      <c r="BA15" s="100">
        <f>'Weather Thunder Bay'!J27</f>
        <v>866.4</v>
      </c>
      <c r="BB15" s="100">
        <f>'Weather Thunder Bay'!K27</f>
        <v>0</v>
      </c>
      <c r="BC15" s="100">
        <f>'Weather Thunder Bay'!L27</f>
        <v>810.4</v>
      </c>
      <c r="BD15" s="100">
        <f>'Weather Thunder Bay'!M27</f>
        <v>0</v>
      </c>
      <c r="BE15" s="100">
        <f>'Weather Thunder Bay'!N27</f>
        <v>754.4</v>
      </c>
      <c r="BF15" s="100">
        <f>'Weather Thunder Bay'!O27</f>
        <v>0</v>
      </c>
      <c r="BG15" s="100">
        <f>'Weather Thunder Bay'!P27</f>
        <v>698.4</v>
      </c>
      <c r="BH15" s="100">
        <f>'Weather Thunder Bay'!Q27</f>
        <v>0</v>
      </c>
      <c r="BI15" s="100">
        <f>'Weather Thunder Bay'!R27</f>
        <v>-16.94285714285714</v>
      </c>
      <c r="BJ15" s="100">
        <f>'Weather Kenora'!D27</f>
        <v>1068.5999999999999</v>
      </c>
      <c r="BK15" s="100">
        <f>'Weather Kenora'!E27</f>
        <v>0</v>
      </c>
      <c r="BL15" s="100">
        <f>'Weather Kenora'!F27</f>
        <v>1012.6</v>
      </c>
      <c r="BM15" s="100">
        <f>'Weather Kenora'!G27</f>
        <v>0</v>
      </c>
      <c r="BN15" s="100">
        <f>'Weather Kenora'!H27</f>
        <v>956.6</v>
      </c>
      <c r="BO15" s="100">
        <f>'Weather Kenora'!I27</f>
        <v>0</v>
      </c>
      <c r="BP15" s="100">
        <f>'Weather Kenora'!J27</f>
        <v>900.6</v>
      </c>
      <c r="BQ15" s="100">
        <f>'Weather Kenora'!K27</f>
        <v>0</v>
      </c>
      <c r="BR15" s="100">
        <f>'Weather Kenora'!L27</f>
        <v>844.6</v>
      </c>
      <c r="BS15" s="100">
        <f>'Weather Kenora'!M27</f>
        <v>0</v>
      </c>
      <c r="BT15" s="100">
        <f>'Weather Kenora'!N27</f>
        <v>788.6</v>
      </c>
      <c r="BU15" s="100">
        <f>'Weather Kenora'!O27</f>
        <v>0</v>
      </c>
      <c r="BV15" s="100">
        <f>'Weather Kenora'!P27</f>
        <v>732.6</v>
      </c>
      <c r="BW15" s="100">
        <f>'Weather Kenora'!Q27</f>
        <v>0</v>
      </c>
      <c r="BX15" s="100">
        <f>'Weather Kenora'!R27</f>
        <v>-18.164285714285715</v>
      </c>
      <c r="BY15" s="5">
        <f>'Economic Variables'!D29</f>
        <v>6810.3</v>
      </c>
      <c r="BZ15" s="5">
        <f>'Economic Variables'!E29</f>
        <v>6732.3</v>
      </c>
      <c r="CA15" s="5">
        <f>'Economic Variables'!F29</f>
        <v>61.6</v>
      </c>
      <c r="CB15" s="5">
        <f>'Economic Variables'!G29</f>
        <v>61.1</v>
      </c>
      <c r="CC15" s="5">
        <f>'Economic Variables'!H29</f>
        <v>659861.19999999995</v>
      </c>
      <c r="CD15" s="5">
        <f>'Economic Variables'!I29</f>
        <v>6909.5</v>
      </c>
      <c r="CE15" s="5">
        <f>'Economic Variables'!J29</f>
        <v>6116</v>
      </c>
      <c r="CF15" s="5">
        <f>'Economic Variables'!K29</f>
        <v>413.5</v>
      </c>
      <c r="CG15" s="5">
        <f>'Economic Variables'!L29</f>
        <v>7819.1</v>
      </c>
      <c r="CH15" s="5">
        <f>'Economic Variables'!M29</f>
        <v>24.9</v>
      </c>
      <c r="CI15" s="5">
        <f>'Economic Variables'!N29</f>
        <v>1060.5</v>
      </c>
      <c r="CJ15" s="5">
        <f t="shared" si="10"/>
        <v>14728.6</v>
      </c>
      <c r="CK15" s="5">
        <f>'Economic Variables'!P29</f>
        <v>650799</v>
      </c>
      <c r="CL15" s="5">
        <f>'Economic Variables'!Q29</f>
        <v>6998</v>
      </c>
      <c r="CM15" s="5">
        <f>'Economic Variables'!R29</f>
        <v>8285</v>
      </c>
      <c r="CN15" s="5">
        <f>'Economic Variables'!S29</f>
        <v>3358</v>
      </c>
      <c r="CO15" s="5">
        <f>'Economic Variables'!W29</f>
        <v>0</v>
      </c>
      <c r="CP15" s="5">
        <f>'Economic Variables'!X29</f>
        <v>0</v>
      </c>
      <c r="CQ15" s="5">
        <f>'Economic Variables'!Y29</f>
        <v>0</v>
      </c>
      <c r="CR15" s="5">
        <f t="shared" si="101"/>
        <v>14</v>
      </c>
      <c r="CS15" s="69">
        <f t="shared" si="102"/>
        <v>1.146128035678238</v>
      </c>
      <c r="CT15" s="5">
        <f t="shared" si="103"/>
        <v>196</v>
      </c>
      <c r="CU15">
        <v>0</v>
      </c>
      <c r="CV15">
        <v>1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f t="shared" si="106"/>
        <v>0</v>
      </c>
      <c r="DH15">
        <f t="shared" si="106"/>
        <v>0</v>
      </c>
      <c r="DI15">
        <f t="shared" si="11"/>
        <v>0</v>
      </c>
      <c r="DJ15">
        <v>28</v>
      </c>
      <c r="DK15">
        <v>19</v>
      </c>
      <c r="DL15">
        <v>0</v>
      </c>
      <c r="DM15">
        <v>0</v>
      </c>
      <c r="DN15">
        <f t="shared" si="104"/>
        <v>0</v>
      </c>
      <c r="DO15">
        <v>0</v>
      </c>
      <c r="DP15" s="61">
        <f t="shared" si="12"/>
        <v>0</v>
      </c>
      <c r="DQ15" s="61">
        <f t="shared" si="13"/>
        <v>0</v>
      </c>
      <c r="DR15" s="61">
        <f t="shared" si="14"/>
        <v>0</v>
      </c>
      <c r="DS15" s="61">
        <f t="shared" si="15"/>
        <v>0</v>
      </c>
      <c r="DT15" s="61">
        <f t="shared" si="16"/>
        <v>0</v>
      </c>
      <c r="DU15" s="61">
        <f t="shared" si="17"/>
        <v>0</v>
      </c>
      <c r="DV15" s="61">
        <f t="shared" si="18"/>
        <v>0</v>
      </c>
      <c r="DW15" s="61">
        <f t="shared" si="19"/>
        <v>0</v>
      </c>
      <c r="DX15" s="61">
        <f t="shared" si="20"/>
        <v>0</v>
      </c>
      <c r="DY15" s="61">
        <f t="shared" si="21"/>
        <v>0</v>
      </c>
      <c r="DZ15" s="61">
        <f t="shared" si="22"/>
        <v>0</v>
      </c>
      <c r="EA15" s="61">
        <f t="shared" si="23"/>
        <v>0</v>
      </c>
      <c r="EB15" s="61">
        <f t="shared" si="24"/>
        <v>0</v>
      </c>
      <c r="EC15" s="61">
        <f t="shared" si="25"/>
        <v>0</v>
      </c>
      <c r="ED15" s="61">
        <f t="shared" si="26"/>
        <v>0</v>
      </c>
      <c r="EE15" s="61">
        <f t="shared" si="27"/>
        <v>0</v>
      </c>
      <c r="EF15" s="61">
        <f t="shared" si="28"/>
        <v>0</v>
      </c>
      <c r="EG15" s="61">
        <f t="shared" si="29"/>
        <v>0</v>
      </c>
      <c r="EH15" s="61">
        <f t="shared" si="30"/>
        <v>0</v>
      </c>
      <c r="EI15" s="61">
        <f t="shared" si="31"/>
        <v>0</v>
      </c>
      <c r="EJ15" s="61">
        <f t="shared" si="32"/>
        <v>0</v>
      </c>
      <c r="EK15" s="61">
        <f t="shared" si="33"/>
        <v>0</v>
      </c>
      <c r="EL15" s="61">
        <f t="shared" si="34"/>
        <v>0</v>
      </c>
      <c r="EM15" s="61">
        <f t="shared" si="35"/>
        <v>0</v>
      </c>
      <c r="EN15" s="61">
        <f t="shared" si="36"/>
        <v>0</v>
      </c>
      <c r="EO15" s="61">
        <f t="shared" si="37"/>
        <v>0</v>
      </c>
      <c r="EP15" s="61">
        <f t="shared" si="38"/>
        <v>0</v>
      </c>
      <c r="EQ15" s="61">
        <f t="shared" si="39"/>
        <v>0</v>
      </c>
      <c r="ER15" s="67">
        <f t="shared" si="40"/>
        <v>26.329204471904472</v>
      </c>
      <c r="ES15" s="67">
        <f t="shared" si="41"/>
        <v>105.33327559074749</v>
      </c>
      <c r="ET15" s="67">
        <f t="shared" si="42"/>
        <v>2900.4738144064909</v>
      </c>
      <c r="EU15" s="67">
        <f t="shared" si="43"/>
        <v>36470.053949045934</v>
      </c>
      <c r="EV15" s="61">
        <f t="shared" si="44"/>
        <v>1968.1786597758332</v>
      </c>
      <c r="EW15" s="61">
        <f t="shared" si="45"/>
        <v>24747.536608281171</v>
      </c>
      <c r="EX15" s="16">
        <f t="shared" si="46"/>
        <v>36935104.798999786</v>
      </c>
      <c r="EY15" s="16">
        <f t="shared" si="47"/>
        <v>293232.17232736992</v>
      </c>
      <c r="EZ15" s="16">
        <f t="shared" si="48"/>
        <v>37228336.971327156</v>
      </c>
      <c r="FA15" s="16">
        <f t="shared" si="49"/>
        <v>49740.851963453882</v>
      </c>
      <c r="FB15" s="16">
        <f t="shared" si="50"/>
        <v>15477419.429999996</v>
      </c>
      <c r="FC15" s="16">
        <f t="shared" si="51"/>
        <v>346742.76333954814</v>
      </c>
      <c r="FD15" s="16">
        <f t="shared" si="52"/>
        <v>15824162.193339543</v>
      </c>
      <c r="FE15" s="16">
        <f t="shared" si="53"/>
        <v>5327.5943221814086</v>
      </c>
      <c r="FF15" s="16">
        <f t="shared" si="54"/>
        <v>30060473.050000001</v>
      </c>
      <c r="FG15" s="16">
        <f t="shared" si="55"/>
        <v>579764.12694156135</v>
      </c>
      <c r="FH15" s="16">
        <f t="shared" si="56"/>
        <v>30640237.176941559</v>
      </c>
      <c r="FI15" s="16">
        <f t="shared" si="57"/>
        <v>65603.665833333347</v>
      </c>
      <c r="FJ15" s="16">
        <f t="shared" si="58"/>
        <v>556.01538634796952</v>
      </c>
      <c r="FK15" s="16">
        <f t="shared" si="59"/>
        <v>13960792.123333333</v>
      </c>
      <c r="FL15" s="16">
        <f t="shared" si="60"/>
        <v>462014.70903150039</v>
      </c>
      <c r="FM15" s="16">
        <f t="shared" si="61"/>
        <v>14422806.832364833</v>
      </c>
      <c r="FN15" s="16">
        <f t="shared" si="62"/>
        <v>42675.713374999992</v>
      </c>
      <c r="FO15" s="16">
        <f t="shared" si="63"/>
        <v>20.814202729198662</v>
      </c>
      <c r="FP15" s="16">
        <f t="shared" si="64"/>
        <v>1039007.9291666667</v>
      </c>
      <c r="FQ15" s="16">
        <f t="shared" si="65"/>
        <v>2862.7258333333334</v>
      </c>
      <c r="FR15" s="16">
        <f t="shared" si="66"/>
        <v>13694.863151783607</v>
      </c>
      <c r="FS15" s="16">
        <f t="shared" si="67"/>
        <v>12192.755092773436</v>
      </c>
      <c r="FT15" s="16">
        <f t="shared" si="68"/>
        <v>32.695578206380212</v>
      </c>
      <c r="FU15" s="16">
        <f t="shared" si="69"/>
        <v>1205.9845539818207</v>
      </c>
      <c r="FV15" s="16">
        <f t="shared" si="70"/>
        <v>190463.32416666672</v>
      </c>
      <c r="FW15" s="16">
        <f t="shared" si="71"/>
        <v>493.95613939811784</v>
      </c>
      <c r="FX15">
        <f t="shared" si="72"/>
        <v>0</v>
      </c>
      <c r="FY15">
        <f t="shared" si="73"/>
        <v>0</v>
      </c>
      <c r="FZ15">
        <f t="shared" si="74"/>
        <v>0</v>
      </c>
      <c r="GA15">
        <f t="shared" si="75"/>
        <v>0</v>
      </c>
      <c r="GB15">
        <f t="shared" si="76"/>
        <v>0</v>
      </c>
      <c r="GC15">
        <f t="shared" si="77"/>
        <v>0</v>
      </c>
      <c r="GD15">
        <f t="shared" si="78"/>
        <v>0</v>
      </c>
      <c r="GE15">
        <f t="shared" si="79"/>
        <v>0</v>
      </c>
      <c r="GF15">
        <f t="shared" si="80"/>
        <v>0</v>
      </c>
      <c r="GG15">
        <f t="shared" si="81"/>
        <v>0</v>
      </c>
      <c r="GH15">
        <f t="shared" si="82"/>
        <v>0</v>
      </c>
      <c r="GI15">
        <f t="shared" si="83"/>
        <v>0</v>
      </c>
      <c r="GJ15">
        <f t="shared" si="84"/>
        <v>0</v>
      </c>
      <c r="GK15">
        <f t="shared" si="85"/>
        <v>0</v>
      </c>
      <c r="GL15">
        <f t="shared" si="86"/>
        <v>0</v>
      </c>
      <c r="GM15">
        <f t="shared" si="87"/>
        <v>0</v>
      </c>
      <c r="GN15">
        <f t="shared" si="88"/>
        <v>0</v>
      </c>
      <c r="GO15">
        <f t="shared" si="89"/>
        <v>0</v>
      </c>
      <c r="GP15">
        <f t="shared" si="90"/>
        <v>0</v>
      </c>
      <c r="GQ15">
        <f t="shared" si="91"/>
        <v>0</v>
      </c>
      <c r="GR15">
        <f t="shared" si="92"/>
        <v>0</v>
      </c>
      <c r="GS15">
        <f t="shared" si="93"/>
        <v>0</v>
      </c>
      <c r="GT15">
        <f t="shared" si="94"/>
        <v>0</v>
      </c>
      <c r="GU15">
        <f t="shared" si="95"/>
        <v>0</v>
      </c>
      <c r="GV15">
        <f t="shared" si="96"/>
        <v>0</v>
      </c>
      <c r="GW15">
        <f t="shared" si="97"/>
        <v>0</v>
      </c>
      <c r="GX15">
        <f t="shared" si="98"/>
        <v>0</v>
      </c>
      <c r="GY15">
        <f t="shared" si="99"/>
        <v>0</v>
      </c>
      <c r="GZ15">
        <f t="shared" si="100"/>
        <v>0</v>
      </c>
      <c r="HA15" s="2">
        <v>0</v>
      </c>
      <c r="HB15" s="2">
        <v>0</v>
      </c>
      <c r="HC15" s="2">
        <v>0</v>
      </c>
      <c r="HD15" s="2">
        <v>0</v>
      </c>
      <c r="HE15" s="2">
        <v>0</v>
      </c>
    </row>
    <row r="16" spans="1:213" s="2" customFormat="1" x14ac:dyDescent="0.25">
      <c r="A16" s="3">
        <v>41699</v>
      </c>
      <c r="B16">
        <f t="shared" si="105"/>
        <v>2014</v>
      </c>
      <c r="C16" s="2">
        <v>32244957.139890101</v>
      </c>
      <c r="D16" s="2">
        <f>VLOOKUP(B16,'Historic CDM'!$B$127:$I$138,2,FALSE)/12</f>
        <v>267573.10428401973</v>
      </c>
      <c r="E16" s="2">
        <f t="shared" si="3"/>
        <v>32512530.244174119</v>
      </c>
      <c r="F16" s="2">
        <v>45130.71213571899</v>
      </c>
      <c r="G16" s="230">
        <v>13248227.95999999</v>
      </c>
      <c r="H16" s="2">
        <f>VLOOKUP(B16,'Historic CDM'!$B$127:$I$138,3,FALSE)/12</f>
        <v>321556.57915866212</v>
      </c>
      <c r="I16" s="2">
        <f t="shared" si="4"/>
        <v>13569784.539158652</v>
      </c>
      <c r="J16" s="231">
        <v>4582.4785736583981</v>
      </c>
      <c r="K16" s="230">
        <v>26573892</v>
      </c>
      <c r="L16" s="2">
        <f>VLOOKUP(B16,'Historic CDM'!$B$127:$I$138,4,FALSE)/12</f>
        <v>562052.64212333038</v>
      </c>
      <c r="M16" s="2">
        <f t="shared" si="5"/>
        <v>27135944.64212333</v>
      </c>
      <c r="N16" s="234">
        <v>57568.895833333343</v>
      </c>
      <c r="O16" s="231">
        <v>489.54244122985352</v>
      </c>
      <c r="P16" s="230">
        <v>15178158.453333333</v>
      </c>
      <c r="Q16" s="231">
        <f>VLOOKUP(B16,'Historic CDM'!$B$127:$I$138,5,FALSE)/12</f>
        <v>462014.70903150039</v>
      </c>
      <c r="R16" s="2">
        <f t="shared" si="6"/>
        <v>15640173.162364833</v>
      </c>
      <c r="S16" s="2">
        <v>42675.713374999992</v>
      </c>
      <c r="T16" s="231">
        <v>20.9092686391539</v>
      </c>
      <c r="U16" s="231">
        <v>859247.9291666667</v>
      </c>
      <c r="V16" s="2">
        <v>2434.7258333333334</v>
      </c>
      <c r="W16" s="231">
        <v>13166.937794081659</v>
      </c>
      <c r="X16" s="231">
        <v>12192.755092773436</v>
      </c>
      <c r="Y16" s="2">
        <v>32.695578206380212</v>
      </c>
      <c r="Z16" s="231">
        <v>171.48861347056095</v>
      </c>
      <c r="AA16" s="233">
        <v>174980.44416666671</v>
      </c>
      <c r="AB16" s="231">
        <v>460.00513873042331</v>
      </c>
      <c r="AC16" s="237">
        <v>3718385.1200000015</v>
      </c>
      <c r="AD16" s="231">
        <f>VLOOKUP(B16,'Historic CDM'!$N$127:$S$138,2,FALSE)/12</f>
        <v>25659.068043350173</v>
      </c>
      <c r="AE16" s="2">
        <f t="shared" si="7"/>
        <v>3744044.1880433518</v>
      </c>
      <c r="AF16" s="163">
        <v>4635</v>
      </c>
      <c r="AG16" s="231">
        <v>2268829.3999999985</v>
      </c>
      <c r="AH16" s="231">
        <f>VLOOKUP(B16,'Historic CDM'!$N$127:$S$138,3,FALSE)/12</f>
        <v>25186.184180886008</v>
      </c>
      <c r="AI16" s="2">
        <f t="shared" si="8"/>
        <v>2294015.5841808845</v>
      </c>
      <c r="AJ16" s="247">
        <v>747.25</v>
      </c>
      <c r="AK16" s="231">
        <v>3748811.4600000004</v>
      </c>
      <c r="AL16" s="231">
        <f>VLOOKUP(B16,'Historic CDM'!$N$127:$S$138,4,FALSE)/12</f>
        <v>17711.484818230958</v>
      </c>
      <c r="AM16" s="2">
        <f t="shared" si="9"/>
        <v>3766522.9448182313</v>
      </c>
      <c r="AN16" s="231">
        <v>8389.3499999999985</v>
      </c>
      <c r="AO16" s="4">
        <v>64.25</v>
      </c>
      <c r="AP16" s="231">
        <v>199020</v>
      </c>
      <c r="AQ16" s="231">
        <v>428</v>
      </c>
      <c r="AR16" s="231">
        <v>532</v>
      </c>
      <c r="AS16" s="231">
        <v>17142.07</v>
      </c>
      <c r="AT16">
        <v>33</v>
      </c>
      <c r="AU16" s="100">
        <f>'Weather Thunder Bay'!D28</f>
        <v>945.5</v>
      </c>
      <c r="AV16" s="100">
        <f>'Weather Thunder Bay'!E28</f>
        <v>0</v>
      </c>
      <c r="AW16" s="100">
        <f>'Weather Thunder Bay'!F28</f>
        <v>883.5</v>
      </c>
      <c r="AX16" s="100">
        <f>'Weather Thunder Bay'!G28</f>
        <v>0</v>
      </c>
      <c r="AY16" s="100">
        <f>'Weather Thunder Bay'!H28</f>
        <v>821.5</v>
      </c>
      <c r="AZ16" s="100">
        <f>'Weather Thunder Bay'!I28</f>
        <v>0</v>
      </c>
      <c r="BA16" s="100">
        <f>'Weather Thunder Bay'!J28</f>
        <v>759.5</v>
      </c>
      <c r="BB16" s="100">
        <f>'Weather Thunder Bay'!K28</f>
        <v>0</v>
      </c>
      <c r="BC16" s="100">
        <f>'Weather Thunder Bay'!L28</f>
        <v>697.5</v>
      </c>
      <c r="BD16" s="100">
        <f>'Weather Thunder Bay'!M28</f>
        <v>0</v>
      </c>
      <c r="BE16" s="100">
        <f>'Weather Thunder Bay'!N28</f>
        <v>635.5</v>
      </c>
      <c r="BF16" s="100">
        <f>'Weather Thunder Bay'!O28</f>
        <v>0</v>
      </c>
      <c r="BG16" s="100">
        <f>'Weather Thunder Bay'!P28</f>
        <v>573.5</v>
      </c>
      <c r="BH16" s="100">
        <f>'Weather Thunder Bay'!Q28</f>
        <v>0</v>
      </c>
      <c r="BI16" s="100">
        <f>'Weather Thunder Bay'!R28</f>
        <v>-10.499999999999996</v>
      </c>
      <c r="BJ16" s="100">
        <f>'Weather Kenora'!D28</f>
        <v>960.9</v>
      </c>
      <c r="BK16" s="100">
        <f>'Weather Kenora'!E28</f>
        <v>0</v>
      </c>
      <c r="BL16" s="100">
        <f>'Weather Kenora'!F28</f>
        <v>898.9</v>
      </c>
      <c r="BM16" s="100">
        <f>'Weather Kenora'!G28</f>
        <v>0</v>
      </c>
      <c r="BN16" s="100">
        <f>'Weather Kenora'!H28</f>
        <v>836.9</v>
      </c>
      <c r="BO16" s="100">
        <f>'Weather Kenora'!I28</f>
        <v>0</v>
      </c>
      <c r="BP16" s="100">
        <f>'Weather Kenora'!J28</f>
        <v>774.9</v>
      </c>
      <c r="BQ16" s="100">
        <f>'Weather Kenora'!K28</f>
        <v>0</v>
      </c>
      <c r="BR16" s="100">
        <f>'Weather Kenora'!L28</f>
        <v>712.9</v>
      </c>
      <c r="BS16" s="100">
        <f>'Weather Kenora'!M28</f>
        <v>0</v>
      </c>
      <c r="BT16" s="100">
        <f>'Weather Kenora'!N28</f>
        <v>650.9</v>
      </c>
      <c r="BU16" s="100">
        <f>'Weather Kenora'!O28</f>
        <v>0</v>
      </c>
      <c r="BV16" s="100">
        <f>'Weather Kenora'!P28</f>
        <v>588.9</v>
      </c>
      <c r="BW16" s="100">
        <f>'Weather Kenora'!Q28</f>
        <v>0</v>
      </c>
      <c r="BX16" s="100">
        <f>'Weather Kenora'!R28</f>
        <v>-10.996774193548386</v>
      </c>
      <c r="BY16" s="5">
        <f>'Economic Variables'!D30</f>
        <v>6810.9</v>
      </c>
      <c r="BZ16" s="5">
        <f>'Economic Variables'!E30</f>
        <v>6704.5</v>
      </c>
      <c r="CA16" s="5">
        <f>'Economic Variables'!F30</f>
        <v>61</v>
      </c>
      <c r="CB16" s="5">
        <f>'Economic Variables'!G30</f>
        <v>60.1</v>
      </c>
      <c r="CC16" s="5">
        <f>'Economic Variables'!H30</f>
        <v>659861.19999999995</v>
      </c>
      <c r="CD16" s="5">
        <f>'Economic Variables'!I30</f>
        <v>6909.5</v>
      </c>
      <c r="CE16" s="5">
        <f>'Economic Variables'!J30</f>
        <v>6116</v>
      </c>
      <c r="CF16" s="5">
        <f>'Economic Variables'!K30</f>
        <v>413.5</v>
      </c>
      <c r="CG16" s="5">
        <f>'Economic Variables'!L30</f>
        <v>7819.1</v>
      </c>
      <c r="CH16" s="5">
        <f>'Economic Variables'!M30</f>
        <v>24.9</v>
      </c>
      <c r="CI16" s="5">
        <f>'Economic Variables'!N30</f>
        <v>1060.5</v>
      </c>
      <c r="CJ16" s="5">
        <f t="shared" si="10"/>
        <v>14728.6</v>
      </c>
      <c r="CK16" s="5">
        <f>'Economic Variables'!P30</f>
        <v>650799</v>
      </c>
      <c r="CL16" s="5">
        <f>'Economic Variables'!Q30</f>
        <v>6998</v>
      </c>
      <c r="CM16" s="5">
        <f>'Economic Variables'!R30</f>
        <v>8285</v>
      </c>
      <c r="CN16" s="5">
        <f>'Economic Variables'!S30</f>
        <v>3358</v>
      </c>
      <c r="CO16" s="5">
        <f>'Economic Variables'!W30</f>
        <v>0</v>
      </c>
      <c r="CP16" s="5">
        <f>'Economic Variables'!X30</f>
        <v>0</v>
      </c>
      <c r="CQ16" s="5">
        <f>'Economic Variables'!Y30</f>
        <v>0</v>
      </c>
      <c r="CR16" s="5">
        <f t="shared" si="101"/>
        <v>15</v>
      </c>
      <c r="CS16" s="69">
        <f t="shared" si="102"/>
        <v>1.1760912590556813</v>
      </c>
      <c r="CT16" s="5">
        <f t="shared" si="103"/>
        <v>225</v>
      </c>
      <c r="CU16">
        <v>0</v>
      </c>
      <c r="CV16">
        <v>0</v>
      </c>
      <c r="CW16">
        <v>1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f t="shared" si="106"/>
        <v>1</v>
      </c>
      <c r="DH16">
        <f t="shared" si="106"/>
        <v>0</v>
      </c>
      <c r="DI16">
        <f t="shared" si="11"/>
        <v>1</v>
      </c>
      <c r="DJ16">
        <v>31</v>
      </c>
      <c r="DK16">
        <v>21</v>
      </c>
      <c r="DL16">
        <v>0</v>
      </c>
      <c r="DM16">
        <v>0</v>
      </c>
      <c r="DN16">
        <f t="shared" si="104"/>
        <v>0</v>
      </c>
      <c r="DO16">
        <v>0</v>
      </c>
      <c r="DP16" s="61">
        <f t="shared" si="12"/>
        <v>0</v>
      </c>
      <c r="DQ16" s="61">
        <f t="shared" si="13"/>
        <v>0</v>
      </c>
      <c r="DR16" s="61">
        <f t="shared" si="14"/>
        <v>0</v>
      </c>
      <c r="DS16" s="61">
        <f t="shared" si="15"/>
        <v>0</v>
      </c>
      <c r="DT16" s="61">
        <f t="shared" si="16"/>
        <v>0</v>
      </c>
      <c r="DU16" s="61">
        <f t="shared" si="17"/>
        <v>0</v>
      </c>
      <c r="DV16" s="61">
        <f t="shared" si="18"/>
        <v>0</v>
      </c>
      <c r="DW16" s="61">
        <f t="shared" si="19"/>
        <v>0</v>
      </c>
      <c r="DX16" s="61">
        <f t="shared" si="20"/>
        <v>0</v>
      </c>
      <c r="DY16" s="61">
        <f t="shared" si="21"/>
        <v>0</v>
      </c>
      <c r="DZ16" s="61">
        <f t="shared" si="22"/>
        <v>0</v>
      </c>
      <c r="EA16" s="61">
        <f t="shared" si="23"/>
        <v>0</v>
      </c>
      <c r="EB16" s="61">
        <f t="shared" si="24"/>
        <v>0</v>
      </c>
      <c r="EC16" s="61">
        <f t="shared" si="25"/>
        <v>0</v>
      </c>
      <c r="ED16" s="61">
        <f t="shared" si="26"/>
        <v>0</v>
      </c>
      <c r="EE16" s="61">
        <f t="shared" si="27"/>
        <v>0</v>
      </c>
      <c r="EF16" s="61">
        <f t="shared" si="28"/>
        <v>0</v>
      </c>
      <c r="EG16" s="61">
        <f t="shared" si="29"/>
        <v>0</v>
      </c>
      <c r="EH16" s="61">
        <f t="shared" si="30"/>
        <v>0</v>
      </c>
      <c r="EI16" s="61">
        <f t="shared" si="31"/>
        <v>0</v>
      </c>
      <c r="EJ16" s="61">
        <f t="shared" si="32"/>
        <v>0</v>
      </c>
      <c r="EK16" s="61">
        <f t="shared" si="33"/>
        <v>0</v>
      </c>
      <c r="EL16" s="61">
        <f t="shared" si="34"/>
        <v>0</v>
      </c>
      <c r="EM16" s="61">
        <f t="shared" si="35"/>
        <v>0</v>
      </c>
      <c r="EN16" s="61">
        <f t="shared" si="36"/>
        <v>0</v>
      </c>
      <c r="EO16" s="61">
        <f t="shared" si="37"/>
        <v>0</v>
      </c>
      <c r="EP16" s="61">
        <f t="shared" si="38"/>
        <v>0</v>
      </c>
      <c r="EQ16" s="61">
        <f t="shared" si="39"/>
        <v>0</v>
      </c>
      <c r="ER16" s="67">
        <f t="shared" si="40"/>
        <v>23.238970726745801</v>
      </c>
      <c r="ES16" s="67">
        <f t="shared" si="41"/>
        <v>95.523629428492143</v>
      </c>
      <c r="ET16" s="67">
        <f t="shared" si="42"/>
        <v>2639.5828661041332</v>
      </c>
      <c r="EU16" s="67">
        <f t="shared" si="43"/>
        <v>35619.139217245189</v>
      </c>
      <c r="EV16" s="61">
        <f t="shared" si="44"/>
        <v>1788.1045221995741</v>
      </c>
      <c r="EW16" s="61">
        <f t="shared" si="45"/>
        <v>24129.094308456417</v>
      </c>
      <c r="EX16" s="16">
        <f t="shared" si="46"/>
        <v>35963342.259890102</v>
      </c>
      <c r="EY16" s="16">
        <f t="shared" si="47"/>
        <v>293232.17232736992</v>
      </c>
      <c r="EZ16" s="16">
        <f t="shared" si="48"/>
        <v>36256574.432217471</v>
      </c>
      <c r="FA16" s="16">
        <f t="shared" si="49"/>
        <v>49765.71213571899</v>
      </c>
      <c r="FB16" s="16">
        <f t="shared" si="50"/>
        <v>15517057.359999988</v>
      </c>
      <c r="FC16" s="16">
        <f t="shared" si="51"/>
        <v>346742.76333954814</v>
      </c>
      <c r="FD16" s="16">
        <f t="shared" si="52"/>
        <v>15863800.123339536</v>
      </c>
      <c r="FE16" s="16">
        <f t="shared" si="53"/>
        <v>5329.7285736583981</v>
      </c>
      <c r="FF16" s="16">
        <f t="shared" si="54"/>
        <v>30322703.460000001</v>
      </c>
      <c r="FG16" s="16">
        <f t="shared" si="55"/>
        <v>579764.12694156135</v>
      </c>
      <c r="FH16" s="16">
        <f t="shared" si="56"/>
        <v>30902467.586941563</v>
      </c>
      <c r="FI16" s="16">
        <f t="shared" si="57"/>
        <v>65958.245833333349</v>
      </c>
      <c r="FJ16" s="16">
        <f t="shared" si="58"/>
        <v>553.79244122985347</v>
      </c>
      <c r="FK16" s="16">
        <f t="shared" si="59"/>
        <v>15178158.453333333</v>
      </c>
      <c r="FL16" s="16">
        <f t="shared" si="60"/>
        <v>462014.70903150039</v>
      </c>
      <c r="FM16" s="16">
        <f t="shared" si="61"/>
        <v>15640173.162364833</v>
      </c>
      <c r="FN16" s="16">
        <f t="shared" si="62"/>
        <v>42675.713374999992</v>
      </c>
      <c r="FO16" s="16">
        <f t="shared" si="63"/>
        <v>20.9092686391539</v>
      </c>
      <c r="FP16" s="16">
        <f t="shared" si="64"/>
        <v>1058267.9291666667</v>
      </c>
      <c r="FQ16" s="16">
        <f t="shared" si="65"/>
        <v>2862.7258333333334</v>
      </c>
      <c r="FR16" s="16">
        <f t="shared" si="66"/>
        <v>13698.937794081659</v>
      </c>
      <c r="FS16" s="16">
        <f t="shared" si="67"/>
        <v>12192.755092773436</v>
      </c>
      <c r="FT16" s="16">
        <f t="shared" si="68"/>
        <v>32.695578206380212</v>
      </c>
      <c r="FU16" s="16">
        <f t="shared" si="69"/>
        <v>1116.9886134705609</v>
      </c>
      <c r="FV16" s="16">
        <f t="shared" si="70"/>
        <v>192122.51416666672</v>
      </c>
      <c r="FW16" s="16">
        <f t="shared" si="71"/>
        <v>493.00513873042331</v>
      </c>
      <c r="FX16">
        <f t="shared" si="72"/>
        <v>0</v>
      </c>
      <c r="FY16">
        <f t="shared" si="73"/>
        <v>0</v>
      </c>
      <c r="FZ16">
        <f t="shared" si="74"/>
        <v>0</v>
      </c>
      <c r="GA16">
        <f t="shared" si="75"/>
        <v>0</v>
      </c>
      <c r="GB16">
        <f t="shared" si="76"/>
        <v>0</v>
      </c>
      <c r="GC16">
        <f t="shared" si="77"/>
        <v>0</v>
      </c>
      <c r="GD16">
        <f t="shared" si="78"/>
        <v>0</v>
      </c>
      <c r="GE16">
        <f t="shared" si="79"/>
        <v>0</v>
      </c>
      <c r="GF16">
        <f t="shared" si="80"/>
        <v>0</v>
      </c>
      <c r="GG16">
        <f t="shared" si="81"/>
        <v>0</v>
      </c>
      <c r="GH16">
        <f t="shared" si="82"/>
        <v>0</v>
      </c>
      <c r="GI16">
        <f t="shared" si="83"/>
        <v>0</v>
      </c>
      <c r="GJ16">
        <f t="shared" si="84"/>
        <v>0</v>
      </c>
      <c r="GK16">
        <f t="shared" si="85"/>
        <v>0</v>
      </c>
      <c r="GL16">
        <f t="shared" si="86"/>
        <v>0</v>
      </c>
      <c r="GM16">
        <f t="shared" si="87"/>
        <v>0</v>
      </c>
      <c r="GN16">
        <f t="shared" si="88"/>
        <v>0</v>
      </c>
      <c r="GO16">
        <f t="shared" si="89"/>
        <v>0</v>
      </c>
      <c r="GP16">
        <f t="shared" si="90"/>
        <v>0</v>
      </c>
      <c r="GQ16">
        <f t="shared" si="91"/>
        <v>0</v>
      </c>
      <c r="GR16">
        <f t="shared" si="92"/>
        <v>0</v>
      </c>
      <c r="GS16">
        <f t="shared" si="93"/>
        <v>0</v>
      </c>
      <c r="GT16">
        <f t="shared" si="94"/>
        <v>0</v>
      </c>
      <c r="GU16">
        <f t="shared" si="95"/>
        <v>0</v>
      </c>
      <c r="GV16">
        <f t="shared" si="96"/>
        <v>0</v>
      </c>
      <c r="GW16">
        <f t="shared" si="97"/>
        <v>0</v>
      </c>
      <c r="GX16">
        <f t="shared" si="98"/>
        <v>0</v>
      </c>
      <c r="GY16">
        <f t="shared" si="99"/>
        <v>0</v>
      </c>
      <c r="GZ16">
        <f t="shared" si="100"/>
        <v>0</v>
      </c>
      <c r="HA16" s="2">
        <v>0</v>
      </c>
      <c r="HB16" s="2">
        <v>0</v>
      </c>
      <c r="HC16" s="2">
        <v>0</v>
      </c>
      <c r="HD16" s="2">
        <v>0</v>
      </c>
      <c r="HE16" s="2">
        <v>0</v>
      </c>
    </row>
    <row r="17" spans="1:213" s="2" customFormat="1" x14ac:dyDescent="0.25">
      <c r="A17" s="3">
        <v>41730</v>
      </c>
      <c r="B17">
        <f t="shared" si="105"/>
        <v>2014</v>
      </c>
      <c r="C17" s="2">
        <v>27204303.46900025</v>
      </c>
      <c r="D17" s="2">
        <f>VLOOKUP(B17,'Historic CDM'!$B$127:$I$138,2,FALSE)/12</f>
        <v>267573.10428401973</v>
      </c>
      <c r="E17" s="2">
        <f t="shared" si="3"/>
        <v>27471876.573284268</v>
      </c>
      <c r="F17" s="2">
        <v>45144.572307984097</v>
      </c>
      <c r="G17" s="230">
        <v>11070615.160000008</v>
      </c>
      <c r="H17" s="2">
        <f>VLOOKUP(B17,'Historic CDM'!$B$127:$I$138,3,FALSE)/12</f>
        <v>321556.57915866212</v>
      </c>
      <c r="I17" s="2">
        <f t="shared" si="4"/>
        <v>11392171.739158669</v>
      </c>
      <c r="J17" s="231">
        <v>4584.8628251353875</v>
      </c>
      <c r="K17" s="230">
        <v>22785513</v>
      </c>
      <c r="L17" s="2">
        <f>VLOOKUP(B17,'Historic CDM'!$B$127:$I$138,4,FALSE)/12</f>
        <v>562052.64212333038</v>
      </c>
      <c r="M17" s="2">
        <f t="shared" si="5"/>
        <v>23347565.64212333</v>
      </c>
      <c r="N17" s="234">
        <v>57568.895833333343</v>
      </c>
      <c r="O17" s="231">
        <v>487.56949611173752</v>
      </c>
      <c r="P17" s="230">
        <v>15436744.603333335</v>
      </c>
      <c r="Q17" s="231">
        <f>VLOOKUP(B17,'Historic CDM'!$B$127:$I$138,5,FALSE)/12</f>
        <v>462014.70903150039</v>
      </c>
      <c r="R17" s="2">
        <f t="shared" si="6"/>
        <v>15898759.312364835</v>
      </c>
      <c r="S17" s="2">
        <v>42675.713374999992</v>
      </c>
      <c r="T17" s="231">
        <v>21.004334549109139</v>
      </c>
      <c r="U17" s="231">
        <v>859247.9291666667</v>
      </c>
      <c r="V17" s="2">
        <v>2434.7258333333334</v>
      </c>
      <c r="W17" s="231">
        <v>13171.012436379711</v>
      </c>
      <c r="X17" s="231">
        <v>12192.755092773436</v>
      </c>
      <c r="Y17" s="2">
        <v>32.695578206380212</v>
      </c>
      <c r="Z17" s="231">
        <v>171.39267295930119</v>
      </c>
      <c r="AA17" s="233">
        <v>174980.44416666671</v>
      </c>
      <c r="AB17" s="231">
        <v>459.05413806272878</v>
      </c>
      <c r="AC17" s="237">
        <v>2968040.9600000009</v>
      </c>
      <c r="AD17" s="231">
        <f>VLOOKUP(B17,'Historic CDM'!$N$127:$S$138,2,FALSE)/12</f>
        <v>25659.068043350173</v>
      </c>
      <c r="AE17" s="2">
        <f t="shared" si="7"/>
        <v>2993700.0280433511</v>
      </c>
      <c r="AF17" s="163">
        <v>4678</v>
      </c>
      <c r="AG17" s="231">
        <v>1877349.1799999992</v>
      </c>
      <c r="AH17" s="231">
        <f>VLOOKUP(B17,'Historic CDM'!$N$127:$S$138,3,FALSE)/12</f>
        <v>25186.184180886008</v>
      </c>
      <c r="AI17" s="2">
        <f t="shared" si="8"/>
        <v>1902535.3641808853</v>
      </c>
      <c r="AJ17" s="247">
        <v>747</v>
      </c>
      <c r="AK17" s="231">
        <v>3202055.3000000003</v>
      </c>
      <c r="AL17" s="231">
        <f>VLOOKUP(B17,'Historic CDM'!$N$127:$S$138,4,FALSE)/12</f>
        <v>17711.484818230958</v>
      </c>
      <c r="AM17" s="2">
        <f t="shared" si="9"/>
        <v>3219766.7848182311</v>
      </c>
      <c r="AN17" s="231">
        <v>7659.39</v>
      </c>
      <c r="AO17" s="4">
        <v>64</v>
      </c>
      <c r="AP17" s="231">
        <v>128400</v>
      </c>
      <c r="AQ17" s="231">
        <v>428</v>
      </c>
      <c r="AR17" s="231">
        <v>532</v>
      </c>
      <c r="AS17" s="231">
        <v>16589.099999999999</v>
      </c>
      <c r="AT17">
        <v>33</v>
      </c>
      <c r="AU17" s="100">
        <f>'Weather Thunder Bay'!D29</f>
        <v>582.9</v>
      </c>
      <c r="AV17" s="100">
        <f>'Weather Thunder Bay'!E29</f>
        <v>0</v>
      </c>
      <c r="AW17" s="100">
        <f>'Weather Thunder Bay'!F29</f>
        <v>522.9</v>
      </c>
      <c r="AX17" s="100">
        <f>'Weather Thunder Bay'!G29</f>
        <v>0</v>
      </c>
      <c r="AY17" s="100">
        <f>'Weather Thunder Bay'!H29</f>
        <v>462.9</v>
      </c>
      <c r="AZ17" s="100">
        <f>'Weather Thunder Bay'!I29</f>
        <v>0</v>
      </c>
      <c r="BA17" s="100">
        <f>'Weather Thunder Bay'!J29</f>
        <v>402.9</v>
      </c>
      <c r="BB17" s="100">
        <f>'Weather Thunder Bay'!K29</f>
        <v>0</v>
      </c>
      <c r="BC17" s="100">
        <f>'Weather Thunder Bay'!L29</f>
        <v>342.9</v>
      </c>
      <c r="BD17" s="100">
        <f>'Weather Thunder Bay'!M29</f>
        <v>0</v>
      </c>
      <c r="BE17" s="100">
        <f>'Weather Thunder Bay'!N29</f>
        <v>282.89999999999998</v>
      </c>
      <c r="BF17" s="100">
        <f>'Weather Thunder Bay'!O29</f>
        <v>0</v>
      </c>
      <c r="BG17" s="100">
        <f>'Weather Thunder Bay'!P29</f>
        <v>222.9</v>
      </c>
      <c r="BH17" s="100">
        <f>'Weather Thunder Bay'!Q29</f>
        <v>0</v>
      </c>
      <c r="BI17" s="100">
        <f>'Weather Thunder Bay'!R29</f>
        <v>0.57000000000000006</v>
      </c>
      <c r="BJ17" s="100">
        <f>'Weather Kenora'!D29</f>
        <v>589.70000000000005</v>
      </c>
      <c r="BK17" s="100">
        <f>'Weather Kenora'!E29</f>
        <v>0</v>
      </c>
      <c r="BL17" s="100">
        <f>'Weather Kenora'!F29</f>
        <v>529.70000000000005</v>
      </c>
      <c r="BM17" s="100">
        <f>'Weather Kenora'!G29</f>
        <v>0</v>
      </c>
      <c r="BN17" s="100">
        <f>'Weather Kenora'!H29</f>
        <v>469.7</v>
      </c>
      <c r="BO17" s="100">
        <f>'Weather Kenora'!I29</f>
        <v>0</v>
      </c>
      <c r="BP17" s="100">
        <f>'Weather Kenora'!J29</f>
        <v>409.7</v>
      </c>
      <c r="BQ17" s="100">
        <f>'Weather Kenora'!K29</f>
        <v>0</v>
      </c>
      <c r="BR17" s="100">
        <f>'Weather Kenora'!L29</f>
        <v>349.7</v>
      </c>
      <c r="BS17" s="100">
        <f>'Weather Kenora'!M29</f>
        <v>0</v>
      </c>
      <c r="BT17" s="100">
        <f>'Weather Kenora'!N29</f>
        <v>289.7</v>
      </c>
      <c r="BU17" s="100">
        <f>'Weather Kenora'!O29</f>
        <v>0</v>
      </c>
      <c r="BV17" s="100">
        <f>'Weather Kenora'!P29</f>
        <v>229.7</v>
      </c>
      <c r="BW17" s="100">
        <f>'Weather Kenora'!Q29</f>
        <v>0</v>
      </c>
      <c r="BX17" s="100">
        <f>'Weather Kenora'!R29</f>
        <v>0.34333333333333343</v>
      </c>
      <c r="BY17" s="5">
        <f>'Economic Variables'!D31</f>
        <v>6819.5</v>
      </c>
      <c r="BZ17" s="5">
        <f>'Economic Variables'!E31</f>
        <v>6732.1</v>
      </c>
      <c r="CA17" s="5">
        <f>'Economic Variables'!F31</f>
        <v>61</v>
      </c>
      <c r="CB17" s="5">
        <f>'Economic Variables'!G31</f>
        <v>60</v>
      </c>
      <c r="CC17" s="5">
        <f>'Economic Variables'!H31</f>
        <v>659861.19999999995</v>
      </c>
      <c r="CD17" s="5">
        <f>'Economic Variables'!I31</f>
        <v>6909.5</v>
      </c>
      <c r="CE17" s="5">
        <f>'Economic Variables'!J31</f>
        <v>6116</v>
      </c>
      <c r="CF17" s="5">
        <f>'Economic Variables'!K31</f>
        <v>413.5</v>
      </c>
      <c r="CG17" s="5">
        <f>'Economic Variables'!L31</f>
        <v>7819.1</v>
      </c>
      <c r="CH17" s="5">
        <f>'Economic Variables'!M31</f>
        <v>24.9</v>
      </c>
      <c r="CI17" s="5">
        <f>'Economic Variables'!N31</f>
        <v>1060.5</v>
      </c>
      <c r="CJ17" s="5">
        <f t="shared" si="10"/>
        <v>14728.6</v>
      </c>
      <c r="CK17" s="5">
        <f>'Economic Variables'!P31</f>
        <v>657234</v>
      </c>
      <c r="CL17" s="5">
        <f>'Economic Variables'!Q31</f>
        <v>6811</v>
      </c>
      <c r="CM17" s="5">
        <f>'Economic Variables'!R31</f>
        <v>7887</v>
      </c>
      <c r="CN17" s="5">
        <f>'Economic Variables'!S31</f>
        <v>3340</v>
      </c>
      <c r="CO17" s="5">
        <f>'Economic Variables'!W31</f>
        <v>0</v>
      </c>
      <c r="CP17" s="5">
        <f>'Economic Variables'!X31</f>
        <v>0</v>
      </c>
      <c r="CQ17" s="5">
        <f>'Economic Variables'!Y31</f>
        <v>0</v>
      </c>
      <c r="CR17" s="5">
        <f t="shared" si="101"/>
        <v>16</v>
      </c>
      <c r="CS17" s="69">
        <f t="shared" si="102"/>
        <v>1.2041199826559248</v>
      </c>
      <c r="CT17" s="5">
        <f t="shared" si="103"/>
        <v>256</v>
      </c>
      <c r="CU17">
        <v>0</v>
      </c>
      <c r="CV17">
        <v>0</v>
      </c>
      <c r="CW17">
        <v>0</v>
      </c>
      <c r="CX17">
        <v>1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f t="shared" si="106"/>
        <v>1</v>
      </c>
      <c r="DH17">
        <f t="shared" si="106"/>
        <v>0</v>
      </c>
      <c r="DI17">
        <f t="shared" si="11"/>
        <v>1</v>
      </c>
      <c r="DJ17">
        <v>30</v>
      </c>
      <c r="DK17">
        <v>20</v>
      </c>
      <c r="DL17">
        <v>0</v>
      </c>
      <c r="DM17">
        <v>0</v>
      </c>
      <c r="DN17">
        <f t="shared" si="104"/>
        <v>0</v>
      </c>
      <c r="DO17">
        <v>0</v>
      </c>
      <c r="DP17" s="61">
        <f t="shared" si="12"/>
        <v>0</v>
      </c>
      <c r="DQ17" s="61">
        <f t="shared" si="13"/>
        <v>0</v>
      </c>
      <c r="DR17" s="61">
        <f t="shared" si="14"/>
        <v>0</v>
      </c>
      <c r="DS17" s="61">
        <f t="shared" si="15"/>
        <v>0</v>
      </c>
      <c r="DT17" s="61">
        <f t="shared" si="16"/>
        <v>0</v>
      </c>
      <c r="DU17" s="61">
        <f t="shared" si="17"/>
        <v>0</v>
      </c>
      <c r="DV17" s="61">
        <f t="shared" si="18"/>
        <v>0</v>
      </c>
      <c r="DW17" s="61">
        <f t="shared" si="19"/>
        <v>0</v>
      </c>
      <c r="DX17" s="61">
        <f t="shared" si="20"/>
        <v>0</v>
      </c>
      <c r="DY17" s="61">
        <f t="shared" si="21"/>
        <v>0</v>
      </c>
      <c r="DZ17" s="61">
        <f t="shared" si="22"/>
        <v>0</v>
      </c>
      <c r="EA17" s="61">
        <f t="shared" si="23"/>
        <v>0</v>
      </c>
      <c r="EB17" s="61">
        <f t="shared" si="24"/>
        <v>0</v>
      </c>
      <c r="EC17" s="61">
        <f t="shared" si="25"/>
        <v>0</v>
      </c>
      <c r="ED17" s="61">
        <f t="shared" si="26"/>
        <v>0</v>
      </c>
      <c r="EE17" s="61">
        <f t="shared" si="27"/>
        <v>0</v>
      </c>
      <c r="EF17" s="61">
        <f t="shared" si="28"/>
        <v>0</v>
      </c>
      <c r="EG17" s="61">
        <f t="shared" si="29"/>
        <v>0</v>
      </c>
      <c r="EH17" s="61">
        <f t="shared" si="30"/>
        <v>0</v>
      </c>
      <c r="EI17" s="61">
        <f t="shared" si="31"/>
        <v>0</v>
      </c>
      <c r="EJ17" s="61">
        <f t="shared" si="32"/>
        <v>0</v>
      </c>
      <c r="EK17" s="61">
        <f t="shared" si="33"/>
        <v>0</v>
      </c>
      <c r="EL17" s="61">
        <f t="shared" si="34"/>
        <v>0</v>
      </c>
      <c r="EM17" s="61">
        <f t="shared" si="35"/>
        <v>0</v>
      </c>
      <c r="EN17" s="61">
        <f t="shared" si="36"/>
        <v>0</v>
      </c>
      <c r="EO17" s="61">
        <f t="shared" si="37"/>
        <v>0</v>
      </c>
      <c r="EP17" s="61">
        <f t="shared" si="38"/>
        <v>0</v>
      </c>
      <c r="EQ17" s="61">
        <f t="shared" si="39"/>
        <v>0</v>
      </c>
      <c r="ER17" s="67">
        <f t="shared" si="40"/>
        <v>20.284370241946522</v>
      </c>
      <c r="ES17" s="67">
        <f t="shared" si="41"/>
        <v>82.824518956189763</v>
      </c>
      <c r="ET17" s="67">
        <f t="shared" si="42"/>
        <v>2394.2807977442367</v>
      </c>
      <c r="EU17" s="67">
        <f t="shared" si="43"/>
        <v>37846.377078009245</v>
      </c>
      <c r="EV17" s="61">
        <f t="shared" si="44"/>
        <v>1596.1871984961579</v>
      </c>
      <c r="EW17" s="61">
        <f t="shared" si="45"/>
        <v>25230.918052006164</v>
      </c>
      <c r="EX17" s="16">
        <f t="shared" si="46"/>
        <v>30172344.429000251</v>
      </c>
      <c r="EY17" s="16">
        <f t="shared" si="47"/>
        <v>293232.17232736992</v>
      </c>
      <c r="EZ17" s="16">
        <f t="shared" si="48"/>
        <v>30465576.60132762</v>
      </c>
      <c r="FA17" s="16">
        <f t="shared" si="49"/>
        <v>49822.572307984097</v>
      </c>
      <c r="FB17" s="16">
        <f t="shared" si="50"/>
        <v>12947964.340000007</v>
      </c>
      <c r="FC17" s="16">
        <f t="shared" si="51"/>
        <v>346742.76333954814</v>
      </c>
      <c r="FD17" s="16">
        <f t="shared" si="52"/>
        <v>13294707.103339555</v>
      </c>
      <c r="FE17" s="16">
        <f t="shared" si="53"/>
        <v>5331.8628251353875</v>
      </c>
      <c r="FF17" s="16">
        <f t="shared" si="54"/>
        <v>25987568.300000001</v>
      </c>
      <c r="FG17" s="16">
        <f t="shared" si="55"/>
        <v>579764.12694156135</v>
      </c>
      <c r="FH17" s="16">
        <f t="shared" si="56"/>
        <v>26567332.426941562</v>
      </c>
      <c r="FI17" s="16">
        <f t="shared" si="57"/>
        <v>65228.285833333342</v>
      </c>
      <c r="FJ17" s="16">
        <f t="shared" si="58"/>
        <v>551.56949611173752</v>
      </c>
      <c r="FK17" s="16">
        <f t="shared" si="59"/>
        <v>15436744.603333335</v>
      </c>
      <c r="FL17" s="16">
        <f t="shared" si="60"/>
        <v>462014.70903150039</v>
      </c>
      <c r="FM17" s="16">
        <f t="shared" si="61"/>
        <v>15898759.312364835</v>
      </c>
      <c r="FN17" s="16">
        <f t="shared" si="62"/>
        <v>42675.713374999992</v>
      </c>
      <c r="FO17" s="16">
        <f t="shared" si="63"/>
        <v>21.004334549109139</v>
      </c>
      <c r="FP17" s="16">
        <f t="shared" si="64"/>
        <v>987647.9291666667</v>
      </c>
      <c r="FQ17" s="16">
        <f t="shared" si="65"/>
        <v>2862.7258333333334</v>
      </c>
      <c r="FR17" s="16">
        <f t="shared" si="66"/>
        <v>13703.012436379711</v>
      </c>
      <c r="FS17" s="16">
        <f t="shared" si="67"/>
        <v>12192.755092773436</v>
      </c>
      <c r="FT17" s="16">
        <f t="shared" si="68"/>
        <v>32.695578206380212</v>
      </c>
      <c r="FU17" s="16">
        <f t="shared" si="69"/>
        <v>754.29267295930117</v>
      </c>
      <c r="FV17" s="16">
        <f t="shared" si="70"/>
        <v>191569.54416666672</v>
      </c>
      <c r="FW17" s="16">
        <f t="shared" si="71"/>
        <v>492.05413806272878</v>
      </c>
      <c r="FX17">
        <f t="shared" si="72"/>
        <v>0</v>
      </c>
      <c r="FY17">
        <f t="shared" si="73"/>
        <v>0</v>
      </c>
      <c r="FZ17">
        <f t="shared" si="74"/>
        <v>0</v>
      </c>
      <c r="GA17">
        <f t="shared" si="75"/>
        <v>0</v>
      </c>
      <c r="GB17">
        <f t="shared" si="76"/>
        <v>0</v>
      </c>
      <c r="GC17">
        <f t="shared" si="77"/>
        <v>0</v>
      </c>
      <c r="GD17">
        <f t="shared" si="78"/>
        <v>0</v>
      </c>
      <c r="GE17">
        <f t="shared" si="79"/>
        <v>0</v>
      </c>
      <c r="GF17">
        <f t="shared" si="80"/>
        <v>0</v>
      </c>
      <c r="GG17">
        <f t="shared" si="81"/>
        <v>0</v>
      </c>
      <c r="GH17">
        <f t="shared" si="82"/>
        <v>0</v>
      </c>
      <c r="GI17">
        <f t="shared" si="83"/>
        <v>0</v>
      </c>
      <c r="GJ17">
        <f t="shared" si="84"/>
        <v>0</v>
      </c>
      <c r="GK17">
        <f t="shared" si="85"/>
        <v>0</v>
      </c>
      <c r="GL17">
        <f t="shared" si="86"/>
        <v>0</v>
      </c>
      <c r="GM17">
        <f t="shared" si="87"/>
        <v>0</v>
      </c>
      <c r="GN17">
        <f t="shared" si="88"/>
        <v>0</v>
      </c>
      <c r="GO17">
        <f t="shared" si="89"/>
        <v>0</v>
      </c>
      <c r="GP17">
        <f t="shared" si="90"/>
        <v>0</v>
      </c>
      <c r="GQ17">
        <f t="shared" si="91"/>
        <v>0</v>
      </c>
      <c r="GR17">
        <f t="shared" si="92"/>
        <v>0</v>
      </c>
      <c r="GS17">
        <f t="shared" si="93"/>
        <v>0</v>
      </c>
      <c r="GT17">
        <f t="shared" si="94"/>
        <v>0</v>
      </c>
      <c r="GU17">
        <f t="shared" si="95"/>
        <v>0</v>
      </c>
      <c r="GV17">
        <f t="shared" si="96"/>
        <v>0</v>
      </c>
      <c r="GW17">
        <f t="shared" si="97"/>
        <v>0</v>
      </c>
      <c r="GX17">
        <f t="shared" si="98"/>
        <v>0</v>
      </c>
      <c r="GY17">
        <f t="shared" si="99"/>
        <v>0</v>
      </c>
      <c r="GZ17">
        <f t="shared" si="100"/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</row>
    <row r="18" spans="1:213" s="2" customFormat="1" x14ac:dyDescent="0.25">
      <c r="A18" s="3">
        <v>41760</v>
      </c>
      <c r="B18">
        <f t="shared" si="105"/>
        <v>2014</v>
      </c>
      <c r="C18" s="2">
        <v>24728780.316999894</v>
      </c>
      <c r="D18" s="2">
        <f>VLOOKUP(B18,'Historic CDM'!$B$127:$I$138,2,FALSE)/12</f>
        <v>267573.10428401973</v>
      </c>
      <c r="E18" s="2">
        <f t="shared" si="3"/>
        <v>24996353.421283912</v>
      </c>
      <c r="F18" s="2">
        <v>45158.432480249205</v>
      </c>
      <c r="G18" s="230">
        <v>10484312.049999984</v>
      </c>
      <c r="H18" s="2">
        <f>VLOOKUP(B18,'Historic CDM'!$B$127:$I$138,3,FALSE)/12</f>
        <v>321556.57915866212</v>
      </c>
      <c r="I18" s="2">
        <f t="shared" si="4"/>
        <v>10805868.629158646</v>
      </c>
      <c r="J18" s="231">
        <v>4587.247076612377</v>
      </c>
      <c r="K18" s="230">
        <v>21163182</v>
      </c>
      <c r="L18" s="2">
        <f>VLOOKUP(B18,'Historic CDM'!$B$127:$I$138,4,FALSE)/12</f>
        <v>562052.64212333038</v>
      </c>
      <c r="M18" s="2">
        <f t="shared" si="5"/>
        <v>21725234.64212333</v>
      </c>
      <c r="N18" s="234">
        <v>57568.895833333343</v>
      </c>
      <c r="O18" s="231">
        <v>485.59655099362152</v>
      </c>
      <c r="P18" s="230">
        <v>16926717.813333333</v>
      </c>
      <c r="Q18" s="231">
        <f>VLOOKUP(B18,'Historic CDM'!$B$127:$I$138,5,FALSE)/12</f>
        <v>462014.70903150039</v>
      </c>
      <c r="R18" s="2">
        <f t="shared" si="6"/>
        <v>17388732.522364832</v>
      </c>
      <c r="S18" s="2">
        <v>42675.713374999992</v>
      </c>
      <c r="T18" s="231">
        <v>21.099400459064377</v>
      </c>
      <c r="U18" s="231">
        <v>859247.9291666667</v>
      </c>
      <c r="V18" s="2">
        <v>2434.7258333333334</v>
      </c>
      <c r="W18" s="231">
        <v>13175.087078677763</v>
      </c>
      <c r="X18" s="231">
        <v>12192.755092773436</v>
      </c>
      <c r="Y18" s="2">
        <v>32.695578206380212</v>
      </c>
      <c r="Z18" s="231">
        <v>171.29673244804144</v>
      </c>
      <c r="AA18" s="233">
        <v>174980.44416666671</v>
      </c>
      <c r="AB18" s="231">
        <v>458.10313739503425</v>
      </c>
      <c r="AC18" s="237">
        <v>2682172.4300000118</v>
      </c>
      <c r="AD18" s="231">
        <f>VLOOKUP(B18,'Historic CDM'!$N$127:$S$138,2,FALSE)/12</f>
        <v>25659.068043350173</v>
      </c>
      <c r="AE18" s="2">
        <f t="shared" si="7"/>
        <v>2707831.4980433621</v>
      </c>
      <c r="AF18" s="163">
        <v>4772</v>
      </c>
      <c r="AG18" s="231">
        <v>1796459.4800000002</v>
      </c>
      <c r="AH18" s="231">
        <f>VLOOKUP(B18,'Historic CDM'!$N$127:$S$138,3,FALSE)/12</f>
        <v>25186.184180886008</v>
      </c>
      <c r="AI18" s="2">
        <f t="shared" si="8"/>
        <v>1821645.6641808862</v>
      </c>
      <c r="AJ18" s="247">
        <v>746.75</v>
      </c>
      <c r="AK18" s="231">
        <v>3118231.9300000006</v>
      </c>
      <c r="AL18" s="231">
        <f>VLOOKUP(B18,'Historic CDM'!$N$127:$S$138,4,FALSE)/12</f>
        <v>17711.484818230958</v>
      </c>
      <c r="AM18" s="2">
        <f t="shared" si="9"/>
        <v>3135943.4148182315</v>
      </c>
      <c r="AN18" s="231">
        <v>8059.66</v>
      </c>
      <c r="AO18" s="4">
        <v>63.75</v>
      </c>
      <c r="AP18" s="231">
        <v>132680</v>
      </c>
      <c r="AQ18" s="231">
        <v>428</v>
      </c>
      <c r="AR18" s="231">
        <v>532</v>
      </c>
      <c r="AS18" s="231">
        <v>13644.96</v>
      </c>
      <c r="AT18">
        <v>33</v>
      </c>
      <c r="AU18" s="100">
        <f>'Weather Thunder Bay'!D30</f>
        <v>327.8</v>
      </c>
      <c r="AV18" s="100">
        <f>'Weather Thunder Bay'!E30</f>
        <v>0</v>
      </c>
      <c r="AW18" s="100">
        <f>'Weather Thunder Bay'!F30</f>
        <v>266.89999999999998</v>
      </c>
      <c r="AX18" s="100">
        <f>'Weather Thunder Bay'!G30</f>
        <v>1.1000000000000001</v>
      </c>
      <c r="AY18" s="100">
        <f>'Weather Thunder Bay'!H30</f>
        <v>209</v>
      </c>
      <c r="AZ18" s="100">
        <f>'Weather Thunder Bay'!I30</f>
        <v>5.2</v>
      </c>
      <c r="BA18" s="100">
        <f>'Weather Thunder Bay'!J30</f>
        <v>153</v>
      </c>
      <c r="BB18" s="100">
        <f>'Weather Thunder Bay'!K30</f>
        <v>11.2</v>
      </c>
      <c r="BC18" s="100">
        <f>'Weather Thunder Bay'!L30</f>
        <v>102.5</v>
      </c>
      <c r="BD18" s="100">
        <f>'Weather Thunder Bay'!M30</f>
        <v>22.7</v>
      </c>
      <c r="BE18" s="100">
        <f>'Weather Thunder Bay'!N30</f>
        <v>61.4</v>
      </c>
      <c r="BF18" s="100">
        <f>'Weather Thunder Bay'!O30</f>
        <v>43.6</v>
      </c>
      <c r="BG18" s="100">
        <f>'Weather Thunder Bay'!P30</f>
        <v>28</v>
      </c>
      <c r="BH18" s="100">
        <f>'Weather Thunder Bay'!Q30</f>
        <v>72.2</v>
      </c>
      <c r="BI18" s="100">
        <f>'Weather Thunder Bay'!R30</f>
        <v>9.4258064516129032</v>
      </c>
      <c r="BJ18" s="100">
        <f>'Weather Kenora'!D30</f>
        <v>294.60000000000002</v>
      </c>
      <c r="BK18" s="100">
        <f>'Weather Kenora'!E30</f>
        <v>8.5</v>
      </c>
      <c r="BL18" s="100">
        <f>'Weather Kenora'!F30</f>
        <v>243.5</v>
      </c>
      <c r="BM18" s="100">
        <f>'Weather Kenora'!G30</f>
        <v>19.399999999999999</v>
      </c>
      <c r="BN18" s="100">
        <f>'Weather Kenora'!H30</f>
        <v>196.1</v>
      </c>
      <c r="BO18" s="100">
        <f>'Weather Kenora'!I30</f>
        <v>34</v>
      </c>
      <c r="BP18" s="100">
        <f>'Weather Kenora'!J30</f>
        <v>152.1</v>
      </c>
      <c r="BQ18" s="100">
        <f>'Weather Kenora'!K30</f>
        <v>52</v>
      </c>
      <c r="BR18" s="100">
        <f>'Weather Kenora'!L30</f>
        <v>109</v>
      </c>
      <c r="BS18" s="100">
        <f>'Weather Kenora'!M30</f>
        <v>70.900000000000006</v>
      </c>
      <c r="BT18" s="100">
        <f>'Weather Kenora'!N30</f>
        <v>71.7</v>
      </c>
      <c r="BU18" s="100">
        <f>'Weather Kenora'!O30</f>
        <v>95.6</v>
      </c>
      <c r="BV18" s="100">
        <f>'Weather Kenora'!P30</f>
        <v>44.3</v>
      </c>
      <c r="BW18" s="100">
        <f>'Weather Kenora'!Q30</f>
        <v>130.19999999999999</v>
      </c>
      <c r="BX18" s="100">
        <f>'Weather Kenora'!R30</f>
        <v>10.770967741935483</v>
      </c>
      <c r="BY18" s="5">
        <f>'Economic Variables'!D32</f>
        <v>6821.5</v>
      </c>
      <c r="BZ18" s="5">
        <f>'Economic Variables'!E32</f>
        <v>6790.3</v>
      </c>
      <c r="CA18" s="5">
        <f>'Economic Variables'!F32</f>
        <v>61</v>
      </c>
      <c r="CB18" s="5">
        <f>'Economic Variables'!G32</f>
        <v>60.4</v>
      </c>
      <c r="CC18" s="5">
        <f>'Economic Variables'!H32</f>
        <v>659861.19999999995</v>
      </c>
      <c r="CD18" s="5">
        <f>'Economic Variables'!I32</f>
        <v>6909.5</v>
      </c>
      <c r="CE18" s="5">
        <f>'Economic Variables'!J32</f>
        <v>6116</v>
      </c>
      <c r="CF18" s="5">
        <f>'Economic Variables'!K32</f>
        <v>413.5</v>
      </c>
      <c r="CG18" s="5">
        <f>'Economic Variables'!L32</f>
        <v>7819.1</v>
      </c>
      <c r="CH18" s="5">
        <f>'Economic Variables'!M32</f>
        <v>24.9</v>
      </c>
      <c r="CI18" s="5">
        <f>'Economic Variables'!N32</f>
        <v>1060.5</v>
      </c>
      <c r="CJ18" s="5">
        <f t="shared" si="10"/>
        <v>14728.6</v>
      </c>
      <c r="CK18" s="5">
        <f>'Economic Variables'!P32</f>
        <v>657234</v>
      </c>
      <c r="CL18" s="5">
        <f>'Economic Variables'!Q32</f>
        <v>6811</v>
      </c>
      <c r="CM18" s="5">
        <f>'Economic Variables'!R32</f>
        <v>7887</v>
      </c>
      <c r="CN18" s="5">
        <f>'Economic Variables'!S32</f>
        <v>3340</v>
      </c>
      <c r="CO18" s="5">
        <f>'Economic Variables'!W32</f>
        <v>0</v>
      </c>
      <c r="CP18" s="5">
        <f>'Economic Variables'!X32</f>
        <v>0</v>
      </c>
      <c r="CQ18" s="5">
        <f>'Economic Variables'!Y32</f>
        <v>0</v>
      </c>
      <c r="CR18" s="5">
        <f t="shared" si="101"/>
        <v>17</v>
      </c>
      <c r="CS18" s="69">
        <f t="shared" si="102"/>
        <v>1.2304489213782739</v>
      </c>
      <c r="CT18" s="5">
        <f t="shared" si="103"/>
        <v>289</v>
      </c>
      <c r="CU18">
        <v>0</v>
      </c>
      <c r="CV18">
        <v>0</v>
      </c>
      <c r="CW18">
        <v>0</v>
      </c>
      <c r="CX18">
        <v>0</v>
      </c>
      <c r="CY18">
        <v>1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f t="shared" ref="DG18:DH37" si="107">DG6</f>
        <v>1</v>
      </c>
      <c r="DH18">
        <f t="shared" si="107"/>
        <v>0</v>
      </c>
      <c r="DI18">
        <f t="shared" si="11"/>
        <v>1</v>
      </c>
      <c r="DJ18">
        <v>31</v>
      </c>
      <c r="DK18">
        <v>22</v>
      </c>
      <c r="DL18">
        <v>0</v>
      </c>
      <c r="DM18">
        <v>0</v>
      </c>
      <c r="DN18">
        <f t="shared" si="104"/>
        <v>0</v>
      </c>
      <c r="DO18">
        <v>0</v>
      </c>
      <c r="DP18" s="61">
        <f t="shared" si="12"/>
        <v>0</v>
      </c>
      <c r="DQ18" s="61">
        <f t="shared" si="13"/>
        <v>0</v>
      </c>
      <c r="DR18" s="61">
        <f t="shared" si="14"/>
        <v>0</v>
      </c>
      <c r="DS18" s="61">
        <f t="shared" si="15"/>
        <v>0</v>
      </c>
      <c r="DT18" s="61">
        <f t="shared" si="16"/>
        <v>0</v>
      </c>
      <c r="DU18" s="61">
        <f t="shared" si="17"/>
        <v>0</v>
      </c>
      <c r="DV18" s="61">
        <f t="shared" si="18"/>
        <v>0</v>
      </c>
      <c r="DW18" s="61">
        <f t="shared" si="19"/>
        <v>0</v>
      </c>
      <c r="DX18" s="61">
        <f t="shared" si="20"/>
        <v>0</v>
      </c>
      <c r="DY18" s="61">
        <f t="shared" si="21"/>
        <v>0</v>
      </c>
      <c r="DZ18" s="61">
        <f t="shared" si="22"/>
        <v>0</v>
      </c>
      <c r="EA18" s="61">
        <f t="shared" si="23"/>
        <v>0</v>
      </c>
      <c r="EB18" s="61">
        <f t="shared" si="24"/>
        <v>0</v>
      </c>
      <c r="EC18" s="61">
        <f t="shared" si="25"/>
        <v>0</v>
      </c>
      <c r="ED18" s="61">
        <f t="shared" si="26"/>
        <v>0</v>
      </c>
      <c r="EE18" s="61">
        <f t="shared" si="27"/>
        <v>0</v>
      </c>
      <c r="EF18" s="61">
        <f t="shared" si="28"/>
        <v>0</v>
      </c>
      <c r="EG18" s="61">
        <f t="shared" si="29"/>
        <v>0</v>
      </c>
      <c r="EH18" s="61">
        <f t="shared" si="30"/>
        <v>0</v>
      </c>
      <c r="EI18" s="61">
        <f t="shared" si="31"/>
        <v>0</v>
      </c>
      <c r="EJ18" s="61">
        <f t="shared" si="32"/>
        <v>0</v>
      </c>
      <c r="EK18" s="61">
        <f t="shared" si="33"/>
        <v>0</v>
      </c>
      <c r="EL18" s="61">
        <f t="shared" si="34"/>
        <v>0</v>
      </c>
      <c r="EM18" s="61">
        <f t="shared" si="35"/>
        <v>0</v>
      </c>
      <c r="EN18" s="61">
        <f t="shared" si="36"/>
        <v>0</v>
      </c>
      <c r="EO18" s="61">
        <f t="shared" si="37"/>
        <v>0</v>
      </c>
      <c r="EP18" s="61">
        <f t="shared" si="38"/>
        <v>0</v>
      </c>
      <c r="EQ18" s="61">
        <f t="shared" si="39"/>
        <v>0</v>
      </c>
      <c r="ER18" s="67">
        <f t="shared" si="40"/>
        <v>17.855668078921976</v>
      </c>
      <c r="ES18" s="67">
        <f t="shared" si="41"/>
        <v>75.988147481611918</v>
      </c>
      <c r="ET18" s="67">
        <f t="shared" si="42"/>
        <v>2033.6031290387641</v>
      </c>
      <c r="EU18" s="67">
        <f t="shared" si="43"/>
        <v>37460.634692831176</v>
      </c>
      <c r="EV18" s="61">
        <f t="shared" si="44"/>
        <v>1443.2022206081551</v>
      </c>
      <c r="EW18" s="61">
        <f t="shared" si="45"/>
        <v>26584.966556202773</v>
      </c>
      <c r="EX18" s="16">
        <f t="shared" si="46"/>
        <v>27410952.746999905</v>
      </c>
      <c r="EY18" s="16">
        <f t="shared" si="47"/>
        <v>293232.17232736992</v>
      </c>
      <c r="EZ18" s="16">
        <f t="shared" si="48"/>
        <v>27704184.919327274</v>
      </c>
      <c r="FA18" s="16">
        <f t="shared" si="49"/>
        <v>49930.432480249205</v>
      </c>
      <c r="FB18" s="16">
        <f t="shared" si="50"/>
        <v>12280771.529999984</v>
      </c>
      <c r="FC18" s="16">
        <f t="shared" si="51"/>
        <v>346742.76333954814</v>
      </c>
      <c r="FD18" s="16">
        <f t="shared" si="52"/>
        <v>12627514.293339532</v>
      </c>
      <c r="FE18" s="16">
        <f t="shared" si="53"/>
        <v>5333.997076612377</v>
      </c>
      <c r="FF18" s="16">
        <f t="shared" si="54"/>
        <v>24281413.93</v>
      </c>
      <c r="FG18" s="16">
        <f t="shared" si="55"/>
        <v>579764.12694156135</v>
      </c>
      <c r="FH18" s="16">
        <f t="shared" si="56"/>
        <v>24861178.056941561</v>
      </c>
      <c r="FI18" s="16">
        <f t="shared" si="57"/>
        <v>65628.555833333347</v>
      </c>
      <c r="FJ18" s="16">
        <f t="shared" si="58"/>
        <v>549.34655099362158</v>
      </c>
      <c r="FK18" s="16">
        <f t="shared" si="59"/>
        <v>16926717.813333333</v>
      </c>
      <c r="FL18" s="16">
        <f t="shared" si="60"/>
        <v>462014.70903150039</v>
      </c>
      <c r="FM18" s="16">
        <f t="shared" si="61"/>
        <v>17388732.522364832</v>
      </c>
      <c r="FN18" s="16">
        <f t="shared" si="62"/>
        <v>42675.713374999992</v>
      </c>
      <c r="FO18" s="16">
        <f t="shared" si="63"/>
        <v>21.099400459064377</v>
      </c>
      <c r="FP18" s="16">
        <f t="shared" si="64"/>
        <v>991927.9291666667</v>
      </c>
      <c r="FQ18" s="16">
        <f t="shared" si="65"/>
        <v>2862.7258333333334</v>
      </c>
      <c r="FR18" s="16">
        <f t="shared" si="66"/>
        <v>13707.087078677763</v>
      </c>
      <c r="FS18" s="16">
        <f t="shared" si="67"/>
        <v>12192.755092773436</v>
      </c>
      <c r="FT18" s="16">
        <f t="shared" si="68"/>
        <v>32.695578206380212</v>
      </c>
      <c r="FU18" s="16">
        <f t="shared" si="69"/>
        <v>499.09673244804145</v>
      </c>
      <c r="FV18" s="16">
        <f t="shared" si="70"/>
        <v>188625.4041666667</v>
      </c>
      <c r="FW18" s="16">
        <f t="shared" si="71"/>
        <v>491.10313739503425</v>
      </c>
      <c r="FX18">
        <f t="shared" si="72"/>
        <v>0</v>
      </c>
      <c r="FY18">
        <f t="shared" si="73"/>
        <v>0</v>
      </c>
      <c r="FZ18">
        <f t="shared" si="74"/>
        <v>0</v>
      </c>
      <c r="GA18">
        <f t="shared" si="75"/>
        <v>0</v>
      </c>
      <c r="GB18">
        <f t="shared" si="76"/>
        <v>0</v>
      </c>
      <c r="GC18">
        <f t="shared" si="77"/>
        <v>0</v>
      </c>
      <c r="GD18">
        <f t="shared" si="78"/>
        <v>0</v>
      </c>
      <c r="GE18">
        <f t="shared" si="79"/>
        <v>0</v>
      </c>
      <c r="GF18">
        <f t="shared" si="80"/>
        <v>0</v>
      </c>
      <c r="GG18">
        <f t="shared" si="81"/>
        <v>0</v>
      </c>
      <c r="GH18">
        <f t="shared" si="82"/>
        <v>0</v>
      </c>
      <c r="GI18">
        <f t="shared" si="83"/>
        <v>0</v>
      </c>
      <c r="GJ18">
        <f t="shared" si="84"/>
        <v>0</v>
      </c>
      <c r="GK18">
        <f t="shared" si="85"/>
        <v>0</v>
      </c>
      <c r="GL18">
        <f t="shared" si="86"/>
        <v>0</v>
      </c>
      <c r="GM18">
        <f t="shared" si="87"/>
        <v>0</v>
      </c>
      <c r="GN18">
        <f t="shared" si="88"/>
        <v>0</v>
      </c>
      <c r="GO18">
        <f t="shared" si="89"/>
        <v>0</v>
      </c>
      <c r="GP18">
        <f t="shared" si="90"/>
        <v>0</v>
      </c>
      <c r="GQ18">
        <f t="shared" si="91"/>
        <v>0</v>
      </c>
      <c r="GR18">
        <f t="shared" si="92"/>
        <v>0</v>
      </c>
      <c r="GS18">
        <f t="shared" si="93"/>
        <v>0</v>
      </c>
      <c r="GT18">
        <f t="shared" si="94"/>
        <v>0</v>
      </c>
      <c r="GU18">
        <f t="shared" si="95"/>
        <v>0</v>
      </c>
      <c r="GV18">
        <f t="shared" si="96"/>
        <v>0</v>
      </c>
      <c r="GW18">
        <f t="shared" si="97"/>
        <v>0</v>
      </c>
      <c r="GX18">
        <f t="shared" si="98"/>
        <v>0</v>
      </c>
      <c r="GY18">
        <f t="shared" si="99"/>
        <v>0</v>
      </c>
      <c r="GZ18">
        <f t="shared" si="100"/>
        <v>0</v>
      </c>
      <c r="HA18" s="2">
        <v>0</v>
      </c>
      <c r="HB18" s="2">
        <v>0</v>
      </c>
      <c r="HC18" s="2">
        <v>0</v>
      </c>
      <c r="HD18" s="2">
        <v>0</v>
      </c>
      <c r="HE18" s="2">
        <v>0</v>
      </c>
    </row>
    <row r="19" spans="1:213" s="2" customFormat="1" x14ac:dyDescent="0.25">
      <c r="A19" s="3">
        <v>41791</v>
      </c>
      <c r="B19">
        <f t="shared" si="105"/>
        <v>2014</v>
      </c>
      <c r="C19" s="2">
        <v>22654738.925000042</v>
      </c>
      <c r="D19" s="2">
        <f>VLOOKUP(B19,'Historic CDM'!$B$127:$I$138,2,FALSE)/12</f>
        <v>267573.10428401973</v>
      </c>
      <c r="E19" s="2">
        <f t="shared" si="3"/>
        <v>22922312.02928406</v>
      </c>
      <c r="F19" s="2">
        <v>45172.292652514312</v>
      </c>
      <c r="G19" s="230">
        <v>9725922.30999998</v>
      </c>
      <c r="H19" s="2">
        <f>VLOOKUP(B19,'Historic CDM'!$B$127:$I$138,3,FALSE)/12</f>
        <v>321556.57915866212</v>
      </c>
      <c r="I19" s="2">
        <f t="shared" si="4"/>
        <v>10047478.889158642</v>
      </c>
      <c r="J19" s="231">
        <v>4589.6313280893664</v>
      </c>
      <c r="K19" s="230">
        <v>19864971</v>
      </c>
      <c r="L19" s="2">
        <f>VLOOKUP(B19,'Historic CDM'!$B$127:$I$138,4,FALSE)/12</f>
        <v>562052.64212333038</v>
      </c>
      <c r="M19" s="2">
        <f t="shared" si="5"/>
        <v>20427023.64212333</v>
      </c>
      <c r="N19" s="234">
        <v>57568.895833333343</v>
      </c>
      <c r="O19" s="231">
        <v>483.62360587550552</v>
      </c>
      <c r="P19" s="230">
        <v>16244923.903333334</v>
      </c>
      <c r="Q19" s="231">
        <f>VLOOKUP(B19,'Historic CDM'!$B$127:$I$138,5,FALSE)/12</f>
        <v>462014.70903150039</v>
      </c>
      <c r="R19" s="2">
        <f t="shared" si="6"/>
        <v>16706938.612364834</v>
      </c>
      <c r="S19" s="2">
        <v>42675.713374999992</v>
      </c>
      <c r="T19" s="231">
        <v>21.194466369019615</v>
      </c>
      <c r="U19" s="231">
        <v>859247.9291666667</v>
      </c>
      <c r="V19" s="2">
        <v>2434.7258333333334</v>
      </c>
      <c r="W19" s="231">
        <v>13179.161720975815</v>
      </c>
      <c r="X19" s="231">
        <v>12192.755092773436</v>
      </c>
      <c r="Y19" s="2">
        <v>32.695578206380212</v>
      </c>
      <c r="Z19" s="231">
        <v>171.20079193678168</v>
      </c>
      <c r="AA19" s="233">
        <v>174980.44416666671</v>
      </c>
      <c r="AB19" s="231">
        <v>456.81171825983461</v>
      </c>
      <c r="AC19" s="237">
        <v>2477246.4500000058</v>
      </c>
      <c r="AD19" s="231">
        <f>VLOOKUP(B19,'Historic CDM'!$N$127:$S$138,2,FALSE)/12</f>
        <v>25659.068043350173</v>
      </c>
      <c r="AE19" s="2">
        <f t="shared" si="7"/>
        <v>2502905.518043356</v>
      </c>
      <c r="AF19" s="163">
        <v>4791</v>
      </c>
      <c r="AG19" s="231">
        <v>1769426.7300000002</v>
      </c>
      <c r="AH19" s="231">
        <f>VLOOKUP(B19,'Historic CDM'!$N$127:$S$138,3,FALSE)/12</f>
        <v>25186.184180886008</v>
      </c>
      <c r="AI19" s="2">
        <f t="shared" si="8"/>
        <v>1794612.9141808862</v>
      </c>
      <c r="AJ19" s="247">
        <v>746.5</v>
      </c>
      <c r="AK19" s="231">
        <v>3035894.29</v>
      </c>
      <c r="AL19" s="231">
        <f>VLOOKUP(B19,'Historic CDM'!$N$127:$S$138,4,FALSE)/12</f>
        <v>17711.484818230958</v>
      </c>
      <c r="AM19" s="2">
        <f t="shared" si="9"/>
        <v>3053605.7748182309</v>
      </c>
      <c r="AN19" s="231">
        <v>8062.87</v>
      </c>
      <c r="AO19" s="4">
        <v>63.5</v>
      </c>
      <c r="AP19" s="231">
        <v>128400</v>
      </c>
      <c r="AQ19" s="231">
        <v>428</v>
      </c>
      <c r="AR19" s="231">
        <v>532</v>
      </c>
      <c r="AS19" s="231">
        <v>13205.1</v>
      </c>
      <c r="AT19">
        <v>33</v>
      </c>
      <c r="AU19" s="100">
        <f>'Weather Thunder Bay'!D31</f>
        <v>189.8</v>
      </c>
      <c r="AV19" s="100">
        <f>'Weather Thunder Bay'!E31</f>
        <v>0.6</v>
      </c>
      <c r="AW19" s="100">
        <f>'Weather Thunder Bay'!F31</f>
        <v>135.19999999999999</v>
      </c>
      <c r="AX19" s="100">
        <f>'Weather Thunder Bay'!G31</f>
        <v>6</v>
      </c>
      <c r="AY19" s="100">
        <f>'Weather Thunder Bay'!H31</f>
        <v>85.8</v>
      </c>
      <c r="AZ19" s="100">
        <f>'Weather Thunder Bay'!I31</f>
        <v>16.600000000000001</v>
      </c>
      <c r="BA19" s="100">
        <f>'Weather Thunder Bay'!J31</f>
        <v>40.9</v>
      </c>
      <c r="BB19" s="100">
        <f>'Weather Thunder Bay'!K31</f>
        <v>31.7</v>
      </c>
      <c r="BC19" s="100">
        <f>'Weather Thunder Bay'!L31</f>
        <v>9.3000000000000007</v>
      </c>
      <c r="BD19" s="100">
        <f>'Weather Thunder Bay'!M31</f>
        <v>60.1</v>
      </c>
      <c r="BE19" s="100">
        <f>'Weather Thunder Bay'!N31</f>
        <v>0.4</v>
      </c>
      <c r="BF19" s="100">
        <f>'Weather Thunder Bay'!O31</f>
        <v>111.2</v>
      </c>
      <c r="BG19" s="100">
        <f>'Weather Thunder Bay'!P31</f>
        <v>0</v>
      </c>
      <c r="BH19" s="100">
        <f>'Weather Thunder Bay'!Q31</f>
        <v>170.8</v>
      </c>
      <c r="BI19" s="100">
        <f>'Weather Thunder Bay'!R31</f>
        <v>13.693333333333333</v>
      </c>
      <c r="BJ19" s="100">
        <f>'Weather Kenora'!D31</f>
        <v>110</v>
      </c>
      <c r="BK19" s="100">
        <f>'Weather Kenora'!E31</f>
        <v>6.1</v>
      </c>
      <c r="BL19" s="100">
        <f>'Weather Kenora'!F31</f>
        <v>63.5</v>
      </c>
      <c r="BM19" s="100">
        <f>'Weather Kenora'!G31</f>
        <v>19.600000000000001</v>
      </c>
      <c r="BN19" s="100">
        <f>'Weather Kenora'!H31</f>
        <v>30.2</v>
      </c>
      <c r="BO19" s="100">
        <f>'Weather Kenora'!I31</f>
        <v>46.3</v>
      </c>
      <c r="BP19" s="100">
        <f>'Weather Kenora'!J31</f>
        <v>7.8</v>
      </c>
      <c r="BQ19" s="100">
        <f>'Weather Kenora'!K31</f>
        <v>83.9</v>
      </c>
      <c r="BR19" s="100">
        <f>'Weather Kenora'!L31</f>
        <v>0.7</v>
      </c>
      <c r="BS19" s="100">
        <f>'Weather Kenora'!M31</f>
        <v>136.80000000000001</v>
      </c>
      <c r="BT19" s="100">
        <f>'Weather Kenora'!N31</f>
        <v>0</v>
      </c>
      <c r="BU19" s="100">
        <f>'Weather Kenora'!O31</f>
        <v>196.1</v>
      </c>
      <c r="BV19" s="100">
        <f>'Weather Kenora'!P31</f>
        <v>0</v>
      </c>
      <c r="BW19" s="100">
        <f>'Weather Kenora'!Q31</f>
        <v>256.10000000000002</v>
      </c>
      <c r="BX19" s="100">
        <f>'Weather Kenora'!R31</f>
        <v>16.536666666666669</v>
      </c>
      <c r="BY19" s="5">
        <f>'Economic Variables'!D33</f>
        <v>6826.1</v>
      </c>
      <c r="BZ19" s="5">
        <f>'Economic Variables'!E33</f>
        <v>6875.4</v>
      </c>
      <c r="CA19" s="5">
        <f>'Economic Variables'!F33</f>
        <v>61.9</v>
      </c>
      <c r="CB19" s="5">
        <f>'Economic Variables'!G33</f>
        <v>62.2</v>
      </c>
      <c r="CC19" s="5">
        <f>'Economic Variables'!H33</f>
        <v>659861.19999999995</v>
      </c>
      <c r="CD19" s="5">
        <f>'Economic Variables'!I33</f>
        <v>6909.5</v>
      </c>
      <c r="CE19" s="5">
        <f>'Economic Variables'!J33</f>
        <v>6116</v>
      </c>
      <c r="CF19" s="5">
        <f>'Economic Variables'!K33</f>
        <v>413.5</v>
      </c>
      <c r="CG19" s="5">
        <f>'Economic Variables'!L33</f>
        <v>7819.1</v>
      </c>
      <c r="CH19" s="5">
        <f>'Economic Variables'!M33</f>
        <v>24.9</v>
      </c>
      <c r="CI19" s="5">
        <f>'Economic Variables'!N33</f>
        <v>1060.5</v>
      </c>
      <c r="CJ19" s="5">
        <f t="shared" si="10"/>
        <v>14728.6</v>
      </c>
      <c r="CK19" s="5">
        <f>'Economic Variables'!P33</f>
        <v>657234</v>
      </c>
      <c r="CL19" s="5">
        <f>'Economic Variables'!Q33</f>
        <v>6811</v>
      </c>
      <c r="CM19" s="5">
        <f>'Economic Variables'!R33</f>
        <v>7887</v>
      </c>
      <c r="CN19" s="5">
        <f>'Economic Variables'!S33</f>
        <v>3340</v>
      </c>
      <c r="CO19" s="5">
        <f>'Economic Variables'!W33</f>
        <v>0</v>
      </c>
      <c r="CP19" s="5">
        <f>'Economic Variables'!X33</f>
        <v>0</v>
      </c>
      <c r="CQ19" s="5">
        <f>'Economic Variables'!Y33</f>
        <v>0</v>
      </c>
      <c r="CR19" s="5">
        <f t="shared" si="101"/>
        <v>18</v>
      </c>
      <c r="CS19" s="69">
        <f t="shared" si="102"/>
        <v>1.255272505103306</v>
      </c>
      <c r="CT19" s="5">
        <f t="shared" si="103"/>
        <v>324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1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f t="shared" si="107"/>
        <v>0</v>
      </c>
      <c r="DH19">
        <f t="shared" si="107"/>
        <v>0</v>
      </c>
      <c r="DI19">
        <f t="shared" si="11"/>
        <v>0</v>
      </c>
      <c r="DJ19">
        <v>30</v>
      </c>
      <c r="DK19">
        <v>21</v>
      </c>
      <c r="DL19">
        <v>0</v>
      </c>
      <c r="DM19">
        <v>0</v>
      </c>
      <c r="DN19">
        <f t="shared" si="104"/>
        <v>0</v>
      </c>
      <c r="DO19">
        <v>0</v>
      </c>
      <c r="DP19" s="61">
        <f t="shared" si="12"/>
        <v>0</v>
      </c>
      <c r="DQ19" s="61">
        <f t="shared" si="13"/>
        <v>0</v>
      </c>
      <c r="DR19" s="61">
        <f t="shared" si="14"/>
        <v>0</v>
      </c>
      <c r="DS19" s="61">
        <f t="shared" si="15"/>
        <v>0</v>
      </c>
      <c r="DT19" s="61">
        <f t="shared" si="16"/>
        <v>0</v>
      </c>
      <c r="DU19" s="61">
        <f t="shared" si="17"/>
        <v>0</v>
      </c>
      <c r="DV19" s="61">
        <f t="shared" si="18"/>
        <v>0</v>
      </c>
      <c r="DW19" s="61">
        <f t="shared" si="19"/>
        <v>0</v>
      </c>
      <c r="DX19" s="61">
        <f t="shared" si="20"/>
        <v>0</v>
      </c>
      <c r="DY19" s="61">
        <f t="shared" si="21"/>
        <v>0</v>
      </c>
      <c r="DZ19" s="61">
        <f t="shared" si="22"/>
        <v>0</v>
      </c>
      <c r="EA19" s="61">
        <f t="shared" si="23"/>
        <v>0</v>
      </c>
      <c r="EB19" s="61">
        <f t="shared" si="24"/>
        <v>0</v>
      </c>
      <c r="EC19" s="61">
        <f t="shared" si="25"/>
        <v>0</v>
      </c>
      <c r="ED19" s="61">
        <f t="shared" si="26"/>
        <v>0</v>
      </c>
      <c r="EE19" s="61">
        <f t="shared" si="27"/>
        <v>0</v>
      </c>
      <c r="EF19" s="61">
        <f t="shared" si="28"/>
        <v>0</v>
      </c>
      <c r="EG19" s="61">
        <f t="shared" si="29"/>
        <v>0</v>
      </c>
      <c r="EH19" s="61">
        <f t="shared" si="30"/>
        <v>0</v>
      </c>
      <c r="EI19" s="61">
        <f t="shared" si="31"/>
        <v>0</v>
      </c>
      <c r="EJ19" s="61">
        <f t="shared" si="32"/>
        <v>0</v>
      </c>
      <c r="EK19" s="61">
        <f t="shared" si="33"/>
        <v>0</v>
      </c>
      <c r="EL19" s="61">
        <f t="shared" si="34"/>
        <v>0</v>
      </c>
      <c r="EM19" s="61">
        <f t="shared" si="35"/>
        <v>0</v>
      </c>
      <c r="EN19" s="61">
        <f t="shared" si="36"/>
        <v>0</v>
      </c>
      <c r="EO19" s="61">
        <f t="shared" si="37"/>
        <v>0</v>
      </c>
      <c r="EP19" s="61">
        <f t="shared" si="38"/>
        <v>0</v>
      </c>
      <c r="EQ19" s="61">
        <f t="shared" si="39"/>
        <v>0</v>
      </c>
      <c r="ER19" s="67">
        <f t="shared" si="40"/>
        <v>16.914728537699606</v>
      </c>
      <c r="ES19" s="67">
        <f t="shared" si="41"/>
        <v>72.972301919374004</v>
      </c>
      <c r="ET19" s="67">
        <f t="shared" si="42"/>
        <v>2011.3067263719938</v>
      </c>
      <c r="EU19" s="67">
        <f t="shared" si="43"/>
        <v>37536.614109501956</v>
      </c>
      <c r="EV19" s="61">
        <f t="shared" si="44"/>
        <v>1407.9147084603958</v>
      </c>
      <c r="EW19" s="61">
        <f t="shared" si="45"/>
        <v>26275.629876651368</v>
      </c>
      <c r="EX19" s="16">
        <f t="shared" si="46"/>
        <v>25131985.375000048</v>
      </c>
      <c r="EY19" s="16">
        <f t="shared" si="47"/>
        <v>293232.17232736992</v>
      </c>
      <c r="EZ19" s="16">
        <f t="shared" si="48"/>
        <v>25425217.547327414</v>
      </c>
      <c r="FA19" s="16">
        <f t="shared" si="49"/>
        <v>49963.292652514312</v>
      </c>
      <c r="FB19" s="16">
        <f t="shared" si="50"/>
        <v>11495349.03999998</v>
      </c>
      <c r="FC19" s="16">
        <f t="shared" si="51"/>
        <v>346742.76333954814</v>
      </c>
      <c r="FD19" s="16">
        <f t="shared" si="52"/>
        <v>11842091.803339528</v>
      </c>
      <c r="FE19" s="16">
        <f t="shared" si="53"/>
        <v>5336.1313280893664</v>
      </c>
      <c r="FF19" s="16">
        <f t="shared" si="54"/>
        <v>22900865.289999999</v>
      </c>
      <c r="FG19" s="16">
        <f t="shared" si="55"/>
        <v>579764.12694156135</v>
      </c>
      <c r="FH19" s="16">
        <f t="shared" si="56"/>
        <v>23480629.416941561</v>
      </c>
      <c r="FI19" s="16">
        <f t="shared" si="57"/>
        <v>65631.765833333338</v>
      </c>
      <c r="FJ19" s="16">
        <f t="shared" si="58"/>
        <v>547.12360587550552</v>
      </c>
      <c r="FK19" s="16">
        <f t="shared" si="59"/>
        <v>16244923.903333334</v>
      </c>
      <c r="FL19" s="16">
        <f t="shared" si="60"/>
        <v>462014.70903150039</v>
      </c>
      <c r="FM19" s="16">
        <f t="shared" si="61"/>
        <v>16706938.612364834</v>
      </c>
      <c r="FN19" s="16">
        <f t="shared" si="62"/>
        <v>42675.713374999992</v>
      </c>
      <c r="FO19" s="16">
        <f t="shared" si="63"/>
        <v>21.194466369019615</v>
      </c>
      <c r="FP19" s="16">
        <f t="shared" si="64"/>
        <v>987647.9291666667</v>
      </c>
      <c r="FQ19" s="16">
        <f t="shared" si="65"/>
        <v>2862.7258333333334</v>
      </c>
      <c r="FR19" s="16">
        <f t="shared" si="66"/>
        <v>13711.161720975815</v>
      </c>
      <c r="FS19" s="16">
        <f t="shared" si="67"/>
        <v>12192.755092773436</v>
      </c>
      <c r="FT19" s="16">
        <f t="shared" si="68"/>
        <v>32.695578206380212</v>
      </c>
      <c r="FU19" s="16">
        <f t="shared" si="69"/>
        <v>361.0007919367817</v>
      </c>
      <c r="FV19" s="16">
        <f t="shared" si="70"/>
        <v>188185.54416666672</v>
      </c>
      <c r="FW19" s="16">
        <f t="shared" si="71"/>
        <v>489.81171825983461</v>
      </c>
      <c r="FX19">
        <f t="shared" si="72"/>
        <v>0</v>
      </c>
      <c r="FY19">
        <f t="shared" si="73"/>
        <v>0</v>
      </c>
      <c r="FZ19">
        <f t="shared" si="74"/>
        <v>0</v>
      </c>
      <c r="GA19">
        <f t="shared" si="75"/>
        <v>0</v>
      </c>
      <c r="GB19">
        <f t="shared" si="76"/>
        <v>0</v>
      </c>
      <c r="GC19">
        <f t="shared" si="77"/>
        <v>0</v>
      </c>
      <c r="GD19">
        <f t="shared" si="78"/>
        <v>0</v>
      </c>
      <c r="GE19">
        <f t="shared" si="79"/>
        <v>0</v>
      </c>
      <c r="GF19">
        <f t="shared" si="80"/>
        <v>0</v>
      </c>
      <c r="GG19">
        <f t="shared" si="81"/>
        <v>0</v>
      </c>
      <c r="GH19">
        <f t="shared" si="82"/>
        <v>0</v>
      </c>
      <c r="GI19">
        <f t="shared" si="83"/>
        <v>0</v>
      </c>
      <c r="GJ19">
        <f t="shared" si="84"/>
        <v>0</v>
      </c>
      <c r="GK19">
        <f t="shared" si="85"/>
        <v>0</v>
      </c>
      <c r="GL19">
        <f t="shared" si="86"/>
        <v>0</v>
      </c>
      <c r="GM19">
        <f t="shared" si="87"/>
        <v>0</v>
      </c>
      <c r="GN19">
        <f t="shared" si="88"/>
        <v>0</v>
      </c>
      <c r="GO19">
        <f t="shared" si="89"/>
        <v>0</v>
      </c>
      <c r="GP19">
        <f t="shared" si="90"/>
        <v>0</v>
      </c>
      <c r="GQ19">
        <f t="shared" si="91"/>
        <v>0</v>
      </c>
      <c r="GR19">
        <f t="shared" si="92"/>
        <v>0</v>
      </c>
      <c r="GS19">
        <f t="shared" si="93"/>
        <v>0</v>
      </c>
      <c r="GT19">
        <f t="shared" si="94"/>
        <v>0</v>
      </c>
      <c r="GU19">
        <f t="shared" si="95"/>
        <v>0</v>
      </c>
      <c r="GV19">
        <f t="shared" si="96"/>
        <v>0</v>
      </c>
      <c r="GW19">
        <f t="shared" si="97"/>
        <v>0</v>
      </c>
      <c r="GX19">
        <f t="shared" si="98"/>
        <v>0</v>
      </c>
      <c r="GY19">
        <f t="shared" si="99"/>
        <v>0</v>
      </c>
      <c r="GZ19">
        <f t="shared" si="100"/>
        <v>0</v>
      </c>
      <c r="HA19" s="2">
        <v>0</v>
      </c>
      <c r="HB19" s="2">
        <v>0</v>
      </c>
      <c r="HC19" s="2">
        <v>0</v>
      </c>
      <c r="HD19" s="2">
        <v>0</v>
      </c>
      <c r="HE19" s="2">
        <v>0</v>
      </c>
    </row>
    <row r="20" spans="1:213" s="2" customFormat="1" x14ac:dyDescent="0.25">
      <c r="A20" s="3">
        <v>41821</v>
      </c>
      <c r="B20">
        <f t="shared" si="105"/>
        <v>2014</v>
      </c>
      <c r="C20" s="2">
        <v>23503977.621029828</v>
      </c>
      <c r="D20" s="2">
        <f>VLOOKUP(B20,'Historic CDM'!$B$127:$I$138,2,FALSE)/12</f>
        <v>267573.10428401973</v>
      </c>
      <c r="E20" s="2">
        <f t="shared" si="3"/>
        <v>23771550.725313846</v>
      </c>
      <c r="F20" s="2">
        <v>45186.152824779419</v>
      </c>
      <c r="G20" s="230">
        <v>10271386.640000001</v>
      </c>
      <c r="H20" s="2">
        <f>VLOOKUP(B20,'Historic CDM'!$B$127:$I$138,3,FALSE)/12</f>
        <v>321556.57915866212</v>
      </c>
      <c r="I20" s="2">
        <f t="shared" si="4"/>
        <v>10592943.219158662</v>
      </c>
      <c r="J20" s="231">
        <v>4592.0155795663559</v>
      </c>
      <c r="K20" s="230">
        <v>20551473</v>
      </c>
      <c r="L20" s="2">
        <f>VLOOKUP(B20,'Historic CDM'!$B$127:$I$138,4,FALSE)/12</f>
        <v>562052.64212333038</v>
      </c>
      <c r="M20" s="2">
        <f t="shared" si="5"/>
        <v>21113525.64212333</v>
      </c>
      <c r="N20" s="234">
        <v>57568.895833333343</v>
      </c>
      <c r="O20" s="231">
        <v>481.65066075738952</v>
      </c>
      <c r="P20" s="230">
        <v>16487097.473333333</v>
      </c>
      <c r="Q20" s="231">
        <f>VLOOKUP(B20,'Historic CDM'!$B$127:$I$138,5,FALSE)/12</f>
        <v>462014.70903150039</v>
      </c>
      <c r="R20" s="2">
        <f t="shared" si="6"/>
        <v>16949112.182364833</v>
      </c>
      <c r="S20" s="2">
        <v>42675.713374999992</v>
      </c>
      <c r="T20" s="231">
        <v>21.289532278974853</v>
      </c>
      <c r="U20" s="231">
        <v>859247.9291666667</v>
      </c>
      <c r="V20" s="2">
        <v>2434.7258333333334</v>
      </c>
      <c r="W20" s="231">
        <v>13183.236363273867</v>
      </c>
      <c r="X20" s="231">
        <v>12192.755092773436</v>
      </c>
      <c r="Y20" s="2">
        <v>32.695578206380212</v>
      </c>
      <c r="Z20" s="231">
        <v>171.10485142552193</v>
      </c>
      <c r="AA20" s="233">
        <v>174980.44416666671</v>
      </c>
      <c r="AB20" s="231">
        <v>455.02029912463496</v>
      </c>
      <c r="AC20" s="237">
        <v>2746969.45</v>
      </c>
      <c r="AD20" s="231">
        <f>VLOOKUP(B20,'Historic CDM'!$N$127:$S$138,2,FALSE)/12</f>
        <v>25659.068043350173</v>
      </c>
      <c r="AE20" s="2">
        <f t="shared" si="7"/>
        <v>2772628.5180433504</v>
      </c>
      <c r="AF20" s="163">
        <v>4789</v>
      </c>
      <c r="AG20" s="231">
        <v>1914621.4499999995</v>
      </c>
      <c r="AH20" s="231">
        <f>VLOOKUP(B20,'Historic CDM'!$N$127:$S$138,3,FALSE)/12</f>
        <v>25186.184180886008</v>
      </c>
      <c r="AI20" s="2">
        <f t="shared" si="8"/>
        <v>1939807.6341808855</v>
      </c>
      <c r="AJ20" s="247">
        <v>746.25</v>
      </c>
      <c r="AK20" s="231">
        <v>3253833.1</v>
      </c>
      <c r="AL20" s="231">
        <f>VLOOKUP(B20,'Historic CDM'!$N$127:$S$138,4,FALSE)/12</f>
        <v>17711.484818230958</v>
      </c>
      <c r="AM20" s="2">
        <f t="shared" si="9"/>
        <v>3271544.5848182309</v>
      </c>
      <c r="AN20" s="231">
        <v>7979.55</v>
      </c>
      <c r="AO20" s="4">
        <v>63.25</v>
      </c>
      <c r="AP20" s="231">
        <v>86242</v>
      </c>
      <c r="AQ20" s="231">
        <v>428</v>
      </c>
      <c r="AR20" s="231">
        <v>532</v>
      </c>
      <c r="AS20" s="231">
        <v>13644.96</v>
      </c>
      <c r="AT20">
        <v>33</v>
      </c>
      <c r="AU20" s="100">
        <f>'Weather Thunder Bay'!D32</f>
        <v>103.8</v>
      </c>
      <c r="AV20" s="100">
        <f>'Weather Thunder Bay'!E32</f>
        <v>4.0999999999999996</v>
      </c>
      <c r="AW20" s="100">
        <f>'Weather Thunder Bay'!F32</f>
        <v>47.2</v>
      </c>
      <c r="AX20" s="100">
        <f>'Weather Thunder Bay'!G32</f>
        <v>9.5</v>
      </c>
      <c r="AY20" s="100">
        <f>'Weather Thunder Bay'!H32</f>
        <v>11.2</v>
      </c>
      <c r="AZ20" s="100">
        <f>'Weather Thunder Bay'!I32</f>
        <v>35.5</v>
      </c>
      <c r="BA20" s="100">
        <f>'Weather Thunder Bay'!J32</f>
        <v>1.7</v>
      </c>
      <c r="BB20" s="100">
        <f>'Weather Thunder Bay'!K32</f>
        <v>88</v>
      </c>
      <c r="BC20" s="100">
        <f>'Weather Thunder Bay'!L32</f>
        <v>0</v>
      </c>
      <c r="BD20" s="100">
        <f>'Weather Thunder Bay'!M32</f>
        <v>148.30000000000001</v>
      </c>
      <c r="BE20" s="100">
        <f>'Weather Thunder Bay'!N32</f>
        <v>0</v>
      </c>
      <c r="BF20" s="100">
        <f>'Weather Thunder Bay'!O32</f>
        <v>210.3</v>
      </c>
      <c r="BG20" s="100">
        <f>'Weather Thunder Bay'!P32</f>
        <v>0</v>
      </c>
      <c r="BH20" s="100">
        <f>'Weather Thunder Bay'!Q32</f>
        <v>272.3</v>
      </c>
      <c r="BI20" s="100">
        <f>'Weather Thunder Bay'!R32</f>
        <v>16.783870967741937</v>
      </c>
      <c r="BJ20" s="100">
        <f>'Weather Kenora'!D32</f>
        <v>61.7</v>
      </c>
      <c r="BK20" s="100">
        <f>'Weather Kenora'!E32</f>
        <v>13.9</v>
      </c>
      <c r="BL20" s="100">
        <f>'Weather Kenora'!F32</f>
        <v>29.6</v>
      </c>
      <c r="BM20" s="100">
        <f>'Weather Kenora'!G32</f>
        <v>43.8</v>
      </c>
      <c r="BN20" s="100">
        <f>'Weather Kenora'!H32</f>
        <v>13.5</v>
      </c>
      <c r="BO20" s="100">
        <f>'Weather Kenora'!I32</f>
        <v>89.7</v>
      </c>
      <c r="BP20" s="100">
        <f>'Weather Kenora'!J32</f>
        <v>5.8</v>
      </c>
      <c r="BQ20" s="100">
        <f>'Weather Kenora'!K32</f>
        <v>144</v>
      </c>
      <c r="BR20" s="100">
        <f>'Weather Kenora'!L32</f>
        <v>1</v>
      </c>
      <c r="BS20" s="100">
        <f>'Weather Kenora'!M32</f>
        <v>201.2</v>
      </c>
      <c r="BT20" s="100">
        <f>'Weather Kenora'!N32</f>
        <v>0</v>
      </c>
      <c r="BU20" s="100">
        <f>'Weather Kenora'!O32</f>
        <v>262.2</v>
      </c>
      <c r="BV20" s="100">
        <f>'Weather Kenora'!P32</f>
        <v>0</v>
      </c>
      <c r="BW20" s="100">
        <f>'Weather Kenora'!Q32</f>
        <v>324.2</v>
      </c>
      <c r="BX20" s="100">
        <f>'Weather Kenora'!R32</f>
        <v>18.458064516129031</v>
      </c>
      <c r="BY20" s="5">
        <f>'Economic Variables'!D34</f>
        <v>6836.5</v>
      </c>
      <c r="BZ20" s="5">
        <f>'Economic Variables'!E34</f>
        <v>6932</v>
      </c>
      <c r="CA20" s="5">
        <f>'Economic Variables'!F34</f>
        <v>62.3</v>
      </c>
      <c r="CB20" s="5">
        <f>'Economic Variables'!G34</f>
        <v>63.3</v>
      </c>
      <c r="CC20" s="5">
        <f>'Economic Variables'!H34</f>
        <v>659861.19999999995</v>
      </c>
      <c r="CD20" s="5">
        <f>'Economic Variables'!I34</f>
        <v>6909.5</v>
      </c>
      <c r="CE20" s="5">
        <f>'Economic Variables'!J34</f>
        <v>6116</v>
      </c>
      <c r="CF20" s="5">
        <f>'Economic Variables'!K34</f>
        <v>413.5</v>
      </c>
      <c r="CG20" s="5">
        <f>'Economic Variables'!L34</f>
        <v>7819.1</v>
      </c>
      <c r="CH20" s="5">
        <f>'Economic Variables'!M34</f>
        <v>24.9</v>
      </c>
      <c r="CI20" s="5">
        <f>'Economic Variables'!N34</f>
        <v>1060.5</v>
      </c>
      <c r="CJ20" s="5">
        <f t="shared" si="10"/>
        <v>14728.6</v>
      </c>
      <c r="CK20" s="5">
        <f>'Economic Variables'!P34</f>
        <v>663925</v>
      </c>
      <c r="CL20" s="5">
        <f>'Economic Variables'!Q34</f>
        <v>6761</v>
      </c>
      <c r="CM20" s="5">
        <f>'Economic Variables'!R34</f>
        <v>8053</v>
      </c>
      <c r="CN20" s="5">
        <f>'Economic Variables'!S34</f>
        <v>3175</v>
      </c>
      <c r="CO20" s="5">
        <f>'Economic Variables'!W34</f>
        <v>0</v>
      </c>
      <c r="CP20" s="5">
        <f>'Economic Variables'!X34</f>
        <v>0</v>
      </c>
      <c r="CQ20" s="5">
        <f>'Economic Variables'!Y34</f>
        <v>0</v>
      </c>
      <c r="CR20" s="5">
        <f t="shared" si="101"/>
        <v>19</v>
      </c>
      <c r="CS20" s="69">
        <f t="shared" si="102"/>
        <v>1.2787536009528289</v>
      </c>
      <c r="CT20" s="5">
        <f t="shared" si="103"/>
        <v>361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1</v>
      </c>
      <c r="DB20">
        <v>0</v>
      </c>
      <c r="DC20">
        <v>0</v>
      </c>
      <c r="DD20">
        <v>0</v>
      </c>
      <c r="DE20">
        <v>0</v>
      </c>
      <c r="DF20">
        <v>0</v>
      </c>
      <c r="DG20">
        <f t="shared" si="107"/>
        <v>0</v>
      </c>
      <c r="DH20">
        <f t="shared" si="107"/>
        <v>0</v>
      </c>
      <c r="DI20">
        <f t="shared" si="11"/>
        <v>0</v>
      </c>
      <c r="DJ20">
        <v>31</v>
      </c>
      <c r="DK20">
        <v>22</v>
      </c>
      <c r="DL20">
        <v>0</v>
      </c>
      <c r="DM20">
        <v>0</v>
      </c>
      <c r="DN20">
        <f t="shared" si="104"/>
        <v>0</v>
      </c>
      <c r="DO20">
        <v>0</v>
      </c>
      <c r="DP20" s="61">
        <f t="shared" si="12"/>
        <v>0</v>
      </c>
      <c r="DQ20" s="61">
        <f t="shared" si="13"/>
        <v>0</v>
      </c>
      <c r="DR20" s="61">
        <f t="shared" si="14"/>
        <v>0</v>
      </c>
      <c r="DS20" s="61">
        <f t="shared" si="15"/>
        <v>0</v>
      </c>
      <c r="DT20" s="61">
        <f t="shared" si="16"/>
        <v>0</v>
      </c>
      <c r="DU20" s="61">
        <f t="shared" si="17"/>
        <v>0</v>
      </c>
      <c r="DV20" s="61">
        <f t="shared" si="18"/>
        <v>0</v>
      </c>
      <c r="DW20" s="61">
        <f t="shared" si="19"/>
        <v>0</v>
      </c>
      <c r="DX20" s="61">
        <f t="shared" si="20"/>
        <v>0</v>
      </c>
      <c r="DY20" s="61">
        <f t="shared" si="21"/>
        <v>0</v>
      </c>
      <c r="DZ20" s="61">
        <f t="shared" si="22"/>
        <v>0</v>
      </c>
      <c r="EA20" s="61">
        <f t="shared" si="23"/>
        <v>0</v>
      </c>
      <c r="EB20" s="61">
        <f t="shared" si="24"/>
        <v>0</v>
      </c>
      <c r="EC20" s="61">
        <f t="shared" si="25"/>
        <v>0</v>
      </c>
      <c r="ED20" s="61">
        <f t="shared" si="26"/>
        <v>0</v>
      </c>
      <c r="EE20" s="61">
        <f t="shared" si="27"/>
        <v>0</v>
      </c>
      <c r="EF20" s="61">
        <f t="shared" si="28"/>
        <v>0</v>
      </c>
      <c r="EG20" s="61">
        <f t="shared" si="29"/>
        <v>0</v>
      </c>
      <c r="EH20" s="61">
        <f t="shared" si="30"/>
        <v>0</v>
      </c>
      <c r="EI20" s="61">
        <f t="shared" si="31"/>
        <v>0</v>
      </c>
      <c r="EJ20" s="61">
        <f t="shared" si="32"/>
        <v>0</v>
      </c>
      <c r="EK20" s="61">
        <f t="shared" si="33"/>
        <v>0</v>
      </c>
      <c r="EL20" s="61">
        <f t="shared" si="34"/>
        <v>0</v>
      </c>
      <c r="EM20" s="61">
        <f t="shared" si="35"/>
        <v>0</v>
      </c>
      <c r="EN20" s="61">
        <f t="shared" si="36"/>
        <v>0</v>
      </c>
      <c r="EO20" s="61">
        <f t="shared" si="37"/>
        <v>0</v>
      </c>
      <c r="EP20" s="61">
        <f t="shared" si="38"/>
        <v>0</v>
      </c>
      <c r="EQ20" s="61">
        <f t="shared" si="39"/>
        <v>0</v>
      </c>
      <c r="ER20" s="67">
        <f t="shared" si="40"/>
        <v>16.970336463897691</v>
      </c>
      <c r="ES20" s="67">
        <f t="shared" si="41"/>
        <v>74.413477014287622</v>
      </c>
      <c r="ET20" s="67">
        <f t="shared" si="42"/>
        <v>1992.5348166168419</v>
      </c>
      <c r="EU20" s="67">
        <f t="shared" si="43"/>
        <v>36187.464337501631</v>
      </c>
      <c r="EV20" s="61">
        <f t="shared" si="44"/>
        <v>1414.0569666313072</v>
      </c>
      <c r="EW20" s="61">
        <f t="shared" si="45"/>
        <v>25681.426304033415</v>
      </c>
      <c r="EX20" s="16">
        <f t="shared" si="46"/>
        <v>26250947.071029827</v>
      </c>
      <c r="EY20" s="16">
        <f t="shared" si="47"/>
        <v>293232.17232736992</v>
      </c>
      <c r="EZ20" s="16">
        <f t="shared" si="48"/>
        <v>26544179.243357196</v>
      </c>
      <c r="FA20" s="16">
        <f t="shared" si="49"/>
        <v>49975.152824779419</v>
      </c>
      <c r="FB20" s="16">
        <f t="shared" si="50"/>
        <v>12186008.09</v>
      </c>
      <c r="FC20" s="16">
        <f t="shared" si="51"/>
        <v>346742.76333954814</v>
      </c>
      <c r="FD20" s="16">
        <f t="shared" si="52"/>
        <v>12532750.853339547</v>
      </c>
      <c r="FE20" s="16">
        <f t="shared" si="53"/>
        <v>5338.2655795663559</v>
      </c>
      <c r="FF20" s="16">
        <f t="shared" si="54"/>
        <v>23805306.100000001</v>
      </c>
      <c r="FG20" s="16">
        <f t="shared" si="55"/>
        <v>579764.12694156135</v>
      </c>
      <c r="FH20" s="16">
        <f t="shared" si="56"/>
        <v>24385070.226941563</v>
      </c>
      <c r="FI20" s="16">
        <f t="shared" si="57"/>
        <v>65548.445833333346</v>
      </c>
      <c r="FJ20" s="16">
        <f t="shared" si="58"/>
        <v>544.90066075738946</v>
      </c>
      <c r="FK20" s="16">
        <f t="shared" si="59"/>
        <v>16487097.473333333</v>
      </c>
      <c r="FL20" s="16">
        <f t="shared" si="60"/>
        <v>462014.70903150039</v>
      </c>
      <c r="FM20" s="16">
        <f t="shared" si="61"/>
        <v>16949112.182364833</v>
      </c>
      <c r="FN20" s="16">
        <f t="shared" si="62"/>
        <v>42675.713374999992</v>
      </c>
      <c r="FO20" s="16">
        <f t="shared" si="63"/>
        <v>21.289532278974853</v>
      </c>
      <c r="FP20" s="16">
        <f t="shared" si="64"/>
        <v>945489.9291666667</v>
      </c>
      <c r="FQ20" s="16">
        <f t="shared" si="65"/>
        <v>2862.7258333333334</v>
      </c>
      <c r="FR20" s="16">
        <f t="shared" si="66"/>
        <v>13715.236363273867</v>
      </c>
      <c r="FS20" s="16">
        <f t="shared" si="67"/>
        <v>12192.755092773436</v>
      </c>
      <c r="FT20" s="16">
        <f t="shared" si="68"/>
        <v>32.695578206380212</v>
      </c>
      <c r="FU20" s="16">
        <f t="shared" si="69"/>
        <v>274.90485142552194</v>
      </c>
      <c r="FV20" s="16">
        <f t="shared" si="70"/>
        <v>188625.4041666667</v>
      </c>
      <c r="FW20" s="16">
        <f t="shared" si="71"/>
        <v>488.02029912463496</v>
      </c>
      <c r="FX20">
        <f t="shared" si="72"/>
        <v>0</v>
      </c>
      <c r="FY20">
        <f t="shared" si="73"/>
        <v>0</v>
      </c>
      <c r="FZ20">
        <f t="shared" si="74"/>
        <v>0</v>
      </c>
      <c r="GA20">
        <f t="shared" si="75"/>
        <v>0</v>
      </c>
      <c r="GB20">
        <f t="shared" si="76"/>
        <v>0</v>
      </c>
      <c r="GC20">
        <f t="shared" si="77"/>
        <v>0</v>
      </c>
      <c r="GD20">
        <f t="shared" si="78"/>
        <v>0</v>
      </c>
      <c r="GE20">
        <f t="shared" si="79"/>
        <v>0</v>
      </c>
      <c r="GF20">
        <f t="shared" si="80"/>
        <v>0</v>
      </c>
      <c r="GG20">
        <f t="shared" si="81"/>
        <v>0</v>
      </c>
      <c r="GH20">
        <f t="shared" si="82"/>
        <v>0</v>
      </c>
      <c r="GI20">
        <f t="shared" si="83"/>
        <v>0</v>
      </c>
      <c r="GJ20">
        <f t="shared" si="84"/>
        <v>0</v>
      </c>
      <c r="GK20">
        <f t="shared" si="85"/>
        <v>0</v>
      </c>
      <c r="GL20">
        <f t="shared" si="86"/>
        <v>0</v>
      </c>
      <c r="GM20">
        <f t="shared" si="87"/>
        <v>0</v>
      </c>
      <c r="GN20">
        <f t="shared" si="88"/>
        <v>0</v>
      </c>
      <c r="GO20">
        <f t="shared" si="89"/>
        <v>0</v>
      </c>
      <c r="GP20">
        <f t="shared" si="90"/>
        <v>0</v>
      </c>
      <c r="GQ20">
        <f t="shared" si="91"/>
        <v>0</v>
      </c>
      <c r="GR20">
        <f t="shared" si="92"/>
        <v>0</v>
      </c>
      <c r="GS20">
        <f t="shared" si="93"/>
        <v>0</v>
      </c>
      <c r="GT20">
        <f t="shared" si="94"/>
        <v>0</v>
      </c>
      <c r="GU20">
        <f t="shared" si="95"/>
        <v>0</v>
      </c>
      <c r="GV20">
        <f t="shared" si="96"/>
        <v>0</v>
      </c>
      <c r="GW20">
        <f t="shared" si="97"/>
        <v>0</v>
      </c>
      <c r="GX20">
        <f t="shared" si="98"/>
        <v>0</v>
      </c>
      <c r="GY20">
        <f t="shared" si="99"/>
        <v>0</v>
      </c>
      <c r="GZ20">
        <f t="shared" si="100"/>
        <v>0</v>
      </c>
      <c r="HA20" s="2">
        <v>0</v>
      </c>
      <c r="HB20" s="2">
        <v>0</v>
      </c>
      <c r="HC20" s="2">
        <v>0</v>
      </c>
      <c r="HD20" s="2">
        <v>0</v>
      </c>
      <c r="HE20" s="2">
        <v>0</v>
      </c>
    </row>
    <row r="21" spans="1:213" s="2" customFormat="1" x14ac:dyDescent="0.25">
      <c r="A21" s="3">
        <v>41852</v>
      </c>
      <c r="B21">
        <f t="shared" si="105"/>
        <v>2014</v>
      </c>
      <c r="C21" s="2">
        <v>23764110.289000064</v>
      </c>
      <c r="D21" s="2">
        <f>VLOOKUP(B21,'Historic CDM'!$B$127:$I$138,2,FALSE)/12</f>
        <v>267573.10428401973</v>
      </c>
      <c r="E21" s="2">
        <f t="shared" si="3"/>
        <v>24031683.393284082</v>
      </c>
      <c r="F21" s="2">
        <v>45200.012997044527</v>
      </c>
      <c r="G21" s="230">
        <v>10274818.47361199</v>
      </c>
      <c r="H21" s="2">
        <f>VLOOKUP(B21,'Historic CDM'!$B$127:$I$138,3,FALSE)/12</f>
        <v>321556.57915866212</v>
      </c>
      <c r="I21" s="2">
        <f t="shared" si="4"/>
        <v>10596375.052770652</v>
      </c>
      <c r="J21" s="231">
        <v>4594.3998310433453</v>
      </c>
      <c r="K21" s="230">
        <v>20809859</v>
      </c>
      <c r="L21" s="2">
        <f>VLOOKUP(B21,'Historic CDM'!$B$127:$I$138,4,FALSE)/12</f>
        <v>562052.64212333038</v>
      </c>
      <c r="M21" s="2">
        <f t="shared" si="5"/>
        <v>21371911.64212333</v>
      </c>
      <c r="N21" s="234">
        <v>57568.895833333343</v>
      </c>
      <c r="O21" s="231">
        <v>479.67771563927352</v>
      </c>
      <c r="P21" s="230">
        <v>16162461.843333332</v>
      </c>
      <c r="Q21" s="231">
        <f>VLOOKUP(B21,'Historic CDM'!$B$127:$I$138,5,FALSE)/12</f>
        <v>462014.70903150039</v>
      </c>
      <c r="R21" s="2">
        <f t="shared" si="6"/>
        <v>16624476.552364832</v>
      </c>
      <c r="S21" s="2">
        <v>42675.713374999992</v>
      </c>
      <c r="T21" s="231">
        <v>21.384598188930092</v>
      </c>
      <c r="U21" s="231">
        <v>859247.9291666667</v>
      </c>
      <c r="V21" s="2">
        <v>2434.7258333333334</v>
      </c>
      <c r="W21" s="231">
        <v>13187.311005571919</v>
      </c>
      <c r="X21" s="231">
        <v>12192.755092773436</v>
      </c>
      <c r="Y21" s="2">
        <v>32.695578206380212</v>
      </c>
      <c r="Z21" s="231">
        <v>171.00891091426217</v>
      </c>
      <c r="AA21" s="233">
        <v>174980.44416666671</v>
      </c>
      <c r="AB21" s="231">
        <v>453.22887998943531</v>
      </c>
      <c r="AC21" s="237">
        <v>2725539.4499999937</v>
      </c>
      <c r="AD21" s="231">
        <f>VLOOKUP(B21,'Historic CDM'!$N$127:$S$138,2,FALSE)/12</f>
        <v>25659.068043350173</v>
      </c>
      <c r="AE21" s="2">
        <f t="shared" si="7"/>
        <v>2751198.5180433439</v>
      </c>
      <c r="AF21" s="163">
        <v>4814</v>
      </c>
      <c r="AG21" s="231">
        <v>1878628.7599999998</v>
      </c>
      <c r="AH21" s="231">
        <f>VLOOKUP(B21,'Historic CDM'!$N$127:$S$138,3,FALSE)/12</f>
        <v>25186.184180886008</v>
      </c>
      <c r="AI21" s="2">
        <f t="shared" si="8"/>
        <v>1903814.9441808858</v>
      </c>
      <c r="AJ21" s="247">
        <v>746</v>
      </c>
      <c r="AK21" s="231">
        <v>3250695.4900000012</v>
      </c>
      <c r="AL21" s="231">
        <f>VLOOKUP(B21,'Historic CDM'!$N$127:$S$138,4,FALSE)/12</f>
        <v>17711.484818230958</v>
      </c>
      <c r="AM21" s="2">
        <f t="shared" si="9"/>
        <v>3268406.974818232</v>
      </c>
      <c r="AN21" s="231">
        <v>8232.6099999999988</v>
      </c>
      <c r="AO21" s="4">
        <v>63</v>
      </c>
      <c r="AP21" s="231">
        <v>86242</v>
      </c>
      <c r="AQ21" s="231">
        <v>428</v>
      </c>
      <c r="AR21" s="231">
        <v>532</v>
      </c>
      <c r="AS21" s="231">
        <v>13644.96</v>
      </c>
      <c r="AT21">
        <v>33</v>
      </c>
      <c r="AU21" s="100">
        <f>'Weather Thunder Bay'!D33</f>
        <v>119.4</v>
      </c>
      <c r="AV21" s="100">
        <f>'Weather Thunder Bay'!E33</f>
        <v>2.2999999999999998</v>
      </c>
      <c r="AW21" s="100">
        <f>'Weather Thunder Bay'!F33</f>
        <v>65.2</v>
      </c>
      <c r="AX21" s="100">
        <f>'Weather Thunder Bay'!G33</f>
        <v>10.1</v>
      </c>
      <c r="AY21" s="100">
        <f>'Weather Thunder Bay'!H33</f>
        <v>29.9</v>
      </c>
      <c r="AZ21" s="100">
        <f>'Weather Thunder Bay'!I33</f>
        <v>36.799999999999997</v>
      </c>
      <c r="BA21" s="100">
        <f>'Weather Thunder Bay'!J33</f>
        <v>8.6999999999999993</v>
      </c>
      <c r="BB21" s="100">
        <f>'Weather Thunder Bay'!K33</f>
        <v>77.599999999999994</v>
      </c>
      <c r="BC21" s="100">
        <f>'Weather Thunder Bay'!L33</f>
        <v>0.8</v>
      </c>
      <c r="BD21" s="100">
        <f>'Weather Thunder Bay'!M33</f>
        <v>131.69999999999999</v>
      </c>
      <c r="BE21" s="100">
        <f>'Weather Thunder Bay'!N33</f>
        <v>0</v>
      </c>
      <c r="BF21" s="100">
        <f>'Weather Thunder Bay'!O33</f>
        <v>192.9</v>
      </c>
      <c r="BG21" s="100">
        <f>'Weather Thunder Bay'!P33</f>
        <v>0</v>
      </c>
      <c r="BH21" s="100">
        <f>'Weather Thunder Bay'!Q33</f>
        <v>254.9</v>
      </c>
      <c r="BI21" s="100">
        <f>'Weather Thunder Bay'!R33</f>
        <v>16.22258064516129</v>
      </c>
      <c r="BJ21" s="100">
        <f>'Weather Kenora'!D33</f>
        <v>60.5</v>
      </c>
      <c r="BK21" s="100">
        <f>'Weather Kenora'!E33</f>
        <v>13.9</v>
      </c>
      <c r="BL21" s="100">
        <f>'Weather Kenora'!F33</f>
        <v>27.9</v>
      </c>
      <c r="BM21" s="100">
        <f>'Weather Kenora'!G33</f>
        <v>43.3</v>
      </c>
      <c r="BN21" s="100">
        <f>'Weather Kenora'!H33</f>
        <v>9.3000000000000007</v>
      </c>
      <c r="BO21" s="100">
        <f>'Weather Kenora'!I33</f>
        <v>86.7</v>
      </c>
      <c r="BP21" s="100">
        <f>'Weather Kenora'!J33</f>
        <v>2</v>
      </c>
      <c r="BQ21" s="100">
        <f>'Weather Kenora'!K33</f>
        <v>141.4</v>
      </c>
      <c r="BR21" s="100">
        <f>'Weather Kenora'!L33</f>
        <v>0</v>
      </c>
      <c r="BS21" s="100">
        <f>'Weather Kenora'!M33</f>
        <v>201.4</v>
      </c>
      <c r="BT21" s="100">
        <f>'Weather Kenora'!N33</f>
        <v>0</v>
      </c>
      <c r="BU21" s="100">
        <f>'Weather Kenora'!O33</f>
        <v>263.39999999999998</v>
      </c>
      <c r="BV21" s="100">
        <f>'Weather Kenora'!P33</f>
        <v>0</v>
      </c>
      <c r="BW21" s="100">
        <f>'Weather Kenora'!Q33</f>
        <v>325.39999999999998</v>
      </c>
      <c r="BX21" s="100">
        <f>'Weather Kenora'!R33</f>
        <v>18.496774193548394</v>
      </c>
      <c r="BY21" s="5">
        <f>'Economic Variables'!D35</f>
        <v>6842.5</v>
      </c>
      <c r="BZ21" s="5">
        <f>'Economic Variables'!E35</f>
        <v>6947.8</v>
      </c>
      <c r="CA21" s="5">
        <f>'Economic Variables'!F35</f>
        <v>62.6</v>
      </c>
      <c r="CB21" s="5">
        <f>'Economic Variables'!G35</f>
        <v>63.7</v>
      </c>
      <c r="CC21" s="5">
        <f>'Economic Variables'!H35</f>
        <v>659861.19999999995</v>
      </c>
      <c r="CD21" s="5">
        <f>'Economic Variables'!I35</f>
        <v>6909.5</v>
      </c>
      <c r="CE21" s="5">
        <f>'Economic Variables'!J35</f>
        <v>6116</v>
      </c>
      <c r="CF21" s="5">
        <f>'Economic Variables'!K35</f>
        <v>413.5</v>
      </c>
      <c r="CG21" s="5">
        <f>'Economic Variables'!L35</f>
        <v>7819.1</v>
      </c>
      <c r="CH21" s="5">
        <f>'Economic Variables'!M35</f>
        <v>24.9</v>
      </c>
      <c r="CI21" s="5">
        <f>'Economic Variables'!N35</f>
        <v>1060.5</v>
      </c>
      <c r="CJ21" s="5">
        <f t="shared" si="10"/>
        <v>14728.6</v>
      </c>
      <c r="CK21" s="5">
        <f>'Economic Variables'!P35</f>
        <v>663925</v>
      </c>
      <c r="CL21" s="5">
        <f>'Economic Variables'!Q35</f>
        <v>6761</v>
      </c>
      <c r="CM21" s="5">
        <f>'Economic Variables'!R35</f>
        <v>8053</v>
      </c>
      <c r="CN21" s="5">
        <f>'Economic Variables'!S35</f>
        <v>3175</v>
      </c>
      <c r="CO21" s="5">
        <f>'Economic Variables'!W35</f>
        <v>0</v>
      </c>
      <c r="CP21" s="5">
        <f>'Economic Variables'!X35</f>
        <v>0</v>
      </c>
      <c r="CQ21" s="5">
        <f>'Economic Variables'!Y35</f>
        <v>0</v>
      </c>
      <c r="CR21" s="5">
        <f t="shared" si="101"/>
        <v>20</v>
      </c>
      <c r="CS21" s="69">
        <f t="shared" si="102"/>
        <v>1.3010299956639813</v>
      </c>
      <c r="CT21" s="5">
        <f t="shared" si="103"/>
        <v>400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1</v>
      </c>
      <c r="DC21">
        <v>0</v>
      </c>
      <c r="DD21">
        <v>0</v>
      </c>
      <c r="DE21">
        <v>0</v>
      </c>
      <c r="DF21">
        <v>0</v>
      </c>
      <c r="DG21">
        <f t="shared" si="107"/>
        <v>0</v>
      </c>
      <c r="DH21">
        <f t="shared" si="107"/>
        <v>0</v>
      </c>
      <c r="DI21">
        <f t="shared" si="11"/>
        <v>0</v>
      </c>
      <c r="DJ21">
        <v>31</v>
      </c>
      <c r="DK21">
        <v>20</v>
      </c>
      <c r="DL21">
        <v>0</v>
      </c>
      <c r="DM21">
        <v>0</v>
      </c>
      <c r="DN21">
        <f t="shared" si="104"/>
        <v>0</v>
      </c>
      <c r="DO21">
        <v>0</v>
      </c>
      <c r="DP21" s="61">
        <f t="shared" si="12"/>
        <v>0</v>
      </c>
      <c r="DQ21" s="61">
        <f t="shared" si="13"/>
        <v>0</v>
      </c>
      <c r="DR21" s="61">
        <f t="shared" si="14"/>
        <v>0</v>
      </c>
      <c r="DS21" s="61">
        <f t="shared" si="15"/>
        <v>0</v>
      </c>
      <c r="DT21" s="61">
        <f t="shared" si="16"/>
        <v>0</v>
      </c>
      <c r="DU21" s="61">
        <f t="shared" si="17"/>
        <v>0</v>
      </c>
      <c r="DV21" s="61">
        <f t="shared" si="18"/>
        <v>0</v>
      </c>
      <c r="DW21" s="61">
        <f t="shared" si="19"/>
        <v>0</v>
      </c>
      <c r="DX21" s="61">
        <f t="shared" si="20"/>
        <v>0</v>
      </c>
      <c r="DY21" s="61">
        <f t="shared" si="21"/>
        <v>0</v>
      </c>
      <c r="DZ21" s="61">
        <f t="shared" si="22"/>
        <v>0</v>
      </c>
      <c r="EA21" s="61">
        <f t="shared" si="23"/>
        <v>0</v>
      </c>
      <c r="EB21" s="61">
        <f t="shared" si="24"/>
        <v>0</v>
      </c>
      <c r="EC21" s="61">
        <f t="shared" si="25"/>
        <v>0</v>
      </c>
      <c r="ED21" s="61">
        <f t="shared" si="26"/>
        <v>0</v>
      </c>
      <c r="EE21" s="61">
        <f t="shared" si="27"/>
        <v>0</v>
      </c>
      <c r="EF21" s="61">
        <f t="shared" si="28"/>
        <v>0</v>
      </c>
      <c r="EG21" s="61">
        <f t="shared" si="29"/>
        <v>0</v>
      </c>
      <c r="EH21" s="61">
        <f t="shared" si="30"/>
        <v>0</v>
      </c>
      <c r="EI21" s="61">
        <f t="shared" si="31"/>
        <v>0</v>
      </c>
      <c r="EJ21" s="61">
        <f t="shared" si="32"/>
        <v>0</v>
      </c>
      <c r="EK21" s="61">
        <f t="shared" si="33"/>
        <v>0</v>
      </c>
      <c r="EL21" s="61">
        <f t="shared" si="34"/>
        <v>0</v>
      </c>
      <c r="EM21" s="61">
        <f t="shared" si="35"/>
        <v>0</v>
      </c>
      <c r="EN21" s="61">
        <f t="shared" si="36"/>
        <v>0</v>
      </c>
      <c r="EO21" s="61">
        <f t="shared" si="37"/>
        <v>0</v>
      </c>
      <c r="EP21" s="61">
        <f t="shared" si="38"/>
        <v>0</v>
      </c>
      <c r="EQ21" s="61">
        <f t="shared" si="39"/>
        <v>0</v>
      </c>
      <c r="ER21" s="67">
        <f t="shared" si="40"/>
        <v>17.150782531465936</v>
      </c>
      <c r="ES21" s="67">
        <f t="shared" si="41"/>
        <v>74.398955828742501</v>
      </c>
      <c r="ET21" s="67">
        <f t="shared" si="42"/>
        <v>2227.7365557456292</v>
      </c>
      <c r="EU21" s="67">
        <f t="shared" si="43"/>
        <v>38870.210245452785</v>
      </c>
      <c r="EV21" s="61">
        <f t="shared" si="44"/>
        <v>1437.249390803632</v>
      </c>
      <c r="EW21" s="61">
        <f t="shared" si="45"/>
        <v>25077.554997066316</v>
      </c>
      <c r="EX21" s="16">
        <f t="shared" si="46"/>
        <v>26489649.73900006</v>
      </c>
      <c r="EY21" s="16">
        <f t="shared" si="47"/>
        <v>293232.17232736992</v>
      </c>
      <c r="EZ21" s="16">
        <f t="shared" si="48"/>
        <v>26782881.911327425</v>
      </c>
      <c r="FA21" s="16">
        <f t="shared" si="49"/>
        <v>50014.012997044527</v>
      </c>
      <c r="FB21" s="16">
        <f t="shared" si="50"/>
        <v>12153447.23361199</v>
      </c>
      <c r="FC21" s="16">
        <f t="shared" si="51"/>
        <v>346742.76333954814</v>
      </c>
      <c r="FD21" s="16">
        <f t="shared" si="52"/>
        <v>12500189.996951537</v>
      </c>
      <c r="FE21" s="16">
        <f t="shared" si="53"/>
        <v>5340.3998310433453</v>
      </c>
      <c r="FF21" s="16">
        <f t="shared" si="54"/>
        <v>24060554.490000002</v>
      </c>
      <c r="FG21" s="16">
        <f t="shared" si="55"/>
        <v>579764.12694156135</v>
      </c>
      <c r="FH21" s="16">
        <f t="shared" si="56"/>
        <v>24640318.616941564</v>
      </c>
      <c r="FI21" s="16">
        <f t="shared" si="57"/>
        <v>65801.505833333344</v>
      </c>
      <c r="FJ21" s="16">
        <f t="shared" si="58"/>
        <v>542.67771563927352</v>
      </c>
      <c r="FK21" s="16">
        <f t="shared" si="59"/>
        <v>16162461.843333332</v>
      </c>
      <c r="FL21" s="16">
        <f t="shared" si="60"/>
        <v>462014.70903150039</v>
      </c>
      <c r="FM21" s="16">
        <f t="shared" si="61"/>
        <v>16624476.552364832</v>
      </c>
      <c r="FN21" s="16">
        <f t="shared" si="62"/>
        <v>42675.713374999992</v>
      </c>
      <c r="FO21" s="16">
        <f t="shared" si="63"/>
        <v>21.384598188930092</v>
      </c>
      <c r="FP21" s="16">
        <f t="shared" si="64"/>
        <v>945489.9291666667</v>
      </c>
      <c r="FQ21" s="16">
        <f t="shared" si="65"/>
        <v>2862.7258333333334</v>
      </c>
      <c r="FR21" s="16">
        <f t="shared" si="66"/>
        <v>13719.311005571919</v>
      </c>
      <c r="FS21" s="16">
        <f t="shared" si="67"/>
        <v>12192.755092773436</v>
      </c>
      <c r="FT21" s="16">
        <f t="shared" si="68"/>
        <v>32.695578206380212</v>
      </c>
      <c r="FU21" s="16">
        <f t="shared" si="69"/>
        <v>290.40891091426215</v>
      </c>
      <c r="FV21" s="16">
        <f t="shared" si="70"/>
        <v>188625.4041666667</v>
      </c>
      <c r="FW21" s="16">
        <f t="shared" si="71"/>
        <v>486.22887998943531</v>
      </c>
      <c r="FX21">
        <f t="shared" si="72"/>
        <v>0</v>
      </c>
      <c r="FY21">
        <f t="shared" si="73"/>
        <v>0</v>
      </c>
      <c r="FZ21">
        <f t="shared" si="74"/>
        <v>0</v>
      </c>
      <c r="GA21">
        <f t="shared" si="75"/>
        <v>0</v>
      </c>
      <c r="GB21">
        <f t="shared" si="76"/>
        <v>0</v>
      </c>
      <c r="GC21">
        <f t="shared" si="77"/>
        <v>0</v>
      </c>
      <c r="GD21">
        <f t="shared" si="78"/>
        <v>0</v>
      </c>
      <c r="GE21">
        <f t="shared" si="79"/>
        <v>0</v>
      </c>
      <c r="GF21">
        <f t="shared" si="80"/>
        <v>0</v>
      </c>
      <c r="GG21">
        <f t="shared" si="81"/>
        <v>0</v>
      </c>
      <c r="GH21">
        <f t="shared" si="82"/>
        <v>0</v>
      </c>
      <c r="GI21">
        <f t="shared" si="83"/>
        <v>0</v>
      </c>
      <c r="GJ21">
        <f t="shared" si="84"/>
        <v>0</v>
      </c>
      <c r="GK21">
        <f t="shared" si="85"/>
        <v>0</v>
      </c>
      <c r="GL21">
        <f t="shared" si="86"/>
        <v>0</v>
      </c>
      <c r="GM21">
        <f t="shared" si="87"/>
        <v>0</v>
      </c>
      <c r="GN21">
        <f t="shared" si="88"/>
        <v>0</v>
      </c>
      <c r="GO21">
        <f t="shared" si="89"/>
        <v>0</v>
      </c>
      <c r="GP21">
        <f t="shared" si="90"/>
        <v>0</v>
      </c>
      <c r="GQ21">
        <f t="shared" si="91"/>
        <v>0</v>
      </c>
      <c r="GR21">
        <f t="shared" si="92"/>
        <v>0</v>
      </c>
      <c r="GS21">
        <f t="shared" si="93"/>
        <v>0</v>
      </c>
      <c r="GT21">
        <f t="shared" si="94"/>
        <v>0</v>
      </c>
      <c r="GU21">
        <f t="shared" si="95"/>
        <v>0</v>
      </c>
      <c r="GV21">
        <f t="shared" si="96"/>
        <v>0</v>
      </c>
      <c r="GW21">
        <f t="shared" si="97"/>
        <v>0</v>
      </c>
      <c r="GX21">
        <f t="shared" si="98"/>
        <v>0</v>
      </c>
      <c r="GY21">
        <f t="shared" si="99"/>
        <v>0</v>
      </c>
      <c r="GZ21">
        <f t="shared" si="100"/>
        <v>0</v>
      </c>
      <c r="HA21" s="2">
        <v>0</v>
      </c>
      <c r="HB21" s="2">
        <v>0</v>
      </c>
      <c r="HC21" s="2">
        <v>0</v>
      </c>
      <c r="HD21" s="2">
        <v>0</v>
      </c>
      <c r="HE21" s="2">
        <v>0</v>
      </c>
    </row>
    <row r="22" spans="1:213" s="2" customFormat="1" x14ac:dyDescent="0.25">
      <c r="A22" s="3">
        <v>41883</v>
      </c>
      <c r="B22">
        <f t="shared" si="105"/>
        <v>2014</v>
      </c>
      <c r="C22" s="2">
        <v>23696270.525999971</v>
      </c>
      <c r="D22" s="2">
        <f>VLOOKUP(B22,'Historic CDM'!$B$127:$I$138,2,FALSE)/12</f>
        <v>267573.10428401973</v>
      </c>
      <c r="E22" s="2">
        <f t="shared" si="3"/>
        <v>23963843.630283989</v>
      </c>
      <c r="F22" s="2">
        <v>45213.873169309634</v>
      </c>
      <c r="G22" s="230">
        <v>9762010.9039999936</v>
      </c>
      <c r="H22" s="2">
        <f>VLOOKUP(B22,'Historic CDM'!$B$127:$I$138,3,FALSE)/12</f>
        <v>321556.57915866212</v>
      </c>
      <c r="I22" s="2">
        <f t="shared" si="4"/>
        <v>10083567.483158655</v>
      </c>
      <c r="J22" s="231">
        <v>4596.7840825203348</v>
      </c>
      <c r="K22" s="230">
        <v>19978897</v>
      </c>
      <c r="L22" s="2">
        <f>VLOOKUP(B22,'Historic CDM'!$B$127:$I$138,4,FALSE)/12</f>
        <v>562052.64212333038</v>
      </c>
      <c r="M22" s="2">
        <f t="shared" si="5"/>
        <v>20540949.64212333</v>
      </c>
      <c r="N22" s="234">
        <v>57568.895833333343</v>
      </c>
      <c r="O22" s="231">
        <v>477.70477052115751</v>
      </c>
      <c r="P22" s="230">
        <v>15926947.003333332</v>
      </c>
      <c r="Q22" s="231">
        <f>VLOOKUP(B22,'Historic CDM'!$B$127:$I$138,5,FALSE)/12</f>
        <v>462014.70903150039</v>
      </c>
      <c r="R22" s="2">
        <f t="shared" si="6"/>
        <v>16388961.712364832</v>
      </c>
      <c r="S22" s="2">
        <v>42675.713374999992</v>
      </c>
      <c r="T22" s="231">
        <v>21.47966409888533</v>
      </c>
      <c r="U22" s="231">
        <v>859247.9291666667</v>
      </c>
      <c r="V22" s="2">
        <v>2434.7258333333334</v>
      </c>
      <c r="W22" s="231">
        <v>13191.385647869971</v>
      </c>
      <c r="X22" s="231">
        <v>12192.755092773436</v>
      </c>
      <c r="Y22" s="2">
        <v>32.695578206380212</v>
      </c>
      <c r="Z22" s="231">
        <v>170.91297040300242</v>
      </c>
      <c r="AA22" s="233">
        <v>174980.44416666671</v>
      </c>
      <c r="AB22" s="231">
        <v>451.43746085423567</v>
      </c>
      <c r="AC22" s="237">
        <v>2433646.1300000064</v>
      </c>
      <c r="AD22" s="231">
        <f>VLOOKUP(B22,'Historic CDM'!$N$127:$S$138,2,FALSE)/12</f>
        <v>25659.068043350173</v>
      </c>
      <c r="AE22" s="2">
        <f t="shared" si="7"/>
        <v>2459305.1980433566</v>
      </c>
      <c r="AF22" s="163">
        <v>4786</v>
      </c>
      <c r="AG22" s="231">
        <v>1643478.8699999978</v>
      </c>
      <c r="AH22" s="231">
        <f>VLOOKUP(B22,'Historic CDM'!$N$127:$S$138,3,FALSE)/12</f>
        <v>25186.184180886008</v>
      </c>
      <c r="AI22" s="2">
        <f t="shared" si="8"/>
        <v>1668665.0541808838</v>
      </c>
      <c r="AJ22" s="247">
        <v>745.75</v>
      </c>
      <c r="AK22" s="231">
        <v>3012737.67</v>
      </c>
      <c r="AL22" s="231">
        <f>VLOOKUP(B22,'Historic CDM'!$N$127:$S$138,4,FALSE)/12</f>
        <v>17711.484818230958</v>
      </c>
      <c r="AM22" s="2">
        <f t="shared" si="9"/>
        <v>3030449.1548182308</v>
      </c>
      <c r="AN22" s="231">
        <v>8192.619999999999</v>
      </c>
      <c r="AO22" s="4">
        <v>62.75</v>
      </c>
      <c r="AP22" s="231">
        <v>83460</v>
      </c>
      <c r="AQ22" s="231">
        <v>428</v>
      </c>
      <c r="AR22" s="231">
        <v>532</v>
      </c>
      <c r="AS22" s="231">
        <v>13205.1</v>
      </c>
      <c r="AT22">
        <v>33</v>
      </c>
      <c r="AU22" s="100">
        <f>'Weather Thunder Bay'!D34</f>
        <v>256.5</v>
      </c>
      <c r="AV22" s="100">
        <f>'Weather Thunder Bay'!E34</f>
        <v>0</v>
      </c>
      <c r="AW22" s="100">
        <f>'Weather Thunder Bay'!F34</f>
        <v>196.5</v>
      </c>
      <c r="AX22" s="100">
        <f>'Weather Thunder Bay'!G34</f>
        <v>0</v>
      </c>
      <c r="AY22" s="100">
        <f>'Weather Thunder Bay'!H34</f>
        <v>138.4</v>
      </c>
      <c r="AZ22" s="100">
        <f>'Weather Thunder Bay'!I34</f>
        <v>1.9</v>
      </c>
      <c r="BA22" s="100">
        <f>'Weather Thunder Bay'!J34</f>
        <v>92.1</v>
      </c>
      <c r="BB22" s="100">
        <f>'Weather Thunder Bay'!K34</f>
        <v>15.6</v>
      </c>
      <c r="BC22" s="100">
        <f>'Weather Thunder Bay'!L34</f>
        <v>59.9</v>
      </c>
      <c r="BD22" s="100">
        <f>'Weather Thunder Bay'!M34</f>
        <v>43.4</v>
      </c>
      <c r="BE22" s="100">
        <f>'Weather Thunder Bay'!N34</f>
        <v>35.700000000000003</v>
      </c>
      <c r="BF22" s="100">
        <f>'Weather Thunder Bay'!O34</f>
        <v>79.2</v>
      </c>
      <c r="BG22" s="100">
        <f>'Weather Thunder Bay'!P34</f>
        <v>16.5</v>
      </c>
      <c r="BH22" s="100">
        <f>'Weather Thunder Bay'!Q34</f>
        <v>120</v>
      </c>
      <c r="BI22" s="100">
        <f>'Weather Thunder Bay'!R34</f>
        <v>11.450000000000005</v>
      </c>
      <c r="BJ22" s="100">
        <f>'Weather Kenora'!D34</f>
        <v>216</v>
      </c>
      <c r="BK22" s="100">
        <f>'Weather Kenora'!E34</f>
        <v>0.7</v>
      </c>
      <c r="BL22" s="100">
        <f>'Weather Kenora'!F34</f>
        <v>160</v>
      </c>
      <c r="BM22" s="100">
        <f>'Weather Kenora'!G34</f>
        <v>4.7</v>
      </c>
      <c r="BN22" s="100">
        <f>'Weather Kenora'!H34</f>
        <v>110.6</v>
      </c>
      <c r="BO22" s="100">
        <f>'Weather Kenora'!I34</f>
        <v>15.3</v>
      </c>
      <c r="BP22" s="100">
        <f>'Weather Kenora'!J34</f>
        <v>72.900000000000006</v>
      </c>
      <c r="BQ22" s="100">
        <f>'Weather Kenora'!K34</f>
        <v>37.6</v>
      </c>
      <c r="BR22" s="100">
        <f>'Weather Kenora'!L34</f>
        <v>43.5</v>
      </c>
      <c r="BS22" s="100">
        <f>'Weather Kenora'!M34</f>
        <v>68.2</v>
      </c>
      <c r="BT22" s="100">
        <f>'Weather Kenora'!N34</f>
        <v>20.6</v>
      </c>
      <c r="BU22" s="100">
        <f>'Weather Kenora'!O34</f>
        <v>105.3</v>
      </c>
      <c r="BV22" s="100">
        <f>'Weather Kenora'!P34</f>
        <v>7.1</v>
      </c>
      <c r="BW22" s="100">
        <f>'Weather Kenora'!Q34</f>
        <v>151.80000000000001</v>
      </c>
      <c r="BX22" s="100">
        <f>'Weather Kenora'!R34</f>
        <v>12.823333333333332</v>
      </c>
      <c r="BY22" s="5">
        <f>'Economic Variables'!D36</f>
        <v>6853.6</v>
      </c>
      <c r="BZ22" s="5">
        <f>'Economic Variables'!E36</f>
        <v>6917.2</v>
      </c>
      <c r="CA22" s="5">
        <f>'Economic Variables'!F36</f>
        <v>62.1</v>
      </c>
      <c r="CB22" s="5">
        <f>'Economic Variables'!G36</f>
        <v>62.9</v>
      </c>
      <c r="CC22" s="5">
        <f>'Economic Variables'!H36</f>
        <v>659861.19999999995</v>
      </c>
      <c r="CD22" s="5">
        <f>'Economic Variables'!I36</f>
        <v>6909.5</v>
      </c>
      <c r="CE22" s="5">
        <f>'Economic Variables'!J36</f>
        <v>6116</v>
      </c>
      <c r="CF22" s="5">
        <f>'Economic Variables'!K36</f>
        <v>413.5</v>
      </c>
      <c r="CG22" s="5">
        <f>'Economic Variables'!L36</f>
        <v>7819.1</v>
      </c>
      <c r="CH22" s="5">
        <f>'Economic Variables'!M36</f>
        <v>24.9</v>
      </c>
      <c r="CI22" s="5">
        <f>'Economic Variables'!N36</f>
        <v>1060.5</v>
      </c>
      <c r="CJ22" s="5">
        <f t="shared" si="10"/>
        <v>14728.6</v>
      </c>
      <c r="CK22" s="5">
        <f>'Economic Variables'!P36</f>
        <v>663925</v>
      </c>
      <c r="CL22" s="5">
        <f>'Economic Variables'!Q36</f>
        <v>6761</v>
      </c>
      <c r="CM22" s="5">
        <f>'Economic Variables'!R36</f>
        <v>8053</v>
      </c>
      <c r="CN22" s="5">
        <f>'Economic Variables'!S36</f>
        <v>3175</v>
      </c>
      <c r="CO22" s="5">
        <f>'Economic Variables'!W36</f>
        <v>0</v>
      </c>
      <c r="CP22" s="5">
        <f>'Economic Variables'!X36</f>
        <v>0</v>
      </c>
      <c r="CQ22" s="5">
        <f>'Economic Variables'!Y36</f>
        <v>0</v>
      </c>
      <c r="CR22" s="5">
        <f t="shared" si="101"/>
        <v>21</v>
      </c>
      <c r="CS22" s="69">
        <f t="shared" si="102"/>
        <v>1.3222192947339193</v>
      </c>
      <c r="CT22" s="5">
        <f t="shared" si="103"/>
        <v>441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1</v>
      </c>
      <c r="DD22">
        <v>0</v>
      </c>
      <c r="DE22">
        <v>0</v>
      </c>
      <c r="DF22">
        <v>0</v>
      </c>
      <c r="DG22">
        <f t="shared" si="107"/>
        <v>0</v>
      </c>
      <c r="DH22">
        <f t="shared" si="107"/>
        <v>0</v>
      </c>
      <c r="DI22">
        <f t="shared" si="11"/>
        <v>0</v>
      </c>
      <c r="DJ22">
        <v>30</v>
      </c>
      <c r="DK22">
        <v>21</v>
      </c>
      <c r="DL22">
        <v>0</v>
      </c>
      <c r="DM22">
        <v>0</v>
      </c>
      <c r="DN22">
        <f t="shared" si="104"/>
        <v>0</v>
      </c>
      <c r="DO22">
        <v>0</v>
      </c>
      <c r="DP22" s="61">
        <f t="shared" si="12"/>
        <v>0</v>
      </c>
      <c r="DQ22" s="61">
        <f t="shared" si="13"/>
        <v>0</v>
      </c>
      <c r="DR22" s="61">
        <f t="shared" si="14"/>
        <v>0</v>
      </c>
      <c r="DS22" s="61">
        <f t="shared" si="15"/>
        <v>0</v>
      </c>
      <c r="DT22" s="61">
        <f t="shared" si="16"/>
        <v>0</v>
      </c>
      <c r="DU22" s="61">
        <f t="shared" si="17"/>
        <v>0</v>
      </c>
      <c r="DV22" s="61">
        <f t="shared" si="18"/>
        <v>0</v>
      </c>
      <c r="DW22" s="61">
        <f t="shared" si="19"/>
        <v>0</v>
      </c>
      <c r="DX22" s="61">
        <f t="shared" si="20"/>
        <v>0</v>
      </c>
      <c r="DY22" s="61">
        <f t="shared" si="21"/>
        <v>0</v>
      </c>
      <c r="DZ22" s="61">
        <f t="shared" si="22"/>
        <v>0</v>
      </c>
      <c r="EA22" s="61">
        <f t="shared" si="23"/>
        <v>0</v>
      </c>
      <c r="EB22" s="61">
        <f t="shared" si="24"/>
        <v>0</v>
      </c>
      <c r="EC22" s="61">
        <f t="shared" si="25"/>
        <v>0</v>
      </c>
      <c r="ED22" s="61">
        <f t="shared" si="26"/>
        <v>0</v>
      </c>
      <c r="EE22" s="61">
        <f t="shared" si="27"/>
        <v>0</v>
      </c>
      <c r="EF22" s="61">
        <f t="shared" si="28"/>
        <v>0</v>
      </c>
      <c r="EG22" s="61">
        <f t="shared" si="29"/>
        <v>0</v>
      </c>
      <c r="EH22" s="61">
        <f t="shared" si="30"/>
        <v>0</v>
      </c>
      <c r="EI22" s="61">
        <f t="shared" si="31"/>
        <v>0</v>
      </c>
      <c r="EJ22" s="61">
        <f t="shared" si="32"/>
        <v>0</v>
      </c>
      <c r="EK22" s="61">
        <f t="shared" si="33"/>
        <v>0</v>
      </c>
      <c r="EL22" s="61">
        <f t="shared" si="34"/>
        <v>0</v>
      </c>
      <c r="EM22" s="61">
        <f t="shared" si="35"/>
        <v>0</v>
      </c>
      <c r="EN22" s="61">
        <f t="shared" si="36"/>
        <v>0</v>
      </c>
      <c r="EO22" s="61">
        <f t="shared" si="37"/>
        <v>0</v>
      </c>
      <c r="EP22" s="61">
        <f t="shared" si="38"/>
        <v>0</v>
      </c>
      <c r="EQ22" s="61">
        <f t="shared" si="39"/>
        <v>0</v>
      </c>
      <c r="ER22" s="67">
        <f t="shared" ref="ER22:ER53" si="108">E22/$DJ22/F22</f>
        <v>17.667028539778816</v>
      </c>
      <c r="ES22" s="67">
        <f t="shared" ref="ES22:ES53" si="109">I22/$DJ22/J22</f>
        <v>73.120449007689842</v>
      </c>
      <c r="ET22" s="67">
        <f t="shared" ref="ET22:ET53" si="110">M22/$DK22/O22</f>
        <v>2047.5836112786071</v>
      </c>
      <c r="EU22" s="67">
        <f t="shared" ref="EU22:EU53" si="111">R22/$DK22/T22</f>
        <v>36333.284571631113</v>
      </c>
      <c r="EV22" s="61">
        <f t="shared" ref="EV22:EV53" si="112">M22/$DJ22/O22</f>
        <v>1433.308527895025</v>
      </c>
      <c r="EW22" s="61">
        <f t="shared" ref="EW22:EW53" si="113">R22/$DJ22/T22</f>
        <v>25433.299200141781</v>
      </c>
      <c r="EX22" s="16">
        <f t="shared" ref="EX22:EX53" si="114">C22+AC22</f>
        <v>26129916.655999977</v>
      </c>
      <c r="EY22" s="16">
        <f t="shared" ref="EY22:EY53" si="115">D22+AD22</f>
        <v>293232.17232736992</v>
      </c>
      <c r="EZ22" s="16">
        <f t="shared" ref="EZ22:EZ53" si="116">E22+AE22</f>
        <v>26423148.828327347</v>
      </c>
      <c r="FA22" s="16">
        <f t="shared" ref="FA22:FA53" si="117">F22+AF22</f>
        <v>49999.873169309634</v>
      </c>
      <c r="FB22" s="16">
        <f t="shared" ref="FB22:FB53" si="118">G22+AG22</f>
        <v>11405489.773999991</v>
      </c>
      <c r="FC22" s="16">
        <f t="shared" ref="FC22:FC53" si="119">H22+AH22</f>
        <v>346742.76333954814</v>
      </c>
      <c r="FD22" s="16">
        <f t="shared" ref="FD22:FD53" si="120">I22+AI22</f>
        <v>11752232.537339538</v>
      </c>
      <c r="FE22" s="16">
        <f t="shared" ref="FE22:FE53" si="121">J22+AJ22</f>
        <v>5342.5340825203348</v>
      </c>
      <c r="FF22" s="16">
        <f t="shared" ref="FF22:FF53" si="122">K22+AK22</f>
        <v>22991634.670000002</v>
      </c>
      <c r="FG22" s="16">
        <f t="shared" ref="FG22:FG53" si="123">L22+AL22</f>
        <v>579764.12694156135</v>
      </c>
      <c r="FH22" s="16">
        <f t="shared" ref="FH22:FH53" si="124">M22+AM22</f>
        <v>23571398.79694156</v>
      </c>
      <c r="FI22" s="16">
        <f t="shared" ref="FI22:FI53" si="125">N22+AN22</f>
        <v>65761.515833333338</v>
      </c>
      <c r="FJ22" s="16">
        <f t="shared" ref="FJ22:FJ53" si="126">O22+AO22</f>
        <v>540.45477052115757</v>
      </c>
      <c r="FK22" s="16">
        <f t="shared" ref="FK22:FK53" si="127">P22</f>
        <v>15926947.003333332</v>
      </c>
      <c r="FL22" s="16">
        <f t="shared" ref="FL22:FL53" si="128">Q22</f>
        <v>462014.70903150039</v>
      </c>
      <c r="FM22" s="16">
        <f t="shared" ref="FM22:FM53" si="129">R22</f>
        <v>16388961.712364832</v>
      </c>
      <c r="FN22" s="16">
        <f t="shared" ref="FN22:FN53" si="130">S22</f>
        <v>42675.713374999992</v>
      </c>
      <c r="FO22" s="16">
        <f t="shared" ref="FO22:FO53" si="131">T22</f>
        <v>21.47966409888533</v>
      </c>
      <c r="FP22" s="16">
        <f t="shared" si="64"/>
        <v>942707.9291666667</v>
      </c>
      <c r="FQ22" s="16">
        <f t="shared" si="65"/>
        <v>2862.7258333333334</v>
      </c>
      <c r="FR22" s="16">
        <f t="shared" si="66"/>
        <v>13723.385647869971</v>
      </c>
      <c r="FS22" s="16">
        <f t="shared" si="67"/>
        <v>12192.755092773436</v>
      </c>
      <c r="FT22" s="16">
        <f t="shared" si="68"/>
        <v>32.695578206380212</v>
      </c>
      <c r="FU22" s="16">
        <f t="shared" si="69"/>
        <v>427.41297040300242</v>
      </c>
      <c r="FV22" s="16">
        <f t="shared" si="70"/>
        <v>188185.54416666672</v>
      </c>
      <c r="FW22" s="16">
        <f t="shared" si="71"/>
        <v>484.43746085423567</v>
      </c>
      <c r="FX22">
        <f t="shared" si="72"/>
        <v>0</v>
      </c>
      <c r="FY22">
        <f t="shared" si="73"/>
        <v>0</v>
      </c>
      <c r="FZ22">
        <f t="shared" si="74"/>
        <v>0</v>
      </c>
      <c r="GA22">
        <f t="shared" si="75"/>
        <v>0</v>
      </c>
      <c r="GB22">
        <f t="shared" si="76"/>
        <v>0</v>
      </c>
      <c r="GC22">
        <f t="shared" si="77"/>
        <v>0</v>
      </c>
      <c r="GD22">
        <f t="shared" si="78"/>
        <v>0</v>
      </c>
      <c r="GE22">
        <f t="shared" si="79"/>
        <v>0</v>
      </c>
      <c r="GF22">
        <f t="shared" si="80"/>
        <v>0</v>
      </c>
      <c r="GG22">
        <f t="shared" si="81"/>
        <v>0</v>
      </c>
      <c r="GH22">
        <f t="shared" si="82"/>
        <v>0</v>
      </c>
      <c r="GI22">
        <f t="shared" si="83"/>
        <v>0</v>
      </c>
      <c r="GJ22">
        <f t="shared" si="84"/>
        <v>0</v>
      </c>
      <c r="GK22">
        <f t="shared" si="85"/>
        <v>0</v>
      </c>
      <c r="GL22">
        <f t="shared" si="86"/>
        <v>0</v>
      </c>
      <c r="GM22">
        <f t="shared" si="87"/>
        <v>0</v>
      </c>
      <c r="GN22">
        <f t="shared" si="88"/>
        <v>0</v>
      </c>
      <c r="GO22">
        <f t="shared" si="89"/>
        <v>0</v>
      </c>
      <c r="GP22">
        <f t="shared" si="90"/>
        <v>0</v>
      </c>
      <c r="GQ22">
        <f t="shared" si="91"/>
        <v>0</v>
      </c>
      <c r="GR22">
        <f t="shared" si="92"/>
        <v>0</v>
      </c>
      <c r="GS22">
        <f t="shared" si="93"/>
        <v>0</v>
      </c>
      <c r="GT22">
        <f t="shared" si="94"/>
        <v>0</v>
      </c>
      <c r="GU22">
        <f t="shared" si="95"/>
        <v>0</v>
      </c>
      <c r="GV22">
        <f t="shared" si="96"/>
        <v>0</v>
      </c>
      <c r="GW22">
        <f t="shared" si="97"/>
        <v>0</v>
      </c>
      <c r="GX22">
        <f t="shared" si="98"/>
        <v>0</v>
      </c>
      <c r="GY22">
        <f t="shared" si="99"/>
        <v>0</v>
      </c>
      <c r="GZ22">
        <f t="shared" si="100"/>
        <v>0</v>
      </c>
      <c r="HA22" s="2">
        <v>0</v>
      </c>
      <c r="HB22" s="2">
        <v>0</v>
      </c>
      <c r="HC22" s="2">
        <v>0</v>
      </c>
      <c r="HD22" s="2">
        <v>0</v>
      </c>
      <c r="HE22" s="2">
        <v>0</v>
      </c>
    </row>
    <row r="23" spans="1:213" s="2" customFormat="1" x14ac:dyDescent="0.25">
      <c r="A23" s="3">
        <v>41913</v>
      </c>
      <c r="B23">
        <f t="shared" si="105"/>
        <v>2014</v>
      </c>
      <c r="C23" s="2">
        <v>26444465.620999623</v>
      </c>
      <c r="D23" s="2">
        <f>VLOOKUP(B23,'Historic CDM'!$B$127:$I$138,2,FALSE)/12</f>
        <v>267573.10428401973</v>
      </c>
      <c r="E23" s="2">
        <f t="shared" si="3"/>
        <v>26712038.725283641</v>
      </c>
      <c r="F23" s="2">
        <v>45227.733341574742</v>
      </c>
      <c r="G23" s="230">
        <v>10634292.331000013</v>
      </c>
      <c r="H23" s="2">
        <f>VLOOKUP(B23,'Historic CDM'!$B$127:$I$138,3,FALSE)/12</f>
        <v>321556.57915866212</v>
      </c>
      <c r="I23" s="2">
        <f t="shared" si="4"/>
        <v>10955848.910158675</v>
      </c>
      <c r="J23" s="231">
        <v>4599.1683339973242</v>
      </c>
      <c r="K23" s="230">
        <v>21777287</v>
      </c>
      <c r="L23" s="2">
        <f>VLOOKUP(B23,'Historic CDM'!$B$127:$I$138,4,FALSE)/12</f>
        <v>562052.64212333038</v>
      </c>
      <c r="M23" s="2">
        <f t="shared" si="5"/>
        <v>22339339.64212333</v>
      </c>
      <c r="N23" s="234">
        <v>57568.895833333343</v>
      </c>
      <c r="O23" s="231">
        <v>475.73182540304151</v>
      </c>
      <c r="P23" s="230">
        <v>16384512.703333333</v>
      </c>
      <c r="Q23" s="231">
        <f>VLOOKUP(B23,'Historic CDM'!$B$127:$I$138,5,FALSE)/12</f>
        <v>462014.70903150039</v>
      </c>
      <c r="R23" s="2">
        <f t="shared" si="6"/>
        <v>16846527.412364833</v>
      </c>
      <c r="S23" s="2">
        <v>42675.713374999992</v>
      </c>
      <c r="T23" s="231">
        <v>21.574730008840568</v>
      </c>
      <c r="U23" s="231">
        <v>859247.9291666667</v>
      </c>
      <c r="V23" s="2">
        <v>2434.7258333333334</v>
      </c>
      <c r="W23" s="231">
        <v>13195.460290168023</v>
      </c>
      <c r="X23" s="231">
        <v>12192.755092773436</v>
      </c>
      <c r="Y23" s="2">
        <v>32.695578206380212</v>
      </c>
      <c r="Z23" s="231">
        <v>170.81702989174266</v>
      </c>
      <c r="AA23" s="233">
        <v>174980.44416666671</v>
      </c>
      <c r="AB23" s="231">
        <v>449.64604171903602</v>
      </c>
      <c r="AC23" s="237">
        <v>2731127.8100000052</v>
      </c>
      <c r="AD23" s="231">
        <f>VLOOKUP(B23,'Historic CDM'!$N$127:$S$138,2,FALSE)/12</f>
        <v>25659.068043350173</v>
      </c>
      <c r="AE23" s="2">
        <f t="shared" si="7"/>
        <v>2756786.8780433554</v>
      </c>
      <c r="AF23" s="163">
        <v>4737</v>
      </c>
      <c r="AG23" s="231">
        <v>1744715.81</v>
      </c>
      <c r="AH23" s="231">
        <f>VLOOKUP(B23,'Historic CDM'!$N$127:$S$138,3,FALSE)/12</f>
        <v>25186.184180886008</v>
      </c>
      <c r="AI23" s="2">
        <f t="shared" si="8"/>
        <v>1769901.9941808861</v>
      </c>
      <c r="AJ23" s="247">
        <v>745.5</v>
      </c>
      <c r="AK23" s="231">
        <v>3192068.5</v>
      </c>
      <c r="AL23" s="231">
        <f>VLOOKUP(B23,'Historic CDM'!$N$127:$S$138,4,FALSE)/12</f>
        <v>17711.484818230958</v>
      </c>
      <c r="AM23" s="2">
        <f t="shared" si="9"/>
        <v>3209779.9848182308</v>
      </c>
      <c r="AN23" s="231">
        <v>7673.4700000000012</v>
      </c>
      <c r="AO23" s="4">
        <v>62.5</v>
      </c>
      <c r="AP23" s="231">
        <v>145948</v>
      </c>
      <c r="AQ23" s="231">
        <v>428</v>
      </c>
      <c r="AR23" s="231">
        <v>532</v>
      </c>
      <c r="AS23" s="231">
        <v>13644.96</v>
      </c>
      <c r="AT23">
        <v>33</v>
      </c>
      <c r="AU23" s="100">
        <f>'Weather Thunder Bay'!D35</f>
        <v>444.6</v>
      </c>
      <c r="AV23" s="100">
        <f>'Weather Thunder Bay'!E35</f>
        <v>0</v>
      </c>
      <c r="AW23" s="100">
        <f>'Weather Thunder Bay'!F35</f>
        <v>382.6</v>
      </c>
      <c r="AX23" s="100">
        <f>'Weather Thunder Bay'!G35</f>
        <v>0</v>
      </c>
      <c r="AY23" s="100">
        <f>'Weather Thunder Bay'!H35</f>
        <v>320.60000000000002</v>
      </c>
      <c r="AZ23" s="100">
        <f>'Weather Thunder Bay'!I35</f>
        <v>0</v>
      </c>
      <c r="BA23" s="100">
        <f>'Weather Thunder Bay'!J35</f>
        <v>258.60000000000002</v>
      </c>
      <c r="BB23" s="100">
        <f>'Weather Thunder Bay'!K35</f>
        <v>0</v>
      </c>
      <c r="BC23" s="100">
        <f>'Weather Thunder Bay'!L35</f>
        <v>196.6</v>
      </c>
      <c r="BD23" s="100">
        <f>'Weather Thunder Bay'!M35</f>
        <v>0</v>
      </c>
      <c r="BE23" s="100">
        <f>'Weather Thunder Bay'!N35</f>
        <v>139.19999999999999</v>
      </c>
      <c r="BF23" s="100">
        <f>'Weather Thunder Bay'!O35</f>
        <v>4.5999999999999996</v>
      </c>
      <c r="BG23" s="100">
        <f>'Weather Thunder Bay'!P35</f>
        <v>87.2</v>
      </c>
      <c r="BH23" s="100">
        <f>'Weather Thunder Bay'!Q35</f>
        <v>14.6</v>
      </c>
      <c r="BI23" s="100">
        <f>'Weather Thunder Bay'!R35</f>
        <v>5.6580645161290333</v>
      </c>
      <c r="BJ23" s="100">
        <f>'Weather Kenora'!D35</f>
        <v>425.1</v>
      </c>
      <c r="BK23" s="100">
        <f>'Weather Kenora'!E35</f>
        <v>0</v>
      </c>
      <c r="BL23" s="100">
        <f>'Weather Kenora'!F35</f>
        <v>363.1</v>
      </c>
      <c r="BM23" s="100">
        <f>'Weather Kenora'!G35</f>
        <v>0</v>
      </c>
      <c r="BN23" s="100">
        <f>'Weather Kenora'!H35</f>
        <v>301.10000000000002</v>
      </c>
      <c r="BO23" s="100">
        <f>'Weather Kenora'!I35</f>
        <v>0</v>
      </c>
      <c r="BP23" s="100">
        <f>'Weather Kenora'!J35</f>
        <v>239.1</v>
      </c>
      <c r="BQ23" s="100">
        <f>'Weather Kenora'!K35</f>
        <v>0</v>
      </c>
      <c r="BR23" s="100">
        <f>'Weather Kenora'!L35</f>
        <v>179</v>
      </c>
      <c r="BS23" s="100">
        <f>'Weather Kenora'!M35</f>
        <v>1.9</v>
      </c>
      <c r="BT23" s="100">
        <f>'Weather Kenora'!N35</f>
        <v>130.80000000000001</v>
      </c>
      <c r="BU23" s="100">
        <f>'Weather Kenora'!O35</f>
        <v>15.7</v>
      </c>
      <c r="BV23" s="100">
        <f>'Weather Kenora'!P35</f>
        <v>89.8</v>
      </c>
      <c r="BW23" s="100">
        <f>'Weather Kenora'!Q35</f>
        <v>36.700000000000003</v>
      </c>
      <c r="BX23" s="100">
        <f>'Weather Kenora'!R35</f>
        <v>6.2870967741935493</v>
      </c>
      <c r="BY23" s="5">
        <f>'Economic Variables'!D37</f>
        <v>6856.6</v>
      </c>
      <c r="BZ23" s="5">
        <f>'Economic Variables'!E37</f>
        <v>6898.9</v>
      </c>
      <c r="CA23" s="5">
        <f>'Economic Variables'!F37</f>
        <v>61.2</v>
      </c>
      <c r="CB23" s="5">
        <f>'Economic Variables'!G37</f>
        <v>61.9</v>
      </c>
      <c r="CC23" s="5">
        <f>'Economic Variables'!H37</f>
        <v>659861.19999999995</v>
      </c>
      <c r="CD23" s="5">
        <f>'Economic Variables'!I37</f>
        <v>6909.5</v>
      </c>
      <c r="CE23" s="5">
        <f>'Economic Variables'!J37</f>
        <v>6116</v>
      </c>
      <c r="CF23" s="5">
        <f>'Economic Variables'!K37</f>
        <v>413.5</v>
      </c>
      <c r="CG23" s="5">
        <f>'Economic Variables'!L37</f>
        <v>7819.1</v>
      </c>
      <c r="CH23" s="5">
        <f>'Economic Variables'!M37</f>
        <v>24.9</v>
      </c>
      <c r="CI23" s="5">
        <f>'Economic Variables'!N37</f>
        <v>1060.5</v>
      </c>
      <c r="CJ23" s="5">
        <f t="shared" si="10"/>
        <v>14728.6</v>
      </c>
      <c r="CK23" s="5">
        <f>'Economic Variables'!P37</f>
        <v>667487</v>
      </c>
      <c r="CL23" s="5">
        <f>'Economic Variables'!Q37</f>
        <v>7068</v>
      </c>
      <c r="CM23" s="5">
        <f>'Economic Variables'!R37</f>
        <v>7051</v>
      </c>
      <c r="CN23" s="5">
        <f>'Economic Variables'!S37</f>
        <v>3331</v>
      </c>
      <c r="CO23" s="5">
        <f>'Economic Variables'!W37</f>
        <v>0</v>
      </c>
      <c r="CP23" s="5">
        <f>'Economic Variables'!X37</f>
        <v>0</v>
      </c>
      <c r="CQ23" s="5">
        <f>'Economic Variables'!Y37</f>
        <v>0</v>
      </c>
      <c r="CR23" s="5">
        <f t="shared" si="101"/>
        <v>22</v>
      </c>
      <c r="CS23" s="69">
        <f t="shared" si="102"/>
        <v>1.3424226808222062</v>
      </c>
      <c r="CT23" s="5">
        <f t="shared" si="103"/>
        <v>484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1</v>
      </c>
      <c r="DE23">
        <v>0</v>
      </c>
      <c r="DF23">
        <v>0</v>
      </c>
      <c r="DG23">
        <f t="shared" si="107"/>
        <v>0</v>
      </c>
      <c r="DH23">
        <f t="shared" si="107"/>
        <v>1</v>
      </c>
      <c r="DI23">
        <f t="shared" si="11"/>
        <v>1</v>
      </c>
      <c r="DJ23">
        <v>31</v>
      </c>
      <c r="DK23">
        <v>22</v>
      </c>
      <c r="DL23">
        <v>0</v>
      </c>
      <c r="DM23">
        <v>0</v>
      </c>
      <c r="DN23">
        <f t="shared" si="104"/>
        <v>0</v>
      </c>
      <c r="DO23">
        <v>0</v>
      </c>
      <c r="DP23" s="61">
        <f t="shared" si="12"/>
        <v>0</v>
      </c>
      <c r="DQ23" s="61">
        <f t="shared" si="13"/>
        <v>0</v>
      </c>
      <c r="DR23" s="61">
        <f t="shared" si="14"/>
        <v>0</v>
      </c>
      <c r="DS23" s="61">
        <f t="shared" si="15"/>
        <v>0</v>
      </c>
      <c r="DT23" s="61">
        <f t="shared" si="16"/>
        <v>0</v>
      </c>
      <c r="DU23" s="61">
        <f t="shared" si="17"/>
        <v>0</v>
      </c>
      <c r="DV23" s="61">
        <f t="shared" si="18"/>
        <v>0</v>
      </c>
      <c r="DW23" s="61">
        <f t="shared" si="19"/>
        <v>0</v>
      </c>
      <c r="DX23" s="61">
        <f t="shared" si="20"/>
        <v>0</v>
      </c>
      <c r="DY23" s="61">
        <f t="shared" si="21"/>
        <v>0</v>
      </c>
      <c r="DZ23" s="61">
        <f t="shared" si="22"/>
        <v>0</v>
      </c>
      <c r="EA23" s="61">
        <f t="shared" si="23"/>
        <v>0</v>
      </c>
      <c r="EB23" s="61">
        <f t="shared" si="24"/>
        <v>0</v>
      </c>
      <c r="EC23" s="61">
        <f t="shared" si="25"/>
        <v>0</v>
      </c>
      <c r="ED23" s="61">
        <f t="shared" si="26"/>
        <v>0</v>
      </c>
      <c r="EE23" s="61">
        <f t="shared" si="27"/>
        <v>0</v>
      </c>
      <c r="EF23" s="61">
        <f t="shared" si="28"/>
        <v>0</v>
      </c>
      <c r="EG23" s="61">
        <f t="shared" si="29"/>
        <v>0</v>
      </c>
      <c r="EH23" s="61">
        <f t="shared" si="30"/>
        <v>0</v>
      </c>
      <c r="EI23" s="61">
        <f t="shared" si="31"/>
        <v>0</v>
      </c>
      <c r="EJ23" s="61">
        <f t="shared" si="32"/>
        <v>0</v>
      </c>
      <c r="EK23" s="61">
        <f t="shared" si="33"/>
        <v>0</v>
      </c>
      <c r="EL23" s="61">
        <f t="shared" si="34"/>
        <v>0</v>
      </c>
      <c r="EM23" s="61">
        <f t="shared" si="35"/>
        <v>0</v>
      </c>
      <c r="EN23" s="61">
        <f t="shared" si="36"/>
        <v>0</v>
      </c>
      <c r="EO23" s="61">
        <f t="shared" si="37"/>
        <v>0</v>
      </c>
      <c r="EP23" s="61">
        <f t="shared" si="38"/>
        <v>0</v>
      </c>
      <c r="EQ23" s="61">
        <f t="shared" si="39"/>
        <v>0</v>
      </c>
      <c r="ER23" s="67">
        <f t="shared" si="108"/>
        <v>19.051997632732458</v>
      </c>
      <c r="ES23" s="67">
        <f t="shared" si="109"/>
        <v>76.843127997816424</v>
      </c>
      <c r="ET23" s="67">
        <f t="shared" si="110"/>
        <v>2134.4473397951738</v>
      </c>
      <c r="EU23" s="67">
        <f t="shared" si="111"/>
        <v>35492.970048886142</v>
      </c>
      <c r="EV23" s="61">
        <f t="shared" si="112"/>
        <v>1514.7690798546396</v>
      </c>
      <c r="EW23" s="61">
        <f t="shared" si="113"/>
        <v>25188.5593895321</v>
      </c>
      <c r="EX23" s="16">
        <f t="shared" si="114"/>
        <v>29175593.430999629</v>
      </c>
      <c r="EY23" s="16">
        <f t="shared" si="115"/>
        <v>293232.17232736992</v>
      </c>
      <c r="EZ23" s="16">
        <f t="shared" si="116"/>
        <v>29468825.603326999</v>
      </c>
      <c r="FA23" s="16">
        <f t="shared" si="117"/>
        <v>49964.733341574742</v>
      </c>
      <c r="FB23" s="16">
        <f t="shared" si="118"/>
        <v>12379008.141000014</v>
      </c>
      <c r="FC23" s="16">
        <f t="shared" si="119"/>
        <v>346742.76333954814</v>
      </c>
      <c r="FD23" s="16">
        <f t="shared" si="120"/>
        <v>12725750.904339561</v>
      </c>
      <c r="FE23" s="16">
        <f t="shared" si="121"/>
        <v>5344.6683339973242</v>
      </c>
      <c r="FF23" s="16">
        <f t="shared" si="122"/>
        <v>24969355.5</v>
      </c>
      <c r="FG23" s="16">
        <f t="shared" si="123"/>
        <v>579764.12694156135</v>
      </c>
      <c r="FH23" s="16">
        <f t="shared" si="124"/>
        <v>25549119.626941562</v>
      </c>
      <c r="FI23" s="16">
        <f t="shared" si="125"/>
        <v>65242.365833333344</v>
      </c>
      <c r="FJ23" s="16">
        <f t="shared" si="126"/>
        <v>538.23182540304151</v>
      </c>
      <c r="FK23" s="16">
        <f t="shared" si="127"/>
        <v>16384512.703333333</v>
      </c>
      <c r="FL23" s="16">
        <f t="shared" si="128"/>
        <v>462014.70903150039</v>
      </c>
      <c r="FM23" s="16">
        <f t="shared" si="129"/>
        <v>16846527.412364833</v>
      </c>
      <c r="FN23" s="16">
        <f t="shared" si="130"/>
        <v>42675.713374999992</v>
      </c>
      <c r="FO23" s="16">
        <f t="shared" si="131"/>
        <v>21.574730008840568</v>
      </c>
      <c r="FP23" s="16">
        <f t="shared" si="64"/>
        <v>1005195.9291666667</v>
      </c>
      <c r="FQ23" s="16">
        <f t="shared" si="65"/>
        <v>2862.7258333333334</v>
      </c>
      <c r="FR23" s="16">
        <f t="shared" si="66"/>
        <v>13727.460290168023</v>
      </c>
      <c r="FS23" s="16">
        <f t="shared" si="67"/>
        <v>12192.755092773436</v>
      </c>
      <c r="FT23" s="16">
        <f t="shared" si="68"/>
        <v>32.695578206380212</v>
      </c>
      <c r="FU23" s="16">
        <f t="shared" si="69"/>
        <v>615.41702989174269</v>
      </c>
      <c r="FV23" s="16">
        <f t="shared" si="70"/>
        <v>188625.4041666667</v>
      </c>
      <c r="FW23" s="16">
        <f t="shared" si="71"/>
        <v>482.64604171903602</v>
      </c>
      <c r="FX23">
        <f t="shared" si="72"/>
        <v>0</v>
      </c>
      <c r="FY23">
        <f t="shared" si="73"/>
        <v>0</v>
      </c>
      <c r="FZ23">
        <f t="shared" si="74"/>
        <v>0</v>
      </c>
      <c r="GA23">
        <f t="shared" si="75"/>
        <v>0</v>
      </c>
      <c r="GB23">
        <f t="shared" si="76"/>
        <v>0</v>
      </c>
      <c r="GC23">
        <f t="shared" si="77"/>
        <v>0</v>
      </c>
      <c r="GD23">
        <f t="shared" si="78"/>
        <v>0</v>
      </c>
      <c r="GE23">
        <f t="shared" si="79"/>
        <v>0</v>
      </c>
      <c r="GF23">
        <f t="shared" si="80"/>
        <v>0</v>
      </c>
      <c r="GG23">
        <f t="shared" si="81"/>
        <v>0</v>
      </c>
      <c r="GH23">
        <f t="shared" si="82"/>
        <v>0</v>
      </c>
      <c r="GI23">
        <f t="shared" si="83"/>
        <v>0</v>
      </c>
      <c r="GJ23">
        <f t="shared" si="84"/>
        <v>0</v>
      </c>
      <c r="GK23">
        <f t="shared" si="85"/>
        <v>0</v>
      </c>
      <c r="GL23">
        <f t="shared" si="86"/>
        <v>0</v>
      </c>
      <c r="GM23">
        <f t="shared" si="87"/>
        <v>0</v>
      </c>
      <c r="GN23">
        <f t="shared" si="88"/>
        <v>0</v>
      </c>
      <c r="GO23">
        <f t="shared" si="89"/>
        <v>0</v>
      </c>
      <c r="GP23">
        <f t="shared" si="90"/>
        <v>0</v>
      </c>
      <c r="GQ23">
        <f t="shared" si="91"/>
        <v>0</v>
      </c>
      <c r="GR23">
        <f t="shared" si="92"/>
        <v>0</v>
      </c>
      <c r="GS23">
        <f t="shared" si="93"/>
        <v>0</v>
      </c>
      <c r="GT23">
        <f t="shared" si="94"/>
        <v>0</v>
      </c>
      <c r="GU23">
        <f t="shared" si="95"/>
        <v>0</v>
      </c>
      <c r="GV23">
        <f t="shared" si="96"/>
        <v>0</v>
      </c>
      <c r="GW23">
        <f t="shared" si="97"/>
        <v>0</v>
      </c>
      <c r="GX23">
        <f t="shared" si="98"/>
        <v>0</v>
      </c>
      <c r="GY23">
        <f t="shared" si="99"/>
        <v>0</v>
      </c>
      <c r="GZ23">
        <f t="shared" si="100"/>
        <v>0</v>
      </c>
      <c r="HA23" s="2">
        <v>0</v>
      </c>
      <c r="HB23" s="2">
        <v>0</v>
      </c>
      <c r="HC23" s="2">
        <v>0</v>
      </c>
      <c r="HD23" s="2">
        <v>0</v>
      </c>
      <c r="HE23" s="2">
        <v>0</v>
      </c>
    </row>
    <row r="24" spans="1:213" s="2" customFormat="1" x14ac:dyDescent="0.25">
      <c r="A24" s="3">
        <v>41944</v>
      </c>
      <c r="B24">
        <f t="shared" si="105"/>
        <v>2014</v>
      </c>
      <c r="C24" s="2">
        <v>29676769.037999768</v>
      </c>
      <c r="D24" s="2">
        <f>VLOOKUP(B24,'Historic CDM'!$B$127:$I$138,2,FALSE)/12</f>
        <v>267573.10428401973</v>
      </c>
      <c r="E24" s="2">
        <f t="shared" si="3"/>
        <v>29944342.142283786</v>
      </c>
      <c r="F24" s="2">
        <v>45241.593513839849</v>
      </c>
      <c r="G24" s="230">
        <v>12234413.660000009</v>
      </c>
      <c r="H24" s="2">
        <f>VLOOKUP(B24,'Historic CDM'!$B$127:$I$138,3,FALSE)/12</f>
        <v>321556.57915866212</v>
      </c>
      <c r="I24" s="2">
        <f t="shared" si="4"/>
        <v>12555970.239158671</v>
      </c>
      <c r="J24" s="231">
        <v>4601.5525854743137</v>
      </c>
      <c r="K24" s="230">
        <v>24141227</v>
      </c>
      <c r="L24" s="2">
        <f>VLOOKUP(B24,'Historic CDM'!$B$127:$I$138,4,FALSE)/12</f>
        <v>562052.64212333038</v>
      </c>
      <c r="M24" s="2">
        <f t="shared" si="5"/>
        <v>24703279.64212333</v>
      </c>
      <c r="N24" s="234">
        <v>57568.895833333343</v>
      </c>
      <c r="O24" s="231">
        <v>473.75888028492551</v>
      </c>
      <c r="P24" s="230">
        <v>17038462.903333332</v>
      </c>
      <c r="Q24" s="231">
        <f>VLOOKUP(B24,'Historic CDM'!$B$127:$I$138,5,FALSE)/12</f>
        <v>462014.70903150039</v>
      </c>
      <c r="R24" s="2">
        <f t="shared" si="6"/>
        <v>17500477.612364832</v>
      </c>
      <c r="S24" s="2">
        <v>42675.713374999992</v>
      </c>
      <c r="T24" s="231">
        <v>21.669795918795806</v>
      </c>
      <c r="U24" s="231">
        <v>859247.9291666667</v>
      </c>
      <c r="V24" s="2">
        <v>2434.7258333333334</v>
      </c>
      <c r="W24" s="231">
        <v>13199.534932466075</v>
      </c>
      <c r="X24" s="231">
        <v>12192.755092773436</v>
      </c>
      <c r="Y24" s="2">
        <v>32.695578206380212</v>
      </c>
      <c r="Z24" s="231">
        <v>170.72108938048291</v>
      </c>
      <c r="AA24" s="233">
        <v>174980.44416666671</v>
      </c>
      <c r="AB24" s="231">
        <v>447.85462258383637</v>
      </c>
      <c r="AC24" s="237">
        <v>3373414.1100000157</v>
      </c>
      <c r="AD24" s="231">
        <f>VLOOKUP(B24,'Historic CDM'!$N$127:$S$138,2,FALSE)/12</f>
        <v>25659.068043350173</v>
      </c>
      <c r="AE24" s="2">
        <f t="shared" si="7"/>
        <v>3399073.1780433659</v>
      </c>
      <c r="AF24" s="163">
        <v>4670</v>
      </c>
      <c r="AG24" s="231">
        <v>2032556.8000000019</v>
      </c>
      <c r="AH24" s="231">
        <f>VLOOKUP(B24,'Historic CDM'!$N$127:$S$138,3,FALSE)/12</f>
        <v>25186.184180886008</v>
      </c>
      <c r="AI24" s="2">
        <f t="shared" si="8"/>
        <v>2057742.9841808879</v>
      </c>
      <c r="AJ24" s="247">
        <v>745.25</v>
      </c>
      <c r="AK24" s="231">
        <v>3573438.74</v>
      </c>
      <c r="AL24" s="231">
        <f>VLOOKUP(B24,'Historic CDM'!$N$127:$S$138,4,FALSE)/12</f>
        <v>17711.484818230958</v>
      </c>
      <c r="AM24" s="2">
        <f t="shared" si="9"/>
        <v>3591150.2248182311</v>
      </c>
      <c r="AN24" s="231">
        <v>8420.61</v>
      </c>
      <c r="AO24" s="4">
        <v>62.25</v>
      </c>
      <c r="AP24" s="231">
        <v>141240</v>
      </c>
      <c r="AQ24" s="231">
        <v>428</v>
      </c>
      <c r="AR24" s="231">
        <v>532</v>
      </c>
      <c r="AS24" s="231">
        <v>16589.099999999999</v>
      </c>
      <c r="AT24">
        <v>33</v>
      </c>
      <c r="AU24" s="100">
        <f>'Weather Thunder Bay'!D36</f>
        <v>793.11</v>
      </c>
      <c r="AV24" s="100">
        <f>'Weather Thunder Bay'!E36</f>
        <v>0</v>
      </c>
      <c r="AW24" s="100">
        <f>'Weather Thunder Bay'!F36</f>
        <v>733.11</v>
      </c>
      <c r="AX24" s="100">
        <f>'Weather Thunder Bay'!G36</f>
        <v>0</v>
      </c>
      <c r="AY24" s="100">
        <f>'Weather Thunder Bay'!H36</f>
        <v>673.11</v>
      </c>
      <c r="AZ24" s="100">
        <f>'Weather Thunder Bay'!I36</f>
        <v>0</v>
      </c>
      <c r="BA24" s="100">
        <f>'Weather Thunder Bay'!J36</f>
        <v>613.11</v>
      </c>
      <c r="BB24" s="100">
        <f>'Weather Thunder Bay'!K36</f>
        <v>0</v>
      </c>
      <c r="BC24" s="100">
        <f>'Weather Thunder Bay'!L36</f>
        <v>553.11</v>
      </c>
      <c r="BD24" s="100">
        <f>'Weather Thunder Bay'!M36</f>
        <v>0</v>
      </c>
      <c r="BE24" s="100">
        <f>'Weather Thunder Bay'!N36</f>
        <v>493.11</v>
      </c>
      <c r="BF24" s="100">
        <f>'Weather Thunder Bay'!O36</f>
        <v>0</v>
      </c>
      <c r="BG24" s="100">
        <f>'Weather Thunder Bay'!P36</f>
        <v>433.11</v>
      </c>
      <c r="BH24" s="100">
        <f>'Weather Thunder Bay'!Q36</f>
        <v>0</v>
      </c>
      <c r="BI24" s="100">
        <f>'Weather Thunder Bay'!R36</f>
        <v>-6.4369655716681473</v>
      </c>
      <c r="BJ24" s="100">
        <f>'Weather Kenora'!D36</f>
        <v>846.5</v>
      </c>
      <c r="BK24" s="100">
        <f>'Weather Kenora'!E36</f>
        <v>0</v>
      </c>
      <c r="BL24" s="100">
        <f>'Weather Kenora'!F36</f>
        <v>786.5</v>
      </c>
      <c r="BM24" s="100">
        <f>'Weather Kenora'!G36</f>
        <v>0</v>
      </c>
      <c r="BN24" s="100">
        <f>'Weather Kenora'!H36</f>
        <v>726.5</v>
      </c>
      <c r="BO24" s="100">
        <f>'Weather Kenora'!I36</f>
        <v>0</v>
      </c>
      <c r="BP24" s="100">
        <f>'Weather Kenora'!J36</f>
        <v>666.5</v>
      </c>
      <c r="BQ24" s="100">
        <f>'Weather Kenora'!K36</f>
        <v>0</v>
      </c>
      <c r="BR24" s="100">
        <f>'Weather Kenora'!L36</f>
        <v>606.5</v>
      </c>
      <c r="BS24" s="100">
        <f>'Weather Kenora'!M36</f>
        <v>0</v>
      </c>
      <c r="BT24" s="100">
        <f>'Weather Kenora'!N36</f>
        <v>546.5</v>
      </c>
      <c r="BU24" s="100">
        <f>'Weather Kenora'!O36</f>
        <v>0</v>
      </c>
      <c r="BV24" s="100">
        <f>'Weather Kenora'!P36</f>
        <v>486.5</v>
      </c>
      <c r="BW24" s="100">
        <f>'Weather Kenora'!Q36</f>
        <v>0</v>
      </c>
      <c r="BX24" s="100">
        <f>'Weather Kenora'!R36</f>
        <v>-8.2166666666666668</v>
      </c>
      <c r="BY24" s="5">
        <f>'Economic Variables'!D38</f>
        <v>6858.1</v>
      </c>
      <c r="BZ24" s="5">
        <f>'Economic Variables'!E38</f>
        <v>6871.1</v>
      </c>
      <c r="CA24" s="5">
        <f>'Economic Variables'!F38</f>
        <v>60.5</v>
      </c>
      <c r="CB24" s="5">
        <f>'Economic Variables'!G38</f>
        <v>60.9</v>
      </c>
      <c r="CC24" s="5">
        <f>'Economic Variables'!H38</f>
        <v>659861.19999999995</v>
      </c>
      <c r="CD24" s="5">
        <f>'Economic Variables'!I38</f>
        <v>6909.5</v>
      </c>
      <c r="CE24" s="5">
        <f>'Economic Variables'!J38</f>
        <v>6116</v>
      </c>
      <c r="CF24" s="5">
        <f>'Economic Variables'!K38</f>
        <v>413.5</v>
      </c>
      <c r="CG24" s="5">
        <f>'Economic Variables'!L38</f>
        <v>7819.1</v>
      </c>
      <c r="CH24" s="5">
        <f>'Economic Variables'!M38</f>
        <v>24.9</v>
      </c>
      <c r="CI24" s="5">
        <f>'Economic Variables'!N38</f>
        <v>1060.5</v>
      </c>
      <c r="CJ24" s="5">
        <f t="shared" si="10"/>
        <v>14728.6</v>
      </c>
      <c r="CK24" s="5">
        <f>'Economic Variables'!P38</f>
        <v>667487</v>
      </c>
      <c r="CL24" s="5">
        <f>'Economic Variables'!Q38</f>
        <v>7068</v>
      </c>
      <c r="CM24" s="5">
        <f>'Economic Variables'!R38</f>
        <v>7051</v>
      </c>
      <c r="CN24" s="5">
        <f>'Economic Variables'!S38</f>
        <v>3331</v>
      </c>
      <c r="CO24" s="5">
        <f>'Economic Variables'!W38</f>
        <v>0</v>
      </c>
      <c r="CP24" s="5">
        <f>'Economic Variables'!X38</f>
        <v>0</v>
      </c>
      <c r="CQ24" s="5">
        <f>'Economic Variables'!Y38</f>
        <v>0</v>
      </c>
      <c r="CR24" s="5">
        <f t="shared" si="101"/>
        <v>23</v>
      </c>
      <c r="CS24" s="69">
        <f t="shared" si="102"/>
        <v>1.3617278360175928</v>
      </c>
      <c r="CT24" s="5">
        <f t="shared" si="103"/>
        <v>529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1</v>
      </c>
      <c r="DF24">
        <v>0</v>
      </c>
      <c r="DG24">
        <f t="shared" si="107"/>
        <v>0</v>
      </c>
      <c r="DH24">
        <f t="shared" si="107"/>
        <v>1</v>
      </c>
      <c r="DI24">
        <f t="shared" si="11"/>
        <v>1</v>
      </c>
      <c r="DJ24">
        <v>30</v>
      </c>
      <c r="DK24">
        <v>20</v>
      </c>
      <c r="DL24">
        <v>0</v>
      </c>
      <c r="DM24">
        <v>0</v>
      </c>
      <c r="DN24">
        <f t="shared" si="104"/>
        <v>0</v>
      </c>
      <c r="DO24">
        <v>0</v>
      </c>
      <c r="DP24" s="61">
        <f t="shared" si="12"/>
        <v>0</v>
      </c>
      <c r="DQ24" s="61">
        <f t="shared" si="13"/>
        <v>0</v>
      </c>
      <c r="DR24" s="61">
        <f t="shared" si="14"/>
        <v>0</v>
      </c>
      <c r="DS24" s="61">
        <f t="shared" si="15"/>
        <v>0</v>
      </c>
      <c r="DT24" s="61">
        <f t="shared" si="16"/>
        <v>0</v>
      </c>
      <c r="DU24" s="61">
        <f t="shared" si="17"/>
        <v>0</v>
      </c>
      <c r="DV24" s="61">
        <f t="shared" si="18"/>
        <v>0</v>
      </c>
      <c r="DW24" s="61">
        <f t="shared" si="19"/>
        <v>0</v>
      </c>
      <c r="DX24" s="61">
        <f t="shared" si="20"/>
        <v>0</v>
      </c>
      <c r="DY24" s="61">
        <f t="shared" si="21"/>
        <v>0</v>
      </c>
      <c r="DZ24" s="61">
        <f t="shared" si="22"/>
        <v>0</v>
      </c>
      <c r="EA24" s="61">
        <f t="shared" si="23"/>
        <v>0</v>
      </c>
      <c r="EB24" s="61">
        <f t="shared" si="24"/>
        <v>0</v>
      </c>
      <c r="EC24" s="61">
        <f t="shared" si="25"/>
        <v>0</v>
      </c>
      <c r="ED24" s="61">
        <f t="shared" si="26"/>
        <v>0</v>
      </c>
      <c r="EE24" s="61">
        <f t="shared" si="27"/>
        <v>0</v>
      </c>
      <c r="EF24" s="61">
        <f t="shared" si="28"/>
        <v>0</v>
      </c>
      <c r="EG24" s="61">
        <f t="shared" si="29"/>
        <v>0</v>
      </c>
      <c r="EH24" s="61">
        <f t="shared" si="30"/>
        <v>0</v>
      </c>
      <c r="EI24" s="61">
        <f t="shared" si="31"/>
        <v>0</v>
      </c>
      <c r="EJ24" s="61">
        <f t="shared" si="32"/>
        <v>0</v>
      </c>
      <c r="EK24" s="61">
        <f t="shared" si="33"/>
        <v>0</v>
      </c>
      <c r="EL24" s="61">
        <f t="shared" si="34"/>
        <v>0</v>
      </c>
      <c r="EM24" s="61">
        <f t="shared" si="35"/>
        <v>0</v>
      </c>
      <c r="EN24" s="61">
        <f t="shared" si="36"/>
        <v>0</v>
      </c>
      <c r="EO24" s="61">
        <f t="shared" si="37"/>
        <v>0</v>
      </c>
      <c r="EP24" s="61">
        <f t="shared" si="38"/>
        <v>0</v>
      </c>
      <c r="EQ24" s="61">
        <f t="shared" si="39"/>
        <v>0</v>
      </c>
      <c r="ER24" s="67">
        <f t="shared" si="108"/>
        <v>22.062546001408723</v>
      </c>
      <c r="ES24" s="67">
        <f t="shared" si="109"/>
        <v>90.954592723001142</v>
      </c>
      <c r="ET24" s="67">
        <f t="shared" si="110"/>
        <v>2607.1574243913292</v>
      </c>
      <c r="EU24" s="67">
        <f t="shared" si="111"/>
        <v>40379.885620393368</v>
      </c>
      <c r="EV24" s="61">
        <f t="shared" si="112"/>
        <v>1738.1049495942195</v>
      </c>
      <c r="EW24" s="61">
        <f t="shared" si="113"/>
        <v>26919.923746928911</v>
      </c>
      <c r="EX24" s="16">
        <f t="shared" si="114"/>
        <v>33050183.147999782</v>
      </c>
      <c r="EY24" s="16">
        <f t="shared" si="115"/>
        <v>293232.17232736992</v>
      </c>
      <c r="EZ24" s="16">
        <f t="shared" si="116"/>
        <v>33343415.320327152</v>
      </c>
      <c r="FA24" s="16">
        <f t="shared" si="117"/>
        <v>49911.593513839849</v>
      </c>
      <c r="FB24" s="16">
        <f t="shared" si="118"/>
        <v>14266970.460000012</v>
      </c>
      <c r="FC24" s="16">
        <f t="shared" si="119"/>
        <v>346742.76333954814</v>
      </c>
      <c r="FD24" s="16">
        <f t="shared" si="120"/>
        <v>14613713.22333956</v>
      </c>
      <c r="FE24" s="16">
        <f t="shared" si="121"/>
        <v>5346.8025854743137</v>
      </c>
      <c r="FF24" s="16">
        <f t="shared" si="122"/>
        <v>27714665.740000002</v>
      </c>
      <c r="FG24" s="16">
        <f t="shared" si="123"/>
        <v>579764.12694156135</v>
      </c>
      <c r="FH24" s="16">
        <f t="shared" si="124"/>
        <v>28294429.86694156</v>
      </c>
      <c r="FI24" s="16">
        <f t="shared" si="125"/>
        <v>65989.505833333344</v>
      </c>
      <c r="FJ24" s="16">
        <f t="shared" si="126"/>
        <v>536.00888028492545</v>
      </c>
      <c r="FK24" s="16">
        <f t="shared" si="127"/>
        <v>17038462.903333332</v>
      </c>
      <c r="FL24" s="16">
        <f t="shared" si="128"/>
        <v>462014.70903150039</v>
      </c>
      <c r="FM24" s="16">
        <f t="shared" si="129"/>
        <v>17500477.612364832</v>
      </c>
      <c r="FN24" s="16">
        <f t="shared" si="130"/>
        <v>42675.713374999992</v>
      </c>
      <c r="FO24" s="16">
        <f t="shared" si="131"/>
        <v>21.669795918795806</v>
      </c>
      <c r="FP24" s="16">
        <f t="shared" si="64"/>
        <v>1000487.9291666667</v>
      </c>
      <c r="FQ24" s="16">
        <f t="shared" si="65"/>
        <v>2862.7258333333334</v>
      </c>
      <c r="FR24" s="16">
        <f t="shared" si="66"/>
        <v>13731.534932466075</v>
      </c>
      <c r="FS24" s="16">
        <f t="shared" si="67"/>
        <v>12192.755092773436</v>
      </c>
      <c r="FT24" s="16">
        <f t="shared" si="68"/>
        <v>32.695578206380212</v>
      </c>
      <c r="FU24" s="16">
        <f t="shared" si="69"/>
        <v>963.83108938048292</v>
      </c>
      <c r="FV24" s="16">
        <f t="shared" si="70"/>
        <v>191569.54416666672</v>
      </c>
      <c r="FW24" s="16">
        <f t="shared" si="71"/>
        <v>480.85462258383637</v>
      </c>
      <c r="FX24">
        <f t="shared" si="72"/>
        <v>0</v>
      </c>
      <c r="FY24">
        <f t="shared" si="73"/>
        <v>0</v>
      </c>
      <c r="FZ24">
        <f t="shared" si="74"/>
        <v>0</v>
      </c>
      <c r="GA24">
        <f t="shared" si="75"/>
        <v>0</v>
      </c>
      <c r="GB24">
        <f t="shared" si="76"/>
        <v>0</v>
      </c>
      <c r="GC24">
        <f t="shared" si="77"/>
        <v>0</v>
      </c>
      <c r="GD24">
        <f t="shared" si="78"/>
        <v>0</v>
      </c>
      <c r="GE24">
        <f t="shared" si="79"/>
        <v>0</v>
      </c>
      <c r="GF24">
        <f t="shared" si="80"/>
        <v>0</v>
      </c>
      <c r="GG24">
        <f t="shared" si="81"/>
        <v>0</v>
      </c>
      <c r="GH24">
        <f t="shared" si="82"/>
        <v>0</v>
      </c>
      <c r="GI24">
        <f t="shared" si="83"/>
        <v>0</v>
      </c>
      <c r="GJ24">
        <f t="shared" si="84"/>
        <v>0</v>
      </c>
      <c r="GK24">
        <f t="shared" si="85"/>
        <v>0</v>
      </c>
      <c r="GL24">
        <f t="shared" si="86"/>
        <v>0</v>
      </c>
      <c r="GM24">
        <f t="shared" si="87"/>
        <v>0</v>
      </c>
      <c r="GN24">
        <f t="shared" si="88"/>
        <v>0</v>
      </c>
      <c r="GO24">
        <f t="shared" si="89"/>
        <v>0</v>
      </c>
      <c r="GP24">
        <f t="shared" si="90"/>
        <v>0</v>
      </c>
      <c r="GQ24">
        <f t="shared" si="91"/>
        <v>0</v>
      </c>
      <c r="GR24">
        <f t="shared" si="92"/>
        <v>0</v>
      </c>
      <c r="GS24">
        <f t="shared" si="93"/>
        <v>0</v>
      </c>
      <c r="GT24">
        <f t="shared" si="94"/>
        <v>0</v>
      </c>
      <c r="GU24">
        <f t="shared" si="95"/>
        <v>0</v>
      </c>
      <c r="GV24">
        <f t="shared" si="96"/>
        <v>0</v>
      </c>
      <c r="GW24">
        <f t="shared" si="97"/>
        <v>0</v>
      </c>
      <c r="GX24">
        <f t="shared" si="98"/>
        <v>0</v>
      </c>
      <c r="GY24">
        <f t="shared" si="99"/>
        <v>0</v>
      </c>
      <c r="GZ24">
        <f t="shared" si="100"/>
        <v>0</v>
      </c>
      <c r="HA24" s="2">
        <v>0</v>
      </c>
      <c r="HB24" s="2">
        <v>0</v>
      </c>
      <c r="HC24" s="2">
        <v>0</v>
      </c>
      <c r="HD24" s="2">
        <v>0</v>
      </c>
      <c r="HE24" s="2">
        <v>0</v>
      </c>
    </row>
    <row r="25" spans="1:213" s="2" customFormat="1" x14ac:dyDescent="0.25">
      <c r="A25" s="3">
        <v>41974</v>
      </c>
      <c r="B25">
        <f t="shared" si="105"/>
        <v>2014</v>
      </c>
      <c r="C25" s="2">
        <v>34191036.516999617</v>
      </c>
      <c r="D25" s="2">
        <f>VLOOKUP(B25,'Historic CDM'!$B$127:$I$138,2,FALSE)/12</f>
        <v>267573.10428401973</v>
      </c>
      <c r="E25" s="2">
        <f t="shared" si="3"/>
        <v>34458609.621283635</v>
      </c>
      <c r="F25" s="2">
        <v>45255.453686104956</v>
      </c>
      <c r="G25" s="230">
        <v>13323531.779999984</v>
      </c>
      <c r="H25" s="2">
        <f>VLOOKUP(B25,'Historic CDM'!$B$127:$I$138,3,FALSE)/12</f>
        <v>321556.57915866212</v>
      </c>
      <c r="I25" s="2">
        <f t="shared" si="4"/>
        <v>13645088.359158646</v>
      </c>
      <c r="J25" s="231">
        <v>4603.9368369513031</v>
      </c>
      <c r="K25" s="230">
        <v>26134928</v>
      </c>
      <c r="L25" s="2">
        <f>VLOOKUP(B25,'Historic CDM'!$B$127:$I$138,4,FALSE)/12</f>
        <v>562052.64212333038</v>
      </c>
      <c r="M25" s="2">
        <f t="shared" si="5"/>
        <v>26696980.64212333</v>
      </c>
      <c r="N25" s="234">
        <v>57568.895833333343</v>
      </c>
      <c r="O25" s="231">
        <v>471.78593516680951</v>
      </c>
      <c r="P25" s="230">
        <v>17475617.453333337</v>
      </c>
      <c r="Q25" s="231">
        <f>VLOOKUP(B25,'Historic CDM'!$B$127:$I$138,5,FALSE)/12</f>
        <v>462014.70903150039</v>
      </c>
      <c r="R25" s="2">
        <f t="shared" si="6"/>
        <v>17937632.162364837</v>
      </c>
      <c r="S25" s="2">
        <v>42675.713374999992</v>
      </c>
      <c r="T25" s="231">
        <v>21.764861828751044</v>
      </c>
      <c r="U25" s="231">
        <v>859247.9291666667</v>
      </c>
      <c r="V25" s="2">
        <v>2434.7258333333334</v>
      </c>
      <c r="W25" s="231">
        <v>13203.609574764127</v>
      </c>
      <c r="X25" s="231">
        <v>12192.755092773436</v>
      </c>
      <c r="Y25" s="2">
        <v>32.695578206380212</v>
      </c>
      <c r="Z25" s="231">
        <v>170.62514886922315</v>
      </c>
      <c r="AA25" s="233">
        <v>174980.44416666671</v>
      </c>
      <c r="AB25" s="231">
        <v>446.06320344863673</v>
      </c>
      <c r="AC25" s="237">
        <v>4029616.1700000023</v>
      </c>
      <c r="AD25" s="231">
        <f>VLOOKUP(B25,'Historic CDM'!$N$127:$S$138,2,FALSE)/12</f>
        <v>25659.068043350173</v>
      </c>
      <c r="AE25" s="2">
        <f t="shared" si="7"/>
        <v>4055275.2380433525</v>
      </c>
      <c r="AF25" s="163">
        <v>4642</v>
      </c>
      <c r="AG25" s="231">
        <v>2320337.09</v>
      </c>
      <c r="AH25" s="231">
        <f>VLOOKUP(B25,'Historic CDM'!$N$127:$S$138,3,FALSE)/12</f>
        <v>25186.184180886008</v>
      </c>
      <c r="AI25" s="2">
        <f t="shared" si="8"/>
        <v>2345523.2741808859</v>
      </c>
      <c r="AJ25" s="247">
        <v>745</v>
      </c>
      <c r="AK25" s="231">
        <v>3693995.5199999996</v>
      </c>
      <c r="AL25" s="231">
        <f>VLOOKUP(B25,'Historic CDM'!$N$127:$S$138,4,FALSE)/12</f>
        <v>17711.484818230958</v>
      </c>
      <c r="AM25" s="2">
        <f t="shared" si="9"/>
        <v>3711707.0048182304</v>
      </c>
      <c r="AN25" s="231">
        <v>8374.34</v>
      </c>
      <c r="AO25" s="4">
        <v>62</v>
      </c>
      <c r="AP25" s="231">
        <v>142879</v>
      </c>
      <c r="AQ25" s="231">
        <v>428</v>
      </c>
      <c r="AR25" s="231">
        <v>533</v>
      </c>
      <c r="AS25" s="231">
        <v>17142.07</v>
      </c>
      <c r="AT25">
        <v>33</v>
      </c>
      <c r="AU25" s="100">
        <f>'Weather Thunder Bay'!D37</f>
        <v>858.98</v>
      </c>
      <c r="AV25" s="100">
        <f>'Weather Thunder Bay'!E37</f>
        <v>0</v>
      </c>
      <c r="AW25" s="100">
        <f>'Weather Thunder Bay'!F37</f>
        <v>796.98</v>
      </c>
      <c r="AX25" s="100">
        <f>'Weather Thunder Bay'!G37</f>
        <v>0</v>
      </c>
      <c r="AY25" s="100">
        <f>'Weather Thunder Bay'!H37</f>
        <v>734.98</v>
      </c>
      <c r="AZ25" s="100">
        <f>'Weather Thunder Bay'!I37</f>
        <v>0</v>
      </c>
      <c r="BA25" s="100">
        <f>'Weather Thunder Bay'!J37</f>
        <v>672.98</v>
      </c>
      <c r="BB25" s="100">
        <f>'Weather Thunder Bay'!K37</f>
        <v>0</v>
      </c>
      <c r="BC25" s="100">
        <f>'Weather Thunder Bay'!L37</f>
        <v>610.98</v>
      </c>
      <c r="BD25" s="100">
        <f>'Weather Thunder Bay'!M37</f>
        <v>0</v>
      </c>
      <c r="BE25" s="100">
        <f>'Weather Thunder Bay'!N37</f>
        <v>548.98</v>
      </c>
      <c r="BF25" s="100">
        <f>'Weather Thunder Bay'!O37</f>
        <v>0</v>
      </c>
      <c r="BG25" s="100">
        <f>'Weather Thunder Bay'!P37</f>
        <v>486.98</v>
      </c>
      <c r="BH25" s="100">
        <f>'Weather Thunder Bay'!Q37</f>
        <v>0</v>
      </c>
      <c r="BI25" s="100">
        <f>'Weather Thunder Bay'!R37</f>
        <v>-7.7089432834681002</v>
      </c>
      <c r="BJ25" s="100">
        <f>'Weather Kenora'!D37</f>
        <v>928.7</v>
      </c>
      <c r="BK25" s="100">
        <f>'Weather Kenora'!E37</f>
        <v>0</v>
      </c>
      <c r="BL25" s="100">
        <f>'Weather Kenora'!F37</f>
        <v>866.7</v>
      </c>
      <c r="BM25" s="100">
        <f>'Weather Kenora'!G37</f>
        <v>0</v>
      </c>
      <c r="BN25" s="100">
        <f>'Weather Kenora'!H37</f>
        <v>804.7</v>
      </c>
      <c r="BO25" s="100">
        <f>'Weather Kenora'!I37</f>
        <v>0</v>
      </c>
      <c r="BP25" s="100">
        <f>'Weather Kenora'!J37</f>
        <v>742.7</v>
      </c>
      <c r="BQ25" s="100">
        <f>'Weather Kenora'!K37</f>
        <v>0</v>
      </c>
      <c r="BR25" s="100">
        <f>'Weather Kenora'!L37</f>
        <v>680.7</v>
      </c>
      <c r="BS25" s="100">
        <f>'Weather Kenora'!M37</f>
        <v>0</v>
      </c>
      <c r="BT25" s="100">
        <f>'Weather Kenora'!N37</f>
        <v>618.70000000000005</v>
      </c>
      <c r="BU25" s="100">
        <f>'Weather Kenora'!O37</f>
        <v>0</v>
      </c>
      <c r="BV25" s="100">
        <f>'Weather Kenora'!P37</f>
        <v>556.70000000000005</v>
      </c>
      <c r="BW25" s="100">
        <f>'Weather Kenora'!Q37</f>
        <v>0</v>
      </c>
      <c r="BX25" s="100">
        <f>'Weather Kenora'!R37</f>
        <v>-9.9580645161290295</v>
      </c>
      <c r="BY25" s="5">
        <f>'Economic Variables'!D39</f>
        <v>6860</v>
      </c>
      <c r="BZ25" s="5">
        <f>'Economic Variables'!E39</f>
        <v>6863.1</v>
      </c>
      <c r="CA25" s="5">
        <f>'Economic Variables'!F39</f>
        <v>60.5</v>
      </c>
      <c r="CB25" s="5">
        <f>'Economic Variables'!G39</f>
        <v>60.6</v>
      </c>
      <c r="CC25" s="5">
        <f>'Economic Variables'!H39</f>
        <v>659861.19999999995</v>
      </c>
      <c r="CD25" s="5">
        <f>'Economic Variables'!I39</f>
        <v>6909.5</v>
      </c>
      <c r="CE25" s="5">
        <f>'Economic Variables'!J39</f>
        <v>6116</v>
      </c>
      <c r="CF25" s="5">
        <f>'Economic Variables'!K39</f>
        <v>413.5</v>
      </c>
      <c r="CG25" s="5">
        <f>'Economic Variables'!L39</f>
        <v>7819.1</v>
      </c>
      <c r="CH25" s="5">
        <f>'Economic Variables'!M39</f>
        <v>24.9</v>
      </c>
      <c r="CI25" s="5">
        <f>'Economic Variables'!N39</f>
        <v>1060.5</v>
      </c>
      <c r="CJ25" s="5">
        <f t="shared" si="10"/>
        <v>14728.6</v>
      </c>
      <c r="CK25" s="5">
        <f>'Economic Variables'!P39</f>
        <v>667487</v>
      </c>
      <c r="CL25" s="5">
        <f>'Economic Variables'!Q39</f>
        <v>7068</v>
      </c>
      <c r="CM25" s="5">
        <f>'Economic Variables'!R39</f>
        <v>7051</v>
      </c>
      <c r="CN25" s="5">
        <f>'Economic Variables'!S39</f>
        <v>3331</v>
      </c>
      <c r="CO25" s="5">
        <f>'Economic Variables'!W39</f>
        <v>0</v>
      </c>
      <c r="CP25" s="5">
        <f>'Economic Variables'!X39</f>
        <v>0</v>
      </c>
      <c r="CQ25" s="5">
        <f>'Economic Variables'!Y39</f>
        <v>0</v>
      </c>
      <c r="CR25" s="5">
        <f t="shared" si="101"/>
        <v>24</v>
      </c>
      <c r="CS25" s="69">
        <f t="shared" si="102"/>
        <v>1.3802112417116059</v>
      </c>
      <c r="CT25" s="5">
        <f t="shared" si="103"/>
        <v>576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1</v>
      </c>
      <c r="DG25">
        <f t="shared" si="107"/>
        <v>0</v>
      </c>
      <c r="DH25">
        <f t="shared" si="107"/>
        <v>0</v>
      </c>
      <c r="DI25">
        <f t="shared" si="11"/>
        <v>0</v>
      </c>
      <c r="DJ25">
        <v>31</v>
      </c>
      <c r="DK25">
        <v>21</v>
      </c>
      <c r="DL25">
        <v>0</v>
      </c>
      <c r="DM25">
        <v>0</v>
      </c>
      <c r="DN25">
        <f t="shared" si="104"/>
        <v>0</v>
      </c>
      <c r="DO25">
        <v>0</v>
      </c>
      <c r="DP25" s="61">
        <f t="shared" si="12"/>
        <v>0</v>
      </c>
      <c r="DQ25" s="61">
        <f t="shared" si="13"/>
        <v>0</v>
      </c>
      <c r="DR25" s="61">
        <f t="shared" si="14"/>
        <v>0</v>
      </c>
      <c r="DS25" s="61">
        <f t="shared" si="15"/>
        <v>0</v>
      </c>
      <c r="DT25" s="61">
        <f t="shared" si="16"/>
        <v>0</v>
      </c>
      <c r="DU25" s="61">
        <f t="shared" si="17"/>
        <v>0</v>
      </c>
      <c r="DV25" s="61">
        <f t="shared" si="18"/>
        <v>0</v>
      </c>
      <c r="DW25" s="61">
        <f t="shared" si="19"/>
        <v>0</v>
      </c>
      <c r="DX25" s="61">
        <f t="shared" si="20"/>
        <v>0</v>
      </c>
      <c r="DY25" s="61">
        <f t="shared" si="21"/>
        <v>0</v>
      </c>
      <c r="DZ25" s="61">
        <f t="shared" si="22"/>
        <v>0</v>
      </c>
      <c r="EA25" s="61">
        <f t="shared" si="23"/>
        <v>0</v>
      </c>
      <c r="EB25" s="61">
        <f t="shared" si="24"/>
        <v>0</v>
      </c>
      <c r="EC25" s="61">
        <f t="shared" si="25"/>
        <v>0</v>
      </c>
      <c r="ED25" s="61">
        <f t="shared" si="26"/>
        <v>0</v>
      </c>
      <c r="EE25" s="61">
        <f t="shared" si="27"/>
        <v>0</v>
      </c>
      <c r="EF25" s="61">
        <f t="shared" si="28"/>
        <v>0</v>
      </c>
      <c r="EG25" s="61">
        <f t="shared" si="29"/>
        <v>0</v>
      </c>
      <c r="EH25" s="61">
        <f t="shared" si="30"/>
        <v>0</v>
      </c>
      <c r="EI25" s="61">
        <f t="shared" si="31"/>
        <v>0</v>
      </c>
      <c r="EJ25" s="61">
        <f t="shared" si="32"/>
        <v>0</v>
      </c>
      <c r="EK25" s="61">
        <f t="shared" si="33"/>
        <v>0</v>
      </c>
      <c r="EL25" s="61">
        <f t="shared" si="34"/>
        <v>0</v>
      </c>
      <c r="EM25" s="61">
        <f t="shared" si="35"/>
        <v>0</v>
      </c>
      <c r="EN25" s="61">
        <f t="shared" si="36"/>
        <v>0</v>
      </c>
      <c r="EO25" s="61">
        <f t="shared" si="37"/>
        <v>0</v>
      </c>
      <c r="EP25" s="61">
        <f t="shared" si="38"/>
        <v>0</v>
      </c>
      <c r="EQ25" s="61">
        <f t="shared" si="39"/>
        <v>0</v>
      </c>
      <c r="ER25" s="67">
        <f t="shared" si="108"/>
        <v>24.562079523263364</v>
      </c>
      <c r="ES25" s="67">
        <f t="shared" si="109"/>
        <v>95.606033750344551</v>
      </c>
      <c r="ET25" s="67">
        <f t="shared" si="110"/>
        <v>2694.6220684441873</v>
      </c>
      <c r="EU25" s="67">
        <f t="shared" si="111"/>
        <v>39245.503455678365</v>
      </c>
      <c r="EV25" s="61">
        <f t="shared" si="112"/>
        <v>1825.3891431396105</v>
      </c>
      <c r="EW25" s="61">
        <f t="shared" si="113"/>
        <v>26585.66363126599</v>
      </c>
      <c r="EX25" s="16">
        <f t="shared" si="114"/>
        <v>38220652.686999619</v>
      </c>
      <c r="EY25" s="16">
        <f t="shared" si="115"/>
        <v>293232.17232736992</v>
      </c>
      <c r="EZ25" s="16">
        <f t="shared" si="116"/>
        <v>38513884.859326988</v>
      </c>
      <c r="FA25" s="16">
        <f t="shared" si="117"/>
        <v>49897.453686104956</v>
      </c>
      <c r="FB25" s="16">
        <f t="shared" si="118"/>
        <v>15643868.869999984</v>
      </c>
      <c r="FC25" s="16">
        <f t="shared" si="119"/>
        <v>346742.76333954814</v>
      </c>
      <c r="FD25" s="16">
        <f t="shared" si="120"/>
        <v>15990611.633339532</v>
      </c>
      <c r="FE25" s="16">
        <f t="shared" si="121"/>
        <v>5348.9368369513031</v>
      </c>
      <c r="FF25" s="16">
        <f t="shared" si="122"/>
        <v>29828923.52</v>
      </c>
      <c r="FG25" s="16">
        <f t="shared" si="123"/>
        <v>579764.12694156135</v>
      </c>
      <c r="FH25" s="16">
        <f t="shared" si="124"/>
        <v>30408687.646941561</v>
      </c>
      <c r="FI25" s="16">
        <f t="shared" si="125"/>
        <v>65943.23583333334</v>
      </c>
      <c r="FJ25" s="16">
        <f t="shared" si="126"/>
        <v>533.78593516680951</v>
      </c>
      <c r="FK25" s="16">
        <f t="shared" si="127"/>
        <v>17475617.453333337</v>
      </c>
      <c r="FL25" s="16">
        <f t="shared" si="128"/>
        <v>462014.70903150039</v>
      </c>
      <c r="FM25" s="16">
        <f t="shared" si="129"/>
        <v>17937632.162364837</v>
      </c>
      <c r="FN25" s="16">
        <f t="shared" si="130"/>
        <v>42675.713374999992</v>
      </c>
      <c r="FO25" s="16">
        <f t="shared" si="131"/>
        <v>21.764861828751044</v>
      </c>
      <c r="FP25" s="16">
        <f t="shared" si="64"/>
        <v>1002126.9291666667</v>
      </c>
      <c r="FQ25" s="16">
        <f t="shared" si="65"/>
        <v>2862.7258333333334</v>
      </c>
      <c r="FR25" s="16">
        <f t="shared" si="66"/>
        <v>13736.609574764127</v>
      </c>
      <c r="FS25" s="16">
        <f t="shared" si="67"/>
        <v>12192.755092773436</v>
      </c>
      <c r="FT25" s="16">
        <f t="shared" si="68"/>
        <v>32.695578206380212</v>
      </c>
      <c r="FU25" s="16">
        <f t="shared" si="69"/>
        <v>1029.6051488692233</v>
      </c>
      <c r="FV25" s="16">
        <f t="shared" si="70"/>
        <v>192122.51416666672</v>
      </c>
      <c r="FW25" s="16">
        <f t="shared" si="71"/>
        <v>479.06320344863673</v>
      </c>
      <c r="FX25">
        <f t="shared" si="72"/>
        <v>0</v>
      </c>
      <c r="FY25">
        <f t="shared" si="73"/>
        <v>0</v>
      </c>
      <c r="FZ25">
        <f t="shared" si="74"/>
        <v>0</v>
      </c>
      <c r="GA25">
        <f t="shared" si="75"/>
        <v>0</v>
      </c>
      <c r="GB25">
        <f t="shared" si="76"/>
        <v>0</v>
      </c>
      <c r="GC25">
        <f t="shared" si="77"/>
        <v>0</v>
      </c>
      <c r="GD25">
        <f t="shared" si="78"/>
        <v>0</v>
      </c>
      <c r="GE25">
        <f t="shared" si="79"/>
        <v>0</v>
      </c>
      <c r="GF25">
        <f t="shared" si="80"/>
        <v>0</v>
      </c>
      <c r="GG25">
        <f t="shared" si="81"/>
        <v>0</v>
      </c>
      <c r="GH25">
        <f t="shared" si="82"/>
        <v>0</v>
      </c>
      <c r="GI25">
        <f t="shared" si="83"/>
        <v>0</v>
      </c>
      <c r="GJ25">
        <f t="shared" si="84"/>
        <v>0</v>
      </c>
      <c r="GK25">
        <f t="shared" si="85"/>
        <v>0</v>
      </c>
      <c r="GL25">
        <f t="shared" si="86"/>
        <v>0</v>
      </c>
      <c r="GM25">
        <f t="shared" si="87"/>
        <v>0</v>
      </c>
      <c r="GN25">
        <f t="shared" si="88"/>
        <v>0</v>
      </c>
      <c r="GO25">
        <f t="shared" si="89"/>
        <v>0</v>
      </c>
      <c r="GP25">
        <f t="shared" si="90"/>
        <v>0</v>
      </c>
      <c r="GQ25">
        <f t="shared" si="91"/>
        <v>0</v>
      </c>
      <c r="GR25">
        <f t="shared" si="92"/>
        <v>0</v>
      </c>
      <c r="GS25">
        <f t="shared" si="93"/>
        <v>0</v>
      </c>
      <c r="GT25">
        <f t="shared" si="94"/>
        <v>0</v>
      </c>
      <c r="GU25">
        <f t="shared" si="95"/>
        <v>0</v>
      </c>
      <c r="GV25">
        <f t="shared" si="96"/>
        <v>0</v>
      </c>
      <c r="GW25">
        <f t="shared" si="97"/>
        <v>0</v>
      </c>
      <c r="GX25">
        <f t="shared" si="98"/>
        <v>0</v>
      </c>
      <c r="GY25">
        <f t="shared" si="99"/>
        <v>0</v>
      </c>
      <c r="GZ25">
        <f t="shared" si="100"/>
        <v>0</v>
      </c>
      <c r="HA25" s="2">
        <v>0</v>
      </c>
      <c r="HB25" s="2">
        <v>0</v>
      </c>
      <c r="HC25" s="2">
        <v>0</v>
      </c>
      <c r="HD25" s="2">
        <v>0</v>
      </c>
      <c r="HE25" s="2">
        <v>0</v>
      </c>
    </row>
    <row r="26" spans="1:213" s="2" customFormat="1" x14ac:dyDescent="0.25">
      <c r="A26" s="3">
        <v>42005</v>
      </c>
      <c r="B26">
        <f t="shared" si="105"/>
        <v>2015</v>
      </c>
      <c r="C26" s="2">
        <v>36508095.939999245</v>
      </c>
      <c r="D26" s="2">
        <f>VLOOKUP(B26,'Historic CDM'!$B$127:$I$138,2,FALSE)/12</f>
        <v>556901.01313599816</v>
      </c>
      <c r="E26" s="2">
        <f t="shared" si="3"/>
        <v>37064996.953135245</v>
      </c>
      <c r="F26" s="2">
        <v>45265.181096785673</v>
      </c>
      <c r="G26" s="230">
        <v>14647867.091999978</v>
      </c>
      <c r="H26" s="2">
        <f>VLOOKUP(B26,'Historic CDM'!$B$127:$I$138,3,FALSE)/12</f>
        <v>398513.30652636965</v>
      </c>
      <c r="I26" s="2">
        <f t="shared" si="4"/>
        <v>15046380.398526348</v>
      </c>
      <c r="J26" s="231">
        <v>4604.0063733475017</v>
      </c>
      <c r="K26" s="230">
        <v>27731660</v>
      </c>
      <c r="L26" s="2">
        <f>VLOOKUP(B26,'Historic CDM'!$B$127:$I$138,4,FALSE)/12</f>
        <v>693188.18512970151</v>
      </c>
      <c r="M26" s="2">
        <f t="shared" si="5"/>
        <v>28424848.185129702</v>
      </c>
      <c r="N26" s="234">
        <v>55680.231666666667</v>
      </c>
      <c r="O26" s="231">
        <v>471.48375075476059</v>
      </c>
      <c r="P26" s="230">
        <v>16890112.045833331</v>
      </c>
      <c r="Q26" s="231">
        <f>VLOOKUP(B26,'Historic CDM'!$B$127:$I$138,5,FALSE)/12</f>
        <v>1181042.3454749039</v>
      </c>
      <c r="R26" s="2">
        <f t="shared" si="6"/>
        <v>18071154.391308233</v>
      </c>
      <c r="S26" s="2">
        <v>44813.809633333331</v>
      </c>
      <c r="T26" s="231">
        <v>21.689549268947719</v>
      </c>
      <c r="U26" s="231">
        <v>794446.71250000002</v>
      </c>
      <c r="V26" s="2">
        <v>2253.5958333333333</v>
      </c>
      <c r="W26" s="231">
        <v>13208.175096311561</v>
      </c>
      <c r="X26" s="231">
        <v>12121.86</v>
      </c>
      <c r="Y26" s="2">
        <v>32</v>
      </c>
      <c r="Z26" s="231">
        <v>168.96425683382495</v>
      </c>
      <c r="AA26" s="233">
        <v>183661.23500000002</v>
      </c>
      <c r="AB26" s="231">
        <v>445.22278498113161</v>
      </c>
      <c r="AC26" s="237">
        <v>4279844.6099999994</v>
      </c>
      <c r="AD26" s="231">
        <f>VLOOKUP(B26,'Historic CDM'!$N$127:$S$138,2,FALSE)/12</f>
        <v>38176.94444755555</v>
      </c>
      <c r="AE26" s="2">
        <f t="shared" si="7"/>
        <v>4318021.554447555</v>
      </c>
      <c r="AF26" s="163">
        <v>4639</v>
      </c>
      <c r="AG26" s="231">
        <v>2385840.5100000007</v>
      </c>
      <c r="AH26" s="231">
        <f>VLOOKUP(B26,'Historic CDM'!$N$127:$S$138,3,FALSE)/12</f>
        <v>33085.890391038374</v>
      </c>
      <c r="AI26" s="2">
        <f t="shared" si="8"/>
        <v>2418926.400391039</v>
      </c>
      <c r="AJ26" s="247">
        <v>745.41666666666663</v>
      </c>
      <c r="AK26" s="231">
        <v>3978431.34</v>
      </c>
      <c r="AL26" s="231">
        <f>VLOOKUP(B26,'Historic CDM'!$N$127:$S$138,4,FALSE)/12</f>
        <v>86127.441359897624</v>
      </c>
      <c r="AM26" s="2">
        <f t="shared" si="9"/>
        <v>4064558.7813598975</v>
      </c>
      <c r="AN26" s="231">
        <v>8624.7000000000007</v>
      </c>
      <c r="AO26" s="4">
        <v>62.083333333333336</v>
      </c>
      <c r="AP26" s="231">
        <v>194835</v>
      </c>
      <c r="AQ26" s="231">
        <v>419</v>
      </c>
      <c r="AR26" s="231">
        <v>533</v>
      </c>
      <c r="AS26" s="231">
        <v>16910.809999999998</v>
      </c>
      <c r="AT26">
        <v>33</v>
      </c>
      <c r="AU26" s="100">
        <f>'Weather Thunder Bay'!D38</f>
        <v>1063.48</v>
      </c>
      <c r="AV26" s="100">
        <f>'Weather Thunder Bay'!E38</f>
        <v>0</v>
      </c>
      <c r="AW26" s="100">
        <f>'Weather Thunder Bay'!F38</f>
        <v>1001.48</v>
      </c>
      <c r="AX26" s="100">
        <f>'Weather Thunder Bay'!G38</f>
        <v>0</v>
      </c>
      <c r="AY26" s="100">
        <f>'Weather Thunder Bay'!H38</f>
        <v>939.48</v>
      </c>
      <c r="AZ26" s="100">
        <f>'Weather Thunder Bay'!I38</f>
        <v>0</v>
      </c>
      <c r="BA26" s="100">
        <f>'Weather Thunder Bay'!J38</f>
        <v>877.48</v>
      </c>
      <c r="BB26" s="100">
        <f>'Weather Thunder Bay'!K38</f>
        <v>0</v>
      </c>
      <c r="BC26" s="100">
        <f>'Weather Thunder Bay'!L38</f>
        <v>815.48</v>
      </c>
      <c r="BD26" s="100">
        <f>'Weather Thunder Bay'!M38</f>
        <v>0</v>
      </c>
      <c r="BE26" s="100">
        <f>'Weather Thunder Bay'!N38</f>
        <v>753.48</v>
      </c>
      <c r="BF26" s="100">
        <f>'Weather Thunder Bay'!O38</f>
        <v>0</v>
      </c>
      <c r="BG26" s="100">
        <f>'Weather Thunder Bay'!P38</f>
        <v>691.48</v>
      </c>
      <c r="BH26" s="100">
        <f>'Weather Thunder Bay'!Q38</f>
        <v>0</v>
      </c>
      <c r="BI26" s="100">
        <f>'Weather Thunder Bay'!R38</f>
        <v>-14.305717477016488</v>
      </c>
      <c r="BJ26" s="100">
        <f>'Weather Kenora'!D38</f>
        <v>1100.2</v>
      </c>
      <c r="BK26" s="100">
        <f>'Weather Kenora'!E38</f>
        <v>0</v>
      </c>
      <c r="BL26" s="100">
        <f>'Weather Kenora'!F38</f>
        <v>1038.2</v>
      </c>
      <c r="BM26" s="100">
        <f>'Weather Kenora'!G38</f>
        <v>0</v>
      </c>
      <c r="BN26" s="100">
        <f>'Weather Kenora'!H38</f>
        <v>976.2</v>
      </c>
      <c r="BO26" s="100">
        <f>'Weather Kenora'!I38</f>
        <v>0</v>
      </c>
      <c r="BP26" s="100">
        <f>'Weather Kenora'!J38</f>
        <v>914.2</v>
      </c>
      <c r="BQ26" s="100">
        <f>'Weather Kenora'!K38</f>
        <v>0</v>
      </c>
      <c r="BR26" s="100">
        <f>'Weather Kenora'!L38</f>
        <v>852.2</v>
      </c>
      <c r="BS26" s="100">
        <f>'Weather Kenora'!M38</f>
        <v>0</v>
      </c>
      <c r="BT26" s="100">
        <f>'Weather Kenora'!N38</f>
        <v>790.2</v>
      </c>
      <c r="BU26" s="100">
        <f>'Weather Kenora'!O38</f>
        <v>0</v>
      </c>
      <c r="BV26" s="100">
        <f>'Weather Kenora'!P38</f>
        <v>728.2</v>
      </c>
      <c r="BW26" s="100">
        <f>'Weather Kenora'!Q38</f>
        <v>0</v>
      </c>
      <c r="BX26" s="100">
        <f>'Weather Kenora'!R38</f>
        <v>-15.490322580645167</v>
      </c>
      <c r="BY26" s="5">
        <f>'Economic Variables'!D40</f>
        <v>6851.1</v>
      </c>
      <c r="BZ26" s="5">
        <f>'Economic Variables'!E40</f>
        <v>6809.7</v>
      </c>
      <c r="CA26" s="5">
        <f>'Economic Variables'!F40</f>
        <v>60.2</v>
      </c>
      <c r="CB26" s="5">
        <f>'Economic Variables'!G40</f>
        <v>59.8</v>
      </c>
      <c r="CC26" s="5">
        <f>'Economic Variables'!H40</f>
        <v>677384</v>
      </c>
      <c r="CD26" s="5">
        <f>'Economic Variables'!I40</f>
        <v>7339.5</v>
      </c>
      <c r="CE26" s="5">
        <f>'Economic Variables'!J40</f>
        <v>6552.4</v>
      </c>
      <c r="CF26" s="5">
        <f>'Economic Variables'!K40</f>
        <v>411.5</v>
      </c>
      <c r="CG26" s="5">
        <f>'Economic Variables'!L40</f>
        <v>7477.6</v>
      </c>
      <c r="CH26" s="5">
        <f>'Economic Variables'!M40</f>
        <v>23.4</v>
      </c>
      <c r="CI26" s="5">
        <f>'Economic Variables'!N40</f>
        <v>885.4</v>
      </c>
      <c r="CJ26" s="5">
        <f t="shared" si="10"/>
        <v>14817.1</v>
      </c>
      <c r="CK26" s="5">
        <f>'Economic Variables'!P40</f>
        <v>668986</v>
      </c>
      <c r="CL26" s="5">
        <f>'Economic Variables'!Q40</f>
        <v>7183</v>
      </c>
      <c r="CM26" s="5">
        <f>'Economic Variables'!R40</f>
        <v>7210</v>
      </c>
      <c r="CN26" s="5">
        <f>'Economic Variables'!S40</f>
        <v>3401</v>
      </c>
      <c r="CO26" s="5">
        <f>'Economic Variables'!W40</f>
        <v>0</v>
      </c>
      <c r="CP26" s="5">
        <f>'Economic Variables'!X40</f>
        <v>0</v>
      </c>
      <c r="CQ26" s="5">
        <f>'Economic Variables'!Y40</f>
        <v>0</v>
      </c>
      <c r="CR26" s="5">
        <f t="shared" si="101"/>
        <v>25</v>
      </c>
      <c r="CS26" s="69">
        <f t="shared" si="102"/>
        <v>1.3979400086720377</v>
      </c>
      <c r="CT26" s="5">
        <f t="shared" si="103"/>
        <v>625</v>
      </c>
      <c r="CU26">
        <v>1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f t="shared" si="107"/>
        <v>0</v>
      </c>
      <c r="DH26">
        <f t="shared" si="107"/>
        <v>0</v>
      </c>
      <c r="DI26">
        <f t="shared" si="11"/>
        <v>0</v>
      </c>
      <c r="DJ26">
        <v>31</v>
      </c>
      <c r="DK26">
        <v>21</v>
      </c>
      <c r="DL26">
        <v>0</v>
      </c>
      <c r="DM26">
        <v>0</v>
      </c>
      <c r="DN26">
        <f t="shared" si="104"/>
        <v>0</v>
      </c>
      <c r="DO26">
        <v>0</v>
      </c>
      <c r="DP26" s="61">
        <f t="shared" si="12"/>
        <v>0</v>
      </c>
      <c r="DQ26" s="61">
        <f t="shared" si="13"/>
        <v>0</v>
      </c>
      <c r="DR26" s="61">
        <f t="shared" si="14"/>
        <v>0</v>
      </c>
      <c r="DS26" s="61">
        <f t="shared" si="15"/>
        <v>0</v>
      </c>
      <c r="DT26" s="61">
        <f t="shared" si="16"/>
        <v>0</v>
      </c>
      <c r="DU26" s="61">
        <f t="shared" si="17"/>
        <v>0</v>
      </c>
      <c r="DV26" s="61">
        <f t="shared" si="18"/>
        <v>0</v>
      </c>
      <c r="DW26" s="61">
        <f t="shared" si="19"/>
        <v>0</v>
      </c>
      <c r="DX26" s="61">
        <f t="shared" si="20"/>
        <v>0</v>
      </c>
      <c r="DY26" s="61">
        <f t="shared" si="21"/>
        <v>0</v>
      </c>
      <c r="DZ26" s="61">
        <f t="shared" si="22"/>
        <v>0</v>
      </c>
      <c r="EA26" s="61">
        <f t="shared" si="23"/>
        <v>0</v>
      </c>
      <c r="EB26" s="61">
        <f t="shared" si="24"/>
        <v>0</v>
      </c>
      <c r="EC26" s="61">
        <f t="shared" si="25"/>
        <v>0</v>
      </c>
      <c r="ED26" s="61">
        <f t="shared" si="26"/>
        <v>0</v>
      </c>
      <c r="EE26" s="61">
        <f t="shared" si="27"/>
        <v>0</v>
      </c>
      <c r="EF26" s="61">
        <f t="shared" si="28"/>
        <v>0</v>
      </c>
      <c r="EG26" s="61">
        <f t="shared" si="29"/>
        <v>0</v>
      </c>
      <c r="EH26" s="61">
        <f t="shared" si="30"/>
        <v>0</v>
      </c>
      <c r="EI26" s="61">
        <f t="shared" si="31"/>
        <v>0</v>
      </c>
      <c r="EJ26" s="61">
        <f t="shared" si="32"/>
        <v>0</v>
      </c>
      <c r="EK26" s="61">
        <f t="shared" si="33"/>
        <v>0</v>
      </c>
      <c r="EL26" s="61">
        <f t="shared" si="34"/>
        <v>0</v>
      </c>
      <c r="EM26" s="61">
        <f t="shared" si="35"/>
        <v>0</v>
      </c>
      <c r="EN26" s="61">
        <f t="shared" si="36"/>
        <v>0</v>
      </c>
      <c r="EO26" s="61">
        <f t="shared" si="37"/>
        <v>0</v>
      </c>
      <c r="EP26" s="61">
        <f t="shared" si="38"/>
        <v>0</v>
      </c>
      <c r="EQ26" s="61">
        <f t="shared" si="39"/>
        <v>0</v>
      </c>
      <c r="ER26" s="67">
        <f t="shared" si="108"/>
        <v>26.414233502078414</v>
      </c>
      <c r="ES26" s="67">
        <f t="shared" si="109"/>
        <v>105.42277101084447</v>
      </c>
      <c r="ET26" s="67">
        <f t="shared" si="110"/>
        <v>2870.8607605778097</v>
      </c>
      <c r="EU26" s="67">
        <f t="shared" si="111"/>
        <v>39674.921355920706</v>
      </c>
      <c r="EV26" s="61">
        <f t="shared" si="112"/>
        <v>1944.7766442623872</v>
      </c>
      <c r="EW26" s="61">
        <f t="shared" si="113"/>
        <v>26876.559628204352</v>
      </c>
      <c r="EX26" s="16">
        <f t="shared" si="114"/>
        <v>40787940.549999245</v>
      </c>
      <c r="EY26" s="16">
        <f t="shared" si="115"/>
        <v>595077.95758355374</v>
      </c>
      <c r="EZ26" s="16">
        <f t="shared" si="116"/>
        <v>41383018.507582799</v>
      </c>
      <c r="FA26" s="16">
        <f t="shared" si="117"/>
        <v>49904.181096785673</v>
      </c>
      <c r="FB26" s="16">
        <f t="shared" si="118"/>
        <v>17033707.601999979</v>
      </c>
      <c r="FC26" s="16">
        <f t="shared" si="119"/>
        <v>431599.19691740803</v>
      </c>
      <c r="FD26" s="16">
        <f t="shared" si="120"/>
        <v>17465306.798917387</v>
      </c>
      <c r="FE26" s="16">
        <f t="shared" si="121"/>
        <v>5349.4230400141687</v>
      </c>
      <c r="FF26" s="16">
        <f t="shared" si="122"/>
        <v>31710091.34</v>
      </c>
      <c r="FG26" s="16">
        <f t="shared" si="123"/>
        <v>779315.62648959912</v>
      </c>
      <c r="FH26" s="16">
        <f t="shared" si="124"/>
        <v>32489406.966489598</v>
      </c>
      <c r="FI26" s="16">
        <f t="shared" si="125"/>
        <v>64304.931666666671</v>
      </c>
      <c r="FJ26" s="16">
        <f t="shared" si="126"/>
        <v>533.56708408809391</v>
      </c>
      <c r="FK26" s="16">
        <f t="shared" si="127"/>
        <v>16890112.045833331</v>
      </c>
      <c r="FL26" s="16">
        <f t="shared" si="128"/>
        <v>1181042.3454749039</v>
      </c>
      <c r="FM26" s="16">
        <f t="shared" si="129"/>
        <v>18071154.391308233</v>
      </c>
      <c r="FN26" s="16">
        <f t="shared" si="130"/>
        <v>44813.809633333331</v>
      </c>
      <c r="FO26" s="16">
        <f t="shared" si="131"/>
        <v>21.689549268947719</v>
      </c>
      <c r="FP26" s="16">
        <f t="shared" si="64"/>
        <v>989281.71250000002</v>
      </c>
      <c r="FQ26" s="16">
        <f t="shared" si="65"/>
        <v>2672.5958333333333</v>
      </c>
      <c r="FR26" s="16">
        <f t="shared" si="66"/>
        <v>13741.175096311561</v>
      </c>
      <c r="FS26" s="16">
        <f t="shared" si="67"/>
        <v>12121.86</v>
      </c>
      <c r="FT26" s="16">
        <f t="shared" si="68"/>
        <v>32</v>
      </c>
      <c r="FU26" s="16">
        <f t="shared" si="69"/>
        <v>1232.444256833825</v>
      </c>
      <c r="FV26" s="16">
        <f t="shared" si="70"/>
        <v>200572.04500000001</v>
      </c>
      <c r="FW26" s="16">
        <f t="shared" si="71"/>
        <v>478.22278498113161</v>
      </c>
      <c r="FX26">
        <f t="shared" si="72"/>
        <v>0</v>
      </c>
      <c r="FY26">
        <f t="shared" si="73"/>
        <v>0</v>
      </c>
      <c r="FZ26">
        <f t="shared" si="74"/>
        <v>0</v>
      </c>
      <c r="GA26">
        <f t="shared" si="75"/>
        <v>0</v>
      </c>
      <c r="GB26">
        <f t="shared" si="76"/>
        <v>0</v>
      </c>
      <c r="GC26">
        <f t="shared" si="77"/>
        <v>0</v>
      </c>
      <c r="GD26">
        <f t="shared" si="78"/>
        <v>0</v>
      </c>
      <c r="GE26">
        <f t="shared" si="79"/>
        <v>0</v>
      </c>
      <c r="GF26">
        <f t="shared" si="80"/>
        <v>0</v>
      </c>
      <c r="GG26">
        <f t="shared" si="81"/>
        <v>0</v>
      </c>
      <c r="GH26">
        <f t="shared" si="82"/>
        <v>0</v>
      </c>
      <c r="GI26">
        <f t="shared" si="83"/>
        <v>0</v>
      </c>
      <c r="GJ26">
        <f t="shared" si="84"/>
        <v>0</v>
      </c>
      <c r="GK26">
        <f t="shared" si="85"/>
        <v>0</v>
      </c>
      <c r="GL26">
        <f t="shared" si="86"/>
        <v>0</v>
      </c>
      <c r="GM26">
        <f t="shared" si="87"/>
        <v>0</v>
      </c>
      <c r="GN26">
        <f t="shared" si="88"/>
        <v>0</v>
      </c>
      <c r="GO26">
        <f t="shared" si="89"/>
        <v>0</v>
      </c>
      <c r="GP26">
        <f t="shared" si="90"/>
        <v>0</v>
      </c>
      <c r="GQ26">
        <f t="shared" si="91"/>
        <v>0</v>
      </c>
      <c r="GR26">
        <f t="shared" si="92"/>
        <v>0</v>
      </c>
      <c r="GS26">
        <f t="shared" si="93"/>
        <v>0</v>
      </c>
      <c r="GT26">
        <f t="shared" si="94"/>
        <v>0</v>
      </c>
      <c r="GU26">
        <f t="shared" si="95"/>
        <v>0</v>
      </c>
      <c r="GV26">
        <f t="shared" si="96"/>
        <v>0</v>
      </c>
      <c r="GW26">
        <f t="shared" si="97"/>
        <v>0</v>
      </c>
      <c r="GX26">
        <f t="shared" si="98"/>
        <v>0</v>
      </c>
      <c r="GY26">
        <f t="shared" si="99"/>
        <v>0</v>
      </c>
      <c r="GZ26">
        <f t="shared" si="100"/>
        <v>0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</row>
    <row r="27" spans="1:213" s="2" customFormat="1" x14ac:dyDescent="0.25">
      <c r="A27" s="3">
        <v>42036</v>
      </c>
      <c r="B27">
        <f t="shared" si="105"/>
        <v>2015</v>
      </c>
      <c r="C27" s="2">
        <v>31660210.639999628</v>
      </c>
      <c r="D27" s="2">
        <f>VLOOKUP(B27,'Historic CDM'!$B$127:$I$138,2,FALSE)/12</f>
        <v>556901.01313599816</v>
      </c>
      <c r="E27" s="2">
        <f t="shared" si="3"/>
        <v>32217111.653135628</v>
      </c>
      <c r="F27" s="2">
        <v>45274.908507466389</v>
      </c>
      <c r="G27" s="230">
        <v>13318489.569999987</v>
      </c>
      <c r="H27" s="2">
        <f>VLOOKUP(B27,'Historic CDM'!$B$127:$I$138,3,FALSE)/12</f>
        <v>398513.30652636965</v>
      </c>
      <c r="I27" s="2">
        <f t="shared" si="4"/>
        <v>13717002.876526358</v>
      </c>
      <c r="J27" s="231">
        <v>4604.0759097437003</v>
      </c>
      <c r="K27" s="230">
        <v>25715488</v>
      </c>
      <c r="L27" s="2">
        <f>VLOOKUP(B27,'Historic CDM'!$B$127:$I$138,4,FALSE)/12</f>
        <v>693188.18512970151</v>
      </c>
      <c r="M27" s="2">
        <f t="shared" si="5"/>
        <v>26408676.185129702</v>
      </c>
      <c r="N27" s="234">
        <v>55680.231666666667</v>
      </c>
      <c r="O27" s="231">
        <v>471.18156634271168</v>
      </c>
      <c r="P27" s="230">
        <v>14476954.095833335</v>
      </c>
      <c r="Q27" s="231">
        <f>VLOOKUP(B27,'Historic CDM'!$B$127:$I$138,5,FALSE)/12</f>
        <v>1181042.3454749039</v>
      </c>
      <c r="R27" s="2">
        <f t="shared" si="6"/>
        <v>15657996.441308239</v>
      </c>
      <c r="S27" s="2">
        <v>44973.159633333329</v>
      </c>
      <c r="T27" s="231">
        <v>21.614236709144393</v>
      </c>
      <c r="U27" s="231">
        <v>794446.71250000002</v>
      </c>
      <c r="V27" s="2">
        <v>2253.5958333333333</v>
      </c>
      <c r="W27" s="231">
        <v>13212.740617858995</v>
      </c>
      <c r="X27" s="231">
        <v>12121.86</v>
      </c>
      <c r="Y27" s="2">
        <v>32</v>
      </c>
      <c r="Z27" s="231">
        <v>167.30336479842674</v>
      </c>
      <c r="AA27" s="233">
        <v>183661.23500000002</v>
      </c>
      <c r="AB27" s="231">
        <v>444.38236651362649</v>
      </c>
      <c r="AC27" s="237">
        <v>3785522.0099999853</v>
      </c>
      <c r="AD27" s="231">
        <f>VLOOKUP(B27,'Historic CDM'!$N$127:$S$138,2,FALSE)/12</f>
        <v>38176.94444755555</v>
      </c>
      <c r="AE27" s="2">
        <f t="shared" si="7"/>
        <v>3823698.9544475409</v>
      </c>
      <c r="AF27" s="163">
        <v>4654</v>
      </c>
      <c r="AG27" s="231">
        <v>2160488.8300000029</v>
      </c>
      <c r="AH27" s="231">
        <f>VLOOKUP(B27,'Historic CDM'!$N$127:$S$138,3,FALSE)/12</f>
        <v>33085.890391038374</v>
      </c>
      <c r="AI27" s="2">
        <f t="shared" si="8"/>
        <v>2193574.7203910411</v>
      </c>
      <c r="AJ27" s="247">
        <v>745.83333333333326</v>
      </c>
      <c r="AK27" s="231">
        <v>3662813.1199999996</v>
      </c>
      <c r="AL27" s="231">
        <f>VLOOKUP(B27,'Historic CDM'!$N$127:$S$138,4,FALSE)/12</f>
        <v>86127.441359897624</v>
      </c>
      <c r="AM27" s="2">
        <f t="shared" si="9"/>
        <v>3748940.5613598973</v>
      </c>
      <c r="AN27" s="231">
        <v>8187.4400000000005</v>
      </c>
      <c r="AO27" s="4">
        <v>62.166666666666671</v>
      </c>
      <c r="AP27" s="231">
        <v>175980</v>
      </c>
      <c r="AQ27" s="231">
        <v>419</v>
      </c>
      <c r="AR27" s="231">
        <v>533</v>
      </c>
      <c r="AS27" s="231">
        <v>15274.84</v>
      </c>
      <c r="AT27">
        <v>33</v>
      </c>
      <c r="AU27" s="100">
        <f>'Weather Thunder Bay'!D39</f>
        <v>1109.3</v>
      </c>
      <c r="AV27" s="100">
        <f>'Weather Thunder Bay'!E39</f>
        <v>0</v>
      </c>
      <c r="AW27" s="100">
        <f>'Weather Thunder Bay'!F39</f>
        <v>1053.3</v>
      </c>
      <c r="AX27" s="100">
        <f>'Weather Thunder Bay'!G39</f>
        <v>0</v>
      </c>
      <c r="AY27" s="100">
        <f>'Weather Thunder Bay'!H39</f>
        <v>997.3</v>
      </c>
      <c r="AZ27" s="100">
        <f>'Weather Thunder Bay'!I39</f>
        <v>0</v>
      </c>
      <c r="BA27" s="100">
        <f>'Weather Thunder Bay'!J39</f>
        <v>941.3</v>
      </c>
      <c r="BB27" s="100">
        <f>'Weather Thunder Bay'!K39</f>
        <v>0</v>
      </c>
      <c r="BC27" s="100">
        <f>'Weather Thunder Bay'!L39</f>
        <v>885.3</v>
      </c>
      <c r="BD27" s="100">
        <f>'Weather Thunder Bay'!M39</f>
        <v>0</v>
      </c>
      <c r="BE27" s="100">
        <f>'Weather Thunder Bay'!N39</f>
        <v>829.3</v>
      </c>
      <c r="BF27" s="100">
        <f>'Weather Thunder Bay'!O39</f>
        <v>0</v>
      </c>
      <c r="BG27" s="100">
        <f>'Weather Thunder Bay'!P39</f>
        <v>773.3</v>
      </c>
      <c r="BH27" s="100">
        <f>'Weather Thunder Bay'!Q39</f>
        <v>0</v>
      </c>
      <c r="BI27" s="100">
        <f>'Weather Thunder Bay'!R39</f>
        <v>-19.617857142857144</v>
      </c>
      <c r="BJ27" s="100">
        <f>'Weather Kenora'!D39</f>
        <v>1114</v>
      </c>
      <c r="BK27" s="100">
        <f>'Weather Kenora'!E39</f>
        <v>0</v>
      </c>
      <c r="BL27" s="100">
        <f>'Weather Kenora'!F39</f>
        <v>1058</v>
      </c>
      <c r="BM27" s="100">
        <f>'Weather Kenora'!G39</f>
        <v>0</v>
      </c>
      <c r="BN27" s="100">
        <f>'Weather Kenora'!H39</f>
        <v>1002</v>
      </c>
      <c r="BO27" s="100">
        <f>'Weather Kenora'!I39</f>
        <v>0</v>
      </c>
      <c r="BP27" s="100">
        <f>'Weather Kenora'!J39</f>
        <v>946</v>
      </c>
      <c r="BQ27" s="100">
        <f>'Weather Kenora'!K39</f>
        <v>0</v>
      </c>
      <c r="BR27" s="100">
        <f>'Weather Kenora'!L39</f>
        <v>890</v>
      </c>
      <c r="BS27" s="100">
        <f>'Weather Kenora'!M39</f>
        <v>0</v>
      </c>
      <c r="BT27" s="100">
        <f>'Weather Kenora'!N39</f>
        <v>834</v>
      </c>
      <c r="BU27" s="100">
        <f>'Weather Kenora'!O39</f>
        <v>0</v>
      </c>
      <c r="BV27" s="100">
        <f>'Weather Kenora'!P39</f>
        <v>778</v>
      </c>
      <c r="BW27" s="100">
        <f>'Weather Kenora'!Q39</f>
        <v>0</v>
      </c>
      <c r="BX27" s="100">
        <f>'Weather Kenora'!R39</f>
        <v>-19.785714285714288</v>
      </c>
      <c r="BY27" s="5">
        <f>'Economic Variables'!D41</f>
        <v>6859.2</v>
      </c>
      <c r="BZ27" s="5">
        <f>'Economic Variables'!E41</f>
        <v>6782.7</v>
      </c>
      <c r="CA27" s="5">
        <f>'Economic Variables'!F41</f>
        <v>60.3</v>
      </c>
      <c r="CB27" s="5">
        <f>'Economic Variables'!G41</f>
        <v>59.5</v>
      </c>
      <c r="CC27" s="5">
        <f>'Economic Variables'!H41</f>
        <v>677384</v>
      </c>
      <c r="CD27" s="5">
        <f>'Economic Variables'!I41</f>
        <v>7339.5</v>
      </c>
      <c r="CE27" s="5">
        <f>'Economic Variables'!J41</f>
        <v>6552.4</v>
      </c>
      <c r="CF27" s="5">
        <f>'Economic Variables'!K41</f>
        <v>411.5</v>
      </c>
      <c r="CG27" s="5">
        <f>'Economic Variables'!L41</f>
        <v>7477.6</v>
      </c>
      <c r="CH27" s="5">
        <f>'Economic Variables'!M41</f>
        <v>23.4</v>
      </c>
      <c r="CI27" s="5">
        <f>'Economic Variables'!N41</f>
        <v>885.4</v>
      </c>
      <c r="CJ27" s="5">
        <f t="shared" si="10"/>
        <v>14817.1</v>
      </c>
      <c r="CK27" s="5">
        <f>'Economic Variables'!P41</f>
        <v>668986</v>
      </c>
      <c r="CL27" s="5">
        <f>'Economic Variables'!Q41</f>
        <v>7183</v>
      </c>
      <c r="CM27" s="5">
        <f>'Economic Variables'!R41</f>
        <v>7210</v>
      </c>
      <c r="CN27" s="5">
        <f>'Economic Variables'!S41</f>
        <v>3401</v>
      </c>
      <c r="CO27" s="5">
        <f>'Economic Variables'!W41</f>
        <v>0</v>
      </c>
      <c r="CP27" s="5">
        <f>'Economic Variables'!X41</f>
        <v>0</v>
      </c>
      <c r="CQ27" s="5">
        <f>'Economic Variables'!Y41</f>
        <v>0</v>
      </c>
      <c r="CR27" s="5">
        <f t="shared" si="101"/>
        <v>26</v>
      </c>
      <c r="CS27" s="69">
        <f t="shared" si="102"/>
        <v>1.414973347970818</v>
      </c>
      <c r="CT27" s="5">
        <f t="shared" si="103"/>
        <v>676</v>
      </c>
      <c r="CU27">
        <v>0</v>
      </c>
      <c r="CV27">
        <v>1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f t="shared" si="107"/>
        <v>0</v>
      </c>
      <c r="DH27">
        <f t="shared" si="107"/>
        <v>0</v>
      </c>
      <c r="DI27">
        <f t="shared" si="11"/>
        <v>0</v>
      </c>
      <c r="DJ27">
        <v>28</v>
      </c>
      <c r="DK27">
        <v>19</v>
      </c>
      <c r="DL27">
        <v>0</v>
      </c>
      <c r="DM27">
        <v>0</v>
      </c>
      <c r="DN27">
        <f t="shared" si="104"/>
        <v>0</v>
      </c>
      <c r="DO27">
        <v>0</v>
      </c>
      <c r="DP27" s="61">
        <f t="shared" si="12"/>
        <v>0</v>
      </c>
      <c r="DQ27" s="61">
        <f t="shared" si="13"/>
        <v>0</v>
      </c>
      <c r="DR27" s="61">
        <f t="shared" si="14"/>
        <v>0</v>
      </c>
      <c r="DS27" s="61">
        <f t="shared" si="15"/>
        <v>0</v>
      </c>
      <c r="DT27" s="61">
        <f t="shared" si="16"/>
        <v>0</v>
      </c>
      <c r="DU27" s="61">
        <f t="shared" si="17"/>
        <v>0</v>
      </c>
      <c r="DV27" s="61">
        <f t="shared" si="18"/>
        <v>0</v>
      </c>
      <c r="DW27" s="61">
        <f t="shared" si="19"/>
        <v>0</v>
      </c>
      <c r="DX27" s="61">
        <f t="shared" si="20"/>
        <v>0</v>
      </c>
      <c r="DY27" s="61">
        <f t="shared" si="21"/>
        <v>0</v>
      </c>
      <c r="DZ27" s="61">
        <f t="shared" si="22"/>
        <v>0</v>
      </c>
      <c r="EA27" s="61">
        <f t="shared" si="23"/>
        <v>0</v>
      </c>
      <c r="EB27" s="61">
        <f t="shared" si="24"/>
        <v>0</v>
      </c>
      <c r="EC27" s="61">
        <f t="shared" si="25"/>
        <v>0</v>
      </c>
      <c r="ED27" s="61">
        <f t="shared" si="26"/>
        <v>0</v>
      </c>
      <c r="EE27" s="61">
        <f t="shared" si="27"/>
        <v>0</v>
      </c>
      <c r="EF27" s="61">
        <f t="shared" si="28"/>
        <v>0</v>
      </c>
      <c r="EG27" s="61">
        <f t="shared" si="29"/>
        <v>0</v>
      </c>
      <c r="EH27" s="61">
        <f t="shared" si="30"/>
        <v>0</v>
      </c>
      <c r="EI27" s="61">
        <f t="shared" si="31"/>
        <v>0</v>
      </c>
      <c r="EJ27" s="61">
        <f t="shared" si="32"/>
        <v>0</v>
      </c>
      <c r="EK27" s="61">
        <f t="shared" si="33"/>
        <v>0</v>
      </c>
      <c r="EL27" s="61">
        <f t="shared" si="34"/>
        <v>0</v>
      </c>
      <c r="EM27" s="61">
        <f t="shared" si="35"/>
        <v>0</v>
      </c>
      <c r="EN27" s="61">
        <f t="shared" si="36"/>
        <v>0</v>
      </c>
      <c r="EO27" s="61">
        <f t="shared" si="37"/>
        <v>0</v>
      </c>
      <c r="EP27" s="61">
        <f t="shared" si="38"/>
        <v>0</v>
      </c>
      <c r="EQ27" s="61">
        <f t="shared" si="39"/>
        <v>0</v>
      </c>
      <c r="ER27" s="67">
        <f t="shared" si="108"/>
        <v>25.413880853660473</v>
      </c>
      <c r="ES27" s="67">
        <f t="shared" si="109"/>
        <v>106.40418826265892</v>
      </c>
      <c r="ET27" s="67">
        <f t="shared" si="110"/>
        <v>2949.8826457106834</v>
      </c>
      <c r="EU27" s="67">
        <f t="shared" si="111"/>
        <v>38127.882420648799</v>
      </c>
      <c r="EV27" s="61">
        <f t="shared" si="112"/>
        <v>2001.7060810179637</v>
      </c>
      <c r="EW27" s="61">
        <f t="shared" si="113"/>
        <v>25872.491642583114</v>
      </c>
      <c r="EX27" s="16">
        <f t="shared" si="114"/>
        <v>35445732.649999611</v>
      </c>
      <c r="EY27" s="16">
        <f t="shared" si="115"/>
        <v>595077.95758355374</v>
      </c>
      <c r="EZ27" s="16">
        <f t="shared" si="116"/>
        <v>36040810.607583165</v>
      </c>
      <c r="FA27" s="16">
        <f t="shared" si="117"/>
        <v>49928.908507466389</v>
      </c>
      <c r="FB27" s="16">
        <f t="shared" si="118"/>
        <v>15478978.399999991</v>
      </c>
      <c r="FC27" s="16">
        <f t="shared" si="119"/>
        <v>431599.19691740803</v>
      </c>
      <c r="FD27" s="16">
        <f t="shared" si="120"/>
        <v>15910577.596917398</v>
      </c>
      <c r="FE27" s="16">
        <f t="shared" si="121"/>
        <v>5349.9092430770334</v>
      </c>
      <c r="FF27" s="16">
        <f t="shared" si="122"/>
        <v>29378301.120000001</v>
      </c>
      <c r="FG27" s="16">
        <f t="shared" si="123"/>
        <v>779315.62648959912</v>
      </c>
      <c r="FH27" s="16">
        <f t="shared" si="124"/>
        <v>30157616.746489599</v>
      </c>
      <c r="FI27" s="16">
        <f t="shared" si="125"/>
        <v>63867.671666666669</v>
      </c>
      <c r="FJ27" s="16">
        <f t="shared" si="126"/>
        <v>533.3482330093783</v>
      </c>
      <c r="FK27" s="16">
        <f t="shared" si="127"/>
        <v>14476954.095833335</v>
      </c>
      <c r="FL27" s="16">
        <f t="shared" si="128"/>
        <v>1181042.3454749039</v>
      </c>
      <c r="FM27" s="16">
        <f t="shared" si="129"/>
        <v>15657996.441308239</v>
      </c>
      <c r="FN27" s="16">
        <f t="shared" si="130"/>
        <v>44973.159633333329</v>
      </c>
      <c r="FO27" s="16">
        <f t="shared" si="131"/>
        <v>21.614236709144393</v>
      </c>
      <c r="FP27" s="16">
        <f t="shared" si="64"/>
        <v>970426.71250000002</v>
      </c>
      <c r="FQ27" s="16">
        <f t="shared" si="65"/>
        <v>2672.5958333333333</v>
      </c>
      <c r="FR27" s="16">
        <f t="shared" si="66"/>
        <v>13745.740617858995</v>
      </c>
      <c r="FS27" s="16">
        <f t="shared" si="67"/>
        <v>12121.86</v>
      </c>
      <c r="FT27" s="16">
        <f t="shared" si="68"/>
        <v>32</v>
      </c>
      <c r="FU27" s="16">
        <f t="shared" si="69"/>
        <v>1276.6033647984268</v>
      </c>
      <c r="FV27" s="16">
        <f t="shared" si="70"/>
        <v>198936.07500000001</v>
      </c>
      <c r="FW27" s="16">
        <f t="shared" si="71"/>
        <v>477.38236651362649</v>
      </c>
      <c r="FX27">
        <f t="shared" si="72"/>
        <v>0</v>
      </c>
      <c r="FY27">
        <f t="shared" si="73"/>
        <v>0</v>
      </c>
      <c r="FZ27">
        <f t="shared" si="74"/>
        <v>0</v>
      </c>
      <c r="GA27">
        <f t="shared" si="75"/>
        <v>0</v>
      </c>
      <c r="GB27">
        <f t="shared" si="76"/>
        <v>0</v>
      </c>
      <c r="GC27">
        <f t="shared" si="77"/>
        <v>0</v>
      </c>
      <c r="GD27">
        <f t="shared" si="78"/>
        <v>0</v>
      </c>
      <c r="GE27">
        <f t="shared" si="79"/>
        <v>0</v>
      </c>
      <c r="GF27">
        <f t="shared" si="80"/>
        <v>0</v>
      </c>
      <c r="GG27">
        <f t="shared" si="81"/>
        <v>0</v>
      </c>
      <c r="GH27">
        <f t="shared" si="82"/>
        <v>0</v>
      </c>
      <c r="GI27">
        <f t="shared" si="83"/>
        <v>0</v>
      </c>
      <c r="GJ27">
        <f t="shared" si="84"/>
        <v>0</v>
      </c>
      <c r="GK27">
        <f t="shared" si="85"/>
        <v>0</v>
      </c>
      <c r="GL27">
        <f t="shared" si="86"/>
        <v>0</v>
      </c>
      <c r="GM27">
        <f t="shared" si="87"/>
        <v>0</v>
      </c>
      <c r="GN27">
        <f t="shared" si="88"/>
        <v>0</v>
      </c>
      <c r="GO27">
        <f t="shared" si="89"/>
        <v>0</v>
      </c>
      <c r="GP27">
        <f t="shared" si="90"/>
        <v>0</v>
      </c>
      <c r="GQ27">
        <f t="shared" si="91"/>
        <v>0</v>
      </c>
      <c r="GR27">
        <f t="shared" si="92"/>
        <v>0</v>
      </c>
      <c r="GS27">
        <f t="shared" si="93"/>
        <v>0</v>
      </c>
      <c r="GT27">
        <f t="shared" si="94"/>
        <v>0</v>
      </c>
      <c r="GU27">
        <f t="shared" si="95"/>
        <v>0</v>
      </c>
      <c r="GV27">
        <f t="shared" si="96"/>
        <v>0</v>
      </c>
      <c r="GW27">
        <f t="shared" si="97"/>
        <v>0</v>
      </c>
      <c r="GX27">
        <f t="shared" si="98"/>
        <v>0</v>
      </c>
      <c r="GY27">
        <f t="shared" si="99"/>
        <v>0</v>
      </c>
      <c r="GZ27">
        <f t="shared" si="100"/>
        <v>0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</row>
    <row r="28" spans="1:213" s="2" customFormat="1" x14ac:dyDescent="0.25">
      <c r="A28" s="3">
        <v>42064</v>
      </c>
      <c r="B28">
        <f t="shared" si="105"/>
        <v>2015</v>
      </c>
      <c r="C28" s="2">
        <v>30744805.542999852</v>
      </c>
      <c r="D28" s="2">
        <f>VLOOKUP(B28,'Historic CDM'!$B$127:$I$138,2,FALSE)/12</f>
        <v>556901.01313599816</v>
      </c>
      <c r="E28" s="2">
        <f t="shared" si="3"/>
        <v>31301706.556135852</v>
      </c>
      <c r="F28" s="2">
        <v>45284.635918147105</v>
      </c>
      <c r="G28" s="230">
        <v>12867283.112000031</v>
      </c>
      <c r="H28" s="2">
        <f>VLOOKUP(B28,'Historic CDM'!$B$127:$I$138,3,FALSE)/12</f>
        <v>398513.30652636965</v>
      </c>
      <c r="I28" s="2">
        <f t="shared" si="4"/>
        <v>13265796.418526402</v>
      </c>
      <c r="J28" s="231">
        <v>4604.1454461398989</v>
      </c>
      <c r="K28" s="230">
        <v>25051564</v>
      </c>
      <c r="L28" s="2">
        <f>VLOOKUP(B28,'Historic CDM'!$B$127:$I$138,4,FALSE)/12</f>
        <v>693188.18512970151</v>
      </c>
      <c r="M28" s="2">
        <f t="shared" si="5"/>
        <v>25744752.185129702</v>
      </c>
      <c r="N28" s="234">
        <v>55680.231666666667</v>
      </c>
      <c r="O28" s="231">
        <v>470.87938193066276</v>
      </c>
      <c r="P28" s="230">
        <v>15024319.255833331</v>
      </c>
      <c r="Q28" s="231">
        <f>VLOOKUP(B28,'Historic CDM'!$B$127:$I$138,5,FALSE)/12</f>
        <v>1181042.3454749039</v>
      </c>
      <c r="R28" s="2">
        <f t="shared" si="6"/>
        <v>16205361.601308236</v>
      </c>
      <c r="S28" s="2">
        <v>44901.819633333333</v>
      </c>
      <c r="T28" s="231">
        <v>21.538924149341067</v>
      </c>
      <c r="U28" s="231">
        <v>794446.71250000002</v>
      </c>
      <c r="V28" s="2">
        <v>2253.5958333333333</v>
      </c>
      <c r="W28" s="231">
        <v>13217.30613940643</v>
      </c>
      <c r="X28" s="231">
        <v>12121.86</v>
      </c>
      <c r="Y28" s="2">
        <v>32</v>
      </c>
      <c r="Z28" s="231">
        <v>165.64247276302854</v>
      </c>
      <c r="AA28" s="233">
        <v>183661.23500000002</v>
      </c>
      <c r="AB28" s="231">
        <v>443.54194804612138</v>
      </c>
      <c r="AC28" s="237">
        <v>3306420.03</v>
      </c>
      <c r="AD28" s="231">
        <f>VLOOKUP(B28,'Historic CDM'!$N$127:$S$138,2,FALSE)/12</f>
        <v>38176.94444755555</v>
      </c>
      <c r="AE28" s="2">
        <f t="shared" si="7"/>
        <v>3344596.9744475554</v>
      </c>
      <c r="AF28" s="163">
        <v>4637</v>
      </c>
      <c r="AG28" s="231">
        <v>2063544.9600000023</v>
      </c>
      <c r="AH28" s="231">
        <f>VLOOKUP(B28,'Historic CDM'!$N$127:$S$138,3,FALSE)/12</f>
        <v>33085.890391038374</v>
      </c>
      <c r="AI28" s="2">
        <f t="shared" si="8"/>
        <v>2096630.8503910406</v>
      </c>
      <c r="AJ28" s="247">
        <v>746.24999999999989</v>
      </c>
      <c r="AK28" s="231">
        <v>3583041.1299999994</v>
      </c>
      <c r="AL28" s="231">
        <f>VLOOKUP(B28,'Historic CDM'!$N$127:$S$138,4,FALSE)/12</f>
        <v>86127.441359897624</v>
      </c>
      <c r="AM28" s="2">
        <f t="shared" si="9"/>
        <v>3669168.571359897</v>
      </c>
      <c r="AN28" s="231">
        <v>8106.3300000000008</v>
      </c>
      <c r="AO28" s="4">
        <v>62.250000000000007</v>
      </c>
      <c r="AP28" s="231">
        <v>194835</v>
      </c>
      <c r="AQ28" s="231">
        <v>419</v>
      </c>
      <c r="AR28" s="231">
        <v>533</v>
      </c>
      <c r="AS28" s="231">
        <v>16910.809999999998</v>
      </c>
      <c r="AT28">
        <v>33</v>
      </c>
      <c r="AU28" s="100">
        <f>'Weather Thunder Bay'!D40</f>
        <v>772.4</v>
      </c>
      <c r="AV28" s="100">
        <f>'Weather Thunder Bay'!E40</f>
        <v>0</v>
      </c>
      <c r="AW28" s="100">
        <f>'Weather Thunder Bay'!F40</f>
        <v>710.4</v>
      </c>
      <c r="AX28" s="100">
        <f>'Weather Thunder Bay'!G40</f>
        <v>0</v>
      </c>
      <c r="AY28" s="100">
        <f>'Weather Thunder Bay'!H40</f>
        <v>648.4</v>
      </c>
      <c r="AZ28" s="100">
        <f>'Weather Thunder Bay'!I40</f>
        <v>0</v>
      </c>
      <c r="BA28" s="100">
        <f>'Weather Thunder Bay'!J40</f>
        <v>586.4</v>
      </c>
      <c r="BB28" s="100">
        <f>'Weather Thunder Bay'!K40</f>
        <v>0</v>
      </c>
      <c r="BC28" s="100">
        <f>'Weather Thunder Bay'!L40</f>
        <v>524.4</v>
      </c>
      <c r="BD28" s="100">
        <f>'Weather Thunder Bay'!M40</f>
        <v>0</v>
      </c>
      <c r="BE28" s="100">
        <f>'Weather Thunder Bay'!N40</f>
        <v>462.4</v>
      </c>
      <c r="BF28" s="100">
        <f>'Weather Thunder Bay'!O40</f>
        <v>0</v>
      </c>
      <c r="BG28" s="100">
        <f>'Weather Thunder Bay'!P40</f>
        <v>400.4</v>
      </c>
      <c r="BH28" s="100">
        <f>'Weather Thunder Bay'!Q40</f>
        <v>0</v>
      </c>
      <c r="BI28" s="100">
        <f>'Weather Thunder Bay'!R40</f>
        <v>-4.9161290322580644</v>
      </c>
      <c r="BJ28" s="100">
        <f>'Weather Kenora'!D40</f>
        <v>744</v>
      </c>
      <c r="BK28" s="100">
        <f>'Weather Kenora'!E40</f>
        <v>0</v>
      </c>
      <c r="BL28" s="100">
        <f>'Weather Kenora'!F40</f>
        <v>682</v>
      </c>
      <c r="BM28" s="100">
        <f>'Weather Kenora'!G40</f>
        <v>0</v>
      </c>
      <c r="BN28" s="100">
        <f>'Weather Kenora'!H40</f>
        <v>620</v>
      </c>
      <c r="BO28" s="100">
        <f>'Weather Kenora'!I40</f>
        <v>0</v>
      </c>
      <c r="BP28" s="100">
        <f>'Weather Kenora'!J40</f>
        <v>558</v>
      </c>
      <c r="BQ28" s="100">
        <f>'Weather Kenora'!K40</f>
        <v>0</v>
      </c>
      <c r="BR28" s="100">
        <f>'Weather Kenora'!L40</f>
        <v>496</v>
      </c>
      <c r="BS28" s="100">
        <f>'Weather Kenora'!M40</f>
        <v>0</v>
      </c>
      <c r="BT28" s="100">
        <f>'Weather Kenora'!N40</f>
        <v>434</v>
      </c>
      <c r="BU28" s="100">
        <f>'Weather Kenora'!O40</f>
        <v>0</v>
      </c>
      <c r="BV28" s="100">
        <f>'Weather Kenora'!P40</f>
        <v>373.2</v>
      </c>
      <c r="BW28" s="100">
        <f>'Weather Kenora'!Q40</f>
        <v>1.2</v>
      </c>
      <c r="BX28" s="100">
        <f>'Weather Kenora'!R40</f>
        <v>-3.9999999999999991</v>
      </c>
      <c r="BY28" s="5">
        <f>'Economic Variables'!D42</f>
        <v>6870</v>
      </c>
      <c r="BZ28" s="5">
        <f>'Economic Variables'!E42</f>
        <v>6761.8</v>
      </c>
      <c r="CA28" s="5">
        <f>'Economic Variables'!F42</f>
        <v>60.7</v>
      </c>
      <c r="CB28" s="5">
        <f>'Economic Variables'!G42</f>
        <v>59.5</v>
      </c>
      <c r="CC28" s="5">
        <f>'Economic Variables'!H42</f>
        <v>677384</v>
      </c>
      <c r="CD28" s="5">
        <f>'Economic Variables'!I42</f>
        <v>7339.5</v>
      </c>
      <c r="CE28" s="5">
        <f>'Economic Variables'!J42</f>
        <v>6552.4</v>
      </c>
      <c r="CF28" s="5">
        <f>'Economic Variables'!K42</f>
        <v>411.5</v>
      </c>
      <c r="CG28" s="5">
        <f>'Economic Variables'!L42</f>
        <v>7477.6</v>
      </c>
      <c r="CH28" s="5">
        <f>'Economic Variables'!M42</f>
        <v>23.4</v>
      </c>
      <c r="CI28" s="5">
        <f>'Economic Variables'!N42</f>
        <v>885.4</v>
      </c>
      <c r="CJ28" s="5">
        <f t="shared" si="10"/>
        <v>14817.1</v>
      </c>
      <c r="CK28" s="5">
        <f>'Economic Variables'!P42</f>
        <v>668986</v>
      </c>
      <c r="CL28" s="5">
        <f>'Economic Variables'!Q42</f>
        <v>7183</v>
      </c>
      <c r="CM28" s="5">
        <f>'Economic Variables'!R42</f>
        <v>7210</v>
      </c>
      <c r="CN28" s="5">
        <f>'Economic Variables'!S42</f>
        <v>3401</v>
      </c>
      <c r="CO28" s="5">
        <f>'Economic Variables'!W42</f>
        <v>0</v>
      </c>
      <c r="CP28" s="5">
        <f>'Economic Variables'!X42</f>
        <v>0</v>
      </c>
      <c r="CQ28" s="5">
        <f>'Economic Variables'!Y42</f>
        <v>0</v>
      </c>
      <c r="CR28" s="5">
        <f t="shared" si="101"/>
        <v>27</v>
      </c>
      <c r="CS28" s="69">
        <f t="shared" si="102"/>
        <v>1.4313637641589874</v>
      </c>
      <c r="CT28" s="5">
        <f t="shared" si="103"/>
        <v>729</v>
      </c>
      <c r="CU28">
        <v>0</v>
      </c>
      <c r="CV28">
        <v>0</v>
      </c>
      <c r="CW28">
        <v>1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f t="shared" si="107"/>
        <v>1</v>
      </c>
      <c r="DH28">
        <f t="shared" si="107"/>
        <v>0</v>
      </c>
      <c r="DI28">
        <f t="shared" si="11"/>
        <v>1</v>
      </c>
      <c r="DJ28">
        <v>31</v>
      </c>
      <c r="DK28">
        <v>22</v>
      </c>
      <c r="DL28">
        <v>0</v>
      </c>
      <c r="DM28">
        <v>0</v>
      </c>
      <c r="DN28">
        <f t="shared" si="104"/>
        <v>0</v>
      </c>
      <c r="DO28">
        <v>0</v>
      </c>
      <c r="DP28" s="61">
        <f t="shared" si="12"/>
        <v>0</v>
      </c>
      <c r="DQ28" s="61">
        <f>AV28*$DL28</f>
        <v>0</v>
      </c>
      <c r="DR28" s="61">
        <f t="shared" si="14"/>
        <v>0</v>
      </c>
      <c r="DS28" s="61">
        <f t="shared" si="15"/>
        <v>0</v>
      </c>
      <c r="DT28" s="61">
        <f t="shared" si="16"/>
        <v>0</v>
      </c>
      <c r="DU28" s="61">
        <f t="shared" si="17"/>
        <v>0</v>
      </c>
      <c r="DV28" s="61">
        <f t="shared" si="18"/>
        <v>0</v>
      </c>
      <c r="DW28" s="61">
        <f t="shared" si="19"/>
        <v>0</v>
      </c>
      <c r="DX28" s="61">
        <f t="shared" si="20"/>
        <v>0</v>
      </c>
      <c r="DY28" s="61">
        <f t="shared" si="21"/>
        <v>0</v>
      </c>
      <c r="DZ28" s="61">
        <f t="shared" si="22"/>
        <v>0</v>
      </c>
      <c r="EA28" s="61">
        <f t="shared" si="23"/>
        <v>0</v>
      </c>
      <c r="EB28" s="61">
        <f t="shared" si="24"/>
        <v>0</v>
      </c>
      <c r="EC28" s="61">
        <f t="shared" si="25"/>
        <v>0</v>
      </c>
      <c r="ED28" s="61">
        <f t="shared" si="26"/>
        <v>0</v>
      </c>
      <c r="EE28" s="61">
        <f t="shared" si="27"/>
        <v>0</v>
      </c>
      <c r="EF28" s="61">
        <f t="shared" si="28"/>
        <v>0</v>
      </c>
      <c r="EG28" s="61">
        <f t="shared" si="29"/>
        <v>0</v>
      </c>
      <c r="EH28" s="61">
        <f t="shared" si="30"/>
        <v>0</v>
      </c>
      <c r="EI28" s="61">
        <f t="shared" si="31"/>
        <v>0</v>
      </c>
      <c r="EJ28" s="61">
        <f t="shared" si="32"/>
        <v>0</v>
      </c>
      <c r="EK28" s="61">
        <f t="shared" si="33"/>
        <v>0</v>
      </c>
      <c r="EL28" s="61">
        <f t="shared" si="34"/>
        <v>0</v>
      </c>
      <c r="EM28" s="61">
        <f t="shared" si="35"/>
        <v>0</v>
      </c>
      <c r="EN28" s="61">
        <f t="shared" si="36"/>
        <v>0</v>
      </c>
      <c r="EO28" s="61">
        <f t="shared" si="37"/>
        <v>0</v>
      </c>
      <c r="EP28" s="61">
        <f t="shared" si="38"/>
        <v>0</v>
      </c>
      <c r="EQ28" s="61">
        <f t="shared" si="39"/>
        <v>0</v>
      </c>
      <c r="ER28" s="67">
        <f t="shared" si="108"/>
        <v>22.297462463381208</v>
      </c>
      <c r="ES28" s="67">
        <f t="shared" si="109"/>
        <v>92.944265495659437</v>
      </c>
      <c r="ET28" s="67">
        <f t="shared" si="110"/>
        <v>2485.1714755845933</v>
      </c>
      <c r="EU28" s="67">
        <f t="shared" si="111"/>
        <v>34198.892219811525</v>
      </c>
      <c r="EV28" s="61">
        <f t="shared" si="112"/>
        <v>1763.6700794471308</v>
      </c>
      <c r="EW28" s="61">
        <f t="shared" si="113"/>
        <v>24270.181575350114</v>
      </c>
      <c r="EX28" s="16">
        <f t="shared" si="114"/>
        <v>34051225.57299985</v>
      </c>
      <c r="EY28" s="16">
        <f t="shared" si="115"/>
        <v>595077.95758355374</v>
      </c>
      <c r="EZ28" s="16">
        <f t="shared" si="116"/>
        <v>34646303.530583404</v>
      </c>
      <c r="FA28" s="16">
        <f t="shared" si="117"/>
        <v>49921.635918147105</v>
      </c>
      <c r="FB28" s="16">
        <f t="shared" si="118"/>
        <v>14930828.072000034</v>
      </c>
      <c r="FC28" s="16">
        <f t="shared" si="119"/>
        <v>431599.19691740803</v>
      </c>
      <c r="FD28" s="16">
        <f t="shared" si="120"/>
        <v>15362427.268917441</v>
      </c>
      <c r="FE28" s="16">
        <f t="shared" si="121"/>
        <v>5350.3954461398989</v>
      </c>
      <c r="FF28" s="16">
        <f t="shared" si="122"/>
        <v>28634605.129999999</v>
      </c>
      <c r="FG28" s="16">
        <f t="shared" si="123"/>
        <v>779315.62648959912</v>
      </c>
      <c r="FH28" s="16">
        <f t="shared" si="124"/>
        <v>29413920.756489597</v>
      </c>
      <c r="FI28" s="16">
        <f t="shared" si="125"/>
        <v>63786.561666666668</v>
      </c>
      <c r="FJ28" s="16">
        <f t="shared" si="126"/>
        <v>533.12938193066282</v>
      </c>
      <c r="FK28" s="16">
        <f t="shared" si="127"/>
        <v>15024319.255833331</v>
      </c>
      <c r="FL28" s="16">
        <f t="shared" si="128"/>
        <v>1181042.3454749039</v>
      </c>
      <c r="FM28" s="16">
        <f t="shared" si="129"/>
        <v>16205361.601308236</v>
      </c>
      <c r="FN28" s="16">
        <f t="shared" si="130"/>
        <v>44901.819633333333</v>
      </c>
      <c r="FO28" s="16">
        <f t="shared" si="131"/>
        <v>21.538924149341067</v>
      </c>
      <c r="FP28" s="16">
        <f t="shared" si="64"/>
        <v>989281.71250000002</v>
      </c>
      <c r="FQ28" s="16">
        <f t="shared" si="65"/>
        <v>2672.5958333333333</v>
      </c>
      <c r="FR28" s="16">
        <f t="shared" si="66"/>
        <v>13750.30613940643</v>
      </c>
      <c r="FS28" s="16">
        <f t="shared" si="67"/>
        <v>12121.86</v>
      </c>
      <c r="FT28" s="16">
        <f t="shared" si="68"/>
        <v>32</v>
      </c>
      <c r="FU28" s="16">
        <f t="shared" si="69"/>
        <v>938.04247276302851</v>
      </c>
      <c r="FV28" s="16">
        <f t="shared" si="70"/>
        <v>200572.04500000001</v>
      </c>
      <c r="FW28" s="16">
        <f t="shared" si="71"/>
        <v>476.54194804612138</v>
      </c>
      <c r="FX28">
        <f t="shared" si="72"/>
        <v>0</v>
      </c>
      <c r="FY28">
        <f t="shared" si="73"/>
        <v>0</v>
      </c>
      <c r="FZ28">
        <f t="shared" si="74"/>
        <v>0</v>
      </c>
      <c r="GA28">
        <f t="shared" si="75"/>
        <v>0</v>
      </c>
      <c r="GB28">
        <f t="shared" si="76"/>
        <v>0</v>
      </c>
      <c r="GC28">
        <f t="shared" si="77"/>
        <v>0</v>
      </c>
      <c r="GD28">
        <f t="shared" si="78"/>
        <v>0</v>
      </c>
      <c r="GE28">
        <f t="shared" si="79"/>
        <v>0</v>
      </c>
      <c r="GF28">
        <f t="shared" si="80"/>
        <v>0</v>
      </c>
      <c r="GG28">
        <f t="shared" si="81"/>
        <v>0</v>
      </c>
      <c r="GH28">
        <f t="shared" si="82"/>
        <v>0</v>
      </c>
      <c r="GI28">
        <f t="shared" si="83"/>
        <v>0</v>
      </c>
      <c r="GJ28">
        <f t="shared" si="84"/>
        <v>0</v>
      </c>
      <c r="GK28">
        <f t="shared" si="85"/>
        <v>0</v>
      </c>
      <c r="GL28">
        <f t="shared" si="86"/>
        <v>0</v>
      </c>
      <c r="GM28">
        <f t="shared" si="87"/>
        <v>0</v>
      </c>
      <c r="GN28">
        <f t="shared" si="88"/>
        <v>0</v>
      </c>
      <c r="GO28">
        <f t="shared" si="89"/>
        <v>0</v>
      </c>
      <c r="GP28">
        <f t="shared" si="90"/>
        <v>0</v>
      </c>
      <c r="GQ28">
        <f t="shared" si="91"/>
        <v>0</v>
      </c>
      <c r="GR28">
        <f t="shared" si="92"/>
        <v>0</v>
      </c>
      <c r="GS28">
        <f t="shared" si="93"/>
        <v>0</v>
      </c>
      <c r="GT28">
        <f t="shared" si="94"/>
        <v>0</v>
      </c>
      <c r="GU28">
        <f t="shared" si="95"/>
        <v>0</v>
      </c>
      <c r="GV28">
        <f t="shared" si="96"/>
        <v>0</v>
      </c>
      <c r="GW28">
        <f t="shared" si="97"/>
        <v>0</v>
      </c>
      <c r="GX28">
        <f t="shared" si="98"/>
        <v>0</v>
      </c>
      <c r="GY28">
        <f t="shared" si="99"/>
        <v>0</v>
      </c>
      <c r="GZ28">
        <f t="shared" si="100"/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</row>
    <row r="29" spans="1:213" s="2" customFormat="1" x14ac:dyDescent="0.25">
      <c r="A29" s="3">
        <v>42095</v>
      </c>
      <c r="B29">
        <f t="shared" si="105"/>
        <v>2015</v>
      </c>
      <c r="C29" s="2">
        <v>25623800.388999961</v>
      </c>
      <c r="D29" s="2">
        <f>VLOOKUP(B29,'Historic CDM'!$B$127:$I$138,2,FALSE)/12</f>
        <v>556901.01313599816</v>
      </c>
      <c r="E29" s="2">
        <f t="shared" si="3"/>
        <v>26180701.402135961</v>
      </c>
      <c r="F29" s="2">
        <v>45294.363328827822</v>
      </c>
      <c r="G29" s="230">
        <v>10749956.162999995</v>
      </c>
      <c r="H29" s="2">
        <f>VLOOKUP(B29,'Historic CDM'!$B$127:$I$138,3,FALSE)/12</f>
        <v>398513.30652636965</v>
      </c>
      <c r="I29" s="2">
        <f t="shared" si="4"/>
        <v>11148469.469526365</v>
      </c>
      <c r="J29" s="231">
        <v>4604.2149825360975</v>
      </c>
      <c r="K29" s="230">
        <v>21377518</v>
      </c>
      <c r="L29" s="2">
        <f>VLOOKUP(B29,'Historic CDM'!$B$127:$I$138,4,FALSE)/12</f>
        <v>693188.18512970151</v>
      </c>
      <c r="M29" s="2">
        <f t="shared" si="5"/>
        <v>22070706.185129702</v>
      </c>
      <c r="N29" s="234">
        <v>55680.231666666667</v>
      </c>
      <c r="O29" s="231">
        <v>470.57719751861384</v>
      </c>
      <c r="P29" s="230">
        <v>16258429.155833332</v>
      </c>
      <c r="Q29" s="231">
        <f>VLOOKUP(B29,'Historic CDM'!$B$127:$I$138,5,FALSE)/12</f>
        <v>1181042.3454749039</v>
      </c>
      <c r="R29" s="2">
        <f t="shared" si="6"/>
        <v>17439471.501308236</v>
      </c>
      <c r="S29" s="2">
        <v>44577.659633333329</v>
      </c>
      <c r="T29" s="231">
        <v>21.463611589537742</v>
      </c>
      <c r="U29" s="231">
        <v>794446.71250000002</v>
      </c>
      <c r="V29" s="2">
        <v>2253.5958333333333</v>
      </c>
      <c r="W29" s="231">
        <v>13221.871660953864</v>
      </c>
      <c r="X29" s="231">
        <v>12121.86</v>
      </c>
      <c r="Y29" s="2">
        <v>32</v>
      </c>
      <c r="Z29" s="231">
        <v>163.98158072763033</v>
      </c>
      <c r="AA29" s="233">
        <v>183661.23500000002</v>
      </c>
      <c r="AB29" s="231">
        <v>442.70152957861626</v>
      </c>
      <c r="AC29" s="237">
        <v>2625075.4100000067</v>
      </c>
      <c r="AD29" s="231">
        <f>VLOOKUP(B29,'Historic CDM'!$N$127:$S$138,2,FALSE)/12</f>
        <v>38176.94444755555</v>
      </c>
      <c r="AE29" s="2">
        <f t="shared" si="7"/>
        <v>2663252.3544475622</v>
      </c>
      <c r="AF29" s="163">
        <v>4700</v>
      </c>
      <c r="AG29" s="231">
        <v>1672695.3099999998</v>
      </c>
      <c r="AH29" s="231">
        <f>VLOOKUP(B29,'Historic CDM'!$N$127:$S$138,3,FALSE)/12</f>
        <v>33085.890391038374</v>
      </c>
      <c r="AI29" s="2">
        <f t="shared" si="8"/>
        <v>1705781.2003910381</v>
      </c>
      <c r="AJ29" s="247">
        <v>746.66666666666652</v>
      </c>
      <c r="AK29" s="231">
        <v>3112215.09</v>
      </c>
      <c r="AL29" s="231">
        <f>VLOOKUP(B29,'Historic CDM'!$N$127:$S$138,4,FALSE)/12</f>
        <v>86127.441359897624</v>
      </c>
      <c r="AM29" s="2">
        <f t="shared" si="9"/>
        <v>3198342.5313598975</v>
      </c>
      <c r="AN29" s="231">
        <v>7659.3599999999988</v>
      </c>
      <c r="AO29" s="4">
        <v>62.333333333333343</v>
      </c>
      <c r="AP29" s="231">
        <v>125700</v>
      </c>
      <c r="AQ29" s="231">
        <v>419</v>
      </c>
      <c r="AR29" s="231">
        <v>533</v>
      </c>
      <c r="AS29" s="231">
        <v>16365</v>
      </c>
      <c r="AT29">
        <v>33</v>
      </c>
      <c r="AU29" s="100">
        <f>'Weather Thunder Bay'!D41</f>
        <v>515.54999999999995</v>
      </c>
      <c r="AV29" s="100">
        <f>'Weather Thunder Bay'!E41</f>
        <v>0</v>
      </c>
      <c r="AW29" s="100">
        <f>'Weather Thunder Bay'!F41</f>
        <v>455.55</v>
      </c>
      <c r="AX29" s="100">
        <f>'Weather Thunder Bay'!G41</f>
        <v>0</v>
      </c>
      <c r="AY29" s="100">
        <f>'Weather Thunder Bay'!H41</f>
        <v>395.55</v>
      </c>
      <c r="AZ29" s="100">
        <f>'Weather Thunder Bay'!I41</f>
        <v>0</v>
      </c>
      <c r="BA29" s="100">
        <f>'Weather Thunder Bay'!J41</f>
        <v>335.55</v>
      </c>
      <c r="BB29" s="100">
        <f>'Weather Thunder Bay'!K41</f>
        <v>0</v>
      </c>
      <c r="BC29" s="100">
        <f>'Weather Thunder Bay'!L41</f>
        <v>275.55</v>
      </c>
      <c r="BD29" s="100">
        <f>'Weather Thunder Bay'!M41</f>
        <v>0</v>
      </c>
      <c r="BE29" s="100">
        <f>'Weather Thunder Bay'!N41</f>
        <v>217.05</v>
      </c>
      <c r="BF29" s="100">
        <f>'Weather Thunder Bay'!O41</f>
        <v>1.5</v>
      </c>
      <c r="BG29" s="100">
        <f>'Weather Thunder Bay'!P41</f>
        <v>161.88</v>
      </c>
      <c r="BH29" s="100">
        <f>'Weather Thunder Bay'!Q41</f>
        <v>6.32</v>
      </c>
      <c r="BI29" s="100">
        <f>'Weather Thunder Bay'!R41</f>
        <v>2.8148505474992591</v>
      </c>
      <c r="BJ29" s="100">
        <f>'Weather Kenora'!D41</f>
        <v>468</v>
      </c>
      <c r="BK29" s="100">
        <f>'Weather Kenora'!E41</f>
        <v>0</v>
      </c>
      <c r="BL29" s="100">
        <f>'Weather Kenora'!F41</f>
        <v>408</v>
      </c>
      <c r="BM29" s="100">
        <f>'Weather Kenora'!G41</f>
        <v>0</v>
      </c>
      <c r="BN29" s="100">
        <f>'Weather Kenora'!H41</f>
        <v>348</v>
      </c>
      <c r="BO29" s="100">
        <f>'Weather Kenora'!I41</f>
        <v>0</v>
      </c>
      <c r="BP29" s="100">
        <f>'Weather Kenora'!J41</f>
        <v>288.2</v>
      </c>
      <c r="BQ29" s="100">
        <f>'Weather Kenora'!K41</f>
        <v>0.2</v>
      </c>
      <c r="BR29" s="100">
        <f>'Weather Kenora'!L41</f>
        <v>231.6</v>
      </c>
      <c r="BS29" s="100">
        <f>'Weather Kenora'!M41</f>
        <v>3.6</v>
      </c>
      <c r="BT29" s="100">
        <f>'Weather Kenora'!N41</f>
        <v>181.7</v>
      </c>
      <c r="BU29" s="100">
        <f>'Weather Kenora'!O41</f>
        <v>13.7</v>
      </c>
      <c r="BV29" s="100">
        <f>'Weather Kenora'!P41</f>
        <v>137.80000000000001</v>
      </c>
      <c r="BW29" s="100">
        <f>'Weather Kenora'!Q41</f>
        <v>29.8</v>
      </c>
      <c r="BX29" s="100">
        <f>'Weather Kenora'!R41</f>
        <v>4.4000000000000004</v>
      </c>
      <c r="BY29" s="5">
        <f>'Economic Variables'!D43</f>
        <v>6876.8</v>
      </c>
      <c r="BZ29" s="5">
        <f>'Economic Variables'!E43</f>
        <v>6786.4</v>
      </c>
      <c r="CA29" s="5">
        <f>'Economic Variables'!F43</f>
        <v>60.8</v>
      </c>
      <c r="CB29" s="5">
        <f>'Economic Variables'!G43</f>
        <v>59.7</v>
      </c>
      <c r="CC29" s="5">
        <f>'Economic Variables'!H43</f>
        <v>677384</v>
      </c>
      <c r="CD29" s="5">
        <f>'Economic Variables'!I43</f>
        <v>7339.5</v>
      </c>
      <c r="CE29" s="5">
        <f>'Economic Variables'!J43</f>
        <v>6552.4</v>
      </c>
      <c r="CF29" s="5">
        <f>'Economic Variables'!K43</f>
        <v>411.5</v>
      </c>
      <c r="CG29" s="5">
        <f>'Economic Variables'!L43</f>
        <v>7477.6</v>
      </c>
      <c r="CH29" s="5">
        <f>'Economic Variables'!M43</f>
        <v>23.4</v>
      </c>
      <c r="CI29" s="5">
        <f>'Economic Variables'!N43</f>
        <v>885.4</v>
      </c>
      <c r="CJ29" s="5">
        <f t="shared" si="10"/>
        <v>14817.1</v>
      </c>
      <c r="CK29" s="5">
        <f>'Economic Variables'!P43</f>
        <v>673769</v>
      </c>
      <c r="CL29" s="5">
        <f>'Economic Variables'!Q43</f>
        <v>7389</v>
      </c>
      <c r="CM29" s="5">
        <f>'Economic Variables'!R43</f>
        <v>7270</v>
      </c>
      <c r="CN29" s="5">
        <f>'Economic Variables'!S43</f>
        <v>3066</v>
      </c>
      <c r="CO29" s="5">
        <f>'Economic Variables'!W43</f>
        <v>0</v>
      </c>
      <c r="CP29" s="5">
        <f>'Economic Variables'!X43</f>
        <v>0</v>
      </c>
      <c r="CQ29" s="5">
        <f>'Economic Variables'!Y43</f>
        <v>0</v>
      </c>
      <c r="CR29" s="5">
        <f t="shared" si="101"/>
        <v>28</v>
      </c>
      <c r="CS29" s="69">
        <f t="shared" si="102"/>
        <v>1.4471580313422192</v>
      </c>
      <c r="CT29" s="5">
        <f t="shared" si="103"/>
        <v>784</v>
      </c>
      <c r="CU29">
        <v>0</v>
      </c>
      <c r="CV29">
        <v>0</v>
      </c>
      <c r="CW29">
        <v>0</v>
      </c>
      <c r="CX29">
        <v>1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f t="shared" si="107"/>
        <v>1</v>
      </c>
      <c r="DH29">
        <f t="shared" si="107"/>
        <v>0</v>
      </c>
      <c r="DI29">
        <f t="shared" si="11"/>
        <v>1</v>
      </c>
      <c r="DJ29">
        <v>30</v>
      </c>
      <c r="DK29">
        <v>20</v>
      </c>
      <c r="DL29">
        <v>0</v>
      </c>
      <c r="DM29">
        <v>0</v>
      </c>
      <c r="DN29">
        <f t="shared" si="104"/>
        <v>0</v>
      </c>
      <c r="DO29">
        <v>0</v>
      </c>
      <c r="DP29" s="61">
        <f t="shared" si="12"/>
        <v>0</v>
      </c>
      <c r="DQ29" s="61">
        <f t="shared" si="13"/>
        <v>0</v>
      </c>
      <c r="DR29" s="61">
        <f t="shared" si="14"/>
        <v>0</v>
      </c>
      <c r="DS29" s="61">
        <f t="shared" si="15"/>
        <v>0</v>
      </c>
      <c r="DT29" s="61">
        <f t="shared" si="16"/>
        <v>0</v>
      </c>
      <c r="DU29" s="61">
        <f t="shared" si="17"/>
        <v>0</v>
      </c>
      <c r="DV29" s="61">
        <f t="shared" si="18"/>
        <v>0</v>
      </c>
      <c r="DW29" s="61">
        <f t="shared" si="19"/>
        <v>0</v>
      </c>
      <c r="DX29" s="61">
        <f t="shared" si="20"/>
        <v>0</v>
      </c>
      <c r="DY29" s="61">
        <f t="shared" si="21"/>
        <v>0</v>
      </c>
      <c r="DZ29" s="61">
        <f t="shared" si="22"/>
        <v>0</v>
      </c>
      <c r="EA29" s="61">
        <f t="shared" si="23"/>
        <v>0</v>
      </c>
      <c r="EB29" s="61">
        <f t="shared" si="24"/>
        <v>0</v>
      </c>
      <c r="EC29" s="61">
        <f t="shared" si="25"/>
        <v>0</v>
      </c>
      <c r="ED29" s="61">
        <f t="shared" si="26"/>
        <v>0</v>
      </c>
      <c r="EE29" s="61">
        <f t="shared" si="27"/>
        <v>0</v>
      </c>
      <c r="EF29" s="61">
        <f t="shared" si="28"/>
        <v>0</v>
      </c>
      <c r="EG29" s="61">
        <f t="shared" si="29"/>
        <v>0</v>
      </c>
      <c r="EH29" s="61">
        <f t="shared" si="30"/>
        <v>0</v>
      </c>
      <c r="EI29" s="61">
        <f t="shared" si="31"/>
        <v>0</v>
      </c>
      <c r="EJ29" s="61">
        <f t="shared" si="32"/>
        <v>0</v>
      </c>
      <c r="EK29" s="61">
        <f t="shared" si="33"/>
        <v>0</v>
      </c>
      <c r="EL29" s="61">
        <f t="shared" si="34"/>
        <v>0</v>
      </c>
      <c r="EM29" s="61">
        <f t="shared" si="35"/>
        <v>0</v>
      </c>
      <c r="EN29" s="61">
        <f t="shared" si="36"/>
        <v>0</v>
      </c>
      <c r="EO29" s="61">
        <f t="shared" si="37"/>
        <v>0</v>
      </c>
      <c r="EP29" s="61">
        <f t="shared" si="38"/>
        <v>0</v>
      </c>
      <c r="EQ29" s="61">
        <f t="shared" si="39"/>
        <v>0</v>
      </c>
      <c r="ER29" s="67">
        <f t="shared" si="108"/>
        <v>19.267078342669571</v>
      </c>
      <c r="ES29" s="67">
        <f t="shared" si="109"/>
        <v>80.712054149026415</v>
      </c>
      <c r="ET29" s="67">
        <f t="shared" si="110"/>
        <v>2345.0675363691726</v>
      </c>
      <c r="EU29" s="67">
        <f t="shared" si="111"/>
        <v>40625.668770974597</v>
      </c>
      <c r="EV29" s="61">
        <f t="shared" si="112"/>
        <v>1563.378357579448</v>
      </c>
      <c r="EW29" s="61">
        <f t="shared" si="113"/>
        <v>27083.77918064973</v>
      </c>
      <c r="EX29" s="16">
        <f t="shared" si="114"/>
        <v>28248875.798999969</v>
      </c>
      <c r="EY29" s="16">
        <f t="shared" si="115"/>
        <v>595077.95758355374</v>
      </c>
      <c r="EZ29" s="16">
        <f t="shared" si="116"/>
        <v>28843953.756583523</v>
      </c>
      <c r="FA29" s="16">
        <f t="shared" si="117"/>
        <v>49994.363328827822</v>
      </c>
      <c r="FB29" s="16">
        <f t="shared" si="118"/>
        <v>12422651.472999996</v>
      </c>
      <c r="FC29" s="16">
        <f t="shared" si="119"/>
        <v>431599.19691740803</v>
      </c>
      <c r="FD29" s="16">
        <f t="shared" si="120"/>
        <v>12854250.669917403</v>
      </c>
      <c r="FE29" s="16">
        <f t="shared" si="121"/>
        <v>5350.8816492027636</v>
      </c>
      <c r="FF29" s="16">
        <f t="shared" si="122"/>
        <v>24489733.09</v>
      </c>
      <c r="FG29" s="16">
        <f t="shared" si="123"/>
        <v>779315.62648959912</v>
      </c>
      <c r="FH29" s="16">
        <f t="shared" si="124"/>
        <v>25269048.716489598</v>
      </c>
      <c r="FI29" s="16">
        <f t="shared" si="125"/>
        <v>63339.591666666667</v>
      </c>
      <c r="FJ29" s="16">
        <f t="shared" si="126"/>
        <v>532.91053085194721</v>
      </c>
      <c r="FK29" s="16">
        <f t="shared" si="127"/>
        <v>16258429.155833332</v>
      </c>
      <c r="FL29" s="16">
        <f t="shared" si="128"/>
        <v>1181042.3454749039</v>
      </c>
      <c r="FM29" s="16">
        <f t="shared" si="129"/>
        <v>17439471.501308236</v>
      </c>
      <c r="FN29" s="16">
        <f t="shared" si="130"/>
        <v>44577.659633333329</v>
      </c>
      <c r="FO29" s="16">
        <f t="shared" si="131"/>
        <v>21.463611589537742</v>
      </c>
      <c r="FP29" s="16">
        <f t="shared" si="64"/>
        <v>920146.71250000002</v>
      </c>
      <c r="FQ29" s="16">
        <f t="shared" si="65"/>
        <v>2672.5958333333333</v>
      </c>
      <c r="FR29" s="16">
        <f t="shared" si="66"/>
        <v>13754.871660953864</v>
      </c>
      <c r="FS29" s="16">
        <f t="shared" si="67"/>
        <v>12121.86</v>
      </c>
      <c r="FT29" s="16">
        <f t="shared" si="68"/>
        <v>32</v>
      </c>
      <c r="FU29" s="16">
        <f t="shared" si="69"/>
        <v>679.53158072763028</v>
      </c>
      <c r="FV29" s="16">
        <f t="shared" si="70"/>
        <v>200026.23500000002</v>
      </c>
      <c r="FW29" s="16">
        <f t="shared" si="71"/>
        <v>475.70152957861626</v>
      </c>
      <c r="FX29">
        <f t="shared" si="72"/>
        <v>0</v>
      </c>
      <c r="FY29">
        <f t="shared" si="73"/>
        <v>0</v>
      </c>
      <c r="FZ29">
        <f t="shared" si="74"/>
        <v>0</v>
      </c>
      <c r="GA29">
        <f t="shared" si="75"/>
        <v>0</v>
      </c>
      <c r="GB29">
        <f t="shared" si="76"/>
        <v>0</v>
      </c>
      <c r="GC29">
        <f t="shared" si="77"/>
        <v>0</v>
      </c>
      <c r="GD29">
        <f t="shared" si="78"/>
        <v>0</v>
      </c>
      <c r="GE29">
        <f t="shared" si="79"/>
        <v>0</v>
      </c>
      <c r="GF29">
        <f t="shared" si="80"/>
        <v>0</v>
      </c>
      <c r="GG29">
        <f t="shared" si="81"/>
        <v>0</v>
      </c>
      <c r="GH29">
        <f t="shared" si="82"/>
        <v>0</v>
      </c>
      <c r="GI29">
        <f t="shared" si="83"/>
        <v>0</v>
      </c>
      <c r="GJ29">
        <f t="shared" si="84"/>
        <v>0</v>
      </c>
      <c r="GK29">
        <f t="shared" si="85"/>
        <v>0</v>
      </c>
      <c r="GL29">
        <f t="shared" si="86"/>
        <v>0</v>
      </c>
      <c r="GM29">
        <f t="shared" si="87"/>
        <v>0</v>
      </c>
      <c r="GN29">
        <f t="shared" si="88"/>
        <v>0</v>
      </c>
      <c r="GO29">
        <f t="shared" si="89"/>
        <v>0</v>
      </c>
      <c r="GP29">
        <f t="shared" si="90"/>
        <v>0</v>
      </c>
      <c r="GQ29">
        <f t="shared" si="91"/>
        <v>0</v>
      </c>
      <c r="GR29">
        <f t="shared" si="92"/>
        <v>0</v>
      </c>
      <c r="GS29">
        <f t="shared" si="93"/>
        <v>0</v>
      </c>
      <c r="GT29">
        <f t="shared" si="94"/>
        <v>0</v>
      </c>
      <c r="GU29">
        <f t="shared" si="95"/>
        <v>0</v>
      </c>
      <c r="GV29">
        <f t="shared" si="96"/>
        <v>0</v>
      </c>
      <c r="GW29">
        <f t="shared" si="97"/>
        <v>0</v>
      </c>
      <c r="GX29">
        <f t="shared" si="98"/>
        <v>0</v>
      </c>
      <c r="GY29">
        <f t="shared" si="99"/>
        <v>0</v>
      </c>
      <c r="GZ29">
        <f t="shared" si="100"/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</row>
    <row r="30" spans="1:213" s="2" customFormat="1" x14ac:dyDescent="0.25">
      <c r="A30" s="3">
        <v>42125</v>
      </c>
      <c r="B30">
        <f t="shared" si="105"/>
        <v>2015</v>
      </c>
      <c r="C30" s="2">
        <v>23579601.63399975</v>
      </c>
      <c r="D30" s="2">
        <f>VLOOKUP(B30,'Historic CDM'!$B$127:$I$138,2,FALSE)/12</f>
        <v>556901.01313599816</v>
      </c>
      <c r="E30" s="2">
        <f t="shared" si="3"/>
        <v>24136502.647135749</v>
      </c>
      <c r="F30" s="2">
        <v>45304.090739508538</v>
      </c>
      <c r="G30" s="230">
        <v>10401377.499999981</v>
      </c>
      <c r="H30" s="2">
        <f>VLOOKUP(B30,'Historic CDM'!$B$127:$I$138,3,FALSE)/12</f>
        <v>398513.30652636965</v>
      </c>
      <c r="I30" s="2">
        <f t="shared" si="4"/>
        <v>10799890.806526352</v>
      </c>
      <c r="J30" s="231">
        <v>4604.2845189322961</v>
      </c>
      <c r="K30" s="230">
        <v>20280335</v>
      </c>
      <c r="L30" s="2">
        <f>VLOOKUP(B30,'Historic CDM'!$B$127:$I$138,4,FALSE)/12</f>
        <v>693188.18512970151</v>
      </c>
      <c r="M30" s="2">
        <f t="shared" si="5"/>
        <v>20973523.185129702</v>
      </c>
      <c r="N30" s="234">
        <v>55680.231666666667</v>
      </c>
      <c r="O30" s="231">
        <v>470.27501310656493</v>
      </c>
      <c r="P30" s="230">
        <v>16917145.155833334</v>
      </c>
      <c r="Q30" s="231">
        <f>VLOOKUP(B30,'Historic CDM'!$B$127:$I$138,5,FALSE)/12</f>
        <v>1181042.3454749039</v>
      </c>
      <c r="R30" s="2">
        <f t="shared" si="6"/>
        <v>18098187.501308236</v>
      </c>
      <c r="S30" s="2">
        <v>44707.439633333328</v>
      </c>
      <c r="T30" s="231">
        <v>21.388299029734416</v>
      </c>
      <c r="U30" s="231">
        <v>794446.71250000002</v>
      </c>
      <c r="V30" s="2">
        <v>2253.5958333333333</v>
      </c>
      <c r="W30" s="231">
        <v>13226.437182501299</v>
      </c>
      <c r="X30" s="231">
        <v>12121.86</v>
      </c>
      <c r="Y30" s="2">
        <v>32</v>
      </c>
      <c r="Z30" s="231">
        <v>162.32068869223212</v>
      </c>
      <c r="AA30" s="233">
        <v>183661.23500000002</v>
      </c>
      <c r="AB30" s="231">
        <v>441.86111111111114</v>
      </c>
      <c r="AC30" s="237">
        <v>2451444.1599999997</v>
      </c>
      <c r="AD30" s="231">
        <f>VLOOKUP(B30,'Historic CDM'!$N$127:$S$138,2,FALSE)/12</f>
        <v>38176.94444755555</v>
      </c>
      <c r="AE30" s="2">
        <f t="shared" si="7"/>
        <v>2489621.1044475553</v>
      </c>
      <c r="AF30" s="163">
        <v>4761</v>
      </c>
      <c r="AG30" s="231">
        <v>1660389.6499999997</v>
      </c>
      <c r="AH30" s="231">
        <f>VLOOKUP(B30,'Historic CDM'!$N$127:$S$138,3,FALSE)/12</f>
        <v>33085.890391038374</v>
      </c>
      <c r="AI30" s="2">
        <f t="shared" si="8"/>
        <v>1693475.5403910379</v>
      </c>
      <c r="AJ30" s="247">
        <v>747.08333333333314</v>
      </c>
      <c r="AK30" s="231">
        <v>2963158.2099999995</v>
      </c>
      <c r="AL30" s="231">
        <f>VLOOKUP(B30,'Historic CDM'!$N$127:$S$138,4,FALSE)/12</f>
        <v>86127.441359897624</v>
      </c>
      <c r="AM30" s="2">
        <f t="shared" si="9"/>
        <v>3049285.6513598971</v>
      </c>
      <c r="AN30" s="231">
        <v>7834.77</v>
      </c>
      <c r="AO30" s="4">
        <v>62.416666666666679</v>
      </c>
      <c r="AP30" s="231">
        <v>129890</v>
      </c>
      <c r="AQ30" s="231">
        <v>419</v>
      </c>
      <c r="AR30" s="231">
        <v>533</v>
      </c>
      <c r="AS30" s="231">
        <v>13414.009999999998</v>
      </c>
      <c r="AT30">
        <v>33</v>
      </c>
      <c r="AU30" s="100">
        <f>'Weather Thunder Bay'!D42</f>
        <v>338</v>
      </c>
      <c r="AV30" s="100">
        <f>'Weather Thunder Bay'!E42</f>
        <v>0</v>
      </c>
      <c r="AW30" s="100">
        <f>'Weather Thunder Bay'!F42</f>
        <v>276</v>
      </c>
      <c r="AX30" s="100">
        <f>'Weather Thunder Bay'!G42</f>
        <v>0</v>
      </c>
      <c r="AY30" s="100">
        <f>'Weather Thunder Bay'!H42</f>
        <v>216.7</v>
      </c>
      <c r="AZ30" s="100">
        <f>'Weather Thunder Bay'!I42</f>
        <v>2.7</v>
      </c>
      <c r="BA30" s="100">
        <f>'Weather Thunder Bay'!J42</f>
        <v>161.80000000000001</v>
      </c>
      <c r="BB30" s="100">
        <f>'Weather Thunder Bay'!K42</f>
        <v>9.8000000000000007</v>
      </c>
      <c r="BC30" s="100">
        <f>'Weather Thunder Bay'!L42</f>
        <v>111.1</v>
      </c>
      <c r="BD30" s="100">
        <f>'Weather Thunder Bay'!M42</f>
        <v>21.1</v>
      </c>
      <c r="BE30" s="100">
        <f>'Weather Thunder Bay'!N42</f>
        <v>66.599999999999994</v>
      </c>
      <c r="BF30" s="100">
        <f>'Weather Thunder Bay'!O42</f>
        <v>38.6</v>
      </c>
      <c r="BG30" s="100">
        <f>'Weather Thunder Bay'!P42</f>
        <v>32.299999999999997</v>
      </c>
      <c r="BH30" s="100">
        <f>'Weather Thunder Bay'!Q42</f>
        <v>66.3</v>
      </c>
      <c r="BI30" s="100">
        <f>'Weather Thunder Bay'!R42</f>
        <v>9.0967741935483879</v>
      </c>
      <c r="BJ30" s="100">
        <f>'Weather Kenora'!D42</f>
        <v>289</v>
      </c>
      <c r="BK30" s="100">
        <f>'Weather Kenora'!E42</f>
        <v>0.3</v>
      </c>
      <c r="BL30" s="100">
        <f>'Weather Kenora'!F42</f>
        <v>234.4</v>
      </c>
      <c r="BM30" s="100">
        <f>'Weather Kenora'!G42</f>
        <v>7.7</v>
      </c>
      <c r="BN30" s="100">
        <f>'Weather Kenora'!H42</f>
        <v>182.4</v>
      </c>
      <c r="BO30" s="100">
        <f>'Weather Kenora'!I42</f>
        <v>17.7</v>
      </c>
      <c r="BP30" s="100">
        <f>'Weather Kenora'!J42</f>
        <v>133.9</v>
      </c>
      <c r="BQ30" s="100">
        <f>'Weather Kenora'!K42</f>
        <v>31.2</v>
      </c>
      <c r="BR30" s="100">
        <f>'Weather Kenora'!L42</f>
        <v>94.7</v>
      </c>
      <c r="BS30" s="100">
        <f>'Weather Kenora'!M42</f>
        <v>54</v>
      </c>
      <c r="BT30" s="100">
        <f>'Weather Kenora'!N42</f>
        <v>63</v>
      </c>
      <c r="BU30" s="100">
        <f>'Weather Kenora'!O42</f>
        <v>84.3</v>
      </c>
      <c r="BV30" s="100">
        <f>'Weather Kenora'!P42</f>
        <v>37.700000000000003</v>
      </c>
      <c r="BW30" s="100">
        <f>'Weather Kenora'!Q42</f>
        <v>121</v>
      </c>
      <c r="BX30" s="100">
        <f>'Weather Kenora'!R42</f>
        <v>10.687096774193545</v>
      </c>
      <c r="BY30" s="5">
        <f>'Economic Variables'!D44</f>
        <v>6883.3</v>
      </c>
      <c r="BZ30" s="5">
        <f>'Economic Variables'!E44</f>
        <v>6848.1</v>
      </c>
      <c r="CA30" s="5">
        <f>'Economic Variables'!F44</f>
        <v>61</v>
      </c>
      <c r="CB30" s="5">
        <f>'Economic Variables'!G44</f>
        <v>60.5</v>
      </c>
      <c r="CC30" s="5">
        <f>'Economic Variables'!H44</f>
        <v>677384</v>
      </c>
      <c r="CD30" s="5">
        <f>'Economic Variables'!I44</f>
        <v>7339.5</v>
      </c>
      <c r="CE30" s="5">
        <f>'Economic Variables'!J44</f>
        <v>6552.4</v>
      </c>
      <c r="CF30" s="5">
        <f>'Economic Variables'!K44</f>
        <v>411.5</v>
      </c>
      <c r="CG30" s="5">
        <f>'Economic Variables'!L44</f>
        <v>7477.6</v>
      </c>
      <c r="CH30" s="5">
        <f>'Economic Variables'!M44</f>
        <v>23.4</v>
      </c>
      <c r="CI30" s="5">
        <f>'Economic Variables'!N44</f>
        <v>885.4</v>
      </c>
      <c r="CJ30" s="5">
        <f t="shared" si="10"/>
        <v>14817.1</v>
      </c>
      <c r="CK30" s="5">
        <f>'Economic Variables'!P44</f>
        <v>673769</v>
      </c>
      <c r="CL30" s="5">
        <f>'Economic Variables'!Q44</f>
        <v>7389</v>
      </c>
      <c r="CM30" s="5">
        <f>'Economic Variables'!R44</f>
        <v>7270</v>
      </c>
      <c r="CN30" s="5">
        <f>'Economic Variables'!S44</f>
        <v>3066</v>
      </c>
      <c r="CO30" s="5">
        <f>'Economic Variables'!W44</f>
        <v>0</v>
      </c>
      <c r="CP30" s="5">
        <f>'Economic Variables'!X44</f>
        <v>0</v>
      </c>
      <c r="CQ30" s="5">
        <f>'Economic Variables'!Y44</f>
        <v>0</v>
      </c>
      <c r="CR30" s="5">
        <f t="shared" si="101"/>
        <v>29</v>
      </c>
      <c r="CS30" s="69">
        <f t="shared" si="102"/>
        <v>1.4623979978989561</v>
      </c>
      <c r="CT30" s="5">
        <f t="shared" si="103"/>
        <v>841</v>
      </c>
      <c r="CU30">
        <v>0</v>
      </c>
      <c r="CV30">
        <v>0</v>
      </c>
      <c r="CW30">
        <v>0</v>
      </c>
      <c r="CX30">
        <v>0</v>
      </c>
      <c r="CY30">
        <v>1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f t="shared" si="107"/>
        <v>1</v>
      </c>
      <c r="DH30">
        <f t="shared" si="107"/>
        <v>0</v>
      </c>
      <c r="DI30">
        <f t="shared" si="11"/>
        <v>1</v>
      </c>
      <c r="DJ30">
        <v>31</v>
      </c>
      <c r="DK30">
        <v>20</v>
      </c>
      <c r="DL30">
        <v>0</v>
      </c>
      <c r="DM30">
        <v>0</v>
      </c>
      <c r="DN30">
        <f t="shared" si="104"/>
        <v>0</v>
      </c>
      <c r="DO30">
        <v>0</v>
      </c>
      <c r="DP30" s="61">
        <f t="shared" si="12"/>
        <v>0</v>
      </c>
      <c r="DQ30" s="61">
        <f t="shared" si="13"/>
        <v>0</v>
      </c>
      <c r="DR30" s="61">
        <f t="shared" si="14"/>
        <v>0</v>
      </c>
      <c r="DS30" s="61">
        <f t="shared" si="15"/>
        <v>0</v>
      </c>
      <c r="DT30" s="61">
        <f t="shared" si="16"/>
        <v>0</v>
      </c>
      <c r="DU30" s="61">
        <f t="shared" si="17"/>
        <v>0</v>
      </c>
      <c r="DV30" s="61">
        <f t="shared" si="18"/>
        <v>0</v>
      </c>
      <c r="DW30" s="61">
        <f t="shared" si="19"/>
        <v>0</v>
      </c>
      <c r="DX30" s="61">
        <f t="shared" si="20"/>
        <v>0</v>
      </c>
      <c r="DY30" s="61">
        <f t="shared" si="21"/>
        <v>0</v>
      </c>
      <c r="DZ30" s="61">
        <f t="shared" si="22"/>
        <v>0</v>
      </c>
      <c r="EA30" s="61">
        <f t="shared" si="23"/>
        <v>0</v>
      </c>
      <c r="EB30" s="61">
        <f t="shared" si="24"/>
        <v>0</v>
      </c>
      <c r="EC30" s="61">
        <f t="shared" si="25"/>
        <v>0</v>
      </c>
      <c r="ED30" s="61">
        <f t="shared" si="26"/>
        <v>0</v>
      </c>
      <c r="EE30" s="61">
        <f t="shared" si="27"/>
        <v>0</v>
      </c>
      <c r="EF30" s="61">
        <f t="shared" si="28"/>
        <v>0</v>
      </c>
      <c r="EG30" s="61">
        <f t="shared" si="29"/>
        <v>0</v>
      </c>
      <c r="EH30" s="61">
        <f t="shared" si="30"/>
        <v>0</v>
      </c>
      <c r="EI30" s="61">
        <f t="shared" si="31"/>
        <v>0</v>
      </c>
      <c r="EJ30" s="61">
        <f t="shared" si="32"/>
        <v>0</v>
      </c>
      <c r="EK30" s="61">
        <f t="shared" si="33"/>
        <v>0</v>
      </c>
      <c r="EL30" s="61">
        <f t="shared" si="34"/>
        <v>0</v>
      </c>
      <c r="EM30" s="61">
        <f t="shared" si="35"/>
        <v>0</v>
      </c>
      <c r="EN30" s="61">
        <f t="shared" si="36"/>
        <v>0</v>
      </c>
      <c r="EO30" s="61">
        <f t="shared" si="37"/>
        <v>0</v>
      </c>
      <c r="EP30" s="61">
        <f t="shared" si="38"/>
        <v>0</v>
      </c>
      <c r="EQ30" s="61">
        <f t="shared" si="39"/>
        <v>0</v>
      </c>
      <c r="ER30" s="67">
        <f t="shared" si="108"/>
        <v>17.186016690233004</v>
      </c>
      <c r="ES30" s="67">
        <f t="shared" si="109"/>
        <v>75.665083895567719</v>
      </c>
      <c r="ET30" s="67">
        <f t="shared" si="110"/>
        <v>2229.9210675240652</v>
      </c>
      <c r="EU30" s="67">
        <f t="shared" si="111"/>
        <v>42308.618081661836</v>
      </c>
      <c r="EV30" s="61">
        <f t="shared" si="112"/>
        <v>1438.6587532413325</v>
      </c>
      <c r="EW30" s="61">
        <f t="shared" si="113"/>
        <v>27295.882633330217</v>
      </c>
      <c r="EX30" s="16">
        <f t="shared" si="114"/>
        <v>26031045.79399975</v>
      </c>
      <c r="EY30" s="16">
        <f t="shared" si="115"/>
        <v>595077.95758355374</v>
      </c>
      <c r="EZ30" s="16">
        <f t="shared" si="116"/>
        <v>26626123.751583304</v>
      </c>
      <c r="FA30" s="16">
        <f t="shared" si="117"/>
        <v>50065.090739508538</v>
      </c>
      <c r="FB30" s="16">
        <f t="shared" si="118"/>
        <v>12061767.149999982</v>
      </c>
      <c r="FC30" s="16">
        <f t="shared" si="119"/>
        <v>431599.19691740803</v>
      </c>
      <c r="FD30" s="16">
        <f t="shared" si="120"/>
        <v>12493366.346917389</v>
      </c>
      <c r="FE30" s="16">
        <f t="shared" si="121"/>
        <v>5351.3678522656292</v>
      </c>
      <c r="FF30" s="16">
        <f t="shared" si="122"/>
        <v>23243493.210000001</v>
      </c>
      <c r="FG30" s="16">
        <f t="shared" si="123"/>
        <v>779315.62648959912</v>
      </c>
      <c r="FH30" s="16">
        <f t="shared" si="124"/>
        <v>24022808.836489599</v>
      </c>
      <c r="FI30" s="16">
        <f t="shared" si="125"/>
        <v>63515.001666666663</v>
      </c>
      <c r="FJ30" s="16">
        <f t="shared" si="126"/>
        <v>532.69167977323161</v>
      </c>
      <c r="FK30" s="16">
        <f t="shared" si="127"/>
        <v>16917145.155833334</v>
      </c>
      <c r="FL30" s="16">
        <f t="shared" si="128"/>
        <v>1181042.3454749039</v>
      </c>
      <c r="FM30" s="16">
        <f t="shared" si="129"/>
        <v>18098187.501308236</v>
      </c>
      <c r="FN30" s="16">
        <f t="shared" si="130"/>
        <v>44707.439633333328</v>
      </c>
      <c r="FO30" s="16">
        <f t="shared" si="131"/>
        <v>21.388299029734416</v>
      </c>
      <c r="FP30" s="16">
        <f t="shared" si="64"/>
        <v>924336.71250000002</v>
      </c>
      <c r="FQ30" s="16">
        <f t="shared" si="65"/>
        <v>2672.5958333333333</v>
      </c>
      <c r="FR30" s="16">
        <f t="shared" si="66"/>
        <v>13759.437182501299</v>
      </c>
      <c r="FS30" s="16">
        <f t="shared" si="67"/>
        <v>12121.86</v>
      </c>
      <c r="FT30" s="16">
        <f t="shared" si="68"/>
        <v>32</v>
      </c>
      <c r="FU30" s="16">
        <f t="shared" si="69"/>
        <v>500.32068869223212</v>
      </c>
      <c r="FV30" s="16">
        <f t="shared" si="70"/>
        <v>197075.24500000002</v>
      </c>
      <c r="FW30" s="16">
        <f t="shared" si="71"/>
        <v>474.86111111111114</v>
      </c>
      <c r="FX30">
        <f t="shared" si="72"/>
        <v>0</v>
      </c>
      <c r="FY30">
        <f t="shared" si="73"/>
        <v>0</v>
      </c>
      <c r="FZ30">
        <f t="shared" si="74"/>
        <v>0</v>
      </c>
      <c r="GA30">
        <f t="shared" si="75"/>
        <v>0</v>
      </c>
      <c r="GB30">
        <f t="shared" si="76"/>
        <v>0</v>
      </c>
      <c r="GC30">
        <f t="shared" si="77"/>
        <v>0</v>
      </c>
      <c r="GD30">
        <f t="shared" si="78"/>
        <v>0</v>
      </c>
      <c r="GE30">
        <f t="shared" si="79"/>
        <v>0</v>
      </c>
      <c r="GF30">
        <f t="shared" si="80"/>
        <v>0</v>
      </c>
      <c r="GG30">
        <f t="shared" si="81"/>
        <v>0</v>
      </c>
      <c r="GH30">
        <f t="shared" si="82"/>
        <v>0</v>
      </c>
      <c r="GI30">
        <f t="shared" si="83"/>
        <v>0</v>
      </c>
      <c r="GJ30">
        <f t="shared" si="84"/>
        <v>0</v>
      </c>
      <c r="GK30">
        <f t="shared" si="85"/>
        <v>0</v>
      </c>
      <c r="GL30">
        <f t="shared" si="86"/>
        <v>0</v>
      </c>
      <c r="GM30">
        <f t="shared" si="87"/>
        <v>0</v>
      </c>
      <c r="GN30">
        <f t="shared" si="88"/>
        <v>0</v>
      </c>
      <c r="GO30">
        <f t="shared" si="89"/>
        <v>0</v>
      </c>
      <c r="GP30">
        <f t="shared" si="90"/>
        <v>0</v>
      </c>
      <c r="GQ30">
        <f t="shared" si="91"/>
        <v>0</v>
      </c>
      <c r="GR30">
        <f t="shared" si="92"/>
        <v>0</v>
      </c>
      <c r="GS30">
        <f t="shared" si="93"/>
        <v>0</v>
      </c>
      <c r="GT30">
        <f t="shared" si="94"/>
        <v>0</v>
      </c>
      <c r="GU30">
        <f t="shared" si="95"/>
        <v>0</v>
      </c>
      <c r="GV30">
        <f t="shared" si="96"/>
        <v>0</v>
      </c>
      <c r="GW30">
        <f t="shared" si="97"/>
        <v>0</v>
      </c>
      <c r="GX30">
        <f t="shared" si="98"/>
        <v>0</v>
      </c>
      <c r="GY30">
        <f t="shared" si="99"/>
        <v>0</v>
      </c>
      <c r="GZ30">
        <f t="shared" si="100"/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</row>
    <row r="31" spans="1:213" s="2" customFormat="1" x14ac:dyDescent="0.25">
      <c r="A31" s="3">
        <v>42156</v>
      </c>
      <c r="B31">
        <f t="shared" si="105"/>
        <v>2015</v>
      </c>
      <c r="C31" s="2">
        <v>22175635.396999881</v>
      </c>
      <c r="D31" s="2">
        <f>VLOOKUP(B31,'Historic CDM'!$B$127:$I$138,2,FALSE)/12</f>
        <v>556901.01313599816</v>
      </c>
      <c r="E31" s="2">
        <f t="shared" si="3"/>
        <v>22732536.41013588</v>
      </c>
      <c r="F31" s="2">
        <v>45313.818150189254</v>
      </c>
      <c r="G31" s="230">
        <v>9938325.0499999654</v>
      </c>
      <c r="H31" s="2">
        <f>VLOOKUP(B31,'Historic CDM'!$B$127:$I$138,3,FALSE)/12</f>
        <v>398513.30652636965</v>
      </c>
      <c r="I31" s="2">
        <f t="shared" si="4"/>
        <v>10336838.356526336</v>
      </c>
      <c r="J31" s="231">
        <v>4604.3540553284947</v>
      </c>
      <c r="K31" s="230">
        <v>19371536</v>
      </c>
      <c r="L31" s="2">
        <f>VLOOKUP(B31,'Historic CDM'!$B$127:$I$138,4,FALSE)/12</f>
        <v>693188.18512970151</v>
      </c>
      <c r="M31" s="2">
        <f t="shared" si="5"/>
        <v>20064724.185129702</v>
      </c>
      <c r="N31" s="234">
        <v>55680.231666666667</v>
      </c>
      <c r="O31" s="231">
        <v>469.97282869451601</v>
      </c>
      <c r="P31" s="230">
        <v>16073629.715833334</v>
      </c>
      <c r="Q31" s="231">
        <f>VLOOKUP(B31,'Historic CDM'!$B$127:$I$138,5,FALSE)/12</f>
        <v>1181042.3454749039</v>
      </c>
      <c r="R31" s="2">
        <f t="shared" si="6"/>
        <v>17254672.061308239</v>
      </c>
      <c r="S31" s="2">
        <v>44677.109633333333</v>
      </c>
      <c r="T31" s="231">
        <v>21.31298646993109</v>
      </c>
      <c r="U31" s="231">
        <v>794446.71250000002</v>
      </c>
      <c r="V31" s="2">
        <v>2253.5958333333333</v>
      </c>
      <c r="W31" s="231">
        <v>13231.002704048733</v>
      </c>
      <c r="X31" s="231">
        <v>12121.86</v>
      </c>
      <c r="Y31" s="2">
        <v>32</v>
      </c>
      <c r="Z31" s="231">
        <v>160.65979665683392</v>
      </c>
      <c r="AA31" s="233">
        <v>183661.23500000002</v>
      </c>
      <c r="AB31" s="231">
        <v>441.36111111111114</v>
      </c>
      <c r="AC31" s="237">
        <v>2410418.2299999949</v>
      </c>
      <c r="AD31" s="231">
        <f>VLOOKUP(B31,'Historic CDM'!$N$127:$S$138,2,FALSE)/12</f>
        <v>38176.94444755555</v>
      </c>
      <c r="AE31" s="2">
        <f t="shared" si="7"/>
        <v>2448595.1744475504</v>
      </c>
      <c r="AF31" s="163">
        <v>4783</v>
      </c>
      <c r="AG31" s="231">
        <v>1697158.2499999979</v>
      </c>
      <c r="AH31" s="231">
        <f>VLOOKUP(B31,'Historic CDM'!$N$127:$S$138,3,FALSE)/12</f>
        <v>33085.890391038374</v>
      </c>
      <c r="AI31" s="2">
        <f t="shared" si="8"/>
        <v>1730244.1403910362</v>
      </c>
      <c r="AJ31" s="247">
        <v>747.49999999999977</v>
      </c>
      <c r="AK31" s="231">
        <v>3050431.83</v>
      </c>
      <c r="AL31" s="231">
        <f>VLOOKUP(B31,'Historic CDM'!$N$127:$S$138,4,FALSE)/12</f>
        <v>86127.441359897624</v>
      </c>
      <c r="AM31" s="2">
        <f t="shared" si="9"/>
        <v>3136559.2713598977</v>
      </c>
      <c r="AN31" s="231">
        <v>7965.92</v>
      </c>
      <c r="AO31" s="4">
        <v>62.500000000000014</v>
      </c>
      <c r="AP31" s="231">
        <v>125700</v>
      </c>
      <c r="AQ31" s="231">
        <v>419</v>
      </c>
      <c r="AR31" s="231">
        <v>533</v>
      </c>
      <c r="AS31" s="231">
        <v>12981</v>
      </c>
      <c r="AT31">
        <v>33</v>
      </c>
      <c r="AU31" s="100">
        <f>'Weather Thunder Bay'!D43</f>
        <v>178.6</v>
      </c>
      <c r="AV31" s="100">
        <f>'Weather Thunder Bay'!E43</f>
        <v>0</v>
      </c>
      <c r="AW31" s="100">
        <f>'Weather Thunder Bay'!F43</f>
        <v>118.6</v>
      </c>
      <c r="AX31" s="100">
        <f>'Weather Thunder Bay'!G43</f>
        <v>0</v>
      </c>
      <c r="AY31" s="100">
        <f>'Weather Thunder Bay'!H43</f>
        <v>70.3</v>
      </c>
      <c r="AZ31" s="100">
        <f>'Weather Thunder Bay'!I43</f>
        <v>11.7</v>
      </c>
      <c r="BA31" s="100">
        <f>'Weather Thunder Bay'!J43</f>
        <v>32.5</v>
      </c>
      <c r="BB31" s="100">
        <f>'Weather Thunder Bay'!K43</f>
        <v>33.9</v>
      </c>
      <c r="BC31" s="100">
        <f>'Weather Thunder Bay'!L43</f>
        <v>12.6</v>
      </c>
      <c r="BD31" s="100">
        <f>'Weather Thunder Bay'!M43</f>
        <v>74</v>
      </c>
      <c r="BE31" s="100">
        <f>'Weather Thunder Bay'!N43</f>
        <v>5.2</v>
      </c>
      <c r="BF31" s="100">
        <f>'Weather Thunder Bay'!O43</f>
        <v>126.6</v>
      </c>
      <c r="BG31" s="100">
        <f>'Weather Thunder Bay'!P43</f>
        <v>1.4</v>
      </c>
      <c r="BH31" s="100">
        <f>'Weather Thunder Bay'!Q43</f>
        <v>182.8</v>
      </c>
      <c r="BI31" s="100">
        <f>'Weather Thunder Bay'!R43</f>
        <v>14.046666666666669</v>
      </c>
      <c r="BJ31" s="100">
        <f>'Weather Kenora'!D43</f>
        <v>85.1</v>
      </c>
      <c r="BK31" s="100">
        <f>'Weather Kenora'!E43</f>
        <v>4.3</v>
      </c>
      <c r="BL31" s="100">
        <f>'Weather Kenora'!F43</f>
        <v>39.200000000000003</v>
      </c>
      <c r="BM31" s="100">
        <f>'Weather Kenora'!G43</f>
        <v>18.399999999999999</v>
      </c>
      <c r="BN31" s="100">
        <f>'Weather Kenora'!H43</f>
        <v>14.6</v>
      </c>
      <c r="BO31" s="100">
        <f>'Weather Kenora'!I43</f>
        <v>53.8</v>
      </c>
      <c r="BP31" s="100">
        <f>'Weather Kenora'!J43</f>
        <v>3.5</v>
      </c>
      <c r="BQ31" s="100">
        <f>'Weather Kenora'!K43</f>
        <v>102.7</v>
      </c>
      <c r="BR31" s="100">
        <f>'Weather Kenora'!L43</f>
        <v>0.1</v>
      </c>
      <c r="BS31" s="100">
        <f>'Weather Kenora'!M43</f>
        <v>159.30000000000001</v>
      </c>
      <c r="BT31" s="100">
        <f>'Weather Kenora'!N43</f>
        <v>0</v>
      </c>
      <c r="BU31" s="100">
        <f>'Weather Kenora'!O43</f>
        <v>219.2</v>
      </c>
      <c r="BV31" s="100">
        <f>'Weather Kenora'!P43</f>
        <v>0</v>
      </c>
      <c r="BW31" s="100">
        <f>'Weather Kenora'!Q43</f>
        <v>279.2</v>
      </c>
      <c r="BX31" s="100">
        <f>'Weather Kenora'!R43</f>
        <v>17.306666666666665</v>
      </c>
      <c r="BY31" s="5">
        <f>'Economic Variables'!D45</f>
        <v>6883.6</v>
      </c>
      <c r="BZ31" s="5">
        <f>'Economic Variables'!E45</f>
        <v>6930.1</v>
      </c>
      <c r="CA31" s="5">
        <f>'Economic Variables'!F45</f>
        <v>59.8</v>
      </c>
      <c r="CB31" s="5">
        <f>'Economic Variables'!G45</f>
        <v>60.3</v>
      </c>
      <c r="CC31" s="5">
        <f>'Economic Variables'!H45</f>
        <v>677384</v>
      </c>
      <c r="CD31" s="5">
        <f>'Economic Variables'!I45</f>
        <v>7339.5</v>
      </c>
      <c r="CE31" s="5">
        <f>'Economic Variables'!J45</f>
        <v>6552.4</v>
      </c>
      <c r="CF31" s="5">
        <f>'Economic Variables'!K45</f>
        <v>411.5</v>
      </c>
      <c r="CG31" s="5">
        <f>'Economic Variables'!L45</f>
        <v>7477.6</v>
      </c>
      <c r="CH31" s="5">
        <f>'Economic Variables'!M45</f>
        <v>23.4</v>
      </c>
      <c r="CI31" s="5">
        <f>'Economic Variables'!N45</f>
        <v>885.4</v>
      </c>
      <c r="CJ31" s="5">
        <f t="shared" ref="CJ31:CJ85" si="132">CD31+CG31</f>
        <v>14817.1</v>
      </c>
      <c r="CK31" s="5">
        <f>'Economic Variables'!P45</f>
        <v>673769</v>
      </c>
      <c r="CL31" s="5">
        <f>'Economic Variables'!Q45</f>
        <v>7389</v>
      </c>
      <c r="CM31" s="5">
        <f>'Economic Variables'!R45</f>
        <v>7270</v>
      </c>
      <c r="CN31" s="5">
        <f>'Economic Variables'!S45</f>
        <v>3066</v>
      </c>
      <c r="CO31" s="5">
        <f>'Economic Variables'!W45</f>
        <v>0</v>
      </c>
      <c r="CP31" s="5">
        <f>'Economic Variables'!X45</f>
        <v>0</v>
      </c>
      <c r="CQ31" s="5">
        <f>'Economic Variables'!Y45</f>
        <v>0</v>
      </c>
      <c r="CR31" s="5">
        <f t="shared" ref="CR31:CR95" si="133">CR30+1</f>
        <v>30</v>
      </c>
      <c r="CS31" s="69">
        <f t="shared" ref="CS31:CS85" si="134">LOG(CR31)</f>
        <v>1.4771212547196624</v>
      </c>
      <c r="CT31" s="5">
        <f t="shared" ref="CT31:CT85" si="135">CR31^2</f>
        <v>900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1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f t="shared" si="107"/>
        <v>0</v>
      </c>
      <c r="DH31">
        <f t="shared" si="107"/>
        <v>0</v>
      </c>
      <c r="DI31">
        <f t="shared" ref="DI31:DI85" si="136">DG31+DH31</f>
        <v>0</v>
      </c>
      <c r="DJ31">
        <v>30</v>
      </c>
      <c r="DK31">
        <v>22</v>
      </c>
      <c r="DL31">
        <v>0</v>
      </c>
      <c r="DM31">
        <v>0</v>
      </c>
      <c r="DN31">
        <f t="shared" si="104"/>
        <v>0</v>
      </c>
      <c r="DO31">
        <v>0</v>
      </c>
      <c r="DP31" s="61">
        <f t="shared" si="12"/>
        <v>0</v>
      </c>
      <c r="DQ31" s="61">
        <f t="shared" si="13"/>
        <v>0</v>
      </c>
      <c r="DR31" s="61">
        <f t="shared" si="14"/>
        <v>0</v>
      </c>
      <c r="DS31" s="61">
        <f t="shared" si="15"/>
        <v>0</v>
      </c>
      <c r="DT31" s="61">
        <f t="shared" si="16"/>
        <v>0</v>
      </c>
      <c r="DU31" s="61">
        <f t="shared" si="17"/>
        <v>0</v>
      </c>
      <c r="DV31" s="61">
        <f t="shared" si="18"/>
        <v>0</v>
      </c>
      <c r="DW31" s="61">
        <f t="shared" si="19"/>
        <v>0</v>
      </c>
      <c r="DX31" s="61">
        <f t="shared" si="20"/>
        <v>0</v>
      </c>
      <c r="DY31" s="61">
        <f t="shared" si="21"/>
        <v>0</v>
      </c>
      <c r="DZ31" s="61">
        <f t="shared" si="22"/>
        <v>0</v>
      </c>
      <c r="EA31" s="61">
        <f t="shared" si="23"/>
        <v>0</v>
      </c>
      <c r="EB31" s="61">
        <f t="shared" si="24"/>
        <v>0</v>
      </c>
      <c r="EC31" s="61">
        <f t="shared" si="25"/>
        <v>0</v>
      </c>
      <c r="ED31" s="61">
        <f t="shared" si="26"/>
        <v>0</v>
      </c>
      <c r="EE31" s="61">
        <f t="shared" si="27"/>
        <v>0</v>
      </c>
      <c r="EF31" s="61">
        <f t="shared" si="28"/>
        <v>0</v>
      </c>
      <c r="EG31" s="61">
        <f t="shared" si="29"/>
        <v>0</v>
      </c>
      <c r="EH31" s="61">
        <f t="shared" si="30"/>
        <v>0</v>
      </c>
      <c r="EI31" s="61">
        <f t="shared" si="31"/>
        <v>0</v>
      </c>
      <c r="EJ31" s="61">
        <f t="shared" si="32"/>
        <v>0</v>
      </c>
      <c r="EK31" s="61">
        <f t="shared" si="33"/>
        <v>0</v>
      </c>
      <c r="EL31" s="61">
        <f t="shared" si="34"/>
        <v>0</v>
      </c>
      <c r="EM31" s="61">
        <f t="shared" si="35"/>
        <v>0</v>
      </c>
      <c r="EN31" s="61">
        <f t="shared" si="36"/>
        <v>0</v>
      </c>
      <c r="EO31" s="61">
        <f t="shared" si="37"/>
        <v>0</v>
      </c>
      <c r="EP31" s="61">
        <f t="shared" si="38"/>
        <v>0</v>
      </c>
      <c r="EQ31" s="61">
        <f t="shared" si="39"/>
        <v>0</v>
      </c>
      <c r="ER31" s="67">
        <f t="shared" si="108"/>
        <v>16.722298949951345</v>
      </c>
      <c r="ES31" s="67">
        <f t="shared" si="109"/>
        <v>74.833793059881316</v>
      </c>
      <c r="ET31" s="67">
        <f t="shared" si="110"/>
        <v>1940.607758195996</v>
      </c>
      <c r="EU31" s="67">
        <f t="shared" si="111"/>
        <v>36799.313724546584</v>
      </c>
      <c r="EV31" s="61">
        <f t="shared" si="112"/>
        <v>1423.112356010397</v>
      </c>
      <c r="EW31" s="61">
        <f t="shared" si="113"/>
        <v>26986.16339800083</v>
      </c>
      <c r="EX31" s="16">
        <f t="shared" si="114"/>
        <v>24586053.626999877</v>
      </c>
      <c r="EY31" s="16">
        <f t="shared" si="115"/>
        <v>595077.95758355374</v>
      </c>
      <c r="EZ31" s="16">
        <f t="shared" si="116"/>
        <v>25181131.584583431</v>
      </c>
      <c r="FA31" s="16">
        <f t="shared" si="117"/>
        <v>50096.818150189254</v>
      </c>
      <c r="FB31" s="16">
        <f t="shared" si="118"/>
        <v>11635483.299999963</v>
      </c>
      <c r="FC31" s="16">
        <f t="shared" si="119"/>
        <v>431599.19691740803</v>
      </c>
      <c r="FD31" s="16">
        <f t="shared" si="120"/>
        <v>12067082.496917373</v>
      </c>
      <c r="FE31" s="16">
        <f t="shared" si="121"/>
        <v>5351.8540553284947</v>
      </c>
      <c r="FF31" s="16">
        <f t="shared" si="122"/>
        <v>22421967.829999998</v>
      </c>
      <c r="FG31" s="16">
        <f t="shared" si="123"/>
        <v>779315.62648959912</v>
      </c>
      <c r="FH31" s="16">
        <f t="shared" si="124"/>
        <v>23201283.4564896</v>
      </c>
      <c r="FI31" s="16">
        <f t="shared" si="125"/>
        <v>63646.151666666665</v>
      </c>
      <c r="FJ31" s="16">
        <f t="shared" si="126"/>
        <v>532.47282869451601</v>
      </c>
      <c r="FK31" s="16">
        <f t="shared" si="127"/>
        <v>16073629.715833334</v>
      </c>
      <c r="FL31" s="16">
        <f t="shared" si="128"/>
        <v>1181042.3454749039</v>
      </c>
      <c r="FM31" s="16">
        <f t="shared" si="129"/>
        <v>17254672.061308239</v>
      </c>
      <c r="FN31" s="16">
        <f t="shared" si="130"/>
        <v>44677.109633333333</v>
      </c>
      <c r="FO31" s="16">
        <f t="shared" si="131"/>
        <v>21.31298646993109</v>
      </c>
      <c r="FP31" s="16">
        <f t="shared" si="64"/>
        <v>920146.71250000002</v>
      </c>
      <c r="FQ31" s="16">
        <f t="shared" si="65"/>
        <v>2672.5958333333333</v>
      </c>
      <c r="FR31" s="16">
        <f t="shared" si="66"/>
        <v>13764.002704048733</v>
      </c>
      <c r="FS31" s="16">
        <f t="shared" si="67"/>
        <v>12121.86</v>
      </c>
      <c r="FT31" s="16">
        <f t="shared" si="68"/>
        <v>32</v>
      </c>
      <c r="FU31" s="16">
        <f t="shared" si="69"/>
        <v>339.25979665683394</v>
      </c>
      <c r="FV31" s="16">
        <f t="shared" si="70"/>
        <v>196642.23500000002</v>
      </c>
      <c r="FW31" s="16">
        <f t="shared" si="71"/>
        <v>474.36111111111114</v>
      </c>
      <c r="FX31">
        <f t="shared" si="72"/>
        <v>0</v>
      </c>
      <c r="FY31">
        <f t="shared" si="73"/>
        <v>0</v>
      </c>
      <c r="FZ31">
        <f t="shared" si="74"/>
        <v>0</v>
      </c>
      <c r="GA31">
        <f t="shared" si="75"/>
        <v>0</v>
      </c>
      <c r="GB31">
        <f t="shared" si="76"/>
        <v>0</v>
      </c>
      <c r="GC31">
        <f t="shared" si="77"/>
        <v>0</v>
      </c>
      <c r="GD31">
        <f t="shared" si="78"/>
        <v>0</v>
      </c>
      <c r="GE31">
        <f t="shared" si="79"/>
        <v>0</v>
      </c>
      <c r="GF31">
        <f t="shared" si="80"/>
        <v>0</v>
      </c>
      <c r="GG31">
        <f t="shared" si="81"/>
        <v>0</v>
      </c>
      <c r="GH31">
        <f t="shared" si="82"/>
        <v>0</v>
      </c>
      <c r="GI31">
        <f t="shared" si="83"/>
        <v>0</v>
      </c>
      <c r="GJ31">
        <f t="shared" si="84"/>
        <v>0</v>
      </c>
      <c r="GK31">
        <f t="shared" si="85"/>
        <v>0</v>
      </c>
      <c r="GL31">
        <f t="shared" si="86"/>
        <v>0</v>
      </c>
      <c r="GM31">
        <f t="shared" si="87"/>
        <v>0</v>
      </c>
      <c r="GN31">
        <f t="shared" si="88"/>
        <v>0</v>
      </c>
      <c r="GO31">
        <f t="shared" si="89"/>
        <v>0</v>
      </c>
      <c r="GP31">
        <f t="shared" si="90"/>
        <v>0</v>
      </c>
      <c r="GQ31">
        <f t="shared" si="91"/>
        <v>0</v>
      </c>
      <c r="GR31">
        <f t="shared" si="92"/>
        <v>0</v>
      </c>
      <c r="GS31">
        <f t="shared" si="93"/>
        <v>0</v>
      </c>
      <c r="GT31">
        <f t="shared" si="94"/>
        <v>0</v>
      </c>
      <c r="GU31">
        <f t="shared" si="95"/>
        <v>0</v>
      </c>
      <c r="GV31">
        <f t="shared" si="96"/>
        <v>0</v>
      </c>
      <c r="GW31">
        <f t="shared" si="97"/>
        <v>0</v>
      </c>
      <c r="GX31">
        <f t="shared" si="98"/>
        <v>0</v>
      </c>
      <c r="GY31">
        <f t="shared" si="99"/>
        <v>0</v>
      </c>
      <c r="GZ31">
        <f t="shared" si="100"/>
        <v>0</v>
      </c>
      <c r="HA31" s="2">
        <v>0</v>
      </c>
      <c r="HB31" s="2">
        <v>0</v>
      </c>
      <c r="HC31" s="2">
        <v>0</v>
      </c>
      <c r="HD31" s="2">
        <v>0</v>
      </c>
      <c r="HE31" s="2">
        <v>0</v>
      </c>
    </row>
    <row r="32" spans="1:213" s="2" customFormat="1" x14ac:dyDescent="0.25">
      <c r="A32" s="3">
        <v>42186</v>
      </c>
      <c r="B32">
        <f t="shared" si="105"/>
        <v>2015</v>
      </c>
      <c r="C32" s="2">
        <v>23881661.082999926</v>
      </c>
      <c r="D32" s="2">
        <f>VLOOKUP(B32,'Historic CDM'!$B$127:$I$138,2,FALSE)/12</f>
        <v>556901.01313599816</v>
      </c>
      <c r="E32" s="2">
        <f t="shared" si="3"/>
        <v>24438562.096135926</v>
      </c>
      <c r="F32" s="2">
        <v>45323.54556086997</v>
      </c>
      <c r="G32" s="230">
        <v>10626013.119000008</v>
      </c>
      <c r="H32" s="2">
        <f>VLOOKUP(B32,'Historic CDM'!$B$127:$I$138,3,FALSE)/12</f>
        <v>398513.30652636965</v>
      </c>
      <c r="I32" s="2">
        <f t="shared" si="4"/>
        <v>11024526.425526379</v>
      </c>
      <c r="J32" s="231">
        <v>4604.4235917246933</v>
      </c>
      <c r="K32" s="230">
        <v>20675018</v>
      </c>
      <c r="L32" s="2">
        <f>VLOOKUP(B32,'Historic CDM'!$B$127:$I$138,4,FALSE)/12</f>
        <v>693188.18512970151</v>
      </c>
      <c r="M32" s="2">
        <f t="shared" si="5"/>
        <v>21368206.185129702</v>
      </c>
      <c r="N32" s="234">
        <v>55680.231666666667</v>
      </c>
      <c r="O32" s="231">
        <v>469.67064428246709</v>
      </c>
      <c r="P32" s="230">
        <v>16806395.005833331</v>
      </c>
      <c r="Q32" s="231">
        <f>VLOOKUP(B32,'Historic CDM'!$B$127:$I$138,5,FALSE)/12</f>
        <v>1181042.3454749039</v>
      </c>
      <c r="R32" s="2">
        <f t="shared" si="6"/>
        <v>17987437.351308234</v>
      </c>
      <c r="S32" s="2">
        <v>44467.779633333332</v>
      </c>
      <c r="T32" s="231">
        <v>21.237673910127764</v>
      </c>
      <c r="U32" s="231">
        <v>794446.71250000002</v>
      </c>
      <c r="V32" s="2">
        <v>2253.5958333333333</v>
      </c>
      <c r="W32" s="231">
        <v>13235.568225596167</v>
      </c>
      <c r="X32" s="231">
        <v>12121.86</v>
      </c>
      <c r="Y32" s="2">
        <v>32</v>
      </c>
      <c r="Z32" s="231">
        <v>158.99890462143571</v>
      </c>
      <c r="AA32" s="233">
        <v>183661.23500000002</v>
      </c>
      <c r="AB32" s="231">
        <v>441.36111111111114</v>
      </c>
      <c r="AC32" s="237">
        <v>2821021.4199999915</v>
      </c>
      <c r="AD32" s="231">
        <f>VLOOKUP(B32,'Historic CDM'!$N$127:$S$138,2,FALSE)/12</f>
        <v>38176.94444755555</v>
      </c>
      <c r="AE32" s="2">
        <f t="shared" si="7"/>
        <v>2859198.3644475471</v>
      </c>
      <c r="AF32" s="163">
        <v>4781</v>
      </c>
      <c r="AG32" s="231">
        <v>1879225.2799999991</v>
      </c>
      <c r="AH32" s="231">
        <f>VLOOKUP(B32,'Historic CDM'!$N$127:$S$138,3,FALSE)/12</f>
        <v>33085.890391038374</v>
      </c>
      <c r="AI32" s="2">
        <f t="shared" si="8"/>
        <v>1912311.1703910374</v>
      </c>
      <c r="AJ32" s="247">
        <v>747.9166666666664</v>
      </c>
      <c r="AK32" s="231">
        <v>3324576.0200000005</v>
      </c>
      <c r="AL32" s="231">
        <f>VLOOKUP(B32,'Historic CDM'!$N$127:$S$138,4,FALSE)/12</f>
        <v>86127.441359897624</v>
      </c>
      <c r="AM32" s="2">
        <f t="shared" si="9"/>
        <v>3410703.4613598981</v>
      </c>
      <c r="AN32" s="231">
        <v>8470.56</v>
      </c>
      <c r="AO32" s="4">
        <v>62.58333333333335</v>
      </c>
      <c r="AP32" s="231">
        <v>84428.5</v>
      </c>
      <c r="AQ32" s="231">
        <v>419</v>
      </c>
      <c r="AR32" s="231">
        <v>533</v>
      </c>
      <c r="AS32" s="231">
        <v>13414.009999999998</v>
      </c>
      <c r="AT32">
        <v>33</v>
      </c>
      <c r="AU32" s="100">
        <f>'Weather Thunder Bay'!D44</f>
        <v>69.099999999999994</v>
      </c>
      <c r="AV32" s="100">
        <f>'Weather Thunder Bay'!E44</f>
        <v>13.4</v>
      </c>
      <c r="AW32" s="100">
        <f>'Weather Thunder Bay'!F44</f>
        <v>31.7</v>
      </c>
      <c r="AX32" s="100">
        <f>'Weather Thunder Bay'!G44</f>
        <v>38</v>
      </c>
      <c r="AY32" s="100">
        <f>'Weather Thunder Bay'!H44</f>
        <v>9.8000000000000007</v>
      </c>
      <c r="AZ32" s="100">
        <f>'Weather Thunder Bay'!I44</f>
        <v>78.099999999999994</v>
      </c>
      <c r="BA32" s="100">
        <f>'Weather Thunder Bay'!J44</f>
        <v>2.2000000000000002</v>
      </c>
      <c r="BB32" s="100">
        <f>'Weather Thunder Bay'!K44</f>
        <v>132.5</v>
      </c>
      <c r="BC32" s="100">
        <f>'Weather Thunder Bay'!L44</f>
        <v>0.1</v>
      </c>
      <c r="BD32" s="100">
        <f>'Weather Thunder Bay'!M44</f>
        <v>192.4</v>
      </c>
      <c r="BE32" s="100">
        <f>'Weather Thunder Bay'!N44</f>
        <v>0</v>
      </c>
      <c r="BF32" s="100">
        <f>'Weather Thunder Bay'!O44</f>
        <v>254.3</v>
      </c>
      <c r="BG32" s="100">
        <f>'Weather Thunder Bay'!P44</f>
        <v>0</v>
      </c>
      <c r="BH32" s="100">
        <f>'Weather Thunder Bay'!Q44</f>
        <v>316.3</v>
      </c>
      <c r="BI32" s="100">
        <f>'Weather Thunder Bay'!R44</f>
        <v>18.203225806451613</v>
      </c>
      <c r="BJ32" s="100">
        <f>'Weather Kenora'!D44</f>
        <v>36.4</v>
      </c>
      <c r="BK32" s="100">
        <f>'Weather Kenora'!E44</f>
        <v>41.5</v>
      </c>
      <c r="BL32" s="100">
        <f>'Weather Kenora'!F44</f>
        <v>13.7</v>
      </c>
      <c r="BM32" s="100">
        <f>'Weather Kenora'!G44</f>
        <v>80.8</v>
      </c>
      <c r="BN32" s="100">
        <f>'Weather Kenora'!H44</f>
        <v>4.7</v>
      </c>
      <c r="BO32" s="100">
        <f>'Weather Kenora'!I44</f>
        <v>133.80000000000001</v>
      </c>
      <c r="BP32" s="100">
        <f>'Weather Kenora'!J44</f>
        <v>2.1</v>
      </c>
      <c r="BQ32" s="100">
        <f>'Weather Kenora'!K44</f>
        <v>193.2</v>
      </c>
      <c r="BR32" s="100">
        <f>'Weather Kenora'!L44</f>
        <v>0.1</v>
      </c>
      <c r="BS32" s="100">
        <f>'Weather Kenora'!M44</f>
        <v>253.2</v>
      </c>
      <c r="BT32" s="100">
        <f>'Weather Kenora'!N44</f>
        <v>0</v>
      </c>
      <c r="BU32" s="100">
        <f>'Weather Kenora'!O44</f>
        <v>315.10000000000002</v>
      </c>
      <c r="BV32" s="100">
        <f>'Weather Kenora'!P44</f>
        <v>0</v>
      </c>
      <c r="BW32" s="100">
        <f>'Weather Kenora'!Q44</f>
        <v>377.1</v>
      </c>
      <c r="BX32" s="100">
        <f>'Weather Kenora'!R44</f>
        <v>20.164516129032251</v>
      </c>
      <c r="BY32" s="5">
        <f>'Economic Variables'!D46</f>
        <v>6891.7</v>
      </c>
      <c r="BZ32" s="5">
        <f>'Economic Variables'!E46</f>
        <v>6986.1</v>
      </c>
      <c r="CA32" s="5">
        <f>'Economic Variables'!F46</f>
        <v>59.1</v>
      </c>
      <c r="CB32" s="5">
        <f>'Economic Variables'!G46</f>
        <v>60.3</v>
      </c>
      <c r="CC32" s="5">
        <f>'Economic Variables'!H46</f>
        <v>677384</v>
      </c>
      <c r="CD32" s="5">
        <f>'Economic Variables'!I46</f>
        <v>7339.5</v>
      </c>
      <c r="CE32" s="5">
        <f>'Economic Variables'!J46</f>
        <v>6552.4</v>
      </c>
      <c r="CF32" s="5">
        <f>'Economic Variables'!K46</f>
        <v>411.5</v>
      </c>
      <c r="CG32" s="5">
        <f>'Economic Variables'!L46</f>
        <v>7477.6</v>
      </c>
      <c r="CH32" s="5">
        <f>'Economic Variables'!M46</f>
        <v>23.4</v>
      </c>
      <c r="CI32" s="5">
        <f>'Economic Variables'!N46</f>
        <v>885.4</v>
      </c>
      <c r="CJ32" s="5">
        <f t="shared" si="132"/>
        <v>14817.1</v>
      </c>
      <c r="CK32" s="5">
        <f>'Economic Variables'!P46</f>
        <v>679927</v>
      </c>
      <c r="CL32" s="5">
        <f>'Economic Variables'!Q46</f>
        <v>7371</v>
      </c>
      <c r="CM32" s="5">
        <f>'Economic Variables'!R46</f>
        <v>7520</v>
      </c>
      <c r="CN32" s="5">
        <f>'Economic Variables'!S46</f>
        <v>3089</v>
      </c>
      <c r="CO32" s="5">
        <f>'Economic Variables'!W46</f>
        <v>0</v>
      </c>
      <c r="CP32" s="5">
        <f>'Economic Variables'!X46</f>
        <v>0</v>
      </c>
      <c r="CQ32" s="5">
        <f>'Economic Variables'!Y46</f>
        <v>0</v>
      </c>
      <c r="CR32" s="5">
        <f t="shared" si="133"/>
        <v>31</v>
      </c>
      <c r="CS32" s="69">
        <f t="shared" si="134"/>
        <v>1.4913616938342726</v>
      </c>
      <c r="CT32" s="5">
        <f t="shared" si="135"/>
        <v>961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1</v>
      </c>
      <c r="DB32">
        <v>0</v>
      </c>
      <c r="DC32">
        <v>0</v>
      </c>
      <c r="DD32">
        <v>0</v>
      </c>
      <c r="DE32">
        <v>0</v>
      </c>
      <c r="DF32">
        <v>0</v>
      </c>
      <c r="DG32">
        <f t="shared" si="107"/>
        <v>0</v>
      </c>
      <c r="DH32">
        <f t="shared" si="107"/>
        <v>0</v>
      </c>
      <c r="DI32">
        <f t="shared" si="136"/>
        <v>0</v>
      </c>
      <c r="DJ32">
        <v>31</v>
      </c>
      <c r="DK32">
        <v>22</v>
      </c>
      <c r="DL32">
        <v>0</v>
      </c>
      <c r="DM32">
        <v>0</v>
      </c>
      <c r="DN32">
        <f t="shared" si="104"/>
        <v>0</v>
      </c>
      <c r="DO32">
        <v>0</v>
      </c>
      <c r="DP32" s="61">
        <f t="shared" si="12"/>
        <v>0</v>
      </c>
      <c r="DQ32" s="61">
        <f t="shared" si="13"/>
        <v>0</v>
      </c>
      <c r="DR32" s="61">
        <f t="shared" si="14"/>
        <v>0</v>
      </c>
      <c r="DS32" s="61">
        <f t="shared" si="15"/>
        <v>0</v>
      </c>
      <c r="DT32" s="61">
        <f t="shared" si="16"/>
        <v>0</v>
      </c>
      <c r="DU32" s="61">
        <f t="shared" si="17"/>
        <v>0</v>
      </c>
      <c r="DV32" s="61">
        <f t="shared" si="18"/>
        <v>0</v>
      </c>
      <c r="DW32" s="61">
        <f t="shared" si="19"/>
        <v>0</v>
      </c>
      <c r="DX32" s="61">
        <f t="shared" si="20"/>
        <v>0</v>
      </c>
      <c r="DY32" s="61">
        <f t="shared" si="21"/>
        <v>0</v>
      </c>
      <c r="DZ32" s="61">
        <f t="shared" si="22"/>
        <v>0</v>
      </c>
      <c r="EA32" s="61">
        <f t="shared" si="23"/>
        <v>0</v>
      </c>
      <c r="EB32" s="61">
        <f t="shared" si="24"/>
        <v>0</v>
      </c>
      <c r="EC32" s="61">
        <f t="shared" si="25"/>
        <v>0</v>
      </c>
      <c r="ED32" s="61">
        <f t="shared" si="26"/>
        <v>0</v>
      </c>
      <c r="EE32" s="61">
        <f t="shared" si="27"/>
        <v>0</v>
      </c>
      <c r="EF32" s="61">
        <f t="shared" si="28"/>
        <v>0</v>
      </c>
      <c r="EG32" s="61">
        <f t="shared" si="29"/>
        <v>0</v>
      </c>
      <c r="EH32" s="61">
        <f t="shared" si="30"/>
        <v>0</v>
      </c>
      <c r="EI32" s="61">
        <f t="shared" si="31"/>
        <v>0</v>
      </c>
      <c r="EJ32" s="61">
        <f t="shared" si="32"/>
        <v>0</v>
      </c>
      <c r="EK32" s="61">
        <f t="shared" si="33"/>
        <v>0</v>
      </c>
      <c r="EL32" s="61">
        <f t="shared" si="34"/>
        <v>0</v>
      </c>
      <c r="EM32" s="61">
        <f t="shared" si="35"/>
        <v>0</v>
      </c>
      <c r="EN32" s="61">
        <f t="shared" si="36"/>
        <v>0</v>
      </c>
      <c r="EO32" s="61">
        <f t="shared" si="37"/>
        <v>0</v>
      </c>
      <c r="EP32" s="61">
        <f t="shared" si="38"/>
        <v>0</v>
      </c>
      <c r="EQ32" s="61">
        <f t="shared" si="39"/>
        <v>0</v>
      </c>
      <c r="ER32" s="67">
        <f t="shared" si="108"/>
        <v>17.393624064997937</v>
      </c>
      <c r="ES32" s="67">
        <f t="shared" si="109"/>
        <v>77.236569922358058</v>
      </c>
      <c r="ET32" s="67">
        <f t="shared" si="110"/>
        <v>2068.0068280783021</v>
      </c>
      <c r="EU32" s="67">
        <f t="shared" si="111"/>
        <v>38498.132712449682</v>
      </c>
      <c r="EV32" s="61">
        <f t="shared" si="112"/>
        <v>1467.6177489587951</v>
      </c>
      <c r="EW32" s="61">
        <f t="shared" si="113"/>
        <v>27321.255473351386</v>
      </c>
      <c r="EX32" s="16">
        <f t="shared" si="114"/>
        <v>26702682.502999917</v>
      </c>
      <c r="EY32" s="16">
        <f t="shared" si="115"/>
        <v>595077.95758355374</v>
      </c>
      <c r="EZ32" s="16">
        <f t="shared" si="116"/>
        <v>27297760.460583471</v>
      </c>
      <c r="FA32" s="16">
        <f t="shared" si="117"/>
        <v>50104.54556086997</v>
      </c>
      <c r="FB32" s="16">
        <f t="shared" si="118"/>
        <v>12505238.399000008</v>
      </c>
      <c r="FC32" s="16">
        <f t="shared" si="119"/>
        <v>431599.19691740803</v>
      </c>
      <c r="FD32" s="16">
        <f t="shared" si="120"/>
        <v>12936837.595917417</v>
      </c>
      <c r="FE32" s="16">
        <f t="shared" si="121"/>
        <v>5352.3402583913594</v>
      </c>
      <c r="FF32" s="16">
        <f t="shared" si="122"/>
        <v>23999594.02</v>
      </c>
      <c r="FG32" s="16">
        <f t="shared" si="123"/>
        <v>779315.62648959912</v>
      </c>
      <c r="FH32" s="16">
        <f t="shared" si="124"/>
        <v>24778909.646489602</v>
      </c>
      <c r="FI32" s="16">
        <f t="shared" si="125"/>
        <v>64150.791666666664</v>
      </c>
      <c r="FJ32" s="16">
        <f t="shared" si="126"/>
        <v>532.25397761580041</v>
      </c>
      <c r="FK32" s="16">
        <f t="shared" si="127"/>
        <v>16806395.005833331</v>
      </c>
      <c r="FL32" s="16">
        <f t="shared" si="128"/>
        <v>1181042.3454749039</v>
      </c>
      <c r="FM32" s="16">
        <f t="shared" si="129"/>
        <v>17987437.351308234</v>
      </c>
      <c r="FN32" s="16">
        <f t="shared" si="130"/>
        <v>44467.779633333332</v>
      </c>
      <c r="FO32" s="16">
        <f t="shared" si="131"/>
        <v>21.237673910127764</v>
      </c>
      <c r="FP32" s="16">
        <f t="shared" si="64"/>
        <v>878875.21250000002</v>
      </c>
      <c r="FQ32" s="16">
        <f t="shared" si="65"/>
        <v>2672.5958333333333</v>
      </c>
      <c r="FR32" s="16">
        <f t="shared" si="66"/>
        <v>13768.568225596167</v>
      </c>
      <c r="FS32" s="16">
        <f t="shared" si="67"/>
        <v>12121.86</v>
      </c>
      <c r="FT32" s="16">
        <f t="shared" si="68"/>
        <v>32</v>
      </c>
      <c r="FU32" s="16">
        <f t="shared" si="69"/>
        <v>228.09890462143571</v>
      </c>
      <c r="FV32" s="16">
        <f t="shared" si="70"/>
        <v>197075.24500000002</v>
      </c>
      <c r="FW32" s="16">
        <f t="shared" si="71"/>
        <v>474.36111111111114</v>
      </c>
      <c r="FX32">
        <f t="shared" si="72"/>
        <v>0</v>
      </c>
      <c r="FY32">
        <f t="shared" si="73"/>
        <v>0</v>
      </c>
      <c r="FZ32">
        <f t="shared" si="74"/>
        <v>0</v>
      </c>
      <c r="GA32">
        <f t="shared" si="75"/>
        <v>0</v>
      </c>
      <c r="GB32">
        <f t="shared" si="76"/>
        <v>0</v>
      </c>
      <c r="GC32">
        <f t="shared" si="77"/>
        <v>0</v>
      </c>
      <c r="GD32">
        <f t="shared" si="78"/>
        <v>0</v>
      </c>
      <c r="GE32">
        <f t="shared" si="79"/>
        <v>0</v>
      </c>
      <c r="GF32">
        <f t="shared" si="80"/>
        <v>0</v>
      </c>
      <c r="GG32">
        <f t="shared" si="81"/>
        <v>0</v>
      </c>
      <c r="GH32">
        <f t="shared" si="82"/>
        <v>0</v>
      </c>
      <c r="GI32">
        <f t="shared" si="83"/>
        <v>0</v>
      </c>
      <c r="GJ32">
        <f t="shared" si="84"/>
        <v>0</v>
      </c>
      <c r="GK32">
        <f t="shared" si="85"/>
        <v>0</v>
      </c>
      <c r="GL32">
        <f t="shared" si="86"/>
        <v>0</v>
      </c>
      <c r="GM32">
        <f t="shared" si="87"/>
        <v>0</v>
      </c>
      <c r="GN32">
        <f t="shared" si="88"/>
        <v>0</v>
      </c>
      <c r="GO32">
        <f t="shared" si="89"/>
        <v>0</v>
      </c>
      <c r="GP32">
        <f t="shared" si="90"/>
        <v>0</v>
      </c>
      <c r="GQ32">
        <f t="shared" si="91"/>
        <v>0</v>
      </c>
      <c r="GR32">
        <f t="shared" si="92"/>
        <v>0</v>
      </c>
      <c r="GS32">
        <f t="shared" si="93"/>
        <v>0</v>
      </c>
      <c r="GT32">
        <f t="shared" si="94"/>
        <v>0</v>
      </c>
      <c r="GU32">
        <f t="shared" si="95"/>
        <v>0</v>
      </c>
      <c r="GV32">
        <f t="shared" si="96"/>
        <v>0</v>
      </c>
      <c r="GW32">
        <f t="shared" si="97"/>
        <v>0</v>
      </c>
      <c r="GX32">
        <f t="shared" si="98"/>
        <v>0</v>
      </c>
      <c r="GY32">
        <f t="shared" si="99"/>
        <v>0</v>
      </c>
      <c r="GZ32">
        <f t="shared" si="100"/>
        <v>0</v>
      </c>
      <c r="HA32" s="2">
        <v>0</v>
      </c>
      <c r="HB32" s="2">
        <v>0</v>
      </c>
      <c r="HC32" s="2">
        <v>0</v>
      </c>
      <c r="HD32" s="2">
        <v>0</v>
      </c>
      <c r="HE32" s="2">
        <v>0</v>
      </c>
    </row>
    <row r="33" spans="1:213" s="2" customFormat="1" x14ac:dyDescent="0.25">
      <c r="A33" s="3">
        <v>42217</v>
      </c>
      <c r="B33">
        <f t="shared" si="105"/>
        <v>2015</v>
      </c>
      <c r="C33" s="2">
        <v>24372893.72900008</v>
      </c>
      <c r="D33" s="2">
        <f>VLOOKUP(B33,'Historic CDM'!$B$127:$I$138,2,FALSE)/12</f>
        <v>556901.01313599816</v>
      </c>
      <c r="E33" s="2">
        <f t="shared" si="3"/>
        <v>24929794.74213608</v>
      </c>
      <c r="F33" s="2">
        <v>45333.272971550687</v>
      </c>
      <c r="G33" s="230">
        <v>10677243.822999977</v>
      </c>
      <c r="H33" s="2">
        <f>VLOOKUP(B33,'Historic CDM'!$B$127:$I$138,3,FALSE)/12</f>
        <v>398513.30652636965</v>
      </c>
      <c r="I33" s="2">
        <f t="shared" si="4"/>
        <v>11075757.129526347</v>
      </c>
      <c r="J33" s="231">
        <v>4604.4931281208919</v>
      </c>
      <c r="K33" s="230">
        <v>20614735</v>
      </c>
      <c r="L33" s="2">
        <f>VLOOKUP(B33,'Historic CDM'!$B$127:$I$138,4,FALSE)/12</f>
        <v>693188.18512970151</v>
      </c>
      <c r="M33" s="2">
        <f t="shared" si="5"/>
        <v>21307923.185129702</v>
      </c>
      <c r="N33" s="234">
        <v>55680.231666666667</v>
      </c>
      <c r="O33" s="231">
        <v>469.36845987041818</v>
      </c>
      <c r="P33" s="230">
        <v>16246607.405833337</v>
      </c>
      <c r="Q33" s="231">
        <f>VLOOKUP(B33,'Historic CDM'!$B$127:$I$138,5,FALSE)/12</f>
        <v>1181042.3454749039</v>
      </c>
      <c r="R33" s="2">
        <f t="shared" si="6"/>
        <v>17427649.75130824</v>
      </c>
      <c r="S33" s="2">
        <v>44577.139633333332</v>
      </c>
      <c r="T33" s="231">
        <v>21.162361350324439</v>
      </c>
      <c r="U33" s="231">
        <v>794446.71250000002</v>
      </c>
      <c r="V33" s="2">
        <v>2253.5958333333333</v>
      </c>
      <c r="W33" s="231">
        <v>13240.133747143602</v>
      </c>
      <c r="X33" s="231">
        <v>12121.86</v>
      </c>
      <c r="Y33" s="2">
        <v>32</v>
      </c>
      <c r="Z33" s="231">
        <v>157.33801258603751</v>
      </c>
      <c r="AA33" s="233">
        <v>183661.23500000002</v>
      </c>
      <c r="AB33" s="231">
        <v>441.36111111111114</v>
      </c>
      <c r="AC33" s="237">
        <v>2740306.6000000089</v>
      </c>
      <c r="AD33" s="231">
        <f>VLOOKUP(B33,'Historic CDM'!$N$127:$S$138,2,FALSE)/12</f>
        <v>38176.94444755555</v>
      </c>
      <c r="AE33" s="2">
        <f t="shared" si="7"/>
        <v>2778483.5444475645</v>
      </c>
      <c r="AF33" s="163">
        <v>4776</v>
      </c>
      <c r="AG33" s="231">
        <v>1840429.5399999975</v>
      </c>
      <c r="AH33" s="231">
        <f>VLOOKUP(B33,'Historic CDM'!$N$127:$S$138,3,FALSE)/12</f>
        <v>33085.890391038374</v>
      </c>
      <c r="AI33" s="2">
        <f t="shared" si="8"/>
        <v>1873515.4303910357</v>
      </c>
      <c r="AJ33" s="247">
        <v>748.33333333333303</v>
      </c>
      <c r="AK33" s="231">
        <v>3173949.93</v>
      </c>
      <c r="AL33" s="231">
        <f>VLOOKUP(B33,'Historic CDM'!$N$127:$S$138,4,FALSE)/12</f>
        <v>86127.441359897624</v>
      </c>
      <c r="AM33" s="2">
        <f t="shared" si="9"/>
        <v>3260077.3713598978</v>
      </c>
      <c r="AN33" s="231">
        <v>8401.83</v>
      </c>
      <c r="AO33" s="4">
        <v>62.666666666666686</v>
      </c>
      <c r="AP33" s="231">
        <v>84428.5</v>
      </c>
      <c r="AQ33" s="231">
        <v>419</v>
      </c>
      <c r="AR33" s="231">
        <v>533</v>
      </c>
      <c r="AS33" s="231">
        <v>13414.009999999998</v>
      </c>
      <c r="AT33">
        <v>33</v>
      </c>
      <c r="AU33" s="100">
        <f>'Weather Thunder Bay'!D45</f>
        <v>90.8</v>
      </c>
      <c r="AV33" s="100">
        <f>'Weather Thunder Bay'!E45</f>
        <v>13.5</v>
      </c>
      <c r="AW33" s="100">
        <f>'Weather Thunder Bay'!F45</f>
        <v>50.7</v>
      </c>
      <c r="AX33" s="100">
        <f>'Weather Thunder Bay'!G45</f>
        <v>35.4</v>
      </c>
      <c r="AY33" s="100">
        <f>'Weather Thunder Bay'!H45</f>
        <v>22.5</v>
      </c>
      <c r="AZ33" s="100">
        <f>'Weather Thunder Bay'!I45</f>
        <v>69.2</v>
      </c>
      <c r="BA33" s="100">
        <f>'Weather Thunder Bay'!J45</f>
        <v>5.2</v>
      </c>
      <c r="BB33" s="100">
        <f>'Weather Thunder Bay'!K45</f>
        <v>113.9</v>
      </c>
      <c r="BC33" s="100">
        <f>'Weather Thunder Bay'!L45</f>
        <v>0</v>
      </c>
      <c r="BD33" s="100">
        <f>'Weather Thunder Bay'!M45</f>
        <v>170.7</v>
      </c>
      <c r="BE33" s="100">
        <f>'Weather Thunder Bay'!N45</f>
        <v>0</v>
      </c>
      <c r="BF33" s="100">
        <f>'Weather Thunder Bay'!O45</f>
        <v>232.7</v>
      </c>
      <c r="BG33" s="100">
        <f>'Weather Thunder Bay'!P45</f>
        <v>0</v>
      </c>
      <c r="BH33" s="100">
        <f>'Weather Thunder Bay'!Q45</f>
        <v>294.7</v>
      </c>
      <c r="BI33" s="100">
        <f>'Weather Thunder Bay'!R45</f>
        <v>17.506451612903227</v>
      </c>
      <c r="BJ33" s="100">
        <f>'Weather Kenora'!D45</f>
        <v>83.4</v>
      </c>
      <c r="BK33" s="100">
        <f>'Weather Kenora'!E45</f>
        <v>23.3</v>
      </c>
      <c r="BL33" s="100">
        <f>'Weather Kenora'!F45</f>
        <v>46.6</v>
      </c>
      <c r="BM33" s="100">
        <f>'Weather Kenora'!G45</f>
        <v>48.5</v>
      </c>
      <c r="BN33" s="100">
        <f>'Weather Kenora'!H45</f>
        <v>23.3</v>
      </c>
      <c r="BO33" s="100">
        <f>'Weather Kenora'!I45</f>
        <v>87.2</v>
      </c>
      <c r="BP33" s="100">
        <f>'Weather Kenora'!J45</f>
        <v>8.5</v>
      </c>
      <c r="BQ33" s="100">
        <f>'Weather Kenora'!K45</f>
        <v>134.4</v>
      </c>
      <c r="BR33" s="100">
        <f>'Weather Kenora'!L45</f>
        <v>2.6</v>
      </c>
      <c r="BS33" s="100">
        <f>'Weather Kenora'!M45</f>
        <v>190.5</v>
      </c>
      <c r="BT33" s="100">
        <f>'Weather Kenora'!N45</f>
        <v>0.3</v>
      </c>
      <c r="BU33" s="100">
        <f>'Weather Kenora'!O45</f>
        <v>250.2</v>
      </c>
      <c r="BV33" s="100">
        <f>'Weather Kenora'!P45</f>
        <v>0</v>
      </c>
      <c r="BW33" s="100">
        <f>'Weather Kenora'!Q45</f>
        <v>311.89999999999998</v>
      </c>
      <c r="BX33" s="100">
        <f>'Weather Kenora'!R45</f>
        <v>18.06129032258065</v>
      </c>
      <c r="BY33" s="5">
        <f>'Economic Variables'!D47</f>
        <v>6896.8</v>
      </c>
      <c r="BZ33" s="5">
        <f>'Economic Variables'!E47</f>
        <v>7000.2</v>
      </c>
      <c r="CA33" s="5">
        <f>'Economic Variables'!F47</f>
        <v>58.2</v>
      </c>
      <c r="CB33" s="5">
        <f>'Economic Variables'!G47</f>
        <v>59.5</v>
      </c>
      <c r="CC33" s="5">
        <f>'Economic Variables'!H47</f>
        <v>677384</v>
      </c>
      <c r="CD33" s="5">
        <f>'Economic Variables'!I47</f>
        <v>7339.5</v>
      </c>
      <c r="CE33" s="5">
        <f>'Economic Variables'!J47</f>
        <v>6552.4</v>
      </c>
      <c r="CF33" s="5">
        <f>'Economic Variables'!K47</f>
        <v>411.5</v>
      </c>
      <c r="CG33" s="5">
        <f>'Economic Variables'!L47</f>
        <v>7477.6</v>
      </c>
      <c r="CH33" s="5">
        <f>'Economic Variables'!M47</f>
        <v>23.4</v>
      </c>
      <c r="CI33" s="5">
        <f>'Economic Variables'!N47</f>
        <v>885.4</v>
      </c>
      <c r="CJ33" s="5">
        <f t="shared" si="132"/>
        <v>14817.1</v>
      </c>
      <c r="CK33" s="5">
        <f>'Economic Variables'!P47</f>
        <v>679927</v>
      </c>
      <c r="CL33" s="5">
        <f>'Economic Variables'!Q47</f>
        <v>7371</v>
      </c>
      <c r="CM33" s="5">
        <f>'Economic Variables'!R47</f>
        <v>7520</v>
      </c>
      <c r="CN33" s="5">
        <f>'Economic Variables'!S47</f>
        <v>3089</v>
      </c>
      <c r="CO33" s="5">
        <f>'Economic Variables'!W47</f>
        <v>0</v>
      </c>
      <c r="CP33" s="5">
        <f>'Economic Variables'!X47</f>
        <v>0</v>
      </c>
      <c r="CQ33" s="5">
        <f>'Economic Variables'!Y47</f>
        <v>0</v>
      </c>
      <c r="CR33" s="5">
        <f t="shared" si="133"/>
        <v>32</v>
      </c>
      <c r="CS33" s="69">
        <f t="shared" si="134"/>
        <v>1.505149978319906</v>
      </c>
      <c r="CT33" s="5">
        <f t="shared" si="135"/>
        <v>1024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1</v>
      </c>
      <c r="DC33">
        <v>0</v>
      </c>
      <c r="DD33">
        <v>0</v>
      </c>
      <c r="DE33">
        <v>0</v>
      </c>
      <c r="DF33">
        <v>0</v>
      </c>
      <c r="DG33">
        <f t="shared" si="107"/>
        <v>0</v>
      </c>
      <c r="DH33">
        <f t="shared" si="107"/>
        <v>0</v>
      </c>
      <c r="DI33">
        <f t="shared" si="136"/>
        <v>0</v>
      </c>
      <c r="DJ33">
        <v>31</v>
      </c>
      <c r="DK33">
        <v>20</v>
      </c>
      <c r="DL33">
        <v>0</v>
      </c>
      <c r="DM33">
        <v>0</v>
      </c>
      <c r="DN33">
        <f t="shared" si="104"/>
        <v>0</v>
      </c>
      <c r="DO33">
        <v>0</v>
      </c>
      <c r="DP33" s="61">
        <f t="shared" si="12"/>
        <v>0</v>
      </c>
      <c r="DQ33" s="61">
        <f t="shared" si="13"/>
        <v>0</v>
      </c>
      <c r="DR33" s="61">
        <f t="shared" si="14"/>
        <v>0</v>
      </c>
      <c r="DS33" s="61">
        <f t="shared" si="15"/>
        <v>0</v>
      </c>
      <c r="DT33" s="61">
        <f t="shared" si="16"/>
        <v>0</v>
      </c>
      <c r="DU33" s="61">
        <f t="shared" si="17"/>
        <v>0</v>
      </c>
      <c r="DV33" s="61">
        <f t="shared" si="18"/>
        <v>0</v>
      </c>
      <c r="DW33" s="61">
        <f t="shared" si="19"/>
        <v>0</v>
      </c>
      <c r="DX33" s="61">
        <f t="shared" si="20"/>
        <v>0</v>
      </c>
      <c r="DY33" s="61">
        <f t="shared" si="21"/>
        <v>0</v>
      </c>
      <c r="DZ33" s="61">
        <f t="shared" si="22"/>
        <v>0</v>
      </c>
      <c r="EA33" s="61">
        <f t="shared" si="23"/>
        <v>0</v>
      </c>
      <c r="EB33" s="61">
        <f t="shared" si="24"/>
        <v>0</v>
      </c>
      <c r="EC33" s="61">
        <f t="shared" si="25"/>
        <v>0</v>
      </c>
      <c r="ED33" s="61">
        <f t="shared" si="26"/>
        <v>0</v>
      </c>
      <c r="EE33" s="61">
        <f t="shared" si="27"/>
        <v>0</v>
      </c>
      <c r="EF33" s="61">
        <f t="shared" si="28"/>
        <v>0</v>
      </c>
      <c r="EG33" s="61">
        <f t="shared" si="29"/>
        <v>0</v>
      </c>
      <c r="EH33" s="61">
        <f t="shared" si="30"/>
        <v>0</v>
      </c>
      <c r="EI33" s="61">
        <f t="shared" si="31"/>
        <v>0</v>
      </c>
      <c r="EJ33" s="61">
        <f t="shared" si="32"/>
        <v>0</v>
      </c>
      <c r="EK33" s="61">
        <f t="shared" si="33"/>
        <v>0</v>
      </c>
      <c r="EL33" s="61">
        <f t="shared" si="34"/>
        <v>0</v>
      </c>
      <c r="EM33" s="61">
        <f t="shared" si="35"/>
        <v>0</v>
      </c>
      <c r="EN33" s="61">
        <f t="shared" si="36"/>
        <v>0</v>
      </c>
      <c r="EO33" s="61">
        <f t="shared" si="37"/>
        <v>0</v>
      </c>
      <c r="EP33" s="61">
        <f t="shared" si="38"/>
        <v>0</v>
      </c>
      <c r="EQ33" s="61">
        <f t="shared" si="39"/>
        <v>0</v>
      </c>
      <c r="ER33" s="67">
        <f t="shared" si="108"/>
        <v>17.739441131249333</v>
      </c>
      <c r="ES33" s="67">
        <f t="shared" si="109"/>
        <v>77.594314533171016</v>
      </c>
      <c r="ET33" s="67">
        <f t="shared" si="110"/>
        <v>2269.8503422036847</v>
      </c>
      <c r="EU33" s="67">
        <f t="shared" si="111"/>
        <v>41176.051818624335</v>
      </c>
      <c r="EV33" s="61">
        <f t="shared" si="112"/>
        <v>1464.4195756152803</v>
      </c>
      <c r="EW33" s="61">
        <f t="shared" si="113"/>
        <v>26565.194721693118</v>
      </c>
      <c r="EX33" s="16">
        <f t="shared" si="114"/>
        <v>27113200.329000089</v>
      </c>
      <c r="EY33" s="16">
        <f t="shared" si="115"/>
        <v>595077.95758355374</v>
      </c>
      <c r="EZ33" s="16">
        <f t="shared" si="116"/>
        <v>27708278.286583643</v>
      </c>
      <c r="FA33" s="16">
        <f t="shared" si="117"/>
        <v>50109.272971550687</v>
      </c>
      <c r="FB33" s="16">
        <f t="shared" si="118"/>
        <v>12517673.362999974</v>
      </c>
      <c r="FC33" s="16">
        <f t="shared" si="119"/>
        <v>431599.19691740803</v>
      </c>
      <c r="FD33" s="16">
        <f t="shared" si="120"/>
        <v>12949272.559917383</v>
      </c>
      <c r="FE33" s="16">
        <f t="shared" si="121"/>
        <v>5352.826461454225</v>
      </c>
      <c r="FF33" s="16">
        <f t="shared" si="122"/>
        <v>23788684.93</v>
      </c>
      <c r="FG33" s="16">
        <f t="shared" si="123"/>
        <v>779315.62648959912</v>
      </c>
      <c r="FH33" s="16">
        <f t="shared" si="124"/>
        <v>24568000.556489602</v>
      </c>
      <c r="FI33" s="16">
        <f t="shared" si="125"/>
        <v>64082.061666666668</v>
      </c>
      <c r="FJ33" s="16">
        <f t="shared" si="126"/>
        <v>532.03512653708481</v>
      </c>
      <c r="FK33" s="16">
        <f t="shared" si="127"/>
        <v>16246607.405833337</v>
      </c>
      <c r="FL33" s="16">
        <f t="shared" si="128"/>
        <v>1181042.3454749039</v>
      </c>
      <c r="FM33" s="16">
        <f t="shared" si="129"/>
        <v>17427649.75130824</v>
      </c>
      <c r="FN33" s="16">
        <f t="shared" si="130"/>
        <v>44577.139633333332</v>
      </c>
      <c r="FO33" s="16">
        <f t="shared" si="131"/>
        <v>21.162361350324439</v>
      </c>
      <c r="FP33" s="16">
        <f t="shared" si="64"/>
        <v>878875.21250000002</v>
      </c>
      <c r="FQ33" s="16">
        <f t="shared" si="65"/>
        <v>2672.5958333333333</v>
      </c>
      <c r="FR33" s="16">
        <f t="shared" si="66"/>
        <v>13773.133747143602</v>
      </c>
      <c r="FS33" s="16">
        <f t="shared" si="67"/>
        <v>12121.86</v>
      </c>
      <c r="FT33" s="16">
        <f t="shared" si="68"/>
        <v>32</v>
      </c>
      <c r="FU33" s="16">
        <f t="shared" si="69"/>
        <v>248.13801258603752</v>
      </c>
      <c r="FV33" s="16">
        <f t="shared" si="70"/>
        <v>197075.24500000002</v>
      </c>
      <c r="FW33" s="16">
        <f t="shared" si="71"/>
        <v>474.36111111111114</v>
      </c>
      <c r="FX33">
        <f t="shared" si="72"/>
        <v>0</v>
      </c>
      <c r="FY33">
        <f t="shared" si="73"/>
        <v>0</v>
      </c>
      <c r="FZ33">
        <f t="shared" si="74"/>
        <v>0</v>
      </c>
      <c r="GA33">
        <f t="shared" si="75"/>
        <v>0</v>
      </c>
      <c r="GB33">
        <f t="shared" si="76"/>
        <v>0</v>
      </c>
      <c r="GC33">
        <f t="shared" si="77"/>
        <v>0</v>
      </c>
      <c r="GD33">
        <f t="shared" si="78"/>
        <v>0</v>
      </c>
      <c r="GE33">
        <f t="shared" si="79"/>
        <v>0</v>
      </c>
      <c r="GF33">
        <f t="shared" si="80"/>
        <v>0</v>
      </c>
      <c r="GG33">
        <f t="shared" si="81"/>
        <v>0</v>
      </c>
      <c r="GH33">
        <f t="shared" si="82"/>
        <v>0</v>
      </c>
      <c r="GI33">
        <f t="shared" si="83"/>
        <v>0</v>
      </c>
      <c r="GJ33">
        <f t="shared" si="84"/>
        <v>0</v>
      </c>
      <c r="GK33">
        <f t="shared" si="85"/>
        <v>0</v>
      </c>
      <c r="GL33">
        <f t="shared" si="86"/>
        <v>0</v>
      </c>
      <c r="GM33">
        <f t="shared" si="87"/>
        <v>0</v>
      </c>
      <c r="GN33">
        <f t="shared" si="88"/>
        <v>0</v>
      </c>
      <c r="GO33">
        <f t="shared" si="89"/>
        <v>0</v>
      </c>
      <c r="GP33">
        <f t="shared" si="90"/>
        <v>0</v>
      </c>
      <c r="GQ33">
        <f t="shared" si="91"/>
        <v>0</v>
      </c>
      <c r="GR33">
        <f t="shared" si="92"/>
        <v>0</v>
      </c>
      <c r="GS33">
        <f t="shared" si="93"/>
        <v>0</v>
      </c>
      <c r="GT33">
        <f t="shared" si="94"/>
        <v>0</v>
      </c>
      <c r="GU33">
        <f t="shared" si="95"/>
        <v>0</v>
      </c>
      <c r="GV33">
        <f t="shared" si="96"/>
        <v>0</v>
      </c>
      <c r="GW33">
        <f t="shared" si="97"/>
        <v>0</v>
      </c>
      <c r="GX33">
        <f t="shared" si="98"/>
        <v>0</v>
      </c>
      <c r="GY33">
        <f t="shared" si="99"/>
        <v>0</v>
      </c>
      <c r="GZ33">
        <f t="shared" si="100"/>
        <v>0</v>
      </c>
      <c r="HA33" s="2">
        <v>0</v>
      </c>
      <c r="HB33" s="2">
        <v>0</v>
      </c>
      <c r="HC33" s="2">
        <v>0</v>
      </c>
      <c r="HD33" s="2">
        <v>0</v>
      </c>
      <c r="HE33" s="2">
        <v>0</v>
      </c>
    </row>
    <row r="34" spans="1:213" s="2" customFormat="1" x14ac:dyDescent="0.25">
      <c r="A34" s="3">
        <v>42248</v>
      </c>
      <c r="B34">
        <f t="shared" si="105"/>
        <v>2015</v>
      </c>
      <c r="C34" s="2">
        <v>23562673.682000015</v>
      </c>
      <c r="D34" s="2">
        <f>VLOOKUP(B34,'Historic CDM'!$B$127:$I$138,2,FALSE)/12</f>
        <v>556901.01313599816</v>
      </c>
      <c r="E34" s="2">
        <f t="shared" si="3"/>
        <v>24119574.695136014</v>
      </c>
      <c r="F34" s="2">
        <v>45343.000382231403</v>
      </c>
      <c r="G34" s="230">
        <v>10039638.211999971</v>
      </c>
      <c r="H34" s="2">
        <f>VLOOKUP(B34,'Historic CDM'!$B$127:$I$138,3,FALSE)/12</f>
        <v>398513.30652636965</v>
      </c>
      <c r="I34" s="2">
        <f t="shared" si="4"/>
        <v>10438151.518526342</v>
      </c>
      <c r="J34" s="231">
        <v>4604.5626645170905</v>
      </c>
      <c r="K34" s="230">
        <v>19939073</v>
      </c>
      <c r="L34" s="2">
        <f>VLOOKUP(B34,'Historic CDM'!$B$127:$I$138,4,FALSE)/12</f>
        <v>693188.18512970151</v>
      </c>
      <c r="M34" s="2">
        <f t="shared" si="5"/>
        <v>20632261.185129702</v>
      </c>
      <c r="N34" s="234">
        <v>55680.231666666667</v>
      </c>
      <c r="O34" s="231">
        <v>469.06627545836926</v>
      </c>
      <c r="P34" s="230">
        <v>16872209.615833335</v>
      </c>
      <c r="Q34" s="231">
        <f>VLOOKUP(B34,'Historic CDM'!$B$127:$I$138,5,FALSE)/12</f>
        <v>1181042.3454749039</v>
      </c>
      <c r="R34" s="2">
        <f t="shared" si="6"/>
        <v>18053251.961308237</v>
      </c>
      <c r="S34" s="2">
        <v>44319.969633333327</v>
      </c>
      <c r="T34" s="231">
        <v>21.087048790521113</v>
      </c>
      <c r="U34" s="231">
        <v>794446.71250000002</v>
      </c>
      <c r="V34" s="2">
        <v>2253.5958333333333</v>
      </c>
      <c r="W34" s="231">
        <v>13244.699268691036</v>
      </c>
      <c r="X34" s="231">
        <v>12121.86</v>
      </c>
      <c r="Y34" s="2">
        <v>32</v>
      </c>
      <c r="Z34" s="231">
        <v>155.6771205506393</v>
      </c>
      <c r="AA34" s="233">
        <v>183661.23500000002</v>
      </c>
      <c r="AB34" s="231">
        <v>441.36111111111114</v>
      </c>
      <c r="AC34" s="237">
        <v>2439981.0800000029</v>
      </c>
      <c r="AD34" s="231">
        <f>VLOOKUP(B34,'Historic CDM'!$N$127:$S$138,2,FALSE)/12</f>
        <v>38176.94444755555</v>
      </c>
      <c r="AE34" s="2">
        <f t="shared" si="7"/>
        <v>2478158.0244475584</v>
      </c>
      <c r="AF34" s="163">
        <v>4794</v>
      </c>
      <c r="AG34" s="231">
        <v>1647799.6300000001</v>
      </c>
      <c r="AH34" s="231">
        <f>VLOOKUP(B34,'Historic CDM'!$N$127:$S$138,3,FALSE)/12</f>
        <v>33085.890391038374</v>
      </c>
      <c r="AI34" s="2">
        <f t="shared" si="8"/>
        <v>1680885.5203910384</v>
      </c>
      <c r="AJ34" s="247">
        <v>748.74999999999966</v>
      </c>
      <c r="AK34" s="231">
        <v>3083797.7100000004</v>
      </c>
      <c r="AL34" s="231">
        <f>VLOOKUP(B34,'Historic CDM'!$N$127:$S$138,4,FALSE)/12</f>
        <v>86127.441359897624</v>
      </c>
      <c r="AM34" s="2">
        <f t="shared" si="9"/>
        <v>3169925.151359898</v>
      </c>
      <c r="AN34" s="231">
        <v>8601.2800000000007</v>
      </c>
      <c r="AO34" s="4">
        <v>62.750000000000021</v>
      </c>
      <c r="AP34" s="231">
        <v>81705</v>
      </c>
      <c r="AQ34" s="231">
        <v>419</v>
      </c>
      <c r="AR34" s="231">
        <v>533</v>
      </c>
      <c r="AS34" s="231">
        <v>12981</v>
      </c>
      <c r="AT34">
        <v>33</v>
      </c>
      <c r="AU34" s="100">
        <f>'Weather Thunder Bay'!D46</f>
        <v>155.6</v>
      </c>
      <c r="AV34" s="100">
        <f>'Weather Thunder Bay'!E46</f>
        <v>5.2</v>
      </c>
      <c r="AW34" s="100">
        <f>'Weather Thunder Bay'!F46</f>
        <v>106.2</v>
      </c>
      <c r="AX34" s="100">
        <f>'Weather Thunder Bay'!G46</f>
        <v>15.8</v>
      </c>
      <c r="AY34" s="100">
        <f>'Weather Thunder Bay'!H46</f>
        <v>64.400000000000006</v>
      </c>
      <c r="AZ34" s="100">
        <f>'Weather Thunder Bay'!I46</f>
        <v>34</v>
      </c>
      <c r="BA34" s="100">
        <f>'Weather Thunder Bay'!J46</f>
        <v>35</v>
      </c>
      <c r="BB34" s="100">
        <f>'Weather Thunder Bay'!K46</f>
        <v>64.599999999999994</v>
      </c>
      <c r="BC34" s="100">
        <f>'Weather Thunder Bay'!L46</f>
        <v>18.7</v>
      </c>
      <c r="BD34" s="100">
        <f>'Weather Thunder Bay'!M46</f>
        <v>108.3</v>
      </c>
      <c r="BE34" s="100">
        <f>'Weather Thunder Bay'!N46</f>
        <v>7.2</v>
      </c>
      <c r="BF34" s="100">
        <f>'Weather Thunder Bay'!O46</f>
        <v>156.80000000000001</v>
      </c>
      <c r="BG34" s="100">
        <f>'Weather Thunder Bay'!P46</f>
        <v>2.2999999999999998</v>
      </c>
      <c r="BH34" s="100">
        <f>'Weather Thunder Bay'!Q46</f>
        <v>211.9</v>
      </c>
      <c r="BI34" s="100">
        <f>'Weather Thunder Bay'!R46</f>
        <v>14.986666666666666</v>
      </c>
      <c r="BJ34" s="100">
        <f>'Weather Kenora'!D46</f>
        <v>141.19999999999999</v>
      </c>
      <c r="BK34" s="100">
        <f>'Weather Kenora'!E46</f>
        <v>11.5</v>
      </c>
      <c r="BL34" s="100">
        <f>'Weather Kenora'!F46</f>
        <v>96.7</v>
      </c>
      <c r="BM34" s="100">
        <f>'Weather Kenora'!G46</f>
        <v>27</v>
      </c>
      <c r="BN34" s="100">
        <f>'Weather Kenora'!H46</f>
        <v>60.4</v>
      </c>
      <c r="BO34" s="100">
        <f>'Weather Kenora'!I46</f>
        <v>50.7</v>
      </c>
      <c r="BP34" s="100">
        <f>'Weather Kenora'!J46</f>
        <v>32.799999999999997</v>
      </c>
      <c r="BQ34" s="100">
        <f>'Weather Kenora'!K46</f>
        <v>83.1</v>
      </c>
      <c r="BR34" s="100">
        <f>'Weather Kenora'!L46</f>
        <v>13.3</v>
      </c>
      <c r="BS34" s="100">
        <f>'Weather Kenora'!M46</f>
        <v>123.6</v>
      </c>
      <c r="BT34" s="100">
        <f>'Weather Kenora'!N46</f>
        <v>4.7</v>
      </c>
      <c r="BU34" s="100">
        <f>'Weather Kenora'!O46</f>
        <v>175</v>
      </c>
      <c r="BV34" s="100">
        <f>'Weather Kenora'!P46</f>
        <v>0.6</v>
      </c>
      <c r="BW34" s="100">
        <f>'Weather Kenora'!Q46</f>
        <v>230.9</v>
      </c>
      <c r="BX34" s="100">
        <f>'Weather Kenora'!R46</f>
        <v>15.676666666666664</v>
      </c>
      <c r="BY34" s="5">
        <f>'Economic Variables'!D48</f>
        <v>6893.1</v>
      </c>
      <c r="BZ34" s="5">
        <f>'Economic Variables'!E48</f>
        <v>6953.7</v>
      </c>
      <c r="CA34" s="5">
        <f>'Economic Variables'!F48</f>
        <v>57.9</v>
      </c>
      <c r="CB34" s="5">
        <f>'Economic Variables'!G48</f>
        <v>58.8</v>
      </c>
      <c r="CC34" s="5">
        <f>'Economic Variables'!H48</f>
        <v>677384</v>
      </c>
      <c r="CD34" s="5">
        <f>'Economic Variables'!I48</f>
        <v>7339.5</v>
      </c>
      <c r="CE34" s="5">
        <f>'Economic Variables'!J48</f>
        <v>6552.4</v>
      </c>
      <c r="CF34" s="5">
        <f>'Economic Variables'!K48</f>
        <v>411.5</v>
      </c>
      <c r="CG34" s="5">
        <f>'Economic Variables'!L48</f>
        <v>7477.6</v>
      </c>
      <c r="CH34" s="5">
        <f>'Economic Variables'!M48</f>
        <v>23.4</v>
      </c>
      <c r="CI34" s="5">
        <f>'Economic Variables'!N48</f>
        <v>885.4</v>
      </c>
      <c r="CJ34" s="5">
        <f t="shared" si="132"/>
        <v>14817.1</v>
      </c>
      <c r="CK34" s="5">
        <f>'Economic Variables'!P48</f>
        <v>679927</v>
      </c>
      <c r="CL34" s="5">
        <f>'Economic Variables'!Q48</f>
        <v>7371</v>
      </c>
      <c r="CM34" s="5">
        <f>'Economic Variables'!R48</f>
        <v>7520</v>
      </c>
      <c r="CN34" s="5">
        <f>'Economic Variables'!S48</f>
        <v>3089</v>
      </c>
      <c r="CO34" s="5">
        <f>'Economic Variables'!W48</f>
        <v>0</v>
      </c>
      <c r="CP34" s="5">
        <f>'Economic Variables'!X48</f>
        <v>0</v>
      </c>
      <c r="CQ34" s="5">
        <f>'Economic Variables'!Y48</f>
        <v>0</v>
      </c>
      <c r="CR34" s="5">
        <f t="shared" si="133"/>
        <v>33</v>
      </c>
      <c r="CS34" s="69">
        <f t="shared" si="134"/>
        <v>1.5185139398778875</v>
      </c>
      <c r="CT34" s="5">
        <f t="shared" si="135"/>
        <v>1089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1</v>
      </c>
      <c r="DD34">
        <v>0</v>
      </c>
      <c r="DE34">
        <v>0</v>
      </c>
      <c r="DF34">
        <v>0</v>
      </c>
      <c r="DG34">
        <f t="shared" si="107"/>
        <v>0</v>
      </c>
      <c r="DH34">
        <f t="shared" si="107"/>
        <v>0</v>
      </c>
      <c r="DI34">
        <f t="shared" si="136"/>
        <v>0</v>
      </c>
      <c r="DJ34">
        <v>30</v>
      </c>
      <c r="DK34">
        <v>21</v>
      </c>
      <c r="DL34">
        <v>0</v>
      </c>
      <c r="DM34">
        <v>0</v>
      </c>
      <c r="DN34">
        <f t="shared" si="104"/>
        <v>0</v>
      </c>
      <c r="DO34">
        <v>0</v>
      </c>
      <c r="DP34" s="61">
        <f t="shared" si="12"/>
        <v>0</v>
      </c>
      <c r="DQ34" s="61">
        <f t="shared" si="13"/>
        <v>0</v>
      </c>
      <c r="DR34" s="61">
        <f t="shared" si="14"/>
        <v>0</v>
      </c>
      <c r="DS34" s="61">
        <f t="shared" si="15"/>
        <v>0</v>
      </c>
      <c r="DT34" s="61">
        <f t="shared" si="16"/>
        <v>0</v>
      </c>
      <c r="DU34" s="61">
        <f t="shared" si="17"/>
        <v>0</v>
      </c>
      <c r="DV34" s="61">
        <f t="shared" si="18"/>
        <v>0</v>
      </c>
      <c r="DW34" s="61">
        <f t="shared" si="19"/>
        <v>0</v>
      </c>
      <c r="DX34" s="61">
        <f t="shared" si="20"/>
        <v>0</v>
      </c>
      <c r="DY34" s="61">
        <f t="shared" si="21"/>
        <v>0</v>
      </c>
      <c r="DZ34" s="61">
        <f t="shared" si="22"/>
        <v>0</v>
      </c>
      <c r="EA34" s="61">
        <f t="shared" si="23"/>
        <v>0</v>
      </c>
      <c r="EB34" s="61">
        <f t="shared" si="24"/>
        <v>0</v>
      </c>
      <c r="EC34" s="61">
        <f t="shared" si="25"/>
        <v>0</v>
      </c>
      <c r="ED34" s="61">
        <f t="shared" si="26"/>
        <v>0</v>
      </c>
      <c r="EE34" s="61">
        <f t="shared" si="27"/>
        <v>0</v>
      </c>
      <c r="EF34" s="61">
        <f t="shared" si="28"/>
        <v>0</v>
      </c>
      <c r="EG34" s="61">
        <f t="shared" si="29"/>
        <v>0</v>
      </c>
      <c r="EH34" s="61">
        <f t="shared" si="30"/>
        <v>0</v>
      </c>
      <c r="EI34" s="61">
        <f t="shared" si="31"/>
        <v>0</v>
      </c>
      <c r="EJ34" s="61">
        <f t="shared" si="32"/>
        <v>0</v>
      </c>
      <c r="EK34" s="61">
        <f t="shared" si="33"/>
        <v>0</v>
      </c>
      <c r="EL34" s="61">
        <f t="shared" si="34"/>
        <v>0</v>
      </c>
      <c r="EM34" s="61">
        <f t="shared" si="35"/>
        <v>0</v>
      </c>
      <c r="EN34" s="61">
        <f t="shared" si="36"/>
        <v>0</v>
      </c>
      <c r="EO34" s="61">
        <f t="shared" si="37"/>
        <v>0</v>
      </c>
      <c r="EP34" s="61">
        <f t="shared" si="38"/>
        <v>0</v>
      </c>
      <c r="EQ34" s="61">
        <f t="shared" si="39"/>
        <v>0</v>
      </c>
      <c r="ER34" s="67">
        <f t="shared" si="108"/>
        <v>17.731200326263785</v>
      </c>
      <c r="ES34" s="67">
        <f t="shared" si="109"/>
        <v>75.563828598121276</v>
      </c>
      <c r="ET34" s="67">
        <f t="shared" si="110"/>
        <v>2094.5624941874921</v>
      </c>
      <c r="EU34" s="67">
        <f t="shared" si="111"/>
        <v>40768.088193101627</v>
      </c>
      <c r="EV34" s="61">
        <f t="shared" si="112"/>
        <v>1466.1937459312444</v>
      </c>
      <c r="EW34" s="61">
        <f t="shared" si="113"/>
        <v>28537.661735171139</v>
      </c>
      <c r="EX34" s="16">
        <f t="shared" si="114"/>
        <v>26002654.762000017</v>
      </c>
      <c r="EY34" s="16">
        <f t="shared" si="115"/>
        <v>595077.95758355374</v>
      </c>
      <c r="EZ34" s="16">
        <f t="shared" si="116"/>
        <v>26597732.719583571</v>
      </c>
      <c r="FA34" s="16">
        <f t="shared" si="117"/>
        <v>50137.000382231403</v>
      </c>
      <c r="FB34" s="16">
        <f t="shared" si="118"/>
        <v>11687437.841999972</v>
      </c>
      <c r="FC34" s="16">
        <f t="shared" si="119"/>
        <v>431599.19691740803</v>
      </c>
      <c r="FD34" s="16">
        <f t="shared" si="120"/>
        <v>12119037.038917379</v>
      </c>
      <c r="FE34" s="16">
        <f t="shared" si="121"/>
        <v>5353.3126645170905</v>
      </c>
      <c r="FF34" s="16">
        <f t="shared" si="122"/>
        <v>23022870.710000001</v>
      </c>
      <c r="FG34" s="16">
        <f t="shared" si="123"/>
        <v>779315.62648959912</v>
      </c>
      <c r="FH34" s="16">
        <f t="shared" si="124"/>
        <v>23802186.336489599</v>
      </c>
      <c r="FI34" s="16">
        <f t="shared" si="125"/>
        <v>64281.511666666665</v>
      </c>
      <c r="FJ34" s="16">
        <f t="shared" si="126"/>
        <v>531.81627545836932</v>
      </c>
      <c r="FK34" s="16">
        <f t="shared" si="127"/>
        <v>16872209.615833335</v>
      </c>
      <c r="FL34" s="16">
        <f t="shared" si="128"/>
        <v>1181042.3454749039</v>
      </c>
      <c r="FM34" s="16">
        <f t="shared" si="129"/>
        <v>18053251.961308237</v>
      </c>
      <c r="FN34" s="16">
        <f t="shared" si="130"/>
        <v>44319.969633333327</v>
      </c>
      <c r="FO34" s="16">
        <f t="shared" si="131"/>
        <v>21.087048790521113</v>
      </c>
      <c r="FP34" s="16">
        <f t="shared" si="64"/>
        <v>876151.71250000002</v>
      </c>
      <c r="FQ34" s="16">
        <f t="shared" si="65"/>
        <v>2672.5958333333333</v>
      </c>
      <c r="FR34" s="16">
        <f t="shared" si="66"/>
        <v>13777.699268691036</v>
      </c>
      <c r="FS34" s="16">
        <f t="shared" si="67"/>
        <v>12121.86</v>
      </c>
      <c r="FT34" s="16">
        <f t="shared" si="68"/>
        <v>32</v>
      </c>
      <c r="FU34" s="16">
        <f t="shared" si="69"/>
        <v>311.27712055063932</v>
      </c>
      <c r="FV34" s="16">
        <f t="shared" si="70"/>
        <v>196642.23500000002</v>
      </c>
      <c r="FW34" s="16">
        <f t="shared" si="71"/>
        <v>474.36111111111114</v>
      </c>
      <c r="FX34">
        <f t="shared" si="72"/>
        <v>0</v>
      </c>
      <c r="FY34">
        <f t="shared" si="73"/>
        <v>0</v>
      </c>
      <c r="FZ34">
        <f t="shared" si="74"/>
        <v>0</v>
      </c>
      <c r="GA34">
        <f t="shared" si="75"/>
        <v>0</v>
      </c>
      <c r="GB34">
        <f t="shared" si="76"/>
        <v>0</v>
      </c>
      <c r="GC34">
        <f t="shared" si="77"/>
        <v>0</v>
      </c>
      <c r="GD34">
        <f t="shared" si="78"/>
        <v>0</v>
      </c>
      <c r="GE34">
        <f t="shared" si="79"/>
        <v>0</v>
      </c>
      <c r="GF34">
        <f t="shared" si="80"/>
        <v>0</v>
      </c>
      <c r="GG34">
        <f t="shared" si="81"/>
        <v>0</v>
      </c>
      <c r="GH34">
        <f t="shared" si="82"/>
        <v>0</v>
      </c>
      <c r="GI34">
        <f t="shared" si="83"/>
        <v>0</v>
      </c>
      <c r="GJ34">
        <f t="shared" si="84"/>
        <v>0</v>
      </c>
      <c r="GK34">
        <f t="shared" si="85"/>
        <v>0</v>
      </c>
      <c r="GL34">
        <f t="shared" si="86"/>
        <v>0</v>
      </c>
      <c r="GM34">
        <f t="shared" si="87"/>
        <v>0</v>
      </c>
      <c r="GN34">
        <f t="shared" si="88"/>
        <v>0</v>
      </c>
      <c r="GO34">
        <f t="shared" si="89"/>
        <v>0</v>
      </c>
      <c r="GP34">
        <f t="shared" si="90"/>
        <v>0</v>
      </c>
      <c r="GQ34">
        <f t="shared" si="91"/>
        <v>0</v>
      </c>
      <c r="GR34">
        <f t="shared" si="92"/>
        <v>0</v>
      </c>
      <c r="GS34">
        <f t="shared" si="93"/>
        <v>0</v>
      </c>
      <c r="GT34">
        <f t="shared" si="94"/>
        <v>0</v>
      </c>
      <c r="GU34">
        <f t="shared" si="95"/>
        <v>0</v>
      </c>
      <c r="GV34">
        <f t="shared" si="96"/>
        <v>0</v>
      </c>
      <c r="GW34">
        <f t="shared" si="97"/>
        <v>0</v>
      </c>
      <c r="GX34">
        <f t="shared" si="98"/>
        <v>0</v>
      </c>
      <c r="GY34">
        <f t="shared" si="99"/>
        <v>0</v>
      </c>
      <c r="GZ34">
        <f t="shared" si="100"/>
        <v>0</v>
      </c>
      <c r="HA34" s="2">
        <v>0</v>
      </c>
      <c r="HB34" s="2">
        <v>0</v>
      </c>
      <c r="HC34" s="2">
        <v>0</v>
      </c>
      <c r="HD34" s="2">
        <v>0</v>
      </c>
      <c r="HE34" s="2">
        <v>0</v>
      </c>
    </row>
    <row r="35" spans="1:213" s="2" customFormat="1" x14ac:dyDescent="0.25">
      <c r="A35" s="3">
        <v>42278</v>
      </c>
      <c r="B35">
        <f t="shared" si="105"/>
        <v>2015</v>
      </c>
      <c r="C35" s="2">
        <v>24999074.480999615</v>
      </c>
      <c r="D35" s="2">
        <f>VLOOKUP(B35,'Historic CDM'!$B$127:$I$138,2,FALSE)/12</f>
        <v>556901.01313599816</v>
      </c>
      <c r="E35" s="2">
        <f t="shared" si="3"/>
        <v>25555975.494135614</v>
      </c>
      <c r="F35" s="2">
        <v>45352.727792912119</v>
      </c>
      <c r="G35" s="230">
        <v>10488169.699999997</v>
      </c>
      <c r="H35" s="2">
        <f>VLOOKUP(B35,'Historic CDM'!$B$127:$I$138,3,FALSE)/12</f>
        <v>398513.30652636965</v>
      </c>
      <c r="I35" s="2">
        <f t="shared" si="4"/>
        <v>10886683.006526368</v>
      </c>
      <c r="J35" s="231">
        <v>4604.6322009132891</v>
      </c>
      <c r="K35" s="230">
        <v>20726132</v>
      </c>
      <c r="L35" s="2">
        <f>VLOOKUP(B35,'Historic CDM'!$B$127:$I$138,4,FALSE)/12</f>
        <v>693188.18512970151</v>
      </c>
      <c r="M35" s="2">
        <f t="shared" si="5"/>
        <v>21419320.185129702</v>
      </c>
      <c r="N35" s="234">
        <v>55680.231666666667</v>
      </c>
      <c r="O35" s="231">
        <v>468.76409104632035</v>
      </c>
      <c r="P35" s="230">
        <v>16872769.895833336</v>
      </c>
      <c r="Q35" s="231">
        <f>VLOOKUP(B35,'Historic CDM'!$B$127:$I$138,5,FALSE)/12</f>
        <v>1181042.3454749039</v>
      </c>
      <c r="R35" s="2">
        <f t="shared" si="6"/>
        <v>18053812.241308238</v>
      </c>
      <c r="S35" s="2">
        <v>44397.719633333327</v>
      </c>
      <c r="T35" s="231">
        <v>21.011736230717787</v>
      </c>
      <c r="U35" s="231">
        <v>794446.71250000002</v>
      </c>
      <c r="V35" s="2">
        <v>2253.5958333333333</v>
      </c>
      <c r="W35" s="231">
        <v>13249.264790238471</v>
      </c>
      <c r="X35" s="231">
        <v>12121.86</v>
      </c>
      <c r="Y35" s="2">
        <v>32</v>
      </c>
      <c r="Z35" s="231">
        <v>154.0162285152411</v>
      </c>
      <c r="AA35" s="233">
        <v>183661.23500000002</v>
      </c>
      <c r="AB35" s="231">
        <v>441.36111111111114</v>
      </c>
      <c r="AC35" s="237">
        <v>2579558.8900000029</v>
      </c>
      <c r="AD35" s="231">
        <f>VLOOKUP(B35,'Historic CDM'!$N$127:$S$138,2,FALSE)/12</f>
        <v>38176.94444755555</v>
      </c>
      <c r="AE35" s="2">
        <f t="shared" si="7"/>
        <v>2617735.8344475585</v>
      </c>
      <c r="AF35" s="163">
        <v>4782</v>
      </c>
      <c r="AG35" s="231">
        <v>1660063.4299999997</v>
      </c>
      <c r="AH35" s="231">
        <f>VLOOKUP(B35,'Historic CDM'!$N$127:$S$138,3,FALSE)/12</f>
        <v>33085.890391038374</v>
      </c>
      <c r="AI35" s="2">
        <f t="shared" si="8"/>
        <v>1693149.320391038</v>
      </c>
      <c r="AJ35" s="247">
        <v>749.16666666666629</v>
      </c>
      <c r="AK35" s="231">
        <v>3077219.7299999995</v>
      </c>
      <c r="AL35" s="231">
        <f>VLOOKUP(B35,'Historic CDM'!$N$127:$S$138,4,FALSE)/12</f>
        <v>86127.441359897624</v>
      </c>
      <c r="AM35" s="2">
        <f t="shared" si="9"/>
        <v>3163347.1713598971</v>
      </c>
      <c r="AN35" s="231">
        <v>7434.5499999999993</v>
      </c>
      <c r="AO35" s="4">
        <v>62.833333333333357</v>
      </c>
      <c r="AP35" s="231">
        <v>142879</v>
      </c>
      <c r="AQ35" s="231">
        <v>419</v>
      </c>
      <c r="AR35" s="231">
        <v>533</v>
      </c>
      <c r="AS35" s="231">
        <v>13414.009999999998</v>
      </c>
      <c r="AT35">
        <v>33</v>
      </c>
      <c r="AU35" s="100">
        <f>'Weather Thunder Bay'!D47</f>
        <v>442.13</v>
      </c>
      <c r="AV35" s="100">
        <f>'Weather Thunder Bay'!E47</f>
        <v>0</v>
      </c>
      <c r="AW35" s="100">
        <f>'Weather Thunder Bay'!F47</f>
        <v>380.13</v>
      </c>
      <c r="AX35" s="100">
        <f>'Weather Thunder Bay'!G47</f>
        <v>0</v>
      </c>
      <c r="AY35" s="100">
        <f>'Weather Thunder Bay'!H47</f>
        <v>318.13</v>
      </c>
      <c r="AZ35" s="100">
        <f>'Weather Thunder Bay'!I47</f>
        <v>0</v>
      </c>
      <c r="BA35" s="100">
        <f>'Weather Thunder Bay'!J47</f>
        <v>256.13</v>
      </c>
      <c r="BB35" s="100">
        <f>'Weather Thunder Bay'!K47</f>
        <v>0</v>
      </c>
      <c r="BC35" s="100">
        <f>'Weather Thunder Bay'!L47</f>
        <v>196.83</v>
      </c>
      <c r="BD35" s="100">
        <f>'Weather Thunder Bay'!M47</f>
        <v>2.7</v>
      </c>
      <c r="BE35" s="100">
        <f>'Weather Thunder Bay'!N47</f>
        <v>139.22999999999999</v>
      </c>
      <c r="BF35" s="100">
        <f>'Weather Thunder Bay'!O47</f>
        <v>7.1</v>
      </c>
      <c r="BG35" s="100">
        <f>'Weather Thunder Bay'!P47</f>
        <v>87.65</v>
      </c>
      <c r="BH35" s="100">
        <f>'Weather Thunder Bay'!Q47</f>
        <v>17.52</v>
      </c>
      <c r="BI35" s="100">
        <f>'Weather Thunder Bay'!R47</f>
        <v>5.7376862786279572</v>
      </c>
      <c r="BJ35" s="100">
        <f>'Weather Kenora'!D47</f>
        <v>412.4</v>
      </c>
      <c r="BK35" s="100">
        <f>'Weather Kenora'!E47</f>
        <v>0</v>
      </c>
      <c r="BL35" s="100">
        <f>'Weather Kenora'!F47</f>
        <v>350.4</v>
      </c>
      <c r="BM35" s="100">
        <f>'Weather Kenora'!G47</f>
        <v>0</v>
      </c>
      <c r="BN35" s="100">
        <f>'Weather Kenora'!H47</f>
        <v>288.5</v>
      </c>
      <c r="BO35" s="100">
        <f>'Weather Kenora'!I47</f>
        <v>0.1</v>
      </c>
      <c r="BP35" s="100">
        <f>'Weather Kenora'!J47</f>
        <v>228.5</v>
      </c>
      <c r="BQ35" s="100">
        <f>'Weather Kenora'!K47</f>
        <v>2.1</v>
      </c>
      <c r="BR35" s="100">
        <f>'Weather Kenora'!L47</f>
        <v>169.8</v>
      </c>
      <c r="BS35" s="100">
        <f>'Weather Kenora'!M47</f>
        <v>5.4</v>
      </c>
      <c r="BT35" s="100">
        <f>'Weather Kenora'!N47</f>
        <v>115</v>
      </c>
      <c r="BU35" s="100">
        <f>'Weather Kenora'!O47</f>
        <v>12.6</v>
      </c>
      <c r="BV35" s="100">
        <f>'Weather Kenora'!P47</f>
        <v>68.7</v>
      </c>
      <c r="BW35" s="100">
        <f>'Weather Kenora'!Q47</f>
        <v>28.3</v>
      </c>
      <c r="BX35" s="100">
        <f>'Weather Kenora'!R47</f>
        <v>6.6967741935483884</v>
      </c>
      <c r="BY35" s="5">
        <f>'Economic Variables'!D49</f>
        <v>6892.9</v>
      </c>
      <c r="BZ35" s="5">
        <f>'Economic Variables'!E49</f>
        <v>6932.8</v>
      </c>
      <c r="CA35" s="5">
        <f>'Economic Variables'!F49</f>
        <v>58.2</v>
      </c>
      <c r="CB35" s="5">
        <f>'Economic Variables'!G49</f>
        <v>58.9</v>
      </c>
      <c r="CC35" s="5">
        <f>'Economic Variables'!H49</f>
        <v>677384</v>
      </c>
      <c r="CD35" s="5">
        <f>'Economic Variables'!I49</f>
        <v>7339.5</v>
      </c>
      <c r="CE35" s="5">
        <f>'Economic Variables'!J49</f>
        <v>6552.4</v>
      </c>
      <c r="CF35" s="5">
        <f>'Economic Variables'!K49</f>
        <v>411.5</v>
      </c>
      <c r="CG35" s="5">
        <f>'Economic Variables'!L49</f>
        <v>7477.6</v>
      </c>
      <c r="CH35" s="5">
        <f>'Economic Variables'!M49</f>
        <v>23.4</v>
      </c>
      <c r="CI35" s="5">
        <f>'Economic Variables'!N49</f>
        <v>885.4</v>
      </c>
      <c r="CJ35" s="5">
        <f t="shared" si="132"/>
        <v>14817.1</v>
      </c>
      <c r="CK35" s="5">
        <f>'Economic Variables'!P49</f>
        <v>686855</v>
      </c>
      <c r="CL35" s="5">
        <f>'Economic Variables'!Q49</f>
        <v>7414</v>
      </c>
      <c r="CM35" s="5">
        <f>'Economic Variables'!R49</f>
        <v>7911</v>
      </c>
      <c r="CN35" s="5">
        <f>'Economic Variables'!S49</f>
        <v>2863</v>
      </c>
      <c r="CO35" s="5">
        <f>'Economic Variables'!W49</f>
        <v>0</v>
      </c>
      <c r="CP35" s="5">
        <f>'Economic Variables'!X49</f>
        <v>0</v>
      </c>
      <c r="CQ35" s="5">
        <f>'Economic Variables'!Y49</f>
        <v>0</v>
      </c>
      <c r="CR35" s="5">
        <f t="shared" si="133"/>
        <v>34</v>
      </c>
      <c r="CS35" s="69">
        <f t="shared" si="134"/>
        <v>1.5314789170422551</v>
      </c>
      <c r="CT35" s="5">
        <f t="shared" si="135"/>
        <v>1156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1</v>
      </c>
      <c r="DE35">
        <v>0</v>
      </c>
      <c r="DF35">
        <v>0</v>
      </c>
      <c r="DG35">
        <f t="shared" si="107"/>
        <v>0</v>
      </c>
      <c r="DH35">
        <f t="shared" si="107"/>
        <v>1</v>
      </c>
      <c r="DI35">
        <f t="shared" si="136"/>
        <v>1</v>
      </c>
      <c r="DJ35">
        <v>31</v>
      </c>
      <c r="DK35">
        <v>21</v>
      </c>
      <c r="DL35">
        <v>0</v>
      </c>
      <c r="DM35">
        <v>0</v>
      </c>
      <c r="DN35">
        <f t="shared" si="104"/>
        <v>0</v>
      </c>
      <c r="DO35">
        <v>0</v>
      </c>
      <c r="DP35" s="61">
        <f t="shared" si="12"/>
        <v>0</v>
      </c>
      <c r="DQ35" s="61">
        <f t="shared" si="13"/>
        <v>0</v>
      </c>
      <c r="DR35" s="61">
        <f t="shared" si="14"/>
        <v>0</v>
      </c>
      <c r="DS35" s="61">
        <f t="shared" si="15"/>
        <v>0</v>
      </c>
      <c r="DT35" s="61">
        <f t="shared" si="16"/>
        <v>0</v>
      </c>
      <c r="DU35" s="61">
        <f t="shared" si="17"/>
        <v>0</v>
      </c>
      <c r="DV35" s="61">
        <f t="shared" si="18"/>
        <v>0</v>
      </c>
      <c r="DW35" s="61">
        <f t="shared" si="19"/>
        <v>0</v>
      </c>
      <c r="DX35" s="61">
        <f t="shared" si="20"/>
        <v>0</v>
      </c>
      <c r="DY35" s="61">
        <f t="shared" si="21"/>
        <v>0</v>
      </c>
      <c r="DZ35" s="61">
        <f t="shared" si="22"/>
        <v>0</v>
      </c>
      <c r="EA35" s="61">
        <f t="shared" si="23"/>
        <v>0</v>
      </c>
      <c r="EB35" s="61">
        <f t="shared" si="24"/>
        <v>0</v>
      </c>
      <c r="EC35" s="61">
        <f t="shared" si="25"/>
        <v>0</v>
      </c>
      <c r="ED35" s="61">
        <f t="shared" si="26"/>
        <v>0</v>
      </c>
      <c r="EE35" s="61">
        <f t="shared" si="27"/>
        <v>0</v>
      </c>
      <c r="EF35" s="61">
        <f t="shared" si="28"/>
        <v>0</v>
      </c>
      <c r="EG35" s="61">
        <f t="shared" si="29"/>
        <v>0</v>
      </c>
      <c r="EH35" s="61">
        <f t="shared" si="30"/>
        <v>0</v>
      </c>
      <c r="EI35" s="61">
        <f t="shared" si="31"/>
        <v>0</v>
      </c>
      <c r="EJ35" s="61">
        <f t="shared" si="32"/>
        <v>0</v>
      </c>
      <c r="EK35" s="61">
        <f t="shared" si="33"/>
        <v>0</v>
      </c>
      <c r="EL35" s="61">
        <f t="shared" si="34"/>
        <v>0</v>
      </c>
      <c r="EM35" s="61">
        <f t="shared" si="35"/>
        <v>0</v>
      </c>
      <c r="EN35" s="61">
        <f t="shared" si="36"/>
        <v>0</v>
      </c>
      <c r="EO35" s="61">
        <f t="shared" si="37"/>
        <v>0</v>
      </c>
      <c r="EP35" s="61">
        <f t="shared" si="38"/>
        <v>0</v>
      </c>
      <c r="EQ35" s="61">
        <f t="shared" si="39"/>
        <v>0</v>
      </c>
      <c r="ER35" s="67">
        <f t="shared" si="108"/>
        <v>18.177215492455499</v>
      </c>
      <c r="ES35" s="67">
        <f t="shared" si="109"/>
        <v>76.267399320518805</v>
      </c>
      <c r="ET35" s="67">
        <f t="shared" si="110"/>
        <v>2175.8655309681822</v>
      </c>
      <c r="EU35" s="67">
        <f t="shared" si="111"/>
        <v>40915.483393864837</v>
      </c>
      <c r="EV35" s="61">
        <f t="shared" si="112"/>
        <v>1473.9734242042525</v>
      </c>
      <c r="EW35" s="61">
        <f t="shared" si="113"/>
        <v>27716.940363585862</v>
      </c>
      <c r="EX35" s="16">
        <f t="shared" si="114"/>
        <v>27578633.370999619</v>
      </c>
      <c r="EY35" s="16">
        <f t="shared" si="115"/>
        <v>595077.95758355374</v>
      </c>
      <c r="EZ35" s="16">
        <f t="shared" si="116"/>
        <v>28173711.328583173</v>
      </c>
      <c r="FA35" s="16">
        <f t="shared" si="117"/>
        <v>50134.727792912119</v>
      </c>
      <c r="FB35" s="16">
        <f t="shared" si="118"/>
        <v>12148233.129999997</v>
      </c>
      <c r="FC35" s="16">
        <f t="shared" si="119"/>
        <v>431599.19691740803</v>
      </c>
      <c r="FD35" s="16">
        <f t="shared" si="120"/>
        <v>12579832.326917406</v>
      </c>
      <c r="FE35" s="16">
        <f t="shared" si="121"/>
        <v>5353.7988675799552</v>
      </c>
      <c r="FF35" s="16">
        <f t="shared" si="122"/>
        <v>23803351.73</v>
      </c>
      <c r="FG35" s="16">
        <f t="shared" si="123"/>
        <v>779315.62648959912</v>
      </c>
      <c r="FH35" s="16">
        <f t="shared" si="124"/>
        <v>24582667.356489599</v>
      </c>
      <c r="FI35" s="16">
        <f t="shared" si="125"/>
        <v>63114.781666666662</v>
      </c>
      <c r="FJ35" s="16">
        <f t="shared" si="126"/>
        <v>531.59742437965372</v>
      </c>
      <c r="FK35" s="16">
        <f t="shared" si="127"/>
        <v>16872769.895833336</v>
      </c>
      <c r="FL35" s="16">
        <f t="shared" si="128"/>
        <v>1181042.3454749039</v>
      </c>
      <c r="FM35" s="16">
        <f t="shared" si="129"/>
        <v>18053812.241308238</v>
      </c>
      <c r="FN35" s="16">
        <f t="shared" si="130"/>
        <v>44397.719633333327</v>
      </c>
      <c r="FO35" s="16">
        <f t="shared" si="131"/>
        <v>21.011736230717787</v>
      </c>
      <c r="FP35" s="16">
        <f t="shared" si="64"/>
        <v>937325.71250000002</v>
      </c>
      <c r="FQ35" s="16">
        <f t="shared" si="65"/>
        <v>2672.5958333333333</v>
      </c>
      <c r="FR35" s="16">
        <f t="shared" si="66"/>
        <v>13782.264790238471</v>
      </c>
      <c r="FS35" s="16">
        <f t="shared" si="67"/>
        <v>12121.86</v>
      </c>
      <c r="FT35" s="16">
        <f t="shared" si="68"/>
        <v>32</v>
      </c>
      <c r="FU35" s="16">
        <f t="shared" si="69"/>
        <v>596.14622851524109</v>
      </c>
      <c r="FV35" s="16">
        <f t="shared" si="70"/>
        <v>197075.24500000002</v>
      </c>
      <c r="FW35" s="16">
        <f t="shared" si="71"/>
        <v>474.36111111111114</v>
      </c>
      <c r="FX35">
        <f t="shared" si="72"/>
        <v>0</v>
      </c>
      <c r="FY35">
        <f t="shared" si="73"/>
        <v>0</v>
      </c>
      <c r="FZ35">
        <f t="shared" si="74"/>
        <v>0</v>
      </c>
      <c r="GA35">
        <f t="shared" si="75"/>
        <v>0</v>
      </c>
      <c r="GB35">
        <f t="shared" si="76"/>
        <v>0</v>
      </c>
      <c r="GC35">
        <f t="shared" si="77"/>
        <v>0</v>
      </c>
      <c r="GD35">
        <f t="shared" si="78"/>
        <v>0</v>
      </c>
      <c r="GE35">
        <f t="shared" si="79"/>
        <v>0</v>
      </c>
      <c r="GF35">
        <f t="shared" si="80"/>
        <v>0</v>
      </c>
      <c r="GG35">
        <f t="shared" si="81"/>
        <v>0</v>
      </c>
      <c r="GH35">
        <f t="shared" si="82"/>
        <v>0</v>
      </c>
      <c r="GI35">
        <f t="shared" si="83"/>
        <v>0</v>
      </c>
      <c r="GJ35">
        <f t="shared" si="84"/>
        <v>0</v>
      </c>
      <c r="GK35">
        <f t="shared" si="85"/>
        <v>0</v>
      </c>
      <c r="GL35">
        <f t="shared" si="86"/>
        <v>0</v>
      </c>
      <c r="GM35">
        <f t="shared" si="87"/>
        <v>0</v>
      </c>
      <c r="GN35">
        <f t="shared" si="88"/>
        <v>0</v>
      </c>
      <c r="GO35">
        <f t="shared" si="89"/>
        <v>0</v>
      </c>
      <c r="GP35">
        <f t="shared" si="90"/>
        <v>0</v>
      </c>
      <c r="GQ35">
        <f t="shared" si="91"/>
        <v>0</v>
      </c>
      <c r="GR35">
        <f t="shared" si="92"/>
        <v>0</v>
      </c>
      <c r="GS35">
        <f t="shared" si="93"/>
        <v>0</v>
      </c>
      <c r="GT35">
        <f t="shared" si="94"/>
        <v>0</v>
      </c>
      <c r="GU35">
        <f t="shared" si="95"/>
        <v>0</v>
      </c>
      <c r="GV35">
        <f t="shared" si="96"/>
        <v>0</v>
      </c>
      <c r="GW35">
        <f t="shared" si="97"/>
        <v>0</v>
      </c>
      <c r="GX35">
        <f t="shared" si="98"/>
        <v>0</v>
      </c>
      <c r="GY35">
        <f t="shared" si="99"/>
        <v>0</v>
      </c>
      <c r="GZ35">
        <f t="shared" si="100"/>
        <v>0</v>
      </c>
      <c r="HA35" s="2">
        <v>0</v>
      </c>
      <c r="HB35" s="2">
        <v>0</v>
      </c>
      <c r="HC35" s="2">
        <v>0</v>
      </c>
      <c r="HD35" s="2">
        <v>0</v>
      </c>
      <c r="HE35" s="2">
        <v>0</v>
      </c>
    </row>
    <row r="36" spans="1:213" s="2" customFormat="1" x14ac:dyDescent="0.25">
      <c r="A36" s="3">
        <v>42309</v>
      </c>
      <c r="B36">
        <f t="shared" si="105"/>
        <v>2015</v>
      </c>
      <c r="C36" s="2">
        <v>26870909.26699993</v>
      </c>
      <c r="D36" s="2">
        <f>VLOOKUP(B36,'Historic CDM'!$B$127:$I$138,2,FALSE)/12</f>
        <v>556901.01313599816</v>
      </c>
      <c r="E36" s="2">
        <f t="shared" si="3"/>
        <v>27427810.28013593</v>
      </c>
      <c r="F36" s="2">
        <v>45362.455203592835</v>
      </c>
      <c r="G36" s="230">
        <v>11098768.123999968</v>
      </c>
      <c r="H36" s="2">
        <f>VLOOKUP(B36,'Historic CDM'!$B$127:$I$138,3,FALSE)/12</f>
        <v>398513.30652636965</v>
      </c>
      <c r="I36" s="2">
        <f t="shared" si="4"/>
        <v>11497281.430526339</v>
      </c>
      <c r="J36" s="231">
        <v>4604.7017373094877</v>
      </c>
      <c r="K36" s="230">
        <v>21470151</v>
      </c>
      <c r="L36" s="2">
        <f>VLOOKUP(B36,'Historic CDM'!$B$127:$I$138,4,FALSE)/12</f>
        <v>693188.18512970151</v>
      </c>
      <c r="M36" s="2">
        <f t="shared" si="5"/>
        <v>22163339.185129702</v>
      </c>
      <c r="N36" s="234">
        <v>55680.231666666667</v>
      </c>
      <c r="O36" s="231">
        <v>468.46190663427143</v>
      </c>
      <c r="P36" s="230">
        <v>17915523.215833332</v>
      </c>
      <c r="Q36" s="231">
        <f>VLOOKUP(B36,'Historic CDM'!$B$127:$I$138,5,FALSE)/12</f>
        <v>1181042.3454749039</v>
      </c>
      <c r="R36" s="2">
        <f t="shared" si="6"/>
        <v>19096565.561308235</v>
      </c>
      <c r="S36" s="2">
        <v>44561.76963333333</v>
      </c>
      <c r="T36" s="231">
        <v>20.936423670914461</v>
      </c>
      <c r="U36" s="231">
        <v>794446.71250000002</v>
      </c>
      <c r="V36" s="2">
        <v>2253.5958333333333</v>
      </c>
      <c r="W36" s="231">
        <v>13253.830311785905</v>
      </c>
      <c r="X36" s="231">
        <v>12121.86</v>
      </c>
      <c r="Y36" s="2">
        <v>32</v>
      </c>
      <c r="Z36" s="231">
        <v>152.35533647984289</v>
      </c>
      <c r="AA36" s="233">
        <v>183661.23500000002</v>
      </c>
      <c r="AB36" s="231">
        <v>441.36111111111114</v>
      </c>
      <c r="AC36" s="237">
        <v>2880657.2600000016</v>
      </c>
      <c r="AD36" s="231">
        <f>VLOOKUP(B36,'Historic CDM'!$N$127:$S$138,2,FALSE)/12</f>
        <v>38176.94444755555</v>
      </c>
      <c r="AE36" s="2">
        <f t="shared" si="7"/>
        <v>2918834.2044475572</v>
      </c>
      <c r="AF36" s="163">
        <v>4657</v>
      </c>
      <c r="AG36" s="231">
        <v>1771890.4499999988</v>
      </c>
      <c r="AH36" s="231">
        <f>VLOOKUP(B36,'Historic CDM'!$N$127:$S$138,3,FALSE)/12</f>
        <v>33085.890391038374</v>
      </c>
      <c r="AI36" s="2">
        <f t="shared" si="8"/>
        <v>1804976.3403910371</v>
      </c>
      <c r="AJ36" s="247">
        <v>749.58333333333292</v>
      </c>
      <c r="AK36" s="231">
        <v>3240318.4499999997</v>
      </c>
      <c r="AL36" s="231">
        <f>VLOOKUP(B36,'Historic CDM'!$N$127:$S$138,4,FALSE)/12</f>
        <v>86127.441359897624</v>
      </c>
      <c r="AM36" s="2">
        <f t="shared" si="9"/>
        <v>3326445.8913598973</v>
      </c>
      <c r="AN36" s="231">
        <v>7635.3499999999995</v>
      </c>
      <c r="AO36" s="4">
        <v>62.916666666666693</v>
      </c>
      <c r="AP36" s="231">
        <v>138270</v>
      </c>
      <c r="AQ36" s="231">
        <v>419</v>
      </c>
      <c r="AR36" s="231">
        <v>533</v>
      </c>
      <c r="AS36" s="231">
        <v>16365</v>
      </c>
      <c r="AT36">
        <v>33</v>
      </c>
      <c r="AU36" s="100">
        <f>'Weather Thunder Bay'!D48</f>
        <v>550.78</v>
      </c>
      <c r="AV36" s="100">
        <f>'Weather Thunder Bay'!E48</f>
        <v>0</v>
      </c>
      <c r="AW36" s="100">
        <f>'Weather Thunder Bay'!F48</f>
        <v>490.78</v>
      </c>
      <c r="AX36" s="100">
        <f>'Weather Thunder Bay'!G48</f>
        <v>0</v>
      </c>
      <c r="AY36" s="100">
        <f>'Weather Thunder Bay'!H48</f>
        <v>430.78</v>
      </c>
      <c r="AZ36" s="100">
        <f>'Weather Thunder Bay'!I48</f>
        <v>0</v>
      </c>
      <c r="BA36" s="100">
        <f>'Weather Thunder Bay'!J48</f>
        <v>370.78</v>
      </c>
      <c r="BB36" s="100">
        <f>'Weather Thunder Bay'!K48</f>
        <v>0</v>
      </c>
      <c r="BC36" s="100">
        <f>'Weather Thunder Bay'!L48</f>
        <v>310.77999999999997</v>
      </c>
      <c r="BD36" s="100">
        <f>'Weather Thunder Bay'!M48</f>
        <v>0</v>
      </c>
      <c r="BE36" s="100">
        <f>'Weather Thunder Bay'!N48</f>
        <v>253.08</v>
      </c>
      <c r="BF36" s="100">
        <f>'Weather Thunder Bay'!O48</f>
        <v>2.2999999999999998</v>
      </c>
      <c r="BG36" s="100">
        <f>'Weather Thunder Bay'!P48</f>
        <v>198.28</v>
      </c>
      <c r="BH36" s="100">
        <f>'Weather Thunder Bay'!Q48</f>
        <v>7.5</v>
      </c>
      <c r="BI36" s="100">
        <f>'Weather Thunder Bay'!R48</f>
        <v>1.6407586070829652</v>
      </c>
      <c r="BJ36" s="100">
        <f>'Weather Kenora'!D48</f>
        <v>599.20000000000005</v>
      </c>
      <c r="BK36" s="100">
        <f>'Weather Kenora'!E48</f>
        <v>0</v>
      </c>
      <c r="BL36" s="100">
        <f>'Weather Kenora'!F48</f>
        <v>539.20000000000005</v>
      </c>
      <c r="BM36" s="100">
        <f>'Weather Kenora'!G48</f>
        <v>0</v>
      </c>
      <c r="BN36" s="100">
        <f>'Weather Kenora'!H48</f>
        <v>479.2</v>
      </c>
      <c r="BO36" s="100">
        <f>'Weather Kenora'!I48</f>
        <v>0</v>
      </c>
      <c r="BP36" s="100">
        <f>'Weather Kenora'!J48</f>
        <v>419.2</v>
      </c>
      <c r="BQ36" s="100">
        <f>'Weather Kenora'!K48</f>
        <v>0</v>
      </c>
      <c r="BR36" s="100">
        <f>'Weather Kenora'!L48</f>
        <v>359.2</v>
      </c>
      <c r="BS36" s="100">
        <f>'Weather Kenora'!M48</f>
        <v>0</v>
      </c>
      <c r="BT36" s="100">
        <f>'Weather Kenora'!N48</f>
        <v>299.2</v>
      </c>
      <c r="BU36" s="100">
        <f>'Weather Kenora'!O48</f>
        <v>0</v>
      </c>
      <c r="BV36" s="100">
        <f>'Weather Kenora'!P48</f>
        <v>239.2</v>
      </c>
      <c r="BW36" s="100">
        <f>'Weather Kenora'!Q48</f>
        <v>0</v>
      </c>
      <c r="BX36" s="100">
        <f>'Weather Kenora'!R48</f>
        <v>2.666666666666663E-2</v>
      </c>
      <c r="BY36" s="5">
        <f>'Economic Variables'!D50</f>
        <v>6886.2</v>
      </c>
      <c r="BZ36" s="5">
        <f>'Economic Variables'!E50</f>
        <v>6898.2</v>
      </c>
      <c r="CA36" s="5">
        <f>'Economic Variables'!F50</f>
        <v>59</v>
      </c>
      <c r="CB36" s="5">
        <f>'Economic Variables'!G50</f>
        <v>59.2</v>
      </c>
      <c r="CC36" s="5">
        <f>'Economic Variables'!H50</f>
        <v>677384</v>
      </c>
      <c r="CD36" s="5">
        <f>'Economic Variables'!I50</f>
        <v>7339.5</v>
      </c>
      <c r="CE36" s="5">
        <f>'Economic Variables'!J50</f>
        <v>6552.4</v>
      </c>
      <c r="CF36" s="5">
        <f>'Economic Variables'!K50</f>
        <v>411.5</v>
      </c>
      <c r="CG36" s="5">
        <f>'Economic Variables'!L50</f>
        <v>7477.6</v>
      </c>
      <c r="CH36" s="5">
        <f>'Economic Variables'!M50</f>
        <v>23.4</v>
      </c>
      <c r="CI36" s="5">
        <f>'Economic Variables'!N50</f>
        <v>885.4</v>
      </c>
      <c r="CJ36" s="5">
        <f t="shared" si="132"/>
        <v>14817.1</v>
      </c>
      <c r="CK36" s="5">
        <f>'Economic Variables'!P50</f>
        <v>686855</v>
      </c>
      <c r="CL36" s="5">
        <f>'Economic Variables'!Q50</f>
        <v>7414</v>
      </c>
      <c r="CM36" s="5">
        <f>'Economic Variables'!R50</f>
        <v>7911</v>
      </c>
      <c r="CN36" s="5">
        <f>'Economic Variables'!S50</f>
        <v>2863</v>
      </c>
      <c r="CO36" s="5">
        <f>'Economic Variables'!W50</f>
        <v>0</v>
      </c>
      <c r="CP36" s="5">
        <f>'Economic Variables'!X50</f>
        <v>0</v>
      </c>
      <c r="CQ36" s="5">
        <f>'Economic Variables'!Y50</f>
        <v>0</v>
      </c>
      <c r="CR36" s="5">
        <f t="shared" si="133"/>
        <v>35</v>
      </c>
      <c r="CS36" s="69">
        <f t="shared" si="134"/>
        <v>1.5440680443502757</v>
      </c>
      <c r="CT36" s="5">
        <f t="shared" si="135"/>
        <v>1225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1</v>
      </c>
      <c r="DF36">
        <v>0</v>
      </c>
      <c r="DG36">
        <f t="shared" si="107"/>
        <v>0</v>
      </c>
      <c r="DH36">
        <f t="shared" si="107"/>
        <v>1</v>
      </c>
      <c r="DI36">
        <f t="shared" si="136"/>
        <v>1</v>
      </c>
      <c r="DJ36">
        <v>30</v>
      </c>
      <c r="DK36">
        <v>21</v>
      </c>
      <c r="DL36">
        <v>0</v>
      </c>
      <c r="DM36">
        <v>0</v>
      </c>
      <c r="DN36">
        <f t="shared" si="104"/>
        <v>0</v>
      </c>
      <c r="DO36">
        <v>0</v>
      </c>
      <c r="DP36" s="61">
        <f t="shared" si="12"/>
        <v>0</v>
      </c>
      <c r="DQ36" s="61">
        <f t="shared" si="13"/>
        <v>0</v>
      </c>
      <c r="DR36" s="61">
        <f t="shared" si="14"/>
        <v>0</v>
      </c>
      <c r="DS36" s="61">
        <f t="shared" si="15"/>
        <v>0</v>
      </c>
      <c r="DT36" s="61">
        <f t="shared" si="16"/>
        <v>0</v>
      </c>
      <c r="DU36" s="61">
        <f t="shared" si="17"/>
        <v>0</v>
      </c>
      <c r="DV36" s="61">
        <f t="shared" si="18"/>
        <v>0</v>
      </c>
      <c r="DW36" s="61">
        <f t="shared" si="19"/>
        <v>0</v>
      </c>
      <c r="DX36" s="61">
        <f t="shared" si="20"/>
        <v>0</v>
      </c>
      <c r="DY36" s="61">
        <f t="shared" si="21"/>
        <v>0</v>
      </c>
      <c r="DZ36" s="61">
        <f t="shared" si="22"/>
        <v>0</v>
      </c>
      <c r="EA36" s="61">
        <f t="shared" si="23"/>
        <v>0</v>
      </c>
      <c r="EB36" s="61">
        <f t="shared" si="24"/>
        <v>0</v>
      </c>
      <c r="EC36" s="61">
        <f t="shared" si="25"/>
        <v>0</v>
      </c>
      <c r="ED36" s="61">
        <f t="shared" si="26"/>
        <v>0</v>
      </c>
      <c r="EE36" s="61">
        <f t="shared" si="27"/>
        <v>0</v>
      </c>
      <c r="EF36" s="61">
        <f t="shared" si="28"/>
        <v>0</v>
      </c>
      <c r="EG36" s="61">
        <f t="shared" si="29"/>
        <v>0</v>
      </c>
      <c r="EH36" s="61">
        <f t="shared" si="30"/>
        <v>0</v>
      </c>
      <c r="EI36" s="61">
        <f t="shared" si="31"/>
        <v>0</v>
      </c>
      <c r="EJ36" s="61">
        <f t="shared" si="32"/>
        <v>0</v>
      </c>
      <c r="EK36" s="61">
        <f t="shared" si="33"/>
        <v>0</v>
      </c>
      <c r="EL36" s="61">
        <f t="shared" si="34"/>
        <v>0</v>
      </c>
      <c r="EM36" s="61">
        <f t="shared" si="35"/>
        <v>0</v>
      </c>
      <c r="EN36" s="61">
        <f t="shared" si="36"/>
        <v>0</v>
      </c>
      <c r="EO36" s="61">
        <f t="shared" si="37"/>
        <v>0</v>
      </c>
      <c r="EP36" s="61">
        <f t="shared" si="38"/>
        <v>0</v>
      </c>
      <c r="EQ36" s="61">
        <f t="shared" si="39"/>
        <v>0</v>
      </c>
      <c r="ER36" s="67">
        <f t="shared" si="108"/>
        <v>20.154560386290239</v>
      </c>
      <c r="ES36" s="67">
        <f t="shared" si="109"/>
        <v>83.228564240255324</v>
      </c>
      <c r="ET36" s="67">
        <f t="shared" si="110"/>
        <v>2252.8984515228572</v>
      </c>
      <c r="EU36" s="67">
        <f t="shared" si="111"/>
        <v>43434.364871375503</v>
      </c>
      <c r="EV36" s="61">
        <f t="shared" si="112"/>
        <v>1577.028916066</v>
      </c>
      <c r="EW36" s="61">
        <f t="shared" si="113"/>
        <v>30404.05540996285</v>
      </c>
      <c r="EX36" s="16">
        <f t="shared" si="114"/>
        <v>29751566.526999932</v>
      </c>
      <c r="EY36" s="16">
        <f t="shared" si="115"/>
        <v>595077.95758355374</v>
      </c>
      <c r="EZ36" s="16">
        <f t="shared" si="116"/>
        <v>30346644.484583486</v>
      </c>
      <c r="FA36" s="16">
        <f t="shared" si="117"/>
        <v>50019.455203592835</v>
      </c>
      <c r="FB36" s="16">
        <f t="shared" si="118"/>
        <v>12870658.573999967</v>
      </c>
      <c r="FC36" s="16">
        <f t="shared" si="119"/>
        <v>431599.19691740803</v>
      </c>
      <c r="FD36" s="16">
        <f t="shared" si="120"/>
        <v>13302257.770917375</v>
      </c>
      <c r="FE36" s="16">
        <f t="shared" si="121"/>
        <v>5354.2850706428208</v>
      </c>
      <c r="FF36" s="16">
        <f t="shared" si="122"/>
        <v>24710469.449999999</v>
      </c>
      <c r="FG36" s="16">
        <f t="shared" si="123"/>
        <v>779315.62648959912</v>
      </c>
      <c r="FH36" s="16">
        <f t="shared" si="124"/>
        <v>25489785.076489598</v>
      </c>
      <c r="FI36" s="16">
        <f t="shared" si="125"/>
        <v>63315.581666666665</v>
      </c>
      <c r="FJ36" s="16">
        <f t="shared" si="126"/>
        <v>531.37857330093811</v>
      </c>
      <c r="FK36" s="16">
        <f t="shared" si="127"/>
        <v>17915523.215833332</v>
      </c>
      <c r="FL36" s="16">
        <f t="shared" si="128"/>
        <v>1181042.3454749039</v>
      </c>
      <c r="FM36" s="16">
        <f t="shared" si="129"/>
        <v>19096565.561308235</v>
      </c>
      <c r="FN36" s="16">
        <f t="shared" si="130"/>
        <v>44561.76963333333</v>
      </c>
      <c r="FO36" s="16">
        <f t="shared" si="131"/>
        <v>20.936423670914461</v>
      </c>
      <c r="FP36" s="16">
        <f t="shared" si="64"/>
        <v>932716.71250000002</v>
      </c>
      <c r="FQ36" s="16">
        <f t="shared" si="65"/>
        <v>2672.5958333333333</v>
      </c>
      <c r="FR36" s="16">
        <f t="shared" si="66"/>
        <v>13786.830311785905</v>
      </c>
      <c r="FS36" s="16">
        <f t="shared" si="67"/>
        <v>12121.86</v>
      </c>
      <c r="FT36" s="16">
        <f t="shared" si="68"/>
        <v>32</v>
      </c>
      <c r="FU36" s="16">
        <f t="shared" si="69"/>
        <v>703.13533647984286</v>
      </c>
      <c r="FV36" s="16">
        <f t="shared" si="70"/>
        <v>200026.23500000002</v>
      </c>
      <c r="FW36" s="16">
        <f t="shared" si="71"/>
        <v>474.36111111111114</v>
      </c>
      <c r="FX36">
        <f t="shared" si="72"/>
        <v>0</v>
      </c>
      <c r="FY36">
        <f t="shared" si="73"/>
        <v>0</v>
      </c>
      <c r="FZ36">
        <f t="shared" si="74"/>
        <v>0</v>
      </c>
      <c r="GA36">
        <f t="shared" si="75"/>
        <v>0</v>
      </c>
      <c r="GB36">
        <f t="shared" si="76"/>
        <v>0</v>
      </c>
      <c r="GC36">
        <f t="shared" si="77"/>
        <v>0</v>
      </c>
      <c r="GD36">
        <f t="shared" si="78"/>
        <v>0</v>
      </c>
      <c r="GE36">
        <f t="shared" si="79"/>
        <v>0</v>
      </c>
      <c r="GF36">
        <f t="shared" si="80"/>
        <v>0</v>
      </c>
      <c r="GG36">
        <f t="shared" si="81"/>
        <v>0</v>
      </c>
      <c r="GH36">
        <f t="shared" si="82"/>
        <v>0</v>
      </c>
      <c r="GI36">
        <f t="shared" si="83"/>
        <v>0</v>
      </c>
      <c r="GJ36">
        <f t="shared" si="84"/>
        <v>0</v>
      </c>
      <c r="GK36">
        <f t="shared" si="85"/>
        <v>0</v>
      </c>
      <c r="GL36">
        <f t="shared" si="86"/>
        <v>0</v>
      </c>
      <c r="GM36">
        <f t="shared" si="87"/>
        <v>0</v>
      </c>
      <c r="GN36">
        <f t="shared" si="88"/>
        <v>0</v>
      </c>
      <c r="GO36">
        <f t="shared" si="89"/>
        <v>0</v>
      </c>
      <c r="GP36">
        <f t="shared" si="90"/>
        <v>0</v>
      </c>
      <c r="GQ36">
        <f t="shared" si="91"/>
        <v>0</v>
      </c>
      <c r="GR36">
        <f t="shared" si="92"/>
        <v>0</v>
      </c>
      <c r="GS36">
        <f t="shared" si="93"/>
        <v>0</v>
      </c>
      <c r="GT36">
        <f t="shared" si="94"/>
        <v>0</v>
      </c>
      <c r="GU36">
        <f t="shared" si="95"/>
        <v>0</v>
      </c>
      <c r="GV36">
        <f t="shared" si="96"/>
        <v>0</v>
      </c>
      <c r="GW36">
        <f t="shared" si="97"/>
        <v>0</v>
      </c>
      <c r="GX36">
        <f t="shared" si="98"/>
        <v>0</v>
      </c>
      <c r="GY36">
        <f t="shared" si="99"/>
        <v>0</v>
      </c>
      <c r="GZ36">
        <f t="shared" si="100"/>
        <v>0</v>
      </c>
      <c r="HA36" s="2">
        <v>0</v>
      </c>
      <c r="HB36" s="2">
        <v>0</v>
      </c>
      <c r="HC36" s="2">
        <v>0</v>
      </c>
      <c r="HD36" s="2">
        <v>0</v>
      </c>
      <c r="HE36" s="2">
        <v>0</v>
      </c>
    </row>
    <row r="37" spans="1:213" s="2" customFormat="1" x14ac:dyDescent="0.25">
      <c r="A37" s="3">
        <v>42339</v>
      </c>
      <c r="B37">
        <f t="shared" si="105"/>
        <v>2015</v>
      </c>
      <c r="C37" s="2">
        <v>30693907.412000064</v>
      </c>
      <c r="D37" s="2">
        <f>VLOOKUP(B37,'Historic CDM'!$B$127:$I$138,2,FALSE)/12</f>
        <v>556901.01313599816</v>
      </c>
      <c r="E37" s="2">
        <f t="shared" si="3"/>
        <v>31250808.425136063</v>
      </c>
      <c r="F37" s="2">
        <v>45372.182614273552</v>
      </c>
      <c r="G37" s="230">
        <v>12326270.015000014</v>
      </c>
      <c r="H37" s="2">
        <f>VLOOKUP(B37,'Historic CDM'!$B$127:$I$138,3,FALSE)/12</f>
        <v>398513.30652636965</v>
      </c>
      <c r="I37" s="2">
        <f t="shared" si="4"/>
        <v>12724783.321526384</v>
      </c>
      <c r="J37" s="231">
        <v>4604.7712737056863</v>
      </c>
      <c r="K37" s="230">
        <v>23595139</v>
      </c>
      <c r="L37" s="2">
        <f>VLOOKUP(B37,'Historic CDM'!$B$127:$I$138,4,FALSE)/12</f>
        <v>693188.18512970151</v>
      </c>
      <c r="M37" s="2">
        <f t="shared" si="5"/>
        <v>24288327.185129702</v>
      </c>
      <c r="N37" s="234">
        <v>55680.231666666667</v>
      </c>
      <c r="O37" s="231">
        <v>468.15972222222251</v>
      </c>
      <c r="P37" s="230">
        <v>18153644.015833333</v>
      </c>
      <c r="Q37" s="231">
        <f>VLOOKUP(B37,'Historic CDM'!$B$127:$I$138,5,FALSE)/12</f>
        <v>1181042.3454749039</v>
      </c>
      <c r="R37" s="2">
        <f t="shared" si="6"/>
        <v>19334686.361308236</v>
      </c>
      <c r="S37" s="2">
        <v>44726.239633333331</v>
      </c>
      <c r="T37" s="231">
        <v>20.861111111111136</v>
      </c>
      <c r="U37" s="231">
        <v>794446.71250000002</v>
      </c>
      <c r="V37" s="2">
        <v>2253.5958333333333</v>
      </c>
      <c r="W37" s="231">
        <v>13258.395833333339</v>
      </c>
      <c r="X37" s="231">
        <v>12121.86</v>
      </c>
      <c r="Y37" s="2">
        <v>32</v>
      </c>
      <c r="Z37" s="231">
        <v>150.69444444444468</v>
      </c>
      <c r="AA37" s="233">
        <v>183661.23500000002</v>
      </c>
      <c r="AB37" s="231">
        <v>441.36111111111114</v>
      </c>
      <c r="AC37" s="237">
        <v>3531635.1799999936</v>
      </c>
      <c r="AD37" s="231">
        <f>VLOOKUP(B37,'Historic CDM'!$N$127:$S$138,2,FALSE)/12</f>
        <v>38176.94444755555</v>
      </c>
      <c r="AE37" s="2">
        <f t="shared" si="7"/>
        <v>3569812.1244475492</v>
      </c>
      <c r="AF37" s="163">
        <v>4655</v>
      </c>
      <c r="AG37" s="231">
        <v>2047913.65</v>
      </c>
      <c r="AH37" s="231">
        <f>VLOOKUP(B37,'Historic CDM'!$N$127:$S$138,3,FALSE)/12</f>
        <v>33085.890391038374</v>
      </c>
      <c r="AI37" s="2">
        <f t="shared" si="8"/>
        <v>2080999.5403910382</v>
      </c>
      <c r="AJ37" s="247">
        <v>750</v>
      </c>
      <c r="AK37" s="231">
        <v>3535626.61</v>
      </c>
      <c r="AL37" s="231">
        <f>VLOOKUP(B37,'Historic CDM'!$N$127:$S$138,4,FALSE)/12</f>
        <v>86127.441359897624</v>
      </c>
      <c r="AM37" s="2">
        <f t="shared" si="9"/>
        <v>3621754.0513598975</v>
      </c>
      <c r="AN37" s="231">
        <v>7907.01</v>
      </c>
      <c r="AO37" s="4">
        <v>63</v>
      </c>
      <c r="AP37" s="231">
        <v>33076.69</v>
      </c>
      <c r="AQ37" s="231">
        <v>97</v>
      </c>
      <c r="AR37" s="231">
        <v>533</v>
      </c>
      <c r="AS37" s="231">
        <v>16910.809999999998</v>
      </c>
      <c r="AT37">
        <v>33</v>
      </c>
      <c r="AU37" s="100">
        <f>'Weather Thunder Bay'!D49</f>
        <v>723.99</v>
      </c>
      <c r="AV37" s="100">
        <f>'Weather Thunder Bay'!E49</f>
        <v>0</v>
      </c>
      <c r="AW37" s="100">
        <f>'Weather Thunder Bay'!F49</f>
        <v>661.99</v>
      </c>
      <c r="AX37" s="100">
        <f>'Weather Thunder Bay'!G49</f>
        <v>0</v>
      </c>
      <c r="AY37" s="100">
        <f>'Weather Thunder Bay'!H49</f>
        <v>599.99</v>
      </c>
      <c r="AZ37" s="100">
        <f>'Weather Thunder Bay'!I49</f>
        <v>0</v>
      </c>
      <c r="BA37" s="100">
        <f>'Weather Thunder Bay'!J49</f>
        <v>537.99</v>
      </c>
      <c r="BB37" s="100">
        <f>'Weather Thunder Bay'!K49</f>
        <v>0</v>
      </c>
      <c r="BC37" s="100">
        <f>'Weather Thunder Bay'!L49</f>
        <v>475.99</v>
      </c>
      <c r="BD37" s="100">
        <f>'Weather Thunder Bay'!M49</f>
        <v>0</v>
      </c>
      <c r="BE37" s="100">
        <f>'Weather Thunder Bay'!N49</f>
        <v>413.99</v>
      </c>
      <c r="BF37" s="100">
        <f>'Weather Thunder Bay'!O49</f>
        <v>0</v>
      </c>
      <c r="BG37" s="100">
        <f>'Weather Thunder Bay'!P49</f>
        <v>351.99</v>
      </c>
      <c r="BH37" s="100">
        <f>'Weather Thunder Bay'!Q49</f>
        <v>0</v>
      </c>
      <c r="BI37" s="100">
        <f>'Weather Thunder Bay'!R49</f>
        <v>-3.3543938366953387</v>
      </c>
      <c r="BJ37" s="100">
        <f>'Weather Kenora'!D49</f>
        <v>841</v>
      </c>
      <c r="BK37" s="100">
        <f>'Weather Kenora'!E49</f>
        <v>0</v>
      </c>
      <c r="BL37" s="100">
        <f>'Weather Kenora'!F49</f>
        <v>779</v>
      </c>
      <c r="BM37" s="100">
        <f>'Weather Kenora'!G49</f>
        <v>0</v>
      </c>
      <c r="BN37" s="100">
        <f>'Weather Kenora'!H49</f>
        <v>717</v>
      </c>
      <c r="BO37" s="100">
        <f>'Weather Kenora'!I49</f>
        <v>0</v>
      </c>
      <c r="BP37" s="100">
        <f>'Weather Kenora'!J49</f>
        <v>655</v>
      </c>
      <c r="BQ37" s="100">
        <f>'Weather Kenora'!K49</f>
        <v>0</v>
      </c>
      <c r="BR37" s="100">
        <f>'Weather Kenora'!L49</f>
        <v>593</v>
      </c>
      <c r="BS37" s="100">
        <f>'Weather Kenora'!M49</f>
        <v>0</v>
      </c>
      <c r="BT37" s="100">
        <f>'Weather Kenora'!N49</f>
        <v>531</v>
      </c>
      <c r="BU37" s="100">
        <f>'Weather Kenora'!O49</f>
        <v>0</v>
      </c>
      <c r="BV37" s="100">
        <f>'Weather Kenora'!P49</f>
        <v>469</v>
      </c>
      <c r="BW37" s="100">
        <f>'Weather Kenora'!Q49</f>
        <v>0</v>
      </c>
      <c r="BX37" s="100">
        <f>'Weather Kenora'!R49</f>
        <v>-7.129032258064516</v>
      </c>
      <c r="BY37" s="5">
        <f>'Economic Variables'!D51</f>
        <v>6895.6</v>
      </c>
      <c r="BZ37" s="5">
        <f>'Economic Variables'!E51</f>
        <v>6902.3</v>
      </c>
      <c r="CA37" s="5">
        <f>'Economic Variables'!F51</f>
        <v>60.1</v>
      </c>
      <c r="CB37" s="5">
        <f>'Economic Variables'!G51</f>
        <v>60</v>
      </c>
      <c r="CC37" s="5">
        <f>'Economic Variables'!H51</f>
        <v>677384</v>
      </c>
      <c r="CD37" s="5">
        <f>'Economic Variables'!I51</f>
        <v>7339.5</v>
      </c>
      <c r="CE37" s="5">
        <f>'Economic Variables'!J51</f>
        <v>6552.4</v>
      </c>
      <c r="CF37" s="5">
        <f>'Economic Variables'!K51</f>
        <v>411.5</v>
      </c>
      <c r="CG37" s="5">
        <f>'Economic Variables'!L51</f>
        <v>7477.6</v>
      </c>
      <c r="CH37" s="5">
        <f>'Economic Variables'!M51</f>
        <v>23.4</v>
      </c>
      <c r="CI37" s="5">
        <f>'Economic Variables'!N51</f>
        <v>885.4</v>
      </c>
      <c r="CJ37" s="5">
        <f t="shared" si="132"/>
        <v>14817.1</v>
      </c>
      <c r="CK37" s="5">
        <f>'Economic Variables'!P51</f>
        <v>686855</v>
      </c>
      <c r="CL37" s="5">
        <f>'Economic Variables'!Q51</f>
        <v>7414</v>
      </c>
      <c r="CM37" s="5">
        <f>'Economic Variables'!R51</f>
        <v>7911</v>
      </c>
      <c r="CN37" s="5">
        <f>'Economic Variables'!S51</f>
        <v>2863</v>
      </c>
      <c r="CO37" s="5">
        <f>'Economic Variables'!W51</f>
        <v>0</v>
      </c>
      <c r="CP37" s="5">
        <f>'Economic Variables'!X51</f>
        <v>0</v>
      </c>
      <c r="CQ37" s="5">
        <f>'Economic Variables'!Y51</f>
        <v>0</v>
      </c>
      <c r="CR37" s="5">
        <f t="shared" si="133"/>
        <v>36</v>
      </c>
      <c r="CS37" s="69">
        <f t="shared" si="134"/>
        <v>1.5563025007672873</v>
      </c>
      <c r="CT37" s="5">
        <f t="shared" si="135"/>
        <v>1296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1</v>
      </c>
      <c r="DG37">
        <f t="shared" si="107"/>
        <v>0</v>
      </c>
      <c r="DH37">
        <f t="shared" si="107"/>
        <v>0</v>
      </c>
      <c r="DI37">
        <f t="shared" si="136"/>
        <v>0</v>
      </c>
      <c r="DJ37">
        <v>31</v>
      </c>
      <c r="DK37">
        <v>21</v>
      </c>
      <c r="DL37">
        <v>0</v>
      </c>
      <c r="DM37">
        <v>0</v>
      </c>
      <c r="DN37">
        <f t="shared" si="104"/>
        <v>0</v>
      </c>
      <c r="DO37">
        <v>0</v>
      </c>
      <c r="DP37" s="61">
        <f t="shared" si="12"/>
        <v>0</v>
      </c>
      <c r="DQ37" s="61">
        <f t="shared" si="13"/>
        <v>0</v>
      </c>
      <c r="DR37" s="61">
        <f t="shared" si="14"/>
        <v>0</v>
      </c>
      <c r="DS37" s="61">
        <f t="shared" si="15"/>
        <v>0</v>
      </c>
      <c r="DT37" s="61">
        <f t="shared" si="16"/>
        <v>0</v>
      </c>
      <c r="DU37" s="61">
        <f t="shared" si="17"/>
        <v>0</v>
      </c>
      <c r="DV37" s="61">
        <f t="shared" si="18"/>
        <v>0</v>
      </c>
      <c r="DW37" s="61">
        <f t="shared" si="19"/>
        <v>0</v>
      </c>
      <c r="DX37" s="61">
        <f t="shared" si="20"/>
        <v>0</v>
      </c>
      <c r="DY37" s="61">
        <f t="shared" si="21"/>
        <v>0</v>
      </c>
      <c r="DZ37" s="61">
        <f t="shared" si="22"/>
        <v>0</v>
      </c>
      <c r="EA37" s="61">
        <f t="shared" si="23"/>
        <v>0</v>
      </c>
      <c r="EB37" s="61">
        <f t="shared" si="24"/>
        <v>0</v>
      </c>
      <c r="EC37" s="61">
        <f t="shared" si="25"/>
        <v>0</v>
      </c>
      <c r="ED37" s="61">
        <f t="shared" si="26"/>
        <v>0</v>
      </c>
      <c r="EE37" s="61">
        <f t="shared" si="27"/>
        <v>0</v>
      </c>
      <c r="EF37" s="61">
        <f t="shared" si="28"/>
        <v>0</v>
      </c>
      <c r="EG37" s="61">
        <f t="shared" si="29"/>
        <v>0</v>
      </c>
      <c r="EH37" s="61">
        <f t="shared" si="30"/>
        <v>0</v>
      </c>
      <c r="EI37" s="61">
        <f t="shared" si="31"/>
        <v>0</v>
      </c>
      <c r="EJ37" s="61">
        <f t="shared" si="32"/>
        <v>0</v>
      </c>
      <c r="EK37" s="61">
        <f t="shared" si="33"/>
        <v>0</v>
      </c>
      <c r="EL37" s="61">
        <f t="shared" si="34"/>
        <v>0</v>
      </c>
      <c r="EM37" s="61">
        <f t="shared" si="35"/>
        <v>0</v>
      </c>
      <c r="EN37" s="61">
        <f t="shared" si="36"/>
        <v>0</v>
      </c>
      <c r="EO37" s="61">
        <f t="shared" si="37"/>
        <v>0</v>
      </c>
      <c r="EP37" s="61">
        <f t="shared" si="38"/>
        <v>0</v>
      </c>
      <c r="EQ37" s="61">
        <f t="shared" si="39"/>
        <v>0</v>
      </c>
      <c r="ER37" s="67">
        <f t="shared" si="108"/>
        <v>22.218252159685491</v>
      </c>
      <c r="ES37" s="67">
        <f t="shared" si="109"/>
        <v>89.141643947328973</v>
      </c>
      <c r="ET37" s="67">
        <f t="shared" si="110"/>
        <v>2470.4966145436583</v>
      </c>
      <c r="EU37" s="67">
        <f t="shared" si="111"/>
        <v>44134.722529141822</v>
      </c>
      <c r="EV37" s="61">
        <f t="shared" si="112"/>
        <v>1673.5622227553813</v>
      </c>
      <c r="EW37" s="61">
        <f t="shared" si="113"/>
        <v>29897.71526167672</v>
      </c>
      <c r="EX37" s="16">
        <f t="shared" si="114"/>
        <v>34225542.59200006</v>
      </c>
      <c r="EY37" s="16">
        <f t="shared" si="115"/>
        <v>595077.95758355374</v>
      </c>
      <c r="EZ37" s="16">
        <f t="shared" si="116"/>
        <v>34820620.549583614</v>
      </c>
      <c r="FA37" s="16">
        <f t="shared" si="117"/>
        <v>50027.182614273552</v>
      </c>
      <c r="FB37" s="16">
        <f t="shared" si="118"/>
        <v>14374183.665000014</v>
      </c>
      <c r="FC37" s="16">
        <f t="shared" si="119"/>
        <v>431599.19691740803</v>
      </c>
      <c r="FD37" s="16">
        <f t="shared" si="120"/>
        <v>14805782.861917421</v>
      </c>
      <c r="FE37" s="16">
        <f t="shared" si="121"/>
        <v>5354.7712737056863</v>
      </c>
      <c r="FF37" s="16">
        <f t="shared" si="122"/>
        <v>27130765.609999999</v>
      </c>
      <c r="FG37" s="16">
        <f t="shared" si="123"/>
        <v>779315.62648959912</v>
      </c>
      <c r="FH37" s="16">
        <f t="shared" si="124"/>
        <v>27910081.236489601</v>
      </c>
      <c r="FI37" s="16">
        <f t="shared" si="125"/>
        <v>63587.241666666669</v>
      </c>
      <c r="FJ37" s="16">
        <f t="shared" si="126"/>
        <v>531.15972222222251</v>
      </c>
      <c r="FK37" s="16">
        <f t="shared" si="127"/>
        <v>18153644.015833333</v>
      </c>
      <c r="FL37" s="16">
        <f t="shared" si="128"/>
        <v>1181042.3454749039</v>
      </c>
      <c r="FM37" s="16">
        <f t="shared" si="129"/>
        <v>19334686.361308236</v>
      </c>
      <c r="FN37" s="16">
        <f t="shared" si="130"/>
        <v>44726.239633333331</v>
      </c>
      <c r="FO37" s="16">
        <f t="shared" si="131"/>
        <v>20.861111111111136</v>
      </c>
      <c r="FP37" s="16">
        <f t="shared" si="64"/>
        <v>827523.40250000008</v>
      </c>
      <c r="FQ37" s="16">
        <f t="shared" si="65"/>
        <v>2350.5958333333333</v>
      </c>
      <c r="FR37" s="16">
        <f t="shared" si="66"/>
        <v>13791.395833333339</v>
      </c>
      <c r="FS37" s="16">
        <f t="shared" si="67"/>
        <v>12121.86</v>
      </c>
      <c r="FT37" s="16">
        <f t="shared" si="68"/>
        <v>32</v>
      </c>
      <c r="FU37" s="16">
        <f t="shared" si="69"/>
        <v>874.68444444444469</v>
      </c>
      <c r="FV37" s="16">
        <f t="shared" si="70"/>
        <v>200572.04500000001</v>
      </c>
      <c r="FW37" s="16">
        <f t="shared" si="71"/>
        <v>474.36111111111114</v>
      </c>
      <c r="FX37">
        <f t="shared" si="72"/>
        <v>0</v>
      </c>
      <c r="FY37">
        <f t="shared" si="73"/>
        <v>0</v>
      </c>
      <c r="FZ37">
        <f t="shared" si="74"/>
        <v>0</v>
      </c>
      <c r="GA37">
        <f t="shared" si="75"/>
        <v>0</v>
      </c>
      <c r="GB37">
        <f t="shared" si="76"/>
        <v>0</v>
      </c>
      <c r="GC37">
        <f t="shared" si="77"/>
        <v>0</v>
      </c>
      <c r="GD37">
        <f t="shared" si="78"/>
        <v>0</v>
      </c>
      <c r="GE37">
        <f t="shared" si="79"/>
        <v>0</v>
      </c>
      <c r="GF37">
        <f t="shared" si="80"/>
        <v>0</v>
      </c>
      <c r="GG37">
        <f t="shared" si="81"/>
        <v>0</v>
      </c>
      <c r="GH37">
        <f t="shared" si="82"/>
        <v>0</v>
      </c>
      <c r="GI37">
        <f t="shared" si="83"/>
        <v>0</v>
      </c>
      <c r="GJ37">
        <f t="shared" si="84"/>
        <v>0</v>
      </c>
      <c r="GK37">
        <f t="shared" si="85"/>
        <v>0</v>
      </c>
      <c r="GL37">
        <f t="shared" si="86"/>
        <v>0</v>
      </c>
      <c r="GM37">
        <f t="shared" si="87"/>
        <v>0</v>
      </c>
      <c r="GN37">
        <f t="shared" si="88"/>
        <v>0</v>
      </c>
      <c r="GO37">
        <f t="shared" si="89"/>
        <v>0</v>
      </c>
      <c r="GP37">
        <f t="shared" si="90"/>
        <v>0</v>
      </c>
      <c r="GQ37">
        <f t="shared" si="91"/>
        <v>0</v>
      </c>
      <c r="GR37">
        <f t="shared" si="92"/>
        <v>0</v>
      </c>
      <c r="GS37">
        <f t="shared" si="93"/>
        <v>0</v>
      </c>
      <c r="GT37">
        <f t="shared" si="94"/>
        <v>0</v>
      </c>
      <c r="GU37">
        <f t="shared" si="95"/>
        <v>0</v>
      </c>
      <c r="GV37">
        <f t="shared" si="96"/>
        <v>0</v>
      </c>
      <c r="GW37">
        <f t="shared" si="97"/>
        <v>0</v>
      </c>
      <c r="GX37">
        <f t="shared" si="98"/>
        <v>0</v>
      </c>
      <c r="GY37">
        <f t="shared" si="99"/>
        <v>0</v>
      </c>
      <c r="GZ37">
        <f t="shared" si="100"/>
        <v>0</v>
      </c>
      <c r="HA37" s="2">
        <v>0</v>
      </c>
      <c r="HB37" s="2">
        <v>0</v>
      </c>
      <c r="HC37" s="2">
        <v>0</v>
      </c>
      <c r="HD37" s="2">
        <v>0</v>
      </c>
      <c r="HE37" s="2">
        <v>0</v>
      </c>
    </row>
    <row r="38" spans="1:213" s="2" customFormat="1" x14ac:dyDescent="0.25">
      <c r="A38" s="3">
        <v>42370</v>
      </c>
      <c r="B38">
        <f t="shared" si="105"/>
        <v>2016</v>
      </c>
      <c r="C38" s="2">
        <v>32808271.869999897</v>
      </c>
      <c r="D38" s="2">
        <f>VLOOKUP(B38,'Historic CDM'!$B$127:$I$138,2,FALSE)/12</f>
        <v>968293.08385370241</v>
      </c>
      <c r="E38" s="2">
        <f t="shared" si="3"/>
        <v>33776564.9538536</v>
      </c>
      <c r="F38" s="2">
        <v>45389.321503162384</v>
      </c>
      <c r="G38" s="230">
        <v>13994983.5</v>
      </c>
      <c r="H38" s="2">
        <f>VLOOKUP(B38,'Historic CDM'!$B$127:$I$138,3,FALSE)/12</f>
        <v>468591.72574287932</v>
      </c>
      <c r="I38" s="2">
        <f t="shared" si="4"/>
        <v>14463575.22574288</v>
      </c>
      <c r="J38" s="230">
        <v>4607.3407181501389</v>
      </c>
      <c r="K38" s="230">
        <v>26110734.52</v>
      </c>
      <c r="L38" s="2">
        <f>VLOOKUP(B38,'Historic CDM'!$B$127:$I$138,4,FALSE)/12</f>
        <v>739598.86175964552</v>
      </c>
      <c r="M38" s="2">
        <f t="shared" si="5"/>
        <v>26850333.381759644</v>
      </c>
      <c r="N38" s="235">
        <v>58377.31</v>
      </c>
      <c r="O38" s="231">
        <v>468</v>
      </c>
      <c r="P38" s="231">
        <v>15120912.779999999</v>
      </c>
      <c r="Q38" s="231">
        <f>VLOOKUP(B38,'Historic CDM'!$B$127:$I$138,5,FALSE)/12</f>
        <v>2217860.3478198745</v>
      </c>
      <c r="R38" s="2">
        <f t="shared" si="6"/>
        <v>17338773.127819873</v>
      </c>
      <c r="S38" s="2">
        <v>40873.240000000005</v>
      </c>
      <c r="T38" s="231">
        <v>21</v>
      </c>
      <c r="U38" s="231">
        <v>993024.86</v>
      </c>
      <c r="V38" s="2">
        <v>2161.92</v>
      </c>
      <c r="W38" s="2">
        <v>13252</v>
      </c>
      <c r="X38" s="231">
        <v>10704.1</v>
      </c>
      <c r="Y38" s="2">
        <v>29</v>
      </c>
      <c r="Z38" s="231">
        <v>151</v>
      </c>
      <c r="AA38" s="233">
        <v>185310.6</v>
      </c>
      <c r="AB38" s="231">
        <v>441</v>
      </c>
      <c r="AC38" s="237">
        <v>3910569.2100000088</v>
      </c>
      <c r="AD38" s="231">
        <f>VLOOKUP(B38,'Historic CDM'!$N$127:$S$138,2,FALSE)/12</f>
        <v>61253.666258905985</v>
      </c>
      <c r="AE38" s="2">
        <f t="shared" si="7"/>
        <v>3971822.8762589148</v>
      </c>
      <c r="AF38" s="163">
        <v>4633</v>
      </c>
      <c r="AG38" s="231">
        <v>2241266.5199999954</v>
      </c>
      <c r="AH38" s="231">
        <f>VLOOKUP(B38,'Historic CDM'!$N$127:$S$138,3,FALSE)/12</f>
        <v>35772.560167467753</v>
      </c>
      <c r="AI38" s="2">
        <f t="shared" si="8"/>
        <v>2277039.080167463</v>
      </c>
      <c r="AJ38" s="247">
        <v>750.08333333333337</v>
      </c>
      <c r="AK38" s="231">
        <v>3895101.3</v>
      </c>
      <c r="AL38" s="231">
        <f>VLOOKUP(B38,'Historic CDM'!$N$127:$S$138,4,FALSE)/12</f>
        <v>152945.13256823094</v>
      </c>
      <c r="AM38" s="2">
        <f t="shared" si="9"/>
        <v>4048046.4325682307</v>
      </c>
      <c r="AN38" s="231">
        <v>8852.5600000000013</v>
      </c>
      <c r="AO38" s="4">
        <v>62.666666666666664</v>
      </c>
      <c r="AP38" s="231">
        <v>45104.69</v>
      </c>
      <c r="AQ38" s="231">
        <v>97</v>
      </c>
      <c r="AR38" s="231">
        <v>533</v>
      </c>
      <c r="AS38" s="231">
        <v>16910.809999999998</v>
      </c>
      <c r="AT38">
        <v>33</v>
      </c>
      <c r="AU38" s="100">
        <f>'Weather Thunder Bay'!D50</f>
        <v>947.7</v>
      </c>
      <c r="AV38" s="100">
        <f>'Weather Thunder Bay'!E50</f>
        <v>0</v>
      </c>
      <c r="AW38" s="100">
        <f>'Weather Thunder Bay'!F50</f>
        <v>885.7</v>
      </c>
      <c r="AX38" s="100">
        <f>'Weather Thunder Bay'!G50</f>
        <v>0</v>
      </c>
      <c r="AY38" s="100">
        <f>'Weather Thunder Bay'!H50</f>
        <v>823.7</v>
      </c>
      <c r="AZ38" s="100">
        <f>'Weather Thunder Bay'!I50</f>
        <v>0</v>
      </c>
      <c r="BA38" s="100">
        <f>'Weather Thunder Bay'!J50</f>
        <v>761.7</v>
      </c>
      <c r="BB38" s="100">
        <f>'Weather Thunder Bay'!K50</f>
        <v>0</v>
      </c>
      <c r="BC38" s="100">
        <f>'Weather Thunder Bay'!L50</f>
        <v>699.7</v>
      </c>
      <c r="BD38" s="100">
        <f>'Weather Thunder Bay'!M50</f>
        <v>0</v>
      </c>
      <c r="BE38" s="100">
        <f>'Weather Thunder Bay'!N50</f>
        <v>637.70000000000005</v>
      </c>
      <c r="BF38" s="100">
        <f>'Weather Thunder Bay'!O50</f>
        <v>0</v>
      </c>
      <c r="BG38" s="100">
        <f>'Weather Thunder Bay'!P50</f>
        <v>575.70000000000005</v>
      </c>
      <c r="BH38" s="100">
        <f>'Weather Thunder Bay'!Q50</f>
        <v>0</v>
      </c>
      <c r="BI38" s="100">
        <f>'Weather Thunder Bay'!R50</f>
        <v>-10.570967741935485</v>
      </c>
      <c r="BJ38" s="100">
        <f>'Weather Kenora'!D50</f>
        <v>1048.3</v>
      </c>
      <c r="BK38" s="100">
        <f>'Weather Kenora'!E50</f>
        <v>0</v>
      </c>
      <c r="BL38" s="100">
        <f>'Weather Kenora'!F50</f>
        <v>986.3</v>
      </c>
      <c r="BM38" s="100">
        <f>'Weather Kenora'!G50</f>
        <v>0</v>
      </c>
      <c r="BN38" s="100">
        <f>'Weather Kenora'!H50</f>
        <v>924.3</v>
      </c>
      <c r="BO38" s="100">
        <f>'Weather Kenora'!I50</f>
        <v>0</v>
      </c>
      <c r="BP38" s="100">
        <f>'Weather Kenora'!J50</f>
        <v>862.3</v>
      </c>
      <c r="BQ38" s="100">
        <f>'Weather Kenora'!K50</f>
        <v>0</v>
      </c>
      <c r="BR38" s="100">
        <f>'Weather Kenora'!L50</f>
        <v>800.3</v>
      </c>
      <c r="BS38" s="100">
        <f>'Weather Kenora'!M50</f>
        <v>0</v>
      </c>
      <c r="BT38" s="100">
        <f>'Weather Kenora'!N50</f>
        <v>738.3</v>
      </c>
      <c r="BU38" s="100">
        <f>'Weather Kenora'!O50</f>
        <v>0</v>
      </c>
      <c r="BV38" s="100">
        <f>'Weather Kenora'!P50</f>
        <v>676.3</v>
      </c>
      <c r="BW38" s="100">
        <f>'Weather Kenora'!Q50</f>
        <v>0</v>
      </c>
      <c r="BX38" s="100">
        <f>'Weather Kenora'!R50</f>
        <v>-13.816129032258067</v>
      </c>
      <c r="BY38" s="5">
        <f>'Economic Variables'!D52</f>
        <v>6908.4</v>
      </c>
      <c r="BZ38" s="5">
        <f>'Economic Variables'!E52</f>
        <v>6871.2</v>
      </c>
      <c r="CA38" s="5">
        <f>'Economic Variables'!F52</f>
        <v>60.8</v>
      </c>
      <c r="CB38" s="5">
        <f>'Economic Variables'!G52</f>
        <v>60.1</v>
      </c>
      <c r="CC38" s="5">
        <f>'Economic Variables'!H52</f>
        <v>692620.80000000005</v>
      </c>
      <c r="CD38" s="5">
        <f>'Economic Variables'!I52</f>
        <v>7420.6</v>
      </c>
      <c r="CE38" s="5">
        <f>'Economic Variables'!J52</f>
        <v>6600.8</v>
      </c>
      <c r="CF38" s="5">
        <f>'Economic Variables'!K52</f>
        <v>427.5</v>
      </c>
      <c r="CG38" s="5">
        <f>'Economic Variables'!L52</f>
        <v>7596.5</v>
      </c>
      <c r="CH38" s="5">
        <f>'Economic Variables'!M52</f>
        <v>377.2</v>
      </c>
      <c r="CI38" s="5">
        <f>'Economic Variables'!N52</f>
        <v>784.9</v>
      </c>
      <c r="CJ38" s="5">
        <f t="shared" si="132"/>
        <v>15017.1</v>
      </c>
      <c r="CK38" s="5">
        <f>'Economic Variables'!P52</f>
        <v>691978</v>
      </c>
      <c r="CL38" s="5">
        <f>'Economic Variables'!Q52</f>
        <v>7414</v>
      </c>
      <c r="CM38" s="5">
        <f>'Economic Variables'!R52</f>
        <v>7769</v>
      </c>
      <c r="CN38" s="5">
        <f>'Economic Variables'!S52</f>
        <v>2819</v>
      </c>
      <c r="CO38" s="5">
        <f>'Economic Variables'!W52</f>
        <v>0</v>
      </c>
      <c r="CP38" s="5">
        <f>'Economic Variables'!X52</f>
        <v>0</v>
      </c>
      <c r="CQ38" s="5">
        <f>'Economic Variables'!Y52</f>
        <v>0</v>
      </c>
      <c r="CR38" s="5">
        <f t="shared" si="133"/>
        <v>37</v>
      </c>
      <c r="CS38" s="69">
        <f t="shared" si="134"/>
        <v>1.568201724066995</v>
      </c>
      <c r="CT38" s="5">
        <f t="shared" si="135"/>
        <v>1369</v>
      </c>
      <c r="CU38">
        <v>1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f t="shared" ref="DG38:DH57" si="137">DG26</f>
        <v>0</v>
      </c>
      <c r="DH38">
        <f t="shared" si="137"/>
        <v>0</v>
      </c>
      <c r="DI38">
        <f t="shared" si="136"/>
        <v>0</v>
      </c>
      <c r="DJ38">
        <v>31</v>
      </c>
      <c r="DK38">
        <v>20</v>
      </c>
      <c r="DL38">
        <v>0</v>
      </c>
      <c r="DM38">
        <v>0</v>
      </c>
      <c r="DN38">
        <f t="shared" si="104"/>
        <v>0</v>
      </c>
      <c r="DO38">
        <v>0</v>
      </c>
      <c r="DP38" s="61">
        <f t="shared" si="12"/>
        <v>0</v>
      </c>
      <c r="DQ38" s="61">
        <f t="shared" si="13"/>
        <v>0</v>
      </c>
      <c r="DR38" s="61">
        <f t="shared" si="14"/>
        <v>0</v>
      </c>
      <c r="DS38" s="61">
        <f t="shared" si="15"/>
        <v>0</v>
      </c>
      <c r="DT38" s="61">
        <f t="shared" si="16"/>
        <v>0</v>
      </c>
      <c r="DU38" s="61">
        <f t="shared" si="17"/>
        <v>0</v>
      </c>
      <c r="DV38" s="61">
        <f t="shared" si="18"/>
        <v>0</v>
      </c>
      <c r="DW38" s="61">
        <f t="shared" si="19"/>
        <v>0</v>
      </c>
      <c r="DX38" s="61">
        <f t="shared" si="20"/>
        <v>0</v>
      </c>
      <c r="DY38" s="61">
        <f t="shared" si="21"/>
        <v>0</v>
      </c>
      <c r="DZ38" s="61">
        <f t="shared" si="22"/>
        <v>0</v>
      </c>
      <c r="EA38" s="61">
        <f t="shared" si="23"/>
        <v>0</v>
      </c>
      <c r="EB38" s="61">
        <f t="shared" si="24"/>
        <v>0</v>
      </c>
      <c r="EC38" s="61">
        <f t="shared" si="25"/>
        <v>0</v>
      </c>
      <c r="ED38" s="61">
        <f t="shared" si="26"/>
        <v>0</v>
      </c>
      <c r="EE38" s="61">
        <f t="shared" si="27"/>
        <v>0</v>
      </c>
      <c r="EF38" s="61">
        <f t="shared" si="28"/>
        <v>0</v>
      </c>
      <c r="EG38" s="61">
        <f t="shared" si="29"/>
        <v>0</v>
      </c>
      <c r="EH38" s="61">
        <f t="shared" si="30"/>
        <v>0</v>
      </c>
      <c r="EI38" s="61">
        <f t="shared" si="31"/>
        <v>0</v>
      </c>
      <c r="EJ38" s="61">
        <f t="shared" si="32"/>
        <v>0</v>
      </c>
      <c r="EK38" s="61">
        <f t="shared" si="33"/>
        <v>0</v>
      </c>
      <c r="EL38" s="61">
        <f t="shared" si="34"/>
        <v>0</v>
      </c>
      <c r="EM38" s="61">
        <f t="shared" si="35"/>
        <v>0</v>
      </c>
      <c r="EN38" s="61">
        <f t="shared" si="36"/>
        <v>0</v>
      </c>
      <c r="EO38" s="61">
        <f t="shared" si="37"/>
        <v>0</v>
      </c>
      <c r="EP38" s="61">
        <f t="shared" si="38"/>
        <v>0</v>
      </c>
      <c r="EQ38" s="61">
        <f t="shared" si="39"/>
        <v>0</v>
      </c>
      <c r="ER38" s="67">
        <f t="shared" si="108"/>
        <v>24.004910744011003</v>
      </c>
      <c r="ES38" s="67">
        <f t="shared" si="109"/>
        <v>101.26599513856388</v>
      </c>
      <c r="ET38" s="67">
        <f t="shared" si="110"/>
        <v>2868.6253612991072</v>
      </c>
      <c r="EU38" s="67">
        <f t="shared" si="111"/>
        <v>41282.793161475885</v>
      </c>
      <c r="EV38" s="61">
        <f t="shared" si="112"/>
        <v>1850.7260395478111</v>
      </c>
      <c r="EW38" s="61">
        <f t="shared" si="113"/>
        <v>26634.060104177992</v>
      </c>
      <c r="EX38" s="16">
        <f t="shared" si="114"/>
        <v>36718841.079999909</v>
      </c>
      <c r="EY38" s="16">
        <f t="shared" si="115"/>
        <v>1029546.7501126084</v>
      </c>
      <c r="EZ38" s="16">
        <f t="shared" si="116"/>
        <v>37748387.830112517</v>
      </c>
      <c r="FA38" s="16">
        <f t="shared" si="117"/>
        <v>50022.321503162384</v>
      </c>
      <c r="FB38" s="16">
        <f t="shared" si="118"/>
        <v>16236250.019999996</v>
      </c>
      <c r="FC38" s="16">
        <f t="shared" si="119"/>
        <v>504364.28591034707</v>
      </c>
      <c r="FD38" s="16">
        <f t="shared" si="120"/>
        <v>16740614.305910343</v>
      </c>
      <c r="FE38" s="16">
        <f t="shared" si="121"/>
        <v>5357.4240514834719</v>
      </c>
      <c r="FF38" s="16">
        <f t="shared" si="122"/>
        <v>30005835.82</v>
      </c>
      <c r="FG38" s="16">
        <f t="shared" si="123"/>
        <v>892543.99432787648</v>
      </c>
      <c r="FH38" s="16">
        <f t="shared" si="124"/>
        <v>30898379.814327873</v>
      </c>
      <c r="FI38" s="16">
        <f t="shared" si="125"/>
        <v>67229.87</v>
      </c>
      <c r="FJ38" s="16">
        <f t="shared" si="126"/>
        <v>530.66666666666663</v>
      </c>
      <c r="FK38" s="16">
        <f t="shared" si="127"/>
        <v>15120912.779999999</v>
      </c>
      <c r="FL38" s="16">
        <f t="shared" si="128"/>
        <v>2217860.3478198745</v>
      </c>
      <c r="FM38" s="16">
        <f t="shared" si="129"/>
        <v>17338773.127819873</v>
      </c>
      <c r="FN38" s="16">
        <f t="shared" si="130"/>
        <v>40873.240000000005</v>
      </c>
      <c r="FO38" s="16">
        <f t="shared" si="131"/>
        <v>21</v>
      </c>
      <c r="FP38" s="16">
        <f t="shared" si="64"/>
        <v>1038129.55</v>
      </c>
      <c r="FQ38" s="16">
        <f t="shared" si="65"/>
        <v>2258.92</v>
      </c>
      <c r="FR38" s="16">
        <f t="shared" si="66"/>
        <v>13785</v>
      </c>
      <c r="FS38" s="16">
        <f t="shared" si="67"/>
        <v>10704.1</v>
      </c>
      <c r="FT38" s="16">
        <f t="shared" si="68"/>
        <v>29</v>
      </c>
      <c r="FU38" s="16">
        <f t="shared" si="69"/>
        <v>1098.7</v>
      </c>
      <c r="FV38" s="16">
        <f t="shared" si="70"/>
        <v>202221.41</v>
      </c>
      <c r="FW38" s="16">
        <f t="shared" si="71"/>
        <v>474</v>
      </c>
      <c r="FX38">
        <f t="shared" si="72"/>
        <v>0</v>
      </c>
      <c r="FY38">
        <f t="shared" si="73"/>
        <v>0</v>
      </c>
      <c r="FZ38">
        <f t="shared" si="74"/>
        <v>0</v>
      </c>
      <c r="GA38">
        <f t="shared" si="75"/>
        <v>0</v>
      </c>
      <c r="GB38">
        <f t="shared" si="76"/>
        <v>0</v>
      </c>
      <c r="GC38">
        <f t="shared" si="77"/>
        <v>0</v>
      </c>
      <c r="GD38">
        <f t="shared" si="78"/>
        <v>0</v>
      </c>
      <c r="GE38">
        <f t="shared" si="79"/>
        <v>0</v>
      </c>
      <c r="GF38">
        <f t="shared" si="80"/>
        <v>0</v>
      </c>
      <c r="GG38">
        <f t="shared" si="81"/>
        <v>0</v>
      </c>
      <c r="GH38">
        <f t="shared" si="82"/>
        <v>0</v>
      </c>
      <c r="GI38">
        <f t="shared" si="83"/>
        <v>0</v>
      </c>
      <c r="GJ38">
        <f t="shared" si="84"/>
        <v>0</v>
      </c>
      <c r="GK38">
        <f t="shared" si="85"/>
        <v>0</v>
      </c>
      <c r="GL38">
        <f t="shared" si="86"/>
        <v>0</v>
      </c>
      <c r="GM38">
        <f t="shared" si="87"/>
        <v>0</v>
      </c>
      <c r="GN38">
        <f t="shared" si="88"/>
        <v>0</v>
      </c>
      <c r="GO38">
        <f t="shared" si="89"/>
        <v>0</v>
      </c>
      <c r="GP38">
        <f t="shared" si="90"/>
        <v>0</v>
      </c>
      <c r="GQ38">
        <f t="shared" si="91"/>
        <v>0</v>
      </c>
      <c r="GR38">
        <f t="shared" si="92"/>
        <v>0</v>
      </c>
      <c r="GS38">
        <f t="shared" si="93"/>
        <v>0</v>
      </c>
      <c r="GT38">
        <f t="shared" si="94"/>
        <v>0</v>
      </c>
      <c r="GU38">
        <f t="shared" si="95"/>
        <v>0</v>
      </c>
      <c r="GV38">
        <f t="shared" si="96"/>
        <v>0</v>
      </c>
      <c r="GW38">
        <f t="shared" si="97"/>
        <v>0</v>
      </c>
      <c r="GX38">
        <f t="shared" si="98"/>
        <v>0</v>
      </c>
      <c r="GY38">
        <f t="shared" si="99"/>
        <v>0</v>
      </c>
      <c r="GZ38">
        <f t="shared" si="100"/>
        <v>0</v>
      </c>
      <c r="HA38" s="2">
        <v>1</v>
      </c>
      <c r="HB38" s="2">
        <v>0</v>
      </c>
      <c r="HC38" s="2">
        <v>0</v>
      </c>
      <c r="HD38" s="2">
        <v>0</v>
      </c>
      <c r="HE38" s="2">
        <v>0</v>
      </c>
    </row>
    <row r="39" spans="1:213" s="2" customFormat="1" x14ac:dyDescent="0.25">
      <c r="A39" s="3">
        <v>42401</v>
      </c>
      <c r="B39">
        <f t="shared" si="105"/>
        <v>2016</v>
      </c>
      <c r="C39" s="2">
        <v>29617554.060000133</v>
      </c>
      <c r="D39" s="2">
        <f>VLOOKUP(B39,'Historic CDM'!$B$127:$I$138,2,FALSE)/12</f>
        <v>968293.08385370241</v>
      </c>
      <c r="E39" s="2">
        <f t="shared" si="3"/>
        <v>30585847.143853836</v>
      </c>
      <c r="F39" s="2">
        <v>45406.160751581192</v>
      </c>
      <c r="G39" s="230">
        <v>12978591.929999977</v>
      </c>
      <c r="H39" s="2">
        <f>VLOOKUP(B39,'Historic CDM'!$B$127:$I$138,3,FALSE)/12</f>
        <v>468591.72574287932</v>
      </c>
      <c r="I39" s="2">
        <f t="shared" si="4"/>
        <v>13447183.655742858</v>
      </c>
      <c r="J39" s="230">
        <v>4609.1703590750694</v>
      </c>
      <c r="K39" s="230">
        <v>24448178.819999989</v>
      </c>
      <c r="L39" s="2">
        <f>VLOOKUP(B39,'Historic CDM'!$B$127:$I$138,4,FALSE)/12</f>
        <v>739598.86175964552</v>
      </c>
      <c r="M39" s="2">
        <f t="shared" si="5"/>
        <v>25187777.681759633</v>
      </c>
      <c r="N39" s="234">
        <v>57856.69</v>
      </c>
      <c r="O39" s="231">
        <v>473</v>
      </c>
      <c r="P39" s="231">
        <v>13253404.050000001</v>
      </c>
      <c r="Q39" s="231">
        <f>VLOOKUP(B39,'Historic CDM'!$B$127:$I$138,5,FALSE)/12</f>
        <v>2217860.3478198745</v>
      </c>
      <c r="R39" s="2">
        <f t="shared" si="6"/>
        <v>15471264.397819875</v>
      </c>
      <c r="S39" s="2">
        <v>36003.769999999997</v>
      </c>
      <c r="T39" s="231">
        <v>21</v>
      </c>
      <c r="U39" s="231">
        <v>851544.98</v>
      </c>
      <c r="V39" s="2">
        <v>2135.54</v>
      </c>
      <c r="W39" s="2">
        <v>13275</v>
      </c>
      <c r="X39" s="231">
        <v>10704.1</v>
      </c>
      <c r="Y39" s="2">
        <v>29</v>
      </c>
      <c r="Z39" s="231">
        <v>151</v>
      </c>
      <c r="AA39" s="233">
        <v>185310.86999999997</v>
      </c>
      <c r="AB39" s="232">
        <v>441</v>
      </c>
      <c r="AC39" s="237">
        <v>3361888.0099999965</v>
      </c>
      <c r="AD39" s="231">
        <f>VLOOKUP(B39,'Historic CDM'!$N$127:$S$138,2,FALSE)/12</f>
        <v>61253.666258905985</v>
      </c>
      <c r="AE39" s="2">
        <f t="shared" si="7"/>
        <v>3423141.6762589025</v>
      </c>
      <c r="AF39" s="163">
        <v>4649</v>
      </c>
      <c r="AG39" s="231">
        <v>2035258.5999999966</v>
      </c>
      <c r="AH39" s="231">
        <f>VLOOKUP(B39,'Historic CDM'!$N$127:$S$138,3,FALSE)/12</f>
        <v>35772.560167467753</v>
      </c>
      <c r="AI39" s="2">
        <f t="shared" si="8"/>
        <v>2071031.1601674643</v>
      </c>
      <c r="AJ39" s="247">
        <v>750.16666666666674</v>
      </c>
      <c r="AK39" s="231">
        <v>3521863.77</v>
      </c>
      <c r="AL39" s="231">
        <f>VLOOKUP(B39,'Historic CDM'!$N$127:$S$138,4,FALSE)/12</f>
        <v>152945.13256823094</v>
      </c>
      <c r="AM39" s="2">
        <f t="shared" si="9"/>
        <v>3674808.9025682309</v>
      </c>
      <c r="AN39" s="232">
        <v>8652.3799999999992</v>
      </c>
      <c r="AO39" s="4">
        <v>62.333333333333329</v>
      </c>
      <c r="AP39" s="231">
        <v>42194.71</v>
      </c>
      <c r="AQ39" s="232">
        <v>97</v>
      </c>
      <c r="AR39" s="232">
        <v>533</v>
      </c>
      <c r="AS39" s="231">
        <v>15820.08</v>
      </c>
      <c r="AT39">
        <v>33</v>
      </c>
      <c r="AU39" s="100">
        <f>'Weather Thunder Bay'!D51</f>
        <v>900.98</v>
      </c>
      <c r="AV39" s="100">
        <f>'Weather Thunder Bay'!E51</f>
        <v>0</v>
      </c>
      <c r="AW39" s="100">
        <f>'Weather Thunder Bay'!F51</f>
        <v>842.98</v>
      </c>
      <c r="AX39" s="100">
        <f>'Weather Thunder Bay'!G51</f>
        <v>0</v>
      </c>
      <c r="AY39" s="100">
        <f>'Weather Thunder Bay'!H51</f>
        <v>784.98</v>
      </c>
      <c r="AZ39" s="100">
        <f>'Weather Thunder Bay'!I51</f>
        <v>0</v>
      </c>
      <c r="BA39" s="100">
        <f>'Weather Thunder Bay'!J51</f>
        <v>726.98</v>
      </c>
      <c r="BB39" s="100">
        <f>'Weather Thunder Bay'!K51</f>
        <v>0</v>
      </c>
      <c r="BC39" s="100">
        <f>'Weather Thunder Bay'!L51</f>
        <v>668.98</v>
      </c>
      <c r="BD39" s="100">
        <f>'Weather Thunder Bay'!M51</f>
        <v>0</v>
      </c>
      <c r="BE39" s="100">
        <f>'Weather Thunder Bay'!N51</f>
        <v>610.98</v>
      </c>
      <c r="BF39" s="100">
        <f>'Weather Thunder Bay'!O51</f>
        <v>0</v>
      </c>
      <c r="BG39" s="100">
        <f>'Weather Thunder Bay'!P51</f>
        <v>552.98</v>
      </c>
      <c r="BH39" s="100">
        <f>'Weather Thunder Bay'!Q51</f>
        <v>0</v>
      </c>
      <c r="BI39" s="100">
        <f>'Weather Thunder Bay'!R51</f>
        <v>-11.068180751293486</v>
      </c>
      <c r="BJ39" s="100">
        <f>'Weather Kenora'!D51</f>
        <v>931.2</v>
      </c>
      <c r="BK39" s="100">
        <f>'Weather Kenora'!E51</f>
        <v>0</v>
      </c>
      <c r="BL39" s="100">
        <f>'Weather Kenora'!F51</f>
        <v>873.2</v>
      </c>
      <c r="BM39" s="100">
        <f>'Weather Kenora'!G51</f>
        <v>0</v>
      </c>
      <c r="BN39" s="100">
        <f>'Weather Kenora'!H51</f>
        <v>815.2</v>
      </c>
      <c r="BO39" s="100">
        <f>'Weather Kenora'!I51</f>
        <v>0</v>
      </c>
      <c r="BP39" s="100">
        <f>'Weather Kenora'!J51</f>
        <v>757.2</v>
      </c>
      <c r="BQ39" s="100">
        <f>'Weather Kenora'!K51</f>
        <v>0</v>
      </c>
      <c r="BR39" s="100">
        <f>'Weather Kenora'!L51</f>
        <v>699.2</v>
      </c>
      <c r="BS39" s="100">
        <f>'Weather Kenora'!M51</f>
        <v>0</v>
      </c>
      <c r="BT39" s="100">
        <f>'Weather Kenora'!N51</f>
        <v>641.20000000000005</v>
      </c>
      <c r="BU39" s="100">
        <f>'Weather Kenora'!O51</f>
        <v>0</v>
      </c>
      <c r="BV39" s="100">
        <f>'Weather Kenora'!P51</f>
        <v>583.20000000000005</v>
      </c>
      <c r="BW39" s="100">
        <f>'Weather Kenora'!Q51</f>
        <v>0</v>
      </c>
      <c r="BX39" s="100">
        <f>'Weather Kenora'!R51</f>
        <v>-12.110344827586207</v>
      </c>
      <c r="BY39" s="5">
        <f>'Economic Variables'!D53</f>
        <v>6922.3</v>
      </c>
      <c r="BZ39" s="5">
        <f>'Economic Variables'!E53</f>
        <v>6850.4</v>
      </c>
      <c r="CA39" s="5">
        <f>'Economic Variables'!F53</f>
        <v>60.9</v>
      </c>
      <c r="CB39" s="5">
        <f>'Economic Variables'!G53</f>
        <v>59.9</v>
      </c>
      <c r="CC39" s="5">
        <f>'Economic Variables'!H53</f>
        <v>692620.80000000005</v>
      </c>
      <c r="CD39" s="5">
        <f>'Economic Variables'!I53</f>
        <v>7420.6</v>
      </c>
      <c r="CE39" s="5">
        <f>'Economic Variables'!J53</f>
        <v>6600.8</v>
      </c>
      <c r="CF39" s="5">
        <f>'Economic Variables'!K53</f>
        <v>427.5</v>
      </c>
      <c r="CG39" s="5">
        <f>'Economic Variables'!L53</f>
        <v>7596.5</v>
      </c>
      <c r="CH39" s="5">
        <f>'Economic Variables'!M53</f>
        <v>377.2</v>
      </c>
      <c r="CI39" s="5">
        <f>'Economic Variables'!N53</f>
        <v>784.9</v>
      </c>
      <c r="CJ39" s="5">
        <f t="shared" si="132"/>
        <v>15017.1</v>
      </c>
      <c r="CK39" s="5">
        <f>'Economic Variables'!P53</f>
        <v>691978</v>
      </c>
      <c r="CL39" s="5">
        <f>'Economic Variables'!Q53</f>
        <v>7414</v>
      </c>
      <c r="CM39" s="5">
        <f>'Economic Variables'!R53</f>
        <v>7769</v>
      </c>
      <c r="CN39" s="5">
        <f>'Economic Variables'!S53</f>
        <v>2819</v>
      </c>
      <c r="CO39" s="5">
        <f>'Economic Variables'!W53</f>
        <v>0</v>
      </c>
      <c r="CP39" s="5">
        <f>'Economic Variables'!X53</f>
        <v>0</v>
      </c>
      <c r="CQ39" s="5">
        <f>'Economic Variables'!Y53</f>
        <v>0</v>
      </c>
      <c r="CR39" s="5">
        <f t="shared" si="133"/>
        <v>38</v>
      </c>
      <c r="CS39" s="69">
        <f t="shared" si="134"/>
        <v>1.5797835966168101</v>
      </c>
      <c r="CT39" s="5">
        <f t="shared" si="135"/>
        <v>1444</v>
      </c>
      <c r="CU39">
        <v>0</v>
      </c>
      <c r="CV39">
        <v>1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f t="shared" si="137"/>
        <v>0</v>
      </c>
      <c r="DH39">
        <f t="shared" si="137"/>
        <v>0</v>
      </c>
      <c r="DI39">
        <f t="shared" si="136"/>
        <v>0</v>
      </c>
      <c r="DJ39">
        <v>29</v>
      </c>
      <c r="DK39">
        <v>20</v>
      </c>
      <c r="DL39">
        <v>0</v>
      </c>
      <c r="DM39">
        <v>0</v>
      </c>
      <c r="DN39">
        <f t="shared" si="104"/>
        <v>0</v>
      </c>
      <c r="DO39">
        <v>0</v>
      </c>
      <c r="DP39" s="61">
        <f t="shared" si="12"/>
        <v>0</v>
      </c>
      <c r="DQ39" s="61">
        <f t="shared" si="13"/>
        <v>0</v>
      </c>
      <c r="DR39" s="61">
        <f t="shared" si="14"/>
        <v>0</v>
      </c>
      <c r="DS39" s="61">
        <f t="shared" si="15"/>
        <v>0</v>
      </c>
      <c r="DT39" s="61">
        <f t="shared" si="16"/>
        <v>0</v>
      </c>
      <c r="DU39" s="61">
        <f t="shared" si="17"/>
        <v>0</v>
      </c>
      <c r="DV39" s="61">
        <f t="shared" si="18"/>
        <v>0</v>
      </c>
      <c r="DW39" s="61">
        <f t="shared" si="19"/>
        <v>0</v>
      </c>
      <c r="DX39" s="61">
        <f t="shared" si="20"/>
        <v>0</v>
      </c>
      <c r="DY39" s="61">
        <f t="shared" si="21"/>
        <v>0</v>
      </c>
      <c r="DZ39" s="61">
        <f t="shared" si="22"/>
        <v>0</v>
      </c>
      <c r="EA39" s="61">
        <f t="shared" si="23"/>
        <v>0</v>
      </c>
      <c r="EB39" s="61">
        <f t="shared" si="24"/>
        <v>0</v>
      </c>
      <c r="EC39" s="61">
        <f t="shared" si="25"/>
        <v>0</v>
      </c>
      <c r="ED39" s="61">
        <f t="shared" si="26"/>
        <v>0</v>
      </c>
      <c r="EE39" s="61">
        <f t="shared" si="27"/>
        <v>0</v>
      </c>
      <c r="EF39" s="61">
        <f t="shared" si="28"/>
        <v>0</v>
      </c>
      <c r="EG39" s="61">
        <f t="shared" si="29"/>
        <v>0</v>
      </c>
      <c r="EH39" s="61">
        <f t="shared" si="30"/>
        <v>0</v>
      </c>
      <c r="EI39" s="61">
        <f t="shared" si="31"/>
        <v>0</v>
      </c>
      <c r="EJ39" s="61">
        <f t="shared" si="32"/>
        <v>0</v>
      </c>
      <c r="EK39" s="61">
        <f t="shared" si="33"/>
        <v>0</v>
      </c>
      <c r="EL39" s="61">
        <f t="shared" si="34"/>
        <v>0</v>
      </c>
      <c r="EM39" s="61">
        <f t="shared" si="35"/>
        <v>0</v>
      </c>
      <c r="EN39" s="61">
        <f t="shared" si="36"/>
        <v>0</v>
      </c>
      <c r="EO39" s="61">
        <f t="shared" si="37"/>
        <v>0</v>
      </c>
      <c r="EP39" s="61">
        <f t="shared" si="38"/>
        <v>0</v>
      </c>
      <c r="EQ39" s="61">
        <f t="shared" si="39"/>
        <v>0</v>
      </c>
      <c r="ER39" s="67">
        <f t="shared" si="108"/>
        <v>23.227781578826708</v>
      </c>
      <c r="ES39" s="67">
        <f t="shared" si="109"/>
        <v>100.6029180969815</v>
      </c>
      <c r="ET39" s="67">
        <f t="shared" si="110"/>
        <v>2662.5557803128577</v>
      </c>
      <c r="EU39" s="67">
        <f t="shared" si="111"/>
        <v>36836.343804333039</v>
      </c>
      <c r="EV39" s="61">
        <f t="shared" si="112"/>
        <v>1836.2453657330054</v>
      </c>
      <c r="EW39" s="61">
        <f t="shared" si="113"/>
        <v>25404.375037471058</v>
      </c>
      <c r="EX39" s="16">
        <f t="shared" si="114"/>
        <v>32979442.070000131</v>
      </c>
      <c r="EY39" s="16">
        <f t="shared" si="115"/>
        <v>1029546.7501126084</v>
      </c>
      <c r="EZ39" s="16">
        <f t="shared" si="116"/>
        <v>34008988.820112735</v>
      </c>
      <c r="FA39" s="16">
        <f t="shared" si="117"/>
        <v>50055.160751581192</v>
      </c>
      <c r="FB39" s="16">
        <f t="shared" si="118"/>
        <v>15013850.529999973</v>
      </c>
      <c r="FC39" s="16">
        <f t="shared" si="119"/>
        <v>504364.28591034707</v>
      </c>
      <c r="FD39" s="16">
        <f t="shared" si="120"/>
        <v>15518214.815910323</v>
      </c>
      <c r="FE39" s="16">
        <f t="shared" si="121"/>
        <v>5359.3370257417364</v>
      </c>
      <c r="FF39" s="16">
        <f t="shared" si="122"/>
        <v>27970042.589999989</v>
      </c>
      <c r="FG39" s="16">
        <f t="shared" si="123"/>
        <v>892543.99432787648</v>
      </c>
      <c r="FH39" s="16">
        <f t="shared" si="124"/>
        <v>28862586.584327865</v>
      </c>
      <c r="FI39" s="16">
        <f t="shared" si="125"/>
        <v>66509.070000000007</v>
      </c>
      <c r="FJ39" s="16">
        <f t="shared" si="126"/>
        <v>535.33333333333337</v>
      </c>
      <c r="FK39" s="16">
        <f t="shared" si="127"/>
        <v>13253404.050000001</v>
      </c>
      <c r="FL39" s="16">
        <f t="shared" si="128"/>
        <v>2217860.3478198745</v>
      </c>
      <c r="FM39" s="16">
        <f t="shared" si="129"/>
        <v>15471264.397819875</v>
      </c>
      <c r="FN39" s="16">
        <f t="shared" si="130"/>
        <v>36003.769999999997</v>
      </c>
      <c r="FO39" s="16">
        <f t="shared" si="131"/>
        <v>21</v>
      </c>
      <c r="FP39" s="16">
        <f t="shared" si="64"/>
        <v>893739.69</v>
      </c>
      <c r="FQ39" s="16">
        <f t="shared" si="65"/>
        <v>2232.54</v>
      </c>
      <c r="FR39" s="16">
        <f t="shared" si="66"/>
        <v>13808</v>
      </c>
      <c r="FS39" s="16">
        <f t="shared" si="67"/>
        <v>10704.1</v>
      </c>
      <c r="FT39" s="16">
        <f t="shared" si="68"/>
        <v>29</v>
      </c>
      <c r="FU39" s="16">
        <f t="shared" si="69"/>
        <v>1051.98</v>
      </c>
      <c r="FV39" s="16">
        <f t="shared" si="70"/>
        <v>201130.94999999995</v>
      </c>
      <c r="FW39" s="16">
        <f t="shared" si="71"/>
        <v>474</v>
      </c>
      <c r="FX39">
        <f t="shared" si="72"/>
        <v>0</v>
      </c>
      <c r="FY39">
        <f t="shared" si="73"/>
        <v>0</v>
      </c>
      <c r="FZ39">
        <f t="shared" si="74"/>
        <v>0</v>
      </c>
      <c r="GA39">
        <f t="shared" si="75"/>
        <v>0</v>
      </c>
      <c r="GB39">
        <f t="shared" si="76"/>
        <v>0</v>
      </c>
      <c r="GC39">
        <f t="shared" si="77"/>
        <v>0</v>
      </c>
      <c r="GD39">
        <f t="shared" si="78"/>
        <v>0</v>
      </c>
      <c r="GE39">
        <f t="shared" si="79"/>
        <v>0</v>
      </c>
      <c r="GF39">
        <f t="shared" si="80"/>
        <v>0</v>
      </c>
      <c r="GG39">
        <f t="shared" si="81"/>
        <v>0</v>
      </c>
      <c r="GH39">
        <f t="shared" si="82"/>
        <v>0</v>
      </c>
      <c r="GI39">
        <f t="shared" si="83"/>
        <v>0</v>
      </c>
      <c r="GJ39">
        <f t="shared" si="84"/>
        <v>0</v>
      </c>
      <c r="GK39">
        <f t="shared" si="85"/>
        <v>0</v>
      </c>
      <c r="GL39">
        <f t="shared" si="86"/>
        <v>0</v>
      </c>
      <c r="GM39">
        <f t="shared" si="87"/>
        <v>0</v>
      </c>
      <c r="GN39">
        <f t="shared" si="88"/>
        <v>0</v>
      </c>
      <c r="GO39">
        <f t="shared" si="89"/>
        <v>0</v>
      </c>
      <c r="GP39">
        <f t="shared" si="90"/>
        <v>0</v>
      </c>
      <c r="GQ39">
        <f t="shared" si="91"/>
        <v>0</v>
      </c>
      <c r="GR39">
        <f t="shared" si="92"/>
        <v>0</v>
      </c>
      <c r="GS39">
        <f t="shared" si="93"/>
        <v>0</v>
      </c>
      <c r="GT39">
        <f t="shared" si="94"/>
        <v>0</v>
      </c>
      <c r="GU39">
        <f t="shared" si="95"/>
        <v>0</v>
      </c>
      <c r="GV39">
        <f t="shared" si="96"/>
        <v>0</v>
      </c>
      <c r="GW39">
        <f t="shared" si="97"/>
        <v>0</v>
      </c>
      <c r="GX39">
        <f t="shared" si="98"/>
        <v>0</v>
      </c>
      <c r="GY39">
        <f t="shared" si="99"/>
        <v>0</v>
      </c>
      <c r="GZ39">
        <f t="shared" si="100"/>
        <v>0</v>
      </c>
      <c r="HA39" s="2">
        <f>HA38+1</f>
        <v>2</v>
      </c>
      <c r="HB39" s="2">
        <v>0</v>
      </c>
      <c r="HC39" s="2">
        <v>0</v>
      </c>
      <c r="HD39" s="2">
        <v>0</v>
      </c>
      <c r="HE39" s="2">
        <v>0</v>
      </c>
    </row>
    <row r="40" spans="1:213" s="2" customFormat="1" x14ac:dyDescent="0.25">
      <c r="A40" s="3">
        <v>42430</v>
      </c>
      <c r="B40">
        <f t="shared" si="105"/>
        <v>2016</v>
      </c>
      <c r="C40" s="2">
        <v>28329865.260000166</v>
      </c>
      <c r="D40" s="2">
        <f>VLOOKUP(B40,'Historic CDM'!$B$127:$I$138,2,FALSE)/12</f>
        <v>968293.08385370241</v>
      </c>
      <c r="E40" s="2">
        <f t="shared" si="3"/>
        <v>29298158.343853869</v>
      </c>
      <c r="F40" s="2">
        <v>45402.580375790596</v>
      </c>
      <c r="G40" s="230">
        <v>12326119.820000017</v>
      </c>
      <c r="H40" s="2">
        <f>VLOOKUP(B40,'Historic CDM'!$B$127:$I$138,3,FALSE)/12</f>
        <v>468591.72574287932</v>
      </c>
      <c r="I40" s="2">
        <f t="shared" si="4"/>
        <v>12794711.545742895</v>
      </c>
      <c r="J40" s="230">
        <v>4609.0851795375347</v>
      </c>
      <c r="K40" s="230">
        <v>23637373.109999999</v>
      </c>
      <c r="L40" s="2">
        <f>VLOOKUP(B40,'Historic CDM'!$B$127:$I$138,4,FALSE)/12</f>
        <v>739598.86175964552</v>
      </c>
      <c r="M40" s="2">
        <f t="shared" si="5"/>
        <v>24376971.971759643</v>
      </c>
      <c r="N40" s="234">
        <v>55587.889999999992</v>
      </c>
      <c r="O40" s="231">
        <v>473</v>
      </c>
      <c r="P40" s="231">
        <v>14207499.699999999</v>
      </c>
      <c r="Q40" s="231">
        <f>VLOOKUP(B40,'Historic CDM'!$B$127:$I$138,5,FALSE)/12</f>
        <v>2217860.3478198745</v>
      </c>
      <c r="R40" s="2">
        <f t="shared" si="6"/>
        <v>16425360.047819873</v>
      </c>
      <c r="S40" s="2">
        <v>40902.989999999991</v>
      </c>
      <c r="T40" s="231">
        <v>21</v>
      </c>
      <c r="U40" s="231">
        <v>790792</v>
      </c>
      <c r="V40" s="2">
        <v>2111</v>
      </c>
      <c r="W40" s="2">
        <v>13156</v>
      </c>
      <c r="X40" s="231">
        <v>9995.2199999999993</v>
      </c>
      <c r="Y40" s="2">
        <v>27</v>
      </c>
      <c r="Z40" s="231">
        <v>141</v>
      </c>
      <c r="AA40" s="233">
        <v>186757.6400000001</v>
      </c>
      <c r="AB40" s="232">
        <v>438</v>
      </c>
      <c r="AC40" s="237">
        <v>3053362.9400000079</v>
      </c>
      <c r="AD40" s="231">
        <f>VLOOKUP(B40,'Historic CDM'!$N$127:$S$138,2,FALSE)/12</f>
        <v>61253.666258905985</v>
      </c>
      <c r="AE40" s="2">
        <f t="shared" si="7"/>
        <v>3114616.6062589139</v>
      </c>
      <c r="AF40" s="163">
        <v>4642</v>
      </c>
      <c r="AG40" s="231">
        <v>1921509.1800000013</v>
      </c>
      <c r="AH40" s="231">
        <f>VLOOKUP(B40,'Historic CDM'!$N$127:$S$138,3,FALSE)/12</f>
        <v>35772.560167467753</v>
      </c>
      <c r="AI40" s="2">
        <f t="shared" si="8"/>
        <v>1957281.740167469</v>
      </c>
      <c r="AJ40" s="247">
        <v>750.25000000000011</v>
      </c>
      <c r="AK40" s="231">
        <v>3404563.2900000005</v>
      </c>
      <c r="AL40" s="231">
        <f>VLOOKUP(B40,'Historic CDM'!$N$127:$S$138,4,FALSE)/12</f>
        <v>152945.13256823094</v>
      </c>
      <c r="AM40" s="2">
        <f t="shared" si="9"/>
        <v>3557508.4225682314</v>
      </c>
      <c r="AN40" s="232">
        <v>8250.01</v>
      </c>
      <c r="AO40" s="4">
        <v>61.999999999999993</v>
      </c>
      <c r="AP40" s="231">
        <v>45104.69</v>
      </c>
      <c r="AQ40" s="232">
        <v>97</v>
      </c>
      <c r="AR40" s="232">
        <v>533</v>
      </c>
      <c r="AS40" s="231">
        <v>16910.809999999998</v>
      </c>
      <c r="AT40">
        <v>33</v>
      </c>
      <c r="AU40" s="100">
        <f>'Weather Thunder Bay'!D52</f>
        <v>720.68</v>
      </c>
      <c r="AV40" s="100">
        <f>'Weather Thunder Bay'!E52</f>
        <v>0</v>
      </c>
      <c r="AW40" s="100">
        <f>'Weather Thunder Bay'!F52</f>
        <v>658.68</v>
      </c>
      <c r="AX40" s="100">
        <f>'Weather Thunder Bay'!G52</f>
        <v>0</v>
      </c>
      <c r="AY40" s="100">
        <f>'Weather Thunder Bay'!H52</f>
        <v>596.67999999999995</v>
      </c>
      <c r="AZ40" s="100">
        <f>'Weather Thunder Bay'!I52</f>
        <v>0</v>
      </c>
      <c r="BA40" s="100">
        <f>'Weather Thunder Bay'!J52</f>
        <v>534.67999999999995</v>
      </c>
      <c r="BB40" s="100">
        <f>'Weather Thunder Bay'!K52</f>
        <v>0</v>
      </c>
      <c r="BC40" s="100">
        <f>'Weather Thunder Bay'!L52</f>
        <v>472.68</v>
      </c>
      <c r="BD40" s="100">
        <f>'Weather Thunder Bay'!M52</f>
        <v>0</v>
      </c>
      <c r="BE40" s="100">
        <f>'Weather Thunder Bay'!N52</f>
        <v>410.68</v>
      </c>
      <c r="BF40" s="100">
        <f>'Weather Thunder Bay'!O52</f>
        <v>0</v>
      </c>
      <c r="BG40" s="100">
        <f>'Weather Thunder Bay'!P52</f>
        <v>349.28</v>
      </c>
      <c r="BH40" s="100">
        <f>'Weather Thunder Bay'!Q52</f>
        <v>0.6</v>
      </c>
      <c r="BI40" s="100">
        <f>'Weather Thunder Bay'!R52</f>
        <v>-3.2476529608874545</v>
      </c>
      <c r="BJ40" s="100">
        <f>'Weather Kenora'!D52</f>
        <v>680.7</v>
      </c>
      <c r="BK40" s="100">
        <f>'Weather Kenora'!E52</f>
        <v>0</v>
      </c>
      <c r="BL40" s="100">
        <f>'Weather Kenora'!F52</f>
        <v>618.70000000000005</v>
      </c>
      <c r="BM40" s="100">
        <f>'Weather Kenora'!G52</f>
        <v>0</v>
      </c>
      <c r="BN40" s="100">
        <f>'Weather Kenora'!H52</f>
        <v>556.70000000000005</v>
      </c>
      <c r="BO40" s="100">
        <f>'Weather Kenora'!I52</f>
        <v>0</v>
      </c>
      <c r="BP40" s="100">
        <f>'Weather Kenora'!J52</f>
        <v>494.7</v>
      </c>
      <c r="BQ40" s="100">
        <f>'Weather Kenora'!K52</f>
        <v>0</v>
      </c>
      <c r="BR40" s="100">
        <f>'Weather Kenora'!L52</f>
        <v>432.7</v>
      </c>
      <c r="BS40" s="100">
        <f>'Weather Kenora'!M52</f>
        <v>0</v>
      </c>
      <c r="BT40" s="100">
        <f>'Weather Kenora'!N52</f>
        <v>370.7</v>
      </c>
      <c r="BU40" s="100">
        <f>'Weather Kenora'!O52</f>
        <v>0</v>
      </c>
      <c r="BV40" s="100">
        <f>'Weather Kenora'!P52</f>
        <v>308.7</v>
      </c>
      <c r="BW40" s="100">
        <f>'Weather Kenora'!Q52</f>
        <v>0</v>
      </c>
      <c r="BX40" s="100">
        <f>'Weather Kenora'!R52</f>
        <v>-1.9580645161290324</v>
      </c>
      <c r="BY40" s="5">
        <f>'Economic Variables'!D54</f>
        <v>6930.2</v>
      </c>
      <c r="BZ40" s="5">
        <f>'Economic Variables'!E54</f>
        <v>6827.3</v>
      </c>
      <c r="CA40" s="5">
        <f>'Economic Variables'!F54</f>
        <v>60.8</v>
      </c>
      <c r="CB40" s="5">
        <f>'Economic Variables'!G54</f>
        <v>59.6</v>
      </c>
      <c r="CC40" s="5">
        <f>'Economic Variables'!H54</f>
        <v>692620.80000000005</v>
      </c>
      <c r="CD40" s="5">
        <f>'Economic Variables'!I54</f>
        <v>7420.6</v>
      </c>
      <c r="CE40" s="5">
        <f>'Economic Variables'!J54</f>
        <v>6600.8</v>
      </c>
      <c r="CF40" s="5">
        <f>'Economic Variables'!K54</f>
        <v>427.5</v>
      </c>
      <c r="CG40" s="5">
        <f>'Economic Variables'!L54</f>
        <v>7596.5</v>
      </c>
      <c r="CH40" s="5">
        <f>'Economic Variables'!M54</f>
        <v>377.2</v>
      </c>
      <c r="CI40" s="5">
        <f>'Economic Variables'!N54</f>
        <v>784.9</v>
      </c>
      <c r="CJ40" s="5">
        <f t="shared" si="132"/>
        <v>15017.1</v>
      </c>
      <c r="CK40" s="5">
        <f>'Economic Variables'!P54</f>
        <v>691978</v>
      </c>
      <c r="CL40" s="5">
        <f>'Economic Variables'!Q54</f>
        <v>7414</v>
      </c>
      <c r="CM40" s="5">
        <f>'Economic Variables'!R54</f>
        <v>7769</v>
      </c>
      <c r="CN40" s="5">
        <f>'Economic Variables'!S54</f>
        <v>2819</v>
      </c>
      <c r="CO40" s="5">
        <f>'Economic Variables'!W54</f>
        <v>0</v>
      </c>
      <c r="CP40" s="5">
        <f>'Economic Variables'!X54</f>
        <v>0</v>
      </c>
      <c r="CQ40" s="5">
        <f>'Economic Variables'!Y54</f>
        <v>0</v>
      </c>
      <c r="CR40" s="5">
        <f t="shared" si="133"/>
        <v>39</v>
      </c>
      <c r="CS40" s="69">
        <f t="shared" si="134"/>
        <v>1.5910646070264991</v>
      </c>
      <c r="CT40" s="5">
        <f t="shared" si="135"/>
        <v>1521</v>
      </c>
      <c r="CU40">
        <v>0</v>
      </c>
      <c r="CV40">
        <v>0</v>
      </c>
      <c r="CW40">
        <v>1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f t="shared" si="137"/>
        <v>1</v>
      </c>
      <c r="DH40">
        <f t="shared" si="137"/>
        <v>0</v>
      </c>
      <c r="DI40">
        <f t="shared" si="136"/>
        <v>1</v>
      </c>
      <c r="DJ40">
        <v>31</v>
      </c>
      <c r="DK40">
        <v>21</v>
      </c>
      <c r="DL40">
        <v>0</v>
      </c>
      <c r="DM40">
        <v>0</v>
      </c>
      <c r="DN40">
        <f t="shared" si="104"/>
        <v>0</v>
      </c>
      <c r="DO40">
        <v>0</v>
      </c>
      <c r="DP40" s="61">
        <f t="shared" si="12"/>
        <v>0</v>
      </c>
      <c r="DQ40" s="61">
        <f t="shared" si="13"/>
        <v>0</v>
      </c>
      <c r="DR40" s="61">
        <f t="shared" si="14"/>
        <v>0</v>
      </c>
      <c r="DS40" s="61">
        <f t="shared" si="15"/>
        <v>0</v>
      </c>
      <c r="DT40" s="61">
        <f t="shared" si="16"/>
        <v>0</v>
      </c>
      <c r="DU40" s="61">
        <f t="shared" si="17"/>
        <v>0</v>
      </c>
      <c r="DV40" s="61">
        <f t="shared" si="18"/>
        <v>0</v>
      </c>
      <c r="DW40" s="61">
        <f t="shared" si="19"/>
        <v>0</v>
      </c>
      <c r="DX40" s="61">
        <f t="shared" si="20"/>
        <v>0</v>
      </c>
      <c r="DY40" s="61">
        <f t="shared" si="21"/>
        <v>0</v>
      </c>
      <c r="DZ40" s="61">
        <f t="shared" si="22"/>
        <v>0</v>
      </c>
      <c r="EA40" s="61">
        <f t="shared" si="23"/>
        <v>0</v>
      </c>
      <c r="EB40" s="61">
        <f t="shared" si="24"/>
        <v>0</v>
      </c>
      <c r="EC40" s="61">
        <f t="shared" si="25"/>
        <v>0</v>
      </c>
      <c r="ED40" s="61">
        <f t="shared" si="26"/>
        <v>0</v>
      </c>
      <c r="EE40" s="61">
        <f t="shared" si="27"/>
        <v>0</v>
      </c>
      <c r="EF40" s="61">
        <f t="shared" si="28"/>
        <v>0</v>
      </c>
      <c r="EG40" s="61">
        <f t="shared" si="29"/>
        <v>0</v>
      </c>
      <c r="EH40" s="61">
        <f t="shared" si="30"/>
        <v>0</v>
      </c>
      <c r="EI40" s="61">
        <f t="shared" si="31"/>
        <v>0</v>
      </c>
      <c r="EJ40" s="61">
        <f t="shared" si="32"/>
        <v>0</v>
      </c>
      <c r="EK40" s="61">
        <f t="shared" si="33"/>
        <v>0</v>
      </c>
      <c r="EL40" s="61">
        <f t="shared" si="34"/>
        <v>0</v>
      </c>
      <c r="EM40" s="61">
        <f t="shared" si="35"/>
        <v>0</v>
      </c>
      <c r="EN40" s="61">
        <f t="shared" si="36"/>
        <v>0</v>
      </c>
      <c r="EO40" s="61">
        <f t="shared" si="37"/>
        <v>0</v>
      </c>
      <c r="EP40" s="61">
        <f t="shared" si="38"/>
        <v>0</v>
      </c>
      <c r="EQ40" s="61">
        <f t="shared" si="39"/>
        <v>0</v>
      </c>
      <c r="ER40" s="67">
        <f t="shared" si="108"/>
        <v>20.816038961603734</v>
      </c>
      <c r="ES40" s="67">
        <f t="shared" si="109"/>
        <v>89.547624838916093</v>
      </c>
      <c r="ET40" s="67">
        <f t="shared" si="110"/>
        <v>2454.1399347387137</v>
      </c>
      <c r="EU40" s="67">
        <f t="shared" si="111"/>
        <v>37245.71439414937</v>
      </c>
      <c r="EV40" s="61">
        <f t="shared" si="112"/>
        <v>1662.4818912746125</v>
      </c>
      <c r="EW40" s="61">
        <f t="shared" si="113"/>
        <v>25230.967815391508</v>
      </c>
      <c r="EX40" s="16">
        <f t="shared" si="114"/>
        <v>31383228.200000174</v>
      </c>
      <c r="EY40" s="16">
        <f t="shared" si="115"/>
        <v>1029546.7501126084</v>
      </c>
      <c r="EZ40" s="16">
        <f t="shared" si="116"/>
        <v>32412774.950112782</v>
      </c>
      <c r="FA40" s="16">
        <f t="shared" si="117"/>
        <v>50044.580375790596</v>
      </c>
      <c r="FB40" s="16">
        <f t="shared" si="118"/>
        <v>14247629.000000019</v>
      </c>
      <c r="FC40" s="16">
        <f t="shared" si="119"/>
        <v>504364.28591034707</v>
      </c>
      <c r="FD40" s="16">
        <f t="shared" si="120"/>
        <v>14751993.285910364</v>
      </c>
      <c r="FE40" s="16">
        <f t="shared" si="121"/>
        <v>5359.3351795375347</v>
      </c>
      <c r="FF40" s="16">
        <f t="shared" si="122"/>
        <v>27041936.399999999</v>
      </c>
      <c r="FG40" s="16">
        <f t="shared" si="123"/>
        <v>892543.99432787648</v>
      </c>
      <c r="FH40" s="16">
        <f t="shared" si="124"/>
        <v>27934480.394327875</v>
      </c>
      <c r="FI40" s="16">
        <f t="shared" si="125"/>
        <v>63837.899999999994</v>
      </c>
      <c r="FJ40" s="16">
        <f t="shared" si="126"/>
        <v>535</v>
      </c>
      <c r="FK40" s="16">
        <f t="shared" si="127"/>
        <v>14207499.699999999</v>
      </c>
      <c r="FL40" s="16">
        <f t="shared" si="128"/>
        <v>2217860.3478198745</v>
      </c>
      <c r="FM40" s="16">
        <f t="shared" si="129"/>
        <v>16425360.047819873</v>
      </c>
      <c r="FN40" s="16">
        <f t="shared" si="130"/>
        <v>40902.989999999991</v>
      </c>
      <c r="FO40" s="16">
        <f t="shared" si="131"/>
        <v>21</v>
      </c>
      <c r="FP40" s="16">
        <f t="shared" si="64"/>
        <v>835896.69</v>
      </c>
      <c r="FQ40" s="16">
        <f t="shared" si="65"/>
        <v>2208</v>
      </c>
      <c r="FR40" s="16">
        <f t="shared" si="66"/>
        <v>13689</v>
      </c>
      <c r="FS40" s="16">
        <f t="shared" si="67"/>
        <v>9995.2199999999993</v>
      </c>
      <c r="FT40" s="16">
        <f t="shared" si="68"/>
        <v>27</v>
      </c>
      <c r="FU40" s="16">
        <f t="shared" si="69"/>
        <v>861.68</v>
      </c>
      <c r="FV40" s="16">
        <f t="shared" si="70"/>
        <v>203668.4500000001</v>
      </c>
      <c r="FW40" s="16">
        <f t="shared" si="71"/>
        <v>471</v>
      </c>
      <c r="FX40">
        <f t="shared" si="72"/>
        <v>0</v>
      </c>
      <c r="FY40">
        <f t="shared" si="73"/>
        <v>0</v>
      </c>
      <c r="FZ40">
        <f t="shared" si="74"/>
        <v>0</v>
      </c>
      <c r="GA40">
        <f t="shared" si="75"/>
        <v>0</v>
      </c>
      <c r="GB40">
        <f t="shared" si="76"/>
        <v>0</v>
      </c>
      <c r="GC40">
        <f t="shared" si="77"/>
        <v>0</v>
      </c>
      <c r="GD40">
        <f t="shared" si="78"/>
        <v>0</v>
      </c>
      <c r="GE40">
        <f t="shared" si="79"/>
        <v>0</v>
      </c>
      <c r="GF40">
        <f t="shared" si="80"/>
        <v>0</v>
      </c>
      <c r="GG40">
        <f t="shared" si="81"/>
        <v>0</v>
      </c>
      <c r="GH40">
        <f t="shared" si="82"/>
        <v>0</v>
      </c>
      <c r="GI40">
        <f t="shared" si="83"/>
        <v>0</v>
      </c>
      <c r="GJ40">
        <f t="shared" si="84"/>
        <v>0</v>
      </c>
      <c r="GK40">
        <f t="shared" si="85"/>
        <v>0</v>
      </c>
      <c r="GL40">
        <f t="shared" si="86"/>
        <v>0</v>
      </c>
      <c r="GM40">
        <f t="shared" si="87"/>
        <v>0</v>
      </c>
      <c r="GN40">
        <f t="shared" si="88"/>
        <v>0</v>
      </c>
      <c r="GO40">
        <f t="shared" si="89"/>
        <v>0</v>
      </c>
      <c r="GP40">
        <f t="shared" si="90"/>
        <v>0</v>
      </c>
      <c r="GQ40">
        <f t="shared" si="91"/>
        <v>0</v>
      </c>
      <c r="GR40">
        <f t="shared" si="92"/>
        <v>0</v>
      </c>
      <c r="GS40">
        <f t="shared" si="93"/>
        <v>0</v>
      </c>
      <c r="GT40">
        <f t="shared" si="94"/>
        <v>0</v>
      </c>
      <c r="GU40">
        <f t="shared" si="95"/>
        <v>0</v>
      </c>
      <c r="GV40">
        <f t="shared" si="96"/>
        <v>0</v>
      </c>
      <c r="GW40">
        <f t="shared" si="97"/>
        <v>0</v>
      </c>
      <c r="GX40">
        <f t="shared" si="98"/>
        <v>0</v>
      </c>
      <c r="GY40">
        <f t="shared" si="99"/>
        <v>0</v>
      </c>
      <c r="GZ40">
        <f t="shared" si="100"/>
        <v>0</v>
      </c>
      <c r="HA40" s="2">
        <f t="shared" ref="HA40:HE103" si="138">HA39+1</f>
        <v>3</v>
      </c>
      <c r="HB40" s="2">
        <v>0</v>
      </c>
      <c r="HC40" s="2">
        <v>0</v>
      </c>
      <c r="HD40" s="2">
        <v>0</v>
      </c>
      <c r="HE40" s="2">
        <v>0</v>
      </c>
    </row>
    <row r="41" spans="1:213" s="2" customFormat="1" x14ac:dyDescent="0.25">
      <c r="A41" s="3">
        <v>42461</v>
      </c>
      <c r="B41">
        <f t="shared" si="105"/>
        <v>2016</v>
      </c>
      <c r="C41" s="2">
        <v>24656362.189999994</v>
      </c>
      <c r="D41" s="2">
        <f>VLOOKUP(B41,'Historic CDM'!$B$127:$I$138,2,FALSE)/12</f>
        <v>968293.08385370241</v>
      </c>
      <c r="E41" s="2">
        <f t="shared" si="3"/>
        <v>25624655.273853697</v>
      </c>
      <c r="F41" s="2">
        <v>45391.790187895298</v>
      </c>
      <c r="G41" s="230">
        <v>10924221.699999966</v>
      </c>
      <c r="H41" s="2">
        <f>VLOOKUP(B41,'Historic CDM'!$B$127:$I$138,3,FALSE)/12</f>
        <v>468591.72574287932</v>
      </c>
      <c r="I41" s="2">
        <f t="shared" si="4"/>
        <v>11392813.425742846</v>
      </c>
      <c r="J41" s="230">
        <v>4607.5425897687674</v>
      </c>
      <c r="K41" s="230">
        <v>20928631.469999995</v>
      </c>
      <c r="L41" s="2">
        <f>VLOOKUP(B41,'Historic CDM'!$B$127:$I$138,4,FALSE)/12</f>
        <v>739598.86175964552</v>
      </c>
      <c r="M41" s="2">
        <f t="shared" si="5"/>
        <v>21668230.331759639</v>
      </c>
      <c r="N41" s="234">
        <v>53497.87000000001</v>
      </c>
      <c r="O41" s="231">
        <v>465</v>
      </c>
      <c r="P41" s="231">
        <v>15225105</v>
      </c>
      <c r="Q41" s="231">
        <f>VLOOKUP(B41,'Historic CDM'!$B$127:$I$138,5,FALSE)/12</f>
        <v>2217860.3478198745</v>
      </c>
      <c r="R41" s="2">
        <f t="shared" si="6"/>
        <v>17442965.347819876</v>
      </c>
      <c r="S41" s="2">
        <v>43393.63</v>
      </c>
      <c r="T41" s="231">
        <v>21</v>
      </c>
      <c r="U41" s="231">
        <v>642430</v>
      </c>
      <c r="V41" s="2">
        <v>2089</v>
      </c>
      <c r="W41" s="2">
        <v>13156</v>
      </c>
      <c r="X41" s="231">
        <v>9995.2199999999993</v>
      </c>
      <c r="Y41" s="2">
        <v>27</v>
      </c>
      <c r="Z41" s="231">
        <v>141</v>
      </c>
      <c r="AA41" s="233">
        <v>184397.79999999996</v>
      </c>
      <c r="AB41" s="232">
        <v>436</v>
      </c>
      <c r="AC41" s="237">
        <v>2645498.359999998</v>
      </c>
      <c r="AD41" s="231">
        <f>VLOOKUP(B41,'Historic CDM'!$N$127:$S$138,2,FALSE)/12</f>
        <v>61253.666258905985</v>
      </c>
      <c r="AE41" s="2">
        <f t="shared" si="7"/>
        <v>2706752.026258904</v>
      </c>
      <c r="AF41" s="163">
        <v>4704</v>
      </c>
      <c r="AG41" s="231">
        <v>1690422.23</v>
      </c>
      <c r="AH41" s="231">
        <f>VLOOKUP(B41,'Historic CDM'!$N$127:$S$138,3,FALSE)/12</f>
        <v>35772.560167467753</v>
      </c>
      <c r="AI41" s="2">
        <f t="shared" si="8"/>
        <v>1726194.7901674677</v>
      </c>
      <c r="AJ41" s="247">
        <v>750.33333333333348</v>
      </c>
      <c r="AK41" s="231">
        <v>3054151.6900000004</v>
      </c>
      <c r="AL41" s="231">
        <f>VLOOKUP(B41,'Historic CDM'!$N$127:$S$138,4,FALSE)/12</f>
        <v>152945.13256823094</v>
      </c>
      <c r="AM41" s="2">
        <f t="shared" si="9"/>
        <v>3207096.8225682313</v>
      </c>
      <c r="AN41" s="232">
        <v>7708.2900000000009</v>
      </c>
      <c r="AO41" s="4">
        <v>61.666666666666657</v>
      </c>
      <c r="AP41" s="231">
        <v>29099.7</v>
      </c>
      <c r="AQ41" s="232">
        <v>97</v>
      </c>
      <c r="AR41" s="232">
        <v>534</v>
      </c>
      <c r="AS41" s="231">
        <v>16365</v>
      </c>
      <c r="AT41">
        <v>33</v>
      </c>
      <c r="AU41" s="100">
        <f>'Weather Thunder Bay'!D53</f>
        <v>575.13</v>
      </c>
      <c r="AV41" s="100">
        <f>'Weather Thunder Bay'!E53</f>
        <v>0</v>
      </c>
      <c r="AW41" s="100">
        <f>'Weather Thunder Bay'!F53</f>
        <v>515.13</v>
      </c>
      <c r="AX41" s="100">
        <f>'Weather Thunder Bay'!G53</f>
        <v>0</v>
      </c>
      <c r="AY41" s="100">
        <f>'Weather Thunder Bay'!H53</f>
        <v>455.13</v>
      </c>
      <c r="AZ41" s="100">
        <f>'Weather Thunder Bay'!I53</f>
        <v>0</v>
      </c>
      <c r="BA41" s="100">
        <f>'Weather Thunder Bay'!J53</f>
        <v>395.13</v>
      </c>
      <c r="BB41" s="100">
        <f>'Weather Thunder Bay'!K53</f>
        <v>0</v>
      </c>
      <c r="BC41" s="100">
        <f>'Weather Thunder Bay'!L53</f>
        <v>335.13</v>
      </c>
      <c r="BD41" s="100">
        <f>'Weather Thunder Bay'!M53</f>
        <v>0</v>
      </c>
      <c r="BE41" s="100">
        <f>'Weather Thunder Bay'!N53</f>
        <v>275.23</v>
      </c>
      <c r="BF41" s="100">
        <f>'Weather Thunder Bay'!O53</f>
        <v>0.1</v>
      </c>
      <c r="BG41" s="100">
        <f>'Weather Thunder Bay'!P53</f>
        <v>217.23</v>
      </c>
      <c r="BH41" s="100">
        <f>'Weather Thunder Bay'!Q53</f>
        <v>2.1</v>
      </c>
      <c r="BI41" s="100">
        <f>'Weather Thunder Bay'!R53</f>
        <v>0.8289424879155568</v>
      </c>
      <c r="BJ41" s="100">
        <f>'Weather Kenora'!D53</f>
        <v>548.4</v>
      </c>
      <c r="BK41" s="100">
        <f>'Weather Kenora'!E53</f>
        <v>0</v>
      </c>
      <c r="BL41" s="100">
        <f>'Weather Kenora'!F53</f>
        <v>488.4</v>
      </c>
      <c r="BM41" s="100">
        <f>'Weather Kenora'!G53</f>
        <v>0</v>
      </c>
      <c r="BN41" s="100">
        <f>'Weather Kenora'!H53</f>
        <v>428.4</v>
      </c>
      <c r="BO41" s="100">
        <f>'Weather Kenora'!I53</f>
        <v>0</v>
      </c>
      <c r="BP41" s="100">
        <f>'Weather Kenora'!J53</f>
        <v>368.4</v>
      </c>
      <c r="BQ41" s="100">
        <f>'Weather Kenora'!K53</f>
        <v>0</v>
      </c>
      <c r="BR41" s="100">
        <f>'Weather Kenora'!L53</f>
        <v>309.7</v>
      </c>
      <c r="BS41" s="100">
        <f>'Weather Kenora'!M53</f>
        <v>1.3</v>
      </c>
      <c r="BT41" s="100">
        <f>'Weather Kenora'!N53</f>
        <v>251.7</v>
      </c>
      <c r="BU41" s="100">
        <f>'Weather Kenora'!O53</f>
        <v>3.3</v>
      </c>
      <c r="BV41" s="100">
        <f>'Weather Kenora'!P53</f>
        <v>197.2</v>
      </c>
      <c r="BW41" s="100">
        <f>'Weather Kenora'!Q53</f>
        <v>8.8000000000000007</v>
      </c>
      <c r="BX41" s="100">
        <f>'Weather Kenora'!R53</f>
        <v>1.7199999999999998</v>
      </c>
      <c r="BY41" s="5">
        <f>'Economic Variables'!D55</f>
        <v>6931.9</v>
      </c>
      <c r="BZ41" s="5">
        <f>'Economic Variables'!E55</f>
        <v>6843.7</v>
      </c>
      <c r="CA41" s="5">
        <f>'Economic Variables'!F55</f>
        <v>60.8</v>
      </c>
      <c r="CB41" s="5">
        <f>'Economic Variables'!G55</f>
        <v>59.7</v>
      </c>
      <c r="CC41" s="5">
        <f>'Economic Variables'!H55</f>
        <v>692620.80000000005</v>
      </c>
      <c r="CD41" s="5">
        <f>'Economic Variables'!I55</f>
        <v>7420.6</v>
      </c>
      <c r="CE41" s="5">
        <f>'Economic Variables'!J55</f>
        <v>6600.8</v>
      </c>
      <c r="CF41" s="5">
        <f>'Economic Variables'!K55</f>
        <v>427.5</v>
      </c>
      <c r="CG41" s="5">
        <f>'Economic Variables'!L55</f>
        <v>7596.5</v>
      </c>
      <c r="CH41" s="5">
        <f>'Economic Variables'!M55</f>
        <v>377.2</v>
      </c>
      <c r="CI41" s="5">
        <f>'Economic Variables'!N55</f>
        <v>784.9</v>
      </c>
      <c r="CJ41" s="5">
        <f t="shared" si="132"/>
        <v>15017.1</v>
      </c>
      <c r="CK41" s="5">
        <f>'Economic Variables'!P55</f>
        <v>689507</v>
      </c>
      <c r="CL41" s="5">
        <f>'Economic Variables'!Q55</f>
        <v>7421</v>
      </c>
      <c r="CM41" s="5">
        <f>'Economic Variables'!R55</f>
        <v>7619</v>
      </c>
      <c r="CN41" s="5">
        <f>'Economic Variables'!S55</f>
        <v>2937</v>
      </c>
      <c r="CO41" s="5">
        <f>'Economic Variables'!W55</f>
        <v>0</v>
      </c>
      <c r="CP41" s="5">
        <f>'Economic Variables'!X55</f>
        <v>0</v>
      </c>
      <c r="CQ41" s="5">
        <f>'Economic Variables'!Y55</f>
        <v>0</v>
      </c>
      <c r="CR41" s="5">
        <f t="shared" si="133"/>
        <v>40</v>
      </c>
      <c r="CS41" s="69">
        <f t="shared" si="134"/>
        <v>1.6020599913279623</v>
      </c>
      <c r="CT41" s="5">
        <f t="shared" si="135"/>
        <v>1600</v>
      </c>
      <c r="CU41">
        <v>0</v>
      </c>
      <c r="CV41">
        <v>0</v>
      </c>
      <c r="CW41">
        <v>0</v>
      </c>
      <c r="CX41">
        <v>1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f t="shared" si="137"/>
        <v>1</v>
      </c>
      <c r="DH41">
        <f t="shared" si="137"/>
        <v>0</v>
      </c>
      <c r="DI41">
        <f t="shared" si="136"/>
        <v>1</v>
      </c>
      <c r="DJ41">
        <v>30</v>
      </c>
      <c r="DK41">
        <v>21</v>
      </c>
      <c r="DL41">
        <v>0</v>
      </c>
      <c r="DM41">
        <v>0</v>
      </c>
      <c r="DN41">
        <f t="shared" si="104"/>
        <v>0</v>
      </c>
      <c r="DO41">
        <v>0</v>
      </c>
      <c r="DP41" s="61">
        <f t="shared" si="12"/>
        <v>0</v>
      </c>
      <c r="DQ41" s="61">
        <f t="shared" si="13"/>
        <v>0</v>
      </c>
      <c r="DR41" s="61">
        <f t="shared" si="14"/>
        <v>0</v>
      </c>
      <c r="DS41" s="61">
        <f t="shared" si="15"/>
        <v>0</v>
      </c>
      <c r="DT41" s="61">
        <f t="shared" si="16"/>
        <v>0</v>
      </c>
      <c r="DU41" s="61">
        <f t="shared" si="17"/>
        <v>0</v>
      </c>
      <c r="DV41" s="61">
        <f t="shared" si="18"/>
        <v>0</v>
      </c>
      <c r="DW41" s="61">
        <f t="shared" si="19"/>
        <v>0</v>
      </c>
      <c r="DX41" s="61">
        <f t="shared" si="20"/>
        <v>0</v>
      </c>
      <c r="DY41" s="61">
        <f t="shared" si="21"/>
        <v>0</v>
      </c>
      <c r="DZ41" s="61">
        <f t="shared" si="22"/>
        <v>0</v>
      </c>
      <c r="EA41" s="61">
        <f t="shared" si="23"/>
        <v>0</v>
      </c>
      <c r="EB41" s="61">
        <f t="shared" si="24"/>
        <v>0</v>
      </c>
      <c r="EC41" s="61">
        <f t="shared" si="25"/>
        <v>0</v>
      </c>
      <c r="ED41" s="61">
        <f t="shared" si="26"/>
        <v>0</v>
      </c>
      <c r="EE41" s="61">
        <f t="shared" si="27"/>
        <v>0</v>
      </c>
      <c r="EF41" s="61">
        <f t="shared" si="28"/>
        <v>0</v>
      </c>
      <c r="EG41" s="61">
        <f t="shared" si="29"/>
        <v>0</v>
      </c>
      <c r="EH41" s="61">
        <f t="shared" si="30"/>
        <v>0</v>
      </c>
      <c r="EI41" s="61">
        <f t="shared" si="31"/>
        <v>0</v>
      </c>
      <c r="EJ41" s="61">
        <f t="shared" si="32"/>
        <v>0</v>
      </c>
      <c r="EK41" s="61">
        <f t="shared" si="33"/>
        <v>0</v>
      </c>
      <c r="EL41" s="61">
        <f t="shared" si="34"/>
        <v>0</v>
      </c>
      <c r="EM41" s="61">
        <f t="shared" si="35"/>
        <v>0</v>
      </c>
      <c r="EN41" s="61">
        <f t="shared" si="36"/>
        <v>0</v>
      </c>
      <c r="EO41" s="61">
        <f t="shared" si="37"/>
        <v>0</v>
      </c>
      <c r="EP41" s="61">
        <f t="shared" si="38"/>
        <v>0</v>
      </c>
      <c r="EQ41" s="61">
        <f t="shared" si="39"/>
        <v>0</v>
      </c>
      <c r="ER41" s="67">
        <f t="shared" si="108"/>
        <v>18.817393459465322</v>
      </c>
      <c r="ES41" s="67">
        <f t="shared" si="109"/>
        <v>82.421473079388306</v>
      </c>
      <c r="ET41" s="67">
        <f t="shared" si="110"/>
        <v>2218.9687999753855</v>
      </c>
      <c r="EU41" s="67">
        <f t="shared" si="111"/>
        <v>39553.20940548725</v>
      </c>
      <c r="EV41" s="61">
        <f t="shared" si="112"/>
        <v>1553.2781599827699</v>
      </c>
      <c r="EW41" s="61">
        <f t="shared" si="113"/>
        <v>27687.246583841072</v>
      </c>
      <c r="EX41" s="16">
        <f t="shared" si="114"/>
        <v>27301860.549999993</v>
      </c>
      <c r="EY41" s="16">
        <f t="shared" si="115"/>
        <v>1029546.7501126084</v>
      </c>
      <c r="EZ41" s="16">
        <f t="shared" si="116"/>
        <v>28331407.300112601</v>
      </c>
      <c r="FA41" s="16">
        <f t="shared" si="117"/>
        <v>50095.790187895298</v>
      </c>
      <c r="FB41" s="16">
        <f t="shared" si="118"/>
        <v>12614643.929999966</v>
      </c>
      <c r="FC41" s="16">
        <f t="shared" si="119"/>
        <v>504364.28591034707</v>
      </c>
      <c r="FD41" s="16">
        <f t="shared" si="120"/>
        <v>13119008.215910314</v>
      </c>
      <c r="FE41" s="16">
        <f t="shared" si="121"/>
        <v>5357.8759231021013</v>
      </c>
      <c r="FF41" s="16">
        <f t="shared" si="122"/>
        <v>23982783.159999996</v>
      </c>
      <c r="FG41" s="16">
        <f t="shared" si="123"/>
        <v>892543.99432787648</v>
      </c>
      <c r="FH41" s="16">
        <f t="shared" si="124"/>
        <v>24875327.154327869</v>
      </c>
      <c r="FI41" s="16">
        <f t="shared" si="125"/>
        <v>61206.160000000011</v>
      </c>
      <c r="FJ41" s="16">
        <f t="shared" si="126"/>
        <v>526.66666666666663</v>
      </c>
      <c r="FK41" s="16">
        <f t="shared" si="127"/>
        <v>15225105</v>
      </c>
      <c r="FL41" s="16">
        <f t="shared" si="128"/>
        <v>2217860.3478198745</v>
      </c>
      <c r="FM41" s="16">
        <f t="shared" si="129"/>
        <v>17442965.347819876</v>
      </c>
      <c r="FN41" s="16">
        <f t="shared" si="130"/>
        <v>43393.63</v>
      </c>
      <c r="FO41" s="16">
        <f t="shared" si="131"/>
        <v>21</v>
      </c>
      <c r="FP41" s="16">
        <f t="shared" si="64"/>
        <v>671529.7</v>
      </c>
      <c r="FQ41" s="16">
        <f t="shared" si="65"/>
        <v>2186</v>
      </c>
      <c r="FR41" s="16">
        <f t="shared" si="66"/>
        <v>13690</v>
      </c>
      <c r="FS41" s="16">
        <f t="shared" si="67"/>
        <v>9995.2199999999993</v>
      </c>
      <c r="FT41" s="16">
        <f t="shared" si="68"/>
        <v>27</v>
      </c>
      <c r="FU41" s="16">
        <f t="shared" si="69"/>
        <v>716.13</v>
      </c>
      <c r="FV41" s="16">
        <f t="shared" si="70"/>
        <v>200762.79999999996</v>
      </c>
      <c r="FW41" s="16">
        <f t="shared" si="71"/>
        <v>469</v>
      </c>
      <c r="FX41">
        <f t="shared" si="72"/>
        <v>0</v>
      </c>
      <c r="FY41">
        <f t="shared" si="73"/>
        <v>0</v>
      </c>
      <c r="FZ41">
        <f t="shared" si="74"/>
        <v>0</v>
      </c>
      <c r="GA41">
        <f t="shared" si="75"/>
        <v>0</v>
      </c>
      <c r="GB41">
        <f t="shared" si="76"/>
        <v>0</v>
      </c>
      <c r="GC41">
        <f t="shared" si="77"/>
        <v>0</v>
      </c>
      <c r="GD41">
        <f t="shared" si="78"/>
        <v>0</v>
      </c>
      <c r="GE41">
        <f t="shared" si="79"/>
        <v>0</v>
      </c>
      <c r="GF41">
        <f t="shared" si="80"/>
        <v>0</v>
      </c>
      <c r="GG41">
        <f t="shared" si="81"/>
        <v>0</v>
      </c>
      <c r="GH41">
        <f t="shared" si="82"/>
        <v>0</v>
      </c>
      <c r="GI41">
        <f t="shared" si="83"/>
        <v>0</v>
      </c>
      <c r="GJ41">
        <f t="shared" si="84"/>
        <v>0</v>
      </c>
      <c r="GK41">
        <f t="shared" si="85"/>
        <v>0</v>
      </c>
      <c r="GL41">
        <f t="shared" si="86"/>
        <v>0</v>
      </c>
      <c r="GM41">
        <f t="shared" si="87"/>
        <v>0</v>
      </c>
      <c r="GN41">
        <f t="shared" si="88"/>
        <v>0</v>
      </c>
      <c r="GO41">
        <f t="shared" si="89"/>
        <v>0</v>
      </c>
      <c r="GP41">
        <f t="shared" si="90"/>
        <v>0</v>
      </c>
      <c r="GQ41">
        <f t="shared" si="91"/>
        <v>0</v>
      </c>
      <c r="GR41">
        <f t="shared" si="92"/>
        <v>0</v>
      </c>
      <c r="GS41">
        <f t="shared" si="93"/>
        <v>0</v>
      </c>
      <c r="GT41">
        <f t="shared" si="94"/>
        <v>0</v>
      </c>
      <c r="GU41">
        <f t="shared" si="95"/>
        <v>0</v>
      </c>
      <c r="GV41">
        <f t="shared" si="96"/>
        <v>0</v>
      </c>
      <c r="GW41">
        <f t="shared" si="97"/>
        <v>0</v>
      </c>
      <c r="GX41">
        <f t="shared" si="98"/>
        <v>0</v>
      </c>
      <c r="GY41">
        <f t="shared" si="99"/>
        <v>0</v>
      </c>
      <c r="GZ41">
        <f t="shared" si="100"/>
        <v>0</v>
      </c>
      <c r="HA41" s="2">
        <f t="shared" si="138"/>
        <v>4</v>
      </c>
      <c r="HB41" s="2">
        <v>0</v>
      </c>
      <c r="HC41" s="2">
        <v>0</v>
      </c>
      <c r="HD41" s="2">
        <v>0</v>
      </c>
      <c r="HE41" s="2">
        <v>0</v>
      </c>
    </row>
    <row r="42" spans="1:213" s="2" customFormat="1" x14ac:dyDescent="0.25">
      <c r="A42" s="3">
        <v>42491</v>
      </c>
      <c r="B42">
        <f t="shared" si="105"/>
        <v>2016</v>
      </c>
      <c r="C42" s="2">
        <v>23228391.089999765</v>
      </c>
      <c r="D42" s="2">
        <f>VLOOKUP(B42,'Historic CDM'!$B$127:$I$138,2,FALSE)/12</f>
        <v>968293.08385370241</v>
      </c>
      <c r="E42" s="2">
        <f t="shared" si="3"/>
        <v>24196684.173853468</v>
      </c>
      <c r="F42" s="2">
        <v>45376.395093947649</v>
      </c>
      <c r="G42" s="230">
        <v>10245506.28999998</v>
      </c>
      <c r="H42" s="2">
        <f>VLOOKUP(B42,'Historic CDM'!$B$127:$I$138,3,FALSE)/12</f>
        <v>468591.72574287932</v>
      </c>
      <c r="I42" s="2">
        <f t="shared" si="4"/>
        <v>10714098.015742861</v>
      </c>
      <c r="J42" s="230">
        <v>4604.7712948843837</v>
      </c>
      <c r="K42" s="230">
        <v>19499785.330000013</v>
      </c>
      <c r="L42" s="2">
        <f>VLOOKUP(B42,'Historic CDM'!$B$127:$I$138,4,FALSE)/12</f>
        <v>739598.86175964552</v>
      </c>
      <c r="M42" s="2">
        <f t="shared" si="5"/>
        <v>20239384.191759657</v>
      </c>
      <c r="N42" s="234">
        <v>51604.81</v>
      </c>
      <c r="O42" s="231">
        <f>117+8+275+63</f>
        <v>463</v>
      </c>
      <c r="P42" s="231">
        <v>13684619.82</v>
      </c>
      <c r="Q42" s="231">
        <f>VLOOKUP(B42,'Historic CDM'!$B$127:$I$138,5,FALSE)/12</f>
        <v>2217860.3478198745</v>
      </c>
      <c r="R42" s="2">
        <f t="shared" si="6"/>
        <v>15902480.167819874</v>
      </c>
      <c r="S42" s="2">
        <v>43551.65</v>
      </c>
      <c r="T42" s="231">
        <v>21</v>
      </c>
      <c r="U42" s="231">
        <v>526735</v>
      </c>
      <c r="V42" s="2">
        <v>1999</v>
      </c>
      <c r="W42" s="2">
        <v>13150</v>
      </c>
      <c r="X42" s="231">
        <v>9995.2199999999993</v>
      </c>
      <c r="Y42" s="2">
        <v>27</v>
      </c>
      <c r="Z42" s="231">
        <v>141</v>
      </c>
      <c r="AA42" s="233">
        <v>180456.58000000007</v>
      </c>
      <c r="AB42" s="232">
        <v>429</v>
      </c>
      <c r="AC42" s="237">
        <v>2395816.1899999944</v>
      </c>
      <c r="AD42" s="231">
        <f>VLOOKUP(B42,'Historic CDM'!$N$127:$S$138,2,FALSE)/12</f>
        <v>61253.666258905985</v>
      </c>
      <c r="AE42" s="2">
        <f t="shared" si="7"/>
        <v>2457069.8562589004</v>
      </c>
      <c r="AF42" s="163">
        <v>4778</v>
      </c>
      <c r="AG42" s="231">
        <v>1617678.2200000002</v>
      </c>
      <c r="AH42" s="231">
        <f>VLOOKUP(B42,'Historic CDM'!$N$127:$S$138,3,FALSE)/12</f>
        <v>35772.560167467753</v>
      </c>
      <c r="AI42" s="2">
        <f t="shared" si="8"/>
        <v>1653450.7801674679</v>
      </c>
      <c r="AJ42" s="247">
        <v>750.41666666666686</v>
      </c>
      <c r="AK42" s="231">
        <v>2950530.9899999998</v>
      </c>
      <c r="AL42" s="231">
        <f>VLOOKUP(B42,'Historic CDM'!$N$127:$S$138,4,FALSE)/12</f>
        <v>152945.13256823094</v>
      </c>
      <c r="AM42" s="2">
        <f t="shared" si="9"/>
        <v>3103476.1225682306</v>
      </c>
      <c r="AN42" s="232">
        <v>7898.9800000000005</v>
      </c>
      <c r="AO42" s="4">
        <v>61.333333333333321</v>
      </c>
      <c r="AP42" s="231">
        <v>30069.69</v>
      </c>
      <c r="AQ42" s="232">
        <v>97</v>
      </c>
      <c r="AR42" s="232">
        <v>534</v>
      </c>
      <c r="AS42" s="231">
        <v>13414.009999999998</v>
      </c>
      <c r="AT42">
        <v>33</v>
      </c>
      <c r="AU42" s="100">
        <f>'Weather Thunder Bay'!D54</f>
        <v>307.8</v>
      </c>
      <c r="AV42" s="100">
        <f>'Weather Thunder Bay'!E54</f>
        <v>0</v>
      </c>
      <c r="AW42" s="100">
        <f>'Weather Thunder Bay'!F54</f>
        <v>245.8</v>
      </c>
      <c r="AX42" s="100">
        <f>'Weather Thunder Bay'!G54</f>
        <v>0</v>
      </c>
      <c r="AY42" s="100">
        <f>'Weather Thunder Bay'!H54</f>
        <v>184.5</v>
      </c>
      <c r="AZ42" s="100">
        <f>'Weather Thunder Bay'!I54</f>
        <v>0.7</v>
      </c>
      <c r="BA42" s="100">
        <f>'Weather Thunder Bay'!J54</f>
        <v>130.80000000000001</v>
      </c>
      <c r="BB42" s="100">
        <f>'Weather Thunder Bay'!K54</f>
        <v>9</v>
      </c>
      <c r="BC42" s="100">
        <f>'Weather Thunder Bay'!L54</f>
        <v>85.2</v>
      </c>
      <c r="BD42" s="100">
        <f>'Weather Thunder Bay'!M54</f>
        <v>25.4</v>
      </c>
      <c r="BE42" s="100">
        <f>'Weather Thunder Bay'!N54</f>
        <v>49.7</v>
      </c>
      <c r="BF42" s="100">
        <f>'Weather Thunder Bay'!O54</f>
        <v>51.9</v>
      </c>
      <c r="BG42" s="100">
        <f>'Weather Thunder Bay'!P54</f>
        <v>22.5</v>
      </c>
      <c r="BH42" s="100">
        <f>'Weather Thunder Bay'!Q54</f>
        <v>86.7</v>
      </c>
      <c r="BI42" s="100">
        <f>'Weather Thunder Bay'!R54</f>
        <v>10.07096774193548</v>
      </c>
      <c r="BJ42" s="100">
        <f>'Weather Kenora'!D54</f>
        <v>227.9</v>
      </c>
      <c r="BK42" s="100">
        <f>'Weather Kenora'!E54</f>
        <v>1.8</v>
      </c>
      <c r="BL42" s="100">
        <f>'Weather Kenora'!F54</f>
        <v>172.5</v>
      </c>
      <c r="BM42" s="100">
        <f>'Weather Kenora'!G54</f>
        <v>8.4</v>
      </c>
      <c r="BN42" s="100">
        <f>'Weather Kenora'!H54</f>
        <v>123.5</v>
      </c>
      <c r="BO42" s="100">
        <f>'Weather Kenora'!I54</f>
        <v>21.4</v>
      </c>
      <c r="BP42" s="100">
        <f>'Weather Kenora'!J54</f>
        <v>84.3</v>
      </c>
      <c r="BQ42" s="100">
        <f>'Weather Kenora'!K54</f>
        <v>44.2</v>
      </c>
      <c r="BR42" s="100">
        <f>'Weather Kenora'!L54</f>
        <v>54.7</v>
      </c>
      <c r="BS42" s="100">
        <f>'Weather Kenora'!M54</f>
        <v>76.599999999999994</v>
      </c>
      <c r="BT42" s="100">
        <f>'Weather Kenora'!N54</f>
        <v>32.799999999999997</v>
      </c>
      <c r="BU42" s="100">
        <f>'Weather Kenora'!O54</f>
        <v>116.7</v>
      </c>
      <c r="BV42" s="100">
        <f>'Weather Kenora'!P54</f>
        <v>20.7</v>
      </c>
      <c r="BW42" s="100">
        <f>'Weather Kenora'!Q54</f>
        <v>166.6</v>
      </c>
      <c r="BX42" s="100">
        <f>'Weather Kenora'!R54</f>
        <v>12.706451612903223</v>
      </c>
      <c r="BY42" s="5">
        <f>'Economic Variables'!D56</f>
        <v>6944.7</v>
      </c>
      <c r="BZ42" s="5">
        <f>'Economic Variables'!E56</f>
        <v>6913.7</v>
      </c>
      <c r="CA42" s="5">
        <f>'Economic Variables'!F56</f>
        <v>60.4</v>
      </c>
      <c r="CB42" s="5">
        <f>'Economic Variables'!G56</f>
        <v>59.7</v>
      </c>
      <c r="CC42" s="5">
        <f>'Economic Variables'!H56</f>
        <v>692620.80000000005</v>
      </c>
      <c r="CD42" s="5">
        <f>'Economic Variables'!I56</f>
        <v>7420.6</v>
      </c>
      <c r="CE42" s="5">
        <f>'Economic Variables'!J56</f>
        <v>6600.8</v>
      </c>
      <c r="CF42" s="5">
        <f>'Economic Variables'!K56</f>
        <v>427.5</v>
      </c>
      <c r="CG42" s="5">
        <f>'Economic Variables'!L56</f>
        <v>7596.5</v>
      </c>
      <c r="CH42" s="5">
        <f>'Economic Variables'!M56</f>
        <v>377.2</v>
      </c>
      <c r="CI42" s="5">
        <f>'Economic Variables'!N56</f>
        <v>784.9</v>
      </c>
      <c r="CJ42" s="5">
        <f t="shared" si="132"/>
        <v>15017.1</v>
      </c>
      <c r="CK42" s="5">
        <f>'Economic Variables'!P56</f>
        <v>689507</v>
      </c>
      <c r="CL42" s="5">
        <f>'Economic Variables'!Q56</f>
        <v>7421</v>
      </c>
      <c r="CM42" s="5">
        <f>'Economic Variables'!R56</f>
        <v>7619</v>
      </c>
      <c r="CN42" s="5">
        <f>'Economic Variables'!S56</f>
        <v>2937</v>
      </c>
      <c r="CO42" s="5">
        <f>'Economic Variables'!W56</f>
        <v>0</v>
      </c>
      <c r="CP42" s="5">
        <f>'Economic Variables'!X56</f>
        <v>0</v>
      </c>
      <c r="CQ42" s="5">
        <f>'Economic Variables'!Y56</f>
        <v>0</v>
      </c>
      <c r="CR42" s="5">
        <f t="shared" si="133"/>
        <v>41</v>
      </c>
      <c r="CS42" s="69">
        <f t="shared" si="134"/>
        <v>1.6127838567197355</v>
      </c>
      <c r="CT42" s="5">
        <f t="shared" si="135"/>
        <v>1681</v>
      </c>
      <c r="CU42">
        <v>0</v>
      </c>
      <c r="CV42">
        <v>0</v>
      </c>
      <c r="CW42">
        <v>0</v>
      </c>
      <c r="CX42">
        <v>0</v>
      </c>
      <c r="CY42">
        <v>1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f t="shared" si="137"/>
        <v>1</v>
      </c>
      <c r="DH42">
        <f t="shared" si="137"/>
        <v>0</v>
      </c>
      <c r="DI42">
        <f t="shared" si="136"/>
        <v>1</v>
      </c>
      <c r="DJ42">
        <v>31</v>
      </c>
      <c r="DK42">
        <v>21</v>
      </c>
      <c r="DL42">
        <v>0</v>
      </c>
      <c r="DM42">
        <v>0</v>
      </c>
      <c r="DN42">
        <f t="shared" si="104"/>
        <v>0</v>
      </c>
      <c r="DO42">
        <v>0</v>
      </c>
      <c r="DP42" s="61">
        <f t="shared" si="12"/>
        <v>0</v>
      </c>
      <c r="DQ42" s="61">
        <f t="shared" si="13"/>
        <v>0</v>
      </c>
      <c r="DR42" s="61">
        <f t="shared" si="14"/>
        <v>0</v>
      </c>
      <c r="DS42" s="61">
        <f t="shared" si="15"/>
        <v>0</v>
      </c>
      <c r="DT42" s="61">
        <f t="shared" si="16"/>
        <v>0</v>
      </c>
      <c r="DU42" s="61">
        <f t="shared" si="17"/>
        <v>0</v>
      </c>
      <c r="DV42" s="61">
        <f t="shared" si="18"/>
        <v>0</v>
      </c>
      <c r="DW42" s="61">
        <f t="shared" si="19"/>
        <v>0</v>
      </c>
      <c r="DX42" s="61">
        <f t="shared" si="20"/>
        <v>0</v>
      </c>
      <c r="DY42" s="61">
        <f t="shared" si="21"/>
        <v>0</v>
      </c>
      <c r="DZ42" s="61">
        <f t="shared" si="22"/>
        <v>0</v>
      </c>
      <c r="EA42" s="61">
        <f t="shared" si="23"/>
        <v>0</v>
      </c>
      <c r="EB42" s="61">
        <f t="shared" si="24"/>
        <v>0</v>
      </c>
      <c r="EC42" s="61">
        <f t="shared" si="25"/>
        <v>0</v>
      </c>
      <c r="ED42" s="61">
        <f t="shared" si="26"/>
        <v>0</v>
      </c>
      <c r="EE42" s="61">
        <f t="shared" si="27"/>
        <v>0</v>
      </c>
      <c r="EF42" s="61">
        <f t="shared" si="28"/>
        <v>0</v>
      </c>
      <c r="EG42" s="61">
        <f t="shared" si="29"/>
        <v>0</v>
      </c>
      <c r="EH42" s="61">
        <f t="shared" si="30"/>
        <v>0</v>
      </c>
      <c r="EI42" s="61">
        <f t="shared" si="31"/>
        <v>0</v>
      </c>
      <c r="EJ42" s="61">
        <f t="shared" si="32"/>
        <v>0</v>
      </c>
      <c r="EK42" s="61">
        <f t="shared" si="33"/>
        <v>0</v>
      </c>
      <c r="EL42" s="61">
        <f t="shared" si="34"/>
        <v>0</v>
      </c>
      <c r="EM42" s="61">
        <f t="shared" si="35"/>
        <v>0</v>
      </c>
      <c r="EN42" s="61">
        <f t="shared" si="36"/>
        <v>0</v>
      </c>
      <c r="EO42" s="61">
        <f t="shared" si="37"/>
        <v>0</v>
      </c>
      <c r="EP42" s="61">
        <f t="shared" si="38"/>
        <v>0</v>
      </c>
      <c r="EQ42" s="61">
        <f t="shared" si="39"/>
        <v>0</v>
      </c>
      <c r="ER42" s="67">
        <f t="shared" si="108"/>
        <v>17.20141491056156</v>
      </c>
      <c r="ES42" s="67">
        <f t="shared" si="109"/>
        <v>75.056076163417998</v>
      </c>
      <c r="ET42" s="67">
        <f t="shared" si="110"/>
        <v>2081.5987032561611</v>
      </c>
      <c r="EU42" s="67">
        <f t="shared" si="111"/>
        <v>36060.045732017854</v>
      </c>
      <c r="EV42" s="61">
        <f t="shared" si="112"/>
        <v>1410.1152505928835</v>
      </c>
      <c r="EW42" s="61">
        <f t="shared" si="113"/>
        <v>24427.772915237903</v>
      </c>
      <c r="EX42" s="16">
        <f t="shared" si="114"/>
        <v>25624207.279999759</v>
      </c>
      <c r="EY42" s="16">
        <f t="shared" si="115"/>
        <v>1029546.7501126084</v>
      </c>
      <c r="EZ42" s="16">
        <f t="shared" si="116"/>
        <v>26653754.030112367</v>
      </c>
      <c r="FA42" s="16">
        <f t="shared" si="117"/>
        <v>50154.395093947649</v>
      </c>
      <c r="FB42" s="16">
        <f t="shared" si="118"/>
        <v>11863184.509999981</v>
      </c>
      <c r="FC42" s="16">
        <f t="shared" si="119"/>
        <v>504364.28591034707</v>
      </c>
      <c r="FD42" s="16">
        <f t="shared" si="120"/>
        <v>12367548.795910329</v>
      </c>
      <c r="FE42" s="16">
        <f t="shared" si="121"/>
        <v>5355.1879615510506</v>
      </c>
      <c r="FF42" s="16">
        <f t="shared" si="122"/>
        <v>22450316.320000011</v>
      </c>
      <c r="FG42" s="16">
        <f t="shared" si="123"/>
        <v>892543.99432787648</v>
      </c>
      <c r="FH42" s="16">
        <f t="shared" si="124"/>
        <v>23342860.314327888</v>
      </c>
      <c r="FI42" s="16">
        <f t="shared" si="125"/>
        <v>59503.79</v>
      </c>
      <c r="FJ42" s="16">
        <f t="shared" si="126"/>
        <v>524.33333333333337</v>
      </c>
      <c r="FK42" s="16">
        <f t="shared" si="127"/>
        <v>13684619.82</v>
      </c>
      <c r="FL42" s="16">
        <f t="shared" si="128"/>
        <v>2217860.3478198745</v>
      </c>
      <c r="FM42" s="16">
        <f t="shared" si="129"/>
        <v>15902480.167819874</v>
      </c>
      <c r="FN42" s="16">
        <f t="shared" si="130"/>
        <v>43551.65</v>
      </c>
      <c r="FO42" s="16">
        <f t="shared" si="131"/>
        <v>21</v>
      </c>
      <c r="FP42" s="16">
        <f t="shared" si="64"/>
        <v>556804.68999999994</v>
      </c>
      <c r="FQ42" s="16">
        <f t="shared" si="65"/>
        <v>2096</v>
      </c>
      <c r="FR42" s="16">
        <f t="shared" si="66"/>
        <v>13684</v>
      </c>
      <c r="FS42" s="16">
        <f t="shared" si="67"/>
        <v>9995.2199999999993</v>
      </c>
      <c r="FT42" s="16">
        <f t="shared" si="68"/>
        <v>27</v>
      </c>
      <c r="FU42" s="16">
        <f t="shared" si="69"/>
        <v>448.8</v>
      </c>
      <c r="FV42" s="16">
        <f t="shared" si="70"/>
        <v>193870.59000000008</v>
      </c>
      <c r="FW42" s="16">
        <f t="shared" si="71"/>
        <v>462</v>
      </c>
      <c r="FX42">
        <f t="shared" si="72"/>
        <v>0</v>
      </c>
      <c r="FY42">
        <f t="shared" si="73"/>
        <v>0</v>
      </c>
      <c r="FZ42">
        <f t="shared" si="74"/>
        <v>0</v>
      </c>
      <c r="GA42">
        <f t="shared" si="75"/>
        <v>0</v>
      </c>
      <c r="GB42">
        <f t="shared" si="76"/>
        <v>0</v>
      </c>
      <c r="GC42">
        <f t="shared" si="77"/>
        <v>0</v>
      </c>
      <c r="GD42">
        <f t="shared" si="78"/>
        <v>0</v>
      </c>
      <c r="GE42">
        <f t="shared" si="79"/>
        <v>0</v>
      </c>
      <c r="GF42">
        <f t="shared" si="80"/>
        <v>0</v>
      </c>
      <c r="GG42">
        <f t="shared" si="81"/>
        <v>0</v>
      </c>
      <c r="GH42">
        <f t="shared" si="82"/>
        <v>0</v>
      </c>
      <c r="GI42">
        <f t="shared" si="83"/>
        <v>0</v>
      </c>
      <c r="GJ42">
        <f t="shared" si="84"/>
        <v>0</v>
      </c>
      <c r="GK42">
        <f t="shared" si="85"/>
        <v>0</v>
      </c>
      <c r="GL42">
        <f t="shared" si="86"/>
        <v>0</v>
      </c>
      <c r="GM42">
        <f t="shared" si="87"/>
        <v>0</v>
      </c>
      <c r="GN42">
        <f t="shared" si="88"/>
        <v>0</v>
      </c>
      <c r="GO42">
        <f t="shared" si="89"/>
        <v>0</v>
      </c>
      <c r="GP42">
        <f t="shared" si="90"/>
        <v>0</v>
      </c>
      <c r="GQ42">
        <f t="shared" si="91"/>
        <v>0</v>
      </c>
      <c r="GR42">
        <f t="shared" si="92"/>
        <v>0</v>
      </c>
      <c r="GS42">
        <f t="shared" si="93"/>
        <v>0</v>
      </c>
      <c r="GT42">
        <f t="shared" si="94"/>
        <v>0</v>
      </c>
      <c r="GU42">
        <f t="shared" si="95"/>
        <v>0</v>
      </c>
      <c r="GV42">
        <f t="shared" si="96"/>
        <v>0</v>
      </c>
      <c r="GW42">
        <f t="shared" si="97"/>
        <v>0</v>
      </c>
      <c r="GX42">
        <f t="shared" si="98"/>
        <v>0</v>
      </c>
      <c r="GY42">
        <f t="shared" si="99"/>
        <v>0</v>
      </c>
      <c r="GZ42">
        <f t="shared" si="100"/>
        <v>0</v>
      </c>
      <c r="HA42" s="2">
        <f t="shared" si="138"/>
        <v>5</v>
      </c>
      <c r="HB42" s="2">
        <v>0</v>
      </c>
      <c r="HC42" s="2">
        <v>0</v>
      </c>
      <c r="HD42" s="2">
        <v>0</v>
      </c>
      <c r="HE42" s="2">
        <v>0</v>
      </c>
    </row>
    <row r="43" spans="1:213" s="2" customFormat="1" x14ac:dyDescent="0.25">
      <c r="A43" s="3">
        <v>42522</v>
      </c>
      <c r="B43">
        <f t="shared" si="105"/>
        <v>2016</v>
      </c>
      <c r="C43" s="2">
        <v>22583920.900000229</v>
      </c>
      <c r="D43" s="2">
        <f>VLOOKUP(B43,'Historic CDM'!$B$127:$I$138,2,FALSE)/12</f>
        <v>968293.08385370241</v>
      </c>
      <c r="E43" s="2">
        <f t="shared" si="3"/>
        <v>23552213.983853932</v>
      </c>
      <c r="F43" s="2">
        <v>45361.197546973825</v>
      </c>
      <c r="G43" s="230">
        <v>9961608.5799999926</v>
      </c>
      <c r="H43" s="2">
        <f>VLOOKUP(B43,'Historic CDM'!$B$127:$I$138,3,FALSE)/12</f>
        <v>468591.72574287932</v>
      </c>
      <c r="I43" s="2">
        <f t="shared" si="4"/>
        <v>10430200.305742871</v>
      </c>
      <c r="J43" s="230">
        <v>4600.8856474421918</v>
      </c>
      <c r="K43" s="230">
        <v>19182508.569999993</v>
      </c>
      <c r="L43" s="2">
        <f>VLOOKUP(B43,'Historic CDM'!$B$127:$I$138,4,FALSE)/12</f>
        <v>739598.86175964552</v>
      </c>
      <c r="M43" s="2">
        <f t="shared" si="5"/>
        <v>19922107.431759637</v>
      </c>
      <c r="N43" s="234">
        <v>51272.530000000006</v>
      </c>
      <c r="O43" s="231">
        <f>125+274+64</f>
        <v>463</v>
      </c>
      <c r="P43" s="231">
        <v>13031207.1</v>
      </c>
      <c r="Q43" s="231">
        <f>VLOOKUP(B43,'Historic CDM'!$B$127:$I$138,5,FALSE)/12</f>
        <v>2217860.3478198745</v>
      </c>
      <c r="R43" s="2">
        <f t="shared" si="6"/>
        <v>15249067.447819874</v>
      </c>
      <c r="S43" s="2">
        <v>44580.960000000006</v>
      </c>
      <c r="T43" s="231">
        <v>21</v>
      </c>
      <c r="U43" s="231">
        <v>459334</v>
      </c>
      <c r="V43" s="2">
        <v>1954</v>
      </c>
      <c r="W43" s="2">
        <v>13150</v>
      </c>
      <c r="X43" s="231">
        <v>9995.2199999999993</v>
      </c>
      <c r="Y43" s="2">
        <v>27</v>
      </c>
      <c r="Z43" s="231">
        <v>141</v>
      </c>
      <c r="AA43" s="233">
        <v>180455.69999999995</v>
      </c>
      <c r="AB43" s="232">
        <v>429</v>
      </c>
      <c r="AC43" s="237">
        <v>2372644.3499999936</v>
      </c>
      <c r="AD43" s="231">
        <f>VLOOKUP(B43,'Historic CDM'!$N$127:$S$138,2,FALSE)/12</f>
        <v>61253.666258905985</v>
      </c>
      <c r="AE43" s="2">
        <f t="shared" si="7"/>
        <v>2433898.0162588996</v>
      </c>
      <c r="AF43" s="163">
        <v>4802</v>
      </c>
      <c r="AG43" s="231">
        <v>1653250.9000000011</v>
      </c>
      <c r="AH43" s="231">
        <f>VLOOKUP(B43,'Historic CDM'!$N$127:$S$138,3,FALSE)/12</f>
        <v>35772.560167467753</v>
      </c>
      <c r="AI43" s="2">
        <f t="shared" si="8"/>
        <v>1689023.4601674688</v>
      </c>
      <c r="AJ43" s="247">
        <v>750.50000000000023</v>
      </c>
      <c r="AK43" s="231">
        <v>2956043.93</v>
      </c>
      <c r="AL43" s="231">
        <f>VLOOKUP(B43,'Historic CDM'!$N$127:$S$138,4,FALSE)/12</f>
        <v>152945.13256823094</v>
      </c>
      <c r="AM43" s="2">
        <f t="shared" si="9"/>
        <v>3108989.062568231</v>
      </c>
      <c r="AN43" s="232">
        <v>8098.28</v>
      </c>
      <c r="AO43" s="4">
        <v>60.999999999999986</v>
      </c>
      <c r="AP43" s="231">
        <v>29099.7</v>
      </c>
      <c r="AQ43" s="232">
        <v>97</v>
      </c>
      <c r="AR43" s="232">
        <v>534</v>
      </c>
      <c r="AS43" s="231">
        <v>12981</v>
      </c>
      <c r="AT43">
        <v>33</v>
      </c>
      <c r="AU43" s="100">
        <f>'Weather Thunder Bay'!D55</f>
        <v>166.75</v>
      </c>
      <c r="AV43" s="100">
        <f>'Weather Thunder Bay'!E55</f>
        <v>2.4</v>
      </c>
      <c r="AW43" s="100">
        <f>'Weather Thunder Bay'!F55</f>
        <v>113.75</v>
      </c>
      <c r="AX43" s="100">
        <f>'Weather Thunder Bay'!G55</f>
        <v>9.4</v>
      </c>
      <c r="AY43" s="100">
        <f>'Weather Thunder Bay'!H55</f>
        <v>68.680000000000007</v>
      </c>
      <c r="AZ43" s="100">
        <f>'Weather Thunder Bay'!I55</f>
        <v>24.32</v>
      </c>
      <c r="BA43" s="100">
        <f>'Weather Thunder Bay'!J55</f>
        <v>32.6</v>
      </c>
      <c r="BB43" s="100">
        <f>'Weather Thunder Bay'!K55</f>
        <v>48.25</v>
      </c>
      <c r="BC43" s="100">
        <f>'Weather Thunder Bay'!L55</f>
        <v>8.8000000000000007</v>
      </c>
      <c r="BD43" s="100">
        <f>'Weather Thunder Bay'!M55</f>
        <v>84.45</v>
      </c>
      <c r="BE43" s="100">
        <f>'Weather Thunder Bay'!N55</f>
        <v>0.9</v>
      </c>
      <c r="BF43" s="100">
        <f>'Weather Thunder Bay'!O55</f>
        <v>136.55000000000001</v>
      </c>
      <c r="BG43" s="100">
        <f>'Weather Thunder Bay'!P55</f>
        <v>0</v>
      </c>
      <c r="BH43" s="100">
        <f>'Weather Thunder Bay'!Q55</f>
        <v>195.65</v>
      </c>
      <c r="BI43" s="100">
        <f>'Weather Thunder Bay'!R55</f>
        <v>14.521517214165927</v>
      </c>
      <c r="BJ43" s="100">
        <f>'Weather Kenora'!D55</f>
        <v>109.6</v>
      </c>
      <c r="BK43" s="100">
        <f>'Weather Kenora'!E55</f>
        <v>4.3</v>
      </c>
      <c r="BL43" s="100">
        <f>'Weather Kenora'!F55</f>
        <v>64.900000000000006</v>
      </c>
      <c r="BM43" s="100">
        <f>'Weather Kenora'!G55</f>
        <v>19.600000000000001</v>
      </c>
      <c r="BN43" s="100">
        <f>'Weather Kenora'!H55</f>
        <v>31.3</v>
      </c>
      <c r="BO43" s="100">
        <f>'Weather Kenora'!I55</f>
        <v>46</v>
      </c>
      <c r="BP43" s="100">
        <f>'Weather Kenora'!J55</f>
        <v>10.5</v>
      </c>
      <c r="BQ43" s="100">
        <f>'Weather Kenora'!K55</f>
        <v>85.2</v>
      </c>
      <c r="BR43" s="100">
        <f>'Weather Kenora'!L55</f>
        <v>1.2</v>
      </c>
      <c r="BS43" s="100">
        <f>'Weather Kenora'!M55</f>
        <v>135.9</v>
      </c>
      <c r="BT43" s="100">
        <f>'Weather Kenora'!N55</f>
        <v>0</v>
      </c>
      <c r="BU43" s="100">
        <f>'Weather Kenora'!O55</f>
        <v>194.7</v>
      </c>
      <c r="BV43" s="100">
        <f>'Weather Kenora'!P55</f>
        <v>0</v>
      </c>
      <c r="BW43" s="100">
        <f>'Weather Kenora'!Q55</f>
        <v>254.7</v>
      </c>
      <c r="BX43" s="100">
        <f>'Weather Kenora'!R55</f>
        <v>16.489999999999998</v>
      </c>
      <c r="BY43" s="5">
        <f>'Economic Variables'!D57</f>
        <v>6955.5</v>
      </c>
      <c r="BZ43" s="5">
        <f>'Economic Variables'!E57</f>
        <v>7000.2</v>
      </c>
      <c r="CA43" s="5">
        <f>'Economic Variables'!F57</f>
        <v>60.3</v>
      </c>
      <c r="CB43" s="5">
        <f>'Economic Variables'!G57</f>
        <v>60.6</v>
      </c>
      <c r="CC43" s="5">
        <f>'Economic Variables'!H57</f>
        <v>692620.80000000005</v>
      </c>
      <c r="CD43" s="5">
        <f>'Economic Variables'!I57</f>
        <v>7420.6</v>
      </c>
      <c r="CE43" s="5">
        <f>'Economic Variables'!J57</f>
        <v>6600.8</v>
      </c>
      <c r="CF43" s="5">
        <f>'Economic Variables'!K57</f>
        <v>427.5</v>
      </c>
      <c r="CG43" s="5">
        <f>'Economic Variables'!L57</f>
        <v>7596.5</v>
      </c>
      <c r="CH43" s="5">
        <f>'Economic Variables'!M57</f>
        <v>377.2</v>
      </c>
      <c r="CI43" s="5">
        <f>'Economic Variables'!N57</f>
        <v>784.9</v>
      </c>
      <c r="CJ43" s="5">
        <f t="shared" si="132"/>
        <v>15017.1</v>
      </c>
      <c r="CK43" s="5">
        <f>'Economic Variables'!P57</f>
        <v>689507</v>
      </c>
      <c r="CL43" s="5">
        <f>'Economic Variables'!Q57</f>
        <v>7421</v>
      </c>
      <c r="CM43" s="5">
        <f>'Economic Variables'!R57</f>
        <v>7619</v>
      </c>
      <c r="CN43" s="5">
        <f>'Economic Variables'!S57</f>
        <v>2937</v>
      </c>
      <c r="CO43" s="5">
        <f>'Economic Variables'!W57</f>
        <v>0</v>
      </c>
      <c r="CP43" s="5">
        <f>'Economic Variables'!X57</f>
        <v>0</v>
      </c>
      <c r="CQ43" s="5">
        <f>'Economic Variables'!Y57</f>
        <v>0</v>
      </c>
      <c r="CR43" s="5">
        <f t="shared" si="133"/>
        <v>42</v>
      </c>
      <c r="CS43" s="69">
        <f t="shared" si="134"/>
        <v>1.6232492903979006</v>
      </c>
      <c r="CT43" s="5">
        <f t="shared" si="135"/>
        <v>1764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1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f t="shared" si="137"/>
        <v>0</v>
      </c>
      <c r="DH43">
        <f t="shared" si="137"/>
        <v>0</v>
      </c>
      <c r="DI43">
        <f t="shared" si="136"/>
        <v>0</v>
      </c>
      <c r="DJ43">
        <v>30</v>
      </c>
      <c r="DK43">
        <v>22</v>
      </c>
      <c r="DL43">
        <v>0</v>
      </c>
      <c r="DM43">
        <v>0</v>
      </c>
      <c r="DN43">
        <f t="shared" si="104"/>
        <v>0</v>
      </c>
      <c r="DO43">
        <v>0</v>
      </c>
      <c r="DP43" s="61">
        <f t="shared" si="12"/>
        <v>0</v>
      </c>
      <c r="DQ43" s="61">
        <f t="shared" si="13"/>
        <v>0</v>
      </c>
      <c r="DR43" s="61">
        <f t="shared" si="14"/>
        <v>0</v>
      </c>
      <c r="DS43" s="61">
        <f t="shared" si="15"/>
        <v>0</v>
      </c>
      <c r="DT43" s="61">
        <f t="shared" si="16"/>
        <v>0</v>
      </c>
      <c r="DU43" s="61">
        <f t="shared" si="17"/>
        <v>0</v>
      </c>
      <c r="DV43" s="61">
        <f t="shared" si="18"/>
        <v>0</v>
      </c>
      <c r="DW43" s="61">
        <f t="shared" si="19"/>
        <v>0</v>
      </c>
      <c r="DX43" s="61">
        <f t="shared" si="20"/>
        <v>0</v>
      </c>
      <c r="DY43" s="61">
        <f t="shared" si="21"/>
        <v>0</v>
      </c>
      <c r="DZ43" s="61">
        <f t="shared" si="22"/>
        <v>0</v>
      </c>
      <c r="EA43" s="61">
        <f t="shared" si="23"/>
        <v>0</v>
      </c>
      <c r="EB43" s="61">
        <f t="shared" si="24"/>
        <v>0</v>
      </c>
      <c r="EC43" s="61">
        <f t="shared" si="25"/>
        <v>0</v>
      </c>
      <c r="ED43" s="61">
        <f t="shared" si="26"/>
        <v>0</v>
      </c>
      <c r="EE43" s="61">
        <f t="shared" si="27"/>
        <v>0</v>
      </c>
      <c r="EF43" s="61">
        <f t="shared" si="28"/>
        <v>0</v>
      </c>
      <c r="EG43" s="61">
        <f t="shared" si="29"/>
        <v>0</v>
      </c>
      <c r="EH43" s="61">
        <f t="shared" si="30"/>
        <v>0</v>
      </c>
      <c r="EI43" s="61">
        <f t="shared" si="31"/>
        <v>0</v>
      </c>
      <c r="EJ43" s="61">
        <f t="shared" si="32"/>
        <v>0</v>
      </c>
      <c r="EK43" s="61">
        <f t="shared" si="33"/>
        <v>0</v>
      </c>
      <c r="EL43" s="61">
        <f t="shared" si="34"/>
        <v>0</v>
      </c>
      <c r="EM43" s="61">
        <f t="shared" si="35"/>
        <v>0</v>
      </c>
      <c r="EN43" s="61">
        <f t="shared" si="36"/>
        <v>0</v>
      </c>
      <c r="EO43" s="61">
        <f t="shared" si="37"/>
        <v>0</v>
      </c>
      <c r="EP43" s="61">
        <f t="shared" si="38"/>
        <v>0</v>
      </c>
      <c r="EQ43" s="61">
        <f t="shared" si="39"/>
        <v>0</v>
      </c>
      <c r="ER43" s="67">
        <f t="shared" si="108"/>
        <v>17.307166519332164</v>
      </c>
      <c r="ES43" s="67">
        <f t="shared" si="109"/>
        <v>75.566612640774338</v>
      </c>
      <c r="ET43" s="67">
        <f t="shared" si="110"/>
        <v>1955.8322630826269</v>
      </c>
      <c r="EU43" s="67">
        <f t="shared" si="111"/>
        <v>33006.639497445613</v>
      </c>
      <c r="EV43" s="61">
        <f t="shared" si="112"/>
        <v>1434.2769929272597</v>
      </c>
      <c r="EW43" s="61">
        <f t="shared" si="113"/>
        <v>24204.868964793452</v>
      </c>
      <c r="EX43" s="16">
        <f t="shared" si="114"/>
        <v>24956565.250000224</v>
      </c>
      <c r="EY43" s="16">
        <f t="shared" si="115"/>
        <v>1029546.7501126084</v>
      </c>
      <c r="EZ43" s="16">
        <f t="shared" si="116"/>
        <v>25986112.000112832</v>
      </c>
      <c r="FA43" s="16">
        <f t="shared" si="117"/>
        <v>50163.197546973825</v>
      </c>
      <c r="FB43" s="16">
        <f t="shared" si="118"/>
        <v>11614859.479999993</v>
      </c>
      <c r="FC43" s="16">
        <f t="shared" si="119"/>
        <v>504364.28591034707</v>
      </c>
      <c r="FD43" s="16">
        <f t="shared" si="120"/>
        <v>12119223.76591034</v>
      </c>
      <c r="FE43" s="16">
        <f t="shared" si="121"/>
        <v>5351.3856474421918</v>
      </c>
      <c r="FF43" s="16">
        <f t="shared" si="122"/>
        <v>22138552.499999993</v>
      </c>
      <c r="FG43" s="16">
        <f t="shared" si="123"/>
        <v>892543.99432787648</v>
      </c>
      <c r="FH43" s="16">
        <f t="shared" si="124"/>
        <v>23031096.494327869</v>
      </c>
      <c r="FI43" s="16">
        <f t="shared" si="125"/>
        <v>59370.810000000005</v>
      </c>
      <c r="FJ43" s="16">
        <f t="shared" si="126"/>
        <v>524</v>
      </c>
      <c r="FK43" s="16">
        <f t="shared" si="127"/>
        <v>13031207.1</v>
      </c>
      <c r="FL43" s="16">
        <f t="shared" si="128"/>
        <v>2217860.3478198745</v>
      </c>
      <c r="FM43" s="16">
        <f t="shared" si="129"/>
        <v>15249067.447819874</v>
      </c>
      <c r="FN43" s="16">
        <f t="shared" si="130"/>
        <v>44580.960000000006</v>
      </c>
      <c r="FO43" s="16">
        <f t="shared" si="131"/>
        <v>21</v>
      </c>
      <c r="FP43" s="16">
        <f t="shared" si="64"/>
        <v>488433.7</v>
      </c>
      <c r="FQ43" s="16">
        <f t="shared" si="65"/>
        <v>2051</v>
      </c>
      <c r="FR43" s="16">
        <f t="shared" si="66"/>
        <v>13684</v>
      </c>
      <c r="FS43" s="16">
        <f t="shared" si="67"/>
        <v>9995.2199999999993</v>
      </c>
      <c r="FT43" s="16">
        <f t="shared" si="68"/>
        <v>27</v>
      </c>
      <c r="FU43" s="16">
        <f t="shared" si="69"/>
        <v>307.75</v>
      </c>
      <c r="FV43" s="16">
        <f t="shared" si="70"/>
        <v>193436.69999999995</v>
      </c>
      <c r="FW43" s="16">
        <f t="shared" si="71"/>
        <v>462</v>
      </c>
      <c r="FX43">
        <f t="shared" si="72"/>
        <v>0</v>
      </c>
      <c r="FY43">
        <f t="shared" si="73"/>
        <v>0</v>
      </c>
      <c r="FZ43">
        <f t="shared" si="74"/>
        <v>0</v>
      </c>
      <c r="GA43">
        <f t="shared" si="75"/>
        <v>0</v>
      </c>
      <c r="GB43">
        <f t="shared" si="76"/>
        <v>0</v>
      </c>
      <c r="GC43">
        <f t="shared" si="77"/>
        <v>0</v>
      </c>
      <c r="GD43">
        <f t="shared" si="78"/>
        <v>0</v>
      </c>
      <c r="GE43">
        <f t="shared" si="79"/>
        <v>0</v>
      </c>
      <c r="GF43">
        <f t="shared" si="80"/>
        <v>0</v>
      </c>
      <c r="GG43">
        <f t="shared" si="81"/>
        <v>0</v>
      </c>
      <c r="GH43">
        <f t="shared" si="82"/>
        <v>0</v>
      </c>
      <c r="GI43">
        <f t="shared" si="83"/>
        <v>0</v>
      </c>
      <c r="GJ43">
        <f t="shared" si="84"/>
        <v>0</v>
      </c>
      <c r="GK43">
        <f t="shared" si="85"/>
        <v>0</v>
      </c>
      <c r="GL43">
        <f t="shared" si="86"/>
        <v>0</v>
      </c>
      <c r="GM43">
        <f t="shared" si="87"/>
        <v>0</v>
      </c>
      <c r="GN43">
        <f t="shared" si="88"/>
        <v>0</v>
      </c>
      <c r="GO43">
        <f t="shared" si="89"/>
        <v>0</v>
      </c>
      <c r="GP43">
        <f t="shared" si="90"/>
        <v>0</v>
      </c>
      <c r="GQ43">
        <f t="shared" si="91"/>
        <v>0</v>
      </c>
      <c r="GR43">
        <f t="shared" si="92"/>
        <v>0</v>
      </c>
      <c r="GS43">
        <f t="shared" si="93"/>
        <v>0</v>
      </c>
      <c r="GT43">
        <f t="shared" si="94"/>
        <v>0</v>
      </c>
      <c r="GU43">
        <f t="shared" si="95"/>
        <v>0</v>
      </c>
      <c r="GV43">
        <f t="shared" si="96"/>
        <v>0</v>
      </c>
      <c r="GW43">
        <f t="shared" si="97"/>
        <v>0</v>
      </c>
      <c r="GX43">
        <f t="shared" si="98"/>
        <v>0</v>
      </c>
      <c r="GY43">
        <f t="shared" si="99"/>
        <v>0</v>
      </c>
      <c r="GZ43">
        <f t="shared" si="100"/>
        <v>0</v>
      </c>
      <c r="HA43" s="2">
        <f t="shared" si="138"/>
        <v>6</v>
      </c>
      <c r="HB43" s="2">
        <v>0</v>
      </c>
      <c r="HC43" s="2">
        <v>0</v>
      </c>
      <c r="HD43" s="2">
        <v>0</v>
      </c>
      <c r="HE43" s="2">
        <v>0</v>
      </c>
    </row>
    <row r="44" spans="1:213" s="2" customFormat="1" x14ac:dyDescent="0.25">
      <c r="A44" s="3">
        <v>42552</v>
      </c>
      <c r="B44">
        <f t="shared" si="105"/>
        <v>2016</v>
      </c>
      <c r="C44" s="2">
        <v>24981900.969999693</v>
      </c>
      <c r="D44" s="2">
        <f>VLOOKUP(B44,'Historic CDM'!$B$127:$I$138,2,FALSE)/12</f>
        <v>968293.08385370241</v>
      </c>
      <c r="E44" s="2">
        <f t="shared" si="3"/>
        <v>25950194.053853396</v>
      </c>
      <c r="F44" s="2">
        <v>45417.098773486912</v>
      </c>
      <c r="G44" s="230">
        <v>10860133.169999981</v>
      </c>
      <c r="H44" s="2">
        <f>VLOOKUP(B44,'Historic CDM'!$B$127:$I$138,3,FALSE)/12</f>
        <v>468591.72574287932</v>
      </c>
      <c r="I44" s="2">
        <f t="shared" si="4"/>
        <v>11328724.89574286</v>
      </c>
      <c r="J44" s="230">
        <v>4618.9428237210959</v>
      </c>
      <c r="K44" s="230">
        <v>20776511.57</v>
      </c>
      <c r="L44" s="2">
        <f>VLOOKUP(B44,'Historic CDM'!$B$127:$I$138,4,FALSE)/12</f>
        <v>739598.86175964552</v>
      </c>
      <c r="M44" s="2">
        <f t="shared" si="5"/>
        <v>21516110.431759644</v>
      </c>
      <c r="N44" s="234">
        <v>52901.62999999999</v>
      </c>
      <c r="O44" s="231">
        <v>467</v>
      </c>
      <c r="P44" s="231">
        <v>13945992.830000002</v>
      </c>
      <c r="Q44" s="231">
        <f>VLOOKUP(B44,'Historic CDM'!$B$127:$I$138,5,FALSE)/12</f>
        <v>2217860.3478198745</v>
      </c>
      <c r="R44" s="2">
        <f t="shared" si="6"/>
        <v>16163853.177819876</v>
      </c>
      <c r="S44" s="2">
        <v>44266.479999999996</v>
      </c>
      <c r="T44" s="231">
        <v>21</v>
      </c>
      <c r="U44" s="231">
        <v>484347</v>
      </c>
      <c r="V44" s="2">
        <v>1953</v>
      </c>
      <c r="W44" s="2">
        <v>13150</v>
      </c>
      <c r="X44" s="231">
        <v>9711.6669600000005</v>
      </c>
      <c r="Y44" s="2">
        <v>26</v>
      </c>
      <c r="Z44" s="231">
        <v>137</v>
      </c>
      <c r="AA44" s="233">
        <v>180456.58000000007</v>
      </c>
      <c r="AB44" s="232">
        <v>429</v>
      </c>
      <c r="AC44" s="237">
        <v>2773290.3800000083</v>
      </c>
      <c r="AD44" s="231">
        <f>VLOOKUP(B44,'Historic CDM'!$N$127:$S$138,2,FALSE)/12</f>
        <v>61253.666258905985</v>
      </c>
      <c r="AE44" s="2">
        <f t="shared" si="7"/>
        <v>2834544.0462589143</v>
      </c>
      <c r="AF44" s="163">
        <v>4801</v>
      </c>
      <c r="AG44" s="231">
        <v>1856557.49</v>
      </c>
      <c r="AH44" s="231">
        <f>VLOOKUP(B44,'Historic CDM'!$N$127:$S$138,3,FALSE)/12</f>
        <v>35772.560167467753</v>
      </c>
      <c r="AI44" s="2">
        <f t="shared" si="8"/>
        <v>1892330.0501674677</v>
      </c>
      <c r="AJ44" s="247">
        <v>750.5833333333336</v>
      </c>
      <c r="AK44" s="231">
        <v>3167304.8099999996</v>
      </c>
      <c r="AL44" s="231">
        <f>VLOOKUP(B44,'Historic CDM'!$N$127:$S$138,4,FALSE)/12</f>
        <v>152945.13256823094</v>
      </c>
      <c r="AM44" s="2">
        <f t="shared" si="9"/>
        <v>3320249.9425682304</v>
      </c>
      <c r="AN44" s="232">
        <v>8458.27</v>
      </c>
      <c r="AO44" s="4">
        <v>60.66666666666665</v>
      </c>
      <c r="AP44" s="231">
        <v>19545.189999999999</v>
      </c>
      <c r="AQ44" s="232">
        <v>97</v>
      </c>
      <c r="AR44" s="232">
        <v>534</v>
      </c>
      <c r="AS44" s="231">
        <v>13414.009999999998</v>
      </c>
      <c r="AT44">
        <v>33</v>
      </c>
      <c r="AU44" s="100">
        <f>'Weather Thunder Bay'!D56</f>
        <v>67.3</v>
      </c>
      <c r="AV44" s="100">
        <f>'Weather Thunder Bay'!E56</f>
        <v>23.3</v>
      </c>
      <c r="AW44" s="100">
        <f>'Weather Thunder Bay'!F56</f>
        <v>27.9</v>
      </c>
      <c r="AX44" s="100">
        <f>'Weather Thunder Bay'!G56</f>
        <v>45.9</v>
      </c>
      <c r="AY44" s="100">
        <f>'Weather Thunder Bay'!H56</f>
        <v>5.3</v>
      </c>
      <c r="AZ44" s="100">
        <f>'Weather Thunder Bay'!I56</f>
        <v>85.3</v>
      </c>
      <c r="BA44" s="100">
        <f>'Weather Thunder Bay'!J56</f>
        <v>0.3</v>
      </c>
      <c r="BB44" s="100">
        <f>'Weather Thunder Bay'!K56</f>
        <v>142.30000000000001</v>
      </c>
      <c r="BC44" s="100">
        <f>'Weather Thunder Bay'!L56</f>
        <v>0</v>
      </c>
      <c r="BD44" s="100">
        <f>'Weather Thunder Bay'!M56</f>
        <v>204</v>
      </c>
      <c r="BE44" s="100">
        <f>'Weather Thunder Bay'!N56</f>
        <v>0</v>
      </c>
      <c r="BF44" s="100">
        <f>'Weather Thunder Bay'!O56</f>
        <v>266</v>
      </c>
      <c r="BG44" s="100">
        <f>'Weather Thunder Bay'!P56</f>
        <v>0</v>
      </c>
      <c r="BH44" s="100">
        <f>'Weather Thunder Bay'!Q56</f>
        <v>328</v>
      </c>
      <c r="BI44" s="100">
        <f>'Weather Thunder Bay'!R56</f>
        <v>18.580645161290324</v>
      </c>
      <c r="BJ44" s="100">
        <f>'Weather Kenora'!D56</f>
        <v>39.9</v>
      </c>
      <c r="BK44" s="100">
        <f>'Weather Kenora'!E56</f>
        <v>24.1</v>
      </c>
      <c r="BL44" s="100">
        <f>'Weather Kenora'!F56</f>
        <v>8.3000000000000007</v>
      </c>
      <c r="BM44" s="100">
        <f>'Weather Kenora'!G56</f>
        <v>54.5</v>
      </c>
      <c r="BN44" s="100">
        <f>'Weather Kenora'!H56</f>
        <v>0.6</v>
      </c>
      <c r="BO44" s="100">
        <f>'Weather Kenora'!I56</f>
        <v>108.8</v>
      </c>
      <c r="BP44" s="100">
        <f>'Weather Kenora'!J56</f>
        <v>0</v>
      </c>
      <c r="BQ44" s="100">
        <f>'Weather Kenora'!K56</f>
        <v>170.2</v>
      </c>
      <c r="BR44" s="100">
        <f>'Weather Kenora'!L56</f>
        <v>0</v>
      </c>
      <c r="BS44" s="100">
        <f>'Weather Kenora'!M56</f>
        <v>232.2</v>
      </c>
      <c r="BT44" s="100">
        <f>'Weather Kenora'!N56</f>
        <v>0</v>
      </c>
      <c r="BU44" s="100">
        <f>'Weather Kenora'!O56</f>
        <v>294.2</v>
      </c>
      <c r="BV44" s="100">
        <f>'Weather Kenora'!P56</f>
        <v>0</v>
      </c>
      <c r="BW44" s="100">
        <f>'Weather Kenora'!Q56</f>
        <v>356.2</v>
      </c>
      <c r="BX44" s="100">
        <f>'Weather Kenora'!R56</f>
        <v>19.490322580645159</v>
      </c>
      <c r="BY44" s="5">
        <f>'Economic Variables'!D58</f>
        <v>6956.3</v>
      </c>
      <c r="BZ44" s="5">
        <f>'Economic Variables'!E58</f>
        <v>7049.5</v>
      </c>
      <c r="CA44" s="5">
        <f>'Economic Variables'!F58</f>
        <v>59.8</v>
      </c>
      <c r="CB44" s="5">
        <f>'Economic Variables'!G58</f>
        <v>60.7</v>
      </c>
      <c r="CC44" s="5">
        <f>'Economic Variables'!H58</f>
        <v>692620.80000000005</v>
      </c>
      <c r="CD44" s="5">
        <f>'Economic Variables'!I58</f>
        <v>7420.6</v>
      </c>
      <c r="CE44" s="5">
        <f>'Economic Variables'!J58</f>
        <v>6600.8</v>
      </c>
      <c r="CF44" s="5">
        <f>'Economic Variables'!K58</f>
        <v>427.5</v>
      </c>
      <c r="CG44" s="5">
        <f>'Economic Variables'!L58</f>
        <v>7596.5</v>
      </c>
      <c r="CH44" s="5">
        <f>'Economic Variables'!M58</f>
        <v>377.2</v>
      </c>
      <c r="CI44" s="5">
        <f>'Economic Variables'!N58</f>
        <v>784.9</v>
      </c>
      <c r="CJ44" s="5">
        <f t="shared" si="132"/>
        <v>15017.1</v>
      </c>
      <c r="CK44" s="5">
        <f>'Economic Variables'!P58</f>
        <v>695069</v>
      </c>
      <c r="CL44" s="5">
        <f>'Economic Variables'!Q58</f>
        <v>7438</v>
      </c>
      <c r="CM44" s="5">
        <f>'Economic Variables'!R58</f>
        <v>7449</v>
      </c>
      <c r="CN44" s="5">
        <f>'Economic Variables'!S58</f>
        <v>3045</v>
      </c>
      <c r="CO44" s="5">
        <f>'Economic Variables'!W58</f>
        <v>0</v>
      </c>
      <c r="CP44" s="5">
        <f>'Economic Variables'!X58</f>
        <v>0</v>
      </c>
      <c r="CQ44" s="5">
        <f>'Economic Variables'!Y58</f>
        <v>0</v>
      </c>
      <c r="CR44" s="5">
        <f t="shared" si="133"/>
        <v>43</v>
      </c>
      <c r="CS44" s="69">
        <f t="shared" si="134"/>
        <v>1.6334684555795864</v>
      </c>
      <c r="CT44" s="5">
        <f t="shared" si="135"/>
        <v>1849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1</v>
      </c>
      <c r="DB44">
        <v>0</v>
      </c>
      <c r="DC44">
        <v>0</v>
      </c>
      <c r="DD44">
        <v>0</v>
      </c>
      <c r="DE44">
        <v>0</v>
      </c>
      <c r="DF44">
        <v>0</v>
      </c>
      <c r="DG44">
        <f t="shared" si="137"/>
        <v>0</v>
      </c>
      <c r="DH44">
        <f t="shared" si="137"/>
        <v>0</v>
      </c>
      <c r="DI44">
        <f t="shared" si="136"/>
        <v>0</v>
      </c>
      <c r="DJ44">
        <v>31</v>
      </c>
      <c r="DK44">
        <v>20</v>
      </c>
      <c r="DL44">
        <v>0</v>
      </c>
      <c r="DM44">
        <v>0</v>
      </c>
      <c r="DN44">
        <f t="shared" si="104"/>
        <v>0</v>
      </c>
      <c r="DO44">
        <v>0</v>
      </c>
      <c r="DP44" s="61">
        <f t="shared" si="12"/>
        <v>0</v>
      </c>
      <c r="DQ44" s="61">
        <f t="shared" si="13"/>
        <v>0</v>
      </c>
      <c r="DR44" s="61">
        <f t="shared" si="14"/>
        <v>0</v>
      </c>
      <c r="DS44" s="61">
        <f t="shared" si="15"/>
        <v>0</v>
      </c>
      <c r="DT44" s="61">
        <f t="shared" si="16"/>
        <v>0</v>
      </c>
      <c r="DU44" s="61">
        <f t="shared" si="17"/>
        <v>0</v>
      </c>
      <c r="DV44" s="61">
        <f t="shared" si="18"/>
        <v>0</v>
      </c>
      <c r="DW44" s="61">
        <f t="shared" si="19"/>
        <v>0</v>
      </c>
      <c r="DX44" s="61">
        <f t="shared" si="20"/>
        <v>0</v>
      </c>
      <c r="DY44" s="61">
        <f t="shared" si="21"/>
        <v>0</v>
      </c>
      <c r="DZ44" s="61">
        <f t="shared" si="22"/>
        <v>0</v>
      </c>
      <c r="EA44" s="61">
        <f t="shared" si="23"/>
        <v>0</v>
      </c>
      <c r="EB44" s="61">
        <f t="shared" si="24"/>
        <v>0</v>
      </c>
      <c r="EC44" s="61">
        <f t="shared" si="25"/>
        <v>0</v>
      </c>
      <c r="ED44" s="61">
        <f t="shared" si="26"/>
        <v>0</v>
      </c>
      <c r="EE44" s="61">
        <f t="shared" si="27"/>
        <v>0</v>
      </c>
      <c r="EF44" s="61">
        <f t="shared" si="28"/>
        <v>0</v>
      </c>
      <c r="EG44" s="61">
        <f t="shared" si="29"/>
        <v>0</v>
      </c>
      <c r="EH44" s="61">
        <f t="shared" si="30"/>
        <v>0</v>
      </c>
      <c r="EI44" s="61">
        <f t="shared" si="31"/>
        <v>0</v>
      </c>
      <c r="EJ44" s="61">
        <f t="shared" si="32"/>
        <v>0</v>
      </c>
      <c r="EK44" s="61">
        <f t="shared" si="33"/>
        <v>0</v>
      </c>
      <c r="EL44" s="61">
        <f t="shared" si="34"/>
        <v>0</v>
      </c>
      <c r="EM44" s="61">
        <f t="shared" si="35"/>
        <v>0</v>
      </c>
      <c r="EN44" s="61">
        <f t="shared" si="36"/>
        <v>0</v>
      </c>
      <c r="EO44" s="61">
        <f t="shared" si="37"/>
        <v>0</v>
      </c>
      <c r="EP44" s="61">
        <f t="shared" si="38"/>
        <v>0</v>
      </c>
      <c r="EQ44" s="61">
        <f t="shared" si="39"/>
        <v>0</v>
      </c>
      <c r="ER44" s="67">
        <f t="shared" si="108"/>
        <v>18.431451074632392</v>
      </c>
      <c r="ES44" s="67">
        <f t="shared" si="109"/>
        <v>79.118264182786234</v>
      </c>
      <c r="ET44" s="67">
        <f t="shared" si="110"/>
        <v>2303.6520804881848</v>
      </c>
      <c r="EU44" s="67">
        <f t="shared" si="111"/>
        <v>38485.364709094945</v>
      </c>
      <c r="EV44" s="61">
        <f t="shared" si="112"/>
        <v>1486.2271487020546</v>
      </c>
      <c r="EW44" s="61">
        <f t="shared" si="113"/>
        <v>24829.267554254802</v>
      </c>
      <c r="EX44" s="16">
        <f t="shared" si="114"/>
        <v>27755191.349999703</v>
      </c>
      <c r="EY44" s="16">
        <f t="shared" si="115"/>
        <v>1029546.7501126084</v>
      </c>
      <c r="EZ44" s="16">
        <f t="shared" si="116"/>
        <v>28784738.100112312</v>
      </c>
      <c r="FA44" s="16">
        <f t="shared" si="117"/>
        <v>50218.098773486912</v>
      </c>
      <c r="FB44" s="16">
        <f t="shared" si="118"/>
        <v>12716690.659999982</v>
      </c>
      <c r="FC44" s="16">
        <f t="shared" si="119"/>
        <v>504364.28591034707</v>
      </c>
      <c r="FD44" s="16">
        <f t="shared" si="120"/>
        <v>13221054.945910327</v>
      </c>
      <c r="FE44" s="16">
        <f t="shared" si="121"/>
        <v>5369.5261570544299</v>
      </c>
      <c r="FF44" s="16">
        <f t="shared" si="122"/>
        <v>23943816.379999999</v>
      </c>
      <c r="FG44" s="16">
        <f t="shared" si="123"/>
        <v>892543.99432787648</v>
      </c>
      <c r="FH44" s="16">
        <f t="shared" si="124"/>
        <v>24836360.374327876</v>
      </c>
      <c r="FI44" s="16">
        <f t="shared" si="125"/>
        <v>61359.899999999994</v>
      </c>
      <c r="FJ44" s="16">
        <f t="shared" si="126"/>
        <v>527.66666666666663</v>
      </c>
      <c r="FK44" s="16">
        <f t="shared" si="127"/>
        <v>13945992.830000002</v>
      </c>
      <c r="FL44" s="16">
        <f t="shared" si="128"/>
        <v>2217860.3478198745</v>
      </c>
      <c r="FM44" s="16">
        <f t="shared" si="129"/>
        <v>16163853.177819876</v>
      </c>
      <c r="FN44" s="16">
        <f t="shared" si="130"/>
        <v>44266.479999999996</v>
      </c>
      <c r="FO44" s="16">
        <f t="shared" si="131"/>
        <v>21</v>
      </c>
      <c r="FP44" s="16">
        <f t="shared" si="64"/>
        <v>503892.19</v>
      </c>
      <c r="FQ44" s="16">
        <f t="shared" si="65"/>
        <v>2050</v>
      </c>
      <c r="FR44" s="16">
        <f t="shared" si="66"/>
        <v>13684</v>
      </c>
      <c r="FS44" s="16">
        <f t="shared" si="67"/>
        <v>9711.6669600000005</v>
      </c>
      <c r="FT44" s="16">
        <f t="shared" si="68"/>
        <v>26</v>
      </c>
      <c r="FU44" s="16">
        <f t="shared" si="69"/>
        <v>204.3</v>
      </c>
      <c r="FV44" s="16">
        <f t="shared" si="70"/>
        <v>193870.59000000008</v>
      </c>
      <c r="FW44" s="16">
        <f t="shared" si="71"/>
        <v>462</v>
      </c>
      <c r="FX44">
        <f t="shared" si="72"/>
        <v>0</v>
      </c>
      <c r="FY44">
        <f t="shared" si="73"/>
        <v>0</v>
      </c>
      <c r="FZ44">
        <f t="shared" si="74"/>
        <v>0</v>
      </c>
      <c r="GA44">
        <f t="shared" si="75"/>
        <v>0</v>
      </c>
      <c r="GB44">
        <f t="shared" si="76"/>
        <v>0</v>
      </c>
      <c r="GC44">
        <f t="shared" si="77"/>
        <v>0</v>
      </c>
      <c r="GD44">
        <f t="shared" si="78"/>
        <v>0</v>
      </c>
      <c r="GE44">
        <f t="shared" si="79"/>
        <v>0</v>
      </c>
      <c r="GF44">
        <f t="shared" si="80"/>
        <v>0</v>
      </c>
      <c r="GG44">
        <f t="shared" si="81"/>
        <v>0</v>
      </c>
      <c r="GH44">
        <f t="shared" si="82"/>
        <v>0</v>
      </c>
      <c r="GI44">
        <f t="shared" si="83"/>
        <v>0</v>
      </c>
      <c r="GJ44">
        <f t="shared" si="84"/>
        <v>0</v>
      </c>
      <c r="GK44">
        <f t="shared" si="85"/>
        <v>0</v>
      </c>
      <c r="GL44">
        <f t="shared" si="86"/>
        <v>0</v>
      </c>
      <c r="GM44">
        <f t="shared" si="87"/>
        <v>0</v>
      </c>
      <c r="GN44">
        <f t="shared" si="88"/>
        <v>0</v>
      </c>
      <c r="GO44">
        <f t="shared" si="89"/>
        <v>0</v>
      </c>
      <c r="GP44">
        <f t="shared" si="90"/>
        <v>0</v>
      </c>
      <c r="GQ44">
        <f t="shared" si="91"/>
        <v>0</v>
      </c>
      <c r="GR44">
        <f t="shared" si="92"/>
        <v>0</v>
      </c>
      <c r="GS44">
        <f t="shared" si="93"/>
        <v>0</v>
      </c>
      <c r="GT44">
        <f t="shared" si="94"/>
        <v>0</v>
      </c>
      <c r="GU44">
        <f t="shared" si="95"/>
        <v>0</v>
      </c>
      <c r="GV44">
        <f t="shared" si="96"/>
        <v>0</v>
      </c>
      <c r="GW44">
        <f t="shared" si="97"/>
        <v>0</v>
      </c>
      <c r="GX44">
        <f t="shared" si="98"/>
        <v>0</v>
      </c>
      <c r="GY44">
        <f t="shared" si="99"/>
        <v>0</v>
      </c>
      <c r="GZ44">
        <f t="shared" si="100"/>
        <v>0</v>
      </c>
      <c r="HA44" s="2">
        <f t="shared" si="138"/>
        <v>7</v>
      </c>
      <c r="HB44" s="2">
        <v>0</v>
      </c>
      <c r="HC44" s="2">
        <v>0</v>
      </c>
      <c r="HD44" s="2">
        <v>0</v>
      </c>
      <c r="HE44" s="2">
        <v>0</v>
      </c>
    </row>
    <row r="45" spans="1:213" s="2" customFormat="1" x14ac:dyDescent="0.25">
      <c r="A45" s="3">
        <v>42583</v>
      </c>
      <c r="B45">
        <f t="shared" si="105"/>
        <v>2016</v>
      </c>
      <c r="C45" s="2">
        <v>25272823.180000171</v>
      </c>
      <c r="D45" s="2">
        <f>VLOOKUP(B45,'Historic CDM'!$B$127:$I$138,2,FALSE)/12</f>
        <v>968293.08385370241</v>
      </c>
      <c r="E45" s="2">
        <f t="shared" si="3"/>
        <v>26241116.263853874</v>
      </c>
      <c r="F45" s="2">
        <v>45420.549386743456</v>
      </c>
      <c r="G45" s="230">
        <v>11102583.329999989</v>
      </c>
      <c r="H45" s="2">
        <f>VLOOKUP(B45,'Historic CDM'!$B$127:$I$138,3,FALSE)/12</f>
        <v>468591.72574287932</v>
      </c>
      <c r="I45" s="2">
        <f t="shared" si="4"/>
        <v>11571175.055742867</v>
      </c>
      <c r="J45" s="230">
        <v>4616.971411860548</v>
      </c>
      <c r="K45" s="230">
        <v>20885070.110000007</v>
      </c>
      <c r="L45" s="2">
        <f>VLOOKUP(B45,'Historic CDM'!$B$127:$I$138,4,FALSE)/12</f>
        <v>739598.86175964552</v>
      </c>
      <c r="M45" s="2">
        <f t="shared" si="5"/>
        <v>21624668.971759651</v>
      </c>
      <c r="N45" s="234">
        <v>54151.27</v>
      </c>
      <c r="O45" s="231">
        <v>468</v>
      </c>
      <c r="P45" s="231">
        <v>13994684.989999998</v>
      </c>
      <c r="Q45" s="231">
        <f>VLOOKUP(B45,'Historic CDM'!$B$127:$I$138,5,FALSE)/12</f>
        <v>2217860.3478198745</v>
      </c>
      <c r="R45" s="2">
        <f t="shared" si="6"/>
        <v>16212545.337819872</v>
      </c>
      <c r="S45" s="2">
        <v>44089.590000000004</v>
      </c>
      <c r="T45" s="231">
        <v>21</v>
      </c>
      <c r="U45" s="231">
        <v>572758</v>
      </c>
      <c r="V45" s="2">
        <v>1930</v>
      </c>
      <c r="W45" s="2">
        <v>13168</v>
      </c>
      <c r="X45" s="231">
        <v>9640.7788799999998</v>
      </c>
      <c r="Y45" s="2">
        <v>26</v>
      </c>
      <c r="Z45" s="231">
        <v>136</v>
      </c>
      <c r="AA45" s="233">
        <v>180456.58000000007</v>
      </c>
      <c r="AB45" s="232">
        <v>429</v>
      </c>
      <c r="AC45" s="237">
        <v>2755551.510000017</v>
      </c>
      <c r="AD45" s="231">
        <f>VLOOKUP(B45,'Historic CDM'!$N$127:$S$138,2,FALSE)/12</f>
        <v>61253.666258905985</v>
      </c>
      <c r="AE45" s="2">
        <f t="shared" si="7"/>
        <v>2816805.176258923</v>
      </c>
      <c r="AF45" s="163">
        <v>4809</v>
      </c>
      <c r="AG45" s="231">
        <v>1851461.1599999988</v>
      </c>
      <c r="AH45" s="231">
        <f>VLOOKUP(B45,'Historic CDM'!$N$127:$S$138,3,FALSE)/12</f>
        <v>35772.560167467753</v>
      </c>
      <c r="AI45" s="2">
        <f t="shared" si="8"/>
        <v>1887233.7201674664</v>
      </c>
      <c r="AJ45" s="247">
        <v>750.66666666666697</v>
      </c>
      <c r="AK45" s="231">
        <v>3163611.72</v>
      </c>
      <c r="AL45" s="231">
        <f>VLOOKUP(B45,'Historic CDM'!$N$127:$S$138,4,FALSE)/12</f>
        <v>152945.13256823094</v>
      </c>
      <c r="AM45" s="2">
        <f t="shared" si="9"/>
        <v>3316556.8525682311</v>
      </c>
      <c r="AN45" s="232">
        <v>8334.42</v>
      </c>
      <c r="AO45" s="4">
        <v>60.333333333333314</v>
      </c>
      <c r="AP45" s="231">
        <v>19545.189999999999</v>
      </c>
      <c r="AQ45" s="232">
        <v>97</v>
      </c>
      <c r="AR45" s="232">
        <v>534</v>
      </c>
      <c r="AS45" s="231">
        <v>13414.009999999998</v>
      </c>
      <c r="AT45">
        <v>33</v>
      </c>
      <c r="AU45" s="100">
        <f>'Weather Thunder Bay'!D57</f>
        <v>58.11</v>
      </c>
      <c r="AV45" s="100">
        <f>'Weather Thunder Bay'!E57</f>
        <v>16.260000000000002</v>
      </c>
      <c r="AW45" s="100">
        <f>'Weather Thunder Bay'!F57</f>
        <v>24.01</v>
      </c>
      <c r="AX45" s="100">
        <f>'Weather Thunder Bay'!G57</f>
        <v>44.16</v>
      </c>
      <c r="AY45" s="100">
        <f>'Weather Thunder Bay'!H57</f>
        <v>6.4</v>
      </c>
      <c r="AZ45" s="100">
        <f>'Weather Thunder Bay'!I57</f>
        <v>88.55</v>
      </c>
      <c r="BA45" s="100">
        <f>'Weather Thunder Bay'!J57</f>
        <v>1.2</v>
      </c>
      <c r="BB45" s="100">
        <f>'Weather Thunder Bay'!K57</f>
        <v>145.35</v>
      </c>
      <c r="BC45" s="100">
        <f>'Weather Thunder Bay'!L57</f>
        <v>0</v>
      </c>
      <c r="BD45" s="100">
        <f>'Weather Thunder Bay'!M57</f>
        <v>206.15</v>
      </c>
      <c r="BE45" s="100">
        <f>'Weather Thunder Bay'!N57</f>
        <v>0</v>
      </c>
      <c r="BF45" s="100">
        <f>'Weather Thunder Bay'!O57</f>
        <v>268.14999999999998</v>
      </c>
      <c r="BG45" s="100">
        <f>'Weather Thunder Bay'!P57</f>
        <v>0</v>
      </c>
      <c r="BH45" s="100">
        <f>'Weather Thunder Bay'!Q57</f>
        <v>330.15</v>
      </c>
      <c r="BI45" s="100">
        <f>'Weather Thunder Bay'!R57</f>
        <v>18.650106718408928</v>
      </c>
      <c r="BJ45" s="100">
        <f>'Weather Kenora'!D57</f>
        <v>45.8</v>
      </c>
      <c r="BK45" s="100">
        <f>'Weather Kenora'!E57</f>
        <v>19.399999999999999</v>
      </c>
      <c r="BL45" s="100">
        <f>'Weather Kenora'!F57</f>
        <v>16.2</v>
      </c>
      <c r="BM45" s="100">
        <f>'Weather Kenora'!G57</f>
        <v>51.8</v>
      </c>
      <c r="BN45" s="100">
        <f>'Weather Kenora'!H57</f>
        <v>3.2</v>
      </c>
      <c r="BO45" s="100">
        <f>'Weather Kenora'!I57</f>
        <v>100.8</v>
      </c>
      <c r="BP45" s="100">
        <f>'Weather Kenora'!J57</f>
        <v>0</v>
      </c>
      <c r="BQ45" s="100">
        <f>'Weather Kenora'!K57</f>
        <v>159.6</v>
      </c>
      <c r="BR45" s="100">
        <f>'Weather Kenora'!L57</f>
        <v>0</v>
      </c>
      <c r="BS45" s="100">
        <f>'Weather Kenora'!M57</f>
        <v>221.6</v>
      </c>
      <c r="BT45" s="100">
        <f>'Weather Kenora'!N57</f>
        <v>0</v>
      </c>
      <c r="BU45" s="100">
        <f>'Weather Kenora'!O57</f>
        <v>283.60000000000002</v>
      </c>
      <c r="BV45" s="100">
        <f>'Weather Kenora'!P57</f>
        <v>0</v>
      </c>
      <c r="BW45" s="100">
        <f>'Weather Kenora'!Q57</f>
        <v>345.6</v>
      </c>
      <c r="BX45" s="100">
        <f>'Weather Kenora'!R57</f>
        <v>19.148387096774194</v>
      </c>
      <c r="BY45" s="5">
        <f>'Economic Variables'!D59</f>
        <v>6953.5</v>
      </c>
      <c r="BZ45" s="5">
        <f>'Economic Variables'!E59</f>
        <v>7045.6</v>
      </c>
      <c r="CA45" s="5">
        <f>'Economic Variables'!F59</f>
        <v>60.2</v>
      </c>
      <c r="CB45" s="5">
        <f>'Economic Variables'!G59</f>
        <v>61.5</v>
      </c>
      <c r="CC45" s="5">
        <f>'Economic Variables'!H59</f>
        <v>692620.80000000005</v>
      </c>
      <c r="CD45" s="5">
        <f>'Economic Variables'!I59</f>
        <v>7420.6</v>
      </c>
      <c r="CE45" s="5">
        <f>'Economic Variables'!J59</f>
        <v>6600.8</v>
      </c>
      <c r="CF45" s="5">
        <f>'Economic Variables'!K59</f>
        <v>427.5</v>
      </c>
      <c r="CG45" s="5">
        <f>'Economic Variables'!L59</f>
        <v>7596.5</v>
      </c>
      <c r="CH45" s="5">
        <f>'Economic Variables'!M59</f>
        <v>377.2</v>
      </c>
      <c r="CI45" s="5">
        <f>'Economic Variables'!N59</f>
        <v>784.9</v>
      </c>
      <c r="CJ45" s="5">
        <f t="shared" si="132"/>
        <v>15017.1</v>
      </c>
      <c r="CK45" s="5">
        <f>'Economic Variables'!P59</f>
        <v>695069</v>
      </c>
      <c r="CL45" s="5">
        <f>'Economic Variables'!Q59</f>
        <v>7438</v>
      </c>
      <c r="CM45" s="5">
        <f>'Economic Variables'!R59</f>
        <v>7449</v>
      </c>
      <c r="CN45" s="5">
        <f>'Economic Variables'!S59</f>
        <v>3045</v>
      </c>
      <c r="CO45" s="5">
        <f>'Economic Variables'!W59</f>
        <v>0</v>
      </c>
      <c r="CP45" s="5">
        <f>'Economic Variables'!X59</f>
        <v>0</v>
      </c>
      <c r="CQ45" s="5">
        <f>'Economic Variables'!Y59</f>
        <v>0</v>
      </c>
      <c r="CR45" s="5">
        <f t="shared" si="133"/>
        <v>44</v>
      </c>
      <c r="CS45" s="69">
        <f t="shared" si="134"/>
        <v>1.6434526764861874</v>
      </c>
      <c r="CT45" s="5">
        <f t="shared" si="135"/>
        <v>1936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1</v>
      </c>
      <c r="DC45">
        <v>0</v>
      </c>
      <c r="DD45">
        <v>0</v>
      </c>
      <c r="DE45">
        <v>0</v>
      </c>
      <c r="DF45">
        <v>0</v>
      </c>
      <c r="DG45">
        <f t="shared" si="137"/>
        <v>0</v>
      </c>
      <c r="DH45">
        <f t="shared" si="137"/>
        <v>0</v>
      </c>
      <c r="DI45">
        <f t="shared" si="136"/>
        <v>0</v>
      </c>
      <c r="DJ45">
        <v>31</v>
      </c>
      <c r="DK45">
        <v>22</v>
      </c>
      <c r="DL45">
        <v>0</v>
      </c>
      <c r="DM45">
        <v>0</v>
      </c>
      <c r="DN45">
        <f t="shared" si="104"/>
        <v>0</v>
      </c>
      <c r="DO45">
        <v>0</v>
      </c>
      <c r="DP45" s="61">
        <f t="shared" si="12"/>
        <v>0</v>
      </c>
      <c r="DQ45" s="61">
        <f t="shared" si="13"/>
        <v>0</v>
      </c>
      <c r="DR45" s="61">
        <f t="shared" si="14"/>
        <v>0</v>
      </c>
      <c r="DS45" s="61">
        <f t="shared" si="15"/>
        <v>0</v>
      </c>
      <c r="DT45" s="61">
        <f t="shared" si="16"/>
        <v>0</v>
      </c>
      <c r="DU45" s="61">
        <f t="shared" si="17"/>
        <v>0</v>
      </c>
      <c r="DV45" s="61">
        <f t="shared" si="18"/>
        <v>0</v>
      </c>
      <c r="DW45" s="61">
        <f t="shared" si="19"/>
        <v>0</v>
      </c>
      <c r="DX45" s="61">
        <f t="shared" si="20"/>
        <v>0</v>
      </c>
      <c r="DY45" s="61">
        <f t="shared" si="21"/>
        <v>0</v>
      </c>
      <c r="DZ45" s="61">
        <f t="shared" si="22"/>
        <v>0</v>
      </c>
      <c r="EA45" s="61">
        <f t="shared" si="23"/>
        <v>0</v>
      </c>
      <c r="EB45" s="61">
        <f t="shared" si="24"/>
        <v>0</v>
      </c>
      <c r="EC45" s="61">
        <f t="shared" si="25"/>
        <v>0</v>
      </c>
      <c r="ED45" s="61">
        <f t="shared" si="26"/>
        <v>0</v>
      </c>
      <c r="EE45" s="61">
        <f t="shared" si="27"/>
        <v>0</v>
      </c>
      <c r="EF45" s="61">
        <f t="shared" si="28"/>
        <v>0</v>
      </c>
      <c r="EG45" s="61">
        <f t="shared" si="29"/>
        <v>0</v>
      </c>
      <c r="EH45" s="61">
        <f t="shared" si="30"/>
        <v>0</v>
      </c>
      <c r="EI45" s="61">
        <f t="shared" si="31"/>
        <v>0</v>
      </c>
      <c r="EJ45" s="61">
        <f t="shared" si="32"/>
        <v>0</v>
      </c>
      <c r="EK45" s="61">
        <f t="shared" si="33"/>
        <v>0</v>
      </c>
      <c r="EL45" s="61">
        <f t="shared" si="34"/>
        <v>0</v>
      </c>
      <c r="EM45" s="61">
        <f t="shared" si="35"/>
        <v>0</v>
      </c>
      <c r="EN45" s="61">
        <f t="shared" si="36"/>
        <v>0</v>
      </c>
      <c r="EO45" s="61">
        <f t="shared" si="37"/>
        <v>0</v>
      </c>
      <c r="EP45" s="61">
        <f t="shared" si="38"/>
        <v>0</v>
      </c>
      <c r="EQ45" s="61">
        <f t="shared" si="39"/>
        <v>0</v>
      </c>
      <c r="ER45" s="67">
        <f t="shared" si="108"/>
        <v>18.636666285276128</v>
      </c>
      <c r="ES45" s="67">
        <f t="shared" si="109"/>
        <v>80.84600881796635</v>
      </c>
      <c r="ET45" s="67">
        <f t="shared" si="110"/>
        <v>2100.2980741802303</v>
      </c>
      <c r="EU45" s="67">
        <f t="shared" si="111"/>
        <v>35092.089475800589</v>
      </c>
      <c r="EV45" s="61">
        <f t="shared" si="112"/>
        <v>1490.5341171601635</v>
      </c>
      <c r="EW45" s="61">
        <f t="shared" si="113"/>
        <v>24904.063498955256</v>
      </c>
      <c r="EX45" s="16">
        <f t="shared" si="114"/>
        <v>28028374.690000188</v>
      </c>
      <c r="EY45" s="16">
        <f t="shared" si="115"/>
        <v>1029546.7501126084</v>
      </c>
      <c r="EZ45" s="16">
        <f t="shared" si="116"/>
        <v>29057921.440112796</v>
      </c>
      <c r="FA45" s="16">
        <f t="shared" si="117"/>
        <v>50229.549386743456</v>
      </c>
      <c r="FB45" s="16">
        <f t="shared" si="118"/>
        <v>12954044.489999987</v>
      </c>
      <c r="FC45" s="16">
        <f t="shared" si="119"/>
        <v>504364.28591034707</v>
      </c>
      <c r="FD45" s="16">
        <f t="shared" si="120"/>
        <v>13458408.775910333</v>
      </c>
      <c r="FE45" s="16">
        <f t="shared" si="121"/>
        <v>5367.6380785272149</v>
      </c>
      <c r="FF45" s="16">
        <f t="shared" si="122"/>
        <v>24048681.830000006</v>
      </c>
      <c r="FG45" s="16">
        <f t="shared" si="123"/>
        <v>892543.99432787648</v>
      </c>
      <c r="FH45" s="16">
        <f t="shared" si="124"/>
        <v>24941225.824327882</v>
      </c>
      <c r="FI45" s="16">
        <f t="shared" si="125"/>
        <v>62485.689999999995</v>
      </c>
      <c r="FJ45" s="16">
        <f t="shared" si="126"/>
        <v>528.33333333333326</v>
      </c>
      <c r="FK45" s="16">
        <f t="shared" si="127"/>
        <v>13994684.989999998</v>
      </c>
      <c r="FL45" s="16">
        <f t="shared" si="128"/>
        <v>2217860.3478198745</v>
      </c>
      <c r="FM45" s="16">
        <f t="shared" si="129"/>
        <v>16212545.337819872</v>
      </c>
      <c r="FN45" s="16">
        <f t="shared" si="130"/>
        <v>44089.590000000004</v>
      </c>
      <c r="FO45" s="16">
        <f t="shared" si="131"/>
        <v>21</v>
      </c>
      <c r="FP45" s="16">
        <f t="shared" si="64"/>
        <v>592303.18999999994</v>
      </c>
      <c r="FQ45" s="16">
        <f t="shared" si="65"/>
        <v>2027</v>
      </c>
      <c r="FR45" s="16">
        <f t="shared" si="66"/>
        <v>13702</v>
      </c>
      <c r="FS45" s="16">
        <f t="shared" si="67"/>
        <v>9640.7788799999998</v>
      </c>
      <c r="FT45" s="16">
        <f t="shared" si="68"/>
        <v>26</v>
      </c>
      <c r="FU45" s="16">
        <f t="shared" si="69"/>
        <v>194.11</v>
      </c>
      <c r="FV45" s="16">
        <f t="shared" si="70"/>
        <v>193870.59000000008</v>
      </c>
      <c r="FW45" s="16">
        <f t="shared" si="71"/>
        <v>462</v>
      </c>
      <c r="FX45">
        <f t="shared" si="72"/>
        <v>0</v>
      </c>
      <c r="FY45">
        <f t="shared" si="73"/>
        <v>0</v>
      </c>
      <c r="FZ45">
        <f t="shared" si="74"/>
        <v>0</v>
      </c>
      <c r="GA45">
        <f t="shared" si="75"/>
        <v>0</v>
      </c>
      <c r="GB45">
        <f t="shared" si="76"/>
        <v>0</v>
      </c>
      <c r="GC45">
        <f t="shared" si="77"/>
        <v>0</v>
      </c>
      <c r="GD45">
        <f t="shared" si="78"/>
        <v>0</v>
      </c>
      <c r="GE45">
        <f t="shared" si="79"/>
        <v>0</v>
      </c>
      <c r="GF45">
        <f t="shared" si="80"/>
        <v>0</v>
      </c>
      <c r="GG45">
        <f t="shared" si="81"/>
        <v>0</v>
      </c>
      <c r="GH45">
        <f t="shared" si="82"/>
        <v>0</v>
      </c>
      <c r="GI45">
        <f t="shared" si="83"/>
        <v>0</v>
      </c>
      <c r="GJ45">
        <f t="shared" si="84"/>
        <v>0</v>
      </c>
      <c r="GK45">
        <f t="shared" si="85"/>
        <v>0</v>
      </c>
      <c r="GL45">
        <f t="shared" si="86"/>
        <v>0</v>
      </c>
      <c r="GM45">
        <f t="shared" si="87"/>
        <v>0</v>
      </c>
      <c r="GN45">
        <f t="shared" si="88"/>
        <v>0</v>
      </c>
      <c r="GO45">
        <f t="shared" si="89"/>
        <v>0</v>
      </c>
      <c r="GP45">
        <f t="shared" si="90"/>
        <v>0</v>
      </c>
      <c r="GQ45">
        <f t="shared" si="91"/>
        <v>0</v>
      </c>
      <c r="GR45">
        <f t="shared" si="92"/>
        <v>0</v>
      </c>
      <c r="GS45">
        <f t="shared" si="93"/>
        <v>0</v>
      </c>
      <c r="GT45">
        <f t="shared" si="94"/>
        <v>0</v>
      </c>
      <c r="GU45">
        <f t="shared" si="95"/>
        <v>0</v>
      </c>
      <c r="GV45">
        <f t="shared" si="96"/>
        <v>0</v>
      </c>
      <c r="GW45">
        <f t="shared" si="97"/>
        <v>0</v>
      </c>
      <c r="GX45">
        <f t="shared" si="98"/>
        <v>0</v>
      </c>
      <c r="GY45">
        <f t="shared" si="99"/>
        <v>0</v>
      </c>
      <c r="GZ45">
        <f t="shared" si="100"/>
        <v>0</v>
      </c>
      <c r="HA45" s="2">
        <f t="shared" si="138"/>
        <v>8</v>
      </c>
      <c r="HB45" s="2">
        <v>0</v>
      </c>
      <c r="HC45" s="2">
        <v>0</v>
      </c>
      <c r="HD45" s="2">
        <v>0</v>
      </c>
      <c r="HE45" s="2">
        <v>0</v>
      </c>
    </row>
    <row r="46" spans="1:213" s="2" customFormat="1" x14ac:dyDescent="0.25">
      <c r="A46" s="3">
        <v>42614</v>
      </c>
      <c r="B46">
        <f t="shared" si="105"/>
        <v>2016</v>
      </c>
      <c r="C46" s="2">
        <v>23065109.069999937</v>
      </c>
      <c r="D46" s="2">
        <f>VLOOKUP(B46,'Historic CDM'!$B$127:$I$138,2,FALSE)/12</f>
        <v>968293.08385370241</v>
      </c>
      <c r="E46" s="2">
        <f t="shared" si="3"/>
        <v>24033402.15385364</v>
      </c>
      <c r="F46" s="2">
        <v>45436.274693371728</v>
      </c>
      <c r="G46" s="230">
        <v>9853155.1600000057</v>
      </c>
      <c r="H46" s="2">
        <f>VLOOKUP(B46,'Historic CDM'!$B$127:$I$138,3,FALSE)/12</f>
        <v>468591.72574287932</v>
      </c>
      <c r="I46" s="2">
        <f t="shared" si="4"/>
        <v>10321746.885742884</v>
      </c>
      <c r="J46" s="230">
        <v>4617.485705930274</v>
      </c>
      <c r="K46" s="230">
        <v>19695605.509999998</v>
      </c>
      <c r="L46" s="2">
        <f>VLOOKUP(B46,'Historic CDM'!$B$127:$I$138,4,FALSE)/12</f>
        <v>739598.86175964552</v>
      </c>
      <c r="M46" s="2">
        <f t="shared" si="5"/>
        <v>20435204.371759642</v>
      </c>
      <c r="N46" s="234">
        <v>52681.319999999978</v>
      </c>
      <c r="O46" s="231">
        <f>176+274+67-51</f>
        <v>466</v>
      </c>
      <c r="P46" s="231">
        <v>14340647.399999999</v>
      </c>
      <c r="Q46" s="231">
        <f>VLOOKUP(B46,'Historic CDM'!$B$127:$I$138,5,FALSE)/12</f>
        <v>2217860.3478198745</v>
      </c>
      <c r="R46" s="2">
        <f t="shared" si="6"/>
        <v>16558507.747819873</v>
      </c>
      <c r="S46" s="2">
        <v>46531.35</v>
      </c>
      <c r="T46" s="231">
        <v>21</v>
      </c>
      <c r="U46" s="231">
        <v>661037</v>
      </c>
      <c r="V46" s="2">
        <v>1930</v>
      </c>
      <c r="W46" s="2">
        <v>13168</v>
      </c>
      <c r="X46" s="231">
        <v>9569.890800000001</v>
      </c>
      <c r="Y46" s="2">
        <v>26</v>
      </c>
      <c r="Z46" s="231">
        <v>135</v>
      </c>
      <c r="AA46" s="233">
        <v>180455.69999999995</v>
      </c>
      <c r="AB46" s="232">
        <v>429</v>
      </c>
      <c r="AC46" s="237">
        <v>2343402.4100000025</v>
      </c>
      <c r="AD46" s="231">
        <f>VLOOKUP(B46,'Historic CDM'!$N$127:$S$138,2,FALSE)/12</f>
        <v>61253.666258905985</v>
      </c>
      <c r="AE46" s="2">
        <f t="shared" si="7"/>
        <v>2404656.0762589085</v>
      </c>
      <c r="AF46" s="163">
        <v>4808</v>
      </c>
      <c r="AG46" s="231">
        <v>1593865.0799999998</v>
      </c>
      <c r="AH46" s="231">
        <f>VLOOKUP(B46,'Historic CDM'!$N$127:$S$138,3,FALSE)/12</f>
        <v>35772.560167467753</v>
      </c>
      <c r="AI46" s="2">
        <f t="shared" si="8"/>
        <v>1629637.6401674675</v>
      </c>
      <c r="AJ46" s="247">
        <v>750.75000000000034</v>
      </c>
      <c r="AK46" s="231">
        <v>2901499.8600000003</v>
      </c>
      <c r="AL46" s="231">
        <f>VLOOKUP(B46,'Historic CDM'!$N$127:$S$138,4,FALSE)/12</f>
        <v>152945.13256823094</v>
      </c>
      <c r="AM46" s="2">
        <f t="shared" si="9"/>
        <v>3054444.9925682312</v>
      </c>
      <c r="AN46" s="232">
        <v>7829.2599999999993</v>
      </c>
      <c r="AO46" s="4">
        <v>59.999999999999979</v>
      </c>
      <c r="AP46" s="231">
        <v>18914.7</v>
      </c>
      <c r="AQ46" s="232">
        <v>97</v>
      </c>
      <c r="AR46" s="232">
        <v>534</v>
      </c>
      <c r="AS46" s="231">
        <v>12981</v>
      </c>
      <c r="AT46">
        <v>33</v>
      </c>
      <c r="AU46" s="100">
        <f>'Weather Thunder Bay'!D58</f>
        <v>171.1</v>
      </c>
      <c r="AV46" s="100">
        <f>'Weather Thunder Bay'!E58</f>
        <v>0.9</v>
      </c>
      <c r="AW46" s="100">
        <f>'Weather Thunder Bay'!F58</f>
        <v>114.9</v>
      </c>
      <c r="AX46" s="100">
        <f>'Weather Thunder Bay'!G58</f>
        <v>4.7</v>
      </c>
      <c r="AY46" s="100">
        <f>'Weather Thunder Bay'!H58</f>
        <v>66.099999999999994</v>
      </c>
      <c r="AZ46" s="100">
        <f>'Weather Thunder Bay'!I58</f>
        <v>15.9</v>
      </c>
      <c r="BA46" s="100">
        <f>'Weather Thunder Bay'!J58</f>
        <v>32.299999999999997</v>
      </c>
      <c r="BB46" s="100">
        <f>'Weather Thunder Bay'!K58</f>
        <v>42.1</v>
      </c>
      <c r="BC46" s="100">
        <f>'Weather Thunder Bay'!L58</f>
        <v>7.3</v>
      </c>
      <c r="BD46" s="100">
        <f>'Weather Thunder Bay'!M58</f>
        <v>77.099999999999994</v>
      </c>
      <c r="BE46" s="100">
        <f>'Weather Thunder Bay'!N58</f>
        <v>0.3</v>
      </c>
      <c r="BF46" s="100">
        <f>'Weather Thunder Bay'!O58</f>
        <v>130.1</v>
      </c>
      <c r="BG46" s="100">
        <f>'Weather Thunder Bay'!P58</f>
        <v>0</v>
      </c>
      <c r="BH46" s="100">
        <f>'Weather Thunder Bay'!Q58</f>
        <v>189.8</v>
      </c>
      <c r="BI46" s="100">
        <f>'Weather Thunder Bay'!R58</f>
        <v>14.326666666666664</v>
      </c>
      <c r="BJ46" s="100">
        <f>'Weather Kenora'!D58</f>
        <v>180.6</v>
      </c>
      <c r="BK46" s="100">
        <f>'Weather Kenora'!E58</f>
        <v>0.6</v>
      </c>
      <c r="BL46" s="100">
        <f>'Weather Kenora'!F58</f>
        <v>124.3</v>
      </c>
      <c r="BM46" s="100">
        <f>'Weather Kenora'!G58</f>
        <v>4.3</v>
      </c>
      <c r="BN46" s="100">
        <f>'Weather Kenora'!H58</f>
        <v>73</v>
      </c>
      <c r="BO46" s="100">
        <f>'Weather Kenora'!I58</f>
        <v>13</v>
      </c>
      <c r="BP46" s="100">
        <f>'Weather Kenora'!J58</f>
        <v>33</v>
      </c>
      <c r="BQ46" s="100">
        <f>'Weather Kenora'!K58</f>
        <v>33</v>
      </c>
      <c r="BR46" s="100">
        <f>'Weather Kenora'!L58</f>
        <v>12.2</v>
      </c>
      <c r="BS46" s="100">
        <f>'Weather Kenora'!M58</f>
        <v>72.2</v>
      </c>
      <c r="BT46" s="100">
        <f>'Weather Kenora'!N58</f>
        <v>2.4</v>
      </c>
      <c r="BU46" s="100">
        <f>'Weather Kenora'!O58</f>
        <v>122.4</v>
      </c>
      <c r="BV46" s="100">
        <f>'Weather Kenora'!P58</f>
        <v>0</v>
      </c>
      <c r="BW46" s="100">
        <f>'Weather Kenora'!Q58</f>
        <v>180</v>
      </c>
      <c r="BX46" s="100">
        <f>'Weather Kenora'!R58</f>
        <v>14</v>
      </c>
      <c r="BY46" s="5">
        <f>'Economic Variables'!D60</f>
        <v>6950.1</v>
      </c>
      <c r="BZ46" s="5">
        <f>'Economic Variables'!E60</f>
        <v>6998.1</v>
      </c>
      <c r="CA46" s="5">
        <f>'Economic Variables'!F60</f>
        <v>60.1</v>
      </c>
      <c r="CB46" s="5">
        <f>'Economic Variables'!G60</f>
        <v>60.9</v>
      </c>
      <c r="CC46" s="5">
        <f>'Economic Variables'!H60</f>
        <v>692620.80000000005</v>
      </c>
      <c r="CD46" s="5">
        <f>'Economic Variables'!I60</f>
        <v>7420.6</v>
      </c>
      <c r="CE46" s="5">
        <f>'Economic Variables'!J60</f>
        <v>6600.8</v>
      </c>
      <c r="CF46" s="5">
        <f>'Economic Variables'!K60</f>
        <v>427.5</v>
      </c>
      <c r="CG46" s="5">
        <f>'Economic Variables'!L60</f>
        <v>7596.5</v>
      </c>
      <c r="CH46" s="5">
        <f>'Economic Variables'!M60</f>
        <v>377.2</v>
      </c>
      <c r="CI46" s="5">
        <f>'Economic Variables'!N60</f>
        <v>784.9</v>
      </c>
      <c r="CJ46" s="5">
        <f t="shared" si="132"/>
        <v>15017.1</v>
      </c>
      <c r="CK46" s="5">
        <f>'Economic Variables'!P60</f>
        <v>695069</v>
      </c>
      <c r="CL46" s="5">
        <f>'Economic Variables'!Q60</f>
        <v>7438</v>
      </c>
      <c r="CM46" s="5">
        <f>'Economic Variables'!R60</f>
        <v>7449</v>
      </c>
      <c r="CN46" s="5">
        <f>'Economic Variables'!S60</f>
        <v>3045</v>
      </c>
      <c r="CO46" s="5">
        <f>'Economic Variables'!W60</f>
        <v>0</v>
      </c>
      <c r="CP46" s="5">
        <f>'Economic Variables'!X60</f>
        <v>0</v>
      </c>
      <c r="CQ46" s="5">
        <f>'Economic Variables'!Y60</f>
        <v>0</v>
      </c>
      <c r="CR46" s="5">
        <f t="shared" si="133"/>
        <v>45</v>
      </c>
      <c r="CS46" s="69">
        <f t="shared" si="134"/>
        <v>1.6532125137753437</v>
      </c>
      <c r="CT46" s="5">
        <f t="shared" si="135"/>
        <v>2025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1</v>
      </c>
      <c r="DD46">
        <v>0</v>
      </c>
      <c r="DE46">
        <v>0</v>
      </c>
      <c r="DF46">
        <v>0</v>
      </c>
      <c r="DG46">
        <f t="shared" si="137"/>
        <v>0</v>
      </c>
      <c r="DH46">
        <f t="shared" si="137"/>
        <v>0</v>
      </c>
      <c r="DI46">
        <f t="shared" si="136"/>
        <v>0</v>
      </c>
      <c r="DJ46">
        <v>30</v>
      </c>
      <c r="DK46">
        <v>21</v>
      </c>
      <c r="DL46">
        <v>0</v>
      </c>
      <c r="DM46">
        <v>0</v>
      </c>
      <c r="DN46">
        <f t="shared" si="104"/>
        <v>0</v>
      </c>
      <c r="DO46">
        <v>0</v>
      </c>
      <c r="DP46" s="61">
        <f t="shared" si="12"/>
        <v>0</v>
      </c>
      <c r="DQ46" s="61">
        <f t="shared" si="13"/>
        <v>0</v>
      </c>
      <c r="DR46" s="61">
        <f t="shared" si="14"/>
        <v>0</v>
      </c>
      <c r="DS46" s="61">
        <f t="shared" si="15"/>
        <v>0</v>
      </c>
      <c r="DT46" s="61">
        <f t="shared" si="16"/>
        <v>0</v>
      </c>
      <c r="DU46" s="61">
        <f t="shared" si="17"/>
        <v>0</v>
      </c>
      <c r="DV46" s="61">
        <f t="shared" si="18"/>
        <v>0</v>
      </c>
      <c r="DW46" s="61">
        <f t="shared" si="19"/>
        <v>0</v>
      </c>
      <c r="DX46" s="61">
        <f t="shared" si="20"/>
        <v>0</v>
      </c>
      <c r="DY46" s="61">
        <f t="shared" si="21"/>
        <v>0</v>
      </c>
      <c r="DZ46" s="61">
        <f t="shared" si="22"/>
        <v>0</v>
      </c>
      <c r="EA46" s="61">
        <f t="shared" si="23"/>
        <v>0</v>
      </c>
      <c r="EB46" s="61">
        <f t="shared" si="24"/>
        <v>0</v>
      </c>
      <c r="EC46" s="61">
        <f t="shared" si="25"/>
        <v>0</v>
      </c>
      <c r="ED46" s="61">
        <f t="shared" si="26"/>
        <v>0</v>
      </c>
      <c r="EE46" s="61">
        <f t="shared" si="27"/>
        <v>0</v>
      </c>
      <c r="EF46" s="61">
        <f t="shared" si="28"/>
        <v>0</v>
      </c>
      <c r="EG46" s="61">
        <f t="shared" si="29"/>
        <v>0</v>
      </c>
      <c r="EH46" s="61">
        <f t="shared" si="30"/>
        <v>0</v>
      </c>
      <c r="EI46" s="61">
        <f t="shared" si="31"/>
        <v>0</v>
      </c>
      <c r="EJ46" s="61">
        <f t="shared" si="32"/>
        <v>0</v>
      </c>
      <c r="EK46" s="61">
        <f t="shared" si="33"/>
        <v>0</v>
      </c>
      <c r="EL46" s="61">
        <f t="shared" si="34"/>
        <v>0</v>
      </c>
      <c r="EM46" s="61">
        <f t="shared" si="35"/>
        <v>0</v>
      </c>
      <c r="EN46" s="61">
        <f t="shared" si="36"/>
        <v>0</v>
      </c>
      <c r="EO46" s="61">
        <f t="shared" si="37"/>
        <v>0</v>
      </c>
      <c r="EP46" s="61">
        <f t="shared" si="38"/>
        <v>0</v>
      </c>
      <c r="EQ46" s="61">
        <f t="shared" si="39"/>
        <v>0</v>
      </c>
      <c r="ER46" s="67">
        <f t="shared" si="108"/>
        <v>17.631582046168973</v>
      </c>
      <c r="ES46" s="67">
        <f t="shared" si="109"/>
        <v>74.512029151034739</v>
      </c>
      <c r="ET46" s="67">
        <f t="shared" si="110"/>
        <v>2088.2080903085675</v>
      </c>
      <c r="EU46" s="67">
        <f t="shared" si="111"/>
        <v>37547.636616371594</v>
      </c>
      <c r="EV46" s="61">
        <f t="shared" si="112"/>
        <v>1461.7456632159974</v>
      </c>
      <c r="EW46" s="61">
        <f t="shared" si="113"/>
        <v>26283.345631460117</v>
      </c>
      <c r="EX46" s="16">
        <f t="shared" si="114"/>
        <v>25408511.479999941</v>
      </c>
      <c r="EY46" s="16">
        <f t="shared" si="115"/>
        <v>1029546.7501126084</v>
      </c>
      <c r="EZ46" s="16">
        <f t="shared" si="116"/>
        <v>26438058.230112549</v>
      </c>
      <c r="FA46" s="16">
        <f t="shared" si="117"/>
        <v>50244.274693371728</v>
      </c>
      <c r="FB46" s="16">
        <f t="shared" si="118"/>
        <v>11447020.240000006</v>
      </c>
      <c r="FC46" s="16">
        <f t="shared" si="119"/>
        <v>504364.28591034707</v>
      </c>
      <c r="FD46" s="16">
        <f t="shared" si="120"/>
        <v>11951384.525910351</v>
      </c>
      <c r="FE46" s="16">
        <f t="shared" si="121"/>
        <v>5368.235705930274</v>
      </c>
      <c r="FF46" s="16">
        <f t="shared" si="122"/>
        <v>22597105.369999997</v>
      </c>
      <c r="FG46" s="16">
        <f t="shared" si="123"/>
        <v>892543.99432787648</v>
      </c>
      <c r="FH46" s="16">
        <f t="shared" si="124"/>
        <v>23489649.364327874</v>
      </c>
      <c r="FI46" s="16">
        <f t="shared" si="125"/>
        <v>60510.57999999998</v>
      </c>
      <c r="FJ46" s="16">
        <f t="shared" si="126"/>
        <v>526</v>
      </c>
      <c r="FK46" s="16">
        <f t="shared" si="127"/>
        <v>14340647.399999999</v>
      </c>
      <c r="FL46" s="16">
        <f t="shared" si="128"/>
        <v>2217860.3478198745</v>
      </c>
      <c r="FM46" s="16">
        <f t="shared" si="129"/>
        <v>16558507.747819873</v>
      </c>
      <c r="FN46" s="16">
        <f t="shared" si="130"/>
        <v>46531.35</v>
      </c>
      <c r="FO46" s="16">
        <f t="shared" si="131"/>
        <v>21</v>
      </c>
      <c r="FP46" s="16">
        <f t="shared" si="64"/>
        <v>679951.7</v>
      </c>
      <c r="FQ46" s="16">
        <f t="shared" si="65"/>
        <v>2027</v>
      </c>
      <c r="FR46" s="16">
        <f t="shared" si="66"/>
        <v>13702</v>
      </c>
      <c r="FS46" s="16">
        <f t="shared" si="67"/>
        <v>9569.890800000001</v>
      </c>
      <c r="FT46" s="16">
        <f t="shared" si="68"/>
        <v>26</v>
      </c>
      <c r="FU46" s="16">
        <f t="shared" si="69"/>
        <v>306.10000000000002</v>
      </c>
      <c r="FV46" s="16">
        <f t="shared" si="70"/>
        <v>193436.69999999995</v>
      </c>
      <c r="FW46" s="16">
        <f t="shared" si="71"/>
        <v>462</v>
      </c>
      <c r="FX46">
        <f t="shared" si="72"/>
        <v>0</v>
      </c>
      <c r="FY46">
        <f t="shared" si="73"/>
        <v>0</v>
      </c>
      <c r="FZ46">
        <f t="shared" si="74"/>
        <v>0</v>
      </c>
      <c r="GA46">
        <f t="shared" si="75"/>
        <v>0</v>
      </c>
      <c r="GB46">
        <f t="shared" si="76"/>
        <v>0</v>
      </c>
      <c r="GC46">
        <f t="shared" si="77"/>
        <v>0</v>
      </c>
      <c r="GD46">
        <f t="shared" si="78"/>
        <v>0</v>
      </c>
      <c r="GE46">
        <f t="shared" si="79"/>
        <v>0</v>
      </c>
      <c r="GF46">
        <f t="shared" si="80"/>
        <v>0</v>
      </c>
      <c r="GG46">
        <f t="shared" si="81"/>
        <v>0</v>
      </c>
      <c r="GH46">
        <f t="shared" si="82"/>
        <v>0</v>
      </c>
      <c r="GI46">
        <f t="shared" si="83"/>
        <v>0</v>
      </c>
      <c r="GJ46">
        <f t="shared" si="84"/>
        <v>0</v>
      </c>
      <c r="GK46">
        <f t="shared" si="85"/>
        <v>0</v>
      </c>
      <c r="GL46">
        <f t="shared" si="86"/>
        <v>0</v>
      </c>
      <c r="GM46">
        <f t="shared" si="87"/>
        <v>0</v>
      </c>
      <c r="GN46">
        <f t="shared" si="88"/>
        <v>0</v>
      </c>
      <c r="GO46">
        <f t="shared" si="89"/>
        <v>0</v>
      </c>
      <c r="GP46">
        <f t="shared" si="90"/>
        <v>0</v>
      </c>
      <c r="GQ46">
        <f t="shared" si="91"/>
        <v>0</v>
      </c>
      <c r="GR46">
        <f t="shared" si="92"/>
        <v>0</v>
      </c>
      <c r="GS46">
        <f t="shared" si="93"/>
        <v>0</v>
      </c>
      <c r="GT46">
        <f t="shared" si="94"/>
        <v>0</v>
      </c>
      <c r="GU46">
        <f t="shared" si="95"/>
        <v>0</v>
      </c>
      <c r="GV46">
        <f t="shared" si="96"/>
        <v>0</v>
      </c>
      <c r="GW46">
        <f t="shared" si="97"/>
        <v>0</v>
      </c>
      <c r="GX46">
        <f t="shared" si="98"/>
        <v>0</v>
      </c>
      <c r="GY46">
        <f t="shared" si="99"/>
        <v>0</v>
      </c>
      <c r="GZ46">
        <f t="shared" si="100"/>
        <v>0</v>
      </c>
      <c r="HA46" s="2">
        <f t="shared" si="138"/>
        <v>9</v>
      </c>
      <c r="HB46" s="2">
        <v>0</v>
      </c>
      <c r="HC46" s="2">
        <v>0</v>
      </c>
      <c r="HD46" s="2">
        <v>0</v>
      </c>
      <c r="HE46" s="2">
        <v>0</v>
      </c>
    </row>
    <row r="47" spans="1:213" s="2" customFormat="1" x14ac:dyDescent="0.25">
      <c r="A47" s="3">
        <v>42644</v>
      </c>
      <c r="B47">
        <f t="shared" si="105"/>
        <v>2016</v>
      </c>
      <c r="C47" s="2">
        <v>23844731.820000164</v>
      </c>
      <c r="D47" s="2">
        <f>VLOOKUP(B47,'Historic CDM'!$B$127:$I$138,2,FALSE)/12</f>
        <v>968293.08385370241</v>
      </c>
      <c r="E47" s="2">
        <f t="shared" si="3"/>
        <v>24813024.903853867</v>
      </c>
      <c r="F47" s="2">
        <v>45475.137346685864</v>
      </c>
      <c r="G47" s="230">
        <v>10052936.849999974</v>
      </c>
      <c r="H47" s="2">
        <f>VLOOKUP(B47,'Historic CDM'!$B$127:$I$138,3,FALSE)/12</f>
        <v>468591.72574287932</v>
      </c>
      <c r="I47" s="2">
        <f t="shared" si="4"/>
        <v>10521528.575742852</v>
      </c>
      <c r="J47" s="230">
        <v>4614.242852965137</v>
      </c>
      <c r="K47" s="230">
        <v>20329036.390000004</v>
      </c>
      <c r="L47" s="2">
        <f>VLOOKUP(B47,'Historic CDM'!$B$127:$I$138,4,FALSE)/12</f>
        <v>739598.86175964552</v>
      </c>
      <c r="M47" s="2">
        <f t="shared" si="5"/>
        <v>21068635.251759648</v>
      </c>
      <c r="N47" s="234">
        <v>51537.89</v>
      </c>
      <c r="O47" s="231">
        <f>126+273+69</f>
        <v>468</v>
      </c>
      <c r="P47" s="231">
        <v>14826199.959999999</v>
      </c>
      <c r="Q47" s="231">
        <f>VLOOKUP(B47,'Historic CDM'!$B$127:$I$138,5,FALSE)/12</f>
        <v>2217860.3478198745</v>
      </c>
      <c r="R47" s="2">
        <f t="shared" si="6"/>
        <v>17044060.307819873</v>
      </c>
      <c r="S47" s="2">
        <v>44273.94</v>
      </c>
      <c r="T47" s="231">
        <v>21</v>
      </c>
      <c r="U47" s="231">
        <v>777725</v>
      </c>
      <c r="V47" s="2">
        <v>1917</v>
      </c>
      <c r="W47" s="2">
        <v>13252</v>
      </c>
      <c r="X47" s="231">
        <v>9569.890800000001</v>
      </c>
      <c r="Y47" s="2">
        <v>26</v>
      </c>
      <c r="Z47" s="231">
        <v>135</v>
      </c>
      <c r="AA47" s="233">
        <v>180456.58000000007</v>
      </c>
      <c r="AB47" s="232">
        <v>429</v>
      </c>
      <c r="AC47" s="237">
        <v>2563715.3400000017</v>
      </c>
      <c r="AD47" s="231">
        <f>VLOOKUP(B47,'Historic CDM'!$N$127:$S$138,2,FALSE)/12</f>
        <v>61253.666258905985</v>
      </c>
      <c r="AE47" s="2">
        <f t="shared" si="7"/>
        <v>2624969.0062589077</v>
      </c>
      <c r="AF47" s="163">
        <v>4765</v>
      </c>
      <c r="AG47" s="231">
        <v>1645515.8299999996</v>
      </c>
      <c r="AH47" s="231">
        <f>VLOOKUP(B47,'Historic CDM'!$N$127:$S$138,3,FALSE)/12</f>
        <v>35772.560167467753</v>
      </c>
      <c r="AI47" s="2">
        <f t="shared" si="8"/>
        <v>1681288.3901674673</v>
      </c>
      <c r="AJ47" s="247">
        <v>750.83333333333371</v>
      </c>
      <c r="AK47" s="231">
        <v>3040673.21</v>
      </c>
      <c r="AL47" s="231">
        <f>VLOOKUP(B47,'Historic CDM'!$N$127:$S$138,4,FALSE)/12</f>
        <v>152945.13256823094</v>
      </c>
      <c r="AM47" s="2">
        <f t="shared" si="9"/>
        <v>3193618.3425682308</v>
      </c>
      <c r="AN47" s="232">
        <v>8096.29</v>
      </c>
      <c r="AO47" s="4">
        <v>59.666666666666643</v>
      </c>
      <c r="AP47" s="231">
        <v>33076.69</v>
      </c>
      <c r="AQ47" s="232">
        <v>97</v>
      </c>
      <c r="AR47" s="232">
        <v>534</v>
      </c>
      <c r="AS47" s="231">
        <v>13414.009999999998</v>
      </c>
      <c r="AT47">
        <v>33</v>
      </c>
      <c r="AU47" s="100">
        <f>'Weather Thunder Bay'!D59</f>
        <v>389.34</v>
      </c>
      <c r="AV47" s="100">
        <f>'Weather Thunder Bay'!E59</f>
        <v>0</v>
      </c>
      <c r="AW47" s="100">
        <f>'Weather Thunder Bay'!F59</f>
        <v>327.33999999999997</v>
      </c>
      <c r="AX47" s="100">
        <f>'Weather Thunder Bay'!G59</f>
        <v>0</v>
      </c>
      <c r="AY47" s="100">
        <f>'Weather Thunder Bay'!H59</f>
        <v>265.33999999999997</v>
      </c>
      <c r="AZ47" s="100">
        <f>'Weather Thunder Bay'!I59</f>
        <v>0</v>
      </c>
      <c r="BA47" s="100">
        <f>'Weather Thunder Bay'!J59</f>
        <v>205.54</v>
      </c>
      <c r="BB47" s="100">
        <f>'Weather Thunder Bay'!K59</f>
        <v>2.2000000000000002</v>
      </c>
      <c r="BC47" s="100">
        <f>'Weather Thunder Bay'!L59</f>
        <v>150.26</v>
      </c>
      <c r="BD47" s="100">
        <f>'Weather Thunder Bay'!M59</f>
        <v>8.92</v>
      </c>
      <c r="BE47" s="100">
        <f>'Weather Thunder Bay'!N59</f>
        <v>105.48</v>
      </c>
      <c r="BF47" s="100">
        <f>'Weather Thunder Bay'!O59</f>
        <v>26.14</v>
      </c>
      <c r="BG47" s="100">
        <f>'Weather Thunder Bay'!P59</f>
        <v>65.48</v>
      </c>
      <c r="BH47" s="100">
        <f>'Weather Thunder Bay'!Q59</f>
        <v>48.14</v>
      </c>
      <c r="BI47" s="100">
        <f>'Weather Thunder Bay'!R59</f>
        <v>7.4406072482469208</v>
      </c>
      <c r="BJ47" s="100">
        <f>'Weather Kenora'!D59</f>
        <v>423.2</v>
      </c>
      <c r="BK47" s="100">
        <f>'Weather Kenora'!E59</f>
        <v>0</v>
      </c>
      <c r="BL47" s="100">
        <f>'Weather Kenora'!F59</f>
        <v>361.2</v>
      </c>
      <c r="BM47" s="100">
        <f>'Weather Kenora'!G59</f>
        <v>0</v>
      </c>
      <c r="BN47" s="100">
        <f>'Weather Kenora'!H59</f>
        <v>300.8</v>
      </c>
      <c r="BO47" s="100">
        <f>'Weather Kenora'!I59</f>
        <v>1.6</v>
      </c>
      <c r="BP47" s="100">
        <f>'Weather Kenora'!J59</f>
        <v>244.7</v>
      </c>
      <c r="BQ47" s="100">
        <f>'Weather Kenora'!K59</f>
        <v>7.5</v>
      </c>
      <c r="BR47" s="100">
        <f>'Weather Kenora'!L59</f>
        <v>190.7</v>
      </c>
      <c r="BS47" s="100">
        <f>'Weather Kenora'!M59</f>
        <v>15.5</v>
      </c>
      <c r="BT47" s="100">
        <f>'Weather Kenora'!N59</f>
        <v>137.69999999999999</v>
      </c>
      <c r="BU47" s="100">
        <f>'Weather Kenora'!O59</f>
        <v>24.5</v>
      </c>
      <c r="BV47" s="100">
        <f>'Weather Kenora'!P59</f>
        <v>89.2</v>
      </c>
      <c r="BW47" s="100">
        <f>'Weather Kenora'!Q59</f>
        <v>38</v>
      </c>
      <c r="BX47" s="100">
        <f>'Weather Kenora'!R59</f>
        <v>6.3483870967741938</v>
      </c>
      <c r="BY47" s="5">
        <f>'Economic Variables'!D61</f>
        <v>6963.9</v>
      </c>
      <c r="BZ47" s="5">
        <f>'Economic Variables'!E61</f>
        <v>6990.5</v>
      </c>
      <c r="CA47" s="5">
        <f>'Economic Variables'!F61</f>
        <v>60.5</v>
      </c>
      <c r="CB47" s="5">
        <f>'Economic Variables'!G61</f>
        <v>61.1</v>
      </c>
      <c r="CC47" s="5">
        <f>'Economic Variables'!H61</f>
        <v>692620.80000000005</v>
      </c>
      <c r="CD47" s="5">
        <f>'Economic Variables'!I61</f>
        <v>7420.6</v>
      </c>
      <c r="CE47" s="5">
        <f>'Economic Variables'!J61</f>
        <v>6600.8</v>
      </c>
      <c r="CF47" s="5">
        <f>'Economic Variables'!K61</f>
        <v>427.5</v>
      </c>
      <c r="CG47" s="5">
        <f>'Economic Variables'!L61</f>
        <v>7596.5</v>
      </c>
      <c r="CH47" s="5">
        <f>'Economic Variables'!M61</f>
        <v>377.2</v>
      </c>
      <c r="CI47" s="5">
        <f>'Economic Variables'!N61</f>
        <v>784.9</v>
      </c>
      <c r="CJ47" s="5">
        <f t="shared" si="132"/>
        <v>15017.1</v>
      </c>
      <c r="CK47" s="5">
        <f>'Economic Variables'!P61</f>
        <v>693929</v>
      </c>
      <c r="CL47" s="5">
        <f>'Economic Variables'!Q61</f>
        <v>7409</v>
      </c>
      <c r="CM47" s="5">
        <f>'Economic Variables'!R61</f>
        <v>7549</v>
      </c>
      <c r="CN47" s="5">
        <f>'Economic Variables'!S61</f>
        <v>3070</v>
      </c>
      <c r="CO47" s="5">
        <f>'Economic Variables'!W61</f>
        <v>0</v>
      </c>
      <c r="CP47" s="5">
        <f>'Economic Variables'!X61</f>
        <v>0</v>
      </c>
      <c r="CQ47" s="5">
        <f>'Economic Variables'!Y61</f>
        <v>0</v>
      </c>
      <c r="CR47" s="5">
        <f t="shared" si="133"/>
        <v>46</v>
      </c>
      <c r="CS47" s="69">
        <f t="shared" si="134"/>
        <v>1.6627578316815741</v>
      </c>
      <c r="CT47" s="5">
        <f t="shared" si="135"/>
        <v>2116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1</v>
      </c>
      <c r="DE47">
        <v>0</v>
      </c>
      <c r="DF47">
        <v>0</v>
      </c>
      <c r="DG47">
        <f t="shared" si="137"/>
        <v>0</v>
      </c>
      <c r="DH47">
        <f t="shared" si="137"/>
        <v>1</v>
      </c>
      <c r="DI47">
        <f t="shared" si="136"/>
        <v>1</v>
      </c>
      <c r="DJ47">
        <v>31</v>
      </c>
      <c r="DK47">
        <v>20</v>
      </c>
      <c r="DL47">
        <v>0</v>
      </c>
      <c r="DM47">
        <v>0</v>
      </c>
      <c r="DN47">
        <f t="shared" si="104"/>
        <v>0</v>
      </c>
      <c r="DO47">
        <v>0</v>
      </c>
      <c r="DP47" s="61">
        <f t="shared" si="12"/>
        <v>0</v>
      </c>
      <c r="DQ47" s="61">
        <f t="shared" si="13"/>
        <v>0</v>
      </c>
      <c r="DR47" s="61">
        <f t="shared" si="14"/>
        <v>0</v>
      </c>
      <c r="DS47" s="61">
        <f t="shared" si="15"/>
        <v>0</v>
      </c>
      <c r="DT47" s="61">
        <f t="shared" si="16"/>
        <v>0</v>
      </c>
      <c r="DU47" s="61">
        <f t="shared" si="17"/>
        <v>0</v>
      </c>
      <c r="DV47" s="61">
        <f t="shared" si="18"/>
        <v>0</v>
      </c>
      <c r="DW47" s="61">
        <f t="shared" si="19"/>
        <v>0</v>
      </c>
      <c r="DX47" s="61">
        <f t="shared" si="20"/>
        <v>0</v>
      </c>
      <c r="DY47" s="61">
        <f t="shared" si="21"/>
        <v>0</v>
      </c>
      <c r="DZ47" s="61">
        <f t="shared" si="22"/>
        <v>0</v>
      </c>
      <c r="EA47" s="61">
        <f t="shared" si="23"/>
        <v>0</v>
      </c>
      <c r="EB47" s="61">
        <f t="shared" si="24"/>
        <v>0</v>
      </c>
      <c r="EC47" s="61">
        <f t="shared" si="25"/>
        <v>0</v>
      </c>
      <c r="ED47" s="61">
        <f t="shared" si="26"/>
        <v>0</v>
      </c>
      <c r="EE47" s="61">
        <f t="shared" si="27"/>
        <v>0</v>
      </c>
      <c r="EF47" s="61">
        <f t="shared" si="28"/>
        <v>0</v>
      </c>
      <c r="EG47" s="61">
        <f t="shared" si="29"/>
        <v>0</v>
      </c>
      <c r="EH47" s="61">
        <f t="shared" si="30"/>
        <v>0</v>
      </c>
      <c r="EI47" s="61">
        <f t="shared" si="31"/>
        <v>0</v>
      </c>
      <c r="EJ47" s="61">
        <f t="shared" si="32"/>
        <v>0</v>
      </c>
      <c r="EK47" s="61">
        <f t="shared" si="33"/>
        <v>0</v>
      </c>
      <c r="EL47" s="61">
        <f t="shared" si="34"/>
        <v>0</v>
      </c>
      <c r="EM47" s="61">
        <f t="shared" si="35"/>
        <v>0</v>
      </c>
      <c r="EN47" s="61">
        <f t="shared" si="36"/>
        <v>0</v>
      </c>
      <c r="EO47" s="61">
        <f t="shared" si="37"/>
        <v>0</v>
      </c>
      <c r="EP47" s="61">
        <f t="shared" si="38"/>
        <v>0</v>
      </c>
      <c r="EQ47" s="61">
        <f t="shared" si="39"/>
        <v>0</v>
      </c>
      <c r="ER47" s="67">
        <f t="shared" si="108"/>
        <v>17.60126972430502</v>
      </c>
      <c r="ES47" s="67">
        <f t="shared" si="109"/>
        <v>73.555761675288778</v>
      </c>
      <c r="ET47" s="67">
        <f t="shared" si="110"/>
        <v>2250.9225696324411</v>
      </c>
      <c r="EU47" s="67">
        <f t="shared" si="111"/>
        <v>40581.095970999697</v>
      </c>
      <c r="EV47" s="61">
        <f t="shared" si="112"/>
        <v>1452.2081094402845</v>
      </c>
      <c r="EW47" s="61">
        <f t="shared" si="113"/>
        <v>26181.352239354641</v>
      </c>
      <c r="EX47" s="16">
        <f t="shared" si="114"/>
        <v>26408447.160000168</v>
      </c>
      <c r="EY47" s="16">
        <f t="shared" si="115"/>
        <v>1029546.7501126084</v>
      </c>
      <c r="EZ47" s="16">
        <f t="shared" si="116"/>
        <v>27437993.910112776</v>
      </c>
      <c r="FA47" s="16">
        <f t="shared" si="117"/>
        <v>50240.137346685864</v>
      </c>
      <c r="FB47" s="16">
        <f t="shared" si="118"/>
        <v>11698452.679999974</v>
      </c>
      <c r="FC47" s="16">
        <f t="shared" si="119"/>
        <v>504364.28591034707</v>
      </c>
      <c r="FD47" s="16">
        <f t="shared" si="120"/>
        <v>12202816.965910319</v>
      </c>
      <c r="FE47" s="16">
        <f t="shared" si="121"/>
        <v>5365.0761862984709</v>
      </c>
      <c r="FF47" s="16">
        <f t="shared" si="122"/>
        <v>23369709.600000005</v>
      </c>
      <c r="FG47" s="16">
        <f t="shared" si="123"/>
        <v>892543.99432787648</v>
      </c>
      <c r="FH47" s="16">
        <f t="shared" si="124"/>
        <v>24262253.594327878</v>
      </c>
      <c r="FI47" s="16">
        <f t="shared" si="125"/>
        <v>59634.18</v>
      </c>
      <c r="FJ47" s="16">
        <f t="shared" si="126"/>
        <v>527.66666666666663</v>
      </c>
      <c r="FK47" s="16">
        <f t="shared" si="127"/>
        <v>14826199.959999999</v>
      </c>
      <c r="FL47" s="16">
        <f t="shared" si="128"/>
        <v>2217860.3478198745</v>
      </c>
      <c r="FM47" s="16">
        <f t="shared" si="129"/>
        <v>17044060.307819873</v>
      </c>
      <c r="FN47" s="16">
        <f t="shared" si="130"/>
        <v>44273.94</v>
      </c>
      <c r="FO47" s="16">
        <f t="shared" si="131"/>
        <v>21</v>
      </c>
      <c r="FP47" s="16">
        <f t="shared" si="64"/>
        <v>810801.69</v>
      </c>
      <c r="FQ47" s="16">
        <f t="shared" si="65"/>
        <v>2014</v>
      </c>
      <c r="FR47" s="16">
        <f t="shared" si="66"/>
        <v>13786</v>
      </c>
      <c r="FS47" s="16">
        <f t="shared" si="67"/>
        <v>9569.890800000001</v>
      </c>
      <c r="FT47" s="16">
        <f t="shared" si="68"/>
        <v>26</v>
      </c>
      <c r="FU47" s="16">
        <f t="shared" si="69"/>
        <v>524.33999999999992</v>
      </c>
      <c r="FV47" s="16">
        <f t="shared" si="70"/>
        <v>193870.59000000008</v>
      </c>
      <c r="FW47" s="16">
        <f t="shared" si="71"/>
        <v>462</v>
      </c>
      <c r="FX47">
        <f t="shared" si="72"/>
        <v>0</v>
      </c>
      <c r="FY47">
        <f t="shared" si="73"/>
        <v>0</v>
      </c>
      <c r="FZ47">
        <f t="shared" si="74"/>
        <v>0</v>
      </c>
      <c r="GA47">
        <f t="shared" si="75"/>
        <v>0</v>
      </c>
      <c r="GB47">
        <f t="shared" si="76"/>
        <v>0</v>
      </c>
      <c r="GC47">
        <f t="shared" si="77"/>
        <v>0</v>
      </c>
      <c r="GD47">
        <f t="shared" si="78"/>
        <v>0</v>
      </c>
      <c r="GE47">
        <f t="shared" si="79"/>
        <v>0</v>
      </c>
      <c r="GF47">
        <f t="shared" si="80"/>
        <v>0</v>
      </c>
      <c r="GG47">
        <f t="shared" si="81"/>
        <v>0</v>
      </c>
      <c r="GH47">
        <f t="shared" si="82"/>
        <v>0</v>
      </c>
      <c r="GI47">
        <f t="shared" si="83"/>
        <v>0</v>
      </c>
      <c r="GJ47">
        <f t="shared" si="84"/>
        <v>0</v>
      </c>
      <c r="GK47">
        <f t="shared" si="85"/>
        <v>0</v>
      </c>
      <c r="GL47">
        <f t="shared" si="86"/>
        <v>0</v>
      </c>
      <c r="GM47">
        <f t="shared" si="87"/>
        <v>0</v>
      </c>
      <c r="GN47">
        <f t="shared" si="88"/>
        <v>0</v>
      </c>
      <c r="GO47">
        <f t="shared" si="89"/>
        <v>0</v>
      </c>
      <c r="GP47">
        <f t="shared" si="90"/>
        <v>0</v>
      </c>
      <c r="GQ47">
        <f t="shared" si="91"/>
        <v>0</v>
      </c>
      <c r="GR47">
        <f t="shared" si="92"/>
        <v>0</v>
      </c>
      <c r="GS47">
        <f t="shared" si="93"/>
        <v>0</v>
      </c>
      <c r="GT47">
        <f t="shared" si="94"/>
        <v>0</v>
      </c>
      <c r="GU47">
        <f t="shared" si="95"/>
        <v>0</v>
      </c>
      <c r="GV47">
        <f t="shared" si="96"/>
        <v>0</v>
      </c>
      <c r="GW47">
        <f t="shared" si="97"/>
        <v>0</v>
      </c>
      <c r="GX47">
        <f t="shared" si="98"/>
        <v>0</v>
      </c>
      <c r="GY47">
        <f t="shared" si="99"/>
        <v>0</v>
      </c>
      <c r="GZ47">
        <f t="shared" si="100"/>
        <v>0</v>
      </c>
      <c r="HA47" s="2">
        <f t="shared" si="138"/>
        <v>10</v>
      </c>
      <c r="HB47" s="2">
        <v>0</v>
      </c>
      <c r="HC47" s="2">
        <v>0</v>
      </c>
      <c r="HD47" s="2">
        <v>0</v>
      </c>
      <c r="HE47" s="2">
        <v>0</v>
      </c>
    </row>
    <row r="48" spans="1:213" s="2" customFormat="1" x14ac:dyDescent="0.25">
      <c r="A48" s="3">
        <v>42675</v>
      </c>
      <c r="B48">
        <f t="shared" si="105"/>
        <v>2016</v>
      </c>
      <c r="C48" s="2">
        <v>26262813.62000028</v>
      </c>
      <c r="D48" s="2">
        <f>VLOOKUP(B48,'Historic CDM'!$B$127:$I$138,2,FALSE)/12</f>
        <v>968293.08385370241</v>
      </c>
      <c r="E48" s="2">
        <f t="shared" si="3"/>
        <v>27231106.703853983</v>
      </c>
      <c r="F48" s="2">
        <v>45522.568673342932</v>
      </c>
      <c r="G48" s="230">
        <v>10787569.319999974</v>
      </c>
      <c r="H48" s="2">
        <f>VLOOKUP(B48,'Historic CDM'!$B$127:$I$138,3,FALSE)/12</f>
        <v>468591.72574287932</v>
      </c>
      <c r="I48" s="2">
        <f t="shared" si="4"/>
        <v>11256161.045742854</v>
      </c>
      <c r="J48" s="230">
        <v>4618.1214264825685</v>
      </c>
      <c r="K48" s="230">
        <v>21328559.700000007</v>
      </c>
      <c r="L48" s="2">
        <f>VLOOKUP(B48,'Historic CDM'!$B$127:$I$138,4,FALSE)/12</f>
        <v>739598.86175964552</v>
      </c>
      <c r="M48" s="2">
        <f t="shared" si="5"/>
        <v>22068158.561759651</v>
      </c>
      <c r="N48" s="234">
        <v>54885.159999999989</v>
      </c>
      <c r="O48" s="231">
        <f>117+9+273+68</f>
        <v>467</v>
      </c>
      <c r="P48" s="231">
        <v>14935550.699999999</v>
      </c>
      <c r="Q48" s="231">
        <f>VLOOKUP(B48,'Historic CDM'!$B$127:$I$138,5,FALSE)/12</f>
        <v>2217860.3478198745</v>
      </c>
      <c r="R48" s="2">
        <f t="shared" si="6"/>
        <v>17153411.047819875</v>
      </c>
      <c r="S48" s="2">
        <v>45320.390000000007</v>
      </c>
      <c r="T48" s="231">
        <v>21</v>
      </c>
      <c r="U48" s="231">
        <v>813272</v>
      </c>
      <c r="V48" s="2">
        <v>1859</v>
      </c>
      <c r="W48" s="2">
        <v>13252</v>
      </c>
      <c r="X48" s="231">
        <v>9428.1146399999998</v>
      </c>
      <c r="Y48" s="2">
        <v>25</v>
      </c>
      <c r="Z48" s="231">
        <v>133</v>
      </c>
      <c r="AA48" s="233">
        <v>179305.79999999996</v>
      </c>
      <c r="AB48" s="232">
        <v>428</v>
      </c>
      <c r="AC48" s="237">
        <v>2789266.8000000045</v>
      </c>
      <c r="AD48" s="231">
        <f>VLOOKUP(B48,'Historic CDM'!$N$127:$S$138,2,FALSE)/12</f>
        <v>61253.666258905985</v>
      </c>
      <c r="AE48" s="2">
        <f t="shared" si="7"/>
        <v>2850520.4662589105</v>
      </c>
      <c r="AF48" s="163">
        <v>4656</v>
      </c>
      <c r="AG48" s="231">
        <v>1743958.0100000007</v>
      </c>
      <c r="AH48" s="231">
        <f>VLOOKUP(B48,'Historic CDM'!$N$127:$S$138,3,FALSE)/12</f>
        <v>35772.560167467753</v>
      </c>
      <c r="AI48" s="2">
        <f t="shared" si="8"/>
        <v>1779730.5701674684</v>
      </c>
      <c r="AJ48" s="247">
        <v>750.91666666666708</v>
      </c>
      <c r="AK48" s="231">
        <v>3102844.7399999998</v>
      </c>
      <c r="AL48" s="231">
        <f>VLOOKUP(B48,'Historic CDM'!$N$127:$S$138,4,FALSE)/12</f>
        <v>152945.13256823094</v>
      </c>
      <c r="AM48" s="2">
        <f t="shared" si="9"/>
        <v>3255789.8725682306</v>
      </c>
      <c r="AN48" s="232">
        <v>8013.0499999999984</v>
      </c>
      <c r="AO48" s="4">
        <v>59.333333333333307</v>
      </c>
      <c r="AP48" s="231">
        <v>32009.7</v>
      </c>
      <c r="AQ48" s="232">
        <v>97</v>
      </c>
      <c r="AR48" s="232">
        <v>534</v>
      </c>
      <c r="AS48" s="231">
        <v>16365</v>
      </c>
      <c r="AT48">
        <v>33</v>
      </c>
      <c r="AU48" s="100">
        <f>'Weather Thunder Bay'!D60</f>
        <v>534.30999999999995</v>
      </c>
      <c r="AV48" s="100">
        <f>'Weather Thunder Bay'!E60</f>
        <v>0</v>
      </c>
      <c r="AW48" s="100">
        <f>'Weather Thunder Bay'!F60</f>
        <v>474.31</v>
      </c>
      <c r="AX48" s="100">
        <f>'Weather Thunder Bay'!G60</f>
        <v>0</v>
      </c>
      <c r="AY48" s="100">
        <f>'Weather Thunder Bay'!H60</f>
        <v>414.31</v>
      </c>
      <c r="AZ48" s="100">
        <f>'Weather Thunder Bay'!I60</f>
        <v>0</v>
      </c>
      <c r="BA48" s="100">
        <f>'Weather Thunder Bay'!J60</f>
        <v>354.31</v>
      </c>
      <c r="BB48" s="100">
        <f>'Weather Thunder Bay'!K60</f>
        <v>0</v>
      </c>
      <c r="BC48" s="100">
        <f>'Weather Thunder Bay'!L60</f>
        <v>294.31</v>
      </c>
      <c r="BD48" s="100">
        <f>'Weather Thunder Bay'!M60</f>
        <v>0</v>
      </c>
      <c r="BE48" s="100">
        <f>'Weather Thunder Bay'!N60</f>
        <v>235.41</v>
      </c>
      <c r="BF48" s="100">
        <f>'Weather Thunder Bay'!O60</f>
        <v>1.1000000000000001</v>
      </c>
      <c r="BG48" s="100">
        <f>'Weather Thunder Bay'!P60</f>
        <v>180.19</v>
      </c>
      <c r="BH48" s="100">
        <f>'Weather Thunder Bay'!Q60</f>
        <v>5.88</v>
      </c>
      <c r="BI48" s="100">
        <f>'Weather Thunder Bay'!R60</f>
        <v>2.1897377655443724</v>
      </c>
      <c r="BJ48" s="100">
        <f>'Weather Kenora'!D60</f>
        <v>520.20000000000005</v>
      </c>
      <c r="BK48" s="100">
        <f>'Weather Kenora'!E60</f>
        <v>0</v>
      </c>
      <c r="BL48" s="100">
        <f>'Weather Kenora'!F60</f>
        <v>460.2</v>
      </c>
      <c r="BM48" s="100">
        <f>'Weather Kenora'!G60</f>
        <v>0</v>
      </c>
      <c r="BN48" s="100">
        <f>'Weather Kenora'!H60</f>
        <v>400.2</v>
      </c>
      <c r="BO48" s="100">
        <f>'Weather Kenora'!I60</f>
        <v>0</v>
      </c>
      <c r="BP48" s="100">
        <f>'Weather Kenora'!J60</f>
        <v>340.2</v>
      </c>
      <c r="BQ48" s="100">
        <f>'Weather Kenora'!K60</f>
        <v>0</v>
      </c>
      <c r="BR48" s="100">
        <f>'Weather Kenora'!L60</f>
        <v>281.5</v>
      </c>
      <c r="BS48" s="100">
        <f>'Weather Kenora'!M60</f>
        <v>1.3</v>
      </c>
      <c r="BT48" s="100">
        <f>'Weather Kenora'!N60</f>
        <v>223.7</v>
      </c>
      <c r="BU48" s="100">
        <f>'Weather Kenora'!O60</f>
        <v>3.5</v>
      </c>
      <c r="BV48" s="100">
        <f>'Weather Kenora'!P60</f>
        <v>171.6</v>
      </c>
      <c r="BW48" s="100">
        <f>'Weather Kenora'!Q60</f>
        <v>11.4</v>
      </c>
      <c r="BX48" s="100">
        <f>'Weather Kenora'!R60</f>
        <v>2.6599999999999993</v>
      </c>
      <c r="BY48" s="5">
        <f>'Economic Variables'!D62</f>
        <v>6977.8</v>
      </c>
      <c r="BZ48" s="5">
        <f>'Economic Variables'!E62</f>
        <v>6983.4</v>
      </c>
      <c r="CA48" s="5">
        <f>'Economic Variables'!F62</f>
        <v>60.1</v>
      </c>
      <c r="CB48" s="5">
        <f>'Economic Variables'!G62</f>
        <v>60.3</v>
      </c>
      <c r="CC48" s="5">
        <f>'Economic Variables'!H62</f>
        <v>692620.80000000005</v>
      </c>
      <c r="CD48" s="5">
        <f>'Economic Variables'!I62</f>
        <v>7420.6</v>
      </c>
      <c r="CE48" s="5">
        <f>'Economic Variables'!J62</f>
        <v>6600.8</v>
      </c>
      <c r="CF48" s="5">
        <f>'Economic Variables'!K62</f>
        <v>427.5</v>
      </c>
      <c r="CG48" s="5">
        <f>'Economic Variables'!L62</f>
        <v>7596.5</v>
      </c>
      <c r="CH48" s="5">
        <f>'Economic Variables'!M62</f>
        <v>377.2</v>
      </c>
      <c r="CI48" s="5">
        <f>'Economic Variables'!N62</f>
        <v>784.9</v>
      </c>
      <c r="CJ48" s="5">
        <f t="shared" si="132"/>
        <v>15017.1</v>
      </c>
      <c r="CK48" s="5">
        <f>'Economic Variables'!P62</f>
        <v>693929</v>
      </c>
      <c r="CL48" s="5">
        <f>'Economic Variables'!Q62</f>
        <v>7409</v>
      </c>
      <c r="CM48" s="5">
        <f>'Economic Variables'!R62</f>
        <v>7549</v>
      </c>
      <c r="CN48" s="5">
        <f>'Economic Variables'!S62</f>
        <v>3070</v>
      </c>
      <c r="CO48" s="5">
        <f>'Economic Variables'!W62</f>
        <v>0</v>
      </c>
      <c r="CP48" s="5">
        <f>'Economic Variables'!X62</f>
        <v>0</v>
      </c>
      <c r="CQ48" s="5">
        <f>'Economic Variables'!Y62</f>
        <v>0</v>
      </c>
      <c r="CR48" s="5">
        <f t="shared" si="133"/>
        <v>47</v>
      </c>
      <c r="CS48" s="69">
        <f t="shared" si="134"/>
        <v>1.6720978579357175</v>
      </c>
      <c r="CT48" s="5">
        <f t="shared" si="135"/>
        <v>2209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1</v>
      </c>
      <c r="DF48">
        <v>0</v>
      </c>
      <c r="DG48">
        <f t="shared" si="137"/>
        <v>0</v>
      </c>
      <c r="DH48">
        <f t="shared" si="137"/>
        <v>1</v>
      </c>
      <c r="DI48">
        <f t="shared" si="136"/>
        <v>1</v>
      </c>
      <c r="DJ48">
        <v>30</v>
      </c>
      <c r="DK48">
        <v>22</v>
      </c>
      <c r="DL48">
        <v>0</v>
      </c>
      <c r="DM48">
        <v>0</v>
      </c>
      <c r="DN48">
        <f t="shared" si="104"/>
        <v>0</v>
      </c>
      <c r="DO48">
        <v>0</v>
      </c>
      <c r="DP48" s="61">
        <f t="shared" si="12"/>
        <v>0</v>
      </c>
      <c r="DQ48" s="61">
        <f t="shared" si="13"/>
        <v>0</v>
      </c>
      <c r="DR48" s="61">
        <f t="shared" si="14"/>
        <v>0</v>
      </c>
      <c r="DS48" s="61">
        <f t="shared" si="15"/>
        <v>0</v>
      </c>
      <c r="DT48" s="61">
        <f t="shared" si="16"/>
        <v>0</v>
      </c>
      <c r="DU48" s="61">
        <f t="shared" si="17"/>
        <v>0</v>
      </c>
      <c r="DV48" s="61">
        <f t="shared" si="18"/>
        <v>0</v>
      </c>
      <c r="DW48" s="61">
        <f t="shared" si="19"/>
        <v>0</v>
      </c>
      <c r="DX48" s="61">
        <f t="shared" si="20"/>
        <v>0</v>
      </c>
      <c r="DY48" s="61">
        <f t="shared" si="21"/>
        <v>0</v>
      </c>
      <c r="DZ48" s="61">
        <f t="shared" si="22"/>
        <v>0</v>
      </c>
      <c r="EA48" s="61">
        <f t="shared" si="23"/>
        <v>0</v>
      </c>
      <c r="EB48" s="61">
        <f t="shared" si="24"/>
        <v>0</v>
      </c>
      <c r="EC48" s="61">
        <f t="shared" si="25"/>
        <v>0</v>
      </c>
      <c r="ED48" s="61">
        <f t="shared" si="26"/>
        <v>0</v>
      </c>
      <c r="EE48" s="61">
        <f t="shared" si="27"/>
        <v>0</v>
      </c>
      <c r="EF48" s="61">
        <f t="shared" si="28"/>
        <v>0</v>
      </c>
      <c r="EG48" s="61">
        <f t="shared" si="29"/>
        <v>0</v>
      </c>
      <c r="EH48" s="61">
        <f t="shared" si="30"/>
        <v>0</v>
      </c>
      <c r="EI48" s="61">
        <f t="shared" si="31"/>
        <v>0</v>
      </c>
      <c r="EJ48" s="61">
        <f t="shared" si="32"/>
        <v>0</v>
      </c>
      <c r="EK48" s="61">
        <f t="shared" si="33"/>
        <v>0</v>
      </c>
      <c r="EL48" s="61">
        <f t="shared" si="34"/>
        <v>0</v>
      </c>
      <c r="EM48" s="61">
        <f t="shared" si="35"/>
        <v>0</v>
      </c>
      <c r="EN48" s="61">
        <f t="shared" si="36"/>
        <v>0</v>
      </c>
      <c r="EO48" s="61">
        <f t="shared" si="37"/>
        <v>0</v>
      </c>
      <c r="EP48" s="61">
        <f t="shared" si="38"/>
        <v>0</v>
      </c>
      <c r="EQ48" s="61">
        <f t="shared" si="39"/>
        <v>0</v>
      </c>
      <c r="ER48" s="67">
        <f t="shared" si="108"/>
        <v>19.939638365061441</v>
      </c>
      <c r="ES48" s="67">
        <f t="shared" si="109"/>
        <v>81.246319345311548</v>
      </c>
      <c r="ET48" s="67">
        <f t="shared" si="110"/>
        <v>2147.9617054467249</v>
      </c>
      <c r="EU48" s="67">
        <f t="shared" si="111"/>
        <v>37128.59534160146</v>
      </c>
      <c r="EV48" s="61">
        <f t="shared" si="112"/>
        <v>1575.1719173275981</v>
      </c>
      <c r="EW48" s="61">
        <f t="shared" si="113"/>
        <v>27227.636583841075</v>
      </c>
      <c r="EX48" s="16">
        <f t="shared" si="114"/>
        <v>29052080.420000285</v>
      </c>
      <c r="EY48" s="16">
        <f t="shared" si="115"/>
        <v>1029546.7501126084</v>
      </c>
      <c r="EZ48" s="16">
        <f t="shared" si="116"/>
        <v>30081627.170112893</v>
      </c>
      <c r="FA48" s="16">
        <f t="shared" si="117"/>
        <v>50178.568673342932</v>
      </c>
      <c r="FB48" s="16">
        <f t="shared" si="118"/>
        <v>12531527.329999976</v>
      </c>
      <c r="FC48" s="16">
        <f t="shared" si="119"/>
        <v>504364.28591034707</v>
      </c>
      <c r="FD48" s="16">
        <f t="shared" si="120"/>
        <v>13035891.615910323</v>
      </c>
      <c r="FE48" s="16">
        <f t="shared" si="121"/>
        <v>5369.0380931492355</v>
      </c>
      <c r="FF48" s="16">
        <f t="shared" si="122"/>
        <v>24431404.440000005</v>
      </c>
      <c r="FG48" s="16">
        <f t="shared" si="123"/>
        <v>892543.99432787648</v>
      </c>
      <c r="FH48" s="16">
        <f t="shared" si="124"/>
        <v>25323948.434327882</v>
      </c>
      <c r="FI48" s="16">
        <f t="shared" si="125"/>
        <v>62898.209999999985</v>
      </c>
      <c r="FJ48" s="16">
        <f t="shared" si="126"/>
        <v>526.33333333333326</v>
      </c>
      <c r="FK48" s="16">
        <f t="shared" si="127"/>
        <v>14935550.699999999</v>
      </c>
      <c r="FL48" s="16">
        <f t="shared" si="128"/>
        <v>2217860.3478198745</v>
      </c>
      <c r="FM48" s="16">
        <f t="shared" si="129"/>
        <v>17153411.047819875</v>
      </c>
      <c r="FN48" s="16">
        <f t="shared" si="130"/>
        <v>45320.390000000007</v>
      </c>
      <c r="FO48" s="16">
        <f t="shared" si="131"/>
        <v>21</v>
      </c>
      <c r="FP48" s="16">
        <f t="shared" si="64"/>
        <v>845281.7</v>
      </c>
      <c r="FQ48" s="16">
        <f t="shared" si="65"/>
        <v>1956</v>
      </c>
      <c r="FR48" s="16">
        <f t="shared" si="66"/>
        <v>13786</v>
      </c>
      <c r="FS48" s="16">
        <f t="shared" si="67"/>
        <v>9428.1146399999998</v>
      </c>
      <c r="FT48" s="16">
        <f t="shared" si="68"/>
        <v>25</v>
      </c>
      <c r="FU48" s="16">
        <f t="shared" si="69"/>
        <v>667.31</v>
      </c>
      <c r="FV48" s="16">
        <f t="shared" si="70"/>
        <v>195670.79999999996</v>
      </c>
      <c r="FW48" s="16">
        <f t="shared" si="71"/>
        <v>461</v>
      </c>
      <c r="FX48">
        <f t="shared" si="72"/>
        <v>0</v>
      </c>
      <c r="FY48">
        <f t="shared" si="73"/>
        <v>0</v>
      </c>
      <c r="FZ48">
        <f t="shared" si="74"/>
        <v>0</v>
      </c>
      <c r="GA48">
        <f t="shared" si="75"/>
        <v>0</v>
      </c>
      <c r="GB48">
        <f t="shared" si="76"/>
        <v>0</v>
      </c>
      <c r="GC48">
        <f t="shared" si="77"/>
        <v>0</v>
      </c>
      <c r="GD48">
        <f t="shared" si="78"/>
        <v>0</v>
      </c>
      <c r="GE48">
        <f t="shared" si="79"/>
        <v>0</v>
      </c>
      <c r="GF48">
        <f t="shared" si="80"/>
        <v>0</v>
      </c>
      <c r="GG48">
        <f t="shared" si="81"/>
        <v>0</v>
      </c>
      <c r="GH48">
        <f t="shared" si="82"/>
        <v>0</v>
      </c>
      <c r="GI48">
        <f t="shared" si="83"/>
        <v>0</v>
      </c>
      <c r="GJ48">
        <f t="shared" si="84"/>
        <v>0</v>
      </c>
      <c r="GK48">
        <f t="shared" si="85"/>
        <v>0</v>
      </c>
      <c r="GL48">
        <f t="shared" si="86"/>
        <v>0</v>
      </c>
      <c r="GM48">
        <f t="shared" si="87"/>
        <v>0</v>
      </c>
      <c r="GN48">
        <f t="shared" si="88"/>
        <v>0</v>
      </c>
      <c r="GO48">
        <f t="shared" si="89"/>
        <v>0</v>
      </c>
      <c r="GP48">
        <f t="shared" si="90"/>
        <v>0</v>
      </c>
      <c r="GQ48">
        <f t="shared" si="91"/>
        <v>0</v>
      </c>
      <c r="GR48">
        <f t="shared" si="92"/>
        <v>0</v>
      </c>
      <c r="GS48">
        <f t="shared" si="93"/>
        <v>0</v>
      </c>
      <c r="GT48">
        <f t="shared" si="94"/>
        <v>0</v>
      </c>
      <c r="GU48">
        <f t="shared" si="95"/>
        <v>0</v>
      </c>
      <c r="GV48">
        <f t="shared" si="96"/>
        <v>0</v>
      </c>
      <c r="GW48">
        <f t="shared" si="97"/>
        <v>0</v>
      </c>
      <c r="GX48">
        <f t="shared" si="98"/>
        <v>0</v>
      </c>
      <c r="GY48">
        <f t="shared" si="99"/>
        <v>0</v>
      </c>
      <c r="GZ48">
        <f t="shared" si="100"/>
        <v>0</v>
      </c>
      <c r="HA48" s="2">
        <f t="shared" si="138"/>
        <v>11</v>
      </c>
      <c r="HB48" s="2">
        <v>0</v>
      </c>
      <c r="HC48" s="2">
        <v>0</v>
      </c>
      <c r="HD48" s="2">
        <v>0</v>
      </c>
      <c r="HE48" s="2">
        <v>0</v>
      </c>
    </row>
    <row r="49" spans="1:213" s="2" customFormat="1" x14ac:dyDescent="0.25">
      <c r="A49" s="3">
        <v>42705</v>
      </c>
      <c r="B49">
        <f t="shared" si="105"/>
        <v>2016</v>
      </c>
      <c r="C49" s="2">
        <v>33165406.520000122</v>
      </c>
      <c r="D49" s="2">
        <f>VLOOKUP(B49,'Historic CDM'!$B$127:$I$138,2,FALSE)/12</f>
        <v>968293.08385370241</v>
      </c>
      <c r="E49" s="2">
        <f t="shared" si="3"/>
        <v>34133699.603853822</v>
      </c>
      <c r="F49" s="2">
        <v>45562.284336671466</v>
      </c>
      <c r="G49" s="230">
        <v>13296081.180000015</v>
      </c>
      <c r="H49" s="2">
        <f>VLOOKUP(B49,'Historic CDM'!$B$127:$I$138,3,FALSE)/12</f>
        <v>468591.72574287932</v>
      </c>
      <c r="I49" s="2">
        <f t="shared" si="4"/>
        <v>13764672.905742895</v>
      </c>
      <c r="J49" s="230">
        <v>4623.0607132412842</v>
      </c>
      <c r="K49" s="230">
        <v>25227204.989999995</v>
      </c>
      <c r="L49" s="2">
        <f>VLOOKUP(B49,'Historic CDM'!$B$127:$I$138,4,FALSE)/12</f>
        <v>739598.86175964552</v>
      </c>
      <c r="M49" s="2">
        <f t="shared" si="5"/>
        <v>25966803.851759639</v>
      </c>
      <c r="N49" s="234">
        <v>58985.900000000009</v>
      </c>
      <c r="O49" s="16">
        <v>467.2</v>
      </c>
      <c r="P49" s="231">
        <v>15718515.190000001</v>
      </c>
      <c r="Q49" s="231">
        <f>VLOOKUP(B49,'Historic CDM'!$B$127:$I$138,5,FALSE)/12</f>
        <v>2217860.3478198745</v>
      </c>
      <c r="R49" s="2">
        <f t="shared" si="6"/>
        <v>17936375.537819877</v>
      </c>
      <c r="S49" s="2">
        <v>45814.04</v>
      </c>
      <c r="T49" s="231">
        <v>21</v>
      </c>
      <c r="U49" s="231">
        <v>880642</v>
      </c>
      <c r="V49" s="2">
        <v>1842</v>
      </c>
      <c r="W49" s="2">
        <v>13252</v>
      </c>
      <c r="X49" s="231">
        <v>9428.1146399999998</v>
      </c>
      <c r="Y49" s="2">
        <v>25</v>
      </c>
      <c r="Z49" s="231">
        <v>133</v>
      </c>
      <c r="AA49" s="233">
        <v>179511.39000000007</v>
      </c>
      <c r="AB49" s="232">
        <v>428</v>
      </c>
      <c r="AC49" s="237">
        <v>3783004.8999999971</v>
      </c>
      <c r="AD49" s="231">
        <f>VLOOKUP(B49,'Historic CDM'!$N$127:$S$138,2,FALSE)/12</f>
        <v>61253.666258905985</v>
      </c>
      <c r="AE49" s="2">
        <f t="shared" si="7"/>
        <v>3844258.5662589031</v>
      </c>
      <c r="AF49" s="163">
        <v>4664</v>
      </c>
      <c r="AG49" s="231">
        <v>2193784.3899999945</v>
      </c>
      <c r="AH49" s="231">
        <f>VLOOKUP(B49,'Historic CDM'!$N$127:$S$138,3,FALSE)/12</f>
        <v>35772.560167467753</v>
      </c>
      <c r="AI49" s="2">
        <f t="shared" si="8"/>
        <v>2229556.9501674622</v>
      </c>
      <c r="AJ49" s="247">
        <v>751</v>
      </c>
      <c r="AK49" s="231">
        <v>3792042.45</v>
      </c>
      <c r="AL49" s="231">
        <f>VLOOKUP(B49,'Historic CDM'!$N$127:$S$138,4,FALSE)/12</f>
        <v>152945.13256823094</v>
      </c>
      <c r="AM49" s="2">
        <f t="shared" si="9"/>
        <v>3944987.582568231</v>
      </c>
      <c r="AN49" s="232">
        <v>8549.2500000000018</v>
      </c>
      <c r="AO49" s="4">
        <v>59</v>
      </c>
      <c r="AP49" s="231">
        <v>33076.69</v>
      </c>
      <c r="AQ49" s="232">
        <v>97</v>
      </c>
      <c r="AR49" s="232">
        <v>534</v>
      </c>
      <c r="AS49" s="231">
        <v>16910.809999999998</v>
      </c>
      <c r="AT49">
        <v>33</v>
      </c>
      <c r="AU49" s="100">
        <f>'Weather Thunder Bay'!D61</f>
        <v>898.98</v>
      </c>
      <c r="AV49" s="100">
        <f>'Weather Thunder Bay'!E61</f>
        <v>0</v>
      </c>
      <c r="AW49" s="100">
        <f>'Weather Thunder Bay'!F61</f>
        <v>836.98</v>
      </c>
      <c r="AX49" s="100">
        <f>'Weather Thunder Bay'!G61</f>
        <v>0</v>
      </c>
      <c r="AY49" s="100">
        <f>'Weather Thunder Bay'!H61</f>
        <v>774.98</v>
      </c>
      <c r="AZ49" s="100">
        <f>'Weather Thunder Bay'!I61</f>
        <v>0</v>
      </c>
      <c r="BA49" s="100">
        <f>'Weather Thunder Bay'!J61</f>
        <v>712.98</v>
      </c>
      <c r="BB49" s="100">
        <f>'Weather Thunder Bay'!K61</f>
        <v>0</v>
      </c>
      <c r="BC49" s="100">
        <f>'Weather Thunder Bay'!L61</f>
        <v>650.98</v>
      </c>
      <c r="BD49" s="100">
        <f>'Weather Thunder Bay'!M61</f>
        <v>0</v>
      </c>
      <c r="BE49" s="100">
        <f>'Weather Thunder Bay'!N61</f>
        <v>588.98</v>
      </c>
      <c r="BF49" s="100">
        <f>'Weather Thunder Bay'!O61</f>
        <v>0</v>
      </c>
      <c r="BG49" s="100">
        <f>'Weather Thunder Bay'!P61</f>
        <v>526.98</v>
      </c>
      <c r="BH49" s="100">
        <f>'Weather Thunder Bay'!Q61</f>
        <v>0</v>
      </c>
      <c r="BI49" s="100">
        <f>'Weather Thunder Bay'!R61</f>
        <v>-8.9992658641132621</v>
      </c>
      <c r="BJ49" s="100">
        <f>'Weather Kenora'!D61</f>
        <v>1030.3</v>
      </c>
      <c r="BK49" s="100">
        <f>'Weather Kenora'!E61</f>
        <v>0</v>
      </c>
      <c r="BL49" s="100">
        <f>'Weather Kenora'!F61</f>
        <v>968.3</v>
      </c>
      <c r="BM49" s="100">
        <f>'Weather Kenora'!G61</f>
        <v>0</v>
      </c>
      <c r="BN49" s="100">
        <f>'Weather Kenora'!H61</f>
        <v>906.3</v>
      </c>
      <c r="BO49" s="100">
        <f>'Weather Kenora'!I61</f>
        <v>0</v>
      </c>
      <c r="BP49" s="100">
        <f>'Weather Kenora'!J61</f>
        <v>844.3</v>
      </c>
      <c r="BQ49" s="100">
        <f>'Weather Kenora'!K61</f>
        <v>0</v>
      </c>
      <c r="BR49" s="100">
        <f>'Weather Kenora'!L61</f>
        <v>782.3</v>
      </c>
      <c r="BS49" s="100">
        <f>'Weather Kenora'!M61</f>
        <v>0</v>
      </c>
      <c r="BT49" s="100">
        <f>'Weather Kenora'!N61</f>
        <v>720.3</v>
      </c>
      <c r="BU49" s="100">
        <f>'Weather Kenora'!O61</f>
        <v>0</v>
      </c>
      <c r="BV49" s="100">
        <f>'Weather Kenora'!P61</f>
        <v>658.3</v>
      </c>
      <c r="BW49" s="100">
        <f>'Weather Kenora'!Q61</f>
        <v>0</v>
      </c>
      <c r="BX49" s="100">
        <f>'Weather Kenora'!R61</f>
        <v>-13.235483870967743</v>
      </c>
      <c r="BY49" s="5">
        <f>'Economic Variables'!D63</f>
        <v>6992.4</v>
      </c>
      <c r="BZ49" s="5">
        <f>'Economic Variables'!E63</f>
        <v>6999.9</v>
      </c>
      <c r="CA49" s="5">
        <f>'Economic Variables'!F63</f>
        <v>60.2</v>
      </c>
      <c r="CB49" s="5">
        <f>'Economic Variables'!G63</f>
        <v>60</v>
      </c>
      <c r="CC49" s="5">
        <f>'Economic Variables'!H63</f>
        <v>692620.80000000005</v>
      </c>
      <c r="CD49" s="5">
        <f>'Economic Variables'!I63</f>
        <v>7420.6</v>
      </c>
      <c r="CE49" s="5">
        <f>'Economic Variables'!J63</f>
        <v>6600.8</v>
      </c>
      <c r="CF49" s="5">
        <f>'Economic Variables'!K63</f>
        <v>427.5</v>
      </c>
      <c r="CG49" s="5">
        <f>'Economic Variables'!L63</f>
        <v>7596.5</v>
      </c>
      <c r="CH49" s="5">
        <f>'Economic Variables'!M63</f>
        <v>377.2</v>
      </c>
      <c r="CI49" s="5">
        <f>'Economic Variables'!N63</f>
        <v>784.9</v>
      </c>
      <c r="CJ49" s="5">
        <f t="shared" si="132"/>
        <v>15017.1</v>
      </c>
      <c r="CK49" s="5">
        <f>'Economic Variables'!P63</f>
        <v>693929</v>
      </c>
      <c r="CL49" s="5">
        <f>'Economic Variables'!Q63</f>
        <v>7409</v>
      </c>
      <c r="CM49" s="5">
        <f>'Economic Variables'!R63</f>
        <v>7549</v>
      </c>
      <c r="CN49" s="5">
        <f>'Economic Variables'!S63</f>
        <v>3070</v>
      </c>
      <c r="CO49" s="5">
        <f>'Economic Variables'!W63</f>
        <v>0</v>
      </c>
      <c r="CP49" s="5">
        <f>'Economic Variables'!X63</f>
        <v>0</v>
      </c>
      <c r="CQ49" s="5">
        <f>'Economic Variables'!Y63</f>
        <v>0</v>
      </c>
      <c r="CR49" s="5">
        <f t="shared" si="133"/>
        <v>48</v>
      </c>
      <c r="CS49" s="69">
        <f t="shared" si="134"/>
        <v>1.6812412373755872</v>
      </c>
      <c r="CT49" s="5">
        <f t="shared" si="135"/>
        <v>2304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1</v>
      </c>
      <c r="DG49">
        <f t="shared" si="137"/>
        <v>0</v>
      </c>
      <c r="DH49">
        <f t="shared" si="137"/>
        <v>0</v>
      </c>
      <c r="DI49">
        <f t="shared" si="136"/>
        <v>0</v>
      </c>
      <c r="DJ49">
        <v>31</v>
      </c>
      <c r="DK49">
        <v>20</v>
      </c>
      <c r="DL49">
        <v>0</v>
      </c>
      <c r="DM49">
        <v>0</v>
      </c>
      <c r="DN49">
        <f t="shared" si="104"/>
        <v>0</v>
      </c>
      <c r="DO49">
        <v>0</v>
      </c>
      <c r="DP49" s="61">
        <f t="shared" si="12"/>
        <v>0</v>
      </c>
      <c r="DQ49" s="61">
        <f t="shared" si="13"/>
        <v>0</v>
      </c>
      <c r="DR49" s="61">
        <f t="shared" si="14"/>
        <v>0</v>
      </c>
      <c r="DS49" s="61">
        <f t="shared" si="15"/>
        <v>0</v>
      </c>
      <c r="DT49" s="61">
        <f t="shared" si="16"/>
        <v>0</v>
      </c>
      <c r="DU49" s="61">
        <f t="shared" si="17"/>
        <v>0</v>
      </c>
      <c r="DV49" s="61">
        <f t="shared" si="18"/>
        <v>0</v>
      </c>
      <c r="DW49" s="61">
        <f t="shared" si="19"/>
        <v>0</v>
      </c>
      <c r="DX49" s="61">
        <f t="shared" si="20"/>
        <v>0</v>
      </c>
      <c r="DY49" s="61">
        <f t="shared" si="21"/>
        <v>0</v>
      </c>
      <c r="DZ49" s="61">
        <f t="shared" si="22"/>
        <v>0</v>
      </c>
      <c r="EA49" s="61">
        <f t="shared" si="23"/>
        <v>0</v>
      </c>
      <c r="EB49" s="61">
        <f t="shared" si="24"/>
        <v>0</v>
      </c>
      <c r="EC49" s="61">
        <f t="shared" si="25"/>
        <v>0</v>
      </c>
      <c r="ED49" s="61">
        <f t="shared" si="26"/>
        <v>0</v>
      </c>
      <c r="EE49" s="61">
        <f t="shared" si="27"/>
        <v>0</v>
      </c>
      <c r="EF49" s="61">
        <f t="shared" si="28"/>
        <v>0</v>
      </c>
      <c r="EG49" s="61">
        <f t="shared" si="29"/>
        <v>0</v>
      </c>
      <c r="EH49" s="61">
        <f t="shared" si="30"/>
        <v>0</v>
      </c>
      <c r="EI49" s="61">
        <f t="shared" si="31"/>
        <v>0</v>
      </c>
      <c r="EJ49" s="61">
        <f t="shared" si="32"/>
        <v>0</v>
      </c>
      <c r="EK49" s="61">
        <f t="shared" si="33"/>
        <v>0</v>
      </c>
      <c r="EL49" s="61">
        <f t="shared" si="34"/>
        <v>0</v>
      </c>
      <c r="EM49" s="61">
        <f t="shared" si="35"/>
        <v>0</v>
      </c>
      <c r="EN49" s="61">
        <f t="shared" si="36"/>
        <v>0</v>
      </c>
      <c r="EO49" s="61">
        <f t="shared" si="37"/>
        <v>0</v>
      </c>
      <c r="EP49" s="61">
        <f t="shared" si="38"/>
        <v>0</v>
      </c>
      <c r="EQ49" s="61">
        <f t="shared" si="39"/>
        <v>0</v>
      </c>
      <c r="ER49" s="67">
        <f t="shared" si="108"/>
        <v>24.166634751213707</v>
      </c>
      <c r="ES49" s="67">
        <f t="shared" si="109"/>
        <v>96.044965484686131</v>
      </c>
      <c r="ET49" s="67">
        <f t="shared" si="110"/>
        <v>2778.9815766009888</v>
      </c>
      <c r="EU49" s="67">
        <f t="shared" si="111"/>
        <v>42705.65604242828</v>
      </c>
      <c r="EV49" s="61">
        <f t="shared" si="112"/>
        <v>1792.8913397425736</v>
      </c>
      <c r="EW49" s="61">
        <f t="shared" si="113"/>
        <v>27552.036156405338</v>
      </c>
      <c r="EX49" s="16">
        <f t="shared" si="114"/>
        <v>36948411.420000121</v>
      </c>
      <c r="EY49" s="16">
        <f t="shared" si="115"/>
        <v>1029546.7501126084</v>
      </c>
      <c r="EZ49" s="16">
        <f t="shared" si="116"/>
        <v>37977958.170112722</v>
      </c>
      <c r="FA49" s="16">
        <f t="shared" si="117"/>
        <v>50226.284336671466</v>
      </c>
      <c r="FB49" s="16">
        <f t="shared" si="118"/>
        <v>15489865.57000001</v>
      </c>
      <c r="FC49" s="16">
        <f t="shared" si="119"/>
        <v>504364.28591034707</v>
      </c>
      <c r="FD49" s="16">
        <f t="shared" si="120"/>
        <v>15994229.855910357</v>
      </c>
      <c r="FE49" s="16">
        <f t="shared" si="121"/>
        <v>5374.0607132412842</v>
      </c>
      <c r="FF49" s="16">
        <f t="shared" si="122"/>
        <v>29019247.439999994</v>
      </c>
      <c r="FG49" s="16">
        <f t="shared" si="123"/>
        <v>892543.99432787648</v>
      </c>
      <c r="FH49" s="16">
        <f t="shared" si="124"/>
        <v>29911791.434327871</v>
      </c>
      <c r="FI49" s="16">
        <f t="shared" si="125"/>
        <v>67535.150000000009</v>
      </c>
      <c r="FJ49" s="16">
        <f t="shared" si="126"/>
        <v>526.20000000000005</v>
      </c>
      <c r="FK49" s="16">
        <f t="shared" si="127"/>
        <v>15718515.190000001</v>
      </c>
      <c r="FL49" s="16">
        <f t="shared" si="128"/>
        <v>2217860.3478198745</v>
      </c>
      <c r="FM49" s="16">
        <f t="shared" si="129"/>
        <v>17936375.537819877</v>
      </c>
      <c r="FN49" s="16">
        <f t="shared" si="130"/>
        <v>45814.04</v>
      </c>
      <c r="FO49" s="16">
        <f t="shared" si="131"/>
        <v>21</v>
      </c>
      <c r="FP49" s="16">
        <f t="shared" si="64"/>
        <v>913718.69</v>
      </c>
      <c r="FQ49" s="16">
        <f t="shared" si="65"/>
        <v>1939</v>
      </c>
      <c r="FR49" s="16">
        <f t="shared" si="66"/>
        <v>13786</v>
      </c>
      <c r="FS49" s="16">
        <f t="shared" si="67"/>
        <v>9428.1146399999998</v>
      </c>
      <c r="FT49" s="16">
        <f t="shared" si="68"/>
        <v>25</v>
      </c>
      <c r="FU49" s="16">
        <f t="shared" si="69"/>
        <v>1031.98</v>
      </c>
      <c r="FV49" s="16">
        <f t="shared" si="70"/>
        <v>196422.20000000007</v>
      </c>
      <c r="FW49" s="16">
        <f t="shared" si="71"/>
        <v>461</v>
      </c>
      <c r="FX49">
        <f t="shared" si="72"/>
        <v>0</v>
      </c>
      <c r="FY49">
        <f t="shared" si="73"/>
        <v>0</v>
      </c>
      <c r="FZ49">
        <f t="shared" si="74"/>
        <v>0</v>
      </c>
      <c r="GA49">
        <f t="shared" si="75"/>
        <v>0</v>
      </c>
      <c r="GB49">
        <f t="shared" si="76"/>
        <v>0</v>
      </c>
      <c r="GC49">
        <f t="shared" si="77"/>
        <v>0</v>
      </c>
      <c r="GD49">
        <f t="shared" si="78"/>
        <v>0</v>
      </c>
      <c r="GE49">
        <f t="shared" si="79"/>
        <v>0</v>
      </c>
      <c r="GF49">
        <f t="shared" si="80"/>
        <v>0</v>
      </c>
      <c r="GG49">
        <f t="shared" si="81"/>
        <v>0</v>
      </c>
      <c r="GH49">
        <f t="shared" si="82"/>
        <v>0</v>
      </c>
      <c r="GI49">
        <f t="shared" si="83"/>
        <v>0</v>
      </c>
      <c r="GJ49">
        <f t="shared" si="84"/>
        <v>0</v>
      </c>
      <c r="GK49">
        <f t="shared" si="85"/>
        <v>0</v>
      </c>
      <c r="GL49">
        <f t="shared" si="86"/>
        <v>0</v>
      </c>
      <c r="GM49">
        <f t="shared" si="87"/>
        <v>0</v>
      </c>
      <c r="GN49">
        <f t="shared" si="88"/>
        <v>0</v>
      </c>
      <c r="GO49">
        <f t="shared" si="89"/>
        <v>0</v>
      </c>
      <c r="GP49">
        <f t="shared" si="90"/>
        <v>0</v>
      </c>
      <c r="GQ49">
        <f t="shared" si="91"/>
        <v>0</v>
      </c>
      <c r="GR49">
        <f t="shared" si="92"/>
        <v>0</v>
      </c>
      <c r="GS49">
        <f t="shared" si="93"/>
        <v>0</v>
      </c>
      <c r="GT49">
        <f t="shared" si="94"/>
        <v>0</v>
      </c>
      <c r="GU49">
        <f t="shared" si="95"/>
        <v>0</v>
      </c>
      <c r="GV49">
        <f t="shared" si="96"/>
        <v>0</v>
      </c>
      <c r="GW49">
        <f t="shared" si="97"/>
        <v>0</v>
      </c>
      <c r="GX49">
        <f t="shared" si="98"/>
        <v>0</v>
      </c>
      <c r="GY49">
        <f t="shared" si="99"/>
        <v>0</v>
      </c>
      <c r="GZ49">
        <f t="shared" si="100"/>
        <v>0</v>
      </c>
      <c r="HA49" s="2">
        <f t="shared" si="138"/>
        <v>12</v>
      </c>
      <c r="HB49" s="2">
        <v>0</v>
      </c>
      <c r="HC49" s="2">
        <v>0</v>
      </c>
      <c r="HD49" s="2">
        <v>0</v>
      </c>
      <c r="HE49" s="2">
        <v>0</v>
      </c>
    </row>
    <row r="50" spans="1:213" s="2" customFormat="1" x14ac:dyDescent="0.25">
      <c r="A50" s="3">
        <v>42736</v>
      </c>
      <c r="B50">
        <f t="shared" si="105"/>
        <v>2017</v>
      </c>
      <c r="C50" s="2">
        <v>33032430.919999667</v>
      </c>
      <c r="D50" s="2">
        <f>VLOOKUP(B50,'Historic CDM'!$B$127:$I$138,2,FALSE)/12</f>
        <v>1343304.3459005181</v>
      </c>
      <c r="E50" s="2">
        <f t="shared" si="3"/>
        <v>34375735.265900187</v>
      </c>
      <c r="F50" s="2">
        <v>45574.642168335733</v>
      </c>
      <c r="G50" s="230">
        <v>13641118.079999987</v>
      </c>
      <c r="H50" s="2">
        <f>VLOOKUP(B50,'Historic CDM'!$B$127:$I$138,3,FALSE)/12</f>
        <v>702335.13689375902</v>
      </c>
      <c r="I50" s="2">
        <f t="shared" si="4"/>
        <v>14343453.216893746</v>
      </c>
      <c r="J50" s="230">
        <v>4627.0303566206421</v>
      </c>
      <c r="K50" s="230">
        <v>25688282.369999997</v>
      </c>
      <c r="L50" s="2">
        <f>VLOOKUP(B50,'Historic CDM'!$B$127:$I$138,4,FALSE)/12</f>
        <v>836019.05773248756</v>
      </c>
      <c r="M50" s="2">
        <f t="shared" si="5"/>
        <v>26524301.427732486</v>
      </c>
      <c r="N50" s="234">
        <v>59455.989999999991</v>
      </c>
      <c r="O50" s="16">
        <v>470.6</v>
      </c>
      <c r="P50" s="231">
        <v>13755325.58</v>
      </c>
      <c r="Q50" s="231">
        <f>VLOOKUP(B50,'Historic CDM'!$B$127:$I$138,5,FALSE)/12</f>
        <v>2724242.6764079235</v>
      </c>
      <c r="R50" s="2">
        <f t="shared" si="6"/>
        <v>16479568.256407924</v>
      </c>
      <c r="S50" s="2">
        <v>40526.170000000006</v>
      </c>
      <c r="T50" s="231">
        <v>20</v>
      </c>
      <c r="U50" s="231">
        <v>856840.31</v>
      </c>
      <c r="V50" s="2">
        <v>1842.6699999999998</v>
      </c>
      <c r="W50" s="2">
        <v>13293</v>
      </c>
      <c r="X50" s="231">
        <v>9428.1146399999998</v>
      </c>
      <c r="Y50" s="2">
        <v>25</v>
      </c>
      <c r="Z50" s="231">
        <v>133</v>
      </c>
      <c r="AA50" s="233">
        <v>179511.39000000007</v>
      </c>
      <c r="AB50" s="232">
        <v>428</v>
      </c>
      <c r="AC50" s="237">
        <v>3795885.9300000034</v>
      </c>
      <c r="AD50" s="231">
        <f>VLOOKUP(B50,'Historic CDM'!$N$127:$S$138,2,FALSE)/12</f>
        <v>115666.12017137295</v>
      </c>
      <c r="AE50" s="2">
        <f t="shared" si="7"/>
        <v>3911552.0501713762</v>
      </c>
      <c r="AF50" s="246">
        <v>4752</v>
      </c>
      <c r="AG50" s="231">
        <v>2261501.2000000011</v>
      </c>
      <c r="AH50" s="231">
        <f>VLOOKUP(B50,'Historic CDM'!$N$127:$S$138,3,FALSE)/12</f>
        <v>33039.756060460866</v>
      </c>
      <c r="AI50" s="2">
        <f t="shared" si="8"/>
        <v>2294540.9560604622</v>
      </c>
      <c r="AJ50" s="247">
        <v>755</v>
      </c>
      <c r="AK50" s="231">
        <v>3685163.51</v>
      </c>
      <c r="AL50" s="231">
        <f>VLOOKUP(B50,'Historic CDM'!$N$127:$S$138,4,FALSE)/12</f>
        <v>163097.35250792245</v>
      </c>
      <c r="AM50" s="2">
        <f t="shared" si="9"/>
        <v>3848260.8625079221</v>
      </c>
      <c r="AN50" s="232">
        <v>8517.1200000000026</v>
      </c>
      <c r="AO50" s="4">
        <v>59</v>
      </c>
      <c r="AP50" s="231">
        <v>45104.69</v>
      </c>
      <c r="AQ50" s="232">
        <v>97</v>
      </c>
      <c r="AR50" s="232">
        <v>534</v>
      </c>
      <c r="AS50" s="231">
        <v>16910.809999999998</v>
      </c>
      <c r="AT50">
        <v>33</v>
      </c>
      <c r="AU50" s="100">
        <f>'Weather Thunder Bay'!D62</f>
        <v>929.9</v>
      </c>
      <c r="AV50" s="100">
        <f>'Weather Thunder Bay'!E62</f>
        <v>0</v>
      </c>
      <c r="AW50" s="100">
        <f>'Weather Thunder Bay'!F62</f>
        <v>867.9</v>
      </c>
      <c r="AX50" s="100">
        <f>'Weather Thunder Bay'!G62</f>
        <v>0</v>
      </c>
      <c r="AY50" s="100">
        <f>'Weather Thunder Bay'!H62</f>
        <v>805.9</v>
      </c>
      <c r="AZ50" s="100">
        <f>'Weather Thunder Bay'!I62</f>
        <v>0</v>
      </c>
      <c r="BA50" s="100">
        <f>'Weather Thunder Bay'!J62</f>
        <v>743.9</v>
      </c>
      <c r="BB50" s="100">
        <f>'Weather Thunder Bay'!K62</f>
        <v>0</v>
      </c>
      <c r="BC50" s="100">
        <f>'Weather Thunder Bay'!L62</f>
        <v>681.9</v>
      </c>
      <c r="BD50" s="100">
        <f>'Weather Thunder Bay'!M62</f>
        <v>0</v>
      </c>
      <c r="BE50" s="100">
        <f>'Weather Thunder Bay'!N62</f>
        <v>619.9</v>
      </c>
      <c r="BF50" s="100">
        <f>'Weather Thunder Bay'!O62</f>
        <v>0</v>
      </c>
      <c r="BG50" s="100">
        <f>'Weather Thunder Bay'!P62</f>
        <v>557.9</v>
      </c>
      <c r="BH50" s="100">
        <f>'Weather Thunder Bay'!Q62</f>
        <v>0</v>
      </c>
      <c r="BI50" s="100">
        <f>'Weather Thunder Bay'!R62</f>
        <v>-9.9967741935483883</v>
      </c>
      <c r="BJ50" s="100">
        <f>'Weather Kenora'!D62</f>
        <v>1006.7</v>
      </c>
      <c r="BK50" s="100">
        <f>'Weather Kenora'!E62</f>
        <v>0</v>
      </c>
      <c r="BL50" s="100">
        <f>'Weather Kenora'!F62</f>
        <v>944.7</v>
      </c>
      <c r="BM50" s="100">
        <f>'Weather Kenora'!G62</f>
        <v>0</v>
      </c>
      <c r="BN50" s="100">
        <f>'Weather Kenora'!H62</f>
        <v>882.7</v>
      </c>
      <c r="BO50" s="100">
        <f>'Weather Kenora'!I62</f>
        <v>0</v>
      </c>
      <c r="BP50" s="100">
        <f>'Weather Kenora'!J62</f>
        <v>820.7</v>
      </c>
      <c r="BQ50" s="100">
        <f>'Weather Kenora'!K62</f>
        <v>0</v>
      </c>
      <c r="BR50" s="100">
        <f>'Weather Kenora'!L62</f>
        <v>758.7</v>
      </c>
      <c r="BS50" s="100">
        <f>'Weather Kenora'!M62</f>
        <v>0</v>
      </c>
      <c r="BT50" s="100">
        <f>'Weather Kenora'!N62</f>
        <v>696.7</v>
      </c>
      <c r="BU50" s="100">
        <f>'Weather Kenora'!O62</f>
        <v>0</v>
      </c>
      <c r="BV50" s="100">
        <f>'Weather Kenora'!P62</f>
        <v>634.70000000000005</v>
      </c>
      <c r="BW50" s="100">
        <f>'Weather Kenora'!Q62</f>
        <v>0</v>
      </c>
      <c r="BX50" s="100">
        <f>'Weather Kenora'!R62</f>
        <v>-12.474193548387095</v>
      </c>
      <c r="BY50" s="5">
        <f>'Economic Variables'!D64</f>
        <v>7014.6</v>
      </c>
      <c r="BZ50" s="5">
        <f>'Economic Variables'!E64</f>
        <v>6982.5</v>
      </c>
      <c r="CA50" s="5">
        <f>'Economic Variables'!F64</f>
        <v>60.1</v>
      </c>
      <c r="CB50" s="5">
        <f>'Economic Variables'!G64</f>
        <v>59.4</v>
      </c>
      <c r="CC50" s="5">
        <f>'Economic Variables'!H64</f>
        <v>711695.1</v>
      </c>
      <c r="CD50" s="5">
        <f>'Economic Variables'!I64</f>
        <v>7780.9</v>
      </c>
      <c r="CE50" s="5">
        <f>'Economic Variables'!J64</f>
        <v>6969</v>
      </c>
      <c r="CF50" s="5">
        <f>'Economic Variables'!K64</f>
        <v>457.1</v>
      </c>
      <c r="CG50" s="5">
        <f>'Economic Variables'!L64</f>
        <v>7434.8</v>
      </c>
      <c r="CH50" s="5">
        <f>'Economic Variables'!M64</f>
        <v>287.5</v>
      </c>
      <c r="CI50" s="5">
        <f>'Economic Variables'!N64</f>
        <v>971.8</v>
      </c>
      <c r="CJ50" s="5">
        <f t="shared" si="132"/>
        <v>15215.7</v>
      </c>
      <c r="CK50" s="5">
        <f>'Economic Variables'!P64</f>
        <v>704469</v>
      </c>
      <c r="CL50" s="5">
        <f>'Economic Variables'!Q64</f>
        <v>7584</v>
      </c>
      <c r="CM50" s="5">
        <f>'Economic Variables'!R64</f>
        <v>7619</v>
      </c>
      <c r="CN50" s="5">
        <f>'Economic Variables'!S64</f>
        <v>3039</v>
      </c>
      <c r="CO50" s="5">
        <f>'Economic Variables'!W64</f>
        <v>439.66666666666669</v>
      </c>
      <c r="CP50" s="5">
        <f>'Economic Variables'!X64</f>
        <v>3</v>
      </c>
      <c r="CQ50" s="5">
        <f>'Economic Variables'!Y64</f>
        <v>0</v>
      </c>
      <c r="CR50" s="5">
        <f t="shared" si="133"/>
        <v>49</v>
      </c>
      <c r="CS50" s="69">
        <f t="shared" si="134"/>
        <v>1.6901960800285136</v>
      </c>
      <c r="CT50" s="5">
        <f t="shared" si="135"/>
        <v>2401</v>
      </c>
      <c r="CU50">
        <v>1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f t="shared" si="137"/>
        <v>0</v>
      </c>
      <c r="DH50">
        <f t="shared" si="137"/>
        <v>0</v>
      </c>
      <c r="DI50">
        <f t="shared" si="136"/>
        <v>0</v>
      </c>
      <c r="DJ50">
        <v>31</v>
      </c>
      <c r="DK50">
        <v>22</v>
      </c>
      <c r="DL50">
        <v>0</v>
      </c>
      <c r="DM50">
        <v>0</v>
      </c>
      <c r="DN50">
        <f t="shared" si="104"/>
        <v>0</v>
      </c>
      <c r="DO50">
        <v>0</v>
      </c>
      <c r="DP50" s="61">
        <f t="shared" si="12"/>
        <v>0</v>
      </c>
      <c r="DQ50" s="61">
        <f t="shared" si="13"/>
        <v>0</v>
      </c>
      <c r="DR50" s="61">
        <f t="shared" si="14"/>
        <v>0</v>
      </c>
      <c r="DS50" s="61">
        <f t="shared" si="15"/>
        <v>0</v>
      </c>
      <c r="DT50" s="61">
        <f t="shared" si="16"/>
        <v>0</v>
      </c>
      <c r="DU50" s="61">
        <f t="shared" si="17"/>
        <v>0</v>
      </c>
      <c r="DV50" s="61">
        <f t="shared" si="18"/>
        <v>0</v>
      </c>
      <c r="DW50" s="61">
        <f t="shared" si="19"/>
        <v>0</v>
      </c>
      <c r="DX50" s="61">
        <f t="shared" si="20"/>
        <v>0</v>
      </c>
      <c r="DY50" s="61">
        <f t="shared" si="21"/>
        <v>0</v>
      </c>
      <c r="DZ50" s="61">
        <f t="shared" si="22"/>
        <v>0</v>
      </c>
      <c r="EA50" s="61">
        <f t="shared" si="23"/>
        <v>0</v>
      </c>
      <c r="EB50" s="61">
        <f t="shared" si="24"/>
        <v>0</v>
      </c>
      <c r="EC50" s="61">
        <f t="shared" si="25"/>
        <v>0</v>
      </c>
      <c r="ED50" s="61">
        <f t="shared" si="26"/>
        <v>0</v>
      </c>
      <c r="EE50" s="61">
        <f t="shared" si="27"/>
        <v>0</v>
      </c>
      <c r="EF50" s="61">
        <f t="shared" si="28"/>
        <v>0</v>
      </c>
      <c r="EG50" s="61">
        <f t="shared" si="29"/>
        <v>0</v>
      </c>
      <c r="EH50" s="61">
        <f t="shared" si="30"/>
        <v>0</v>
      </c>
      <c r="EI50" s="61">
        <f t="shared" si="31"/>
        <v>0</v>
      </c>
      <c r="EJ50" s="61">
        <f t="shared" si="32"/>
        <v>0</v>
      </c>
      <c r="EK50" s="61">
        <f t="shared" si="33"/>
        <v>0</v>
      </c>
      <c r="EL50" s="61">
        <f t="shared" si="34"/>
        <v>0</v>
      </c>
      <c r="EM50" s="61">
        <f t="shared" si="35"/>
        <v>0</v>
      </c>
      <c r="EN50" s="61">
        <f t="shared" si="36"/>
        <v>0</v>
      </c>
      <c r="EO50" s="61">
        <f t="shared" si="37"/>
        <v>0</v>
      </c>
      <c r="EP50" s="61">
        <f t="shared" si="38"/>
        <v>0</v>
      </c>
      <c r="EQ50" s="61">
        <f t="shared" si="39"/>
        <v>0</v>
      </c>
      <c r="ER50" s="67">
        <f t="shared" si="108"/>
        <v>24.331396435345269</v>
      </c>
      <c r="ES50" s="67">
        <f t="shared" si="109"/>
        <v>99.997623441693761</v>
      </c>
      <c r="ET50" s="67">
        <f t="shared" si="110"/>
        <v>2561.9423393474949</v>
      </c>
      <c r="EU50" s="67">
        <f t="shared" si="111"/>
        <v>37453.564219108914</v>
      </c>
      <c r="EV50" s="61">
        <f t="shared" si="112"/>
        <v>1818.1526279240288</v>
      </c>
      <c r="EW50" s="61">
        <f t="shared" si="113"/>
        <v>26579.948800657941</v>
      </c>
      <c r="EX50" s="16">
        <f t="shared" si="114"/>
        <v>36828316.849999666</v>
      </c>
      <c r="EY50" s="16">
        <f t="shared" si="115"/>
        <v>1458970.4660718911</v>
      </c>
      <c r="EZ50" s="16">
        <f t="shared" si="116"/>
        <v>38287287.316071562</v>
      </c>
      <c r="FA50" s="16">
        <f t="shared" si="117"/>
        <v>50326.642168335733</v>
      </c>
      <c r="FB50" s="16">
        <f t="shared" si="118"/>
        <v>15902619.279999988</v>
      </c>
      <c r="FC50" s="16">
        <f t="shared" si="119"/>
        <v>735374.89295421983</v>
      </c>
      <c r="FD50" s="16">
        <f t="shared" si="120"/>
        <v>16637994.172954207</v>
      </c>
      <c r="FE50" s="16">
        <f t="shared" si="121"/>
        <v>5382.0303566206421</v>
      </c>
      <c r="FF50" s="16">
        <f t="shared" si="122"/>
        <v>29373445.879999995</v>
      </c>
      <c r="FG50" s="16">
        <f t="shared" si="123"/>
        <v>999116.41024041001</v>
      </c>
      <c r="FH50" s="16">
        <f t="shared" si="124"/>
        <v>30372562.290240407</v>
      </c>
      <c r="FI50" s="16">
        <f t="shared" si="125"/>
        <v>67973.109999999986</v>
      </c>
      <c r="FJ50" s="16">
        <f t="shared" si="126"/>
        <v>529.6</v>
      </c>
      <c r="FK50" s="16">
        <f t="shared" si="127"/>
        <v>13755325.58</v>
      </c>
      <c r="FL50" s="16">
        <f t="shared" si="128"/>
        <v>2724242.6764079235</v>
      </c>
      <c r="FM50" s="16">
        <f t="shared" si="129"/>
        <v>16479568.256407924</v>
      </c>
      <c r="FN50" s="16">
        <f t="shared" si="130"/>
        <v>40526.170000000006</v>
      </c>
      <c r="FO50" s="16">
        <f t="shared" si="131"/>
        <v>20</v>
      </c>
      <c r="FP50" s="16">
        <f t="shared" si="64"/>
        <v>901945</v>
      </c>
      <c r="FQ50" s="16">
        <f t="shared" si="65"/>
        <v>1939.6699999999998</v>
      </c>
      <c r="FR50" s="16">
        <f t="shared" si="66"/>
        <v>13827</v>
      </c>
      <c r="FS50" s="16">
        <f t="shared" si="67"/>
        <v>9428.1146399999998</v>
      </c>
      <c r="FT50" s="16">
        <f t="shared" si="68"/>
        <v>25</v>
      </c>
      <c r="FU50" s="16">
        <f t="shared" si="69"/>
        <v>1062.9000000000001</v>
      </c>
      <c r="FV50" s="16">
        <f t="shared" si="70"/>
        <v>196422.20000000007</v>
      </c>
      <c r="FW50" s="16">
        <f t="shared" si="71"/>
        <v>461</v>
      </c>
      <c r="FX50">
        <f t="shared" si="72"/>
        <v>0</v>
      </c>
      <c r="FY50">
        <f t="shared" si="73"/>
        <v>0</v>
      </c>
      <c r="FZ50">
        <f t="shared" si="74"/>
        <v>0</v>
      </c>
      <c r="GA50">
        <f t="shared" si="75"/>
        <v>0</v>
      </c>
      <c r="GB50">
        <f t="shared" si="76"/>
        <v>0</v>
      </c>
      <c r="GC50">
        <f t="shared" si="77"/>
        <v>0</v>
      </c>
      <c r="GD50">
        <f t="shared" si="78"/>
        <v>0</v>
      </c>
      <c r="GE50">
        <f t="shared" si="79"/>
        <v>0</v>
      </c>
      <c r="GF50">
        <f t="shared" si="80"/>
        <v>0</v>
      </c>
      <c r="GG50">
        <f t="shared" si="81"/>
        <v>0</v>
      </c>
      <c r="GH50">
        <f t="shared" si="82"/>
        <v>0</v>
      </c>
      <c r="GI50">
        <f t="shared" si="83"/>
        <v>0</v>
      </c>
      <c r="GJ50">
        <f t="shared" si="84"/>
        <v>0</v>
      </c>
      <c r="GK50">
        <f t="shared" si="85"/>
        <v>0</v>
      </c>
      <c r="GL50">
        <f t="shared" si="86"/>
        <v>0</v>
      </c>
      <c r="GM50">
        <f t="shared" si="87"/>
        <v>0</v>
      </c>
      <c r="GN50">
        <f t="shared" si="88"/>
        <v>0</v>
      </c>
      <c r="GO50">
        <f t="shared" si="89"/>
        <v>0</v>
      </c>
      <c r="GP50">
        <f t="shared" si="90"/>
        <v>0</v>
      </c>
      <c r="GQ50">
        <f t="shared" si="91"/>
        <v>0</v>
      </c>
      <c r="GR50">
        <f t="shared" si="92"/>
        <v>0</v>
      </c>
      <c r="GS50">
        <f t="shared" si="93"/>
        <v>0</v>
      </c>
      <c r="GT50">
        <f t="shared" si="94"/>
        <v>0</v>
      </c>
      <c r="GU50">
        <f t="shared" si="95"/>
        <v>0</v>
      </c>
      <c r="GV50">
        <f t="shared" si="96"/>
        <v>0</v>
      </c>
      <c r="GW50">
        <f t="shared" si="97"/>
        <v>0</v>
      </c>
      <c r="GX50">
        <f t="shared" si="98"/>
        <v>0</v>
      </c>
      <c r="GY50">
        <f t="shared" si="99"/>
        <v>0</v>
      </c>
      <c r="GZ50">
        <f t="shared" si="100"/>
        <v>0</v>
      </c>
      <c r="HA50" s="2">
        <f t="shared" si="138"/>
        <v>13</v>
      </c>
      <c r="HB50" s="2">
        <v>1</v>
      </c>
      <c r="HC50" s="2">
        <v>0</v>
      </c>
      <c r="HD50" s="2">
        <v>0</v>
      </c>
      <c r="HE50" s="2">
        <v>0</v>
      </c>
    </row>
    <row r="51" spans="1:213" s="2" customFormat="1" x14ac:dyDescent="0.25">
      <c r="A51" s="3">
        <v>42767</v>
      </c>
      <c r="B51">
        <f t="shared" si="105"/>
        <v>2017</v>
      </c>
      <c r="C51" s="2">
        <v>27518735.629999906</v>
      </c>
      <c r="D51" s="2">
        <f>VLOOKUP(B51,'Historic CDM'!$B$127:$I$138,2,FALSE)/12</f>
        <v>1343304.3459005181</v>
      </c>
      <c r="E51" s="2">
        <f t="shared" si="3"/>
        <v>28862039.975900423</v>
      </c>
      <c r="F51" s="2">
        <v>45579.821084167867</v>
      </c>
      <c r="G51" s="230">
        <v>12009558.420000033</v>
      </c>
      <c r="H51" s="2">
        <f>VLOOKUP(B51,'Historic CDM'!$B$127:$I$138,3,FALSE)/12</f>
        <v>702335.13689375902</v>
      </c>
      <c r="I51" s="2">
        <f t="shared" si="4"/>
        <v>12711893.556893792</v>
      </c>
      <c r="J51" s="230">
        <v>4629.0151783103211</v>
      </c>
      <c r="K51" s="230">
        <v>22908708.039999999</v>
      </c>
      <c r="L51" s="2">
        <f>VLOOKUP(B51,'Historic CDM'!$B$127:$I$138,4,FALSE)/12</f>
        <v>836019.05773248756</v>
      </c>
      <c r="M51" s="2">
        <f t="shared" si="5"/>
        <v>23744727.097732488</v>
      </c>
      <c r="N51" s="234">
        <v>57651.310000000005</v>
      </c>
      <c r="O51" s="16">
        <v>480.2</v>
      </c>
      <c r="P51" s="231">
        <v>11354489.440000001</v>
      </c>
      <c r="Q51" s="231">
        <f>VLOOKUP(B51,'Historic CDM'!$B$127:$I$138,5,FALSE)/12</f>
        <v>2724242.6764079235</v>
      </c>
      <c r="R51" s="2">
        <f t="shared" si="6"/>
        <v>14078732.116407925</v>
      </c>
      <c r="S51" s="2">
        <v>32901.479999999996</v>
      </c>
      <c r="T51" s="231">
        <v>15</v>
      </c>
      <c r="U51" s="231">
        <v>697272.24</v>
      </c>
      <c r="V51" s="2">
        <v>1811.1</v>
      </c>
      <c r="W51" s="2">
        <v>13293</v>
      </c>
      <c r="X51" s="231">
        <v>9428.1146399999998</v>
      </c>
      <c r="Y51" s="2">
        <v>25</v>
      </c>
      <c r="Z51" s="231">
        <v>133</v>
      </c>
      <c r="AA51" s="233">
        <v>175785.68000000002</v>
      </c>
      <c r="AB51" s="232">
        <v>428</v>
      </c>
      <c r="AC51" s="237">
        <v>3070170.1300000018</v>
      </c>
      <c r="AD51" s="231">
        <f>VLOOKUP(B51,'Historic CDM'!$N$127:$S$138,2,FALSE)/12</f>
        <v>115666.12017137295</v>
      </c>
      <c r="AE51" s="2">
        <f t="shared" si="7"/>
        <v>3185836.2501713745</v>
      </c>
      <c r="AF51" s="246">
        <v>4751.5</v>
      </c>
      <c r="AG51" s="231">
        <v>1946440.9399999995</v>
      </c>
      <c r="AH51" s="231">
        <f>VLOOKUP(B51,'Historic CDM'!$N$127:$S$138,3,FALSE)/12</f>
        <v>33039.756060460866</v>
      </c>
      <c r="AI51" s="2">
        <f t="shared" si="8"/>
        <v>1979480.6960604603</v>
      </c>
      <c r="AJ51" s="247">
        <v>755</v>
      </c>
      <c r="AK51" s="231">
        <v>3213140.1999999997</v>
      </c>
      <c r="AL51" s="231">
        <f>VLOOKUP(B51,'Historic CDM'!$N$127:$S$138,4,FALSE)/12</f>
        <v>163097.35250792245</v>
      </c>
      <c r="AM51" s="2">
        <f t="shared" si="9"/>
        <v>3376237.5525079221</v>
      </c>
      <c r="AN51" s="232">
        <v>8012.9699999999993</v>
      </c>
      <c r="AO51" s="4">
        <v>59</v>
      </c>
      <c r="AP51" s="231">
        <v>40739.72</v>
      </c>
      <c r="AQ51" s="232">
        <v>97</v>
      </c>
      <c r="AR51" s="232">
        <v>534</v>
      </c>
      <c r="AS51" s="231">
        <v>15820</v>
      </c>
      <c r="AT51">
        <v>33</v>
      </c>
      <c r="AU51" s="100">
        <f>'Weather Thunder Bay'!D63</f>
        <v>793.8</v>
      </c>
      <c r="AV51" s="100">
        <f>'Weather Thunder Bay'!E63</f>
        <v>0</v>
      </c>
      <c r="AW51" s="100">
        <f>'Weather Thunder Bay'!F63</f>
        <v>737.8</v>
      </c>
      <c r="AX51" s="100">
        <f>'Weather Thunder Bay'!G63</f>
        <v>0</v>
      </c>
      <c r="AY51" s="100">
        <f>'Weather Thunder Bay'!H63</f>
        <v>681.8</v>
      </c>
      <c r="AZ51" s="100">
        <f>'Weather Thunder Bay'!I63</f>
        <v>0</v>
      </c>
      <c r="BA51" s="100">
        <f>'Weather Thunder Bay'!J63</f>
        <v>625.79999999999995</v>
      </c>
      <c r="BB51" s="100">
        <f>'Weather Thunder Bay'!K63</f>
        <v>0</v>
      </c>
      <c r="BC51" s="100">
        <f>'Weather Thunder Bay'!L63</f>
        <v>569.79999999999995</v>
      </c>
      <c r="BD51" s="100">
        <f>'Weather Thunder Bay'!M63</f>
        <v>0</v>
      </c>
      <c r="BE51" s="100">
        <f>'Weather Thunder Bay'!N63</f>
        <v>513.79999999999995</v>
      </c>
      <c r="BF51" s="100">
        <f>'Weather Thunder Bay'!O63</f>
        <v>0</v>
      </c>
      <c r="BG51" s="100">
        <f>'Weather Thunder Bay'!P63</f>
        <v>457.8</v>
      </c>
      <c r="BH51" s="100">
        <f>'Weather Thunder Bay'!Q63</f>
        <v>0</v>
      </c>
      <c r="BI51" s="100">
        <f>'Weather Thunder Bay'!R63</f>
        <v>-8.3500000000000032</v>
      </c>
      <c r="BJ51" s="100">
        <f>'Weather Kenora'!D63</f>
        <v>824.6</v>
      </c>
      <c r="BK51" s="100">
        <f>'Weather Kenora'!E63</f>
        <v>0</v>
      </c>
      <c r="BL51" s="100">
        <f>'Weather Kenora'!F63</f>
        <v>768.6</v>
      </c>
      <c r="BM51" s="100">
        <f>'Weather Kenora'!G63</f>
        <v>0</v>
      </c>
      <c r="BN51" s="100">
        <f>'Weather Kenora'!H63</f>
        <v>712.6</v>
      </c>
      <c r="BO51" s="100">
        <f>'Weather Kenora'!I63</f>
        <v>0</v>
      </c>
      <c r="BP51" s="100">
        <f>'Weather Kenora'!J63</f>
        <v>656.6</v>
      </c>
      <c r="BQ51" s="100">
        <f>'Weather Kenora'!K63</f>
        <v>0</v>
      </c>
      <c r="BR51" s="100">
        <f>'Weather Kenora'!L63</f>
        <v>600.6</v>
      </c>
      <c r="BS51" s="100">
        <f>'Weather Kenora'!M63</f>
        <v>0</v>
      </c>
      <c r="BT51" s="100">
        <f>'Weather Kenora'!N63</f>
        <v>544.6</v>
      </c>
      <c r="BU51" s="100">
        <f>'Weather Kenora'!O63</f>
        <v>0</v>
      </c>
      <c r="BV51" s="100">
        <f>'Weather Kenora'!P63</f>
        <v>488.6</v>
      </c>
      <c r="BW51" s="100">
        <f>'Weather Kenora'!Q63</f>
        <v>0</v>
      </c>
      <c r="BX51" s="100">
        <f>'Weather Kenora'!R63</f>
        <v>-9.4500000000000028</v>
      </c>
      <c r="BY51" s="5">
        <f>'Economic Variables'!D65</f>
        <v>7031.3</v>
      </c>
      <c r="BZ51" s="5">
        <f>'Economic Variables'!E65</f>
        <v>6962.5</v>
      </c>
      <c r="CA51" s="5">
        <f>'Economic Variables'!F65</f>
        <v>60.5</v>
      </c>
      <c r="CB51" s="5">
        <f>'Economic Variables'!G65</f>
        <v>59.4</v>
      </c>
      <c r="CC51" s="5">
        <f>'Economic Variables'!H65</f>
        <v>711695.1</v>
      </c>
      <c r="CD51" s="5">
        <f>'Economic Variables'!I65</f>
        <v>7780.9</v>
      </c>
      <c r="CE51" s="5">
        <f>'Economic Variables'!J65</f>
        <v>6969</v>
      </c>
      <c r="CF51" s="5">
        <f>'Economic Variables'!K65</f>
        <v>457.1</v>
      </c>
      <c r="CG51" s="5">
        <f>'Economic Variables'!L65</f>
        <v>7434.8</v>
      </c>
      <c r="CH51" s="5">
        <f>'Economic Variables'!M65</f>
        <v>287.5</v>
      </c>
      <c r="CI51" s="5">
        <f>'Economic Variables'!N65</f>
        <v>971.8</v>
      </c>
      <c r="CJ51" s="5">
        <f t="shared" si="132"/>
        <v>15215.7</v>
      </c>
      <c r="CK51" s="5">
        <f>'Economic Variables'!P65</f>
        <v>704469</v>
      </c>
      <c r="CL51" s="5">
        <f>'Economic Variables'!Q65</f>
        <v>7584</v>
      </c>
      <c r="CM51" s="5">
        <f>'Economic Variables'!R65</f>
        <v>7619</v>
      </c>
      <c r="CN51" s="5">
        <f>'Economic Variables'!S65</f>
        <v>3039</v>
      </c>
      <c r="CO51" s="5">
        <f>'Economic Variables'!W65</f>
        <v>879.33333333333337</v>
      </c>
      <c r="CP51" s="5">
        <f>'Economic Variables'!X65</f>
        <v>6</v>
      </c>
      <c r="CQ51" s="5">
        <f>'Economic Variables'!Y65</f>
        <v>0</v>
      </c>
      <c r="CR51" s="5">
        <f t="shared" si="133"/>
        <v>50</v>
      </c>
      <c r="CS51" s="69">
        <f t="shared" si="134"/>
        <v>1.6989700043360187</v>
      </c>
      <c r="CT51" s="5">
        <f t="shared" si="135"/>
        <v>2500</v>
      </c>
      <c r="CU51">
        <v>0</v>
      </c>
      <c r="CV51">
        <v>1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f t="shared" si="137"/>
        <v>0</v>
      </c>
      <c r="DH51">
        <f t="shared" si="137"/>
        <v>0</v>
      </c>
      <c r="DI51">
        <f t="shared" si="136"/>
        <v>0</v>
      </c>
      <c r="DJ51">
        <v>28</v>
      </c>
      <c r="DK51">
        <v>19</v>
      </c>
      <c r="DL51">
        <v>0</v>
      </c>
      <c r="DM51">
        <v>0</v>
      </c>
      <c r="DN51">
        <f t="shared" si="104"/>
        <v>0</v>
      </c>
      <c r="DO51">
        <v>0</v>
      </c>
      <c r="DP51" s="61">
        <f t="shared" si="12"/>
        <v>0</v>
      </c>
      <c r="DQ51" s="61">
        <f t="shared" si="13"/>
        <v>0</v>
      </c>
      <c r="DR51" s="61">
        <f t="shared" si="14"/>
        <v>0</v>
      </c>
      <c r="DS51" s="61">
        <f t="shared" si="15"/>
        <v>0</v>
      </c>
      <c r="DT51" s="61">
        <f t="shared" si="16"/>
        <v>0</v>
      </c>
      <c r="DU51" s="61">
        <f t="shared" si="17"/>
        <v>0</v>
      </c>
      <c r="DV51" s="61">
        <f t="shared" si="18"/>
        <v>0</v>
      </c>
      <c r="DW51" s="61">
        <f t="shared" si="19"/>
        <v>0</v>
      </c>
      <c r="DX51" s="61">
        <f t="shared" si="20"/>
        <v>0</v>
      </c>
      <c r="DY51" s="61">
        <f t="shared" si="21"/>
        <v>0</v>
      </c>
      <c r="DZ51" s="61">
        <f t="shared" si="22"/>
        <v>0</v>
      </c>
      <c r="EA51" s="61">
        <f t="shared" si="23"/>
        <v>0</v>
      </c>
      <c r="EB51" s="61">
        <f t="shared" si="24"/>
        <v>0</v>
      </c>
      <c r="EC51" s="61">
        <f t="shared" si="25"/>
        <v>0</v>
      </c>
      <c r="ED51" s="61">
        <f t="shared" si="26"/>
        <v>0</v>
      </c>
      <c r="EE51" s="61">
        <f t="shared" si="27"/>
        <v>0</v>
      </c>
      <c r="EF51" s="61">
        <f t="shared" si="28"/>
        <v>0</v>
      </c>
      <c r="EG51" s="61">
        <f t="shared" si="29"/>
        <v>0</v>
      </c>
      <c r="EH51" s="61">
        <f t="shared" si="30"/>
        <v>0</v>
      </c>
      <c r="EI51" s="61">
        <f t="shared" si="31"/>
        <v>0</v>
      </c>
      <c r="EJ51" s="61">
        <f t="shared" si="32"/>
        <v>0</v>
      </c>
      <c r="EK51" s="61">
        <f t="shared" si="33"/>
        <v>0</v>
      </c>
      <c r="EL51" s="61">
        <f t="shared" si="34"/>
        <v>0</v>
      </c>
      <c r="EM51" s="61">
        <f t="shared" si="35"/>
        <v>0</v>
      </c>
      <c r="EN51" s="61">
        <f t="shared" si="36"/>
        <v>0</v>
      </c>
      <c r="EO51" s="61">
        <f t="shared" si="37"/>
        <v>0</v>
      </c>
      <c r="EP51" s="61">
        <f t="shared" si="38"/>
        <v>0</v>
      </c>
      <c r="EQ51" s="61">
        <f t="shared" si="39"/>
        <v>0</v>
      </c>
      <c r="ER51" s="67">
        <f t="shared" si="108"/>
        <v>22.614988770863938</v>
      </c>
      <c r="ES51" s="67">
        <f t="shared" si="109"/>
        <v>98.076195685798098</v>
      </c>
      <c r="ET51" s="67">
        <f t="shared" si="110"/>
        <v>2602.50412084137</v>
      </c>
      <c r="EU51" s="67">
        <f t="shared" si="111"/>
        <v>49399.060057571667</v>
      </c>
      <c r="EV51" s="61">
        <f t="shared" si="112"/>
        <v>1765.9849391423581</v>
      </c>
      <c r="EW51" s="61">
        <f t="shared" si="113"/>
        <v>33520.790753352201</v>
      </c>
      <c r="EX51" s="16">
        <f t="shared" si="114"/>
        <v>30588905.759999909</v>
      </c>
      <c r="EY51" s="16">
        <f t="shared" si="115"/>
        <v>1458970.4660718911</v>
      </c>
      <c r="EZ51" s="16">
        <f t="shared" si="116"/>
        <v>32047876.226071797</v>
      </c>
      <c r="FA51" s="16">
        <f t="shared" si="117"/>
        <v>50331.321084167867</v>
      </c>
      <c r="FB51" s="16">
        <f t="shared" si="118"/>
        <v>13955999.360000033</v>
      </c>
      <c r="FC51" s="16">
        <f t="shared" si="119"/>
        <v>735374.89295421983</v>
      </c>
      <c r="FD51" s="16">
        <f t="shared" si="120"/>
        <v>14691374.252954252</v>
      </c>
      <c r="FE51" s="16">
        <f t="shared" si="121"/>
        <v>5384.0151783103211</v>
      </c>
      <c r="FF51" s="16">
        <f t="shared" si="122"/>
        <v>26121848.239999998</v>
      </c>
      <c r="FG51" s="16">
        <f t="shared" si="123"/>
        <v>999116.41024041001</v>
      </c>
      <c r="FH51" s="16">
        <f t="shared" si="124"/>
        <v>27120964.65024041</v>
      </c>
      <c r="FI51" s="16">
        <f t="shared" si="125"/>
        <v>65664.28</v>
      </c>
      <c r="FJ51" s="16">
        <f t="shared" si="126"/>
        <v>539.20000000000005</v>
      </c>
      <c r="FK51" s="16">
        <f t="shared" si="127"/>
        <v>11354489.440000001</v>
      </c>
      <c r="FL51" s="16">
        <f t="shared" si="128"/>
        <v>2724242.6764079235</v>
      </c>
      <c r="FM51" s="16">
        <f t="shared" si="129"/>
        <v>14078732.116407925</v>
      </c>
      <c r="FN51" s="16">
        <f t="shared" si="130"/>
        <v>32901.479999999996</v>
      </c>
      <c r="FO51" s="16">
        <f t="shared" si="131"/>
        <v>15</v>
      </c>
      <c r="FP51" s="16">
        <f t="shared" si="64"/>
        <v>738011.96</v>
      </c>
      <c r="FQ51" s="16">
        <f t="shared" si="65"/>
        <v>1908.1</v>
      </c>
      <c r="FR51" s="16">
        <f t="shared" si="66"/>
        <v>13827</v>
      </c>
      <c r="FS51" s="16">
        <f t="shared" si="67"/>
        <v>9428.1146399999998</v>
      </c>
      <c r="FT51" s="16">
        <f t="shared" si="68"/>
        <v>25</v>
      </c>
      <c r="FU51" s="16">
        <f t="shared" si="69"/>
        <v>926.8</v>
      </c>
      <c r="FV51" s="16">
        <f t="shared" si="70"/>
        <v>191605.68000000002</v>
      </c>
      <c r="FW51" s="16">
        <f t="shared" si="71"/>
        <v>461</v>
      </c>
      <c r="FX51">
        <f t="shared" si="72"/>
        <v>0</v>
      </c>
      <c r="FY51">
        <f t="shared" si="73"/>
        <v>0</v>
      </c>
      <c r="FZ51">
        <f t="shared" si="74"/>
        <v>0</v>
      </c>
      <c r="GA51">
        <f t="shared" si="75"/>
        <v>0</v>
      </c>
      <c r="GB51">
        <f t="shared" si="76"/>
        <v>0</v>
      </c>
      <c r="GC51">
        <f t="shared" si="77"/>
        <v>0</v>
      </c>
      <c r="GD51">
        <f t="shared" si="78"/>
        <v>0</v>
      </c>
      <c r="GE51">
        <f t="shared" si="79"/>
        <v>0</v>
      </c>
      <c r="GF51">
        <f t="shared" si="80"/>
        <v>0</v>
      </c>
      <c r="GG51">
        <f t="shared" si="81"/>
        <v>0</v>
      </c>
      <c r="GH51">
        <f t="shared" si="82"/>
        <v>0</v>
      </c>
      <c r="GI51">
        <f t="shared" si="83"/>
        <v>0</v>
      </c>
      <c r="GJ51">
        <f t="shared" si="84"/>
        <v>0</v>
      </c>
      <c r="GK51">
        <f t="shared" si="85"/>
        <v>0</v>
      </c>
      <c r="GL51">
        <f t="shared" si="86"/>
        <v>0</v>
      </c>
      <c r="GM51">
        <f t="shared" si="87"/>
        <v>0</v>
      </c>
      <c r="GN51">
        <f t="shared" si="88"/>
        <v>0</v>
      </c>
      <c r="GO51">
        <f t="shared" si="89"/>
        <v>0</v>
      </c>
      <c r="GP51">
        <f t="shared" si="90"/>
        <v>0</v>
      </c>
      <c r="GQ51">
        <f t="shared" si="91"/>
        <v>0</v>
      </c>
      <c r="GR51">
        <f t="shared" si="92"/>
        <v>0</v>
      </c>
      <c r="GS51">
        <f t="shared" si="93"/>
        <v>0</v>
      </c>
      <c r="GT51">
        <f t="shared" si="94"/>
        <v>0</v>
      </c>
      <c r="GU51">
        <f t="shared" si="95"/>
        <v>0</v>
      </c>
      <c r="GV51">
        <f t="shared" si="96"/>
        <v>0</v>
      </c>
      <c r="GW51">
        <f t="shared" si="97"/>
        <v>0</v>
      </c>
      <c r="GX51">
        <f t="shared" si="98"/>
        <v>0</v>
      </c>
      <c r="GY51">
        <f t="shared" si="99"/>
        <v>0</v>
      </c>
      <c r="GZ51">
        <f t="shared" si="100"/>
        <v>0</v>
      </c>
      <c r="HA51" s="2">
        <f t="shared" si="138"/>
        <v>14</v>
      </c>
      <c r="HB51" s="2">
        <f>HB50+1</f>
        <v>2</v>
      </c>
      <c r="HC51" s="2">
        <v>0</v>
      </c>
      <c r="HD51" s="2">
        <v>0</v>
      </c>
      <c r="HE51" s="2">
        <v>0</v>
      </c>
    </row>
    <row r="52" spans="1:213" s="2" customFormat="1" x14ac:dyDescent="0.25">
      <c r="A52" s="3">
        <v>42795</v>
      </c>
      <c r="B52">
        <f t="shared" si="105"/>
        <v>2017</v>
      </c>
      <c r="C52" s="2">
        <v>27970034.179999851</v>
      </c>
      <c r="D52" s="2">
        <f>VLOOKUP(B52,'Historic CDM'!$B$127:$I$138,2,FALSE)/12</f>
        <v>1343304.3459005181</v>
      </c>
      <c r="E52" s="2">
        <f t="shared" si="3"/>
        <v>29313338.525900368</v>
      </c>
      <c r="F52" s="2">
        <v>45581.910542083933</v>
      </c>
      <c r="G52" s="230">
        <v>12808309.549999952</v>
      </c>
      <c r="H52" s="2">
        <f>VLOOKUP(B52,'Historic CDM'!$B$127:$I$138,3,FALSE)/12</f>
        <v>702335.13689375902</v>
      </c>
      <c r="I52" s="2">
        <f t="shared" si="4"/>
        <v>13510644.686893711</v>
      </c>
      <c r="J52" s="230">
        <v>4634.0075891551605</v>
      </c>
      <c r="K52" s="230">
        <v>24612823.639999997</v>
      </c>
      <c r="L52" s="2">
        <f>VLOOKUP(B52,'Historic CDM'!$B$127:$I$138,4,FALSE)/12</f>
        <v>836019.05773248756</v>
      </c>
      <c r="M52" s="2">
        <f t="shared" si="5"/>
        <v>25448842.697732486</v>
      </c>
      <c r="N52" s="234">
        <v>57064.73</v>
      </c>
      <c r="O52" s="16">
        <v>483.8</v>
      </c>
      <c r="P52" s="231">
        <v>12447459.760000002</v>
      </c>
      <c r="Q52" s="231">
        <f>VLOOKUP(B52,'Historic CDM'!$B$127:$I$138,5,FALSE)/12</f>
        <v>2724242.6764079235</v>
      </c>
      <c r="R52" s="2">
        <f t="shared" si="6"/>
        <v>15171702.436407926</v>
      </c>
      <c r="S52" s="2">
        <v>39972.880000000005</v>
      </c>
      <c r="T52" s="231">
        <v>15</v>
      </c>
      <c r="U52" s="231">
        <v>671060.72</v>
      </c>
      <c r="V52" s="2">
        <v>1791.49</v>
      </c>
      <c r="W52" s="2">
        <v>13293</v>
      </c>
      <c r="X52" s="231">
        <v>9428.1146399999998</v>
      </c>
      <c r="Y52" s="2">
        <v>25</v>
      </c>
      <c r="Z52" s="231">
        <v>133</v>
      </c>
      <c r="AA52" s="233">
        <v>172986</v>
      </c>
      <c r="AB52" s="232">
        <v>428</v>
      </c>
      <c r="AC52" s="237">
        <v>3078177.5700000003</v>
      </c>
      <c r="AD52" s="231">
        <f>VLOOKUP(B52,'Historic CDM'!$N$127:$S$138,2,FALSE)/12</f>
        <v>115666.12017137295</v>
      </c>
      <c r="AE52" s="2">
        <f t="shared" si="7"/>
        <v>3193843.6901713731</v>
      </c>
      <c r="AF52" s="246">
        <v>4752.25</v>
      </c>
      <c r="AG52" s="231">
        <v>1981700.8100000005</v>
      </c>
      <c r="AH52" s="231">
        <f>VLOOKUP(B52,'Historic CDM'!$N$127:$S$138,3,FALSE)/12</f>
        <v>33039.756060460866</v>
      </c>
      <c r="AI52" s="2">
        <f t="shared" si="8"/>
        <v>2014740.5660604613</v>
      </c>
      <c r="AJ52" s="247">
        <v>754</v>
      </c>
      <c r="AK52" s="231">
        <v>3376186.8299999996</v>
      </c>
      <c r="AL52" s="231">
        <f>VLOOKUP(B52,'Historic CDM'!$N$127:$S$138,4,FALSE)/12</f>
        <v>163097.35250792245</v>
      </c>
      <c r="AM52" s="2">
        <f t="shared" si="9"/>
        <v>3539284.1825079219</v>
      </c>
      <c r="AN52" s="232">
        <v>7749.829999999999</v>
      </c>
      <c r="AO52" s="4">
        <v>58.5</v>
      </c>
      <c r="AP52" s="231">
        <v>45104.69</v>
      </c>
      <c r="AQ52" s="232">
        <v>97</v>
      </c>
      <c r="AR52" s="232">
        <v>534</v>
      </c>
      <c r="AS52" s="231">
        <v>16910.809999999998</v>
      </c>
      <c r="AT52">
        <v>33</v>
      </c>
      <c r="AU52" s="100">
        <f>'Weather Thunder Bay'!D64</f>
        <v>763.7</v>
      </c>
      <c r="AV52" s="100">
        <f>'Weather Thunder Bay'!E64</f>
        <v>0</v>
      </c>
      <c r="AW52" s="100">
        <f>'Weather Thunder Bay'!F64</f>
        <v>701.7</v>
      </c>
      <c r="AX52" s="100">
        <f>'Weather Thunder Bay'!G64</f>
        <v>0</v>
      </c>
      <c r="AY52" s="100">
        <f>'Weather Thunder Bay'!H64</f>
        <v>639.70000000000005</v>
      </c>
      <c r="AZ52" s="100">
        <f>'Weather Thunder Bay'!I64</f>
        <v>0</v>
      </c>
      <c r="BA52" s="100">
        <f>'Weather Thunder Bay'!J64</f>
        <v>577.70000000000005</v>
      </c>
      <c r="BB52" s="100">
        <f>'Weather Thunder Bay'!K64</f>
        <v>0</v>
      </c>
      <c r="BC52" s="100">
        <f>'Weather Thunder Bay'!L64</f>
        <v>515.70000000000005</v>
      </c>
      <c r="BD52" s="100">
        <f>'Weather Thunder Bay'!M64</f>
        <v>0</v>
      </c>
      <c r="BE52" s="100">
        <f>'Weather Thunder Bay'!N64</f>
        <v>453.7</v>
      </c>
      <c r="BF52" s="100">
        <f>'Weather Thunder Bay'!O64</f>
        <v>0</v>
      </c>
      <c r="BG52" s="100">
        <f>'Weather Thunder Bay'!P64</f>
        <v>391.7</v>
      </c>
      <c r="BH52" s="100">
        <f>'Weather Thunder Bay'!Q64</f>
        <v>0</v>
      </c>
      <c r="BI52" s="100">
        <f>'Weather Thunder Bay'!R64</f>
        <v>-4.6354838709677413</v>
      </c>
      <c r="BJ52" s="100">
        <f>'Weather Kenora'!D64</f>
        <v>792.5</v>
      </c>
      <c r="BK52" s="100">
        <f>'Weather Kenora'!E64</f>
        <v>0</v>
      </c>
      <c r="BL52" s="100">
        <f>'Weather Kenora'!F64</f>
        <v>730.5</v>
      </c>
      <c r="BM52" s="100">
        <f>'Weather Kenora'!G64</f>
        <v>0</v>
      </c>
      <c r="BN52" s="100">
        <f>'Weather Kenora'!H64</f>
        <v>668.5</v>
      </c>
      <c r="BO52" s="100">
        <f>'Weather Kenora'!I64</f>
        <v>0</v>
      </c>
      <c r="BP52" s="100">
        <f>'Weather Kenora'!J64</f>
        <v>606.5</v>
      </c>
      <c r="BQ52" s="100">
        <f>'Weather Kenora'!K64</f>
        <v>0</v>
      </c>
      <c r="BR52" s="100">
        <f>'Weather Kenora'!L64</f>
        <v>544.5</v>
      </c>
      <c r="BS52" s="100">
        <f>'Weather Kenora'!M64</f>
        <v>0</v>
      </c>
      <c r="BT52" s="100">
        <f>'Weather Kenora'!N64</f>
        <v>482.5</v>
      </c>
      <c r="BU52" s="100">
        <f>'Weather Kenora'!O64</f>
        <v>0</v>
      </c>
      <c r="BV52" s="100">
        <f>'Weather Kenora'!P64</f>
        <v>420.5</v>
      </c>
      <c r="BW52" s="100">
        <f>'Weather Kenora'!Q64</f>
        <v>0</v>
      </c>
      <c r="BX52" s="100">
        <f>'Weather Kenora'!R64</f>
        <v>-5.564516129032258</v>
      </c>
      <c r="BY52" s="5">
        <f>'Economic Variables'!D66</f>
        <v>7049</v>
      </c>
      <c r="BZ52" s="5">
        <f>'Economic Variables'!E66</f>
        <v>6946</v>
      </c>
      <c r="CA52" s="5">
        <f>'Economic Variables'!F66</f>
        <v>60.8</v>
      </c>
      <c r="CB52" s="5">
        <f>'Economic Variables'!G66</f>
        <v>59.6</v>
      </c>
      <c r="CC52" s="5">
        <f>'Economic Variables'!H66</f>
        <v>711695.1</v>
      </c>
      <c r="CD52" s="5">
        <f>'Economic Variables'!I66</f>
        <v>7780.9</v>
      </c>
      <c r="CE52" s="5">
        <f>'Economic Variables'!J66</f>
        <v>6969</v>
      </c>
      <c r="CF52" s="5">
        <f>'Economic Variables'!K66</f>
        <v>457.1</v>
      </c>
      <c r="CG52" s="5">
        <f>'Economic Variables'!L66</f>
        <v>7434.8</v>
      </c>
      <c r="CH52" s="5">
        <f>'Economic Variables'!M66</f>
        <v>287.5</v>
      </c>
      <c r="CI52" s="5">
        <f>'Economic Variables'!N66</f>
        <v>971.8</v>
      </c>
      <c r="CJ52" s="5">
        <f t="shared" si="132"/>
        <v>15215.7</v>
      </c>
      <c r="CK52" s="5">
        <f>'Economic Variables'!P66</f>
        <v>704469</v>
      </c>
      <c r="CL52" s="5">
        <f>'Economic Variables'!Q66</f>
        <v>7584</v>
      </c>
      <c r="CM52" s="5">
        <f>'Economic Variables'!R66</f>
        <v>7619</v>
      </c>
      <c r="CN52" s="5">
        <f>'Economic Variables'!S66</f>
        <v>3039</v>
      </c>
      <c r="CO52" s="5">
        <f>'Economic Variables'!W66</f>
        <v>1319</v>
      </c>
      <c r="CP52" s="5">
        <f>'Economic Variables'!X66</f>
        <v>9</v>
      </c>
      <c r="CQ52" s="5">
        <f>'Economic Variables'!Y66</f>
        <v>0</v>
      </c>
      <c r="CR52" s="5">
        <f t="shared" si="133"/>
        <v>51</v>
      </c>
      <c r="CS52" s="69">
        <f t="shared" si="134"/>
        <v>1.7075701760979363</v>
      </c>
      <c r="CT52" s="5">
        <f t="shared" si="135"/>
        <v>2601</v>
      </c>
      <c r="CU52">
        <v>0</v>
      </c>
      <c r="CV52">
        <v>0</v>
      </c>
      <c r="CW52">
        <v>1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f t="shared" si="137"/>
        <v>1</v>
      </c>
      <c r="DH52">
        <f t="shared" si="137"/>
        <v>0</v>
      </c>
      <c r="DI52">
        <f t="shared" si="136"/>
        <v>1</v>
      </c>
      <c r="DJ52">
        <v>31</v>
      </c>
      <c r="DK52">
        <v>23</v>
      </c>
      <c r="DL52">
        <v>0</v>
      </c>
      <c r="DM52">
        <v>0</v>
      </c>
      <c r="DN52">
        <f t="shared" si="104"/>
        <v>0</v>
      </c>
      <c r="DO52">
        <v>0</v>
      </c>
      <c r="DP52" s="61">
        <f t="shared" si="12"/>
        <v>0</v>
      </c>
      <c r="DQ52" s="61">
        <f t="shared" si="13"/>
        <v>0</v>
      </c>
      <c r="DR52" s="61">
        <f t="shared" si="14"/>
        <v>0</v>
      </c>
      <c r="DS52" s="61">
        <f t="shared" si="15"/>
        <v>0</v>
      </c>
      <c r="DT52" s="61">
        <f t="shared" si="16"/>
        <v>0</v>
      </c>
      <c r="DU52" s="61">
        <f t="shared" si="17"/>
        <v>0</v>
      </c>
      <c r="DV52" s="61">
        <f t="shared" si="18"/>
        <v>0</v>
      </c>
      <c r="DW52" s="61">
        <f t="shared" si="19"/>
        <v>0</v>
      </c>
      <c r="DX52" s="61">
        <f t="shared" si="20"/>
        <v>0</v>
      </c>
      <c r="DY52" s="61">
        <f t="shared" si="21"/>
        <v>0</v>
      </c>
      <c r="DZ52" s="61">
        <f t="shared" si="22"/>
        <v>0</v>
      </c>
      <c r="EA52" s="61">
        <f t="shared" si="23"/>
        <v>0</v>
      </c>
      <c r="EB52" s="61">
        <f t="shared" si="24"/>
        <v>0</v>
      </c>
      <c r="EC52" s="61">
        <f t="shared" si="25"/>
        <v>0</v>
      </c>
      <c r="ED52" s="61">
        <f t="shared" si="26"/>
        <v>0</v>
      </c>
      <c r="EE52" s="61">
        <f t="shared" si="27"/>
        <v>0</v>
      </c>
      <c r="EF52" s="61">
        <f t="shared" si="28"/>
        <v>0</v>
      </c>
      <c r="EG52" s="61">
        <f t="shared" si="29"/>
        <v>0</v>
      </c>
      <c r="EH52" s="61">
        <f t="shared" si="30"/>
        <v>0</v>
      </c>
      <c r="EI52" s="61">
        <f t="shared" si="31"/>
        <v>0</v>
      </c>
      <c r="EJ52" s="61">
        <f t="shared" si="32"/>
        <v>0</v>
      </c>
      <c r="EK52" s="61">
        <f t="shared" si="33"/>
        <v>0</v>
      </c>
      <c r="EL52" s="61">
        <f t="shared" si="34"/>
        <v>0</v>
      </c>
      <c r="EM52" s="61">
        <f t="shared" si="35"/>
        <v>0</v>
      </c>
      <c r="EN52" s="61">
        <f t="shared" si="36"/>
        <v>0</v>
      </c>
      <c r="EO52" s="61">
        <f t="shared" si="37"/>
        <v>0</v>
      </c>
      <c r="EP52" s="61">
        <f t="shared" si="38"/>
        <v>0</v>
      </c>
      <c r="EQ52" s="61">
        <f t="shared" si="39"/>
        <v>0</v>
      </c>
      <c r="ER52" s="67">
        <f t="shared" si="108"/>
        <v>20.74488660317558</v>
      </c>
      <c r="ES52" s="67">
        <f t="shared" si="109"/>
        <v>94.049748426020642</v>
      </c>
      <c r="ET52" s="67">
        <f t="shared" si="110"/>
        <v>2287.0430377026514</v>
      </c>
      <c r="EU52" s="67">
        <f t="shared" si="111"/>
        <v>43975.949091037466</v>
      </c>
      <c r="EV52" s="61">
        <f t="shared" si="112"/>
        <v>1696.8383828116448</v>
      </c>
      <c r="EW52" s="61">
        <f t="shared" si="113"/>
        <v>32627.317067543925</v>
      </c>
      <c r="EX52" s="16">
        <f t="shared" si="114"/>
        <v>31048211.749999851</v>
      </c>
      <c r="EY52" s="16">
        <f t="shared" si="115"/>
        <v>1458970.4660718911</v>
      </c>
      <c r="EZ52" s="16">
        <f t="shared" si="116"/>
        <v>32507182.21607174</v>
      </c>
      <c r="FA52" s="16">
        <f t="shared" si="117"/>
        <v>50334.160542083933</v>
      </c>
      <c r="FB52" s="16">
        <f t="shared" si="118"/>
        <v>14790010.359999953</v>
      </c>
      <c r="FC52" s="16">
        <f t="shared" si="119"/>
        <v>735374.89295421983</v>
      </c>
      <c r="FD52" s="16">
        <f t="shared" si="120"/>
        <v>15525385.252954172</v>
      </c>
      <c r="FE52" s="16">
        <f t="shared" si="121"/>
        <v>5388.0075891551605</v>
      </c>
      <c r="FF52" s="16">
        <f t="shared" si="122"/>
        <v>27989010.469999995</v>
      </c>
      <c r="FG52" s="16">
        <f t="shared" si="123"/>
        <v>999116.41024041001</v>
      </c>
      <c r="FH52" s="16">
        <f t="shared" si="124"/>
        <v>28988126.880240407</v>
      </c>
      <c r="FI52" s="16">
        <f t="shared" si="125"/>
        <v>64814.560000000005</v>
      </c>
      <c r="FJ52" s="16">
        <f t="shared" si="126"/>
        <v>542.29999999999995</v>
      </c>
      <c r="FK52" s="16">
        <f t="shared" si="127"/>
        <v>12447459.760000002</v>
      </c>
      <c r="FL52" s="16">
        <f t="shared" si="128"/>
        <v>2724242.6764079235</v>
      </c>
      <c r="FM52" s="16">
        <f t="shared" si="129"/>
        <v>15171702.436407926</v>
      </c>
      <c r="FN52" s="16">
        <f t="shared" si="130"/>
        <v>39972.880000000005</v>
      </c>
      <c r="FO52" s="16">
        <f t="shared" si="131"/>
        <v>15</v>
      </c>
      <c r="FP52" s="16">
        <f t="shared" si="64"/>
        <v>716165.40999999992</v>
      </c>
      <c r="FQ52" s="16">
        <f t="shared" si="65"/>
        <v>1888.49</v>
      </c>
      <c r="FR52" s="16">
        <f t="shared" si="66"/>
        <v>13827</v>
      </c>
      <c r="FS52" s="16">
        <f t="shared" si="67"/>
        <v>9428.1146399999998</v>
      </c>
      <c r="FT52" s="16">
        <f t="shared" si="68"/>
        <v>25</v>
      </c>
      <c r="FU52" s="16">
        <f t="shared" si="69"/>
        <v>896.7</v>
      </c>
      <c r="FV52" s="16">
        <f t="shared" si="70"/>
        <v>189896.81</v>
      </c>
      <c r="FW52" s="16">
        <f t="shared" si="71"/>
        <v>461</v>
      </c>
      <c r="FX52">
        <f t="shared" si="72"/>
        <v>0</v>
      </c>
      <c r="FY52">
        <f t="shared" si="73"/>
        <v>0</v>
      </c>
      <c r="FZ52">
        <f t="shared" si="74"/>
        <v>0</v>
      </c>
      <c r="GA52">
        <f t="shared" si="75"/>
        <v>0</v>
      </c>
      <c r="GB52">
        <f t="shared" si="76"/>
        <v>0</v>
      </c>
      <c r="GC52">
        <f t="shared" si="77"/>
        <v>0</v>
      </c>
      <c r="GD52">
        <f t="shared" si="78"/>
        <v>0</v>
      </c>
      <c r="GE52">
        <f t="shared" si="79"/>
        <v>0</v>
      </c>
      <c r="GF52">
        <f t="shared" si="80"/>
        <v>0</v>
      </c>
      <c r="GG52">
        <f t="shared" si="81"/>
        <v>0</v>
      </c>
      <c r="GH52">
        <f t="shared" si="82"/>
        <v>0</v>
      </c>
      <c r="GI52">
        <f t="shared" si="83"/>
        <v>0</v>
      </c>
      <c r="GJ52">
        <f t="shared" si="84"/>
        <v>0</v>
      </c>
      <c r="GK52">
        <f t="shared" si="85"/>
        <v>0</v>
      </c>
      <c r="GL52">
        <f t="shared" si="86"/>
        <v>0</v>
      </c>
      <c r="GM52">
        <f t="shared" si="87"/>
        <v>0</v>
      </c>
      <c r="GN52">
        <f t="shared" si="88"/>
        <v>0</v>
      </c>
      <c r="GO52">
        <f t="shared" si="89"/>
        <v>0</v>
      </c>
      <c r="GP52">
        <f t="shared" si="90"/>
        <v>0</v>
      </c>
      <c r="GQ52">
        <f t="shared" si="91"/>
        <v>0</v>
      </c>
      <c r="GR52">
        <f t="shared" si="92"/>
        <v>0</v>
      </c>
      <c r="GS52">
        <f t="shared" si="93"/>
        <v>0</v>
      </c>
      <c r="GT52">
        <f t="shared" si="94"/>
        <v>0</v>
      </c>
      <c r="GU52">
        <f t="shared" si="95"/>
        <v>0</v>
      </c>
      <c r="GV52">
        <f t="shared" si="96"/>
        <v>0</v>
      </c>
      <c r="GW52">
        <f t="shared" si="97"/>
        <v>0</v>
      </c>
      <c r="GX52">
        <f t="shared" si="98"/>
        <v>0</v>
      </c>
      <c r="GY52">
        <f t="shared" si="99"/>
        <v>0</v>
      </c>
      <c r="GZ52">
        <f t="shared" si="100"/>
        <v>0</v>
      </c>
      <c r="HA52" s="2">
        <f t="shared" si="138"/>
        <v>15</v>
      </c>
      <c r="HB52" s="2">
        <f t="shared" si="138"/>
        <v>3</v>
      </c>
      <c r="HC52" s="2">
        <v>0</v>
      </c>
      <c r="HD52" s="2">
        <v>0</v>
      </c>
      <c r="HE52" s="2">
        <v>0</v>
      </c>
    </row>
    <row r="53" spans="1:213" s="2" customFormat="1" x14ac:dyDescent="0.25">
      <c r="A53" s="3">
        <v>42826</v>
      </c>
      <c r="B53">
        <f t="shared" si="105"/>
        <v>2017</v>
      </c>
      <c r="C53" s="2">
        <v>24273550.889999796</v>
      </c>
      <c r="D53" s="2">
        <f>VLOOKUP(B53,'Historic CDM'!$B$127:$I$138,2,FALSE)/12</f>
        <v>1343304.3459005181</v>
      </c>
      <c r="E53" s="2">
        <f t="shared" si="3"/>
        <v>25616855.235900313</v>
      </c>
      <c r="F53" s="2">
        <v>45565.955271041967</v>
      </c>
      <c r="G53" s="230">
        <v>10428919.899999989</v>
      </c>
      <c r="H53" s="2">
        <f>VLOOKUP(B53,'Historic CDM'!$B$127:$I$138,3,FALSE)/12</f>
        <v>702335.13689375902</v>
      </c>
      <c r="I53" s="2">
        <f t="shared" si="4"/>
        <v>11131255.036893748</v>
      </c>
      <c r="J53" s="230">
        <v>4635.0037945775803</v>
      </c>
      <c r="K53" s="230">
        <v>20775621.380000003</v>
      </c>
      <c r="L53" s="2">
        <f>VLOOKUP(B53,'Historic CDM'!$B$127:$I$138,4,FALSE)/12</f>
        <v>836019.05773248756</v>
      </c>
      <c r="M53" s="2">
        <f t="shared" si="5"/>
        <v>21611640.437732492</v>
      </c>
      <c r="N53" s="234">
        <v>50102.020000000004</v>
      </c>
      <c r="O53" s="16">
        <v>486.2</v>
      </c>
      <c r="P53" s="231">
        <v>12958794.299999999</v>
      </c>
      <c r="Q53" s="231">
        <f>VLOOKUP(B53,'Historic CDM'!$B$127:$I$138,5,FALSE)/12</f>
        <v>2724242.6764079235</v>
      </c>
      <c r="R53" s="2">
        <f t="shared" si="6"/>
        <v>15683036.976407923</v>
      </c>
      <c r="S53" s="2">
        <v>42745.52</v>
      </c>
      <c r="T53" s="231">
        <v>15</v>
      </c>
      <c r="U53" s="231">
        <v>531780.30000000005</v>
      </c>
      <c r="V53" s="2">
        <v>1729.3799999999999</v>
      </c>
      <c r="W53" s="2">
        <v>13180</v>
      </c>
      <c r="X53" s="231">
        <v>9357.226560000001</v>
      </c>
      <c r="Y53" s="2">
        <v>25</v>
      </c>
      <c r="Z53" s="231">
        <v>132</v>
      </c>
      <c r="AA53" s="233">
        <v>172986</v>
      </c>
      <c r="AB53" s="232">
        <v>428</v>
      </c>
      <c r="AC53" s="237">
        <v>2489991.0500000054</v>
      </c>
      <c r="AD53" s="231">
        <f>VLOOKUP(B53,'Historic CDM'!$N$127:$S$138,2,FALSE)/12</f>
        <v>115666.12017137295</v>
      </c>
      <c r="AE53" s="2">
        <f t="shared" si="7"/>
        <v>2605657.1701713782</v>
      </c>
      <c r="AF53" s="246">
        <v>4753.125</v>
      </c>
      <c r="AG53" s="231">
        <v>1610078.1700000004</v>
      </c>
      <c r="AH53" s="231">
        <f>VLOOKUP(B53,'Historic CDM'!$N$127:$S$138,3,FALSE)/12</f>
        <v>33039.756060460866</v>
      </c>
      <c r="AI53" s="2">
        <f t="shared" si="8"/>
        <v>1643117.9260604612</v>
      </c>
      <c r="AJ53" s="247">
        <v>754</v>
      </c>
      <c r="AK53" s="231">
        <v>2881514.06</v>
      </c>
      <c r="AL53" s="231">
        <f>VLOOKUP(B53,'Historic CDM'!$N$127:$S$138,4,FALSE)/12</f>
        <v>163097.35250792245</v>
      </c>
      <c r="AM53" s="2">
        <f t="shared" si="9"/>
        <v>3044611.4125079224</v>
      </c>
      <c r="AN53" s="232">
        <v>7202.93</v>
      </c>
      <c r="AO53" s="4">
        <v>58.25</v>
      </c>
      <c r="AP53" s="231">
        <v>29099.7</v>
      </c>
      <c r="AQ53" s="232">
        <v>97</v>
      </c>
      <c r="AR53" s="232">
        <v>534</v>
      </c>
      <c r="AS53" s="231">
        <v>16365</v>
      </c>
      <c r="AT53">
        <v>33</v>
      </c>
      <c r="AU53" s="100">
        <f>'Weather Thunder Bay'!D65</f>
        <v>504.3</v>
      </c>
      <c r="AV53" s="100">
        <f>'Weather Thunder Bay'!E65</f>
        <v>0</v>
      </c>
      <c r="AW53" s="100">
        <f>'Weather Thunder Bay'!F65</f>
        <v>444.3</v>
      </c>
      <c r="AX53" s="100">
        <f>'Weather Thunder Bay'!G65</f>
        <v>0</v>
      </c>
      <c r="AY53" s="100">
        <f>'Weather Thunder Bay'!H65</f>
        <v>384.3</v>
      </c>
      <c r="AZ53" s="100">
        <f>'Weather Thunder Bay'!I65</f>
        <v>0</v>
      </c>
      <c r="BA53" s="100">
        <f>'Weather Thunder Bay'!J65</f>
        <v>324.3</v>
      </c>
      <c r="BB53" s="100">
        <f>'Weather Thunder Bay'!K65</f>
        <v>0</v>
      </c>
      <c r="BC53" s="100">
        <f>'Weather Thunder Bay'!L65</f>
        <v>264.7</v>
      </c>
      <c r="BD53" s="100">
        <f>'Weather Thunder Bay'!M65</f>
        <v>0.4</v>
      </c>
      <c r="BE53" s="100">
        <f>'Weather Thunder Bay'!N65</f>
        <v>207.3</v>
      </c>
      <c r="BF53" s="100">
        <f>'Weather Thunder Bay'!O65</f>
        <v>3</v>
      </c>
      <c r="BG53" s="100">
        <f>'Weather Thunder Bay'!P65</f>
        <v>151.30000000000001</v>
      </c>
      <c r="BH53" s="100">
        <f>'Weather Thunder Bay'!Q65</f>
        <v>7</v>
      </c>
      <c r="BI53" s="100">
        <f>'Weather Thunder Bay'!R65</f>
        <v>3.19</v>
      </c>
      <c r="BJ53" s="100">
        <f>'Weather Kenora'!D65</f>
        <v>478.8</v>
      </c>
      <c r="BK53" s="100">
        <f>'Weather Kenora'!E65</f>
        <v>0</v>
      </c>
      <c r="BL53" s="100">
        <f>'Weather Kenora'!F65</f>
        <v>418.8</v>
      </c>
      <c r="BM53" s="100">
        <f>'Weather Kenora'!G65</f>
        <v>0</v>
      </c>
      <c r="BN53" s="100">
        <f>'Weather Kenora'!H65</f>
        <v>358.8</v>
      </c>
      <c r="BO53" s="100">
        <f>'Weather Kenora'!I65</f>
        <v>0</v>
      </c>
      <c r="BP53" s="100">
        <f>'Weather Kenora'!J65</f>
        <v>298.8</v>
      </c>
      <c r="BQ53" s="100">
        <f>'Weather Kenora'!K65</f>
        <v>0</v>
      </c>
      <c r="BR53" s="100">
        <f>'Weather Kenora'!L65</f>
        <v>238.8</v>
      </c>
      <c r="BS53" s="100">
        <f>'Weather Kenora'!M65</f>
        <v>0</v>
      </c>
      <c r="BT53" s="100">
        <f>'Weather Kenora'!N65</f>
        <v>181.4</v>
      </c>
      <c r="BU53" s="100">
        <f>'Weather Kenora'!O65</f>
        <v>2.6</v>
      </c>
      <c r="BV53" s="100">
        <f>'Weather Kenora'!P65</f>
        <v>130</v>
      </c>
      <c r="BW53" s="100">
        <f>'Weather Kenora'!Q65</f>
        <v>11.2</v>
      </c>
      <c r="BX53" s="100">
        <f>'Weather Kenora'!R65</f>
        <v>4.0400000000000009</v>
      </c>
      <c r="BY53" s="5">
        <f>'Economic Variables'!D67</f>
        <v>7055.1</v>
      </c>
      <c r="BZ53" s="5">
        <f>'Economic Variables'!E67</f>
        <v>6963.6</v>
      </c>
      <c r="CA53" s="5">
        <f>'Economic Variables'!F67</f>
        <v>61.2</v>
      </c>
      <c r="CB53" s="5">
        <f>'Economic Variables'!G67</f>
        <v>60</v>
      </c>
      <c r="CC53" s="5">
        <f>'Economic Variables'!H67</f>
        <v>711695.1</v>
      </c>
      <c r="CD53" s="5">
        <f>'Economic Variables'!I67</f>
        <v>7780.9</v>
      </c>
      <c r="CE53" s="5">
        <f>'Economic Variables'!J67</f>
        <v>6969</v>
      </c>
      <c r="CF53" s="5">
        <f>'Economic Variables'!K67</f>
        <v>457.1</v>
      </c>
      <c r="CG53" s="5">
        <f>'Economic Variables'!L67</f>
        <v>7434.8</v>
      </c>
      <c r="CH53" s="5">
        <f>'Economic Variables'!M67</f>
        <v>287.5</v>
      </c>
      <c r="CI53" s="5">
        <f>'Economic Variables'!N67</f>
        <v>971.8</v>
      </c>
      <c r="CJ53" s="5">
        <f t="shared" si="132"/>
        <v>15215.7</v>
      </c>
      <c r="CK53" s="5">
        <f>'Economic Variables'!P67</f>
        <v>711863</v>
      </c>
      <c r="CL53" s="5">
        <f>'Economic Variables'!Q67</f>
        <v>7723</v>
      </c>
      <c r="CM53" s="5">
        <f>'Economic Variables'!R67</f>
        <v>7392</v>
      </c>
      <c r="CN53" s="5">
        <f>'Economic Variables'!S67</f>
        <v>3025</v>
      </c>
      <c r="CO53" s="5">
        <f>'Economic Variables'!W67</f>
        <v>2015.3333333333335</v>
      </c>
      <c r="CP53" s="5">
        <f>'Economic Variables'!X67</f>
        <v>10.333333333333332</v>
      </c>
      <c r="CQ53" s="5">
        <f>'Economic Variables'!Y67</f>
        <v>0</v>
      </c>
      <c r="CR53" s="5">
        <f t="shared" si="133"/>
        <v>52</v>
      </c>
      <c r="CS53" s="69">
        <f t="shared" si="134"/>
        <v>1.7160033436347992</v>
      </c>
      <c r="CT53" s="5">
        <f t="shared" si="135"/>
        <v>2704</v>
      </c>
      <c r="CU53">
        <v>0</v>
      </c>
      <c r="CV53">
        <v>0</v>
      </c>
      <c r="CW53">
        <v>0</v>
      </c>
      <c r="CX53">
        <v>1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f t="shared" si="137"/>
        <v>1</v>
      </c>
      <c r="DH53">
        <f t="shared" si="137"/>
        <v>0</v>
      </c>
      <c r="DI53">
        <f t="shared" si="136"/>
        <v>1</v>
      </c>
      <c r="DJ53">
        <v>30</v>
      </c>
      <c r="DK53">
        <v>19</v>
      </c>
      <c r="DL53">
        <v>0</v>
      </c>
      <c r="DM53">
        <v>0</v>
      </c>
      <c r="DN53">
        <f t="shared" si="104"/>
        <v>0</v>
      </c>
      <c r="DO53">
        <v>0</v>
      </c>
      <c r="DP53" s="61">
        <f t="shared" si="12"/>
        <v>0</v>
      </c>
      <c r="DQ53" s="61">
        <f t="shared" si="13"/>
        <v>0</v>
      </c>
      <c r="DR53" s="61">
        <f t="shared" si="14"/>
        <v>0</v>
      </c>
      <c r="DS53" s="61">
        <f t="shared" si="15"/>
        <v>0</v>
      </c>
      <c r="DT53" s="61">
        <f t="shared" si="16"/>
        <v>0</v>
      </c>
      <c r="DU53" s="61">
        <f t="shared" si="17"/>
        <v>0</v>
      </c>
      <c r="DV53" s="61">
        <f t="shared" si="18"/>
        <v>0</v>
      </c>
      <c r="DW53" s="61">
        <f t="shared" si="19"/>
        <v>0</v>
      </c>
      <c r="DX53" s="61">
        <f t="shared" si="20"/>
        <v>0</v>
      </c>
      <c r="DY53" s="61">
        <f t="shared" si="21"/>
        <v>0</v>
      </c>
      <c r="DZ53" s="61">
        <f t="shared" si="22"/>
        <v>0</v>
      </c>
      <c r="EA53" s="61">
        <f t="shared" si="23"/>
        <v>0</v>
      </c>
      <c r="EB53" s="61">
        <f t="shared" si="24"/>
        <v>0</v>
      </c>
      <c r="EC53" s="61">
        <f t="shared" si="25"/>
        <v>0</v>
      </c>
      <c r="ED53" s="61">
        <f t="shared" si="26"/>
        <v>0</v>
      </c>
      <c r="EE53" s="61">
        <f t="shared" si="27"/>
        <v>0</v>
      </c>
      <c r="EF53" s="61">
        <f t="shared" si="28"/>
        <v>0</v>
      </c>
      <c r="EG53" s="61">
        <f t="shared" si="29"/>
        <v>0</v>
      </c>
      <c r="EH53" s="61">
        <f t="shared" si="30"/>
        <v>0</v>
      </c>
      <c r="EI53" s="61">
        <f t="shared" si="31"/>
        <v>0</v>
      </c>
      <c r="EJ53" s="61">
        <f t="shared" si="32"/>
        <v>0</v>
      </c>
      <c r="EK53" s="61">
        <f t="shared" si="33"/>
        <v>0</v>
      </c>
      <c r="EL53" s="61">
        <f t="shared" si="34"/>
        <v>0</v>
      </c>
      <c r="EM53" s="61">
        <f t="shared" si="35"/>
        <v>0</v>
      </c>
      <c r="EN53" s="61">
        <f t="shared" si="36"/>
        <v>0</v>
      </c>
      <c r="EO53" s="61">
        <f t="shared" si="37"/>
        <v>0</v>
      </c>
      <c r="EP53" s="61">
        <f t="shared" si="38"/>
        <v>0</v>
      </c>
      <c r="EQ53" s="61">
        <f t="shared" si="39"/>
        <v>0</v>
      </c>
      <c r="ER53" s="67">
        <f t="shared" si="108"/>
        <v>18.739762382918308</v>
      </c>
      <c r="ES53" s="67">
        <f t="shared" si="109"/>
        <v>80.052110204785819</v>
      </c>
      <c r="ET53" s="67">
        <f t="shared" si="110"/>
        <v>2339.4791441395673</v>
      </c>
      <c r="EU53" s="67">
        <f t="shared" si="111"/>
        <v>55028.19991722078</v>
      </c>
      <c r="EV53" s="61">
        <f t="shared" si="112"/>
        <v>1481.6701246217258</v>
      </c>
      <c r="EW53" s="61">
        <f t="shared" si="113"/>
        <v>34851.193280906497</v>
      </c>
      <c r="EX53" s="16">
        <f t="shared" si="114"/>
        <v>26763541.9399998</v>
      </c>
      <c r="EY53" s="16">
        <f t="shared" si="115"/>
        <v>1458970.4660718911</v>
      </c>
      <c r="EZ53" s="16">
        <f t="shared" si="116"/>
        <v>28222512.406071693</v>
      </c>
      <c r="FA53" s="16">
        <f t="shared" si="117"/>
        <v>50319.080271041967</v>
      </c>
      <c r="FB53" s="16">
        <f t="shared" si="118"/>
        <v>12038998.069999989</v>
      </c>
      <c r="FC53" s="16">
        <f t="shared" si="119"/>
        <v>735374.89295421983</v>
      </c>
      <c r="FD53" s="16">
        <f t="shared" si="120"/>
        <v>12774372.962954208</v>
      </c>
      <c r="FE53" s="16">
        <f t="shared" si="121"/>
        <v>5389.0037945775803</v>
      </c>
      <c r="FF53" s="16">
        <f t="shared" si="122"/>
        <v>23657135.440000001</v>
      </c>
      <c r="FG53" s="16">
        <f t="shared" si="123"/>
        <v>999116.41024041001</v>
      </c>
      <c r="FH53" s="16">
        <f t="shared" si="124"/>
        <v>24656251.850240413</v>
      </c>
      <c r="FI53" s="16">
        <f t="shared" si="125"/>
        <v>57304.950000000004</v>
      </c>
      <c r="FJ53" s="16">
        <f t="shared" si="126"/>
        <v>544.45000000000005</v>
      </c>
      <c r="FK53" s="16">
        <f t="shared" si="127"/>
        <v>12958794.299999999</v>
      </c>
      <c r="FL53" s="16">
        <f t="shared" si="128"/>
        <v>2724242.6764079235</v>
      </c>
      <c r="FM53" s="16">
        <f t="shared" si="129"/>
        <v>15683036.976407923</v>
      </c>
      <c r="FN53" s="16">
        <f t="shared" si="130"/>
        <v>42745.52</v>
      </c>
      <c r="FO53" s="16">
        <f t="shared" si="131"/>
        <v>15</v>
      </c>
      <c r="FP53" s="16">
        <f t="shared" si="64"/>
        <v>560880</v>
      </c>
      <c r="FQ53" s="16">
        <f t="shared" si="65"/>
        <v>1826.3799999999999</v>
      </c>
      <c r="FR53" s="16">
        <f t="shared" si="66"/>
        <v>13714</v>
      </c>
      <c r="FS53" s="16">
        <f t="shared" si="67"/>
        <v>9357.226560000001</v>
      </c>
      <c r="FT53" s="16">
        <f t="shared" si="68"/>
        <v>25</v>
      </c>
      <c r="FU53" s="16">
        <f t="shared" si="69"/>
        <v>636.29999999999995</v>
      </c>
      <c r="FV53" s="16">
        <f t="shared" si="70"/>
        <v>189351</v>
      </c>
      <c r="FW53" s="16">
        <f t="shared" si="71"/>
        <v>461</v>
      </c>
      <c r="FX53">
        <f t="shared" si="72"/>
        <v>0</v>
      </c>
      <c r="FY53">
        <f t="shared" si="73"/>
        <v>0</v>
      </c>
      <c r="FZ53">
        <f t="shared" si="74"/>
        <v>0</v>
      </c>
      <c r="GA53">
        <f t="shared" si="75"/>
        <v>0</v>
      </c>
      <c r="GB53">
        <f t="shared" si="76"/>
        <v>0</v>
      </c>
      <c r="GC53">
        <f t="shared" si="77"/>
        <v>0</v>
      </c>
      <c r="GD53">
        <f t="shared" si="78"/>
        <v>0</v>
      </c>
      <c r="GE53">
        <f t="shared" si="79"/>
        <v>0</v>
      </c>
      <c r="GF53">
        <f t="shared" si="80"/>
        <v>0</v>
      </c>
      <c r="GG53">
        <f t="shared" si="81"/>
        <v>0</v>
      </c>
      <c r="GH53">
        <f t="shared" si="82"/>
        <v>0</v>
      </c>
      <c r="GI53">
        <f t="shared" si="83"/>
        <v>0</v>
      </c>
      <c r="GJ53">
        <f t="shared" si="84"/>
        <v>0</v>
      </c>
      <c r="GK53">
        <f t="shared" si="85"/>
        <v>0</v>
      </c>
      <c r="GL53">
        <f t="shared" si="86"/>
        <v>0</v>
      </c>
      <c r="GM53">
        <f t="shared" si="87"/>
        <v>0</v>
      </c>
      <c r="GN53">
        <f t="shared" si="88"/>
        <v>0</v>
      </c>
      <c r="GO53">
        <f t="shared" si="89"/>
        <v>0</v>
      </c>
      <c r="GP53">
        <f t="shared" si="90"/>
        <v>0</v>
      </c>
      <c r="GQ53">
        <f t="shared" si="91"/>
        <v>0</v>
      </c>
      <c r="GR53">
        <f t="shared" si="92"/>
        <v>0</v>
      </c>
      <c r="GS53">
        <f t="shared" si="93"/>
        <v>0</v>
      </c>
      <c r="GT53">
        <f t="shared" si="94"/>
        <v>0</v>
      </c>
      <c r="GU53">
        <f t="shared" si="95"/>
        <v>0</v>
      </c>
      <c r="GV53">
        <f t="shared" si="96"/>
        <v>0</v>
      </c>
      <c r="GW53">
        <f t="shared" si="97"/>
        <v>0</v>
      </c>
      <c r="GX53">
        <f t="shared" si="98"/>
        <v>0</v>
      </c>
      <c r="GY53">
        <f t="shared" si="99"/>
        <v>0</v>
      </c>
      <c r="GZ53">
        <f t="shared" si="100"/>
        <v>0</v>
      </c>
      <c r="HA53" s="2">
        <f t="shared" si="138"/>
        <v>16</v>
      </c>
      <c r="HB53" s="2">
        <f t="shared" si="138"/>
        <v>4</v>
      </c>
      <c r="HC53" s="2">
        <v>0</v>
      </c>
      <c r="HD53" s="2">
        <v>0</v>
      </c>
      <c r="HE53" s="2">
        <v>0</v>
      </c>
    </row>
    <row r="54" spans="1:213" s="2" customFormat="1" x14ac:dyDescent="0.25">
      <c r="A54" s="3">
        <v>42856</v>
      </c>
      <c r="B54">
        <f t="shared" si="105"/>
        <v>2017</v>
      </c>
      <c r="C54" s="2">
        <v>22924571.749999952</v>
      </c>
      <c r="D54" s="2">
        <f>VLOOKUP(B54,'Historic CDM'!$B$127:$I$138,2,FALSE)/12</f>
        <v>1343304.3459005181</v>
      </c>
      <c r="E54" s="2">
        <f t="shared" si="3"/>
        <v>24267876.095900469</v>
      </c>
      <c r="F54" s="2">
        <v>45550.477635520983</v>
      </c>
      <c r="G54" s="230">
        <v>10158246.28999998</v>
      </c>
      <c r="H54" s="2">
        <f>VLOOKUP(B54,'Historic CDM'!$B$127:$I$138,3,FALSE)/12</f>
        <v>702335.13689375902</v>
      </c>
      <c r="I54" s="2">
        <f t="shared" si="4"/>
        <v>10860581.426893739</v>
      </c>
      <c r="J54" s="230">
        <v>4630.0018972887901</v>
      </c>
      <c r="K54" s="230">
        <v>20341923.899999995</v>
      </c>
      <c r="L54" s="2">
        <f>VLOOKUP(B54,'Historic CDM'!$B$127:$I$138,4,FALSE)/12</f>
        <v>836019.05773248756</v>
      </c>
      <c r="M54" s="2">
        <f t="shared" si="5"/>
        <v>21177942.957732484</v>
      </c>
      <c r="N54" s="234">
        <v>52180.23000000001</v>
      </c>
      <c r="O54" s="16">
        <v>489.8</v>
      </c>
      <c r="P54" s="231">
        <v>13732642.259999998</v>
      </c>
      <c r="Q54" s="231">
        <f>VLOOKUP(B54,'Historic CDM'!$B$127:$I$138,5,FALSE)/12</f>
        <v>2724242.6764079235</v>
      </c>
      <c r="R54" s="2">
        <f t="shared" si="6"/>
        <v>16456884.936407922</v>
      </c>
      <c r="S54" s="2">
        <v>42231.22</v>
      </c>
      <c r="T54" s="231">
        <v>15</v>
      </c>
      <c r="U54" s="231">
        <v>454235.87000000005</v>
      </c>
      <c r="V54" s="2">
        <v>1723.86</v>
      </c>
      <c r="W54" s="2">
        <v>13180</v>
      </c>
      <c r="X54" s="231">
        <v>9286.3384800000003</v>
      </c>
      <c r="Y54" s="2">
        <v>25</v>
      </c>
      <c r="Z54" s="231">
        <v>131</v>
      </c>
      <c r="AA54" s="233">
        <v>172986.2</v>
      </c>
      <c r="AB54" s="232">
        <v>424</v>
      </c>
      <c r="AC54" s="237">
        <v>2369719.1299999948</v>
      </c>
      <c r="AD54" s="231">
        <f>VLOOKUP(B54,'Historic CDM'!$N$127:$S$138,2,FALSE)/12</f>
        <v>115666.12017137295</v>
      </c>
      <c r="AE54" s="2">
        <f t="shared" si="7"/>
        <v>2485385.2501713675</v>
      </c>
      <c r="AF54" s="246">
        <v>4752.0625</v>
      </c>
      <c r="AG54" s="231">
        <v>1610849.3500000017</v>
      </c>
      <c r="AH54" s="231">
        <f>VLOOKUP(B54,'Historic CDM'!$N$127:$S$138,3,FALSE)/12</f>
        <v>33039.756060460866</v>
      </c>
      <c r="AI54" s="2">
        <f t="shared" si="8"/>
        <v>1643889.1060604625</v>
      </c>
      <c r="AJ54" s="247">
        <v>753.5</v>
      </c>
      <c r="AK54" s="231">
        <v>2690238.25</v>
      </c>
      <c r="AL54" s="231">
        <f>VLOOKUP(B54,'Historic CDM'!$N$127:$S$138,4,FALSE)/12</f>
        <v>163097.35250792245</v>
      </c>
      <c r="AM54" s="2">
        <f t="shared" si="9"/>
        <v>2853335.6025079223</v>
      </c>
      <c r="AN54" s="232">
        <v>6953.4400000000005</v>
      </c>
      <c r="AO54" s="4">
        <v>58.125</v>
      </c>
      <c r="AP54" s="231">
        <v>30069.69</v>
      </c>
      <c r="AQ54" s="232">
        <v>97</v>
      </c>
      <c r="AR54" s="232">
        <v>534</v>
      </c>
      <c r="AS54" s="231">
        <v>13414.009999999998</v>
      </c>
      <c r="AT54">
        <v>33</v>
      </c>
      <c r="AU54" s="100">
        <f>'Weather Thunder Bay'!D66</f>
        <v>376.99</v>
      </c>
      <c r="AV54" s="100">
        <f>'Weather Thunder Bay'!E66</f>
        <v>0</v>
      </c>
      <c r="AW54" s="100">
        <f>'Weather Thunder Bay'!F66</f>
        <v>314.99</v>
      </c>
      <c r="AX54" s="100">
        <f>'Weather Thunder Bay'!G66</f>
        <v>0</v>
      </c>
      <c r="AY54" s="100">
        <f>'Weather Thunder Bay'!H66</f>
        <v>252.99</v>
      </c>
      <c r="AZ54" s="100">
        <f>'Weather Thunder Bay'!I66</f>
        <v>0</v>
      </c>
      <c r="BA54" s="100">
        <f>'Weather Thunder Bay'!J66</f>
        <v>191.59</v>
      </c>
      <c r="BB54" s="100">
        <f>'Weather Thunder Bay'!K66</f>
        <v>0.6</v>
      </c>
      <c r="BC54" s="100">
        <f>'Weather Thunder Bay'!L66</f>
        <v>133.59</v>
      </c>
      <c r="BD54" s="100">
        <f>'Weather Thunder Bay'!M66</f>
        <v>4.5999999999999996</v>
      </c>
      <c r="BE54" s="100">
        <f>'Weather Thunder Bay'!N66</f>
        <v>81.45</v>
      </c>
      <c r="BF54" s="100">
        <f>'Weather Thunder Bay'!O66</f>
        <v>14.47</v>
      </c>
      <c r="BG54" s="100">
        <f>'Weather Thunder Bay'!P66</f>
        <v>43.75</v>
      </c>
      <c r="BH54" s="100">
        <f>'Weather Thunder Bay'!Q66</f>
        <v>38.770000000000003</v>
      </c>
      <c r="BI54" s="100">
        <f>'Weather Thunder Bay'!R66</f>
        <v>7.8391545504014353</v>
      </c>
      <c r="BJ54" s="100">
        <f>'Weather Kenora'!D66</f>
        <v>293.2</v>
      </c>
      <c r="BK54" s="100">
        <f>'Weather Kenora'!E66</f>
        <v>0</v>
      </c>
      <c r="BL54" s="100">
        <f>'Weather Kenora'!F66</f>
        <v>231.2</v>
      </c>
      <c r="BM54" s="100">
        <f>'Weather Kenora'!G66</f>
        <v>0</v>
      </c>
      <c r="BN54" s="100">
        <f>'Weather Kenora'!H66</f>
        <v>170.3</v>
      </c>
      <c r="BO54" s="100">
        <f>'Weather Kenora'!I66</f>
        <v>1.1000000000000001</v>
      </c>
      <c r="BP54" s="100">
        <f>'Weather Kenora'!J66</f>
        <v>114.2</v>
      </c>
      <c r="BQ54" s="100">
        <f>'Weather Kenora'!K66</f>
        <v>7</v>
      </c>
      <c r="BR54" s="100">
        <f>'Weather Kenora'!L66</f>
        <v>68</v>
      </c>
      <c r="BS54" s="100">
        <f>'Weather Kenora'!M66</f>
        <v>22.8</v>
      </c>
      <c r="BT54" s="100">
        <f>'Weather Kenora'!N66</f>
        <v>28.7</v>
      </c>
      <c r="BU54" s="100">
        <f>'Weather Kenora'!O66</f>
        <v>45.5</v>
      </c>
      <c r="BV54" s="100">
        <f>'Weather Kenora'!P66</f>
        <v>4.4000000000000004</v>
      </c>
      <c r="BW54" s="100">
        <f>'Weather Kenora'!Q66</f>
        <v>83.2</v>
      </c>
      <c r="BX54" s="100">
        <f>'Weather Kenora'!R66</f>
        <v>10.541935483870967</v>
      </c>
      <c r="BY54" s="5">
        <f>'Economic Variables'!D68</f>
        <v>7066.7</v>
      </c>
      <c r="BZ54" s="5">
        <f>'Economic Variables'!E68</f>
        <v>7033.4</v>
      </c>
      <c r="CA54" s="5">
        <f>'Economic Variables'!F68</f>
        <v>61.7</v>
      </c>
      <c r="CB54" s="5">
        <f>'Economic Variables'!G68</f>
        <v>61.1</v>
      </c>
      <c r="CC54" s="5">
        <f>'Economic Variables'!H68</f>
        <v>711695.1</v>
      </c>
      <c r="CD54" s="5">
        <f>'Economic Variables'!I68</f>
        <v>7780.9</v>
      </c>
      <c r="CE54" s="5">
        <f>'Economic Variables'!J68</f>
        <v>6969</v>
      </c>
      <c r="CF54" s="5">
        <f>'Economic Variables'!K68</f>
        <v>457.1</v>
      </c>
      <c r="CG54" s="5">
        <f>'Economic Variables'!L68</f>
        <v>7434.8</v>
      </c>
      <c r="CH54" s="5">
        <f>'Economic Variables'!M68</f>
        <v>287.5</v>
      </c>
      <c r="CI54" s="5">
        <f>'Economic Variables'!N68</f>
        <v>971.8</v>
      </c>
      <c r="CJ54" s="5">
        <f t="shared" si="132"/>
        <v>15215.7</v>
      </c>
      <c r="CK54" s="5">
        <f>'Economic Variables'!P68</f>
        <v>711863</v>
      </c>
      <c r="CL54" s="5">
        <f>'Economic Variables'!Q68</f>
        <v>7723</v>
      </c>
      <c r="CM54" s="5">
        <f>'Economic Variables'!R68</f>
        <v>7392</v>
      </c>
      <c r="CN54" s="5">
        <f>'Economic Variables'!S68</f>
        <v>3025</v>
      </c>
      <c r="CO54" s="5">
        <f>'Economic Variables'!W68</f>
        <v>2711.666666666667</v>
      </c>
      <c r="CP54" s="5">
        <f>'Economic Variables'!X68</f>
        <v>11.666666666666668</v>
      </c>
      <c r="CQ54" s="5">
        <f>'Economic Variables'!Y68</f>
        <v>0</v>
      </c>
      <c r="CR54" s="5">
        <f t="shared" si="133"/>
        <v>53</v>
      </c>
      <c r="CS54" s="69">
        <f t="shared" si="134"/>
        <v>1.7242758696007889</v>
      </c>
      <c r="CT54" s="5">
        <f t="shared" si="135"/>
        <v>2809</v>
      </c>
      <c r="CU54">
        <v>0</v>
      </c>
      <c r="CV54">
        <v>0</v>
      </c>
      <c r="CW54">
        <v>0</v>
      </c>
      <c r="CX54">
        <v>0</v>
      </c>
      <c r="CY54">
        <v>1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f t="shared" si="137"/>
        <v>1</v>
      </c>
      <c r="DH54">
        <f t="shared" si="137"/>
        <v>0</v>
      </c>
      <c r="DI54">
        <f t="shared" si="136"/>
        <v>1</v>
      </c>
      <c r="DJ54">
        <v>31</v>
      </c>
      <c r="DK54">
        <v>22</v>
      </c>
      <c r="DL54">
        <v>0</v>
      </c>
      <c r="DM54">
        <v>0</v>
      </c>
      <c r="DN54">
        <f t="shared" si="104"/>
        <v>0</v>
      </c>
      <c r="DO54">
        <v>0</v>
      </c>
      <c r="DP54" s="61">
        <f t="shared" si="12"/>
        <v>0</v>
      </c>
      <c r="DQ54" s="61">
        <f t="shared" si="13"/>
        <v>0</v>
      </c>
      <c r="DR54" s="61">
        <f t="shared" si="14"/>
        <v>0</v>
      </c>
      <c r="DS54" s="61">
        <f t="shared" si="15"/>
        <v>0</v>
      </c>
      <c r="DT54" s="61">
        <f t="shared" si="16"/>
        <v>0</v>
      </c>
      <c r="DU54" s="61">
        <f t="shared" si="17"/>
        <v>0</v>
      </c>
      <c r="DV54" s="61">
        <f t="shared" si="18"/>
        <v>0</v>
      </c>
      <c r="DW54" s="61">
        <f t="shared" si="19"/>
        <v>0</v>
      </c>
      <c r="DX54" s="61">
        <f t="shared" si="20"/>
        <v>0</v>
      </c>
      <c r="DY54" s="61">
        <f t="shared" si="21"/>
        <v>0</v>
      </c>
      <c r="DZ54" s="61">
        <f t="shared" si="22"/>
        <v>0</v>
      </c>
      <c r="EA54" s="61">
        <f t="shared" si="23"/>
        <v>0</v>
      </c>
      <c r="EB54" s="61">
        <f t="shared" si="24"/>
        <v>0</v>
      </c>
      <c r="EC54" s="61">
        <f t="shared" si="25"/>
        <v>0</v>
      </c>
      <c r="ED54" s="61">
        <f t="shared" si="26"/>
        <v>0</v>
      </c>
      <c r="EE54" s="61">
        <f t="shared" si="27"/>
        <v>0</v>
      </c>
      <c r="EF54" s="61">
        <f t="shared" si="28"/>
        <v>0</v>
      </c>
      <c r="EG54" s="61">
        <f t="shared" si="29"/>
        <v>0</v>
      </c>
      <c r="EH54" s="61">
        <f t="shared" si="30"/>
        <v>0</v>
      </c>
      <c r="EI54" s="61">
        <f t="shared" si="31"/>
        <v>0</v>
      </c>
      <c r="EJ54" s="61">
        <f t="shared" si="32"/>
        <v>0</v>
      </c>
      <c r="EK54" s="61">
        <f t="shared" si="33"/>
        <v>0</v>
      </c>
      <c r="EL54" s="61">
        <f t="shared" si="34"/>
        <v>0</v>
      </c>
      <c r="EM54" s="61">
        <f t="shared" si="35"/>
        <v>0</v>
      </c>
      <c r="EN54" s="61">
        <f t="shared" si="36"/>
        <v>0</v>
      </c>
      <c r="EO54" s="61">
        <f t="shared" si="37"/>
        <v>0</v>
      </c>
      <c r="EP54" s="61">
        <f t="shared" si="38"/>
        <v>0</v>
      </c>
      <c r="EQ54" s="61">
        <f t="shared" si="39"/>
        <v>0</v>
      </c>
      <c r="ER54" s="67">
        <f t="shared" ref="ER54:ER85" si="139">E54/$DJ54/F54</f>
        <v>17.186092296000776</v>
      </c>
      <c r="ES54" s="67">
        <f t="shared" ref="ES54:ES85" si="140">I54/$DJ54/J54</f>
        <v>75.667644230677709</v>
      </c>
      <c r="ET54" s="67">
        <f t="shared" ref="ET54:ET85" si="141">M54/$DK54/O54</f>
        <v>1965.360904054761</v>
      </c>
      <c r="EU54" s="67">
        <f t="shared" ref="EU54:EU85" si="142">R54/$DK54/T54</f>
        <v>49869.348292145216</v>
      </c>
      <c r="EV54" s="61">
        <f t="shared" ref="EV54:EV85" si="143">M54/$DJ54/O54</f>
        <v>1394.7722544904755</v>
      </c>
      <c r="EW54" s="61">
        <f t="shared" ref="EW54:EW85" si="144">R54/$DJ54/T54</f>
        <v>35391.150400877254</v>
      </c>
      <c r="EX54" s="16">
        <f t="shared" ref="EX54:EX85" si="145">C54+AC54</f>
        <v>25294290.879999947</v>
      </c>
      <c r="EY54" s="16">
        <f t="shared" ref="EY54:EY85" si="146">D54+AD54</f>
        <v>1458970.4660718911</v>
      </c>
      <c r="EZ54" s="16">
        <f t="shared" ref="EZ54:EZ85" si="147">E54+AE54</f>
        <v>26753261.346071836</v>
      </c>
      <c r="FA54" s="16">
        <f t="shared" ref="FA54:FA85" si="148">F54+AF54</f>
        <v>50302.540135520983</v>
      </c>
      <c r="FB54" s="16">
        <f t="shared" ref="FB54:FB85" si="149">G54+AG54</f>
        <v>11769095.639999982</v>
      </c>
      <c r="FC54" s="16">
        <f t="shared" ref="FC54:FC85" si="150">H54+AH54</f>
        <v>735374.89295421983</v>
      </c>
      <c r="FD54" s="16">
        <f t="shared" ref="FD54:FD85" si="151">I54+AI54</f>
        <v>12504470.532954201</v>
      </c>
      <c r="FE54" s="16">
        <f t="shared" ref="FE54:FE85" si="152">J54+AJ54</f>
        <v>5383.5018972887901</v>
      </c>
      <c r="FF54" s="16">
        <f t="shared" ref="FF54:FF85" si="153">K54+AK54</f>
        <v>23032162.149999995</v>
      </c>
      <c r="FG54" s="16">
        <f t="shared" ref="FG54:FG85" si="154">L54+AL54</f>
        <v>999116.41024041001</v>
      </c>
      <c r="FH54" s="16">
        <f t="shared" ref="FH54:FH85" si="155">M54+AM54</f>
        <v>24031278.560240407</v>
      </c>
      <c r="FI54" s="16">
        <f t="shared" ref="FI54:FI85" si="156">N54+AN54</f>
        <v>59133.670000000013</v>
      </c>
      <c r="FJ54" s="16">
        <f t="shared" ref="FJ54:FJ85" si="157">O54+AO54</f>
        <v>547.92499999999995</v>
      </c>
      <c r="FK54" s="16">
        <f t="shared" ref="FK54:FK85" si="158">P54</f>
        <v>13732642.259999998</v>
      </c>
      <c r="FL54" s="16">
        <f t="shared" ref="FL54:FL85" si="159">Q54</f>
        <v>2724242.6764079235</v>
      </c>
      <c r="FM54" s="16">
        <f t="shared" ref="FM54:FM85" si="160">R54</f>
        <v>16456884.936407922</v>
      </c>
      <c r="FN54" s="16">
        <f t="shared" ref="FN54:FN85" si="161">S54</f>
        <v>42231.22</v>
      </c>
      <c r="FO54" s="16">
        <f t="shared" ref="FO54:FO85" si="162">T54</f>
        <v>15</v>
      </c>
      <c r="FP54" s="16">
        <f t="shared" si="64"/>
        <v>484305.56000000006</v>
      </c>
      <c r="FQ54" s="16">
        <f t="shared" si="65"/>
        <v>1820.86</v>
      </c>
      <c r="FR54" s="16">
        <f t="shared" si="66"/>
        <v>13714</v>
      </c>
      <c r="FS54" s="16">
        <f t="shared" si="67"/>
        <v>9286.3384800000003</v>
      </c>
      <c r="FT54" s="16">
        <f t="shared" si="68"/>
        <v>25</v>
      </c>
      <c r="FU54" s="16">
        <f t="shared" si="69"/>
        <v>507.99</v>
      </c>
      <c r="FV54" s="16">
        <f t="shared" si="70"/>
        <v>186400.21000000002</v>
      </c>
      <c r="FW54" s="16">
        <f t="shared" si="71"/>
        <v>457</v>
      </c>
      <c r="FX54">
        <f t="shared" si="72"/>
        <v>0</v>
      </c>
      <c r="FY54">
        <f t="shared" si="73"/>
        <v>0</v>
      </c>
      <c r="FZ54">
        <f t="shared" si="74"/>
        <v>0</v>
      </c>
      <c r="GA54">
        <f t="shared" si="75"/>
        <v>0</v>
      </c>
      <c r="GB54">
        <f t="shared" si="76"/>
        <v>0</v>
      </c>
      <c r="GC54">
        <f t="shared" si="77"/>
        <v>0</v>
      </c>
      <c r="GD54">
        <f t="shared" si="78"/>
        <v>0</v>
      </c>
      <c r="GE54">
        <f t="shared" si="79"/>
        <v>0</v>
      </c>
      <c r="GF54">
        <f t="shared" si="80"/>
        <v>0</v>
      </c>
      <c r="GG54">
        <f t="shared" si="81"/>
        <v>0</v>
      </c>
      <c r="GH54">
        <f t="shared" si="82"/>
        <v>0</v>
      </c>
      <c r="GI54">
        <f t="shared" si="83"/>
        <v>0</v>
      </c>
      <c r="GJ54">
        <f t="shared" si="84"/>
        <v>0</v>
      </c>
      <c r="GK54">
        <f t="shared" si="85"/>
        <v>0</v>
      </c>
      <c r="GL54">
        <f t="shared" si="86"/>
        <v>0</v>
      </c>
      <c r="GM54">
        <f t="shared" si="87"/>
        <v>0</v>
      </c>
      <c r="GN54">
        <f t="shared" si="88"/>
        <v>0</v>
      </c>
      <c r="GO54">
        <f t="shared" si="89"/>
        <v>0</v>
      </c>
      <c r="GP54">
        <f t="shared" si="90"/>
        <v>0</v>
      </c>
      <c r="GQ54">
        <f t="shared" si="91"/>
        <v>0</v>
      </c>
      <c r="GR54">
        <f t="shared" si="92"/>
        <v>0</v>
      </c>
      <c r="GS54">
        <f t="shared" si="93"/>
        <v>0</v>
      </c>
      <c r="GT54">
        <f t="shared" si="94"/>
        <v>0</v>
      </c>
      <c r="GU54">
        <f t="shared" si="95"/>
        <v>0</v>
      </c>
      <c r="GV54">
        <f t="shared" si="96"/>
        <v>0</v>
      </c>
      <c r="GW54">
        <f t="shared" si="97"/>
        <v>0</v>
      </c>
      <c r="GX54">
        <f t="shared" si="98"/>
        <v>0</v>
      </c>
      <c r="GY54">
        <f t="shared" si="99"/>
        <v>0</v>
      </c>
      <c r="GZ54">
        <f t="shared" si="100"/>
        <v>0</v>
      </c>
      <c r="HA54" s="2">
        <f t="shared" si="138"/>
        <v>17</v>
      </c>
      <c r="HB54" s="2">
        <f t="shared" si="138"/>
        <v>5</v>
      </c>
      <c r="HC54" s="2">
        <v>0</v>
      </c>
      <c r="HD54" s="2">
        <v>0</v>
      </c>
      <c r="HE54" s="2">
        <v>0</v>
      </c>
    </row>
    <row r="55" spans="1:213" s="2" customFormat="1" x14ac:dyDescent="0.25">
      <c r="A55" s="3">
        <v>42887</v>
      </c>
      <c r="B55">
        <f t="shared" si="105"/>
        <v>2017</v>
      </c>
      <c r="C55" s="2">
        <v>21276045.099999879</v>
      </c>
      <c r="D55" s="2">
        <f>VLOOKUP(B55,'Historic CDM'!$B$127:$I$138,2,FALSE)/12</f>
        <v>1343304.3459005181</v>
      </c>
      <c r="E55" s="2">
        <f t="shared" ref="E55:E115" si="163">C55+D55</f>
        <v>22619349.445900396</v>
      </c>
      <c r="F55" s="2">
        <v>45528.738817760488</v>
      </c>
      <c r="G55" s="230">
        <v>9817593.6699999925</v>
      </c>
      <c r="H55" s="2">
        <f>VLOOKUP(B55,'Historic CDM'!$B$127:$I$138,3,FALSE)/12</f>
        <v>702335.13689375902</v>
      </c>
      <c r="I55" s="2">
        <f t="shared" ref="I55:I115" si="164">G55+H55</f>
        <v>10519928.806893751</v>
      </c>
      <c r="J55" s="230">
        <v>4623.0009486443951</v>
      </c>
      <c r="K55" s="230">
        <v>19397900.629999999</v>
      </c>
      <c r="L55" s="2">
        <f>VLOOKUP(B55,'Historic CDM'!$B$127:$I$138,4,FALSE)/12</f>
        <v>836019.05773248756</v>
      </c>
      <c r="M55" s="2">
        <f t="shared" ref="M55:M114" si="165">K55+L55</f>
        <v>20233919.687732488</v>
      </c>
      <c r="N55" s="234">
        <v>52803.359999999979</v>
      </c>
      <c r="O55" s="16">
        <v>489.8</v>
      </c>
      <c r="P55" s="231">
        <v>13053262.199999999</v>
      </c>
      <c r="Q55" s="231">
        <f>VLOOKUP(B55,'Historic CDM'!$B$127:$I$138,5,FALSE)/12</f>
        <v>2724242.6764079235</v>
      </c>
      <c r="R55" s="2">
        <f t="shared" ref="R55:R115" si="166">P55+Q55</f>
        <v>15777504.876407923</v>
      </c>
      <c r="S55" s="2">
        <v>42409.72</v>
      </c>
      <c r="T55" s="231">
        <v>15</v>
      </c>
      <c r="U55" s="231">
        <v>403390.19999999995</v>
      </c>
      <c r="V55" s="2">
        <v>1716.56</v>
      </c>
      <c r="W55" s="2">
        <v>13180</v>
      </c>
      <c r="X55" s="231">
        <v>9215.4503999999997</v>
      </c>
      <c r="Y55" s="2">
        <v>25</v>
      </c>
      <c r="Z55" s="231">
        <v>130</v>
      </c>
      <c r="AA55" s="233">
        <v>172986.2</v>
      </c>
      <c r="AB55" s="232">
        <v>420</v>
      </c>
      <c r="AC55" s="237">
        <v>2311481.2500000028</v>
      </c>
      <c r="AD55" s="231">
        <f>VLOOKUP(B55,'Historic CDM'!$N$127:$S$138,2,FALSE)/12</f>
        <v>115666.12017137295</v>
      </c>
      <c r="AE55" s="2">
        <f t="shared" ref="AE55:AE115" si="167">AC55+AD55</f>
        <v>2427147.3701713756</v>
      </c>
      <c r="AF55" s="246">
        <v>4759.53125</v>
      </c>
      <c r="AG55" s="231">
        <v>1626734.0699999996</v>
      </c>
      <c r="AH55" s="231">
        <f>VLOOKUP(B55,'Historic CDM'!$N$127:$S$138,3,FALSE)/12</f>
        <v>33039.756060460866</v>
      </c>
      <c r="AI55" s="2">
        <f t="shared" ref="AI55:AI115" si="168">AG55+AH55</f>
        <v>1659773.8260604604</v>
      </c>
      <c r="AJ55" s="247">
        <v>749.75</v>
      </c>
      <c r="AK55" s="231">
        <v>2817233.8200000003</v>
      </c>
      <c r="AL55" s="231">
        <f>VLOOKUP(B55,'Historic CDM'!$N$127:$S$138,4,FALSE)/12</f>
        <v>163097.35250792245</v>
      </c>
      <c r="AM55" s="2">
        <f t="shared" ref="AM55:AM114" si="169">AK55+AL55</f>
        <v>2980331.1725079226</v>
      </c>
      <c r="AN55" s="232">
        <v>7779.2600000000011</v>
      </c>
      <c r="AO55" s="4">
        <v>58.0625</v>
      </c>
      <c r="AP55" s="231">
        <v>29099.7</v>
      </c>
      <c r="AQ55" s="232">
        <v>97</v>
      </c>
      <c r="AR55" s="232">
        <v>534</v>
      </c>
      <c r="AS55" s="231">
        <v>12981</v>
      </c>
      <c r="AT55">
        <v>33</v>
      </c>
      <c r="AU55" s="100">
        <f>'Weather Thunder Bay'!D67</f>
        <v>164.58</v>
      </c>
      <c r="AV55" s="100">
        <f>'Weather Thunder Bay'!E67</f>
        <v>0</v>
      </c>
      <c r="AW55" s="100">
        <f>'Weather Thunder Bay'!F67</f>
        <v>104.58</v>
      </c>
      <c r="AX55" s="100">
        <f>'Weather Thunder Bay'!G67</f>
        <v>0</v>
      </c>
      <c r="AY55" s="100">
        <f>'Weather Thunder Bay'!H67</f>
        <v>49.98</v>
      </c>
      <c r="AZ55" s="100">
        <f>'Weather Thunder Bay'!I67</f>
        <v>5.4</v>
      </c>
      <c r="BA55" s="100">
        <f>'Weather Thunder Bay'!J67</f>
        <v>14.1</v>
      </c>
      <c r="BB55" s="100">
        <f>'Weather Thunder Bay'!K67</f>
        <v>29.52</v>
      </c>
      <c r="BC55" s="100">
        <f>'Weather Thunder Bay'!L67</f>
        <v>2</v>
      </c>
      <c r="BD55" s="100">
        <f>'Weather Thunder Bay'!M67</f>
        <v>77.42</v>
      </c>
      <c r="BE55" s="100">
        <f>'Weather Thunder Bay'!N67</f>
        <v>0</v>
      </c>
      <c r="BF55" s="100">
        <f>'Weather Thunder Bay'!O67</f>
        <v>135.41999999999999</v>
      </c>
      <c r="BG55" s="100">
        <f>'Weather Thunder Bay'!P67</f>
        <v>0</v>
      </c>
      <c r="BH55" s="100">
        <f>'Weather Thunder Bay'!Q67</f>
        <v>195.42</v>
      </c>
      <c r="BI55" s="100">
        <f>'Weather Thunder Bay'!R67</f>
        <v>14.514091940416296</v>
      </c>
      <c r="BJ55" s="100">
        <f>'Weather Kenora'!D67</f>
        <v>97.1</v>
      </c>
      <c r="BK55" s="100">
        <f>'Weather Kenora'!E67</f>
        <v>5</v>
      </c>
      <c r="BL55" s="100">
        <f>'Weather Kenora'!F67</f>
        <v>52.7</v>
      </c>
      <c r="BM55" s="100">
        <f>'Weather Kenora'!G67</f>
        <v>20.6</v>
      </c>
      <c r="BN55" s="100">
        <f>'Weather Kenora'!H67</f>
        <v>21.6</v>
      </c>
      <c r="BO55" s="100">
        <f>'Weather Kenora'!I67</f>
        <v>49.5</v>
      </c>
      <c r="BP55" s="100">
        <f>'Weather Kenora'!J67</f>
        <v>5.3</v>
      </c>
      <c r="BQ55" s="100">
        <f>'Weather Kenora'!K67</f>
        <v>93.2</v>
      </c>
      <c r="BR55" s="100">
        <f>'Weather Kenora'!L67</f>
        <v>0.1</v>
      </c>
      <c r="BS55" s="100">
        <f>'Weather Kenora'!M67</f>
        <v>148</v>
      </c>
      <c r="BT55" s="100">
        <f>'Weather Kenora'!N67</f>
        <v>0</v>
      </c>
      <c r="BU55" s="100">
        <f>'Weather Kenora'!O67</f>
        <v>207.9</v>
      </c>
      <c r="BV55" s="100">
        <f>'Weather Kenora'!P67</f>
        <v>0</v>
      </c>
      <c r="BW55" s="100">
        <f>'Weather Kenora'!Q67</f>
        <v>267.89999999999998</v>
      </c>
      <c r="BX55" s="100">
        <f>'Weather Kenora'!R67</f>
        <v>16.930000000000003</v>
      </c>
      <c r="BY55" s="5">
        <f>'Economic Variables'!D69</f>
        <v>7079.8</v>
      </c>
      <c r="BZ55" s="5">
        <f>'Economic Variables'!E69</f>
        <v>7123</v>
      </c>
      <c r="CA55" s="5">
        <f>'Economic Variables'!F69</f>
        <v>62.1</v>
      </c>
      <c r="CB55" s="5">
        <f>'Economic Variables'!G69</f>
        <v>62.5</v>
      </c>
      <c r="CC55" s="5">
        <f>'Economic Variables'!H69</f>
        <v>711695.1</v>
      </c>
      <c r="CD55" s="5">
        <f>'Economic Variables'!I69</f>
        <v>7780.9</v>
      </c>
      <c r="CE55" s="5">
        <f>'Economic Variables'!J69</f>
        <v>6969</v>
      </c>
      <c r="CF55" s="5">
        <f>'Economic Variables'!K69</f>
        <v>457.1</v>
      </c>
      <c r="CG55" s="5">
        <f>'Economic Variables'!L69</f>
        <v>7434.8</v>
      </c>
      <c r="CH55" s="5">
        <f>'Economic Variables'!M69</f>
        <v>287.5</v>
      </c>
      <c r="CI55" s="5">
        <f>'Economic Variables'!N69</f>
        <v>971.8</v>
      </c>
      <c r="CJ55" s="5">
        <f t="shared" si="132"/>
        <v>15215.7</v>
      </c>
      <c r="CK55" s="5">
        <f>'Economic Variables'!P69</f>
        <v>711863</v>
      </c>
      <c r="CL55" s="5">
        <f>'Economic Variables'!Q69</f>
        <v>7723</v>
      </c>
      <c r="CM55" s="5">
        <f>'Economic Variables'!R69</f>
        <v>7392</v>
      </c>
      <c r="CN55" s="5">
        <f>'Economic Variables'!S69</f>
        <v>3025</v>
      </c>
      <c r="CO55" s="5">
        <f>'Economic Variables'!W69</f>
        <v>3408.0000000000005</v>
      </c>
      <c r="CP55" s="5">
        <f>'Economic Variables'!X69</f>
        <v>13</v>
      </c>
      <c r="CQ55" s="5">
        <f>'Economic Variables'!Y69</f>
        <v>0</v>
      </c>
      <c r="CR55" s="5">
        <f t="shared" si="133"/>
        <v>54</v>
      </c>
      <c r="CS55" s="69">
        <f t="shared" si="134"/>
        <v>1.7323937598229686</v>
      </c>
      <c r="CT55" s="5">
        <f t="shared" si="135"/>
        <v>2916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1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f t="shared" si="137"/>
        <v>0</v>
      </c>
      <c r="DH55">
        <f t="shared" si="137"/>
        <v>0</v>
      </c>
      <c r="DI55">
        <f t="shared" si="136"/>
        <v>0</v>
      </c>
      <c r="DJ55">
        <v>30</v>
      </c>
      <c r="DK55">
        <v>22</v>
      </c>
      <c r="DL55">
        <v>0</v>
      </c>
      <c r="DM55">
        <v>0</v>
      </c>
      <c r="DN55">
        <f t="shared" si="104"/>
        <v>0</v>
      </c>
      <c r="DO55">
        <v>0</v>
      </c>
      <c r="DP55" s="61">
        <f t="shared" ref="DP55:DP118" si="170">AU55*$DL55</f>
        <v>0</v>
      </c>
      <c r="DQ55" s="61">
        <f t="shared" ref="DQ55:DQ118" si="171">AV55*$DL55</f>
        <v>0</v>
      </c>
      <c r="DR55" s="61">
        <f t="shared" ref="DR55:DR118" si="172">AW55*$DL55</f>
        <v>0</v>
      </c>
      <c r="DS55" s="61">
        <f t="shared" ref="DS55:DS118" si="173">AX55*$DL55</f>
        <v>0</v>
      </c>
      <c r="DT55" s="61">
        <f t="shared" ref="DT55:DT118" si="174">AY55*$DL55</f>
        <v>0</v>
      </c>
      <c r="DU55" s="61">
        <f t="shared" ref="DU55:DU118" si="175">AZ55*$DL55</f>
        <v>0</v>
      </c>
      <c r="DV55" s="61">
        <f t="shared" ref="DV55:DV118" si="176">BA55*$DL55</f>
        <v>0</v>
      </c>
      <c r="DW55" s="61">
        <f t="shared" ref="DW55:DW118" si="177">BB55*$DL55</f>
        <v>0</v>
      </c>
      <c r="DX55" s="61">
        <f t="shared" ref="DX55:DX118" si="178">BC55*$DL55</f>
        <v>0</v>
      </c>
      <c r="DY55" s="61">
        <f t="shared" ref="DY55:DY118" si="179">BD55*$DL55</f>
        <v>0</v>
      </c>
      <c r="DZ55" s="61">
        <f t="shared" ref="DZ55:DZ118" si="180">BE55*$DL55</f>
        <v>0</v>
      </c>
      <c r="EA55" s="61">
        <f t="shared" ref="EA55:EA118" si="181">BF55*$DL55</f>
        <v>0</v>
      </c>
      <c r="EB55" s="61">
        <f t="shared" ref="EB55:EB118" si="182">BG55*$DL55</f>
        <v>0</v>
      </c>
      <c r="EC55" s="61">
        <f t="shared" ref="EC55:EC118" si="183">BH55*$DL55</f>
        <v>0</v>
      </c>
      <c r="ED55" s="61">
        <f t="shared" ref="ED55:ED118" si="184">BJ55*$DL55</f>
        <v>0</v>
      </c>
      <c r="EE55" s="61">
        <f t="shared" ref="EE55:EE118" si="185">BK55*$DL55</f>
        <v>0</v>
      </c>
      <c r="EF55" s="61">
        <f t="shared" ref="EF55:EF118" si="186">BL55*$DL55</f>
        <v>0</v>
      </c>
      <c r="EG55" s="61">
        <f t="shared" ref="EG55:EG118" si="187">BM55*$DL55</f>
        <v>0</v>
      </c>
      <c r="EH55" s="61">
        <f t="shared" ref="EH55:EH118" si="188">BN55*$DL55</f>
        <v>0</v>
      </c>
      <c r="EI55" s="61">
        <f t="shared" ref="EI55:EI118" si="189">BO55*$DL55</f>
        <v>0</v>
      </c>
      <c r="EJ55" s="61">
        <f t="shared" ref="EJ55:EJ118" si="190">BP55*$DL55</f>
        <v>0</v>
      </c>
      <c r="EK55" s="61">
        <f t="shared" ref="EK55:EK118" si="191">BQ55*$DL55</f>
        <v>0</v>
      </c>
      <c r="EL55" s="61">
        <f t="shared" ref="EL55:EL118" si="192">BR55*$DL55</f>
        <v>0</v>
      </c>
      <c r="EM55" s="61">
        <f t="shared" ref="EM55:EM118" si="193">BS55*$DL55</f>
        <v>0</v>
      </c>
      <c r="EN55" s="61">
        <f t="shared" ref="EN55:EN118" si="194">BT55*$DL55</f>
        <v>0</v>
      </c>
      <c r="EO55" s="61">
        <f t="shared" ref="EO55:EO118" si="195">BU55*$DL55</f>
        <v>0</v>
      </c>
      <c r="EP55" s="61">
        <f t="shared" ref="EP55:EP118" si="196">BV55*$DL55</f>
        <v>0</v>
      </c>
      <c r="EQ55" s="61">
        <f t="shared" ref="EQ55:EQ118" si="197">BW55*$DL55</f>
        <v>0</v>
      </c>
      <c r="ER55" s="67">
        <f t="shared" si="139"/>
        <v>16.56049199784168</v>
      </c>
      <c r="ES55" s="67">
        <f t="shared" si="140"/>
        <v>75.852092062829982</v>
      </c>
      <c r="ET55" s="67">
        <f t="shared" si="141"/>
        <v>1877.753413984603</v>
      </c>
      <c r="EU55" s="67">
        <f t="shared" si="142"/>
        <v>47810.620837599767</v>
      </c>
      <c r="EV55" s="61">
        <f t="shared" si="143"/>
        <v>1377.0191702553755</v>
      </c>
      <c r="EW55" s="61">
        <f t="shared" si="144"/>
        <v>35061.121947573163</v>
      </c>
      <c r="EX55" s="16">
        <f t="shared" si="145"/>
        <v>23587526.349999882</v>
      </c>
      <c r="EY55" s="16">
        <f t="shared" si="146"/>
        <v>1458970.4660718911</v>
      </c>
      <c r="EZ55" s="16">
        <f t="shared" si="147"/>
        <v>25046496.816071771</v>
      </c>
      <c r="FA55" s="16">
        <f t="shared" si="148"/>
        <v>50288.270067760488</v>
      </c>
      <c r="FB55" s="16">
        <f t="shared" si="149"/>
        <v>11444327.739999993</v>
      </c>
      <c r="FC55" s="16">
        <f t="shared" si="150"/>
        <v>735374.89295421983</v>
      </c>
      <c r="FD55" s="16">
        <f t="shared" si="151"/>
        <v>12179702.632954212</v>
      </c>
      <c r="FE55" s="16">
        <f t="shared" si="152"/>
        <v>5372.7509486443951</v>
      </c>
      <c r="FF55" s="16">
        <f t="shared" si="153"/>
        <v>22215134.449999999</v>
      </c>
      <c r="FG55" s="16">
        <f t="shared" si="154"/>
        <v>999116.41024041001</v>
      </c>
      <c r="FH55" s="16">
        <f t="shared" si="155"/>
        <v>23214250.860240411</v>
      </c>
      <c r="FI55" s="16">
        <f t="shared" si="156"/>
        <v>60582.619999999981</v>
      </c>
      <c r="FJ55" s="16">
        <f t="shared" si="157"/>
        <v>547.86249999999995</v>
      </c>
      <c r="FK55" s="16">
        <f t="shared" si="158"/>
        <v>13053262.199999999</v>
      </c>
      <c r="FL55" s="16">
        <f t="shared" si="159"/>
        <v>2724242.6764079235</v>
      </c>
      <c r="FM55" s="16">
        <f t="shared" si="160"/>
        <v>15777504.876407923</v>
      </c>
      <c r="FN55" s="16">
        <f t="shared" si="161"/>
        <v>42409.72</v>
      </c>
      <c r="FO55" s="16">
        <f t="shared" si="162"/>
        <v>15</v>
      </c>
      <c r="FP55" s="16">
        <f t="shared" ref="FP55:FP115" si="198">U55+AP55</f>
        <v>432489.89999999997</v>
      </c>
      <c r="FQ55" s="16">
        <f t="shared" ref="FQ55:FQ115" si="199">V55+AQ55</f>
        <v>1813.56</v>
      </c>
      <c r="FR55" s="16">
        <f t="shared" ref="FR55:FR115" si="200">W55+AR55</f>
        <v>13714</v>
      </c>
      <c r="FS55" s="16">
        <f t="shared" ref="FS55:FS115" si="201">X55</f>
        <v>9215.4503999999997</v>
      </c>
      <c r="FT55" s="16">
        <f t="shared" ref="FT55:FT115" si="202">Y55</f>
        <v>25</v>
      </c>
      <c r="FU55" s="16">
        <f t="shared" ref="FU55:FU115" si="203">Z55+AU55</f>
        <v>294.58000000000004</v>
      </c>
      <c r="FV55" s="16">
        <f t="shared" ref="FV55:FV115" si="204">AA55+AS55</f>
        <v>185967.2</v>
      </c>
      <c r="FW55" s="16">
        <f t="shared" ref="FW55:FW115" si="205">AB55+AT55</f>
        <v>453</v>
      </c>
      <c r="FX55">
        <f t="shared" ref="FX55:FX118" si="206">$DN55*AU55</f>
        <v>0</v>
      </c>
      <c r="FY55">
        <f t="shared" si="73"/>
        <v>0</v>
      </c>
      <c r="FZ55">
        <f t="shared" si="74"/>
        <v>0</v>
      </c>
      <c r="GA55">
        <f t="shared" si="75"/>
        <v>0</v>
      </c>
      <c r="GB55">
        <f t="shared" si="76"/>
        <v>0</v>
      </c>
      <c r="GC55">
        <f t="shared" si="77"/>
        <v>0</v>
      </c>
      <c r="GD55">
        <f t="shared" si="78"/>
        <v>0</v>
      </c>
      <c r="GE55">
        <f t="shared" si="79"/>
        <v>0</v>
      </c>
      <c r="GF55">
        <f t="shared" si="80"/>
        <v>0</v>
      </c>
      <c r="GG55">
        <f t="shared" si="81"/>
        <v>0</v>
      </c>
      <c r="GH55">
        <f t="shared" si="82"/>
        <v>0</v>
      </c>
      <c r="GI55">
        <f t="shared" si="83"/>
        <v>0</v>
      </c>
      <c r="GJ55">
        <f t="shared" si="84"/>
        <v>0</v>
      </c>
      <c r="GK55">
        <f t="shared" si="85"/>
        <v>0</v>
      </c>
      <c r="GL55">
        <f t="shared" si="86"/>
        <v>0</v>
      </c>
      <c r="GM55">
        <f t="shared" si="87"/>
        <v>0</v>
      </c>
      <c r="GN55">
        <f t="shared" si="88"/>
        <v>0</v>
      </c>
      <c r="GO55">
        <f t="shared" si="89"/>
        <v>0</v>
      </c>
      <c r="GP55">
        <f t="shared" si="90"/>
        <v>0</v>
      </c>
      <c r="GQ55">
        <f t="shared" si="91"/>
        <v>0</v>
      </c>
      <c r="GR55">
        <f t="shared" si="92"/>
        <v>0</v>
      </c>
      <c r="GS55">
        <f t="shared" si="93"/>
        <v>0</v>
      </c>
      <c r="GT55">
        <f t="shared" si="94"/>
        <v>0</v>
      </c>
      <c r="GU55">
        <f t="shared" si="95"/>
        <v>0</v>
      </c>
      <c r="GV55">
        <f t="shared" si="96"/>
        <v>0</v>
      </c>
      <c r="GW55">
        <f t="shared" si="97"/>
        <v>0</v>
      </c>
      <c r="GX55">
        <f t="shared" si="98"/>
        <v>0</v>
      </c>
      <c r="GY55">
        <f t="shared" si="99"/>
        <v>0</v>
      </c>
      <c r="GZ55">
        <f t="shared" si="100"/>
        <v>0</v>
      </c>
      <c r="HA55" s="2">
        <f t="shared" si="138"/>
        <v>18</v>
      </c>
      <c r="HB55" s="2">
        <f t="shared" si="138"/>
        <v>6</v>
      </c>
      <c r="HC55" s="2">
        <v>0</v>
      </c>
      <c r="HD55" s="2">
        <v>0</v>
      </c>
      <c r="HE55" s="2">
        <v>0</v>
      </c>
    </row>
    <row r="56" spans="1:213" s="2" customFormat="1" x14ac:dyDescent="0.25">
      <c r="A56" s="3">
        <v>42917</v>
      </c>
      <c r="B56">
        <f t="shared" si="105"/>
        <v>2017</v>
      </c>
      <c r="C56" s="2">
        <v>23880686.669999942</v>
      </c>
      <c r="D56" s="2">
        <f>VLOOKUP(B56,'Historic CDM'!$B$127:$I$138,2,FALSE)/12</f>
        <v>1343304.3459005181</v>
      </c>
      <c r="E56" s="2">
        <f t="shared" si="163"/>
        <v>25223991.015900459</v>
      </c>
      <c r="F56" s="2">
        <v>45528.369408880244</v>
      </c>
      <c r="G56" s="230">
        <v>10613650.119999951</v>
      </c>
      <c r="H56" s="2">
        <f>VLOOKUP(B56,'Historic CDM'!$B$127:$I$138,3,FALSE)/12</f>
        <v>702335.13689375902</v>
      </c>
      <c r="I56" s="2">
        <f t="shared" si="164"/>
        <v>11315985.256893709</v>
      </c>
      <c r="J56" s="230">
        <v>4624.000474322198</v>
      </c>
      <c r="K56" s="230">
        <v>20698088.779999997</v>
      </c>
      <c r="L56" s="2">
        <f>VLOOKUP(B56,'Historic CDM'!$B$127:$I$138,4,FALSE)/12</f>
        <v>836019.05773248756</v>
      </c>
      <c r="M56" s="2">
        <f t="shared" si="165"/>
        <v>21534107.837732486</v>
      </c>
      <c r="N56" s="234">
        <v>54248.299999999974</v>
      </c>
      <c r="O56" s="16">
        <v>483</v>
      </c>
      <c r="P56" s="231">
        <v>13644638.220000003</v>
      </c>
      <c r="Q56" s="231">
        <f>VLOOKUP(B56,'Historic CDM'!$B$127:$I$138,5,FALSE)/12</f>
        <v>2724242.6764079235</v>
      </c>
      <c r="R56" s="2">
        <f t="shared" si="166"/>
        <v>16368880.896407926</v>
      </c>
      <c r="S56" s="2">
        <v>42681.919999999998</v>
      </c>
      <c r="T56" s="231">
        <v>15</v>
      </c>
      <c r="U56" s="231">
        <v>425705.95</v>
      </c>
      <c r="V56" s="2">
        <v>1716.56</v>
      </c>
      <c r="W56" s="2">
        <v>13180</v>
      </c>
      <c r="X56" s="231">
        <v>9215.4503999999997</v>
      </c>
      <c r="Y56" s="2">
        <v>25</v>
      </c>
      <c r="Z56" s="231">
        <v>130</v>
      </c>
      <c r="AA56" s="233">
        <v>172986.2</v>
      </c>
      <c r="AB56" s="232">
        <v>420</v>
      </c>
      <c r="AC56" s="237">
        <v>2646269.3399999873</v>
      </c>
      <c r="AD56" s="231">
        <f>VLOOKUP(B56,'Historic CDM'!$N$127:$S$138,2,FALSE)/12</f>
        <v>115666.12017137295</v>
      </c>
      <c r="AE56" s="2">
        <f t="shared" si="167"/>
        <v>2761935.4601713601</v>
      </c>
      <c r="AF56" s="246">
        <v>4764.765625</v>
      </c>
      <c r="AG56" s="231">
        <v>1819840.5200000014</v>
      </c>
      <c r="AH56" s="231">
        <f>VLOOKUP(B56,'Historic CDM'!$N$127:$S$138,3,FALSE)/12</f>
        <v>33039.756060460866</v>
      </c>
      <c r="AI56" s="2">
        <f t="shared" si="168"/>
        <v>1852880.2760604622</v>
      </c>
      <c r="AJ56" s="247">
        <v>746.875</v>
      </c>
      <c r="AK56" s="231">
        <v>3061703.22</v>
      </c>
      <c r="AL56" s="231">
        <f>VLOOKUP(B56,'Historic CDM'!$N$127:$S$138,4,FALSE)/12</f>
        <v>163097.35250792245</v>
      </c>
      <c r="AM56" s="2">
        <f t="shared" si="169"/>
        <v>3224800.5725079225</v>
      </c>
      <c r="AN56" s="232">
        <v>8191.3499999999995</v>
      </c>
      <c r="AO56" s="4">
        <v>58.03125</v>
      </c>
      <c r="AP56" s="231">
        <v>19545.189999999999</v>
      </c>
      <c r="AQ56" s="232">
        <v>97</v>
      </c>
      <c r="AR56" s="232">
        <v>534</v>
      </c>
      <c r="AS56" s="231">
        <v>13414.009999999998</v>
      </c>
      <c r="AT56">
        <v>33</v>
      </c>
      <c r="AU56" s="100">
        <f>'Weather Thunder Bay'!D68</f>
        <v>77.8</v>
      </c>
      <c r="AV56" s="100">
        <f>'Weather Thunder Bay'!E68</f>
        <v>11.4</v>
      </c>
      <c r="AW56" s="100">
        <f>'Weather Thunder Bay'!F68</f>
        <v>35.5</v>
      </c>
      <c r="AX56" s="100">
        <f>'Weather Thunder Bay'!G68</f>
        <v>31.1</v>
      </c>
      <c r="AY56" s="100">
        <f>'Weather Thunder Bay'!H68</f>
        <v>11.6</v>
      </c>
      <c r="AZ56" s="100">
        <f>'Weather Thunder Bay'!I68</f>
        <v>69.2</v>
      </c>
      <c r="BA56" s="100">
        <f>'Weather Thunder Bay'!J68</f>
        <v>1.2</v>
      </c>
      <c r="BB56" s="100">
        <f>'Weather Thunder Bay'!K68</f>
        <v>120.8</v>
      </c>
      <c r="BC56" s="100">
        <f>'Weather Thunder Bay'!L68</f>
        <v>0</v>
      </c>
      <c r="BD56" s="100">
        <f>'Weather Thunder Bay'!M68</f>
        <v>181.6</v>
      </c>
      <c r="BE56" s="100">
        <f>'Weather Thunder Bay'!N68</f>
        <v>0</v>
      </c>
      <c r="BF56" s="100">
        <f>'Weather Thunder Bay'!O68</f>
        <v>243.6</v>
      </c>
      <c r="BG56" s="100">
        <f>'Weather Thunder Bay'!P68</f>
        <v>0</v>
      </c>
      <c r="BH56" s="100">
        <f>'Weather Thunder Bay'!Q68</f>
        <v>305.60000000000002</v>
      </c>
      <c r="BI56" s="100">
        <f>'Weather Thunder Bay'!R68</f>
        <v>17.858064516129033</v>
      </c>
      <c r="BJ56" s="100">
        <f>'Weather Kenora'!D68</f>
        <v>36</v>
      </c>
      <c r="BK56" s="100">
        <f>'Weather Kenora'!E68</f>
        <v>28.9</v>
      </c>
      <c r="BL56" s="100">
        <f>'Weather Kenora'!F68</f>
        <v>12.8</v>
      </c>
      <c r="BM56" s="100">
        <f>'Weather Kenora'!G68</f>
        <v>67.7</v>
      </c>
      <c r="BN56" s="100">
        <f>'Weather Kenora'!H68</f>
        <v>3.4</v>
      </c>
      <c r="BO56" s="100">
        <f>'Weather Kenora'!I68</f>
        <v>120.3</v>
      </c>
      <c r="BP56" s="100">
        <f>'Weather Kenora'!J68</f>
        <v>0</v>
      </c>
      <c r="BQ56" s="100">
        <f>'Weather Kenora'!K68</f>
        <v>178.9</v>
      </c>
      <c r="BR56" s="100">
        <f>'Weather Kenora'!L68</f>
        <v>0</v>
      </c>
      <c r="BS56" s="100">
        <f>'Weather Kenora'!M68</f>
        <v>240.9</v>
      </c>
      <c r="BT56" s="100">
        <f>'Weather Kenora'!N68</f>
        <v>0</v>
      </c>
      <c r="BU56" s="100">
        <f>'Weather Kenora'!O68</f>
        <v>302.89999999999998</v>
      </c>
      <c r="BV56" s="100">
        <f>'Weather Kenora'!P68</f>
        <v>0</v>
      </c>
      <c r="BW56" s="100">
        <f>'Weather Kenora'!Q68</f>
        <v>364.9</v>
      </c>
      <c r="BX56" s="100">
        <f>'Weather Kenora'!R68</f>
        <v>19.770967741935483</v>
      </c>
      <c r="BY56" s="5">
        <f>'Economic Variables'!D70</f>
        <v>7101.9</v>
      </c>
      <c r="BZ56" s="5">
        <f>'Economic Variables'!E70</f>
        <v>7196</v>
      </c>
      <c r="CA56" s="5">
        <f>'Economic Variables'!F70</f>
        <v>62.7</v>
      </c>
      <c r="CB56" s="5">
        <f>'Economic Variables'!G70</f>
        <v>63.7</v>
      </c>
      <c r="CC56" s="5">
        <f>'Economic Variables'!H70</f>
        <v>711695.1</v>
      </c>
      <c r="CD56" s="5">
        <f>'Economic Variables'!I70</f>
        <v>7780.9</v>
      </c>
      <c r="CE56" s="5">
        <f>'Economic Variables'!J70</f>
        <v>6969</v>
      </c>
      <c r="CF56" s="5">
        <f>'Economic Variables'!K70</f>
        <v>457.1</v>
      </c>
      <c r="CG56" s="5">
        <f>'Economic Variables'!L70</f>
        <v>7434.8</v>
      </c>
      <c r="CH56" s="5">
        <f>'Economic Variables'!M70</f>
        <v>287.5</v>
      </c>
      <c r="CI56" s="5">
        <f>'Economic Variables'!N70</f>
        <v>971.8</v>
      </c>
      <c r="CJ56" s="5">
        <f t="shared" si="132"/>
        <v>15215.7</v>
      </c>
      <c r="CK56" s="5">
        <f>'Economic Variables'!P70</f>
        <v>712249</v>
      </c>
      <c r="CL56" s="5">
        <f>'Economic Variables'!Q70</f>
        <v>7853</v>
      </c>
      <c r="CM56" s="5">
        <f>'Economic Variables'!R70</f>
        <v>7523</v>
      </c>
      <c r="CN56" s="5">
        <f>'Economic Variables'!S70</f>
        <v>3012</v>
      </c>
      <c r="CO56" s="5">
        <f>'Economic Variables'!W70</f>
        <v>4118</v>
      </c>
      <c r="CP56" s="5">
        <f>'Economic Variables'!X70</f>
        <v>14.333333333333332</v>
      </c>
      <c r="CQ56" s="5">
        <f>'Economic Variables'!Y70</f>
        <v>0</v>
      </c>
      <c r="CR56" s="5">
        <f t="shared" si="133"/>
        <v>55</v>
      </c>
      <c r="CS56" s="69">
        <f t="shared" si="134"/>
        <v>1.7403626894942439</v>
      </c>
      <c r="CT56" s="5">
        <f t="shared" si="135"/>
        <v>3025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1</v>
      </c>
      <c r="DB56">
        <v>0</v>
      </c>
      <c r="DC56">
        <v>0</v>
      </c>
      <c r="DD56">
        <v>0</v>
      </c>
      <c r="DE56">
        <v>0</v>
      </c>
      <c r="DF56">
        <v>0</v>
      </c>
      <c r="DG56">
        <f t="shared" si="137"/>
        <v>0</v>
      </c>
      <c r="DH56">
        <f t="shared" si="137"/>
        <v>0</v>
      </c>
      <c r="DI56">
        <f t="shared" si="136"/>
        <v>0</v>
      </c>
      <c r="DJ56">
        <v>31</v>
      </c>
      <c r="DK56">
        <v>20</v>
      </c>
      <c r="DL56">
        <v>0</v>
      </c>
      <c r="DM56">
        <v>0</v>
      </c>
      <c r="DN56">
        <f t="shared" ref="DN56:DN119" si="207">DN55</f>
        <v>0</v>
      </c>
      <c r="DO56">
        <v>0</v>
      </c>
      <c r="DP56" s="61">
        <f t="shared" si="170"/>
        <v>0</v>
      </c>
      <c r="DQ56" s="61">
        <f t="shared" si="171"/>
        <v>0</v>
      </c>
      <c r="DR56" s="61">
        <f t="shared" si="172"/>
        <v>0</v>
      </c>
      <c r="DS56" s="61">
        <f t="shared" si="173"/>
        <v>0</v>
      </c>
      <c r="DT56" s="61">
        <f t="shared" si="174"/>
        <v>0</v>
      </c>
      <c r="DU56" s="61">
        <f t="shared" si="175"/>
        <v>0</v>
      </c>
      <c r="DV56" s="61">
        <f t="shared" si="176"/>
        <v>0</v>
      </c>
      <c r="DW56" s="61">
        <f t="shared" si="177"/>
        <v>0</v>
      </c>
      <c r="DX56" s="61">
        <f t="shared" si="178"/>
        <v>0</v>
      </c>
      <c r="DY56" s="61">
        <f t="shared" si="179"/>
        <v>0</v>
      </c>
      <c r="DZ56" s="61">
        <f t="shared" si="180"/>
        <v>0</v>
      </c>
      <c r="EA56" s="61">
        <f t="shared" si="181"/>
        <v>0</v>
      </c>
      <c r="EB56" s="61">
        <f t="shared" si="182"/>
        <v>0</v>
      </c>
      <c r="EC56" s="61">
        <f t="shared" si="183"/>
        <v>0</v>
      </c>
      <c r="ED56" s="61">
        <f t="shared" si="184"/>
        <v>0</v>
      </c>
      <c r="EE56" s="61">
        <f t="shared" si="185"/>
        <v>0</v>
      </c>
      <c r="EF56" s="61">
        <f t="shared" si="186"/>
        <v>0</v>
      </c>
      <c r="EG56" s="61">
        <f t="shared" si="187"/>
        <v>0</v>
      </c>
      <c r="EH56" s="61">
        <f t="shared" si="188"/>
        <v>0</v>
      </c>
      <c r="EI56" s="61">
        <f t="shared" si="189"/>
        <v>0</v>
      </c>
      <c r="EJ56" s="61">
        <f t="shared" si="190"/>
        <v>0</v>
      </c>
      <c r="EK56" s="61">
        <f t="shared" si="191"/>
        <v>0</v>
      </c>
      <c r="EL56" s="61">
        <f t="shared" si="192"/>
        <v>0</v>
      </c>
      <c r="EM56" s="61">
        <f t="shared" si="193"/>
        <v>0</v>
      </c>
      <c r="EN56" s="61">
        <f t="shared" si="194"/>
        <v>0</v>
      </c>
      <c r="EO56" s="61">
        <f t="shared" si="195"/>
        <v>0</v>
      </c>
      <c r="EP56" s="61">
        <f t="shared" si="196"/>
        <v>0</v>
      </c>
      <c r="EQ56" s="61">
        <f t="shared" si="197"/>
        <v>0</v>
      </c>
      <c r="ER56" s="67">
        <f t="shared" si="139"/>
        <v>17.871870662393402</v>
      </c>
      <c r="ES56" s="67">
        <f t="shared" si="140"/>
        <v>78.942851435141748</v>
      </c>
      <c r="ET56" s="67">
        <f t="shared" si="141"/>
        <v>2229.2037099101954</v>
      </c>
      <c r="EU56" s="67">
        <f t="shared" si="142"/>
        <v>54562.936321359753</v>
      </c>
      <c r="EV56" s="61">
        <f t="shared" si="143"/>
        <v>1438.1959418775452</v>
      </c>
      <c r="EW56" s="61">
        <f t="shared" si="144"/>
        <v>35201.894400877267</v>
      </c>
      <c r="EX56" s="16">
        <f t="shared" si="145"/>
        <v>26526956.009999931</v>
      </c>
      <c r="EY56" s="16">
        <f t="shared" si="146"/>
        <v>1458970.4660718911</v>
      </c>
      <c r="EZ56" s="16">
        <f t="shared" si="147"/>
        <v>27985926.47607182</v>
      </c>
      <c r="FA56" s="16">
        <f t="shared" si="148"/>
        <v>50293.135033880244</v>
      </c>
      <c r="FB56" s="16">
        <f t="shared" si="149"/>
        <v>12433490.639999952</v>
      </c>
      <c r="FC56" s="16">
        <f t="shared" si="150"/>
        <v>735374.89295421983</v>
      </c>
      <c r="FD56" s="16">
        <f t="shared" si="151"/>
        <v>13168865.532954171</v>
      </c>
      <c r="FE56" s="16">
        <f t="shared" si="152"/>
        <v>5370.875474322198</v>
      </c>
      <c r="FF56" s="16">
        <f t="shared" si="153"/>
        <v>23759791.999999996</v>
      </c>
      <c r="FG56" s="16">
        <f t="shared" si="154"/>
        <v>999116.41024041001</v>
      </c>
      <c r="FH56" s="16">
        <f t="shared" si="155"/>
        <v>24758908.410240408</v>
      </c>
      <c r="FI56" s="16">
        <f t="shared" si="156"/>
        <v>62439.649999999972</v>
      </c>
      <c r="FJ56" s="16">
        <f t="shared" si="157"/>
        <v>541.03125</v>
      </c>
      <c r="FK56" s="16">
        <f t="shared" si="158"/>
        <v>13644638.220000003</v>
      </c>
      <c r="FL56" s="16">
        <f t="shared" si="159"/>
        <v>2724242.6764079235</v>
      </c>
      <c r="FM56" s="16">
        <f t="shared" si="160"/>
        <v>16368880.896407926</v>
      </c>
      <c r="FN56" s="16">
        <f t="shared" si="161"/>
        <v>42681.919999999998</v>
      </c>
      <c r="FO56" s="16">
        <f t="shared" si="162"/>
        <v>15</v>
      </c>
      <c r="FP56" s="16">
        <f t="shared" si="198"/>
        <v>445251.14</v>
      </c>
      <c r="FQ56" s="16">
        <f t="shared" si="199"/>
        <v>1813.56</v>
      </c>
      <c r="FR56" s="16">
        <f t="shared" si="200"/>
        <v>13714</v>
      </c>
      <c r="FS56" s="16">
        <f t="shared" si="201"/>
        <v>9215.4503999999997</v>
      </c>
      <c r="FT56" s="16">
        <f t="shared" si="202"/>
        <v>25</v>
      </c>
      <c r="FU56" s="16">
        <f t="shared" si="203"/>
        <v>207.8</v>
      </c>
      <c r="FV56" s="16">
        <f t="shared" si="204"/>
        <v>186400.21000000002</v>
      </c>
      <c r="FW56" s="16">
        <f t="shared" si="205"/>
        <v>453</v>
      </c>
      <c r="FX56">
        <f t="shared" si="206"/>
        <v>0</v>
      </c>
      <c r="FY56">
        <f t="shared" si="73"/>
        <v>0</v>
      </c>
      <c r="FZ56">
        <f t="shared" si="74"/>
        <v>0</v>
      </c>
      <c r="GA56">
        <f t="shared" si="75"/>
        <v>0</v>
      </c>
      <c r="GB56">
        <f t="shared" si="76"/>
        <v>0</v>
      </c>
      <c r="GC56">
        <f t="shared" si="77"/>
        <v>0</v>
      </c>
      <c r="GD56">
        <f t="shared" si="78"/>
        <v>0</v>
      </c>
      <c r="GE56">
        <f t="shared" si="79"/>
        <v>0</v>
      </c>
      <c r="GF56">
        <f t="shared" si="80"/>
        <v>0</v>
      </c>
      <c r="GG56">
        <f t="shared" si="81"/>
        <v>0</v>
      </c>
      <c r="GH56">
        <f t="shared" si="82"/>
        <v>0</v>
      </c>
      <c r="GI56">
        <f t="shared" si="83"/>
        <v>0</v>
      </c>
      <c r="GJ56">
        <f t="shared" si="84"/>
        <v>0</v>
      </c>
      <c r="GK56">
        <f t="shared" si="85"/>
        <v>0</v>
      </c>
      <c r="GL56">
        <f t="shared" si="86"/>
        <v>0</v>
      </c>
      <c r="GM56">
        <f t="shared" si="87"/>
        <v>0</v>
      </c>
      <c r="GN56">
        <f t="shared" si="88"/>
        <v>0</v>
      </c>
      <c r="GO56">
        <f t="shared" si="89"/>
        <v>0</v>
      </c>
      <c r="GP56">
        <f t="shared" si="90"/>
        <v>0</v>
      </c>
      <c r="GQ56">
        <f t="shared" si="91"/>
        <v>0</v>
      </c>
      <c r="GR56">
        <f t="shared" si="92"/>
        <v>0</v>
      </c>
      <c r="GS56">
        <f t="shared" si="93"/>
        <v>0</v>
      </c>
      <c r="GT56">
        <f t="shared" si="94"/>
        <v>0</v>
      </c>
      <c r="GU56">
        <f t="shared" si="95"/>
        <v>0</v>
      </c>
      <c r="GV56">
        <f t="shared" si="96"/>
        <v>0</v>
      </c>
      <c r="GW56">
        <f t="shared" si="97"/>
        <v>0</v>
      </c>
      <c r="GX56">
        <f t="shared" si="98"/>
        <v>0</v>
      </c>
      <c r="GY56">
        <f t="shared" si="99"/>
        <v>0</v>
      </c>
      <c r="GZ56">
        <f t="shared" si="100"/>
        <v>0</v>
      </c>
      <c r="HA56" s="2">
        <f t="shared" si="138"/>
        <v>19</v>
      </c>
      <c r="HB56" s="2">
        <f t="shared" si="138"/>
        <v>7</v>
      </c>
      <c r="HC56" s="2">
        <v>0</v>
      </c>
      <c r="HD56" s="2">
        <v>0</v>
      </c>
      <c r="HE56" s="2">
        <v>0</v>
      </c>
    </row>
    <row r="57" spans="1:213" s="2" customFormat="1" x14ac:dyDescent="0.25">
      <c r="A57" s="3">
        <v>42948</v>
      </c>
      <c r="B57">
        <f t="shared" si="105"/>
        <v>2017</v>
      </c>
      <c r="C57" s="2">
        <v>23405738.199999955</v>
      </c>
      <c r="D57" s="2">
        <f>VLOOKUP(B57,'Historic CDM'!$B$127:$I$138,2,FALSE)/12</f>
        <v>1343304.3459005181</v>
      </c>
      <c r="E57" s="2">
        <f t="shared" si="163"/>
        <v>24749042.545900472</v>
      </c>
      <c r="F57" s="2">
        <v>45528.184704440122</v>
      </c>
      <c r="G57" s="230">
        <v>10388434.459999973</v>
      </c>
      <c r="H57" s="2">
        <f>VLOOKUP(B57,'Historic CDM'!$B$127:$I$138,3,FALSE)/12</f>
        <v>702335.13689375902</v>
      </c>
      <c r="I57" s="2">
        <f t="shared" si="164"/>
        <v>11090769.596893732</v>
      </c>
      <c r="J57" s="230">
        <v>4626.000237161099</v>
      </c>
      <c r="K57" s="230">
        <v>20394659.769999996</v>
      </c>
      <c r="L57" s="2">
        <f>VLOOKUP(B57,'Historic CDM'!$B$127:$I$138,4,FALSE)/12</f>
        <v>836019.05773248756</v>
      </c>
      <c r="M57" s="2">
        <f t="shared" si="165"/>
        <v>21230678.827732485</v>
      </c>
      <c r="N57" s="234">
        <v>53006.130000000019</v>
      </c>
      <c r="O57" s="16">
        <v>482.4</v>
      </c>
      <c r="P57" s="231">
        <v>12582889.77</v>
      </c>
      <c r="Q57" s="231">
        <f>VLOOKUP(B57,'Historic CDM'!$B$127:$I$138,5,FALSE)/12</f>
        <v>2724242.6764079235</v>
      </c>
      <c r="R57" s="2">
        <f t="shared" si="166"/>
        <v>15307132.446407923</v>
      </c>
      <c r="S57" s="2">
        <v>41523.040000000001</v>
      </c>
      <c r="T57" s="231">
        <v>15</v>
      </c>
      <c r="U57" s="231">
        <v>505526.30000000005</v>
      </c>
      <c r="V57" s="2">
        <v>1716.56</v>
      </c>
      <c r="W57" s="2">
        <v>13180</v>
      </c>
      <c r="X57" s="231">
        <v>9215.4503999999997</v>
      </c>
      <c r="Y57" s="2">
        <v>25</v>
      </c>
      <c r="Z57" s="231">
        <v>130</v>
      </c>
      <c r="AA57" s="233">
        <v>172986.2</v>
      </c>
      <c r="AB57" s="232">
        <v>420</v>
      </c>
      <c r="AC57" s="237">
        <v>2630573.6399999936</v>
      </c>
      <c r="AD57" s="231">
        <f>VLOOKUP(B57,'Historic CDM'!$N$127:$S$138,2,FALSE)/12</f>
        <v>115666.12017137295</v>
      </c>
      <c r="AE57" s="2">
        <f t="shared" si="167"/>
        <v>2746239.7601713664</v>
      </c>
      <c r="AF57" s="246">
        <v>4767.3828125</v>
      </c>
      <c r="AG57" s="231">
        <v>1823732.5800000005</v>
      </c>
      <c r="AH57" s="231">
        <f>VLOOKUP(B57,'Historic CDM'!$N$127:$S$138,3,FALSE)/12</f>
        <v>33039.756060460866</v>
      </c>
      <c r="AI57" s="2">
        <f t="shared" si="168"/>
        <v>1856772.3360604614</v>
      </c>
      <c r="AJ57" s="247">
        <v>745.4375</v>
      </c>
      <c r="AK57" s="231">
        <v>3023817.3899999997</v>
      </c>
      <c r="AL57" s="231">
        <f>VLOOKUP(B57,'Historic CDM'!$N$127:$S$138,4,FALSE)/12</f>
        <v>163097.35250792245</v>
      </c>
      <c r="AM57" s="2">
        <f t="shared" si="169"/>
        <v>3186914.742507922</v>
      </c>
      <c r="AN57" s="232">
        <v>8035.5999999999995</v>
      </c>
      <c r="AO57" s="4">
        <v>58.015625</v>
      </c>
      <c r="AP57" s="231">
        <v>19545.189999999999</v>
      </c>
      <c r="AQ57" s="232">
        <v>97</v>
      </c>
      <c r="AR57" s="232">
        <v>534</v>
      </c>
      <c r="AS57" s="231">
        <v>13414.009999999998</v>
      </c>
      <c r="AT57">
        <v>33</v>
      </c>
      <c r="AU57" s="100">
        <f>'Weather Thunder Bay'!D69</f>
        <v>134.69999999999999</v>
      </c>
      <c r="AV57" s="100">
        <f>'Weather Thunder Bay'!E69</f>
        <v>2.8</v>
      </c>
      <c r="AW57" s="100">
        <f>'Weather Thunder Bay'!F69</f>
        <v>80</v>
      </c>
      <c r="AX57" s="100">
        <f>'Weather Thunder Bay'!G69</f>
        <v>10.1</v>
      </c>
      <c r="AY57" s="100">
        <f>'Weather Thunder Bay'!H69</f>
        <v>38.5</v>
      </c>
      <c r="AZ57" s="100">
        <f>'Weather Thunder Bay'!I69</f>
        <v>30.6</v>
      </c>
      <c r="BA57" s="100">
        <f>'Weather Thunder Bay'!J69</f>
        <v>17.399999999999999</v>
      </c>
      <c r="BB57" s="100">
        <f>'Weather Thunder Bay'!K69</f>
        <v>71.5</v>
      </c>
      <c r="BC57" s="100">
        <f>'Weather Thunder Bay'!L69</f>
        <v>5.6</v>
      </c>
      <c r="BD57" s="100">
        <f>'Weather Thunder Bay'!M69</f>
        <v>121.7</v>
      </c>
      <c r="BE57" s="100">
        <f>'Weather Thunder Bay'!N69</f>
        <v>0</v>
      </c>
      <c r="BF57" s="100">
        <f>'Weather Thunder Bay'!O69</f>
        <v>178.1</v>
      </c>
      <c r="BG57" s="100">
        <f>'Weather Thunder Bay'!P69</f>
        <v>0</v>
      </c>
      <c r="BH57" s="100">
        <f>'Weather Thunder Bay'!Q69</f>
        <v>240.1</v>
      </c>
      <c r="BI57" s="100">
        <f>'Weather Thunder Bay'!R69</f>
        <v>15.74516129032258</v>
      </c>
      <c r="BJ57" s="100">
        <f>'Weather Kenora'!D69</f>
        <v>62.4</v>
      </c>
      <c r="BK57" s="100">
        <f>'Weather Kenora'!E69</f>
        <v>9.6</v>
      </c>
      <c r="BL57" s="100">
        <f>'Weather Kenora'!F69</f>
        <v>26.7</v>
      </c>
      <c r="BM57" s="100">
        <f>'Weather Kenora'!G69</f>
        <v>35.9</v>
      </c>
      <c r="BN57" s="100">
        <f>'Weather Kenora'!H69</f>
        <v>10.4</v>
      </c>
      <c r="BO57" s="100">
        <f>'Weather Kenora'!I69</f>
        <v>81.599999999999994</v>
      </c>
      <c r="BP57" s="100">
        <f>'Weather Kenora'!J69</f>
        <v>2.4</v>
      </c>
      <c r="BQ57" s="100">
        <f>'Weather Kenora'!K69</f>
        <v>135.6</v>
      </c>
      <c r="BR57" s="100">
        <f>'Weather Kenora'!L69</f>
        <v>0</v>
      </c>
      <c r="BS57" s="100">
        <f>'Weather Kenora'!M69</f>
        <v>195.2</v>
      </c>
      <c r="BT57" s="100">
        <f>'Weather Kenora'!N69</f>
        <v>0</v>
      </c>
      <c r="BU57" s="100">
        <f>'Weather Kenora'!O69</f>
        <v>257.2</v>
      </c>
      <c r="BV57" s="100">
        <f>'Weather Kenora'!P69</f>
        <v>0</v>
      </c>
      <c r="BW57" s="100">
        <f>'Weather Kenora'!Q69</f>
        <v>319.2</v>
      </c>
      <c r="BX57" s="100">
        <f>'Weather Kenora'!R69</f>
        <v>18.296774193548384</v>
      </c>
      <c r="BY57" s="5">
        <f>'Economic Variables'!D71</f>
        <v>7121.1</v>
      </c>
      <c r="BZ57" s="5">
        <f>'Economic Variables'!E71</f>
        <v>7216.7</v>
      </c>
      <c r="CA57" s="5">
        <f>'Economic Variables'!F71</f>
        <v>63.2</v>
      </c>
      <c r="CB57" s="5">
        <f>'Economic Variables'!G71</f>
        <v>64.5</v>
      </c>
      <c r="CC57" s="5">
        <f>'Economic Variables'!H71</f>
        <v>711695.1</v>
      </c>
      <c r="CD57" s="5">
        <f>'Economic Variables'!I71</f>
        <v>7780.9</v>
      </c>
      <c r="CE57" s="5">
        <f>'Economic Variables'!J71</f>
        <v>6969</v>
      </c>
      <c r="CF57" s="5">
        <f>'Economic Variables'!K71</f>
        <v>457.1</v>
      </c>
      <c r="CG57" s="5">
        <f>'Economic Variables'!L71</f>
        <v>7434.8</v>
      </c>
      <c r="CH57" s="5">
        <f>'Economic Variables'!M71</f>
        <v>287.5</v>
      </c>
      <c r="CI57" s="5">
        <f>'Economic Variables'!N71</f>
        <v>971.8</v>
      </c>
      <c r="CJ57" s="5">
        <f t="shared" si="132"/>
        <v>15215.7</v>
      </c>
      <c r="CK57" s="5">
        <f>'Economic Variables'!P71</f>
        <v>712249</v>
      </c>
      <c r="CL57" s="5">
        <f>'Economic Variables'!Q71</f>
        <v>7853</v>
      </c>
      <c r="CM57" s="5">
        <f>'Economic Variables'!R71</f>
        <v>7523</v>
      </c>
      <c r="CN57" s="5">
        <f>'Economic Variables'!S71</f>
        <v>3012</v>
      </c>
      <c r="CO57" s="5">
        <f>'Economic Variables'!W71</f>
        <v>4828</v>
      </c>
      <c r="CP57" s="5">
        <f>'Economic Variables'!X71</f>
        <v>15.666666666666668</v>
      </c>
      <c r="CQ57" s="5">
        <f>'Economic Variables'!Y71</f>
        <v>0</v>
      </c>
      <c r="CR57" s="5">
        <f t="shared" si="133"/>
        <v>56</v>
      </c>
      <c r="CS57" s="69">
        <f t="shared" si="134"/>
        <v>1.7481880270062005</v>
      </c>
      <c r="CT57" s="5">
        <f t="shared" si="135"/>
        <v>3136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1</v>
      </c>
      <c r="DC57">
        <v>0</v>
      </c>
      <c r="DD57">
        <v>0</v>
      </c>
      <c r="DE57">
        <v>0</v>
      </c>
      <c r="DF57">
        <v>0</v>
      </c>
      <c r="DG57">
        <f t="shared" si="137"/>
        <v>0</v>
      </c>
      <c r="DH57">
        <f t="shared" si="137"/>
        <v>0</v>
      </c>
      <c r="DI57">
        <f t="shared" si="136"/>
        <v>0</v>
      </c>
      <c r="DJ57">
        <v>31</v>
      </c>
      <c r="DK57">
        <v>22</v>
      </c>
      <c r="DL57">
        <v>0</v>
      </c>
      <c r="DM57">
        <v>0</v>
      </c>
      <c r="DN57">
        <f t="shared" si="207"/>
        <v>0</v>
      </c>
      <c r="DO57">
        <v>0</v>
      </c>
      <c r="DP57" s="61">
        <f t="shared" si="170"/>
        <v>0</v>
      </c>
      <c r="DQ57" s="61">
        <f t="shared" si="171"/>
        <v>0</v>
      </c>
      <c r="DR57" s="61">
        <f t="shared" si="172"/>
        <v>0</v>
      </c>
      <c r="DS57" s="61">
        <f t="shared" si="173"/>
        <v>0</v>
      </c>
      <c r="DT57" s="61">
        <f t="shared" si="174"/>
        <v>0</v>
      </c>
      <c r="DU57" s="61">
        <f t="shared" si="175"/>
        <v>0</v>
      </c>
      <c r="DV57" s="61">
        <f t="shared" si="176"/>
        <v>0</v>
      </c>
      <c r="DW57" s="61">
        <f t="shared" si="177"/>
        <v>0</v>
      </c>
      <c r="DX57" s="61">
        <f t="shared" si="178"/>
        <v>0</v>
      </c>
      <c r="DY57" s="61">
        <f t="shared" si="179"/>
        <v>0</v>
      </c>
      <c r="DZ57" s="61">
        <f t="shared" si="180"/>
        <v>0</v>
      </c>
      <c r="EA57" s="61">
        <f t="shared" si="181"/>
        <v>0</v>
      </c>
      <c r="EB57" s="61">
        <f t="shared" si="182"/>
        <v>0</v>
      </c>
      <c r="EC57" s="61">
        <f t="shared" si="183"/>
        <v>0</v>
      </c>
      <c r="ED57" s="61">
        <f t="shared" si="184"/>
        <v>0</v>
      </c>
      <c r="EE57" s="61">
        <f t="shared" si="185"/>
        <v>0</v>
      </c>
      <c r="EF57" s="61">
        <f t="shared" si="186"/>
        <v>0</v>
      </c>
      <c r="EG57" s="61">
        <f t="shared" si="187"/>
        <v>0</v>
      </c>
      <c r="EH57" s="61">
        <f t="shared" si="188"/>
        <v>0</v>
      </c>
      <c r="EI57" s="61">
        <f t="shared" si="189"/>
        <v>0</v>
      </c>
      <c r="EJ57" s="61">
        <f t="shared" si="190"/>
        <v>0</v>
      </c>
      <c r="EK57" s="61">
        <f t="shared" si="191"/>
        <v>0</v>
      </c>
      <c r="EL57" s="61">
        <f t="shared" si="192"/>
        <v>0</v>
      </c>
      <c r="EM57" s="61">
        <f t="shared" si="193"/>
        <v>0</v>
      </c>
      <c r="EN57" s="61">
        <f t="shared" si="194"/>
        <v>0</v>
      </c>
      <c r="EO57" s="61">
        <f t="shared" si="195"/>
        <v>0</v>
      </c>
      <c r="EP57" s="61">
        <f t="shared" si="196"/>
        <v>0</v>
      </c>
      <c r="EQ57" s="61">
        <f t="shared" si="197"/>
        <v>0</v>
      </c>
      <c r="ER57" s="67">
        <f t="shared" si="139"/>
        <v>17.535428138434437</v>
      </c>
      <c r="ES57" s="67">
        <f t="shared" si="140"/>
        <v>77.338249642995265</v>
      </c>
      <c r="ET57" s="67">
        <f t="shared" si="141"/>
        <v>2000.4785568118202</v>
      </c>
      <c r="EU57" s="67">
        <f t="shared" si="142"/>
        <v>46385.249837599767</v>
      </c>
      <c r="EV57" s="61">
        <f t="shared" si="143"/>
        <v>1419.6944596729047</v>
      </c>
      <c r="EW57" s="61">
        <f t="shared" si="144"/>
        <v>32918.564400877258</v>
      </c>
      <c r="EX57" s="16">
        <f t="shared" si="145"/>
        <v>26036311.839999948</v>
      </c>
      <c r="EY57" s="16">
        <f t="shared" si="146"/>
        <v>1458970.4660718911</v>
      </c>
      <c r="EZ57" s="16">
        <f t="shared" si="147"/>
        <v>27495282.306071837</v>
      </c>
      <c r="FA57" s="16">
        <f t="shared" si="148"/>
        <v>50295.567516940122</v>
      </c>
      <c r="FB57" s="16">
        <f t="shared" si="149"/>
        <v>12212167.039999973</v>
      </c>
      <c r="FC57" s="16">
        <f t="shared" si="150"/>
        <v>735374.89295421983</v>
      </c>
      <c r="FD57" s="16">
        <f t="shared" si="151"/>
        <v>12947541.932954192</v>
      </c>
      <c r="FE57" s="16">
        <f t="shared" si="152"/>
        <v>5371.437737161099</v>
      </c>
      <c r="FF57" s="16">
        <f t="shared" si="153"/>
        <v>23418477.159999996</v>
      </c>
      <c r="FG57" s="16">
        <f t="shared" si="154"/>
        <v>999116.41024041001</v>
      </c>
      <c r="FH57" s="16">
        <f t="shared" si="155"/>
        <v>24417593.570240408</v>
      </c>
      <c r="FI57" s="16">
        <f t="shared" si="156"/>
        <v>61041.730000000018</v>
      </c>
      <c r="FJ57" s="16">
        <f t="shared" si="157"/>
        <v>540.41562499999998</v>
      </c>
      <c r="FK57" s="16">
        <f t="shared" si="158"/>
        <v>12582889.77</v>
      </c>
      <c r="FL57" s="16">
        <f t="shared" si="159"/>
        <v>2724242.6764079235</v>
      </c>
      <c r="FM57" s="16">
        <f t="shared" si="160"/>
        <v>15307132.446407923</v>
      </c>
      <c r="FN57" s="16">
        <f t="shared" si="161"/>
        <v>41523.040000000001</v>
      </c>
      <c r="FO57" s="16">
        <f t="shared" si="162"/>
        <v>15</v>
      </c>
      <c r="FP57" s="16">
        <f t="shared" si="198"/>
        <v>525071.49</v>
      </c>
      <c r="FQ57" s="16">
        <f t="shared" si="199"/>
        <v>1813.56</v>
      </c>
      <c r="FR57" s="16">
        <f t="shared" si="200"/>
        <v>13714</v>
      </c>
      <c r="FS57" s="16">
        <f t="shared" si="201"/>
        <v>9215.4503999999997</v>
      </c>
      <c r="FT57" s="16">
        <f t="shared" si="202"/>
        <v>25</v>
      </c>
      <c r="FU57" s="16">
        <f t="shared" si="203"/>
        <v>264.7</v>
      </c>
      <c r="FV57" s="16">
        <f t="shared" si="204"/>
        <v>186400.21000000002</v>
      </c>
      <c r="FW57" s="16">
        <f t="shared" si="205"/>
        <v>453</v>
      </c>
      <c r="FX57">
        <f t="shared" si="206"/>
        <v>0</v>
      </c>
      <c r="FY57">
        <f t="shared" si="73"/>
        <v>0</v>
      </c>
      <c r="FZ57">
        <f t="shared" si="74"/>
        <v>0</v>
      </c>
      <c r="GA57">
        <f t="shared" si="75"/>
        <v>0</v>
      </c>
      <c r="GB57">
        <f t="shared" si="76"/>
        <v>0</v>
      </c>
      <c r="GC57">
        <f t="shared" si="77"/>
        <v>0</v>
      </c>
      <c r="GD57">
        <f t="shared" si="78"/>
        <v>0</v>
      </c>
      <c r="GE57">
        <f t="shared" si="79"/>
        <v>0</v>
      </c>
      <c r="GF57">
        <f t="shared" si="80"/>
        <v>0</v>
      </c>
      <c r="GG57">
        <f t="shared" si="81"/>
        <v>0</v>
      </c>
      <c r="GH57">
        <f t="shared" si="82"/>
        <v>0</v>
      </c>
      <c r="GI57">
        <f t="shared" si="83"/>
        <v>0</v>
      </c>
      <c r="GJ57">
        <f t="shared" si="84"/>
        <v>0</v>
      </c>
      <c r="GK57">
        <f t="shared" si="85"/>
        <v>0</v>
      </c>
      <c r="GL57">
        <f t="shared" si="86"/>
        <v>0</v>
      </c>
      <c r="GM57">
        <f t="shared" si="87"/>
        <v>0</v>
      </c>
      <c r="GN57">
        <f t="shared" si="88"/>
        <v>0</v>
      </c>
      <c r="GO57">
        <f t="shared" si="89"/>
        <v>0</v>
      </c>
      <c r="GP57">
        <f t="shared" si="90"/>
        <v>0</v>
      </c>
      <c r="GQ57">
        <f t="shared" si="91"/>
        <v>0</v>
      </c>
      <c r="GR57">
        <f t="shared" si="92"/>
        <v>0</v>
      </c>
      <c r="GS57">
        <f t="shared" si="93"/>
        <v>0</v>
      </c>
      <c r="GT57">
        <f t="shared" si="94"/>
        <v>0</v>
      </c>
      <c r="GU57">
        <f t="shared" si="95"/>
        <v>0</v>
      </c>
      <c r="GV57">
        <f t="shared" si="96"/>
        <v>0</v>
      </c>
      <c r="GW57">
        <f t="shared" si="97"/>
        <v>0</v>
      </c>
      <c r="GX57">
        <f t="shared" si="98"/>
        <v>0</v>
      </c>
      <c r="GY57">
        <f t="shared" si="99"/>
        <v>0</v>
      </c>
      <c r="GZ57">
        <f t="shared" si="100"/>
        <v>0</v>
      </c>
      <c r="HA57" s="2">
        <f t="shared" si="138"/>
        <v>20</v>
      </c>
      <c r="HB57" s="2">
        <f t="shared" si="138"/>
        <v>8</v>
      </c>
      <c r="HC57" s="2">
        <v>0</v>
      </c>
      <c r="HD57" s="2">
        <v>0</v>
      </c>
      <c r="HE57" s="2">
        <v>0</v>
      </c>
    </row>
    <row r="58" spans="1:213" s="2" customFormat="1" x14ac:dyDescent="0.25">
      <c r="A58" s="3">
        <v>42979</v>
      </c>
      <c r="B58">
        <f t="shared" si="105"/>
        <v>2017</v>
      </c>
      <c r="C58" s="2">
        <v>21879419.0499999</v>
      </c>
      <c r="D58" s="2">
        <f>VLOOKUP(B58,'Historic CDM'!$B$127:$I$138,2,FALSE)/12</f>
        <v>1343304.3459005181</v>
      </c>
      <c r="E58" s="2">
        <f t="shared" si="163"/>
        <v>23222723.395900417</v>
      </c>
      <c r="F58" s="2">
        <v>45553.092352220061</v>
      </c>
      <c r="G58" s="230">
        <v>9615714.2400000058</v>
      </c>
      <c r="H58" s="2">
        <f>VLOOKUP(B58,'Historic CDM'!$B$127:$I$138,3,FALSE)/12</f>
        <v>702335.13689375902</v>
      </c>
      <c r="I58" s="2">
        <f t="shared" si="164"/>
        <v>10318049.376893764</v>
      </c>
      <c r="J58" s="230">
        <v>4630.0001185805495</v>
      </c>
      <c r="K58" s="230">
        <v>19817080.890000012</v>
      </c>
      <c r="L58" s="2">
        <f>VLOOKUP(B58,'Historic CDM'!$B$127:$I$138,4,FALSE)/12</f>
        <v>836019.05773248756</v>
      </c>
      <c r="M58" s="2">
        <f t="shared" si="165"/>
        <v>20653099.947732501</v>
      </c>
      <c r="N58" s="234">
        <v>53616.160000000025</v>
      </c>
      <c r="O58" s="16">
        <v>482.6</v>
      </c>
      <c r="P58" s="231">
        <v>13084491.9</v>
      </c>
      <c r="Q58" s="231">
        <f>VLOOKUP(B58,'Historic CDM'!$B$127:$I$138,5,FALSE)/12</f>
        <v>2724242.6764079235</v>
      </c>
      <c r="R58" s="2">
        <f t="shared" si="166"/>
        <v>15808734.576407924</v>
      </c>
      <c r="S58" s="2">
        <v>42665.520000000004</v>
      </c>
      <c r="T58" s="231">
        <v>15</v>
      </c>
      <c r="U58" s="231">
        <v>585561.30000000005</v>
      </c>
      <c r="V58" s="2">
        <v>1709.6799999999998</v>
      </c>
      <c r="W58" s="2">
        <v>13180</v>
      </c>
      <c r="X58" s="231">
        <v>9215.4503999999997</v>
      </c>
      <c r="Y58" s="2">
        <v>25</v>
      </c>
      <c r="Z58" s="231">
        <v>130</v>
      </c>
      <c r="AA58" s="233">
        <v>169494.36000000002</v>
      </c>
      <c r="AB58" s="232">
        <v>419</v>
      </c>
      <c r="AC58" s="237">
        <v>2313258.3699999964</v>
      </c>
      <c r="AD58" s="231">
        <f>VLOOKUP(B58,'Historic CDM'!$N$127:$S$138,2,FALSE)/12</f>
        <v>115666.12017137295</v>
      </c>
      <c r="AE58" s="2">
        <f t="shared" si="167"/>
        <v>2428924.4901713692</v>
      </c>
      <c r="AF58" s="246">
        <v>4772.69140625</v>
      </c>
      <c r="AG58" s="231">
        <v>1558126.390000002</v>
      </c>
      <c r="AH58" s="231">
        <f>VLOOKUP(B58,'Historic CDM'!$N$127:$S$138,3,FALSE)/12</f>
        <v>33039.756060460866</v>
      </c>
      <c r="AI58" s="2">
        <f t="shared" si="168"/>
        <v>1591166.1460604628</v>
      </c>
      <c r="AJ58" s="247">
        <v>746.71875</v>
      </c>
      <c r="AK58" s="231">
        <v>2915699.8</v>
      </c>
      <c r="AL58" s="231">
        <f>VLOOKUP(B58,'Historic CDM'!$N$127:$S$138,4,FALSE)/12</f>
        <v>163097.35250792245</v>
      </c>
      <c r="AM58" s="2">
        <f t="shared" si="169"/>
        <v>3078797.1525079221</v>
      </c>
      <c r="AN58" s="232">
        <v>7919.0000000000009</v>
      </c>
      <c r="AO58" s="4">
        <v>58.0078125</v>
      </c>
      <c r="AP58" s="231">
        <v>18914.7</v>
      </c>
      <c r="AQ58" s="232">
        <v>97</v>
      </c>
      <c r="AR58" s="232">
        <v>534</v>
      </c>
      <c r="AS58" s="231">
        <v>12981</v>
      </c>
      <c r="AT58">
        <v>33</v>
      </c>
      <c r="AU58" s="100">
        <f>'Weather Thunder Bay'!D70</f>
        <v>207</v>
      </c>
      <c r="AV58" s="100">
        <f>'Weather Thunder Bay'!E70</f>
        <v>1.9</v>
      </c>
      <c r="AW58" s="100">
        <f>'Weather Thunder Bay'!F70</f>
        <v>151</v>
      </c>
      <c r="AX58" s="100">
        <f>'Weather Thunder Bay'!G70</f>
        <v>5.9</v>
      </c>
      <c r="AY58" s="100">
        <f>'Weather Thunder Bay'!H70</f>
        <v>98.6</v>
      </c>
      <c r="AZ58" s="100">
        <f>'Weather Thunder Bay'!I70</f>
        <v>13.5</v>
      </c>
      <c r="BA58" s="100">
        <f>'Weather Thunder Bay'!J70</f>
        <v>60.9</v>
      </c>
      <c r="BB58" s="100">
        <f>'Weather Thunder Bay'!K70</f>
        <v>35.799999999999997</v>
      </c>
      <c r="BC58" s="100">
        <f>'Weather Thunder Bay'!L70</f>
        <v>29.3</v>
      </c>
      <c r="BD58" s="100">
        <f>'Weather Thunder Bay'!M70</f>
        <v>64.2</v>
      </c>
      <c r="BE58" s="100">
        <f>'Weather Thunder Bay'!N70</f>
        <v>6.8</v>
      </c>
      <c r="BF58" s="100">
        <f>'Weather Thunder Bay'!O70</f>
        <v>101.7</v>
      </c>
      <c r="BG58" s="100">
        <f>'Weather Thunder Bay'!P70</f>
        <v>0</v>
      </c>
      <c r="BH58" s="100">
        <f>'Weather Thunder Bay'!Q70</f>
        <v>154.9</v>
      </c>
      <c r="BI58" s="100">
        <f>'Weather Thunder Bay'!R70</f>
        <v>13.163333333333334</v>
      </c>
      <c r="BJ58" s="100">
        <f>'Weather Kenora'!D70</f>
        <v>194.7</v>
      </c>
      <c r="BK58" s="100">
        <f>'Weather Kenora'!E70</f>
        <v>2.1</v>
      </c>
      <c r="BL58" s="100">
        <f>'Weather Kenora'!F70</f>
        <v>141.80000000000001</v>
      </c>
      <c r="BM58" s="100">
        <f>'Weather Kenora'!G70</f>
        <v>9.1999999999999993</v>
      </c>
      <c r="BN58" s="100">
        <f>'Weather Kenora'!H70</f>
        <v>94.1</v>
      </c>
      <c r="BO58" s="100">
        <f>'Weather Kenora'!I70</f>
        <v>21.5</v>
      </c>
      <c r="BP58" s="100">
        <f>'Weather Kenora'!J70</f>
        <v>55.1</v>
      </c>
      <c r="BQ58" s="100">
        <f>'Weather Kenora'!K70</f>
        <v>42.5</v>
      </c>
      <c r="BR58" s="100">
        <f>'Weather Kenora'!L70</f>
        <v>23.6</v>
      </c>
      <c r="BS58" s="100">
        <f>'Weather Kenora'!M70</f>
        <v>71</v>
      </c>
      <c r="BT58" s="100">
        <f>'Weather Kenora'!N70</f>
        <v>6.5</v>
      </c>
      <c r="BU58" s="100">
        <f>'Weather Kenora'!O70</f>
        <v>113.9</v>
      </c>
      <c r="BV58" s="100">
        <f>'Weather Kenora'!P70</f>
        <v>0.6</v>
      </c>
      <c r="BW58" s="100">
        <f>'Weather Kenora'!Q70</f>
        <v>168</v>
      </c>
      <c r="BX58" s="100">
        <f>'Weather Kenora'!R70</f>
        <v>13.58</v>
      </c>
      <c r="BY58" s="5">
        <f>'Economic Variables'!D72</f>
        <v>7144.8</v>
      </c>
      <c r="BZ58" s="5">
        <f>'Economic Variables'!E72</f>
        <v>7193.4</v>
      </c>
      <c r="CA58" s="5">
        <f>'Economic Variables'!F72</f>
        <v>63.4</v>
      </c>
      <c r="CB58" s="5">
        <f>'Economic Variables'!G72</f>
        <v>64.099999999999994</v>
      </c>
      <c r="CC58" s="5">
        <f>'Economic Variables'!H72</f>
        <v>711695.1</v>
      </c>
      <c r="CD58" s="5">
        <f>'Economic Variables'!I72</f>
        <v>7780.9</v>
      </c>
      <c r="CE58" s="5">
        <f>'Economic Variables'!J72</f>
        <v>6969</v>
      </c>
      <c r="CF58" s="5">
        <f>'Economic Variables'!K72</f>
        <v>457.1</v>
      </c>
      <c r="CG58" s="5">
        <f>'Economic Variables'!L72</f>
        <v>7434.8</v>
      </c>
      <c r="CH58" s="5">
        <f>'Economic Variables'!M72</f>
        <v>287.5</v>
      </c>
      <c r="CI58" s="5">
        <f>'Economic Variables'!N72</f>
        <v>971.8</v>
      </c>
      <c r="CJ58" s="5">
        <f t="shared" si="132"/>
        <v>15215.7</v>
      </c>
      <c r="CK58" s="5">
        <f>'Economic Variables'!P72</f>
        <v>712249</v>
      </c>
      <c r="CL58" s="5">
        <f>'Economic Variables'!Q72</f>
        <v>7853</v>
      </c>
      <c r="CM58" s="5">
        <f>'Economic Variables'!R72</f>
        <v>7523</v>
      </c>
      <c r="CN58" s="5">
        <f>'Economic Variables'!S72</f>
        <v>3012</v>
      </c>
      <c r="CO58" s="5">
        <f>'Economic Variables'!W72</f>
        <v>5538</v>
      </c>
      <c r="CP58" s="5">
        <f>'Economic Variables'!X72</f>
        <v>17</v>
      </c>
      <c r="CQ58" s="5">
        <f>'Economic Variables'!Y72</f>
        <v>0</v>
      </c>
      <c r="CR58" s="5">
        <f t="shared" si="133"/>
        <v>57</v>
      </c>
      <c r="CS58" s="69">
        <f t="shared" si="134"/>
        <v>1.7558748556724915</v>
      </c>
      <c r="CT58" s="5">
        <f t="shared" si="135"/>
        <v>3249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1</v>
      </c>
      <c r="DD58">
        <v>0</v>
      </c>
      <c r="DE58">
        <v>0</v>
      </c>
      <c r="DF58">
        <v>0</v>
      </c>
      <c r="DG58">
        <f t="shared" ref="DG58:DH77" si="208">DG46</f>
        <v>0</v>
      </c>
      <c r="DH58">
        <f t="shared" si="208"/>
        <v>0</v>
      </c>
      <c r="DI58">
        <f t="shared" si="136"/>
        <v>0</v>
      </c>
      <c r="DJ58">
        <v>30</v>
      </c>
      <c r="DK58">
        <v>20</v>
      </c>
      <c r="DL58">
        <v>0</v>
      </c>
      <c r="DM58">
        <v>0</v>
      </c>
      <c r="DN58">
        <f t="shared" si="207"/>
        <v>0</v>
      </c>
      <c r="DO58">
        <v>0</v>
      </c>
      <c r="DP58" s="61">
        <f t="shared" si="170"/>
        <v>0</v>
      </c>
      <c r="DQ58" s="61">
        <f t="shared" si="171"/>
        <v>0</v>
      </c>
      <c r="DR58" s="61">
        <f t="shared" si="172"/>
        <v>0</v>
      </c>
      <c r="DS58" s="61">
        <f t="shared" si="173"/>
        <v>0</v>
      </c>
      <c r="DT58" s="61">
        <f t="shared" si="174"/>
        <v>0</v>
      </c>
      <c r="DU58" s="61">
        <f t="shared" si="175"/>
        <v>0</v>
      </c>
      <c r="DV58" s="61">
        <f t="shared" si="176"/>
        <v>0</v>
      </c>
      <c r="DW58" s="61">
        <f t="shared" si="177"/>
        <v>0</v>
      </c>
      <c r="DX58" s="61">
        <f t="shared" si="178"/>
        <v>0</v>
      </c>
      <c r="DY58" s="61">
        <f t="shared" si="179"/>
        <v>0</v>
      </c>
      <c r="DZ58" s="61">
        <f t="shared" si="180"/>
        <v>0</v>
      </c>
      <c r="EA58" s="61">
        <f t="shared" si="181"/>
        <v>0</v>
      </c>
      <c r="EB58" s="61">
        <f t="shared" si="182"/>
        <v>0</v>
      </c>
      <c r="EC58" s="61">
        <f t="shared" si="183"/>
        <v>0</v>
      </c>
      <c r="ED58" s="61">
        <f t="shared" si="184"/>
        <v>0</v>
      </c>
      <c r="EE58" s="61">
        <f t="shared" si="185"/>
        <v>0</v>
      </c>
      <c r="EF58" s="61">
        <f t="shared" si="186"/>
        <v>0</v>
      </c>
      <c r="EG58" s="61">
        <f t="shared" si="187"/>
        <v>0</v>
      </c>
      <c r="EH58" s="61">
        <f t="shared" si="188"/>
        <v>0</v>
      </c>
      <c r="EI58" s="61">
        <f t="shared" si="189"/>
        <v>0</v>
      </c>
      <c r="EJ58" s="61">
        <f t="shared" si="190"/>
        <v>0</v>
      </c>
      <c r="EK58" s="61">
        <f t="shared" si="191"/>
        <v>0</v>
      </c>
      <c r="EL58" s="61">
        <f t="shared" si="192"/>
        <v>0</v>
      </c>
      <c r="EM58" s="61">
        <f t="shared" si="193"/>
        <v>0</v>
      </c>
      <c r="EN58" s="61">
        <f t="shared" si="194"/>
        <v>0</v>
      </c>
      <c r="EO58" s="61">
        <f t="shared" si="195"/>
        <v>0</v>
      </c>
      <c r="EP58" s="61">
        <f t="shared" si="196"/>
        <v>0</v>
      </c>
      <c r="EQ58" s="61">
        <f t="shared" si="197"/>
        <v>0</v>
      </c>
      <c r="ER58" s="67">
        <f t="shared" si="139"/>
        <v>16.993155456451056</v>
      </c>
      <c r="ES58" s="67">
        <f t="shared" si="140"/>
        <v>74.284010890097903</v>
      </c>
      <c r="ET58" s="67">
        <f t="shared" si="141"/>
        <v>2139.7741346593971</v>
      </c>
      <c r="EU58" s="67">
        <f t="shared" si="142"/>
        <v>52695.781921359747</v>
      </c>
      <c r="EV58" s="61">
        <f t="shared" si="143"/>
        <v>1426.5160897729313</v>
      </c>
      <c r="EW58" s="61">
        <f t="shared" si="144"/>
        <v>35130.521280906498</v>
      </c>
      <c r="EX58" s="16">
        <f t="shared" si="145"/>
        <v>24192677.419999897</v>
      </c>
      <c r="EY58" s="16">
        <f t="shared" si="146"/>
        <v>1458970.4660718911</v>
      </c>
      <c r="EZ58" s="16">
        <f t="shared" si="147"/>
        <v>25651647.886071786</v>
      </c>
      <c r="FA58" s="16">
        <f t="shared" si="148"/>
        <v>50325.783758470061</v>
      </c>
      <c r="FB58" s="16">
        <f t="shared" si="149"/>
        <v>11173840.630000008</v>
      </c>
      <c r="FC58" s="16">
        <f t="shared" si="150"/>
        <v>735374.89295421983</v>
      </c>
      <c r="FD58" s="16">
        <f t="shared" si="151"/>
        <v>11909215.522954227</v>
      </c>
      <c r="FE58" s="16">
        <f t="shared" si="152"/>
        <v>5376.7188685805495</v>
      </c>
      <c r="FF58" s="16">
        <f t="shared" si="153"/>
        <v>22732780.690000013</v>
      </c>
      <c r="FG58" s="16">
        <f t="shared" si="154"/>
        <v>999116.41024041001</v>
      </c>
      <c r="FH58" s="16">
        <f t="shared" si="155"/>
        <v>23731897.100240424</v>
      </c>
      <c r="FI58" s="16">
        <f t="shared" si="156"/>
        <v>61535.160000000025</v>
      </c>
      <c r="FJ58" s="16">
        <f t="shared" si="157"/>
        <v>540.60781250000002</v>
      </c>
      <c r="FK58" s="16">
        <f t="shared" si="158"/>
        <v>13084491.9</v>
      </c>
      <c r="FL58" s="16">
        <f t="shared" si="159"/>
        <v>2724242.6764079235</v>
      </c>
      <c r="FM58" s="16">
        <f t="shared" si="160"/>
        <v>15808734.576407924</v>
      </c>
      <c r="FN58" s="16">
        <f t="shared" si="161"/>
        <v>42665.520000000004</v>
      </c>
      <c r="FO58" s="16">
        <f t="shared" si="162"/>
        <v>15</v>
      </c>
      <c r="FP58" s="16">
        <f t="shared" si="198"/>
        <v>604476</v>
      </c>
      <c r="FQ58" s="16">
        <f t="shared" si="199"/>
        <v>1806.6799999999998</v>
      </c>
      <c r="FR58" s="16">
        <f t="shared" si="200"/>
        <v>13714</v>
      </c>
      <c r="FS58" s="16">
        <f t="shared" si="201"/>
        <v>9215.4503999999997</v>
      </c>
      <c r="FT58" s="16">
        <f t="shared" si="202"/>
        <v>25</v>
      </c>
      <c r="FU58" s="16">
        <f t="shared" si="203"/>
        <v>337</v>
      </c>
      <c r="FV58" s="16">
        <f t="shared" si="204"/>
        <v>182475.36000000002</v>
      </c>
      <c r="FW58" s="16">
        <f t="shared" si="205"/>
        <v>452</v>
      </c>
      <c r="FX58">
        <f t="shared" si="206"/>
        <v>0</v>
      </c>
      <c r="FY58">
        <f t="shared" si="73"/>
        <v>0</v>
      </c>
      <c r="FZ58">
        <f t="shared" si="74"/>
        <v>0</v>
      </c>
      <c r="GA58">
        <f t="shared" si="75"/>
        <v>0</v>
      </c>
      <c r="GB58">
        <f t="shared" si="76"/>
        <v>0</v>
      </c>
      <c r="GC58">
        <f t="shared" si="77"/>
        <v>0</v>
      </c>
      <c r="GD58">
        <f t="shared" si="78"/>
        <v>0</v>
      </c>
      <c r="GE58">
        <f t="shared" si="79"/>
        <v>0</v>
      </c>
      <c r="GF58">
        <f t="shared" si="80"/>
        <v>0</v>
      </c>
      <c r="GG58">
        <f t="shared" si="81"/>
        <v>0</v>
      </c>
      <c r="GH58">
        <f t="shared" si="82"/>
        <v>0</v>
      </c>
      <c r="GI58">
        <f t="shared" si="83"/>
        <v>0</v>
      </c>
      <c r="GJ58">
        <f t="shared" si="84"/>
        <v>0</v>
      </c>
      <c r="GK58">
        <f t="shared" si="85"/>
        <v>0</v>
      </c>
      <c r="GL58">
        <f t="shared" si="86"/>
        <v>0</v>
      </c>
      <c r="GM58">
        <f t="shared" si="87"/>
        <v>0</v>
      </c>
      <c r="GN58">
        <f t="shared" si="88"/>
        <v>0</v>
      </c>
      <c r="GO58">
        <f t="shared" si="89"/>
        <v>0</v>
      </c>
      <c r="GP58">
        <f t="shared" si="90"/>
        <v>0</v>
      </c>
      <c r="GQ58">
        <f t="shared" si="91"/>
        <v>0</v>
      </c>
      <c r="GR58">
        <f t="shared" si="92"/>
        <v>0</v>
      </c>
      <c r="GS58">
        <f t="shared" si="93"/>
        <v>0</v>
      </c>
      <c r="GT58">
        <f t="shared" si="94"/>
        <v>0</v>
      </c>
      <c r="GU58">
        <f t="shared" si="95"/>
        <v>0</v>
      </c>
      <c r="GV58">
        <f t="shared" si="96"/>
        <v>0</v>
      </c>
      <c r="GW58">
        <f t="shared" si="97"/>
        <v>0</v>
      </c>
      <c r="GX58">
        <f t="shared" si="98"/>
        <v>0</v>
      </c>
      <c r="GY58">
        <f t="shared" si="99"/>
        <v>0</v>
      </c>
      <c r="GZ58">
        <f t="shared" si="100"/>
        <v>0</v>
      </c>
      <c r="HA58" s="2">
        <f t="shared" si="138"/>
        <v>21</v>
      </c>
      <c r="HB58" s="2">
        <f t="shared" si="138"/>
        <v>9</v>
      </c>
      <c r="HC58" s="2">
        <v>0</v>
      </c>
      <c r="HD58" s="2">
        <v>0</v>
      </c>
      <c r="HE58" s="2">
        <v>0</v>
      </c>
    </row>
    <row r="59" spans="1:213" s="2" customFormat="1" x14ac:dyDescent="0.25">
      <c r="A59" s="3">
        <v>43009</v>
      </c>
      <c r="B59">
        <f t="shared" si="105"/>
        <v>2017</v>
      </c>
      <c r="C59" s="2">
        <v>24599133.340000164</v>
      </c>
      <c r="D59" s="2">
        <f>VLOOKUP(B59,'Historic CDM'!$B$127:$I$138,2,FALSE)/12</f>
        <v>1343304.3459005181</v>
      </c>
      <c r="E59" s="2">
        <f t="shared" si="163"/>
        <v>25942437.685900681</v>
      </c>
      <c r="F59" s="2">
        <v>45572.046176110031</v>
      </c>
      <c r="G59" s="230">
        <v>10104805.789999986</v>
      </c>
      <c r="H59" s="2">
        <f>VLOOKUP(B59,'Historic CDM'!$B$127:$I$138,3,FALSE)/12</f>
        <v>702335.13689375902</v>
      </c>
      <c r="I59" s="2">
        <f t="shared" si="164"/>
        <v>10807140.926893745</v>
      </c>
      <c r="J59" s="230">
        <v>4630.0000592902743</v>
      </c>
      <c r="K59" s="230">
        <v>20765301.039999995</v>
      </c>
      <c r="L59" s="2">
        <f>VLOOKUP(B59,'Historic CDM'!$B$127:$I$138,4,FALSE)/12</f>
        <v>836019.05773248756</v>
      </c>
      <c r="M59" s="2">
        <f t="shared" si="165"/>
        <v>21601320.097732484</v>
      </c>
      <c r="N59" s="234">
        <v>53307.959999999992</v>
      </c>
      <c r="O59" s="16">
        <v>481.5</v>
      </c>
      <c r="P59" s="231">
        <v>13238967.879999997</v>
      </c>
      <c r="Q59" s="231">
        <f>VLOOKUP(B59,'Historic CDM'!$B$127:$I$138,5,FALSE)/12</f>
        <v>2724242.6764079235</v>
      </c>
      <c r="R59" s="2">
        <f t="shared" si="166"/>
        <v>15963210.556407921</v>
      </c>
      <c r="S59" s="2">
        <v>42536.600000000006</v>
      </c>
      <c r="T59" s="231">
        <v>15</v>
      </c>
      <c r="U59" s="231">
        <v>693412.34</v>
      </c>
      <c r="V59" s="2">
        <v>1709.6799999999998</v>
      </c>
      <c r="W59" s="2">
        <v>13180</v>
      </c>
      <c r="X59" s="231">
        <v>9215.4503999999997</v>
      </c>
      <c r="Y59" s="2">
        <v>25</v>
      </c>
      <c r="Z59" s="231">
        <v>130</v>
      </c>
      <c r="AA59" s="233">
        <v>169494.36000000002</v>
      </c>
      <c r="AB59" s="232">
        <v>419</v>
      </c>
      <c r="AC59" s="237">
        <v>2608818.8000000045</v>
      </c>
      <c r="AD59" s="231">
        <f>VLOOKUP(B59,'Historic CDM'!$N$127:$S$138,2,FALSE)/12</f>
        <v>115666.12017137295</v>
      </c>
      <c r="AE59" s="2">
        <f t="shared" si="167"/>
        <v>2724484.9201713772</v>
      </c>
      <c r="AF59" s="246">
        <v>4775.345703125</v>
      </c>
      <c r="AG59" s="231">
        <v>1659515.2200000009</v>
      </c>
      <c r="AH59" s="231">
        <f>VLOOKUP(B59,'Historic CDM'!$N$127:$S$138,3,FALSE)/12</f>
        <v>33039.756060460866</v>
      </c>
      <c r="AI59" s="2">
        <f t="shared" si="168"/>
        <v>1692554.9760604617</v>
      </c>
      <c r="AJ59" s="247">
        <v>746.859375</v>
      </c>
      <c r="AK59" s="231">
        <v>2975916.7300000004</v>
      </c>
      <c r="AL59" s="231">
        <f>VLOOKUP(B59,'Historic CDM'!$N$127:$S$138,4,FALSE)/12</f>
        <v>163097.35250792245</v>
      </c>
      <c r="AM59" s="2">
        <f t="shared" si="169"/>
        <v>3139014.0825079228</v>
      </c>
      <c r="AN59" s="232">
        <v>7429.2899999999991</v>
      </c>
      <c r="AO59" s="4">
        <v>58.00390625</v>
      </c>
      <c r="AP59" s="231">
        <v>33076.69</v>
      </c>
      <c r="AQ59" s="232">
        <v>97</v>
      </c>
      <c r="AR59" s="232">
        <v>534</v>
      </c>
      <c r="AS59" s="231">
        <v>13414.009999999998</v>
      </c>
      <c r="AT59">
        <v>33</v>
      </c>
      <c r="AU59" s="100">
        <f>'Weather Thunder Bay'!D71</f>
        <v>405.54</v>
      </c>
      <c r="AV59" s="100">
        <f>'Weather Thunder Bay'!E71</f>
        <v>0</v>
      </c>
      <c r="AW59" s="100">
        <f>'Weather Thunder Bay'!F71</f>
        <v>343.54</v>
      </c>
      <c r="AX59" s="100">
        <f>'Weather Thunder Bay'!G71</f>
        <v>0</v>
      </c>
      <c r="AY59" s="100">
        <f>'Weather Thunder Bay'!H71</f>
        <v>281.54000000000002</v>
      </c>
      <c r="AZ59" s="100">
        <f>'Weather Thunder Bay'!I71</f>
        <v>0</v>
      </c>
      <c r="BA59" s="100">
        <f>'Weather Thunder Bay'!J71</f>
        <v>221.94</v>
      </c>
      <c r="BB59" s="100">
        <f>'Weather Thunder Bay'!K71</f>
        <v>2.4</v>
      </c>
      <c r="BC59" s="100">
        <f>'Weather Thunder Bay'!L71</f>
        <v>165.64</v>
      </c>
      <c r="BD59" s="100">
        <f>'Weather Thunder Bay'!M71</f>
        <v>8.1</v>
      </c>
      <c r="BE59" s="100">
        <f>'Weather Thunder Bay'!N71</f>
        <v>113.65</v>
      </c>
      <c r="BF59" s="100">
        <f>'Weather Thunder Bay'!O71</f>
        <v>18.11</v>
      </c>
      <c r="BG59" s="100">
        <f>'Weather Thunder Bay'!P71</f>
        <v>76.55</v>
      </c>
      <c r="BH59" s="100">
        <f>'Weather Thunder Bay'!Q71</f>
        <v>43.01</v>
      </c>
      <c r="BI59" s="100">
        <f>'Weather Thunder Bay'!R71</f>
        <v>6.9180088592731197</v>
      </c>
      <c r="BJ59" s="100">
        <f>'Weather Kenora'!D71</f>
        <v>424.7</v>
      </c>
      <c r="BK59" s="100">
        <f>'Weather Kenora'!E71</f>
        <v>0</v>
      </c>
      <c r="BL59" s="100">
        <f>'Weather Kenora'!F71</f>
        <v>362.7</v>
      </c>
      <c r="BM59" s="100">
        <f>'Weather Kenora'!G71</f>
        <v>0</v>
      </c>
      <c r="BN59" s="100">
        <f>'Weather Kenora'!H71</f>
        <v>300.7</v>
      </c>
      <c r="BO59" s="100">
        <f>'Weather Kenora'!I71</f>
        <v>0</v>
      </c>
      <c r="BP59" s="100">
        <f>'Weather Kenora'!J71</f>
        <v>240.4</v>
      </c>
      <c r="BQ59" s="100">
        <f>'Weather Kenora'!K71</f>
        <v>1.7</v>
      </c>
      <c r="BR59" s="100">
        <f>'Weather Kenora'!L71</f>
        <v>183.7</v>
      </c>
      <c r="BS59" s="100">
        <f>'Weather Kenora'!M71</f>
        <v>7</v>
      </c>
      <c r="BT59" s="100">
        <f>'Weather Kenora'!N71</f>
        <v>136.4</v>
      </c>
      <c r="BU59" s="100">
        <f>'Weather Kenora'!O71</f>
        <v>21.7</v>
      </c>
      <c r="BV59" s="100">
        <f>'Weather Kenora'!P71</f>
        <v>97.9</v>
      </c>
      <c r="BW59" s="100">
        <f>'Weather Kenora'!Q71</f>
        <v>45.2</v>
      </c>
      <c r="BX59" s="100">
        <f>'Weather Kenora'!R71</f>
        <v>6.3000000000000007</v>
      </c>
      <c r="BY59" s="5">
        <f>'Economic Variables'!D73</f>
        <v>7161</v>
      </c>
      <c r="BZ59" s="5">
        <f>'Economic Variables'!E73</f>
        <v>7185.2</v>
      </c>
      <c r="CA59" s="5">
        <f>'Economic Variables'!F73</f>
        <v>62.8</v>
      </c>
      <c r="CB59" s="5">
        <f>'Economic Variables'!G73</f>
        <v>63.4</v>
      </c>
      <c r="CC59" s="5">
        <f>'Economic Variables'!H73</f>
        <v>711695.1</v>
      </c>
      <c r="CD59" s="5">
        <f>'Economic Variables'!I73</f>
        <v>7780.9</v>
      </c>
      <c r="CE59" s="5">
        <f>'Economic Variables'!J73</f>
        <v>6969</v>
      </c>
      <c r="CF59" s="5">
        <f>'Economic Variables'!K73</f>
        <v>457.1</v>
      </c>
      <c r="CG59" s="5">
        <f>'Economic Variables'!L73</f>
        <v>7434.8</v>
      </c>
      <c r="CH59" s="5">
        <f>'Economic Variables'!M73</f>
        <v>287.5</v>
      </c>
      <c r="CI59" s="5">
        <f>'Economic Variables'!N73</f>
        <v>971.8</v>
      </c>
      <c r="CJ59" s="5">
        <f t="shared" si="132"/>
        <v>15215.7</v>
      </c>
      <c r="CK59" s="5">
        <f>'Economic Variables'!P73</f>
        <v>718200</v>
      </c>
      <c r="CL59" s="5">
        <f>'Economic Variables'!Q73</f>
        <v>7964</v>
      </c>
      <c r="CM59" s="5">
        <f>'Economic Variables'!R73</f>
        <v>7205</v>
      </c>
      <c r="CN59" s="5">
        <f>'Economic Variables'!S73</f>
        <v>2949</v>
      </c>
      <c r="CO59" s="5">
        <f>'Economic Variables'!W73</f>
        <v>6418.666666666667</v>
      </c>
      <c r="CP59" s="5">
        <f>'Economic Variables'!X73</f>
        <v>17.666666666666664</v>
      </c>
      <c r="CQ59" s="5">
        <f>'Economic Variables'!Y73</f>
        <v>0.33333333333333331</v>
      </c>
      <c r="CR59" s="5">
        <f t="shared" si="133"/>
        <v>58</v>
      </c>
      <c r="CS59" s="69">
        <f t="shared" si="134"/>
        <v>1.7634279935629373</v>
      </c>
      <c r="CT59" s="5">
        <f t="shared" si="135"/>
        <v>3364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1</v>
      </c>
      <c r="DE59">
        <v>0</v>
      </c>
      <c r="DF59">
        <v>0</v>
      </c>
      <c r="DG59">
        <f t="shared" si="208"/>
        <v>0</v>
      </c>
      <c r="DH59">
        <f t="shared" si="208"/>
        <v>1</v>
      </c>
      <c r="DI59">
        <f t="shared" si="136"/>
        <v>1</v>
      </c>
      <c r="DJ59">
        <v>31</v>
      </c>
      <c r="DK59">
        <v>21</v>
      </c>
      <c r="DL59">
        <v>0</v>
      </c>
      <c r="DM59">
        <v>0</v>
      </c>
      <c r="DN59">
        <f t="shared" si="207"/>
        <v>0</v>
      </c>
      <c r="DO59">
        <v>0</v>
      </c>
      <c r="DP59" s="61">
        <f t="shared" si="170"/>
        <v>0</v>
      </c>
      <c r="DQ59" s="61">
        <f t="shared" si="171"/>
        <v>0</v>
      </c>
      <c r="DR59" s="61">
        <f t="shared" si="172"/>
        <v>0</v>
      </c>
      <c r="DS59" s="61">
        <f t="shared" si="173"/>
        <v>0</v>
      </c>
      <c r="DT59" s="61">
        <f t="shared" si="174"/>
        <v>0</v>
      </c>
      <c r="DU59" s="61">
        <f t="shared" si="175"/>
        <v>0</v>
      </c>
      <c r="DV59" s="61">
        <f t="shared" si="176"/>
        <v>0</v>
      </c>
      <c r="DW59" s="61">
        <f t="shared" si="177"/>
        <v>0</v>
      </c>
      <c r="DX59" s="61">
        <f t="shared" si="178"/>
        <v>0</v>
      </c>
      <c r="DY59" s="61">
        <f t="shared" si="179"/>
        <v>0</v>
      </c>
      <c r="DZ59" s="61">
        <f t="shared" si="180"/>
        <v>0</v>
      </c>
      <c r="EA59" s="61">
        <f t="shared" si="181"/>
        <v>0</v>
      </c>
      <c r="EB59" s="61">
        <f t="shared" si="182"/>
        <v>0</v>
      </c>
      <c r="EC59" s="61">
        <f t="shared" si="183"/>
        <v>0</v>
      </c>
      <c r="ED59" s="61">
        <f t="shared" si="184"/>
        <v>0</v>
      </c>
      <c r="EE59" s="61">
        <f t="shared" si="185"/>
        <v>0</v>
      </c>
      <c r="EF59" s="61">
        <f t="shared" si="186"/>
        <v>0</v>
      </c>
      <c r="EG59" s="61">
        <f t="shared" si="187"/>
        <v>0</v>
      </c>
      <c r="EH59" s="61">
        <f t="shared" si="188"/>
        <v>0</v>
      </c>
      <c r="EI59" s="61">
        <f t="shared" si="189"/>
        <v>0</v>
      </c>
      <c r="EJ59" s="61">
        <f t="shared" si="190"/>
        <v>0</v>
      </c>
      <c r="EK59" s="61">
        <f t="shared" si="191"/>
        <v>0</v>
      </c>
      <c r="EL59" s="61">
        <f t="shared" si="192"/>
        <v>0</v>
      </c>
      <c r="EM59" s="61">
        <f t="shared" si="193"/>
        <v>0</v>
      </c>
      <c r="EN59" s="61">
        <f t="shared" si="194"/>
        <v>0</v>
      </c>
      <c r="EO59" s="61">
        <f t="shared" si="195"/>
        <v>0</v>
      </c>
      <c r="EP59" s="61">
        <f t="shared" si="196"/>
        <v>0</v>
      </c>
      <c r="EQ59" s="61">
        <f t="shared" si="197"/>
        <v>0</v>
      </c>
      <c r="ER59" s="67">
        <f t="shared" si="139"/>
        <v>18.363292825243818</v>
      </c>
      <c r="ES59" s="67">
        <f t="shared" si="140"/>
        <v>75.295344447160971</v>
      </c>
      <c r="ET59" s="67">
        <f t="shared" si="141"/>
        <v>2136.3121295290002</v>
      </c>
      <c r="EU59" s="67">
        <f t="shared" si="142"/>
        <v>50676.858909231494</v>
      </c>
      <c r="EV59" s="61">
        <f t="shared" si="143"/>
        <v>1447.1791845196451</v>
      </c>
      <c r="EW59" s="61">
        <f t="shared" si="144"/>
        <v>34329.485067543916</v>
      </c>
      <c r="EX59" s="16">
        <f t="shared" si="145"/>
        <v>27207952.140000168</v>
      </c>
      <c r="EY59" s="16">
        <f t="shared" si="146"/>
        <v>1458970.4660718911</v>
      </c>
      <c r="EZ59" s="16">
        <f t="shared" si="147"/>
        <v>28666922.606072057</v>
      </c>
      <c r="FA59" s="16">
        <f t="shared" si="148"/>
        <v>50347.391879235031</v>
      </c>
      <c r="FB59" s="16">
        <f t="shared" si="149"/>
        <v>11764321.009999987</v>
      </c>
      <c r="FC59" s="16">
        <f t="shared" si="150"/>
        <v>735374.89295421983</v>
      </c>
      <c r="FD59" s="16">
        <f t="shared" si="151"/>
        <v>12499695.902954206</v>
      </c>
      <c r="FE59" s="16">
        <f t="shared" si="152"/>
        <v>5376.8594342902743</v>
      </c>
      <c r="FF59" s="16">
        <f t="shared" si="153"/>
        <v>23741217.769999996</v>
      </c>
      <c r="FG59" s="16">
        <f t="shared" si="154"/>
        <v>999116.41024041001</v>
      </c>
      <c r="FH59" s="16">
        <f t="shared" si="155"/>
        <v>24740334.180240408</v>
      </c>
      <c r="FI59" s="16">
        <f t="shared" si="156"/>
        <v>60737.249999999993</v>
      </c>
      <c r="FJ59" s="16">
        <f t="shared" si="157"/>
        <v>539.50390625</v>
      </c>
      <c r="FK59" s="16">
        <f t="shared" si="158"/>
        <v>13238967.879999997</v>
      </c>
      <c r="FL59" s="16">
        <f t="shared" si="159"/>
        <v>2724242.6764079235</v>
      </c>
      <c r="FM59" s="16">
        <f t="shared" si="160"/>
        <v>15963210.556407921</v>
      </c>
      <c r="FN59" s="16">
        <f t="shared" si="161"/>
        <v>42536.600000000006</v>
      </c>
      <c r="FO59" s="16">
        <f t="shared" si="162"/>
        <v>15</v>
      </c>
      <c r="FP59" s="16">
        <f t="shared" si="198"/>
        <v>726489.03</v>
      </c>
      <c r="FQ59" s="16">
        <f t="shared" si="199"/>
        <v>1806.6799999999998</v>
      </c>
      <c r="FR59" s="16">
        <f t="shared" si="200"/>
        <v>13714</v>
      </c>
      <c r="FS59" s="16">
        <f t="shared" si="201"/>
        <v>9215.4503999999997</v>
      </c>
      <c r="FT59" s="16">
        <f t="shared" si="202"/>
        <v>25</v>
      </c>
      <c r="FU59" s="16">
        <f t="shared" si="203"/>
        <v>535.54</v>
      </c>
      <c r="FV59" s="16">
        <f t="shared" si="204"/>
        <v>182908.37000000002</v>
      </c>
      <c r="FW59" s="16">
        <f t="shared" si="205"/>
        <v>452</v>
      </c>
      <c r="FX59">
        <f t="shared" si="206"/>
        <v>0</v>
      </c>
      <c r="FY59">
        <f t="shared" si="73"/>
        <v>0</v>
      </c>
      <c r="FZ59">
        <f t="shared" si="74"/>
        <v>0</v>
      </c>
      <c r="GA59">
        <f t="shared" si="75"/>
        <v>0</v>
      </c>
      <c r="GB59">
        <f t="shared" si="76"/>
        <v>0</v>
      </c>
      <c r="GC59">
        <f t="shared" si="77"/>
        <v>0</v>
      </c>
      <c r="GD59">
        <f t="shared" si="78"/>
        <v>0</v>
      </c>
      <c r="GE59">
        <f t="shared" si="79"/>
        <v>0</v>
      </c>
      <c r="GF59">
        <f t="shared" si="80"/>
        <v>0</v>
      </c>
      <c r="GG59">
        <f t="shared" si="81"/>
        <v>0</v>
      </c>
      <c r="GH59">
        <f t="shared" si="82"/>
        <v>0</v>
      </c>
      <c r="GI59">
        <f t="shared" si="83"/>
        <v>0</v>
      </c>
      <c r="GJ59">
        <f t="shared" si="84"/>
        <v>0</v>
      </c>
      <c r="GK59">
        <f t="shared" si="85"/>
        <v>0</v>
      </c>
      <c r="GL59">
        <f t="shared" si="86"/>
        <v>0</v>
      </c>
      <c r="GM59">
        <f t="shared" si="87"/>
        <v>0</v>
      </c>
      <c r="GN59">
        <f t="shared" si="88"/>
        <v>0</v>
      </c>
      <c r="GO59">
        <f t="shared" si="89"/>
        <v>0</v>
      </c>
      <c r="GP59">
        <f t="shared" si="90"/>
        <v>0</v>
      </c>
      <c r="GQ59">
        <f t="shared" si="91"/>
        <v>0</v>
      </c>
      <c r="GR59">
        <f t="shared" si="92"/>
        <v>0</v>
      </c>
      <c r="GS59">
        <f t="shared" si="93"/>
        <v>0</v>
      </c>
      <c r="GT59">
        <f t="shared" si="94"/>
        <v>0</v>
      </c>
      <c r="GU59">
        <f t="shared" si="95"/>
        <v>0</v>
      </c>
      <c r="GV59">
        <f t="shared" si="96"/>
        <v>0</v>
      </c>
      <c r="GW59">
        <f t="shared" si="97"/>
        <v>0</v>
      </c>
      <c r="GX59">
        <f t="shared" si="98"/>
        <v>0</v>
      </c>
      <c r="GY59">
        <f t="shared" si="99"/>
        <v>0</v>
      </c>
      <c r="GZ59">
        <f t="shared" si="100"/>
        <v>0</v>
      </c>
      <c r="HA59" s="2">
        <f t="shared" si="138"/>
        <v>22</v>
      </c>
      <c r="HB59" s="2">
        <f t="shared" si="138"/>
        <v>10</v>
      </c>
      <c r="HC59" s="2">
        <v>0</v>
      </c>
      <c r="HD59" s="2">
        <v>0</v>
      </c>
      <c r="HE59" s="2">
        <v>0</v>
      </c>
    </row>
    <row r="60" spans="1:213" s="2" customFormat="1" x14ac:dyDescent="0.25">
      <c r="A60" s="3">
        <v>43040</v>
      </c>
      <c r="B60">
        <f t="shared" si="105"/>
        <v>2017</v>
      </c>
      <c r="C60" s="2">
        <v>27910803.629999891</v>
      </c>
      <c r="D60" s="2">
        <f>VLOOKUP(B60,'Historic CDM'!$B$127:$I$138,2,FALSE)/12</f>
        <v>1343304.3459005181</v>
      </c>
      <c r="E60" s="2">
        <f t="shared" si="163"/>
        <v>29254107.975900408</v>
      </c>
      <c r="F60" s="2">
        <v>45615.523088055015</v>
      </c>
      <c r="G60" s="230">
        <v>11893602.18999999</v>
      </c>
      <c r="H60" s="2">
        <f>VLOOKUP(B60,'Historic CDM'!$B$127:$I$138,3,FALSE)/12</f>
        <v>702335.13689375902</v>
      </c>
      <c r="I60" s="2">
        <f t="shared" si="164"/>
        <v>12595937.326893749</v>
      </c>
      <c r="J60" s="230">
        <v>4630.5000296451371</v>
      </c>
      <c r="K60" s="230">
        <v>23201482.66</v>
      </c>
      <c r="L60" s="2">
        <f>VLOOKUP(B60,'Historic CDM'!$B$127:$I$138,4,FALSE)/12</f>
        <v>836019.05773248756</v>
      </c>
      <c r="M60" s="2">
        <f t="shared" si="165"/>
        <v>24037501.717732489</v>
      </c>
      <c r="N60" s="234">
        <v>56296.229999999974</v>
      </c>
      <c r="O60" s="16">
        <v>480.3</v>
      </c>
      <c r="P60" s="231">
        <v>13863542.1</v>
      </c>
      <c r="Q60" s="231">
        <f>VLOOKUP(B60,'Historic CDM'!$B$127:$I$138,5,FALSE)/12</f>
        <v>2724242.6764079235</v>
      </c>
      <c r="R60" s="2">
        <f t="shared" si="166"/>
        <v>16587784.776407924</v>
      </c>
      <c r="S60" s="2">
        <v>42326.159999999996</v>
      </c>
      <c r="T60" s="231">
        <v>15</v>
      </c>
      <c r="U60" s="231">
        <v>747979.5</v>
      </c>
      <c r="V60" s="2">
        <v>1709.6799999999998</v>
      </c>
      <c r="W60" s="2">
        <v>13180</v>
      </c>
      <c r="X60" s="231">
        <v>9215.4503999999997</v>
      </c>
      <c r="Y60" s="2">
        <v>25</v>
      </c>
      <c r="Z60" s="231">
        <v>130</v>
      </c>
      <c r="AA60" s="233">
        <v>168958.37000000002</v>
      </c>
      <c r="AB60" s="232">
        <v>418</v>
      </c>
      <c r="AC60" s="237">
        <v>3138007.6300000111</v>
      </c>
      <c r="AD60" s="231">
        <f>VLOOKUP(B60,'Historic CDM'!$N$127:$S$138,2,FALSE)/12</f>
        <v>115666.12017137295</v>
      </c>
      <c r="AE60" s="2">
        <f t="shared" si="167"/>
        <v>3253673.7501713838</v>
      </c>
      <c r="AF60" s="246">
        <v>4776.6728515625</v>
      </c>
      <c r="AG60" s="231">
        <v>1942377.18</v>
      </c>
      <c r="AH60" s="231">
        <f>VLOOKUP(B60,'Historic CDM'!$N$127:$S$138,3,FALSE)/12</f>
        <v>33039.756060460866</v>
      </c>
      <c r="AI60" s="2">
        <f t="shared" si="168"/>
        <v>1975416.9360604608</v>
      </c>
      <c r="AJ60" s="247">
        <v>745.9296875</v>
      </c>
      <c r="AK60" s="231">
        <v>3447010.2800000003</v>
      </c>
      <c r="AL60" s="231">
        <f>VLOOKUP(B60,'Historic CDM'!$N$127:$S$138,4,FALSE)/12</f>
        <v>163097.35250792245</v>
      </c>
      <c r="AM60" s="2">
        <f t="shared" si="169"/>
        <v>3610107.6325079226</v>
      </c>
      <c r="AN60" s="232">
        <v>7714.2099999999991</v>
      </c>
      <c r="AO60" s="4">
        <v>58.001953125</v>
      </c>
      <c r="AP60" s="231">
        <v>32009.7</v>
      </c>
      <c r="AQ60" s="232">
        <v>97</v>
      </c>
      <c r="AR60" s="232">
        <v>534</v>
      </c>
      <c r="AS60" s="231">
        <v>16365</v>
      </c>
      <c r="AT60">
        <v>33</v>
      </c>
      <c r="AU60" s="100">
        <f>'Weather Thunder Bay'!D72</f>
        <v>706.87</v>
      </c>
      <c r="AV60" s="100">
        <f>'Weather Thunder Bay'!E72</f>
        <v>0</v>
      </c>
      <c r="AW60" s="100">
        <f>'Weather Thunder Bay'!F72</f>
        <v>646.87</v>
      </c>
      <c r="AX60" s="100">
        <f>'Weather Thunder Bay'!G72</f>
        <v>0</v>
      </c>
      <c r="AY60" s="100">
        <f>'Weather Thunder Bay'!H72</f>
        <v>586.87</v>
      </c>
      <c r="AZ60" s="100">
        <f>'Weather Thunder Bay'!I72</f>
        <v>0</v>
      </c>
      <c r="BA60" s="100">
        <f>'Weather Thunder Bay'!J72</f>
        <v>526.87</v>
      </c>
      <c r="BB60" s="100">
        <f>'Weather Thunder Bay'!K72</f>
        <v>0</v>
      </c>
      <c r="BC60" s="100">
        <f>'Weather Thunder Bay'!L72</f>
        <v>466.87</v>
      </c>
      <c r="BD60" s="100">
        <f>'Weather Thunder Bay'!M72</f>
        <v>0</v>
      </c>
      <c r="BE60" s="100">
        <f>'Weather Thunder Bay'!N72</f>
        <v>406.87</v>
      </c>
      <c r="BF60" s="100">
        <f>'Weather Thunder Bay'!O72</f>
        <v>0</v>
      </c>
      <c r="BG60" s="100">
        <f>'Weather Thunder Bay'!P72</f>
        <v>346.87</v>
      </c>
      <c r="BH60" s="100">
        <f>'Weather Thunder Bay'!Q72</f>
        <v>0</v>
      </c>
      <c r="BI60" s="100">
        <f>'Weather Thunder Bay'!R72</f>
        <v>-3.5622117130648463</v>
      </c>
      <c r="BJ60" s="100">
        <f>'Weather Kenora'!D72</f>
        <v>797.3</v>
      </c>
      <c r="BK60" s="100">
        <f>'Weather Kenora'!E72</f>
        <v>0</v>
      </c>
      <c r="BL60" s="100">
        <f>'Weather Kenora'!F72</f>
        <v>737.3</v>
      </c>
      <c r="BM60" s="100">
        <f>'Weather Kenora'!G72</f>
        <v>0</v>
      </c>
      <c r="BN60" s="100">
        <f>'Weather Kenora'!H72</f>
        <v>677.3</v>
      </c>
      <c r="BO60" s="100">
        <f>'Weather Kenora'!I72</f>
        <v>0</v>
      </c>
      <c r="BP60" s="100">
        <f>'Weather Kenora'!J72</f>
        <v>617.29999999999995</v>
      </c>
      <c r="BQ60" s="100">
        <f>'Weather Kenora'!K72</f>
        <v>0</v>
      </c>
      <c r="BR60" s="100">
        <f>'Weather Kenora'!L72</f>
        <v>557.29999999999995</v>
      </c>
      <c r="BS60" s="100">
        <f>'Weather Kenora'!M72</f>
        <v>0</v>
      </c>
      <c r="BT60" s="100">
        <f>'Weather Kenora'!N72</f>
        <v>497.3</v>
      </c>
      <c r="BU60" s="100">
        <f>'Weather Kenora'!O72</f>
        <v>0</v>
      </c>
      <c r="BV60" s="100">
        <f>'Weather Kenora'!P72</f>
        <v>437.3</v>
      </c>
      <c r="BW60" s="100">
        <f>'Weather Kenora'!Q72</f>
        <v>0</v>
      </c>
      <c r="BX60" s="100">
        <f>'Weather Kenora'!R72</f>
        <v>-6.5766666666666671</v>
      </c>
      <c r="BY60" s="5">
        <f>'Economic Variables'!D74</f>
        <v>7184.7</v>
      </c>
      <c r="BZ60" s="5">
        <f>'Economic Variables'!E74</f>
        <v>7186</v>
      </c>
      <c r="CA60" s="5">
        <f>'Economic Variables'!F74</f>
        <v>62.7</v>
      </c>
      <c r="CB60" s="5">
        <f>'Economic Variables'!G74</f>
        <v>62.9</v>
      </c>
      <c r="CC60" s="5">
        <f>'Economic Variables'!H74</f>
        <v>711695.1</v>
      </c>
      <c r="CD60" s="5">
        <f>'Economic Variables'!I74</f>
        <v>7780.9</v>
      </c>
      <c r="CE60" s="5">
        <f>'Economic Variables'!J74</f>
        <v>6969</v>
      </c>
      <c r="CF60" s="5">
        <f>'Economic Variables'!K74</f>
        <v>457.1</v>
      </c>
      <c r="CG60" s="5">
        <f>'Economic Variables'!L74</f>
        <v>7434.8</v>
      </c>
      <c r="CH60" s="5">
        <f>'Economic Variables'!M74</f>
        <v>287.5</v>
      </c>
      <c r="CI60" s="5">
        <f>'Economic Variables'!N74</f>
        <v>971.8</v>
      </c>
      <c r="CJ60" s="5">
        <f t="shared" si="132"/>
        <v>15215.7</v>
      </c>
      <c r="CK60" s="5">
        <f>'Economic Variables'!P74</f>
        <v>718200</v>
      </c>
      <c r="CL60" s="5">
        <f>'Economic Variables'!Q74</f>
        <v>7964</v>
      </c>
      <c r="CM60" s="5">
        <f>'Economic Variables'!R74</f>
        <v>7205</v>
      </c>
      <c r="CN60" s="5">
        <f>'Economic Variables'!S74</f>
        <v>2949</v>
      </c>
      <c r="CO60" s="5">
        <f>'Economic Variables'!W74</f>
        <v>7299.3333333333339</v>
      </c>
      <c r="CP60" s="5">
        <f>'Economic Variables'!X74</f>
        <v>18.333333333333336</v>
      </c>
      <c r="CQ60" s="5">
        <f>'Economic Variables'!Y74</f>
        <v>0.66666666666666663</v>
      </c>
      <c r="CR60" s="5">
        <f t="shared" si="133"/>
        <v>59</v>
      </c>
      <c r="CS60" s="69">
        <f t="shared" si="134"/>
        <v>1.7708520116421442</v>
      </c>
      <c r="CT60" s="5">
        <f t="shared" si="135"/>
        <v>3481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1</v>
      </c>
      <c r="DF60">
        <v>0</v>
      </c>
      <c r="DG60">
        <f t="shared" si="208"/>
        <v>0</v>
      </c>
      <c r="DH60">
        <f t="shared" si="208"/>
        <v>1</v>
      </c>
      <c r="DI60">
        <f t="shared" si="136"/>
        <v>1</v>
      </c>
      <c r="DJ60">
        <v>30</v>
      </c>
      <c r="DK60">
        <v>22</v>
      </c>
      <c r="DL60">
        <v>0</v>
      </c>
      <c r="DM60">
        <v>0</v>
      </c>
      <c r="DN60">
        <f t="shared" si="207"/>
        <v>0</v>
      </c>
      <c r="DO60">
        <v>0</v>
      </c>
      <c r="DP60" s="61">
        <f t="shared" si="170"/>
        <v>0</v>
      </c>
      <c r="DQ60" s="61">
        <f t="shared" si="171"/>
        <v>0</v>
      </c>
      <c r="DR60" s="61">
        <f t="shared" si="172"/>
        <v>0</v>
      </c>
      <c r="DS60" s="61">
        <f t="shared" si="173"/>
        <v>0</v>
      </c>
      <c r="DT60" s="61">
        <f t="shared" si="174"/>
        <v>0</v>
      </c>
      <c r="DU60" s="61">
        <f t="shared" si="175"/>
        <v>0</v>
      </c>
      <c r="DV60" s="61">
        <f t="shared" si="176"/>
        <v>0</v>
      </c>
      <c r="DW60" s="61">
        <f t="shared" si="177"/>
        <v>0</v>
      </c>
      <c r="DX60" s="61">
        <f t="shared" si="178"/>
        <v>0</v>
      </c>
      <c r="DY60" s="61">
        <f t="shared" si="179"/>
        <v>0</v>
      </c>
      <c r="DZ60" s="61">
        <f t="shared" si="180"/>
        <v>0</v>
      </c>
      <c r="EA60" s="61">
        <f t="shared" si="181"/>
        <v>0</v>
      </c>
      <c r="EB60" s="61">
        <f t="shared" si="182"/>
        <v>0</v>
      </c>
      <c r="EC60" s="61">
        <f t="shared" si="183"/>
        <v>0</v>
      </c>
      <c r="ED60" s="61">
        <f t="shared" si="184"/>
        <v>0</v>
      </c>
      <c r="EE60" s="61">
        <f t="shared" si="185"/>
        <v>0</v>
      </c>
      <c r="EF60" s="61">
        <f t="shared" si="186"/>
        <v>0</v>
      </c>
      <c r="EG60" s="61">
        <f t="shared" si="187"/>
        <v>0</v>
      </c>
      <c r="EH60" s="61">
        <f t="shared" si="188"/>
        <v>0</v>
      </c>
      <c r="EI60" s="61">
        <f t="shared" si="189"/>
        <v>0</v>
      </c>
      <c r="EJ60" s="61">
        <f t="shared" si="190"/>
        <v>0</v>
      </c>
      <c r="EK60" s="61">
        <f t="shared" si="191"/>
        <v>0</v>
      </c>
      <c r="EL60" s="61">
        <f t="shared" si="192"/>
        <v>0</v>
      </c>
      <c r="EM60" s="61">
        <f t="shared" si="193"/>
        <v>0</v>
      </c>
      <c r="EN60" s="61">
        <f t="shared" si="194"/>
        <v>0</v>
      </c>
      <c r="EO60" s="61">
        <f t="shared" si="195"/>
        <v>0</v>
      </c>
      <c r="EP60" s="61">
        <f t="shared" si="196"/>
        <v>0</v>
      </c>
      <c r="EQ60" s="61">
        <f t="shared" si="197"/>
        <v>0</v>
      </c>
      <c r="ER60" s="67">
        <f t="shared" si="139"/>
        <v>21.377304621666504</v>
      </c>
      <c r="ES60" s="67">
        <f t="shared" si="140"/>
        <v>90.673701517134347</v>
      </c>
      <c r="ET60" s="67">
        <f t="shared" si="141"/>
        <v>2274.8567862635555</v>
      </c>
      <c r="EU60" s="67">
        <f t="shared" si="142"/>
        <v>50266.014473963405</v>
      </c>
      <c r="EV60" s="61">
        <f t="shared" si="143"/>
        <v>1668.2283099266076</v>
      </c>
      <c r="EW60" s="61">
        <f t="shared" si="144"/>
        <v>36861.743947573159</v>
      </c>
      <c r="EX60" s="16">
        <f t="shared" si="145"/>
        <v>31048811.259999901</v>
      </c>
      <c r="EY60" s="16">
        <f t="shared" si="146"/>
        <v>1458970.4660718911</v>
      </c>
      <c r="EZ60" s="16">
        <f t="shared" si="147"/>
        <v>32507781.72607179</v>
      </c>
      <c r="FA60" s="16">
        <f t="shared" si="148"/>
        <v>50392.195939617515</v>
      </c>
      <c r="FB60" s="16">
        <f t="shared" si="149"/>
        <v>13835979.36999999</v>
      </c>
      <c r="FC60" s="16">
        <f t="shared" si="150"/>
        <v>735374.89295421983</v>
      </c>
      <c r="FD60" s="16">
        <f t="shared" si="151"/>
        <v>14571354.262954209</v>
      </c>
      <c r="FE60" s="16">
        <f t="shared" si="152"/>
        <v>5376.4297171451371</v>
      </c>
      <c r="FF60" s="16">
        <f t="shared" si="153"/>
        <v>26648492.940000001</v>
      </c>
      <c r="FG60" s="16">
        <f t="shared" si="154"/>
        <v>999116.41024041001</v>
      </c>
      <c r="FH60" s="16">
        <f t="shared" si="155"/>
        <v>27647609.350240413</v>
      </c>
      <c r="FI60" s="16">
        <f t="shared" si="156"/>
        <v>64010.439999999973</v>
      </c>
      <c r="FJ60" s="16">
        <f t="shared" si="157"/>
        <v>538.30195312499995</v>
      </c>
      <c r="FK60" s="16">
        <f t="shared" si="158"/>
        <v>13863542.1</v>
      </c>
      <c r="FL60" s="16">
        <f t="shared" si="159"/>
        <v>2724242.6764079235</v>
      </c>
      <c r="FM60" s="16">
        <f t="shared" si="160"/>
        <v>16587784.776407924</v>
      </c>
      <c r="FN60" s="16">
        <f t="shared" si="161"/>
        <v>42326.159999999996</v>
      </c>
      <c r="FO60" s="16">
        <f t="shared" si="162"/>
        <v>15</v>
      </c>
      <c r="FP60" s="16">
        <f t="shared" si="198"/>
        <v>779989.2</v>
      </c>
      <c r="FQ60" s="16">
        <f t="shared" si="199"/>
        <v>1806.6799999999998</v>
      </c>
      <c r="FR60" s="16">
        <f t="shared" si="200"/>
        <v>13714</v>
      </c>
      <c r="FS60" s="16">
        <f t="shared" si="201"/>
        <v>9215.4503999999997</v>
      </c>
      <c r="FT60" s="16">
        <f t="shared" si="202"/>
        <v>25</v>
      </c>
      <c r="FU60" s="16">
        <f t="shared" si="203"/>
        <v>836.87</v>
      </c>
      <c r="FV60" s="16">
        <f t="shared" si="204"/>
        <v>185323.37000000002</v>
      </c>
      <c r="FW60" s="16">
        <f t="shared" si="205"/>
        <v>451</v>
      </c>
      <c r="FX60">
        <f t="shared" si="206"/>
        <v>0</v>
      </c>
      <c r="FY60">
        <f t="shared" si="73"/>
        <v>0</v>
      </c>
      <c r="FZ60">
        <f t="shared" si="74"/>
        <v>0</v>
      </c>
      <c r="GA60">
        <f t="shared" si="75"/>
        <v>0</v>
      </c>
      <c r="GB60">
        <f t="shared" si="76"/>
        <v>0</v>
      </c>
      <c r="GC60">
        <f t="shared" si="77"/>
        <v>0</v>
      </c>
      <c r="GD60">
        <f t="shared" si="78"/>
        <v>0</v>
      </c>
      <c r="GE60">
        <f t="shared" si="79"/>
        <v>0</v>
      </c>
      <c r="GF60">
        <f t="shared" si="80"/>
        <v>0</v>
      </c>
      <c r="GG60">
        <f t="shared" si="81"/>
        <v>0</v>
      </c>
      <c r="GH60">
        <f t="shared" si="82"/>
        <v>0</v>
      </c>
      <c r="GI60">
        <f t="shared" si="83"/>
        <v>0</v>
      </c>
      <c r="GJ60">
        <f t="shared" si="84"/>
        <v>0</v>
      </c>
      <c r="GK60">
        <f t="shared" si="85"/>
        <v>0</v>
      </c>
      <c r="GL60">
        <f t="shared" si="86"/>
        <v>0</v>
      </c>
      <c r="GM60">
        <f t="shared" si="87"/>
        <v>0</v>
      </c>
      <c r="GN60">
        <f t="shared" si="88"/>
        <v>0</v>
      </c>
      <c r="GO60">
        <f t="shared" si="89"/>
        <v>0</v>
      </c>
      <c r="GP60">
        <f t="shared" si="90"/>
        <v>0</v>
      </c>
      <c r="GQ60">
        <f t="shared" si="91"/>
        <v>0</v>
      </c>
      <c r="GR60">
        <f t="shared" si="92"/>
        <v>0</v>
      </c>
      <c r="GS60">
        <f t="shared" si="93"/>
        <v>0</v>
      </c>
      <c r="GT60">
        <f t="shared" si="94"/>
        <v>0</v>
      </c>
      <c r="GU60">
        <f t="shared" si="95"/>
        <v>0</v>
      </c>
      <c r="GV60">
        <f t="shared" si="96"/>
        <v>0</v>
      </c>
      <c r="GW60">
        <f t="shared" si="97"/>
        <v>0</v>
      </c>
      <c r="GX60">
        <f t="shared" si="98"/>
        <v>0</v>
      </c>
      <c r="GY60">
        <f t="shared" si="99"/>
        <v>0</v>
      </c>
      <c r="GZ60">
        <f t="shared" si="100"/>
        <v>0</v>
      </c>
      <c r="HA60" s="2">
        <f t="shared" si="138"/>
        <v>23</v>
      </c>
      <c r="HB60" s="2">
        <f t="shared" si="138"/>
        <v>11</v>
      </c>
      <c r="HC60" s="2">
        <v>0</v>
      </c>
      <c r="HD60" s="2">
        <v>0</v>
      </c>
      <c r="HE60" s="2">
        <v>0</v>
      </c>
    </row>
    <row r="61" spans="1:213" s="2" customFormat="1" x14ac:dyDescent="0.25">
      <c r="A61" s="3">
        <v>43070</v>
      </c>
      <c r="B61">
        <f t="shared" si="105"/>
        <v>2017</v>
      </c>
      <c r="C61" s="2">
        <v>34574858.050000519</v>
      </c>
      <c r="D61" s="2">
        <f>VLOOKUP(B61,'Historic CDM'!$B$127:$I$138,2,FALSE)/12</f>
        <v>1343304.3459005181</v>
      </c>
      <c r="E61" s="2">
        <f t="shared" si="163"/>
        <v>35918162.395901039</v>
      </c>
      <c r="F61" s="2">
        <v>45647.261544027511</v>
      </c>
      <c r="G61" s="230">
        <v>13548857.509999938</v>
      </c>
      <c r="H61" s="2">
        <f>VLOOKUP(B61,'Historic CDM'!$B$127:$I$138,3,FALSE)/12</f>
        <v>702335.13689375902</v>
      </c>
      <c r="I61" s="2">
        <f t="shared" si="164"/>
        <v>14251192.646893697</v>
      </c>
      <c r="J61" s="230">
        <v>4630.2500148225681</v>
      </c>
      <c r="K61" s="230">
        <v>26711510.509999994</v>
      </c>
      <c r="L61" s="2">
        <f>VLOOKUP(B61,'Historic CDM'!$B$127:$I$138,4,FALSE)/12</f>
        <v>836019.05773248756</v>
      </c>
      <c r="M61" s="2">
        <f t="shared" si="165"/>
        <v>27547529.567732483</v>
      </c>
      <c r="N61" s="234">
        <v>60236.32</v>
      </c>
      <c r="O61" s="16">
        <v>480.1</v>
      </c>
      <c r="P61" s="231">
        <v>14136335.420000004</v>
      </c>
      <c r="Q61" s="231">
        <f>VLOOKUP(B61,'Historic CDM'!$B$127:$I$138,5,FALSE)/12</f>
        <v>2724242.6764079235</v>
      </c>
      <c r="R61" s="2">
        <f t="shared" si="166"/>
        <v>16860578.096407928</v>
      </c>
      <c r="S61" s="2">
        <v>43105.36</v>
      </c>
      <c r="T61" s="231">
        <v>15</v>
      </c>
      <c r="U61" s="231">
        <v>817078.78</v>
      </c>
      <c r="V61" s="2">
        <v>1709.6799999999998</v>
      </c>
      <c r="W61" s="2">
        <v>13180</v>
      </c>
      <c r="X61" s="231">
        <v>9215.4503999999997</v>
      </c>
      <c r="Y61" s="2">
        <v>25</v>
      </c>
      <c r="Z61" s="231">
        <v>130</v>
      </c>
      <c r="AA61" s="233">
        <v>168958.37000000002</v>
      </c>
      <c r="AB61" s="232">
        <v>418</v>
      </c>
      <c r="AC61" s="237">
        <v>3914758.160000009</v>
      </c>
      <c r="AD61" s="231">
        <f>VLOOKUP(B61,'Historic CDM'!$N$127:$S$138,2,FALSE)/12</f>
        <v>115666.12017137295</v>
      </c>
      <c r="AE61" s="2">
        <f t="shared" si="167"/>
        <v>4030424.2801713818</v>
      </c>
      <c r="AF61" s="246">
        <v>4777.33642578125</v>
      </c>
      <c r="AG61" s="231">
        <v>2237408.6899999985</v>
      </c>
      <c r="AH61" s="231">
        <f>VLOOKUP(B61,'Historic CDM'!$N$127:$S$138,3,FALSE)/12</f>
        <v>33039.756060460866</v>
      </c>
      <c r="AI61" s="2">
        <f t="shared" si="168"/>
        <v>2270448.4460604596</v>
      </c>
      <c r="AJ61" s="247">
        <v>745.46484375</v>
      </c>
      <c r="AK61" s="231">
        <v>3755186.86</v>
      </c>
      <c r="AL61" s="231">
        <f>VLOOKUP(B61,'Historic CDM'!$N$127:$S$138,4,FALSE)/12</f>
        <v>163097.35250792245</v>
      </c>
      <c r="AM61" s="2">
        <f t="shared" si="169"/>
        <v>3918284.2125079222</v>
      </c>
      <c r="AN61" s="232">
        <v>8431.64</v>
      </c>
      <c r="AO61" s="4">
        <v>58.0009765625</v>
      </c>
      <c r="AP61" s="231">
        <v>33076.69</v>
      </c>
      <c r="AQ61" s="232">
        <v>97</v>
      </c>
      <c r="AR61" s="232">
        <v>534</v>
      </c>
      <c r="AS61" s="231">
        <v>16910.809999999998</v>
      </c>
      <c r="AT61">
        <v>33</v>
      </c>
      <c r="AU61" s="100">
        <f>'Weather Thunder Bay'!D73</f>
        <v>1019.2</v>
      </c>
      <c r="AV61" s="100">
        <f>'Weather Thunder Bay'!E73</f>
        <v>0</v>
      </c>
      <c r="AW61" s="100">
        <f>'Weather Thunder Bay'!F73</f>
        <v>957.2</v>
      </c>
      <c r="AX61" s="100">
        <f>'Weather Thunder Bay'!G73</f>
        <v>0</v>
      </c>
      <c r="AY61" s="100">
        <f>'Weather Thunder Bay'!H73</f>
        <v>895.2</v>
      </c>
      <c r="AZ61" s="100">
        <f>'Weather Thunder Bay'!I73</f>
        <v>0</v>
      </c>
      <c r="BA61" s="100">
        <f>'Weather Thunder Bay'!J73</f>
        <v>833.2</v>
      </c>
      <c r="BB61" s="100">
        <f>'Weather Thunder Bay'!K73</f>
        <v>0</v>
      </c>
      <c r="BC61" s="100">
        <f>'Weather Thunder Bay'!L73</f>
        <v>771.2</v>
      </c>
      <c r="BD61" s="100">
        <f>'Weather Thunder Bay'!M73</f>
        <v>0</v>
      </c>
      <c r="BE61" s="100">
        <f>'Weather Thunder Bay'!N73</f>
        <v>709.2</v>
      </c>
      <c r="BF61" s="100">
        <f>'Weather Thunder Bay'!O73</f>
        <v>0</v>
      </c>
      <c r="BG61" s="100">
        <f>'Weather Thunder Bay'!P73</f>
        <v>647.20000000000005</v>
      </c>
      <c r="BH61" s="100">
        <f>'Weather Thunder Bay'!Q73</f>
        <v>0</v>
      </c>
      <c r="BI61" s="100">
        <f>'Weather Thunder Bay'!R73</f>
        <v>-12.877419354838707</v>
      </c>
      <c r="BJ61" s="100">
        <f>'Weather Kenora'!D73</f>
        <v>1118.4000000000001</v>
      </c>
      <c r="BK61" s="100">
        <f>'Weather Kenora'!E73</f>
        <v>0</v>
      </c>
      <c r="BL61" s="100">
        <f>'Weather Kenora'!F73</f>
        <v>1056.4000000000001</v>
      </c>
      <c r="BM61" s="100">
        <f>'Weather Kenora'!G73</f>
        <v>0</v>
      </c>
      <c r="BN61" s="100">
        <f>'Weather Kenora'!H73</f>
        <v>994.4</v>
      </c>
      <c r="BO61" s="100">
        <f>'Weather Kenora'!I73</f>
        <v>0</v>
      </c>
      <c r="BP61" s="100">
        <f>'Weather Kenora'!J73</f>
        <v>932.4</v>
      </c>
      <c r="BQ61" s="100">
        <f>'Weather Kenora'!K73</f>
        <v>0</v>
      </c>
      <c r="BR61" s="100">
        <f>'Weather Kenora'!L73</f>
        <v>870.4</v>
      </c>
      <c r="BS61" s="100">
        <f>'Weather Kenora'!M73</f>
        <v>0</v>
      </c>
      <c r="BT61" s="100">
        <f>'Weather Kenora'!N73</f>
        <v>808.4</v>
      </c>
      <c r="BU61" s="100">
        <f>'Weather Kenora'!O73</f>
        <v>0</v>
      </c>
      <c r="BV61" s="100">
        <f>'Weather Kenora'!P73</f>
        <v>746.4</v>
      </c>
      <c r="BW61" s="100">
        <f>'Weather Kenora'!Q73</f>
        <v>0</v>
      </c>
      <c r="BX61" s="100">
        <f>'Weather Kenora'!R73</f>
        <v>-16.077419354838714</v>
      </c>
      <c r="BY61" s="5">
        <f>'Economic Variables'!D75</f>
        <v>7199.5</v>
      </c>
      <c r="BZ61" s="5">
        <f>'Economic Variables'!E75</f>
        <v>7206.8</v>
      </c>
      <c r="CA61" s="5">
        <f>'Economic Variables'!F75</f>
        <v>62.4</v>
      </c>
      <c r="CB61" s="5">
        <f>'Economic Variables'!G75</f>
        <v>62.2</v>
      </c>
      <c r="CC61" s="5">
        <f>'Economic Variables'!H75</f>
        <v>711695.1</v>
      </c>
      <c r="CD61" s="5">
        <f>'Economic Variables'!I75</f>
        <v>7780.9</v>
      </c>
      <c r="CE61" s="5">
        <f>'Economic Variables'!J75</f>
        <v>6969</v>
      </c>
      <c r="CF61" s="5">
        <f>'Economic Variables'!K75</f>
        <v>457.1</v>
      </c>
      <c r="CG61" s="5">
        <f>'Economic Variables'!L75</f>
        <v>7434.8</v>
      </c>
      <c r="CH61" s="5">
        <f>'Economic Variables'!M75</f>
        <v>287.5</v>
      </c>
      <c r="CI61" s="5">
        <f>'Economic Variables'!N75</f>
        <v>971.8</v>
      </c>
      <c r="CJ61" s="5">
        <f t="shared" si="132"/>
        <v>15215.7</v>
      </c>
      <c r="CK61" s="5">
        <f>'Economic Variables'!P75</f>
        <v>718200</v>
      </c>
      <c r="CL61" s="5">
        <f>'Economic Variables'!Q75</f>
        <v>7964</v>
      </c>
      <c r="CM61" s="5">
        <f>'Economic Variables'!R75</f>
        <v>7205</v>
      </c>
      <c r="CN61" s="5">
        <f>'Economic Variables'!S75</f>
        <v>2949</v>
      </c>
      <c r="CO61" s="5">
        <f>'Economic Variables'!W75</f>
        <v>8180.0000000000009</v>
      </c>
      <c r="CP61" s="5">
        <f>'Economic Variables'!X75</f>
        <v>19</v>
      </c>
      <c r="CQ61" s="5">
        <f>'Economic Variables'!Y75</f>
        <v>1</v>
      </c>
      <c r="CR61" s="5">
        <f t="shared" si="133"/>
        <v>60</v>
      </c>
      <c r="CS61" s="69">
        <f t="shared" si="134"/>
        <v>1.7781512503836436</v>
      </c>
      <c r="CT61" s="5">
        <f t="shared" si="135"/>
        <v>3600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1</v>
      </c>
      <c r="DG61">
        <f t="shared" si="208"/>
        <v>0</v>
      </c>
      <c r="DH61">
        <f t="shared" si="208"/>
        <v>0</v>
      </c>
      <c r="DI61">
        <f t="shared" si="136"/>
        <v>0</v>
      </c>
      <c r="DJ61">
        <v>31</v>
      </c>
      <c r="DK61">
        <v>19</v>
      </c>
      <c r="DL61">
        <v>0</v>
      </c>
      <c r="DM61">
        <v>0</v>
      </c>
      <c r="DN61">
        <f t="shared" si="207"/>
        <v>0</v>
      </c>
      <c r="DO61">
        <v>0</v>
      </c>
      <c r="DP61" s="61">
        <f t="shared" si="170"/>
        <v>0</v>
      </c>
      <c r="DQ61" s="61">
        <f t="shared" si="171"/>
        <v>0</v>
      </c>
      <c r="DR61" s="61">
        <f t="shared" si="172"/>
        <v>0</v>
      </c>
      <c r="DS61" s="61">
        <f t="shared" si="173"/>
        <v>0</v>
      </c>
      <c r="DT61" s="61">
        <f t="shared" si="174"/>
        <v>0</v>
      </c>
      <c r="DU61" s="61">
        <f t="shared" si="175"/>
        <v>0</v>
      </c>
      <c r="DV61" s="61">
        <f t="shared" si="176"/>
        <v>0</v>
      </c>
      <c r="DW61" s="61">
        <f t="shared" si="177"/>
        <v>0</v>
      </c>
      <c r="DX61" s="61">
        <f t="shared" si="178"/>
        <v>0</v>
      </c>
      <c r="DY61" s="61">
        <f t="shared" si="179"/>
        <v>0</v>
      </c>
      <c r="DZ61" s="61">
        <f t="shared" si="180"/>
        <v>0</v>
      </c>
      <c r="EA61" s="61">
        <f t="shared" si="181"/>
        <v>0</v>
      </c>
      <c r="EB61" s="61">
        <f t="shared" si="182"/>
        <v>0</v>
      </c>
      <c r="EC61" s="61">
        <f t="shared" si="183"/>
        <v>0</v>
      </c>
      <c r="ED61" s="61">
        <f t="shared" si="184"/>
        <v>0</v>
      </c>
      <c r="EE61" s="61">
        <f t="shared" si="185"/>
        <v>0</v>
      </c>
      <c r="EF61" s="61">
        <f t="shared" si="186"/>
        <v>0</v>
      </c>
      <c r="EG61" s="61">
        <f t="shared" si="187"/>
        <v>0</v>
      </c>
      <c r="EH61" s="61">
        <f t="shared" si="188"/>
        <v>0</v>
      </c>
      <c r="EI61" s="61">
        <f t="shared" si="189"/>
        <v>0</v>
      </c>
      <c r="EJ61" s="61">
        <f t="shared" si="190"/>
        <v>0</v>
      </c>
      <c r="EK61" s="61">
        <f t="shared" si="191"/>
        <v>0</v>
      </c>
      <c r="EL61" s="61">
        <f t="shared" si="192"/>
        <v>0</v>
      </c>
      <c r="EM61" s="61">
        <f t="shared" si="193"/>
        <v>0</v>
      </c>
      <c r="EN61" s="61">
        <f t="shared" si="194"/>
        <v>0</v>
      </c>
      <c r="EO61" s="61">
        <f t="shared" si="195"/>
        <v>0</v>
      </c>
      <c r="EP61" s="61">
        <f t="shared" si="196"/>
        <v>0</v>
      </c>
      <c r="EQ61" s="61">
        <f t="shared" si="197"/>
        <v>0</v>
      </c>
      <c r="ER61" s="67">
        <f t="shared" si="139"/>
        <v>25.382692426143432</v>
      </c>
      <c r="ES61" s="67">
        <f t="shared" si="140"/>
        <v>99.285328084577941</v>
      </c>
      <c r="ET61" s="67">
        <f t="shared" si="141"/>
        <v>3019.9332998314476</v>
      </c>
      <c r="EU61" s="67">
        <f t="shared" si="142"/>
        <v>59159.923145290973</v>
      </c>
      <c r="EV61" s="61">
        <f t="shared" si="143"/>
        <v>1850.9268611870164</v>
      </c>
      <c r="EW61" s="61">
        <f t="shared" si="144"/>
        <v>36259.307734210597</v>
      </c>
      <c r="EX61" s="16">
        <f t="shared" si="145"/>
        <v>38489616.21000053</v>
      </c>
      <c r="EY61" s="16">
        <f t="shared" si="146"/>
        <v>1458970.4660718911</v>
      </c>
      <c r="EZ61" s="16">
        <f t="shared" si="147"/>
        <v>39948586.676072419</v>
      </c>
      <c r="FA61" s="16">
        <f t="shared" si="148"/>
        <v>50424.597969808761</v>
      </c>
      <c r="FB61" s="16">
        <f t="shared" si="149"/>
        <v>15786266.199999936</v>
      </c>
      <c r="FC61" s="16">
        <f t="shared" si="150"/>
        <v>735374.89295421983</v>
      </c>
      <c r="FD61" s="16">
        <f t="shared" si="151"/>
        <v>16521641.092954157</v>
      </c>
      <c r="FE61" s="16">
        <f t="shared" si="152"/>
        <v>5375.7148585725681</v>
      </c>
      <c r="FF61" s="16">
        <f t="shared" si="153"/>
        <v>30466697.369999994</v>
      </c>
      <c r="FG61" s="16">
        <f t="shared" si="154"/>
        <v>999116.41024041001</v>
      </c>
      <c r="FH61" s="16">
        <f t="shared" si="155"/>
        <v>31465813.780240405</v>
      </c>
      <c r="FI61" s="16">
        <f t="shared" si="156"/>
        <v>68667.959999999992</v>
      </c>
      <c r="FJ61" s="16">
        <f t="shared" si="157"/>
        <v>538.10097656250002</v>
      </c>
      <c r="FK61" s="16">
        <f t="shared" si="158"/>
        <v>14136335.420000004</v>
      </c>
      <c r="FL61" s="16">
        <f t="shared" si="159"/>
        <v>2724242.6764079235</v>
      </c>
      <c r="FM61" s="16">
        <f t="shared" si="160"/>
        <v>16860578.096407928</v>
      </c>
      <c r="FN61" s="16">
        <f t="shared" si="161"/>
        <v>43105.36</v>
      </c>
      <c r="FO61" s="16">
        <f t="shared" si="162"/>
        <v>15</v>
      </c>
      <c r="FP61" s="16">
        <f t="shared" si="198"/>
        <v>850155.47</v>
      </c>
      <c r="FQ61" s="16">
        <f t="shared" si="199"/>
        <v>1806.6799999999998</v>
      </c>
      <c r="FR61" s="16">
        <f t="shared" si="200"/>
        <v>13714</v>
      </c>
      <c r="FS61" s="16">
        <f t="shared" si="201"/>
        <v>9215.4503999999997</v>
      </c>
      <c r="FT61" s="16">
        <f t="shared" si="202"/>
        <v>25</v>
      </c>
      <c r="FU61" s="16">
        <f t="shared" si="203"/>
        <v>1149.2</v>
      </c>
      <c r="FV61" s="16">
        <f t="shared" si="204"/>
        <v>185869.18000000002</v>
      </c>
      <c r="FW61" s="16">
        <f t="shared" si="205"/>
        <v>451</v>
      </c>
      <c r="FX61">
        <f t="shared" si="206"/>
        <v>0</v>
      </c>
      <c r="FY61">
        <f t="shared" si="73"/>
        <v>0</v>
      </c>
      <c r="FZ61">
        <f t="shared" si="74"/>
        <v>0</v>
      </c>
      <c r="GA61">
        <f t="shared" si="75"/>
        <v>0</v>
      </c>
      <c r="GB61">
        <f t="shared" si="76"/>
        <v>0</v>
      </c>
      <c r="GC61">
        <f t="shared" si="77"/>
        <v>0</v>
      </c>
      <c r="GD61">
        <f t="shared" si="78"/>
        <v>0</v>
      </c>
      <c r="GE61">
        <f t="shared" si="79"/>
        <v>0</v>
      </c>
      <c r="GF61">
        <f t="shared" si="80"/>
        <v>0</v>
      </c>
      <c r="GG61">
        <f t="shared" si="81"/>
        <v>0</v>
      </c>
      <c r="GH61">
        <f t="shared" si="82"/>
        <v>0</v>
      </c>
      <c r="GI61">
        <f t="shared" si="83"/>
        <v>0</v>
      </c>
      <c r="GJ61">
        <f t="shared" si="84"/>
        <v>0</v>
      </c>
      <c r="GK61">
        <f t="shared" si="85"/>
        <v>0</v>
      </c>
      <c r="GL61">
        <f t="shared" si="86"/>
        <v>0</v>
      </c>
      <c r="GM61">
        <f t="shared" si="87"/>
        <v>0</v>
      </c>
      <c r="GN61">
        <f t="shared" si="88"/>
        <v>0</v>
      </c>
      <c r="GO61">
        <f t="shared" si="89"/>
        <v>0</v>
      </c>
      <c r="GP61">
        <f t="shared" si="90"/>
        <v>0</v>
      </c>
      <c r="GQ61">
        <f t="shared" si="91"/>
        <v>0</v>
      </c>
      <c r="GR61">
        <f t="shared" si="92"/>
        <v>0</v>
      </c>
      <c r="GS61">
        <f t="shared" si="93"/>
        <v>0</v>
      </c>
      <c r="GT61">
        <f t="shared" si="94"/>
        <v>0</v>
      </c>
      <c r="GU61">
        <f t="shared" si="95"/>
        <v>0</v>
      </c>
      <c r="GV61">
        <f t="shared" si="96"/>
        <v>0</v>
      </c>
      <c r="GW61">
        <f t="shared" si="97"/>
        <v>0</v>
      </c>
      <c r="GX61">
        <f t="shared" si="98"/>
        <v>0</v>
      </c>
      <c r="GY61">
        <f t="shared" si="99"/>
        <v>0</v>
      </c>
      <c r="GZ61">
        <f t="shared" si="100"/>
        <v>0</v>
      </c>
      <c r="HA61" s="2">
        <f t="shared" si="138"/>
        <v>24</v>
      </c>
      <c r="HB61" s="2">
        <f t="shared" si="138"/>
        <v>12</v>
      </c>
      <c r="HC61" s="2">
        <v>0</v>
      </c>
      <c r="HD61" s="2">
        <v>0</v>
      </c>
      <c r="HE61" s="2">
        <v>0</v>
      </c>
    </row>
    <row r="62" spans="1:213" s="2" customFormat="1" x14ac:dyDescent="0.25">
      <c r="A62" s="3">
        <v>43101</v>
      </c>
      <c r="B62">
        <f t="shared" si="105"/>
        <v>2018</v>
      </c>
      <c r="C62" s="2">
        <v>35885251.640000455</v>
      </c>
      <c r="D62" s="2">
        <f>VLOOKUP(B62,'Historic CDM'!$B$127:$I$138,2,FALSE)/12</f>
        <v>1540949.8367355634</v>
      </c>
      <c r="E62" s="2">
        <f t="shared" si="163"/>
        <v>37426201.476736017</v>
      </c>
      <c r="F62" s="2">
        <v>45663.130772013756</v>
      </c>
      <c r="G62" s="230">
        <v>14502082.609999971</v>
      </c>
      <c r="H62" s="2">
        <f>VLOOKUP(B62,'Historic CDM'!$B$127:$I$138,3,FALSE)/12</f>
        <v>985266.86809067009</v>
      </c>
      <c r="I62" s="2">
        <f t="shared" si="164"/>
        <v>15487349.478090642</v>
      </c>
      <c r="J62" s="230">
        <v>4625.6250074112841</v>
      </c>
      <c r="K62" s="230">
        <v>27446161.24000001</v>
      </c>
      <c r="L62" s="2">
        <f>VLOOKUP(B62,'Historic CDM'!$B$127:$I$138,4,FALSE)/12</f>
        <v>1005711.4648512889</v>
      </c>
      <c r="M62" s="2">
        <f t="shared" si="165"/>
        <v>28451872.7048513</v>
      </c>
      <c r="N62" s="234">
        <v>60465.449999999983</v>
      </c>
      <c r="O62" s="16">
        <v>479.5</v>
      </c>
      <c r="P62" s="230">
        <v>12404557</v>
      </c>
      <c r="Q62" s="231">
        <f>VLOOKUP(B62,'Historic CDM'!$B$127:$I$138,5,FALSE)/12</f>
        <v>2791821.6893721353</v>
      </c>
      <c r="R62" s="2">
        <f t="shared" si="166"/>
        <v>15196378.689372135</v>
      </c>
      <c r="S62" s="2">
        <v>37858.380000000005</v>
      </c>
      <c r="T62" s="231">
        <v>15</v>
      </c>
      <c r="U62" s="230">
        <v>794995.31</v>
      </c>
      <c r="V62" s="2">
        <v>1709.6799999999998</v>
      </c>
      <c r="W62" s="2">
        <v>13180</v>
      </c>
      <c r="X62" s="231">
        <v>9144.5623200000009</v>
      </c>
      <c r="Y62" s="2">
        <v>25</v>
      </c>
      <c r="Z62" s="231">
        <v>129</v>
      </c>
      <c r="AA62" s="233">
        <v>168958.37000000002</v>
      </c>
      <c r="AB62" s="232">
        <v>418</v>
      </c>
      <c r="AC62" s="237">
        <v>4145160.950000009</v>
      </c>
      <c r="AD62" s="231">
        <f>VLOOKUP(B62,'Historic CDM'!$N$127:$S$138,2,FALSE)/12</f>
        <v>143404.61288818019</v>
      </c>
      <c r="AE62" s="2">
        <f t="shared" si="167"/>
        <v>4288565.5628881892</v>
      </c>
      <c r="AF62" s="246">
        <v>4777.168212890625</v>
      </c>
      <c r="AG62" s="231">
        <v>2386419.7500000005</v>
      </c>
      <c r="AH62" s="231">
        <f>VLOOKUP(B62,'Historic CDM'!$N$127:$S$138,3,FALSE)/12</f>
        <v>44314.021685460873</v>
      </c>
      <c r="AI62" s="2">
        <f t="shared" si="168"/>
        <v>2430733.7716854615</v>
      </c>
      <c r="AJ62" s="247">
        <v>745.232421875</v>
      </c>
      <c r="AK62" s="231">
        <v>3822703.3699999996</v>
      </c>
      <c r="AL62" s="231">
        <f>VLOOKUP(B62,'Historic CDM'!$N$127:$S$138,4,FALSE)/12</f>
        <v>178859.23225379316</v>
      </c>
      <c r="AM62" s="2">
        <f t="shared" si="169"/>
        <v>4001562.6022537928</v>
      </c>
      <c r="AN62" s="232">
        <v>8422.56</v>
      </c>
      <c r="AO62" s="4">
        <v>58.00048828125</v>
      </c>
      <c r="AP62" s="231">
        <v>45570</v>
      </c>
      <c r="AQ62" s="232">
        <v>98</v>
      </c>
      <c r="AR62" s="232">
        <v>534</v>
      </c>
      <c r="AS62" s="231">
        <v>16910.809999999998</v>
      </c>
      <c r="AT62">
        <v>33</v>
      </c>
      <c r="AU62" s="100">
        <f>'Weather Thunder Bay'!D74</f>
        <v>1025.8</v>
      </c>
      <c r="AV62" s="100">
        <f>'Weather Thunder Bay'!E74</f>
        <v>0</v>
      </c>
      <c r="AW62" s="100">
        <f>'Weather Thunder Bay'!F74</f>
        <v>963.8</v>
      </c>
      <c r="AX62" s="100">
        <f>'Weather Thunder Bay'!G74</f>
        <v>0</v>
      </c>
      <c r="AY62" s="100">
        <f>'Weather Thunder Bay'!H74</f>
        <v>901.8</v>
      </c>
      <c r="AZ62" s="100">
        <f>'Weather Thunder Bay'!I74</f>
        <v>0</v>
      </c>
      <c r="BA62" s="100">
        <f>'Weather Thunder Bay'!J74</f>
        <v>839.8</v>
      </c>
      <c r="BB62" s="100">
        <f>'Weather Thunder Bay'!K74</f>
        <v>0</v>
      </c>
      <c r="BC62" s="100">
        <f>'Weather Thunder Bay'!L74</f>
        <v>777.8</v>
      </c>
      <c r="BD62" s="100">
        <f>'Weather Thunder Bay'!M74</f>
        <v>0</v>
      </c>
      <c r="BE62" s="100">
        <f>'Weather Thunder Bay'!N74</f>
        <v>715.8</v>
      </c>
      <c r="BF62" s="100">
        <f>'Weather Thunder Bay'!O74</f>
        <v>0</v>
      </c>
      <c r="BG62" s="100">
        <f>'Weather Thunder Bay'!P74</f>
        <v>653.79999999999995</v>
      </c>
      <c r="BH62" s="100">
        <f>'Weather Thunder Bay'!Q74</f>
        <v>0</v>
      </c>
      <c r="BI62" s="100">
        <f>'Weather Thunder Bay'!R74</f>
        <v>-13.090322580645159</v>
      </c>
      <c r="BJ62" s="100">
        <f>'Weather Kenora'!D74</f>
        <v>1093.5</v>
      </c>
      <c r="BK62" s="100">
        <f>'Weather Kenora'!E74</f>
        <v>0</v>
      </c>
      <c r="BL62" s="100">
        <f>'Weather Kenora'!F74</f>
        <v>1031.5</v>
      </c>
      <c r="BM62" s="100">
        <f>'Weather Kenora'!G74</f>
        <v>0</v>
      </c>
      <c r="BN62" s="100">
        <f>'Weather Kenora'!H74</f>
        <v>969.5</v>
      </c>
      <c r="BO62" s="100">
        <f>'Weather Kenora'!I74</f>
        <v>0</v>
      </c>
      <c r="BP62" s="100">
        <f>'Weather Kenora'!J74</f>
        <v>907.5</v>
      </c>
      <c r="BQ62" s="100">
        <f>'Weather Kenora'!K74</f>
        <v>0</v>
      </c>
      <c r="BR62" s="100">
        <f>'Weather Kenora'!L74</f>
        <v>845.5</v>
      </c>
      <c r="BS62" s="100">
        <f>'Weather Kenora'!M74</f>
        <v>0</v>
      </c>
      <c r="BT62" s="100">
        <f>'Weather Kenora'!N74</f>
        <v>783.5</v>
      </c>
      <c r="BU62" s="100">
        <f>'Weather Kenora'!O74</f>
        <v>0</v>
      </c>
      <c r="BV62" s="100">
        <f>'Weather Kenora'!P74</f>
        <v>721.5</v>
      </c>
      <c r="BW62" s="100">
        <f>'Weather Kenora'!Q74</f>
        <v>0</v>
      </c>
      <c r="BX62" s="100">
        <f>'Weather Kenora'!R74</f>
        <v>-15.274193548387094</v>
      </c>
      <c r="BY62" s="5">
        <f>'Economic Variables'!D76</f>
        <v>7199.4</v>
      </c>
      <c r="BZ62" s="5">
        <f>'Economic Variables'!E76</f>
        <v>7167.3</v>
      </c>
      <c r="CA62" s="5">
        <f>'Economic Variables'!F76</f>
        <v>62.6</v>
      </c>
      <c r="CB62" s="5">
        <f>'Economic Variables'!G76</f>
        <v>61.9</v>
      </c>
      <c r="CC62" s="5">
        <f>'Economic Variables'!H76</f>
        <v>735936.1</v>
      </c>
      <c r="CD62" s="5">
        <f>'Economic Variables'!I76</f>
        <v>7987.4</v>
      </c>
      <c r="CE62" s="5">
        <f>'Economic Variables'!J76</f>
        <v>7214.6</v>
      </c>
      <c r="CF62" s="5">
        <f>'Economic Variables'!K76</f>
        <v>447.7</v>
      </c>
      <c r="CG62" s="5">
        <f>'Economic Variables'!L76</f>
        <v>7389.6</v>
      </c>
      <c r="CH62" s="5">
        <f>'Economic Variables'!M76</f>
        <v>277</v>
      </c>
      <c r="CI62" s="5">
        <f>'Economic Variables'!N76</f>
        <v>1087</v>
      </c>
      <c r="CJ62" s="5">
        <f t="shared" si="132"/>
        <v>15377</v>
      </c>
      <c r="CK62" s="5">
        <f>'Economic Variables'!P76</f>
        <v>726015</v>
      </c>
      <c r="CL62" s="5">
        <f>'Economic Variables'!Q76</f>
        <v>7981</v>
      </c>
      <c r="CM62" s="5">
        <f>'Economic Variables'!R76</f>
        <v>7309</v>
      </c>
      <c r="CN62" s="5">
        <f>'Economic Variables'!S76</f>
        <v>3134</v>
      </c>
      <c r="CO62" s="5">
        <f>'Economic Variables'!W76</f>
        <v>9096</v>
      </c>
      <c r="CP62" s="5">
        <f>'Economic Variables'!X76</f>
        <v>21.666666666666664</v>
      </c>
      <c r="CQ62" s="5">
        <f>'Economic Variables'!Y76</f>
        <v>1.3333333333333333</v>
      </c>
      <c r="CR62" s="5">
        <f t="shared" si="133"/>
        <v>61</v>
      </c>
      <c r="CS62" s="69">
        <f t="shared" si="134"/>
        <v>1.7853298350107671</v>
      </c>
      <c r="CT62" s="5">
        <f t="shared" si="135"/>
        <v>3721</v>
      </c>
      <c r="CU62">
        <v>1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f t="shared" si="208"/>
        <v>0</v>
      </c>
      <c r="DH62">
        <f t="shared" si="208"/>
        <v>0</v>
      </c>
      <c r="DI62">
        <f t="shared" si="136"/>
        <v>0</v>
      </c>
      <c r="DJ62">
        <v>31</v>
      </c>
      <c r="DK62">
        <v>22</v>
      </c>
      <c r="DL62">
        <v>0</v>
      </c>
      <c r="DM62">
        <v>0</v>
      </c>
      <c r="DN62">
        <f t="shared" si="207"/>
        <v>0</v>
      </c>
      <c r="DO62">
        <v>0</v>
      </c>
      <c r="DP62" s="61">
        <f t="shared" si="170"/>
        <v>0</v>
      </c>
      <c r="DQ62" s="61">
        <f t="shared" si="171"/>
        <v>0</v>
      </c>
      <c r="DR62" s="61">
        <f t="shared" si="172"/>
        <v>0</v>
      </c>
      <c r="DS62" s="61">
        <f t="shared" si="173"/>
        <v>0</v>
      </c>
      <c r="DT62" s="61">
        <f t="shared" si="174"/>
        <v>0</v>
      </c>
      <c r="DU62" s="61">
        <f t="shared" si="175"/>
        <v>0</v>
      </c>
      <c r="DV62" s="61">
        <f t="shared" si="176"/>
        <v>0</v>
      </c>
      <c r="DW62" s="61">
        <f t="shared" si="177"/>
        <v>0</v>
      </c>
      <c r="DX62" s="61">
        <f t="shared" si="178"/>
        <v>0</v>
      </c>
      <c r="DY62" s="61">
        <f t="shared" si="179"/>
        <v>0</v>
      </c>
      <c r="DZ62" s="61">
        <f t="shared" si="180"/>
        <v>0</v>
      </c>
      <c r="EA62" s="61">
        <f t="shared" si="181"/>
        <v>0</v>
      </c>
      <c r="EB62" s="61">
        <f t="shared" si="182"/>
        <v>0</v>
      </c>
      <c r="EC62" s="61">
        <f t="shared" si="183"/>
        <v>0</v>
      </c>
      <c r="ED62" s="61">
        <f t="shared" si="184"/>
        <v>0</v>
      </c>
      <c r="EE62" s="61">
        <f t="shared" si="185"/>
        <v>0</v>
      </c>
      <c r="EF62" s="61">
        <f t="shared" si="186"/>
        <v>0</v>
      </c>
      <c r="EG62" s="61">
        <f t="shared" si="187"/>
        <v>0</v>
      </c>
      <c r="EH62" s="61">
        <f t="shared" si="188"/>
        <v>0</v>
      </c>
      <c r="EI62" s="61">
        <f t="shared" si="189"/>
        <v>0</v>
      </c>
      <c r="EJ62" s="61">
        <f t="shared" si="190"/>
        <v>0</v>
      </c>
      <c r="EK62" s="61">
        <f t="shared" si="191"/>
        <v>0</v>
      </c>
      <c r="EL62" s="61">
        <f t="shared" si="192"/>
        <v>0</v>
      </c>
      <c r="EM62" s="61">
        <f t="shared" si="193"/>
        <v>0</v>
      </c>
      <c r="EN62" s="61">
        <f t="shared" si="194"/>
        <v>0</v>
      </c>
      <c r="EO62" s="61">
        <f t="shared" si="195"/>
        <v>0</v>
      </c>
      <c r="EP62" s="61">
        <f t="shared" si="196"/>
        <v>0</v>
      </c>
      <c r="EQ62" s="61">
        <f t="shared" si="197"/>
        <v>0</v>
      </c>
      <c r="ER62" s="67">
        <f t="shared" si="139"/>
        <v>26.439203826342279</v>
      </c>
      <c r="ES62" s="67">
        <f t="shared" si="140"/>
        <v>108.00527882126792</v>
      </c>
      <c r="ET62" s="67">
        <f t="shared" si="141"/>
        <v>2697.1156227937531</v>
      </c>
      <c r="EU62" s="67">
        <f t="shared" si="142"/>
        <v>46049.632392036772</v>
      </c>
      <c r="EV62" s="61">
        <f t="shared" si="143"/>
        <v>1914.0820548858892</v>
      </c>
      <c r="EW62" s="61">
        <f t="shared" si="144"/>
        <v>32680.384278219648</v>
      </c>
      <c r="EX62" s="16">
        <f t="shared" si="145"/>
        <v>40030412.590000466</v>
      </c>
      <c r="EY62" s="16">
        <f t="shared" si="146"/>
        <v>1684354.4496237435</v>
      </c>
      <c r="EZ62" s="16">
        <f t="shared" si="147"/>
        <v>41714767.039624207</v>
      </c>
      <c r="FA62" s="16">
        <f t="shared" si="148"/>
        <v>50440.298984904381</v>
      </c>
      <c r="FB62" s="16">
        <f t="shared" si="149"/>
        <v>16888502.359999973</v>
      </c>
      <c r="FC62" s="16">
        <f t="shared" si="150"/>
        <v>1029580.8897761309</v>
      </c>
      <c r="FD62" s="16">
        <f t="shared" si="151"/>
        <v>17918083.249776103</v>
      </c>
      <c r="FE62" s="16">
        <f t="shared" si="152"/>
        <v>5370.8574292862841</v>
      </c>
      <c r="FF62" s="16">
        <f t="shared" si="153"/>
        <v>31268864.610000011</v>
      </c>
      <c r="FG62" s="16">
        <f t="shared" si="154"/>
        <v>1184570.6971050822</v>
      </c>
      <c r="FH62" s="16">
        <f t="shared" si="155"/>
        <v>32453435.307105094</v>
      </c>
      <c r="FI62" s="16">
        <f t="shared" si="156"/>
        <v>68888.00999999998</v>
      </c>
      <c r="FJ62" s="16">
        <f t="shared" si="157"/>
        <v>537.50048828125</v>
      </c>
      <c r="FK62" s="16">
        <f t="shared" si="158"/>
        <v>12404557</v>
      </c>
      <c r="FL62" s="16">
        <f t="shared" si="159"/>
        <v>2791821.6893721353</v>
      </c>
      <c r="FM62" s="16">
        <f t="shared" si="160"/>
        <v>15196378.689372135</v>
      </c>
      <c r="FN62" s="16">
        <f t="shared" si="161"/>
        <v>37858.380000000005</v>
      </c>
      <c r="FO62" s="16">
        <f t="shared" si="162"/>
        <v>15</v>
      </c>
      <c r="FP62" s="16">
        <f t="shared" si="198"/>
        <v>840565.31</v>
      </c>
      <c r="FQ62" s="16">
        <f t="shared" si="199"/>
        <v>1807.6799999999998</v>
      </c>
      <c r="FR62" s="16">
        <f t="shared" si="200"/>
        <v>13714</v>
      </c>
      <c r="FS62" s="16">
        <f t="shared" si="201"/>
        <v>9144.5623200000009</v>
      </c>
      <c r="FT62" s="16">
        <f t="shared" si="202"/>
        <v>25</v>
      </c>
      <c r="FU62" s="16">
        <f t="shared" si="203"/>
        <v>1154.8</v>
      </c>
      <c r="FV62" s="16">
        <f t="shared" si="204"/>
        <v>185869.18000000002</v>
      </c>
      <c r="FW62" s="16">
        <f t="shared" si="205"/>
        <v>451</v>
      </c>
      <c r="FX62">
        <f t="shared" si="206"/>
        <v>0</v>
      </c>
      <c r="FY62">
        <f t="shared" si="73"/>
        <v>0</v>
      </c>
      <c r="FZ62">
        <f t="shared" si="74"/>
        <v>0</v>
      </c>
      <c r="GA62">
        <f t="shared" si="75"/>
        <v>0</v>
      </c>
      <c r="GB62">
        <f t="shared" si="76"/>
        <v>0</v>
      </c>
      <c r="GC62">
        <f t="shared" si="77"/>
        <v>0</v>
      </c>
      <c r="GD62">
        <f t="shared" si="78"/>
        <v>0</v>
      </c>
      <c r="GE62">
        <f t="shared" si="79"/>
        <v>0</v>
      </c>
      <c r="GF62">
        <f t="shared" si="80"/>
        <v>0</v>
      </c>
      <c r="GG62">
        <f t="shared" si="81"/>
        <v>0</v>
      </c>
      <c r="GH62">
        <f t="shared" si="82"/>
        <v>0</v>
      </c>
      <c r="GI62">
        <f t="shared" si="83"/>
        <v>0</v>
      </c>
      <c r="GJ62">
        <f t="shared" si="84"/>
        <v>0</v>
      </c>
      <c r="GK62">
        <f t="shared" si="85"/>
        <v>0</v>
      </c>
      <c r="GL62">
        <f t="shared" si="86"/>
        <v>0</v>
      </c>
      <c r="GM62">
        <f t="shared" si="87"/>
        <v>0</v>
      </c>
      <c r="GN62">
        <f t="shared" si="88"/>
        <v>0</v>
      </c>
      <c r="GO62">
        <f t="shared" si="89"/>
        <v>0</v>
      </c>
      <c r="GP62">
        <f t="shared" si="90"/>
        <v>0</v>
      </c>
      <c r="GQ62">
        <f t="shared" si="91"/>
        <v>0</v>
      </c>
      <c r="GR62">
        <f t="shared" si="92"/>
        <v>0</v>
      </c>
      <c r="GS62">
        <f t="shared" si="93"/>
        <v>0</v>
      </c>
      <c r="GT62">
        <f t="shared" si="94"/>
        <v>0</v>
      </c>
      <c r="GU62">
        <f t="shared" si="95"/>
        <v>0</v>
      </c>
      <c r="GV62">
        <f t="shared" si="96"/>
        <v>0</v>
      </c>
      <c r="GW62">
        <f t="shared" si="97"/>
        <v>0</v>
      </c>
      <c r="GX62">
        <f t="shared" si="98"/>
        <v>0</v>
      </c>
      <c r="GY62">
        <f t="shared" si="99"/>
        <v>0</v>
      </c>
      <c r="GZ62">
        <f t="shared" si="100"/>
        <v>0</v>
      </c>
      <c r="HA62" s="2">
        <f t="shared" si="138"/>
        <v>25</v>
      </c>
      <c r="HB62" s="2">
        <f t="shared" si="138"/>
        <v>13</v>
      </c>
      <c r="HC62" s="2">
        <v>1</v>
      </c>
      <c r="HD62" s="2">
        <v>0</v>
      </c>
      <c r="HE62" s="2">
        <v>0</v>
      </c>
    </row>
    <row r="63" spans="1:213" s="2" customFormat="1" x14ac:dyDescent="0.25">
      <c r="A63" s="3">
        <v>43132</v>
      </c>
      <c r="B63">
        <f t="shared" si="105"/>
        <v>2018</v>
      </c>
      <c r="C63" s="2">
        <v>29353957.189999957</v>
      </c>
      <c r="D63" s="2">
        <f>VLOOKUP(B63,'Historic CDM'!$B$127:$I$138,2,FALSE)/12</f>
        <v>1540949.8367355634</v>
      </c>
      <c r="E63" s="2">
        <f t="shared" si="163"/>
        <v>30894907.026735522</v>
      </c>
      <c r="F63" s="2">
        <v>45676.565386006878</v>
      </c>
      <c r="G63" s="230">
        <v>12999036.650000013</v>
      </c>
      <c r="H63" s="2">
        <f>VLOOKUP(B63,'Historic CDM'!$B$127:$I$138,3,FALSE)/12</f>
        <v>985266.86809067009</v>
      </c>
      <c r="I63" s="2">
        <f t="shared" si="164"/>
        <v>13984303.518090684</v>
      </c>
      <c r="J63" s="230">
        <v>4624.8125037056416</v>
      </c>
      <c r="K63" s="230">
        <v>24749345.419999987</v>
      </c>
      <c r="L63" s="2">
        <f>VLOOKUP(B63,'Historic CDM'!$B$127:$I$138,4,FALSE)/12</f>
        <v>1005711.4648512889</v>
      </c>
      <c r="M63" s="2">
        <f t="shared" si="165"/>
        <v>25755056.884851277</v>
      </c>
      <c r="N63" s="234">
        <v>60160.98</v>
      </c>
      <c r="O63" s="16">
        <v>480.3</v>
      </c>
      <c r="P63" s="230">
        <v>10824948.539999999</v>
      </c>
      <c r="Q63" s="231">
        <f>VLOOKUP(B63,'Historic CDM'!$B$127:$I$138,5,FALSE)/12</f>
        <v>2791821.6893721353</v>
      </c>
      <c r="R63" s="2">
        <f t="shared" si="166"/>
        <v>13616770.229372134</v>
      </c>
      <c r="S63" s="2">
        <v>26869.4</v>
      </c>
      <c r="T63" s="231">
        <v>15</v>
      </c>
      <c r="U63" s="230">
        <v>658222.31999999995</v>
      </c>
      <c r="V63" s="2">
        <v>1709.6799999999998</v>
      </c>
      <c r="W63" s="2">
        <v>13180</v>
      </c>
      <c r="X63" s="231">
        <v>9144.5623200000009</v>
      </c>
      <c r="Y63" s="2">
        <v>25</v>
      </c>
      <c r="Z63" s="231">
        <v>129</v>
      </c>
      <c r="AA63" s="233">
        <v>169750.56000000003</v>
      </c>
      <c r="AB63" s="232">
        <v>418</v>
      </c>
      <c r="AC63" s="237">
        <v>3422830.9100000081</v>
      </c>
      <c r="AD63" s="231">
        <f>VLOOKUP(B63,'Historic CDM'!$N$127:$S$138,2,FALSE)/12</f>
        <v>143404.61288818019</v>
      </c>
      <c r="AE63" s="2">
        <f t="shared" si="167"/>
        <v>3566235.5228881883</v>
      </c>
      <c r="AF63" s="246">
        <v>4777.0841064453125</v>
      </c>
      <c r="AG63" s="231">
        <v>2082138.600000001</v>
      </c>
      <c r="AH63" s="231">
        <f>VLOOKUP(B63,'Historic CDM'!$N$127:$S$138,3,FALSE)/12</f>
        <v>44314.021685460873</v>
      </c>
      <c r="AI63" s="2">
        <f t="shared" si="168"/>
        <v>2126452.6216854621</v>
      </c>
      <c r="AJ63" s="247">
        <v>745.1162109375</v>
      </c>
      <c r="AK63" s="231">
        <v>3409844.4</v>
      </c>
      <c r="AL63" s="231">
        <f>VLOOKUP(B63,'Historic CDM'!$N$127:$S$138,4,FALSE)/12</f>
        <v>178859.23225379316</v>
      </c>
      <c r="AM63" s="2">
        <f t="shared" si="169"/>
        <v>3588703.6322537931</v>
      </c>
      <c r="AN63" s="232">
        <v>8368.56</v>
      </c>
      <c r="AO63" s="4">
        <v>58.000244140625</v>
      </c>
      <c r="AP63" s="231">
        <v>41160</v>
      </c>
      <c r="AQ63" s="232">
        <v>98</v>
      </c>
      <c r="AR63" s="232">
        <v>534</v>
      </c>
      <c r="AS63" s="231">
        <v>15274.84</v>
      </c>
      <c r="AT63">
        <v>33</v>
      </c>
      <c r="AU63" s="100">
        <f>'Weather Thunder Bay'!D75</f>
        <v>956</v>
      </c>
      <c r="AV63" s="100">
        <f>'Weather Thunder Bay'!E75</f>
        <v>0</v>
      </c>
      <c r="AW63" s="100">
        <f>'Weather Thunder Bay'!F75</f>
        <v>900</v>
      </c>
      <c r="AX63" s="100">
        <f>'Weather Thunder Bay'!G75</f>
        <v>0</v>
      </c>
      <c r="AY63" s="100">
        <f>'Weather Thunder Bay'!H75</f>
        <v>844</v>
      </c>
      <c r="AZ63" s="100">
        <f>'Weather Thunder Bay'!I75</f>
        <v>0</v>
      </c>
      <c r="BA63" s="100">
        <f>'Weather Thunder Bay'!J75</f>
        <v>788</v>
      </c>
      <c r="BB63" s="100">
        <f>'Weather Thunder Bay'!K75</f>
        <v>0</v>
      </c>
      <c r="BC63" s="100">
        <f>'Weather Thunder Bay'!L75</f>
        <v>732</v>
      </c>
      <c r="BD63" s="100">
        <f>'Weather Thunder Bay'!M75</f>
        <v>0</v>
      </c>
      <c r="BE63" s="100">
        <f>'Weather Thunder Bay'!N75</f>
        <v>676</v>
      </c>
      <c r="BF63" s="100">
        <f>'Weather Thunder Bay'!O75</f>
        <v>0</v>
      </c>
      <c r="BG63" s="100">
        <f>'Weather Thunder Bay'!P75</f>
        <v>620</v>
      </c>
      <c r="BH63" s="100">
        <f>'Weather Thunder Bay'!Q75</f>
        <v>0</v>
      </c>
      <c r="BI63" s="100">
        <f>'Weather Thunder Bay'!R75</f>
        <v>-14.142857142857141</v>
      </c>
      <c r="BJ63" s="100">
        <f>'Weather Kenora'!D75</f>
        <v>1032.5999999999999</v>
      </c>
      <c r="BK63" s="100">
        <f>'Weather Kenora'!E75</f>
        <v>0</v>
      </c>
      <c r="BL63" s="100">
        <f>'Weather Kenora'!F75</f>
        <v>976.6</v>
      </c>
      <c r="BM63" s="100">
        <f>'Weather Kenora'!G75</f>
        <v>0</v>
      </c>
      <c r="BN63" s="100">
        <f>'Weather Kenora'!H75</f>
        <v>920.6</v>
      </c>
      <c r="BO63" s="100">
        <f>'Weather Kenora'!I75</f>
        <v>0</v>
      </c>
      <c r="BP63" s="100">
        <f>'Weather Kenora'!J75</f>
        <v>864.6</v>
      </c>
      <c r="BQ63" s="100">
        <f>'Weather Kenora'!K75</f>
        <v>0</v>
      </c>
      <c r="BR63" s="100">
        <f>'Weather Kenora'!L75</f>
        <v>808.6</v>
      </c>
      <c r="BS63" s="100">
        <f>'Weather Kenora'!M75</f>
        <v>0</v>
      </c>
      <c r="BT63" s="100">
        <f>'Weather Kenora'!N75</f>
        <v>752.6</v>
      </c>
      <c r="BU63" s="100">
        <f>'Weather Kenora'!O75</f>
        <v>0</v>
      </c>
      <c r="BV63" s="100">
        <f>'Weather Kenora'!P75</f>
        <v>696.6</v>
      </c>
      <c r="BW63" s="100">
        <f>'Weather Kenora'!Q75</f>
        <v>0</v>
      </c>
      <c r="BX63" s="100">
        <f>'Weather Kenora'!R75</f>
        <v>-16.878571428571426</v>
      </c>
      <c r="BY63" s="5">
        <f>'Economic Variables'!D77</f>
        <v>7188.9</v>
      </c>
      <c r="BZ63" s="5">
        <f>'Economic Variables'!E77</f>
        <v>7120.1</v>
      </c>
      <c r="CA63" s="5">
        <f>'Economic Variables'!F77</f>
        <v>63.2</v>
      </c>
      <c r="CB63" s="5">
        <f>'Economic Variables'!G77</f>
        <v>61.9</v>
      </c>
      <c r="CC63" s="5">
        <f>'Economic Variables'!H77</f>
        <v>735936.1</v>
      </c>
      <c r="CD63" s="5">
        <f>'Economic Variables'!I77</f>
        <v>7987.4</v>
      </c>
      <c r="CE63" s="5">
        <f>'Economic Variables'!J77</f>
        <v>7214.6</v>
      </c>
      <c r="CF63" s="5">
        <f>'Economic Variables'!K77</f>
        <v>447.7</v>
      </c>
      <c r="CG63" s="5">
        <f>'Economic Variables'!L77</f>
        <v>7389.6</v>
      </c>
      <c r="CH63" s="5">
        <f>'Economic Variables'!M77</f>
        <v>277</v>
      </c>
      <c r="CI63" s="5">
        <f>'Economic Variables'!N77</f>
        <v>1087</v>
      </c>
      <c r="CJ63" s="5">
        <f t="shared" si="132"/>
        <v>15377</v>
      </c>
      <c r="CK63" s="5">
        <f>'Economic Variables'!P77</f>
        <v>726015</v>
      </c>
      <c r="CL63" s="5">
        <f>'Economic Variables'!Q77</f>
        <v>7981</v>
      </c>
      <c r="CM63" s="5">
        <f>'Economic Variables'!R77</f>
        <v>7309</v>
      </c>
      <c r="CN63" s="5">
        <f>'Economic Variables'!S77</f>
        <v>3134</v>
      </c>
      <c r="CO63" s="5">
        <f>'Economic Variables'!W77</f>
        <v>10012</v>
      </c>
      <c r="CP63" s="5">
        <f>'Economic Variables'!X77</f>
        <v>24.333333333333336</v>
      </c>
      <c r="CQ63" s="5">
        <f>'Economic Variables'!Y77</f>
        <v>1.6666666666666665</v>
      </c>
      <c r="CR63" s="5">
        <f t="shared" si="133"/>
        <v>62</v>
      </c>
      <c r="CS63" s="69">
        <f t="shared" si="134"/>
        <v>1.7923916894982539</v>
      </c>
      <c r="CT63" s="5">
        <f t="shared" si="135"/>
        <v>3844</v>
      </c>
      <c r="CU63">
        <v>0</v>
      </c>
      <c r="CV63">
        <v>1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f t="shared" si="208"/>
        <v>0</v>
      </c>
      <c r="DH63">
        <f t="shared" si="208"/>
        <v>0</v>
      </c>
      <c r="DI63">
        <f t="shared" si="136"/>
        <v>0</v>
      </c>
      <c r="DJ63">
        <v>28</v>
      </c>
      <c r="DK63">
        <v>19</v>
      </c>
      <c r="DL63">
        <v>0</v>
      </c>
      <c r="DM63">
        <v>0</v>
      </c>
      <c r="DN63">
        <f t="shared" si="207"/>
        <v>0</v>
      </c>
      <c r="DO63">
        <v>0</v>
      </c>
      <c r="DP63" s="61">
        <f t="shared" si="170"/>
        <v>0</v>
      </c>
      <c r="DQ63" s="61">
        <f t="shared" si="171"/>
        <v>0</v>
      </c>
      <c r="DR63" s="61">
        <f t="shared" si="172"/>
        <v>0</v>
      </c>
      <c r="DS63" s="61">
        <f t="shared" si="173"/>
        <v>0</v>
      </c>
      <c r="DT63" s="61">
        <f t="shared" si="174"/>
        <v>0</v>
      </c>
      <c r="DU63" s="61">
        <f t="shared" si="175"/>
        <v>0</v>
      </c>
      <c r="DV63" s="61">
        <f t="shared" si="176"/>
        <v>0</v>
      </c>
      <c r="DW63" s="61">
        <f t="shared" si="177"/>
        <v>0</v>
      </c>
      <c r="DX63" s="61">
        <f t="shared" si="178"/>
        <v>0</v>
      </c>
      <c r="DY63" s="61">
        <f t="shared" si="179"/>
        <v>0</v>
      </c>
      <c r="DZ63" s="61">
        <f t="shared" si="180"/>
        <v>0</v>
      </c>
      <c r="EA63" s="61">
        <f t="shared" si="181"/>
        <v>0</v>
      </c>
      <c r="EB63" s="61">
        <f t="shared" si="182"/>
        <v>0</v>
      </c>
      <c r="EC63" s="61">
        <f t="shared" si="183"/>
        <v>0</v>
      </c>
      <c r="ED63" s="61">
        <f t="shared" si="184"/>
        <v>0</v>
      </c>
      <c r="EE63" s="61">
        <f t="shared" si="185"/>
        <v>0</v>
      </c>
      <c r="EF63" s="61">
        <f t="shared" si="186"/>
        <v>0</v>
      </c>
      <c r="EG63" s="61">
        <f t="shared" si="187"/>
        <v>0</v>
      </c>
      <c r="EH63" s="61">
        <f t="shared" si="188"/>
        <v>0</v>
      </c>
      <c r="EI63" s="61">
        <f t="shared" si="189"/>
        <v>0</v>
      </c>
      <c r="EJ63" s="61">
        <f t="shared" si="190"/>
        <v>0</v>
      </c>
      <c r="EK63" s="61">
        <f t="shared" si="191"/>
        <v>0</v>
      </c>
      <c r="EL63" s="61">
        <f t="shared" si="192"/>
        <v>0</v>
      </c>
      <c r="EM63" s="61">
        <f t="shared" si="193"/>
        <v>0</v>
      </c>
      <c r="EN63" s="61">
        <f t="shared" si="194"/>
        <v>0</v>
      </c>
      <c r="EO63" s="61">
        <f t="shared" si="195"/>
        <v>0</v>
      </c>
      <c r="EP63" s="61">
        <f t="shared" si="196"/>
        <v>0</v>
      </c>
      <c r="EQ63" s="61">
        <f t="shared" si="197"/>
        <v>0</v>
      </c>
      <c r="ER63" s="67">
        <f t="shared" si="139"/>
        <v>24.1565784849303</v>
      </c>
      <c r="ES63" s="67">
        <f t="shared" si="140"/>
        <v>107.99127769184255</v>
      </c>
      <c r="ET63" s="67">
        <f t="shared" si="141"/>
        <v>2822.2554855902863</v>
      </c>
      <c r="EU63" s="67">
        <f t="shared" si="142"/>
        <v>47778.141155691701</v>
      </c>
      <c r="EV63" s="61">
        <f t="shared" si="143"/>
        <v>1915.1019366505514</v>
      </c>
      <c r="EW63" s="61">
        <f t="shared" si="144"/>
        <v>32420.881498505081</v>
      </c>
      <c r="EX63" s="16">
        <f t="shared" si="145"/>
        <v>32776788.099999964</v>
      </c>
      <c r="EY63" s="16">
        <f t="shared" si="146"/>
        <v>1684354.4496237435</v>
      </c>
      <c r="EZ63" s="16">
        <f t="shared" si="147"/>
        <v>34461142.549623713</v>
      </c>
      <c r="FA63" s="16">
        <f t="shared" si="148"/>
        <v>50453.64949245219</v>
      </c>
      <c r="FB63" s="16">
        <f t="shared" si="149"/>
        <v>15081175.250000015</v>
      </c>
      <c r="FC63" s="16">
        <f t="shared" si="150"/>
        <v>1029580.8897761309</v>
      </c>
      <c r="FD63" s="16">
        <f t="shared" si="151"/>
        <v>16110756.139776146</v>
      </c>
      <c r="FE63" s="16">
        <f t="shared" si="152"/>
        <v>5369.9287146431416</v>
      </c>
      <c r="FF63" s="16">
        <f t="shared" si="153"/>
        <v>28159189.819999985</v>
      </c>
      <c r="FG63" s="16">
        <f t="shared" si="154"/>
        <v>1184570.6971050822</v>
      </c>
      <c r="FH63" s="16">
        <f t="shared" si="155"/>
        <v>29343760.517105069</v>
      </c>
      <c r="FI63" s="16">
        <f t="shared" si="156"/>
        <v>68529.540000000008</v>
      </c>
      <c r="FJ63" s="16">
        <f t="shared" si="157"/>
        <v>538.30024414062495</v>
      </c>
      <c r="FK63" s="16">
        <f t="shared" si="158"/>
        <v>10824948.539999999</v>
      </c>
      <c r="FL63" s="16">
        <f t="shared" si="159"/>
        <v>2791821.6893721353</v>
      </c>
      <c r="FM63" s="16">
        <f t="shared" si="160"/>
        <v>13616770.229372134</v>
      </c>
      <c r="FN63" s="16">
        <f t="shared" si="161"/>
        <v>26869.4</v>
      </c>
      <c r="FO63" s="16">
        <f t="shared" si="162"/>
        <v>15</v>
      </c>
      <c r="FP63" s="16">
        <f t="shared" si="198"/>
        <v>699382.32</v>
      </c>
      <c r="FQ63" s="16">
        <f t="shared" si="199"/>
        <v>1807.6799999999998</v>
      </c>
      <c r="FR63" s="16">
        <f t="shared" si="200"/>
        <v>13714</v>
      </c>
      <c r="FS63" s="16">
        <f t="shared" si="201"/>
        <v>9144.5623200000009</v>
      </c>
      <c r="FT63" s="16">
        <f t="shared" si="202"/>
        <v>25</v>
      </c>
      <c r="FU63" s="16">
        <f t="shared" si="203"/>
        <v>1085</v>
      </c>
      <c r="FV63" s="16">
        <f t="shared" si="204"/>
        <v>185025.40000000002</v>
      </c>
      <c r="FW63" s="16">
        <f t="shared" si="205"/>
        <v>451</v>
      </c>
      <c r="FX63">
        <f t="shared" si="206"/>
        <v>0</v>
      </c>
      <c r="FY63">
        <f t="shared" si="73"/>
        <v>0</v>
      </c>
      <c r="FZ63">
        <f t="shared" si="74"/>
        <v>0</v>
      </c>
      <c r="GA63">
        <f t="shared" si="75"/>
        <v>0</v>
      </c>
      <c r="GB63">
        <f t="shared" ref="GB63:GB121" si="209">$DN63*AY63</f>
        <v>0</v>
      </c>
      <c r="GC63">
        <f t="shared" ref="GC63:GC121" si="210">$DN63*AZ63</f>
        <v>0</v>
      </c>
      <c r="GD63">
        <f t="shared" ref="GD63:GD121" si="211">$DN63*BA63</f>
        <v>0</v>
      </c>
      <c r="GE63">
        <f t="shared" ref="GE63:GE121" si="212">$DN63*BB63</f>
        <v>0</v>
      </c>
      <c r="GF63">
        <f t="shared" ref="GF63:GF121" si="213">$DN63*BC63</f>
        <v>0</v>
      </c>
      <c r="GG63">
        <f t="shared" ref="GG63:GG121" si="214">$DN63*BD63</f>
        <v>0</v>
      </c>
      <c r="GH63">
        <f t="shared" ref="GH63:GH121" si="215">$DN63*BE63</f>
        <v>0</v>
      </c>
      <c r="GI63">
        <f t="shared" ref="GI63:GI121" si="216">$DN63*BF63</f>
        <v>0</v>
      </c>
      <c r="GJ63">
        <f t="shared" ref="GJ63:GJ121" si="217">$DN63*BG63</f>
        <v>0</v>
      </c>
      <c r="GK63">
        <f t="shared" ref="GK63:GK121" si="218">$DN63*BH63</f>
        <v>0</v>
      </c>
      <c r="GL63">
        <f t="shared" ref="GL63:GL121" si="219">$DN63*BI63</f>
        <v>0</v>
      </c>
      <c r="GM63">
        <f t="shared" ref="GM63:GM121" si="220">$DN63*BJ63</f>
        <v>0</v>
      </c>
      <c r="GN63">
        <f t="shared" ref="GN63:GN121" si="221">$DN63*BK63</f>
        <v>0</v>
      </c>
      <c r="GO63">
        <f t="shared" ref="GO63:GO121" si="222">$DN63*BL63</f>
        <v>0</v>
      </c>
      <c r="GP63">
        <f t="shared" ref="GP63:GP121" si="223">$DN63*BM63</f>
        <v>0</v>
      </c>
      <c r="GQ63">
        <f t="shared" ref="GQ63:GQ121" si="224">$DN63*BN63</f>
        <v>0</v>
      </c>
      <c r="GR63">
        <f t="shared" ref="GR63:GR121" si="225">$DN63*BO63</f>
        <v>0</v>
      </c>
      <c r="GS63">
        <f t="shared" ref="GS63:GS121" si="226">$DN63*BP63</f>
        <v>0</v>
      </c>
      <c r="GT63">
        <f t="shared" ref="GT63:GT121" si="227">$DN63*BQ63</f>
        <v>0</v>
      </c>
      <c r="GU63">
        <f t="shared" ref="GU63:GU121" si="228">$DN63*BR63</f>
        <v>0</v>
      </c>
      <c r="GV63">
        <f t="shared" ref="GV63:GV121" si="229">$DN63*BS63</f>
        <v>0</v>
      </c>
      <c r="GW63">
        <f t="shared" ref="GW63:GW121" si="230">$DN63*BT63</f>
        <v>0</v>
      </c>
      <c r="GX63">
        <f t="shared" ref="GX63:GX121" si="231">$DN63*BU63</f>
        <v>0</v>
      </c>
      <c r="GY63">
        <f t="shared" ref="GY63:GY121" si="232">$DN63*BV63</f>
        <v>0</v>
      </c>
      <c r="GZ63">
        <f t="shared" ref="GZ63:GZ121" si="233">$DN63*BW63</f>
        <v>0</v>
      </c>
      <c r="HA63" s="2">
        <f t="shared" si="138"/>
        <v>26</v>
      </c>
      <c r="HB63" s="2">
        <f t="shared" si="138"/>
        <v>14</v>
      </c>
      <c r="HC63" s="2">
        <f>HC62+1</f>
        <v>2</v>
      </c>
      <c r="HD63" s="2">
        <v>0</v>
      </c>
      <c r="HE63" s="2">
        <v>0</v>
      </c>
    </row>
    <row r="64" spans="1:213" s="2" customFormat="1" x14ac:dyDescent="0.25">
      <c r="A64" s="3">
        <v>43160</v>
      </c>
      <c r="B64">
        <f t="shared" si="105"/>
        <v>2018</v>
      </c>
      <c r="C64" s="2">
        <v>28712046.579999655</v>
      </c>
      <c r="D64" s="2">
        <f>VLOOKUP(B64,'Historic CDM'!$B$127:$I$138,2,FALSE)/12</f>
        <v>1540949.8367355634</v>
      </c>
      <c r="E64" s="2">
        <f t="shared" si="163"/>
        <v>30252996.416735217</v>
      </c>
      <c r="F64" s="2">
        <v>45698.782693003435</v>
      </c>
      <c r="G64" s="230">
        <v>12445037.659999963</v>
      </c>
      <c r="H64" s="2">
        <f>VLOOKUP(B64,'Historic CDM'!$B$127:$I$138,3,FALSE)/12</f>
        <v>985266.86809067009</v>
      </c>
      <c r="I64" s="2">
        <f t="shared" si="164"/>
        <v>13430304.528090633</v>
      </c>
      <c r="J64" s="230">
        <v>4623.9062518528208</v>
      </c>
      <c r="K64" s="230">
        <v>24332723.240000006</v>
      </c>
      <c r="L64" s="2">
        <f>VLOOKUP(B64,'Historic CDM'!$B$127:$I$138,4,FALSE)/12</f>
        <v>1005711.4648512889</v>
      </c>
      <c r="M64" s="2">
        <f t="shared" si="165"/>
        <v>25338434.704851296</v>
      </c>
      <c r="N64" s="234">
        <v>55125.680000000008</v>
      </c>
      <c r="O64" s="16">
        <v>481</v>
      </c>
      <c r="P64" s="230">
        <v>12139930.460000001</v>
      </c>
      <c r="Q64" s="231">
        <f>VLOOKUP(B64,'Historic CDM'!$B$127:$I$138,5,FALSE)/12</f>
        <v>2791821.6893721353</v>
      </c>
      <c r="R64" s="2">
        <f t="shared" si="166"/>
        <v>14931752.149372136</v>
      </c>
      <c r="S64" s="2">
        <v>38168.660000000003</v>
      </c>
      <c r="T64" s="231">
        <v>15</v>
      </c>
      <c r="U64" s="230">
        <v>640412.56999999995</v>
      </c>
      <c r="V64" s="2">
        <v>1709.6799999999998</v>
      </c>
      <c r="W64" s="2">
        <v>13180</v>
      </c>
      <c r="X64" s="231">
        <v>9144.5623200000009</v>
      </c>
      <c r="Y64" s="2">
        <v>25</v>
      </c>
      <c r="Z64" s="231">
        <v>129</v>
      </c>
      <c r="AA64" s="233">
        <v>173447.17</v>
      </c>
      <c r="AB64" s="232">
        <v>418</v>
      </c>
      <c r="AC64" s="237">
        <v>3093811.0400000033</v>
      </c>
      <c r="AD64" s="231">
        <f>VLOOKUP(B64,'Historic CDM'!$N$127:$S$138,2,FALSE)/12</f>
        <v>143404.61288818019</v>
      </c>
      <c r="AE64" s="2">
        <f t="shared" si="167"/>
        <v>3237215.6528881835</v>
      </c>
      <c r="AF64" s="246">
        <v>4777.0420532226563</v>
      </c>
      <c r="AG64" s="231">
        <v>1986277.6799999995</v>
      </c>
      <c r="AH64" s="231">
        <f>VLOOKUP(B64,'Historic CDM'!$N$127:$S$138,3,FALSE)/12</f>
        <v>44314.021685460873</v>
      </c>
      <c r="AI64" s="2">
        <f t="shared" si="168"/>
        <v>2030591.7016854603</v>
      </c>
      <c r="AJ64" s="247">
        <v>745.55810546875</v>
      </c>
      <c r="AK64" s="231">
        <v>3396128.37</v>
      </c>
      <c r="AL64" s="231">
        <f>VLOOKUP(B64,'Historic CDM'!$N$127:$S$138,4,FALSE)/12</f>
        <v>178859.23225379316</v>
      </c>
      <c r="AM64" s="2">
        <f t="shared" si="169"/>
        <v>3574987.6022537933</v>
      </c>
      <c r="AN64" s="232">
        <v>7612.91</v>
      </c>
      <c r="AO64" s="4">
        <v>58.0001220703125</v>
      </c>
      <c r="AP64" s="231">
        <v>45570</v>
      </c>
      <c r="AQ64" s="232">
        <v>98</v>
      </c>
      <c r="AR64" s="232">
        <v>534</v>
      </c>
      <c r="AS64" s="231">
        <v>16910.809999999998</v>
      </c>
      <c r="AT64">
        <v>33</v>
      </c>
      <c r="AU64" s="100">
        <f>'Weather Thunder Bay'!D76</f>
        <v>793.1</v>
      </c>
      <c r="AV64" s="100">
        <f>'Weather Thunder Bay'!E76</f>
        <v>0</v>
      </c>
      <c r="AW64" s="100">
        <f>'Weather Thunder Bay'!F76</f>
        <v>731.1</v>
      </c>
      <c r="AX64" s="100">
        <f>'Weather Thunder Bay'!G76</f>
        <v>0</v>
      </c>
      <c r="AY64" s="100">
        <f>'Weather Thunder Bay'!H76</f>
        <v>669.1</v>
      </c>
      <c r="AZ64" s="100">
        <f>'Weather Thunder Bay'!I76</f>
        <v>0</v>
      </c>
      <c r="BA64" s="100">
        <f>'Weather Thunder Bay'!J76</f>
        <v>607.1</v>
      </c>
      <c r="BB64" s="100">
        <f>'Weather Thunder Bay'!K76</f>
        <v>0</v>
      </c>
      <c r="BC64" s="100">
        <f>'Weather Thunder Bay'!L76</f>
        <v>545.1</v>
      </c>
      <c r="BD64" s="100">
        <f>'Weather Thunder Bay'!M76</f>
        <v>0</v>
      </c>
      <c r="BE64" s="100">
        <f>'Weather Thunder Bay'!N76</f>
        <v>483.1</v>
      </c>
      <c r="BF64" s="100">
        <f>'Weather Thunder Bay'!O76</f>
        <v>0</v>
      </c>
      <c r="BG64" s="100">
        <f>'Weather Thunder Bay'!P76</f>
        <v>421.1</v>
      </c>
      <c r="BH64" s="100">
        <f>'Weather Thunder Bay'!Q76</f>
        <v>0</v>
      </c>
      <c r="BI64" s="100">
        <f>'Weather Thunder Bay'!R76</f>
        <v>-5.5838709677419347</v>
      </c>
      <c r="BJ64" s="100">
        <f>'Weather Kenora'!D76</f>
        <v>752.4</v>
      </c>
      <c r="BK64" s="100">
        <f>'Weather Kenora'!E76</f>
        <v>0</v>
      </c>
      <c r="BL64" s="100">
        <f>'Weather Kenora'!F76</f>
        <v>690.4</v>
      </c>
      <c r="BM64" s="100">
        <f>'Weather Kenora'!G76</f>
        <v>0</v>
      </c>
      <c r="BN64" s="100">
        <f>'Weather Kenora'!H76</f>
        <v>628.4</v>
      </c>
      <c r="BO64" s="100">
        <f>'Weather Kenora'!I76</f>
        <v>0</v>
      </c>
      <c r="BP64" s="100">
        <f>'Weather Kenora'!J76</f>
        <v>566.4</v>
      </c>
      <c r="BQ64" s="100">
        <f>'Weather Kenora'!K76</f>
        <v>0</v>
      </c>
      <c r="BR64" s="100">
        <f>'Weather Kenora'!L76</f>
        <v>504.4</v>
      </c>
      <c r="BS64" s="100">
        <f>'Weather Kenora'!M76</f>
        <v>0</v>
      </c>
      <c r="BT64" s="100">
        <f>'Weather Kenora'!N76</f>
        <v>442.4</v>
      </c>
      <c r="BU64" s="100">
        <f>'Weather Kenora'!O76</f>
        <v>0</v>
      </c>
      <c r="BV64" s="100">
        <f>'Weather Kenora'!P76</f>
        <v>380.4</v>
      </c>
      <c r="BW64" s="100">
        <f>'Weather Kenora'!Q76</f>
        <v>0</v>
      </c>
      <c r="BX64" s="100">
        <f>'Weather Kenora'!R76</f>
        <v>-4.2709677419354843</v>
      </c>
      <c r="BY64" s="5">
        <f>'Economic Variables'!D78</f>
        <v>7188.8</v>
      </c>
      <c r="BZ64" s="5">
        <f>'Economic Variables'!E78</f>
        <v>7084.1</v>
      </c>
      <c r="CA64" s="5">
        <f>'Economic Variables'!F78</f>
        <v>64.099999999999994</v>
      </c>
      <c r="CB64" s="5">
        <f>'Economic Variables'!G78</f>
        <v>62.8</v>
      </c>
      <c r="CC64" s="5">
        <f>'Economic Variables'!H78</f>
        <v>735936.1</v>
      </c>
      <c r="CD64" s="5">
        <f>'Economic Variables'!I78</f>
        <v>7987.4</v>
      </c>
      <c r="CE64" s="5">
        <f>'Economic Variables'!J78</f>
        <v>7214.6</v>
      </c>
      <c r="CF64" s="5">
        <f>'Economic Variables'!K78</f>
        <v>447.7</v>
      </c>
      <c r="CG64" s="5">
        <f>'Economic Variables'!L78</f>
        <v>7389.6</v>
      </c>
      <c r="CH64" s="5">
        <f>'Economic Variables'!M78</f>
        <v>277</v>
      </c>
      <c r="CI64" s="5">
        <f>'Economic Variables'!N78</f>
        <v>1087</v>
      </c>
      <c r="CJ64" s="5">
        <f t="shared" si="132"/>
        <v>15377</v>
      </c>
      <c r="CK64" s="5">
        <f>'Economic Variables'!P78</f>
        <v>726015</v>
      </c>
      <c r="CL64" s="5">
        <f>'Economic Variables'!Q78</f>
        <v>7981</v>
      </c>
      <c r="CM64" s="5">
        <f>'Economic Variables'!R78</f>
        <v>7309</v>
      </c>
      <c r="CN64" s="5">
        <f>'Economic Variables'!S78</f>
        <v>3134</v>
      </c>
      <c r="CO64" s="5">
        <f>'Economic Variables'!W78</f>
        <v>10928</v>
      </c>
      <c r="CP64" s="5">
        <f>'Economic Variables'!X78</f>
        <v>27</v>
      </c>
      <c r="CQ64" s="5">
        <f>'Economic Variables'!Y78</f>
        <v>2</v>
      </c>
      <c r="CR64" s="5">
        <f t="shared" si="133"/>
        <v>63</v>
      </c>
      <c r="CS64" s="69">
        <f t="shared" si="134"/>
        <v>1.7993405494535817</v>
      </c>
      <c r="CT64" s="5">
        <f t="shared" si="135"/>
        <v>3969</v>
      </c>
      <c r="CU64">
        <v>0</v>
      </c>
      <c r="CV64">
        <v>0</v>
      </c>
      <c r="CW64">
        <v>1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f t="shared" si="208"/>
        <v>1</v>
      </c>
      <c r="DH64">
        <f t="shared" si="208"/>
        <v>0</v>
      </c>
      <c r="DI64">
        <f t="shared" si="136"/>
        <v>1</v>
      </c>
      <c r="DJ64">
        <v>31</v>
      </c>
      <c r="DK64">
        <v>21</v>
      </c>
      <c r="DL64">
        <v>0</v>
      </c>
      <c r="DM64">
        <v>0</v>
      </c>
      <c r="DN64">
        <f t="shared" si="207"/>
        <v>0</v>
      </c>
      <c r="DO64">
        <v>0</v>
      </c>
      <c r="DP64" s="61">
        <f t="shared" si="170"/>
        <v>0</v>
      </c>
      <c r="DQ64" s="61">
        <f t="shared" si="171"/>
        <v>0</v>
      </c>
      <c r="DR64" s="61">
        <f t="shared" si="172"/>
        <v>0</v>
      </c>
      <c r="DS64" s="61">
        <f t="shared" si="173"/>
        <v>0</v>
      </c>
      <c r="DT64" s="61">
        <f t="shared" si="174"/>
        <v>0</v>
      </c>
      <c r="DU64" s="61">
        <f t="shared" si="175"/>
        <v>0</v>
      </c>
      <c r="DV64" s="61">
        <f t="shared" si="176"/>
        <v>0</v>
      </c>
      <c r="DW64" s="61">
        <f t="shared" si="177"/>
        <v>0</v>
      </c>
      <c r="DX64" s="61">
        <f t="shared" si="178"/>
        <v>0</v>
      </c>
      <c r="DY64" s="61">
        <f t="shared" si="179"/>
        <v>0</v>
      </c>
      <c r="DZ64" s="61">
        <f t="shared" si="180"/>
        <v>0</v>
      </c>
      <c r="EA64" s="61">
        <f t="shared" si="181"/>
        <v>0</v>
      </c>
      <c r="EB64" s="61">
        <f t="shared" si="182"/>
        <v>0</v>
      </c>
      <c r="EC64" s="61">
        <f t="shared" si="183"/>
        <v>0</v>
      </c>
      <c r="ED64" s="61">
        <f t="shared" si="184"/>
        <v>0</v>
      </c>
      <c r="EE64" s="61">
        <f t="shared" si="185"/>
        <v>0</v>
      </c>
      <c r="EF64" s="61">
        <f t="shared" si="186"/>
        <v>0</v>
      </c>
      <c r="EG64" s="61">
        <f t="shared" si="187"/>
        <v>0</v>
      </c>
      <c r="EH64" s="61">
        <f t="shared" si="188"/>
        <v>0</v>
      </c>
      <c r="EI64" s="61">
        <f t="shared" si="189"/>
        <v>0</v>
      </c>
      <c r="EJ64" s="61">
        <f t="shared" si="190"/>
        <v>0</v>
      </c>
      <c r="EK64" s="61">
        <f t="shared" si="191"/>
        <v>0</v>
      </c>
      <c r="EL64" s="61">
        <f t="shared" si="192"/>
        <v>0</v>
      </c>
      <c r="EM64" s="61">
        <f t="shared" si="193"/>
        <v>0</v>
      </c>
      <c r="EN64" s="61">
        <f t="shared" si="194"/>
        <v>0</v>
      </c>
      <c r="EO64" s="61">
        <f t="shared" si="195"/>
        <v>0</v>
      </c>
      <c r="EP64" s="61">
        <f t="shared" si="196"/>
        <v>0</v>
      </c>
      <c r="EQ64" s="61">
        <f t="shared" si="197"/>
        <v>0</v>
      </c>
      <c r="ER64" s="67">
        <f t="shared" si="139"/>
        <v>21.355122668654314</v>
      </c>
      <c r="ES64" s="67">
        <f t="shared" si="140"/>
        <v>93.694726134382151</v>
      </c>
      <c r="ET64" s="67">
        <f t="shared" si="141"/>
        <v>2508.5075442878228</v>
      </c>
      <c r="EU64" s="67">
        <f t="shared" si="142"/>
        <v>47402.387775784562</v>
      </c>
      <c r="EV64" s="61">
        <f t="shared" si="143"/>
        <v>1699.3115622594928</v>
      </c>
      <c r="EW64" s="61">
        <f t="shared" si="144"/>
        <v>32111.294944886315</v>
      </c>
      <c r="EX64" s="16">
        <f t="shared" si="145"/>
        <v>31805857.619999658</v>
      </c>
      <c r="EY64" s="16">
        <f t="shared" si="146"/>
        <v>1684354.4496237435</v>
      </c>
      <c r="EZ64" s="16">
        <f t="shared" si="147"/>
        <v>33490212.0696234</v>
      </c>
      <c r="FA64" s="16">
        <f t="shared" si="148"/>
        <v>50475.824746226092</v>
      </c>
      <c r="FB64" s="16">
        <f t="shared" si="149"/>
        <v>14431315.339999963</v>
      </c>
      <c r="FC64" s="16">
        <f t="shared" si="150"/>
        <v>1029580.8897761309</v>
      </c>
      <c r="FD64" s="16">
        <f t="shared" si="151"/>
        <v>15460896.229776094</v>
      </c>
      <c r="FE64" s="16">
        <f t="shared" si="152"/>
        <v>5369.4643573215708</v>
      </c>
      <c r="FF64" s="16">
        <f t="shared" si="153"/>
        <v>27728851.610000007</v>
      </c>
      <c r="FG64" s="16">
        <f t="shared" si="154"/>
        <v>1184570.6971050822</v>
      </c>
      <c r="FH64" s="16">
        <f t="shared" si="155"/>
        <v>28913422.30710509</v>
      </c>
      <c r="FI64" s="16">
        <f t="shared" si="156"/>
        <v>62738.590000000011</v>
      </c>
      <c r="FJ64" s="16">
        <f t="shared" si="157"/>
        <v>539.0001220703125</v>
      </c>
      <c r="FK64" s="16">
        <f t="shared" si="158"/>
        <v>12139930.460000001</v>
      </c>
      <c r="FL64" s="16">
        <f t="shared" si="159"/>
        <v>2791821.6893721353</v>
      </c>
      <c r="FM64" s="16">
        <f t="shared" si="160"/>
        <v>14931752.149372136</v>
      </c>
      <c r="FN64" s="16">
        <f t="shared" si="161"/>
        <v>38168.660000000003</v>
      </c>
      <c r="FO64" s="16">
        <f t="shared" si="162"/>
        <v>15</v>
      </c>
      <c r="FP64" s="16">
        <f t="shared" si="198"/>
        <v>685982.57</v>
      </c>
      <c r="FQ64" s="16">
        <f t="shared" si="199"/>
        <v>1807.6799999999998</v>
      </c>
      <c r="FR64" s="16">
        <f t="shared" si="200"/>
        <v>13714</v>
      </c>
      <c r="FS64" s="16">
        <f t="shared" si="201"/>
        <v>9144.5623200000009</v>
      </c>
      <c r="FT64" s="16">
        <f t="shared" si="202"/>
        <v>25</v>
      </c>
      <c r="FU64" s="16">
        <f t="shared" si="203"/>
        <v>922.1</v>
      </c>
      <c r="FV64" s="16">
        <f t="shared" si="204"/>
        <v>190357.98</v>
      </c>
      <c r="FW64" s="16">
        <f t="shared" si="205"/>
        <v>451</v>
      </c>
      <c r="FX64">
        <f t="shared" si="206"/>
        <v>0</v>
      </c>
      <c r="FY64">
        <f t="shared" ref="FY64:FY121" si="234">$DN64*AV64</f>
        <v>0</v>
      </c>
      <c r="FZ64">
        <f t="shared" ref="FZ64:FZ121" si="235">$DN64*AW64</f>
        <v>0</v>
      </c>
      <c r="GA64">
        <f t="shared" ref="GA64:GA121" si="236">$DN64*AX64</f>
        <v>0</v>
      </c>
      <c r="GB64">
        <f t="shared" si="209"/>
        <v>0</v>
      </c>
      <c r="GC64">
        <f t="shared" si="210"/>
        <v>0</v>
      </c>
      <c r="GD64">
        <f t="shared" si="211"/>
        <v>0</v>
      </c>
      <c r="GE64">
        <f t="shared" si="212"/>
        <v>0</v>
      </c>
      <c r="GF64">
        <f t="shared" si="213"/>
        <v>0</v>
      </c>
      <c r="GG64">
        <f t="shared" si="214"/>
        <v>0</v>
      </c>
      <c r="GH64">
        <f t="shared" si="215"/>
        <v>0</v>
      </c>
      <c r="GI64">
        <f t="shared" si="216"/>
        <v>0</v>
      </c>
      <c r="GJ64">
        <f t="shared" si="217"/>
        <v>0</v>
      </c>
      <c r="GK64">
        <f t="shared" si="218"/>
        <v>0</v>
      </c>
      <c r="GL64">
        <f t="shared" si="219"/>
        <v>0</v>
      </c>
      <c r="GM64">
        <f t="shared" si="220"/>
        <v>0</v>
      </c>
      <c r="GN64">
        <f t="shared" si="221"/>
        <v>0</v>
      </c>
      <c r="GO64">
        <f t="shared" si="222"/>
        <v>0</v>
      </c>
      <c r="GP64">
        <f t="shared" si="223"/>
        <v>0</v>
      </c>
      <c r="GQ64">
        <f t="shared" si="224"/>
        <v>0</v>
      </c>
      <c r="GR64">
        <f t="shared" si="225"/>
        <v>0</v>
      </c>
      <c r="GS64">
        <f t="shared" si="226"/>
        <v>0</v>
      </c>
      <c r="GT64">
        <f t="shared" si="227"/>
        <v>0</v>
      </c>
      <c r="GU64">
        <f t="shared" si="228"/>
        <v>0</v>
      </c>
      <c r="GV64">
        <f t="shared" si="229"/>
        <v>0</v>
      </c>
      <c r="GW64">
        <f t="shared" si="230"/>
        <v>0</v>
      </c>
      <c r="GX64">
        <f t="shared" si="231"/>
        <v>0</v>
      </c>
      <c r="GY64">
        <f t="shared" si="232"/>
        <v>0</v>
      </c>
      <c r="GZ64">
        <f t="shared" si="233"/>
        <v>0</v>
      </c>
      <c r="HA64" s="2">
        <f t="shared" si="138"/>
        <v>27</v>
      </c>
      <c r="HB64" s="2">
        <f t="shared" si="138"/>
        <v>15</v>
      </c>
      <c r="HC64" s="2">
        <f t="shared" si="138"/>
        <v>3</v>
      </c>
      <c r="HD64" s="2">
        <v>0</v>
      </c>
      <c r="HE64" s="2">
        <v>0</v>
      </c>
    </row>
    <row r="65" spans="1:213" s="2" customFormat="1" x14ac:dyDescent="0.25">
      <c r="A65" s="3">
        <v>43191</v>
      </c>
      <c r="B65">
        <f t="shared" si="105"/>
        <v>2018</v>
      </c>
      <c r="C65" s="2">
        <v>24739512.089999665</v>
      </c>
      <c r="D65" s="2">
        <f>VLOOKUP(B65,'Historic CDM'!$B$127:$I$138,2,FALSE)/12</f>
        <v>1540949.8367355634</v>
      </c>
      <c r="E65" s="2">
        <f t="shared" si="163"/>
        <v>26280461.92673523</v>
      </c>
      <c r="F65" s="2">
        <v>45702.891346501718</v>
      </c>
      <c r="G65" s="230">
        <v>10857147.75000003</v>
      </c>
      <c r="H65" s="2">
        <f>VLOOKUP(B65,'Historic CDM'!$B$127:$I$138,3,FALSE)/12</f>
        <v>985266.86809067009</v>
      </c>
      <c r="I65" s="2">
        <f t="shared" si="164"/>
        <v>11842414.6180907</v>
      </c>
      <c r="J65" s="230">
        <v>4619.4531259264104</v>
      </c>
      <c r="K65" s="230">
        <v>21749718.370000005</v>
      </c>
      <c r="L65" s="2">
        <f>VLOOKUP(B65,'Historic CDM'!$B$127:$I$138,4,FALSE)/12</f>
        <v>1005711.4648512889</v>
      </c>
      <c r="M65" s="2">
        <f t="shared" si="165"/>
        <v>22755429.834851295</v>
      </c>
      <c r="N65" s="234">
        <v>55068.409999999989</v>
      </c>
      <c r="O65" s="16">
        <v>482</v>
      </c>
      <c r="P65" s="230">
        <v>14457666.299999999</v>
      </c>
      <c r="Q65" s="231">
        <f>VLOOKUP(B65,'Historic CDM'!$B$127:$I$138,5,FALSE)/12</f>
        <v>2791821.6893721353</v>
      </c>
      <c r="R65" s="2">
        <f t="shared" si="166"/>
        <v>17249487.989372134</v>
      </c>
      <c r="S65" s="2">
        <v>43455.8</v>
      </c>
      <c r="T65" s="231">
        <v>15</v>
      </c>
      <c r="U65" s="230">
        <v>525722.4</v>
      </c>
      <c r="V65" s="2">
        <v>1709.6799999999998</v>
      </c>
      <c r="W65" s="2">
        <v>13180</v>
      </c>
      <c r="X65" s="231">
        <v>9144.5623200000009</v>
      </c>
      <c r="Y65" s="2">
        <v>25</v>
      </c>
      <c r="Z65" s="231">
        <v>129</v>
      </c>
      <c r="AA65" s="233">
        <v>166055.09999999998</v>
      </c>
      <c r="AB65" s="232">
        <v>415</v>
      </c>
      <c r="AC65" s="237">
        <v>2672528.5599999968</v>
      </c>
      <c r="AD65" s="231">
        <f>VLOOKUP(B65,'Historic CDM'!$N$127:$S$138,2,FALSE)/12</f>
        <v>143404.61288818019</v>
      </c>
      <c r="AE65" s="2">
        <f t="shared" si="167"/>
        <v>2815933.172888177</v>
      </c>
      <c r="AF65" s="246">
        <v>4773.5210266113281</v>
      </c>
      <c r="AG65" s="231">
        <v>1762908.5400000003</v>
      </c>
      <c r="AH65" s="231">
        <f>VLOOKUP(B65,'Historic CDM'!$N$127:$S$138,3,FALSE)/12</f>
        <v>44314.021685460873</v>
      </c>
      <c r="AI65" s="2">
        <f t="shared" si="168"/>
        <v>1807222.5616854611</v>
      </c>
      <c r="AJ65" s="247">
        <v>745.279052734375</v>
      </c>
      <c r="AK65" s="231">
        <v>3040744.9600000004</v>
      </c>
      <c r="AL65" s="231">
        <f>VLOOKUP(B65,'Historic CDM'!$N$127:$S$138,4,FALSE)/12</f>
        <v>178859.23225379316</v>
      </c>
      <c r="AM65" s="2">
        <f t="shared" si="169"/>
        <v>3219604.1922537936</v>
      </c>
      <c r="AN65" s="232">
        <v>7637.81</v>
      </c>
      <c r="AO65" s="4">
        <v>58.50006103515625</v>
      </c>
      <c r="AP65" s="231">
        <v>29400</v>
      </c>
      <c r="AQ65" s="232">
        <v>98</v>
      </c>
      <c r="AR65" s="232">
        <v>534</v>
      </c>
      <c r="AS65" s="231">
        <v>16365</v>
      </c>
      <c r="AT65">
        <v>33</v>
      </c>
      <c r="AU65" s="100">
        <f>'Weather Thunder Bay'!D77</f>
        <v>611.92999999999995</v>
      </c>
      <c r="AV65" s="100">
        <f>'Weather Thunder Bay'!E77</f>
        <v>0</v>
      </c>
      <c r="AW65" s="100">
        <f>'Weather Thunder Bay'!F77</f>
        <v>551.92999999999995</v>
      </c>
      <c r="AX65" s="100">
        <f>'Weather Thunder Bay'!G77</f>
        <v>0</v>
      </c>
      <c r="AY65" s="100">
        <f>'Weather Thunder Bay'!H77</f>
        <v>491.93</v>
      </c>
      <c r="AZ65" s="100">
        <f>'Weather Thunder Bay'!I77</f>
        <v>0</v>
      </c>
      <c r="BA65" s="100">
        <f>'Weather Thunder Bay'!J77</f>
        <v>431.93</v>
      </c>
      <c r="BB65" s="100">
        <f>'Weather Thunder Bay'!K77</f>
        <v>0</v>
      </c>
      <c r="BC65" s="100">
        <f>'Weather Thunder Bay'!L77</f>
        <v>371.93</v>
      </c>
      <c r="BD65" s="100">
        <f>'Weather Thunder Bay'!M77</f>
        <v>0</v>
      </c>
      <c r="BE65" s="100">
        <f>'Weather Thunder Bay'!N77</f>
        <v>311.93</v>
      </c>
      <c r="BF65" s="100">
        <f>'Weather Thunder Bay'!O77</f>
        <v>0</v>
      </c>
      <c r="BG65" s="100">
        <f>'Weather Thunder Bay'!P77</f>
        <v>253.85</v>
      </c>
      <c r="BH65" s="100">
        <f>'Weather Thunder Bay'!Q77</f>
        <v>1.92</v>
      </c>
      <c r="BI65" s="100">
        <f>'Weather Thunder Bay'!R77</f>
        <v>-0.39772417875110982</v>
      </c>
      <c r="BJ65" s="100">
        <f>'Weather Kenora'!D77</f>
        <v>624.1</v>
      </c>
      <c r="BK65" s="100">
        <f>'Weather Kenora'!E77</f>
        <v>0</v>
      </c>
      <c r="BL65" s="100">
        <f>'Weather Kenora'!F77</f>
        <v>564.1</v>
      </c>
      <c r="BM65" s="100">
        <f>'Weather Kenora'!G77</f>
        <v>0</v>
      </c>
      <c r="BN65" s="100">
        <f>'Weather Kenora'!H77</f>
        <v>504.1</v>
      </c>
      <c r="BO65" s="100">
        <f>'Weather Kenora'!I77</f>
        <v>0</v>
      </c>
      <c r="BP65" s="100">
        <f>'Weather Kenora'!J77</f>
        <v>444.1</v>
      </c>
      <c r="BQ65" s="100">
        <f>'Weather Kenora'!K77</f>
        <v>0</v>
      </c>
      <c r="BR65" s="100">
        <f>'Weather Kenora'!L77</f>
        <v>386.1</v>
      </c>
      <c r="BS65" s="100">
        <f>'Weather Kenora'!M77</f>
        <v>2</v>
      </c>
      <c r="BT65" s="100">
        <f>'Weather Kenora'!N77</f>
        <v>329.5</v>
      </c>
      <c r="BU65" s="100">
        <f>'Weather Kenora'!O77</f>
        <v>5.4</v>
      </c>
      <c r="BV65" s="100">
        <f>'Weather Kenora'!P77</f>
        <v>275.8</v>
      </c>
      <c r="BW65" s="100">
        <f>'Weather Kenora'!Q77</f>
        <v>11.7</v>
      </c>
      <c r="BX65" s="100">
        <f>'Weather Kenora'!R77</f>
        <v>-0.8033333333333329</v>
      </c>
      <c r="BY65" s="5">
        <f>'Economic Variables'!D79</f>
        <v>7201.1</v>
      </c>
      <c r="BZ65" s="5">
        <f>'Economic Variables'!E79</f>
        <v>7111.6</v>
      </c>
      <c r="CA65" s="5">
        <f>'Economic Variables'!F79</f>
        <v>64.8</v>
      </c>
      <c r="CB65" s="5">
        <f>'Economic Variables'!G79</f>
        <v>63.8</v>
      </c>
      <c r="CC65" s="5">
        <f>'Economic Variables'!H79</f>
        <v>735936.1</v>
      </c>
      <c r="CD65" s="5">
        <f>'Economic Variables'!I79</f>
        <v>7987.4</v>
      </c>
      <c r="CE65" s="5">
        <f>'Economic Variables'!J79</f>
        <v>7214.6</v>
      </c>
      <c r="CF65" s="5">
        <f>'Economic Variables'!K79</f>
        <v>447.7</v>
      </c>
      <c r="CG65" s="5">
        <f>'Economic Variables'!L79</f>
        <v>7389.6</v>
      </c>
      <c r="CH65" s="5">
        <f>'Economic Variables'!M79</f>
        <v>277</v>
      </c>
      <c r="CI65" s="5">
        <f>'Economic Variables'!N79</f>
        <v>1087</v>
      </c>
      <c r="CJ65" s="5">
        <f t="shared" si="132"/>
        <v>15377</v>
      </c>
      <c r="CK65" s="5">
        <f>'Economic Variables'!P79</f>
        <v>731439</v>
      </c>
      <c r="CL65" s="5">
        <f>'Economic Variables'!Q79</f>
        <v>8038</v>
      </c>
      <c r="CM65" s="5">
        <f>'Economic Variables'!R79</f>
        <v>7479</v>
      </c>
      <c r="CN65" s="5">
        <f>'Economic Variables'!S79</f>
        <v>3201</v>
      </c>
      <c r="CO65" s="5">
        <f>'Economic Variables'!W79</f>
        <v>13243.333333333334</v>
      </c>
      <c r="CP65" s="5">
        <f>'Economic Variables'!X79</f>
        <v>32.666666666666664</v>
      </c>
      <c r="CQ65" s="5">
        <f>'Economic Variables'!Y79</f>
        <v>2.333333333333333</v>
      </c>
      <c r="CR65" s="5">
        <f t="shared" si="133"/>
        <v>64</v>
      </c>
      <c r="CS65" s="69">
        <f t="shared" si="134"/>
        <v>1.8061799739838871</v>
      </c>
      <c r="CT65" s="5">
        <f t="shared" si="135"/>
        <v>4096</v>
      </c>
      <c r="CU65">
        <v>0</v>
      </c>
      <c r="CV65">
        <v>0</v>
      </c>
      <c r="CW65">
        <v>0</v>
      </c>
      <c r="CX65">
        <v>1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f t="shared" si="208"/>
        <v>1</v>
      </c>
      <c r="DH65">
        <f t="shared" si="208"/>
        <v>0</v>
      </c>
      <c r="DI65">
        <f t="shared" si="136"/>
        <v>1</v>
      </c>
      <c r="DJ65">
        <v>30</v>
      </c>
      <c r="DK65">
        <v>21</v>
      </c>
      <c r="DL65">
        <v>0</v>
      </c>
      <c r="DM65">
        <v>0</v>
      </c>
      <c r="DN65">
        <f t="shared" si="207"/>
        <v>0</v>
      </c>
      <c r="DO65">
        <v>0</v>
      </c>
      <c r="DP65" s="61">
        <f t="shared" si="170"/>
        <v>0</v>
      </c>
      <c r="DQ65" s="61">
        <f t="shared" si="171"/>
        <v>0</v>
      </c>
      <c r="DR65" s="61">
        <f t="shared" si="172"/>
        <v>0</v>
      </c>
      <c r="DS65" s="61">
        <f t="shared" si="173"/>
        <v>0</v>
      </c>
      <c r="DT65" s="61">
        <f t="shared" si="174"/>
        <v>0</v>
      </c>
      <c r="DU65" s="61">
        <f t="shared" si="175"/>
        <v>0</v>
      </c>
      <c r="DV65" s="61">
        <f t="shared" si="176"/>
        <v>0</v>
      </c>
      <c r="DW65" s="61">
        <f t="shared" si="177"/>
        <v>0</v>
      </c>
      <c r="DX65" s="61">
        <f t="shared" si="178"/>
        <v>0</v>
      </c>
      <c r="DY65" s="61">
        <f t="shared" si="179"/>
        <v>0</v>
      </c>
      <c r="DZ65" s="61">
        <f t="shared" si="180"/>
        <v>0</v>
      </c>
      <c r="EA65" s="61">
        <f t="shared" si="181"/>
        <v>0</v>
      </c>
      <c r="EB65" s="61">
        <f t="shared" si="182"/>
        <v>0</v>
      </c>
      <c r="EC65" s="61">
        <f t="shared" si="183"/>
        <v>0</v>
      </c>
      <c r="ED65" s="61">
        <f t="shared" si="184"/>
        <v>0</v>
      </c>
      <c r="EE65" s="61">
        <f t="shared" si="185"/>
        <v>0</v>
      </c>
      <c r="EF65" s="61">
        <f t="shared" si="186"/>
        <v>0</v>
      </c>
      <c r="EG65" s="61">
        <f t="shared" si="187"/>
        <v>0</v>
      </c>
      <c r="EH65" s="61">
        <f t="shared" si="188"/>
        <v>0</v>
      </c>
      <c r="EI65" s="61">
        <f t="shared" si="189"/>
        <v>0</v>
      </c>
      <c r="EJ65" s="61">
        <f t="shared" si="190"/>
        <v>0</v>
      </c>
      <c r="EK65" s="61">
        <f t="shared" si="191"/>
        <v>0</v>
      </c>
      <c r="EL65" s="61">
        <f t="shared" si="192"/>
        <v>0</v>
      </c>
      <c r="EM65" s="61">
        <f t="shared" si="193"/>
        <v>0</v>
      </c>
      <c r="EN65" s="61">
        <f t="shared" si="194"/>
        <v>0</v>
      </c>
      <c r="EO65" s="61">
        <f t="shared" si="195"/>
        <v>0</v>
      </c>
      <c r="EP65" s="61">
        <f t="shared" si="196"/>
        <v>0</v>
      </c>
      <c r="EQ65" s="61">
        <f t="shared" si="197"/>
        <v>0</v>
      </c>
      <c r="ER65" s="67">
        <f t="shared" si="139"/>
        <v>19.167614383874092</v>
      </c>
      <c r="ES65" s="67">
        <f t="shared" si="140"/>
        <v>85.453222096975367</v>
      </c>
      <c r="ET65" s="67">
        <f t="shared" si="141"/>
        <v>2248.1159686673873</v>
      </c>
      <c r="EU65" s="67">
        <f t="shared" si="142"/>
        <v>54760.279331340105</v>
      </c>
      <c r="EV65" s="61">
        <f t="shared" si="143"/>
        <v>1573.681178067171</v>
      </c>
      <c r="EW65" s="61">
        <f t="shared" si="144"/>
        <v>38332.19553193808</v>
      </c>
      <c r="EX65" s="16">
        <f t="shared" si="145"/>
        <v>27412040.649999663</v>
      </c>
      <c r="EY65" s="16">
        <f t="shared" si="146"/>
        <v>1684354.4496237435</v>
      </c>
      <c r="EZ65" s="16">
        <f t="shared" si="147"/>
        <v>29096395.099623408</v>
      </c>
      <c r="FA65" s="16">
        <f t="shared" si="148"/>
        <v>50476.412373113046</v>
      </c>
      <c r="FB65" s="16">
        <f t="shared" si="149"/>
        <v>12620056.290000031</v>
      </c>
      <c r="FC65" s="16">
        <f t="shared" si="150"/>
        <v>1029580.8897761309</v>
      </c>
      <c r="FD65" s="16">
        <f t="shared" si="151"/>
        <v>13649637.179776162</v>
      </c>
      <c r="FE65" s="16">
        <f t="shared" si="152"/>
        <v>5364.7321786607854</v>
      </c>
      <c r="FF65" s="16">
        <f t="shared" si="153"/>
        <v>24790463.330000006</v>
      </c>
      <c r="FG65" s="16">
        <f t="shared" si="154"/>
        <v>1184570.6971050822</v>
      </c>
      <c r="FH65" s="16">
        <f t="shared" si="155"/>
        <v>25975034.027105089</v>
      </c>
      <c r="FI65" s="16">
        <f t="shared" si="156"/>
        <v>62706.219999999987</v>
      </c>
      <c r="FJ65" s="16">
        <f t="shared" si="157"/>
        <v>540.50006103515625</v>
      </c>
      <c r="FK65" s="16">
        <f t="shared" si="158"/>
        <v>14457666.299999999</v>
      </c>
      <c r="FL65" s="16">
        <f t="shared" si="159"/>
        <v>2791821.6893721353</v>
      </c>
      <c r="FM65" s="16">
        <f t="shared" si="160"/>
        <v>17249487.989372134</v>
      </c>
      <c r="FN65" s="16">
        <f t="shared" si="161"/>
        <v>43455.8</v>
      </c>
      <c r="FO65" s="16">
        <f t="shared" si="162"/>
        <v>15</v>
      </c>
      <c r="FP65" s="16">
        <f t="shared" si="198"/>
        <v>555122.4</v>
      </c>
      <c r="FQ65" s="16">
        <f t="shared" si="199"/>
        <v>1807.6799999999998</v>
      </c>
      <c r="FR65" s="16">
        <f t="shared" si="200"/>
        <v>13714</v>
      </c>
      <c r="FS65" s="16">
        <f t="shared" si="201"/>
        <v>9144.5623200000009</v>
      </c>
      <c r="FT65" s="16">
        <f t="shared" si="202"/>
        <v>25</v>
      </c>
      <c r="FU65" s="16">
        <f t="shared" si="203"/>
        <v>740.93</v>
      </c>
      <c r="FV65" s="16">
        <f t="shared" si="204"/>
        <v>182420.09999999998</v>
      </c>
      <c r="FW65" s="16">
        <f t="shared" si="205"/>
        <v>448</v>
      </c>
      <c r="FX65">
        <f t="shared" si="206"/>
        <v>0</v>
      </c>
      <c r="FY65">
        <f t="shared" si="234"/>
        <v>0</v>
      </c>
      <c r="FZ65">
        <f t="shared" si="235"/>
        <v>0</v>
      </c>
      <c r="GA65">
        <f t="shared" si="236"/>
        <v>0</v>
      </c>
      <c r="GB65">
        <f t="shared" si="209"/>
        <v>0</v>
      </c>
      <c r="GC65">
        <f t="shared" si="210"/>
        <v>0</v>
      </c>
      <c r="GD65">
        <f t="shared" si="211"/>
        <v>0</v>
      </c>
      <c r="GE65">
        <f t="shared" si="212"/>
        <v>0</v>
      </c>
      <c r="GF65">
        <f t="shared" si="213"/>
        <v>0</v>
      </c>
      <c r="GG65">
        <f t="shared" si="214"/>
        <v>0</v>
      </c>
      <c r="GH65">
        <f t="shared" si="215"/>
        <v>0</v>
      </c>
      <c r="GI65">
        <f t="shared" si="216"/>
        <v>0</v>
      </c>
      <c r="GJ65">
        <f t="shared" si="217"/>
        <v>0</v>
      </c>
      <c r="GK65">
        <f t="shared" si="218"/>
        <v>0</v>
      </c>
      <c r="GL65">
        <f t="shared" si="219"/>
        <v>0</v>
      </c>
      <c r="GM65">
        <f t="shared" si="220"/>
        <v>0</v>
      </c>
      <c r="GN65">
        <f t="shared" si="221"/>
        <v>0</v>
      </c>
      <c r="GO65">
        <f t="shared" si="222"/>
        <v>0</v>
      </c>
      <c r="GP65">
        <f t="shared" si="223"/>
        <v>0</v>
      </c>
      <c r="GQ65">
        <f t="shared" si="224"/>
        <v>0</v>
      </c>
      <c r="GR65">
        <f t="shared" si="225"/>
        <v>0</v>
      </c>
      <c r="GS65">
        <f t="shared" si="226"/>
        <v>0</v>
      </c>
      <c r="GT65">
        <f t="shared" si="227"/>
        <v>0</v>
      </c>
      <c r="GU65">
        <f t="shared" si="228"/>
        <v>0</v>
      </c>
      <c r="GV65">
        <f t="shared" si="229"/>
        <v>0</v>
      </c>
      <c r="GW65">
        <f t="shared" si="230"/>
        <v>0</v>
      </c>
      <c r="GX65">
        <f t="shared" si="231"/>
        <v>0</v>
      </c>
      <c r="GY65">
        <f t="shared" si="232"/>
        <v>0</v>
      </c>
      <c r="GZ65">
        <f t="shared" si="233"/>
        <v>0</v>
      </c>
      <c r="HA65" s="2">
        <f t="shared" si="138"/>
        <v>28</v>
      </c>
      <c r="HB65" s="2">
        <f t="shared" si="138"/>
        <v>16</v>
      </c>
      <c r="HC65" s="2">
        <f t="shared" si="138"/>
        <v>4</v>
      </c>
      <c r="HD65" s="2">
        <v>0</v>
      </c>
      <c r="HE65" s="2">
        <v>0</v>
      </c>
    </row>
    <row r="66" spans="1:213" s="2" customFormat="1" x14ac:dyDescent="0.25">
      <c r="A66" s="3">
        <v>43221</v>
      </c>
      <c r="B66">
        <f t="shared" si="105"/>
        <v>2018</v>
      </c>
      <c r="C66" s="2">
        <v>22257321.130000114</v>
      </c>
      <c r="D66" s="2">
        <f>VLOOKUP(B66,'Historic CDM'!$B$127:$I$138,2,FALSE)/12</f>
        <v>1540949.8367355634</v>
      </c>
      <c r="E66" s="2">
        <f t="shared" si="163"/>
        <v>23798270.966735676</v>
      </c>
      <c r="F66" s="2">
        <v>45664.445673250855</v>
      </c>
      <c r="G66" s="230">
        <v>10164116.399999995</v>
      </c>
      <c r="H66" s="2">
        <f>VLOOKUP(B66,'Historic CDM'!$B$127:$I$138,3,FALSE)/12</f>
        <v>985266.86809067009</v>
      </c>
      <c r="I66" s="2">
        <f t="shared" si="164"/>
        <v>11149383.268090665</v>
      </c>
      <c r="J66" s="230">
        <v>4617.2265629632057</v>
      </c>
      <c r="K66" s="230">
        <v>20184651.209999993</v>
      </c>
      <c r="L66" s="2">
        <f>VLOOKUP(B66,'Historic CDM'!$B$127:$I$138,4,FALSE)/12</f>
        <v>1005711.4648512889</v>
      </c>
      <c r="M66" s="2">
        <f t="shared" si="165"/>
        <v>21190362.674851283</v>
      </c>
      <c r="N66" s="234">
        <v>52759.079999999987</v>
      </c>
      <c r="O66" s="16">
        <v>485</v>
      </c>
      <c r="P66" s="230">
        <v>12963054.550000001</v>
      </c>
      <c r="Q66" s="231">
        <f>VLOOKUP(B66,'Historic CDM'!$B$127:$I$138,5,FALSE)/12</f>
        <v>2791821.6893721353</v>
      </c>
      <c r="R66" s="2">
        <f t="shared" si="166"/>
        <v>15754876.239372136</v>
      </c>
      <c r="S66" s="2">
        <v>41439.680000000008</v>
      </c>
      <c r="T66" s="231">
        <v>15</v>
      </c>
      <c r="U66" s="230">
        <v>450496.96</v>
      </c>
      <c r="V66" s="2">
        <v>1709.6799999999998</v>
      </c>
      <c r="W66" s="2">
        <v>13180</v>
      </c>
      <c r="X66" s="231">
        <v>9144.5623200000009</v>
      </c>
      <c r="Y66" s="2">
        <v>25</v>
      </c>
      <c r="Z66" s="231">
        <v>129</v>
      </c>
      <c r="AA66" s="233">
        <v>169751.35</v>
      </c>
      <c r="AB66" s="232">
        <v>415</v>
      </c>
      <c r="AC66" s="237">
        <v>2394668.5199999986</v>
      </c>
      <c r="AD66" s="231">
        <f>VLOOKUP(B66,'Historic CDM'!$N$127:$S$138,2,FALSE)/12</f>
        <v>143404.61288818019</v>
      </c>
      <c r="AE66" s="2">
        <f t="shared" si="167"/>
        <v>2538073.1328881788</v>
      </c>
      <c r="AF66" s="246">
        <v>4771.2605133056641</v>
      </c>
      <c r="AG66" s="231">
        <v>1664352.2099999979</v>
      </c>
      <c r="AH66" s="231">
        <f>VLOOKUP(B66,'Historic CDM'!$N$127:$S$138,3,FALSE)/12</f>
        <v>44314.021685460873</v>
      </c>
      <c r="AI66" s="2">
        <f t="shared" si="168"/>
        <v>1708666.2316854587</v>
      </c>
      <c r="AJ66" s="247">
        <v>744.6395263671875</v>
      </c>
      <c r="AK66" s="231">
        <v>2910718.4499999993</v>
      </c>
      <c r="AL66" s="231">
        <f>VLOOKUP(B66,'Historic CDM'!$N$127:$S$138,4,FALSE)/12</f>
        <v>178859.23225379316</v>
      </c>
      <c r="AM66" s="2">
        <f t="shared" si="169"/>
        <v>3089577.6822537924</v>
      </c>
      <c r="AN66" s="232">
        <v>7990.8399999999992</v>
      </c>
      <c r="AO66" s="4">
        <v>58.750030517578125</v>
      </c>
      <c r="AP66" s="231">
        <v>30380</v>
      </c>
      <c r="AQ66" s="232">
        <v>98</v>
      </c>
      <c r="AR66" s="232">
        <v>534</v>
      </c>
      <c r="AS66" s="231">
        <v>13236.07</v>
      </c>
      <c r="AT66">
        <v>36</v>
      </c>
      <c r="AU66" s="100">
        <f>'Weather Thunder Bay'!D78</f>
        <v>290.2</v>
      </c>
      <c r="AV66" s="100">
        <f>'Weather Thunder Bay'!E78</f>
        <v>0</v>
      </c>
      <c r="AW66" s="100">
        <f>'Weather Thunder Bay'!F78</f>
        <v>228.4</v>
      </c>
      <c r="AX66" s="100">
        <f>'Weather Thunder Bay'!G78</f>
        <v>0.2</v>
      </c>
      <c r="AY66" s="100">
        <f>'Weather Thunder Bay'!H78</f>
        <v>168.91</v>
      </c>
      <c r="AZ66" s="100">
        <f>'Weather Thunder Bay'!I78</f>
        <v>2.7</v>
      </c>
      <c r="BA66" s="100">
        <f>'Weather Thunder Bay'!J78</f>
        <v>119.91</v>
      </c>
      <c r="BB66" s="100">
        <f>'Weather Thunder Bay'!K78</f>
        <v>15.7</v>
      </c>
      <c r="BC66" s="100">
        <f>'Weather Thunder Bay'!L78</f>
        <v>80.58</v>
      </c>
      <c r="BD66" s="100">
        <f>'Weather Thunder Bay'!M78</f>
        <v>38.369999999999997</v>
      </c>
      <c r="BE66" s="100">
        <f>'Weather Thunder Bay'!N78</f>
        <v>50.48</v>
      </c>
      <c r="BF66" s="100">
        <f>'Weather Thunder Bay'!O78</f>
        <v>70.27</v>
      </c>
      <c r="BG66" s="100">
        <f>'Weather Thunder Bay'!P78</f>
        <v>26.68</v>
      </c>
      <c r="BH66" s="100">
        <f>'Weather Thunder Bay'!Q78</f>
        <v>108.47</v>
      </c>
      <c r="BI66" s="100">
        <f>'Weather Thunder Bay'!R78</f>
        <v>10.63858036436115</v>
      </c>
      <c r="BJ66" s="100">
        <f>'Weather Kenora'!D78</f>
        <v>201.1</v>
      </c>
      <c r="BK66" s="100">
        <f>'Weather Kenora'!E78</f>
        <v>8</v>
      </c>
      <c r="BL66" s="100">
        <f>'Weather Kenora'!F78</f>
        <v>153.30000000000001</v>
      </c>
      <c r="BM66" s="100">
        <f>'Weather Kenora'!G78</f>
        <v>22.2</v>
      </c>
      <c r="BN66" s="100">
        <f>'Weather Kenora'!H78</f>
        <v>112.4</v>
      </c>
      <c r="BO66" s="100">
        <f>'Weather Kenora'!I78</f>
        <v>43.3</v>
      </c>
      <c r="BP66" s="100">
        <f>'Weather Kenora'!J78</f>
        <v>75.3</v>
      </c>
      <c r="BQ66" s="100">
        <f>'Weather Kenora'!K78</f>
        <v>68.2</v>
      </c>
      <c r="BR66" s="100">
        <f>'Weather Kenora'!L78</f>
        <v>45.1</v>
      </c>
      <c r="BS66" s="100">
        <f>'Weather Kenora'!M78</f>
        <v>100</v>
      </c>
      <c r="BT66" s="100">
        <f>'Weather Kenora'!N78</f>
        <v>27.7</v>
      </c>
      <c r="BU66" s="100">
        <f>'Weather Kenora'!O78</f>
        <v>144.6</v>
      </c>
      <c r="BV66" s="100">
        <f>'Weather Kenora'!P78</f>
        <v>16.5</v>
      </c>
      <c r="BW66" s="100">
        <f>'Weather Kenora'!Q78</f>
        <v>195.4</v>
      </c>
      <c r="BX66" s="100">
        <f>'Weather Kenora'!R78</f>
        <v>13.770967741935484</v>
      </c>
      <c r="BY66" s="5">
        <f>'Economic Variables'!D80</f>
        <v>7208.5</v>
      </c>
      <c r="BZ66" s="5">
        <f>'Economic Variables'!E80</f>
        <v>7176</v>
      </c>
      <c r="CA66" s="5">
        <f>'Economic Variables'!F80</f>
        <v>65.3</v>
      </c>
      <c r="CB66" s="5">
        <f>'Economic Variables'!G80</f>
        <v>65</v>
      </c>
      <c r="CC66" s="5">
        <f>'Economic Variables'!H80</f>
        <v>735936.1</v>
      </c>
      <c r="CD66" s="5">
        <f>'Economic Variables'!I80</f>
        <v>7987.4</v>
      </c>
      <c r="CE66" s="5">
        <f>'Economic Variables'!J80</f>
        <v>7214.6</v>
      </c>
      <c r="CF66" s="5">
        <f>'Economic Variables'!K80</f>
        <v>447.7</v>
      </c>
      <c r="CG66" s="5">
        <f>'Economic Variables'!L80</f>
        <v>7389.6</v>
      </c>
      <c r="CH66" s="5">
        <f>'Economic Variables'!M80</f>
        <v>277</v>
      </c>
      <c r="CI66" s="5">
        <f>'Economic Variables'!N80</f>
        <v>1087</v>
      </c>
      <c r="CJ66" s="5">
        <f t="shared" si="132"/>
        <v>15377</v>
      </c>
      <c r="CK66" s="5">
        <f>'Economic Variables'!P80</f>
        <v>731439</v>
      </c>
      <c r="CL66" s="5">
        <f>'Economic Variables'!Q80</f>
        <v>8038</v>
      </c>
      <c r="CM66" s="5">
        <f>'Economic Variables'!R80</f>
        <v>7479</v>
      </c>
      <c r="CN66" s="5">
        <f>'Economic Variables'!S80</f>
        <v>3201</v>
      </c>
      <c r="CO66" s="5">
        <f>'Economic Variables'!W80</f>
        <v>15558.666666666668</v>
      </c>
      <c r="CP66" s="5">
        <f>'Economic Variables'!X80</f>
        <v>38.333333333333336</v>
      </c>
      <c r="CQ66" s="5">
        <f>'Economic Variables'!Y80</f>
        <v>2.6666666666666665</v>
      </c>
      <c r="CR66" s="5">
        <f t="shared" si="133"/>
        <v>65</v>
      </c>
      <c r="CS66" s="69">
        <f t="shared" si="134"/>
        <v>1.8129133566428555</v>
      </c>
      <c r="CT66" s="5">
        <f t="shared" si="135"/>
        <v>4225</v>
      </c>
      <c r="CU66">
        <v>0</v>
      </c>
      <c r="CV66">
        <v>0</v>
      </c>
      <c r="CW66">
        <v>0</v>
      </c>
      <c r="CX66">
        <v>0</v>
      </c>
      <c r="CY66">
        <v>1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f t="shared" si="208"/>
        <v>1</v>
      </c>
      <c r="DH66">
        <f t="shared" si="208"/>
        <v>0</v>
      </c>
      <c r="DI66">
        <f t="shared" si="136"/>
        <v>1</v>
      </c>
      <c r="DJ66">
        <v>31</v>
      </c>
      <c r="DK66">
        <v>22</v>
      </c>
      <c r="DL66">
        <v>0</v>
      </c>
      <c r="DM66">
        <v>0</v>
      </c>
      <c r="DN66">
        <f t="shared" si="207"/>
        <v>0</v>
      </c>
      <c r="DO66">
        <v>0</v>
      </c>
      <c r="DP66" s="61">
        <f t="shared" si="170"/>
        <v>0</v>
      </c>
      <c r="DQ66" s="61">
        <f t="shared" si="171"/>
        <v>0</v>
      </c>
      <c r="DR66" s="61">
        <f t="shared" si="172"/>
        <v>0</v>
      </c>
      <c r="DS66" s="61">
        <f t="shared" si="173"/>
        <v>0</v>
      </c>
      <c r="DT66" s="61">
        <f t="shared" si="174"/>
        <v>0</v>
      </c>
      <c r="DU66" s="61">
        <f t="shared" si="175"/>
        <v>0</v>
      </c>
      <c r="DV66" s="61">
        <f t="shared" si="176"/>
        <v>0</v>
      </c>
      <c r="DW66" s="61">
        <f t="shared" si="177"/>
        <v>0</v>
      </c>
      <c r="DX66" s="61">
        <f t="shared" si="178"/>
        <v>0</v>
      </c>
      <c r="DY66" s="61">
        <f t="shared" si="179"/>
        <v>0</v>
      </c>
      <c r="DZ66" s="61">
        <f t="shared" si="180"/>
        <v>0</v>
      </c>
      <c r="EA66" s="61">
        <f t="shared" si="181"/>
        <v>0</v>
      </c>
      <c r="EB66" s="61">
        <f t="shared" si="182"/>
        <v>0</v>
      </c>
      <c r="EC66" s="61">
        <f t="shared" si="183"/>
        <v>0</v>
      </c>
      <c r="ED66" s="61">
        <f t="shared" si="184"/>
        <v>0</v>
      </c>
      <c r="EE66" s="61">
        <f t="shared" si="185"/>
        <v>0</v>
      </c>
      <c r="EF66" s="61">
        <f t="shared" si="186"/>
        <v>0</v>
      </c>
      <c r="EG66" s="61">
        <f t="shared" si="187"/>
        <v>0</v>
      </c>
      <c r="EH66" s="61">
        <f t="shared" si="188"/>
        <v>0</v>
      </c>
      <c r="EI66" s="61">
        <f t="shared" si="189"/>
        <v>0</v>
      </c>
      <c r="EJ66" s="61">
        <f t="shared" si="190"/>
        <v>0</v>
      </c>
      <c r="EK66" s="61">
        <f t="shared" si="191"/>
        <v>0</v>
      </c>
      <c r="EL66" s="61">
        <f t="shared" si="192"/>
        <v>0</v>
      </c>
      <c r="EM66" s="61">
        <f t="shared" si="193"/>
        <v>0</v>
      </c>
      <c r="EN66" s="61">
        <f t="shared" si="194"/>
        <v>0</v>
      </c>
      <c r="EO66" s="61">
        <f t="shared" si="195"/>
        <v>0</v>
      </c>
      <c r="EP66" s="61">
        <f t="shared" si="196"/>
        <v>0</v>
      </c>
      <c r="EQ66" s="61">
        <f t="shared" si="197"/>
        <v>0</v>
      </c>
      <c r="ER66" s="67">
        <f t="shared" si="139"/>
        <v>16.811463467889464</v>
      </c>
      <c r="ES66" s="67">
        <f t="shared" si="140"/>
        <v>77.894710140950977</v>
      </c>
      <c r="ET66" s="67">
        <f t="shared" si="141"/>
        <v>1985.9758833037754</v>
      </c>
      <c r="EU66" s="67">
        <f t="shared" si="142"/>
        <v>47742.049210218596</v>
      </c>
      <c r="EV66" s="61">
        <f t="shared" si="143"/>
        <v>1409.4022397639696</v>
      </c>
      <c r="EW66" s="61">
        <f t="shared" si="144"/>
        <v>33881.454278219644</v>
      </c>
      <c r="EX66" s="16">
        <f t="shared" si="145"/>
        <v>24651989.650000114</v>
      </c>
      <c r="EY66" s="16">
        <f t="shared" si="146"/>
        <v>1684354.4496237435</v>
      </c>
      <c r="EZ66" s="16">
        <f t="shared" si="147"/>
        <v>26336344.099623855</v>
      </c>
      <c r="FA66" s="16">
        <f t="shared" si="148"/>
        <v>50435.706186556519</v>
      </c>
      <c r="FB66" s="16">
        <f t="shared" si="149"/>
        <v>11828468.609999992</v>
      </c>
      <c r="FC66" s="16">
        <f t="shared" si="150"/>
        <v>1029580.8897761309</v>
      </c>
      <c r="FD66" s="16">
        <f t="shared" si="151"/>
        <v>12858049.499776125</v>
      </c>
      <c r="FE66" s="16">
        <f t="shared" si="152"/>
        <v>5361.8660893303932</v>
      </c>
      <c r="FF66" s="16">
        <f t="shared" si="153"/>
        <v>23095369.659999993</v>
      </c>
      <c r="FG66" s="16">
        <f t="shared" si="154"/>
        <v>1184570.6971050822</v>
      </c>
      <c r="FH66" s="16">
        <f t="shared" si="155"/>
        <v>24279940.357105076</v>
      </c>
      <c r="FI66" s="16">
        <f t="shared" si="156"/>
        <v>60749.919999999984</v>
      </c>
      <c r="FJ66" s="16">
        <f t="shared" si="157"/>
        <v>543.75003051757813</v>
      </c>
      <c r="FK66" s="16">
        <f t="shared" si="158"/>
        <v>12963054.550000001</v>
      </c>
      <c r="FL66" s="16">
        <f t="shared" si="159"/>
        <v>2791821.6893721353</v>
      </c>
      <c r="FM66" s="16">
        <f t="shared" si="160"/>
        <v>15754876.239372136</v>
      </c>
      <c r="FN66" s="16">
        <f t="shared" si="161"/>
        <v>41439.680000000008</v>
      </c>
      <c r="FO66" s="16">
        <f t="shared" si="162"/>
        <v>15</v>
      </c>
      <c r="FP66" s="16">
        <f t="shared" si="198"/>
        <v>480876.96</v>
      </c>
      <c r="FQ66" s="16">
        <f t="shared" si="199"/>
        <v>1807.6799999999998</v>
      </c>
      <c r="FR66" s="16">
        <f t="shared" si="200"/>
        <v>13714</v>
      </c>
      <c r="FS66" s="16">
        <f t="shared" si="201"/>
        <v>9144.5623200000009</v>
      </c>
      <c r="FT66" s="16">
        <f t="shared" si="202"/>
        <v>25</v>
      </c>
      <c r="FU66" s="16">
        <f t="shared" si="203"/>
        <v>419.2</v>
      </c>
      <c r="FV66" s="16">
        <f t="shared" si="204"/>
        <v>182987.42</v>
      </c>
      <c r="FW66" s="16">
        <f t="shared" si="205"/>
        <v>451</v>
      </c>
      <c r="FX66">
        <f t="shared" si="206"/>
        <v>0</v>
      </c>
      <c r="FY66">
        <f t="shared" si="234"/>
        <v>0</v>
      </c>
      <c r="FZ66">
        <f t="shared" si="235"/>
        <v>0</v>
      </c>
      <c r="GA66">
        <f t="shared" si="236"/>
        <v>0</v>
      </c>
      <c r="GB66">
        <f t="shared" si="209"/>
        <v>0</v>
      </c>
      <c r="GC66">
        <f t="shared" si="210"/>
        <v>0</v>
      </c>
      <c r="GD66">
        <f t="shared" si="211"/>
        <v>0</v>
      </c>
      <c r="GE66">
        <f t="shared" si="212"/>
        <v>0</v>
      </c>
      <c r="GF66">
        <f t="shared" si="213"/>
        <v>0</v>
      </c>
      <c r="GG66">
        <f t="shared" si="214"/>
        <v>0</v>
      </c>
      <c r="GH66">
        <f t="shared" si="215"/>
        <v>0</v>
      </c>
      <c r="GI66">
        <f t="shared" si="216"/>
        <v>0</v>
      </c>
      <c r="GJ66">
        <f t="shared" si="217"/>
        <v>0</v>
      </c>
      <c r="GK66">
        <f t="shared" si="218"/>
        <v>0</v>
      </c>
      <c r="GL66">
        <f t="shared" si="219"/>
        <v>0</v>
      </c>
      <c r="GM66">
        <f t="shared" si="220"/>
        <v>0</v>
      </c>
      <c r="GN66">
        <f t="shared" si="221"/>
        <v>0</v>
      </c>
      <c r="GO66">
        <f t="shared" si="222"/>
        <v>0</v>
      </c>
      <c r="GP66">
        <f t="shared" si="223"/>
        <v>0</v>
      </c>
      <c r="GQ66">
        <f t="shared" si="224"/>
        <v>0</v>
      </c>
      <c r="GR66">
        <f t="shared" si="225"/>
        <v>0</v>
      </c>
      <c r="GS66">
        <f t="shared" si="226"/>
        <v>0</v>
      </c>
      <c r="GT66">
        <f t="shared" si="227"/>
        <v>0</v>
      </c>
      <c r="GU66">
        <f t="shared" si="228"/>
        <v>0</v>
      </c>
      <c r="GV66">
        <f t="shared" si="229"/>
        <v>0</v>
      </c>
      <c r="GW66">
        <f t="shared" si="230"/>
        <v>0</v>
      </c>
      <c r="GX66">
        <f t="shared" si="231"/>
        <v>0</v>
      </c>
      <c r="GY66">
        <f t="shared" si="232"/>
        <v>0</v>
      </c>
      <c r="GZ66">
        <f t="shared" si="233"/>
        <v>0</v>
      </c>
      <c r="HA66" s="2">
        <f t="shared" si="138"/>
        <v>29</v>
      </c>
      <c r="HB66" s="2">
        <f t="shared" si="138"/>
        <v>17</v>
      </c>
      <c r="HC66" s="2">
        <f t="shared" si="138"/>
        <v>5</v>
      </c>
      <c r="HD66" s="2">
        <v>0</v>
      </c>
      <c r="HE66" s="2">
        <v>0</v>
      </c>
    </row>
    <row r="67" spans="1:213" s="2" customFormat="1" x14ac:dyDescent="0.25">
      <c r="A67" s="3">
        <v>43252</v>
      </c>
      <c r="B67">
        <f t="shared" si="105"/>
        <v>2018</v>
      </c>
      <c r="C67" s="2">
        <v>22043421.549999814</v>
      </c>
      <c r="D67" s="2">
        <f>VLOOKUP(B67,'Historic CDM'!$B$127:$I$138,2,FALSE)/12</f>
        <v>1540949.8367355634</v>
      </c>
      <c r="E67" s="2">
        <f t="shared" si="163"/>
        <v>23584371.38673538</v>
      </c>
      <c r="F67" s="2">
        <v>45640.222836625428</v>
      </c>
      <c r="G67" s="230">
        <v>9810718.7699999996</v>
      </c>
      <c r="H67" s="2">
        <f>VLOOKUP(B67,'Historic CDM'!$B$127:$I$138,3,FALSE)/12</f>
        <v>985266.86809067009</v>
      </c>
      <c r="I67" s="2">
        <f t="shared" si="164"/>
        <v>10795985.63809067</v>
      </c>
      <c r="J67" s="230">
        <v>4625.1132814816028</v>
      </c>
      <c r="K67" s="230">
        <v>19484451.02</v>
      </c>
      <c r="L67" s="2">
        <f>VLOOKUP(B67,'Historic CDM'!$B$127:$I$138,4,FALSE)/12</f>
        <v>1005711.4648512889</v>
      </c>
      <c r="M67" s="2">
        <f t="shared" si="165"/>
        <v>20490162.48485129</v>
      </c>
      <c r="N67" s="234">
        <v>52169.029999999992</v>
      </c>
      <c r="O67" s="16">
        <v>486.6</v>
      </c>
      <c r="P67" s="230">
        <v>12320673.9</v>
      </c>
      <c r="Q67" s="231">
        <f>VLOOKUP(B67,'Historic CDM'!$B$127:$I$138,5,FALSE)/12</f>
        <v>2791821.6893721353</v>
      </c>
      <c r="R67" s="2">
        <f t="shared" si="166"/>
        <v>15112495.589372136</v>
      </c>
      <c r="S67" s="2">
        <v>40779.079999999994</v>
      </c>
      <c r="T67" s="231">
        <v>14</v>
      </c>
      <c r="U67" s="230">
        <v>401771.1</v>
      </c>
      <c r="V67" s="2">
        <v>1709.6799999999998</v>
      </c>
      <c r="W67" s="2">
        <v>13180</v>
      </c>
      <c r="X67" s="231">
        <v>9144.5623200000009</v>
      </c>
      <c r="Y67" s="2">
        <v>25</v>
      </c>
      <c r="Z67" s="231">
        <v>129</v>
      </c>
      <c r="AA67" s="233">
        <v>169751.09999999998</v>
      </c>
      <c r="AB67" s="232">
        <v>415</v>
      </c>
      <c r="AC67" s="237">
        <v>2608076.4699999983</v>
      </c>
      <c r="AD67" s="231">
        <f>VLOOKUP(B67,'Historic CDM'!$N$127:$S$138,2,FALSE)/12</f>
        <v>143404.61288818019</v>
      </c>
      <c r="AE67" s="2">
        <f t="shared" si="167"/>
        <v>2751481.0828881785</v>
      </c>
      <c r="AF67" s="246">
        <v>4770.130256652832</v>
      </c>
      <c r="AG67" s="231">
        <v>1775973.5699999975</v>
      </c>
      <c r="AH67" s="231">
        <f>VLOOKUP(B67,'Historic CDM'!$N$127:$S$138,3,FALSE)/12</f>
        <v>44314.021685460873</v>
      </c>
      <c r="AI67" s="2">
        <f t="shared" si="168"/>
        <v>1820287.5916854583</v>
      </c>
      <c r="AJ67" s="247">
        <v>742.31976318359375</v>
      </c>
      <c r="AK67" s="231">
        <v>2915127.56</v>
      </c>
      <c r="AL67" s="231">
        <f>VLOOKUP(B67,'Historic CDM'!$N$127:$S$138,4,FALSE)/12</f>
        <v>178859.23225379316</v>
      </c>
      <c r="AM67" s="2">
        <f t="shared" si="169"/>
        <v>3093986.7922537932</v>
      </c>
      <c r="AN67" s="232">
        <v>7648.8799999999992</v>
      </c>
      <c r="AO67" s="4">
        <v>58.875015258789063</v>
      </c>
      <c r="AP67" s="231">
        <v>29400</v>
      </c>
      <c r="AQ67" s="232">
        <v>98</v>
      </c>
      <c r="AR67" s="232">
        <v>534</v>
      </c>
      <c r="AS67" s="231">
        <v>12808.8</v>
      </c>
      <c r="AT67">
        <v>36</v>
      </c>
      <c r="AU67" s="100">
        <f>'Weather Thunder Bay'!D79</f>
        <v>159.9</v>
      </c>
      <c r="AV67" s="100">
        <f>'Weather Thunder Bay'!E79</f>
        <v>0.9</v>
      </c>
      <c r="AW67" s="100">
        <f>'Weather Thunder Bay'!F79</f>
        <v>104.4</v>
      </c>
      <c r="AX67" s="100">
        <f>'Weather Thunder Bay'!G79</f>
        <v>5.4</v>
      </c>
      <c r="AY67" s="100">
        <f>'Weather Thunder Bay'!H79</f>
        <v>59.6</v>
      </c>
      <c r="AZ67" s="100">
        <f>'Weather Thunder Bay'!I79</f>
        <v>20.6</v>
      </c>
      <c r="BA67" s="100">
        <f>'Weather Thunder Bay'!J79</f>
        <v>27.4</v>
      </c>
      <c r="BB67" s="100">
        <f>'Weather Thunder Bay'!K79</f>
        <v>48.4</v>
      </c>
      <c r="BC67" s="100">
        <f>'Weather Thunder Bay'!L79</f>
        <v>9</v>
      </c>
      <c r="BD67" s="100">
        <f>'Weather Thunder Bay'!M79</f>
        <v>90</v>
      </c>
      <c r="BE67" s="100">
        <f>'Weather Thunder Bay'!N79</f>
        <v>1.1000000000000001</v>
      </c>
      <c r="BF67" s="100">
        <f>'Weather Thunder Bay'!O79</f>
        <v>142.1</v>
      </c>
      <c r="BG67" s="100">
        <f>'Weather Thunder Bay'!P79</f>
        <v>0</v>
      </c>
      <c r="BH67" s="100">
        <f>'Weather Thunder Bay'!Q79</f>
        <v>201</v>
      </c>
      <c r="BI67" s="100">
        <f>'Weather Thunder Bay'!R79</f>
        <v>14.699999999999998</v>
      </c>
      <c r="BJ67" s="100">
        <f>'Weather Kenora'!D79</f>
        <v>64</v>
      </c>
      <c r="BK67" s="100">
        <f>'Weather Kenora'!E79</f>
        <v>26.5</v>
      </c>
      <c r="BL67" s="100">
        <f>'Weather Kenora'!F79</f>
        <v>37.6</v>
      </c>
      <c r="BM67" s="100">
        <f>'Weather Kenora'!G79</f>
        <v>60.1</v>
      </c>
      <c r="BN67" s="100">
        <f>'Weather Kenora'!H79</f>
        <v>20.399999999999999</v>
      </c>
      <c r="BO67" s="100">
        <f>'Weather Kenora'!I79</f>
        <v>102.9</v>
      </c>
      <c r="BP67" s="100">
        <f>'Weather Kenora'!J79</f>
        <v>9.9</v>
      </c>
      <c r="BQ67" s="100">
        <f>'Weather Kenora'!K79</f>
        <v>152.4</v>
      </c>
      <c r="BR67" s="100">
        <f>'Weather Kenora'!L79</f>
        <v>2.1</v>
      </c>
      <c r="BS67" s="100">
        <f>'Weather Kenora'!M79</f>
        <v>204.6</v>
      </c>
      <c r="BT67" s="100">
        <f>'Weather Kenora'!N79</f>
        <v>0</v>
      </c>
      <c r="BU67" s="100">
        <f>'Weather Kenora'!O79</f>
        <v>262.5</v>
      </c>
      <c r="BV67" s="100">
        <f>'Weather Kenora'!P79</f>
        <v>0</v>
      </c>
      <c r="BW67" s="100">
        <f>'Weather Kenora'!Q79</f>
        <v>322.5</v>
      </c>
      <c r="BX67" s="100">
        <f>'Weather Kenora'!R79</f>
        <v>18.75</v>
      </c>
      <c r="BY67" s="5">
        <f>'Economic Variables'!D81</f>
        <v>7221.1</v>
      </c>
      <c r="BZ67" s="5">
        <f>'Economic Variables'!E81</f>
        <v>7264.3</v>
      </c>
      <c r="CA67" s="5">
        <f>'Economic Variables'!F81</f>
        <v>65.8</v>
      </c>
      <c r="CB67" s="5">
        <f>'Economic Variables'!G81</f>
        <v>66.3</v>
      </c>
      <c r="CC67" s="5">
        <f>'Economic Variables'!H81</f>
        <v>735936.1</v>
      </c>
      <c r="CD67" s="5">
        <f>'Economic Variables'!I81</f>
        <v>7987.4</v>
      </c>
      <c r="CE67" s="5">
        <f>'Economic Variables'!J81</f>
        <v>7214.6</v>
      </c>
      <c r="CF67" s="5">
        <f>'Economic Variables'!K81</f>
        <v>447.7</v>
      </c>
      <c r="CG67" s="5">
        <f>'Economic Variables'!L81</f>
        <v>7389.6</v>
      </c>
      <c r="CH67" s="5">
        <f>'Economic Variables'!M81</f>
        <v>277</v>
      </c>
      <c r="CI67" s="5">
        <f>'Economic Variables'!N81</f>
        <v>1087</v>
      </c>
      <c r="CJ67" s="5">
        <f t="shared" si="132"/>
        <v>15377</v>
      </c>
      <c r="CK67" s="5">
        <f>'Economic Variables'!P81</f>
        <v>731439</v>
      </c>
      <c r="CL67" s="5">
        <f>'Economic Variables'!Q81</f>
        <v>8038</v>
      </c>
      <c r="CM67" s="5">
        <f>'Economic Variables'!R81</f>
        <v>7479</v>
      </c>
      <c r="CN67" s="5">
        <f>'Economic Variables'!S81</f>
        <v>3201</v>
      </c>
      <c r="CO67" s="5">
        <f>'Economic Variables'!W81</f>
        <v>17874</v>
      </c>
      <c r="CP67" s="5">
        <f>'Economic Variables'!X81</f>
        <v>44</v>
      </c>
      <c r="CQ67" s="5">
        <f>'Economic Variables'!Y81</f>
        <v>3</v>
      </c>
      <c r="CR67" s="5">
        <f t="shared" si="133"/>
        <v>66</v>
      </c>
      <c r="CS67" s="69">
        <f t="shared" si="134"/>
        <v>1.8195439355418688</v>
      </c>
      <c r="CT67" s="5">
        <f t="shared" si="135"/>
        <v>4356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1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f t="shared" si="208"/>
        <v>0</v>
      </c>
      <c r="DH67">
        <f t="shared" si="208"/>
        <v>0</v>
      </c>
      <c r="DI67">
        <f t="shared" si="136"/>
        <v>0</v>
      </c>
      <c r="DJ67">
        <v>30</v>
      </c>
      <c r="DK67">
        <v>21</v>
      </c>
      <c r="DL67">
        <v>0</v>
      </c>
      <c r="DM67">
        <v>0</v>
      </c>
      <c r="DN67">
        <f t="shared" si="207"/>
        <v>0</v>
      </c>
      <c r="DO67">
        <v>0</v>
      </c>
      <c r="DP67" s="61">
        <f t="shared" si="170"/>
        <v>0</v>
      </c>
      <c r="DQ67" s="61">
        <f t="shared" si="171"/>
        <v>0</v>
      </c>
      <c r="DR67" s="61">
        <f t="shared" si="172"/>
        <v>0</v>
      </c>
      <c r="DS67" s="61">
        <f t="shared" si="173"/>
        <v>0</v>
      </c>
      <c r="DT67" s="61">
        <f t="shared" si="174"/>
        <v>0</v>
      </c>
      <c r="DU67" s="61">
        <f t="shared" si="175"/>
        <v>0</v>
      </c>
      <c r="DV67" s="61">
        <f t="shared" si="176"/>
        <v>0</v>
      </c>
      <c r="DW67" s="61">
        <f t="shared" si="177"/>
        <v>0</v>
      </c>
      <c r="DX67" s="61">
        <f t="shared" si="178"/>
        <v>0</v>
      </c>
      <c r="DY67" s="61">
        <f t="shared" si="179"/>
        <v>0</v>
      </c>
      <c r="DZ67" s="61">
        <f t="shared" si="180"/>
        <v>0</v>
      </c>
      <c r="EA67" s="61">
        <f t="shared" si="181"/>
        <v>0</v>
      </c>
      <c r="EB67" s="61">
        <f t="shared" si="182"/>
        <v>0</v>
      </c>
      <c r="EC67" s="61">
        <f t="shared" si="183"/>
        <v>0</v>
      </c>
      <c r="ED67" s="61">
        <f t="shared" si="184"/>
        <v>0</v>
      </c>
      <c r="EE67" s="61">
        <f t="shared" si="185"/>
        <v>0</v>
      </c>
      <c r="EF67" s="61">
        <f t="shared" si="186"/>
        <v>0</v>
      </c>
      <c r="EG67" s="61">
        <f t="shared" si="187"/>
        <v>0</v>
      </c>
      <c r="EH67" s="61">
        <f t="shared" si="188"/>
        <v>0</v>
      </c>
      <c r="EI67" s="61">
        <f t="shared" si="189"/>
        <v>0</v>
      </c>
      <c r="EJ67" s="61">
        <f t="shared" si="190"/>
        <v>0</v>
      </c>
      <c r="EK67" s="61">
        <f t="shared" si="191"/>
        <v>0</v>
      </c>
      <c r="EL67" s="61">
        <f t="shared" si="192"/>
        <v>0</v>
      </c>
      <c r="EM67" s="61">
        <f t="shared" si="193"/>
        <v>0</v>
      </c>
      <c r="EN67" s="61">
        <f t="shared" si="194"/>
        <v>0</v>
      </c>
      <c r="EO67" s="61">
        <f t="shared" si="195"/>
        <v>0</v>
      </c>
      <c r="EP67" s="61">
        <f t="shared" si="196"/>
        <v>0</v>
      </c>
      <c r="EQ67" s="61">
        <f t="shared" si="197"/>
        <v>0</v>
      </c>
      <c r="ER67" s="67">
        <f t="shared" si="139"/>
        <v>17.224843877412276</v>
      </c>
      <c r="ES67" s="67">
        <f t="shared" si="140"/>
        <v>77.806999750085382</v>
      </c>
      <c r="ET67" s="67">
        <f t="shared" si="141"/>
        <v>2005.1829492152826</v>
      </c>
      <c r="EU67" s="67">
        <f t="shared" si="142"/>
        <v>51403.046222354205</v>
      </c>
      <c r="EV67" s="61">
        <f t="shared" si="143"/>
        <v>1403.628064450698</v>
      </c>
      <c r="EW67" s="61">
        <f t="shared" si="144"/>
        <v>35982.13235564794</v>
      </c>
      <c r="EX67" s="16">
        <f t="shared" si="145"/>
        <v>24651498.019999813</v>
      </c>
      <c r="EY67" s="16">
        <f t="shared" si="146"/>
        <v>1684354.4496237435</v>
      </c>
      <c r="EZ67" s="16">
        <f t="shared" si="147"/>
        <v>26335852.469623558</v>
      </c>
      <c r="FA67" s="16">
        <f t="shared" si="148"/>
        <v>50410.35309327826</v>
      </c>
      <c r="FB67" s="16">
        <f t="shared" si="149"/>
        <v>11586692.339999996</v>
      </c>
      <c r="FC67" s="16">
        <f t="shared" si="150"/>
        <v>1029580.8897761309</v>
      </c>
      <c r="FD67" s="16">
        <f t="shared" si="151"/>
        <v>12616273.229776129</v>
      </c>
      <c r="FE67" s="16">
        <f t="shared" si="152"/>
        <v>5367.4330446651966</v>
      </c>
      <c r="FF67" s="16">
        <f t="shared" si="153"/>
        <v>22399578.579999998</v>
      </c>
      <c r="FG67" s="16">
        <f t="shared" si="154"/>
        <v>1184570.6971050822</v>
      </c>
      <c r="FH67" s="16">
        <f t="shared" si="155"/>
        <v>23584149.277105082</v>
      </c>
      <c r="FI67" s="16">
        <f t="shared" si="156"/>
        <v>59817.909999999989</v>
      </c>
      <c r="FJ67" s="16">
        <f t="shared" si="157"/>
        <v>545.47501525878909</v>
      </c>
      <c r="FK67" s="16">
        <f t="shared" si="158"/>
        <v>12320673.9</v>
      </c>
      <c r="FL67" s="16">
        <f t="shared" si="159"/>
        <v>2791821.6893721353</v>
      </c>
      <c r="FM67" s="16">
        <f t="shared" si="160"/>
        <v>15112495.589372136</v>
      </c>
      <c r="FN67" s="16">
        <f t="shared" si="161"/>
        <v>40779.079999999994</v>
      </c>
      <c r="FO67" s="16">
        <f t="shared" si="162"/>
        <v>14</v>
      </c>
      <c r="FP67" s="16">
        <f t="shared" si="198"/>
        <v>431171.1</v>
      </c>
      <c r="FQ67" s="16">
        <f t="shared" si="199"/>
        <v>1807.6799999999998</v>
      </c>
      <c r="FR67" s="16">
        <f t="shared" si="200"/>
        <v>13714</v>
      </c>
      <c r="FS67" s="16">
        <f t="shared" si="201"/>
        <v>9144.5623200000009</v>
      </c>
      <c r="FT67" s="16">
        <f t="shared" si="202"/>
        <v>25</v>
      </c>
      <c r="FU67" s="16">
        <f t="shared" si="203"/>
        <v>288.89999999999998</v>
      </c>
      <c r="FV67" s="16">
        <f t="shared" si="204"/>
        <v>182559.89999999997</v>
      </c>
      <c r="FW67" s="16">
        <f t="shared" si="205"/>
        <v>451</v>
      </c>
      <c r="FX67">
        <f t="shared" si="206"/>
        <v>0</v>
      </c>
      <c r="FY67">
        <f t="shared" si="234"/>
        <v>0</v>
      </c>
      <c r="FZ67">
        <f t="shared" si="235"/>
        <v>0</v>
      </c>
      <c r="GA67">
        <f t="shared" si="236"/>
        <v>0</v>
      </c>
      <c r="GB67">
        <f t="shared" si="209"/>
        <v>0</v>
      </c>
      <c r="GC67">
        <f t="shared" si="210"/>
        <v>0</v>
      </c>
      <c r="GD67">
        <f t="shared" si="211"/>
        <v>0</v>
      </c>
      <c r="GE67">
        <f t="shared" si="212"/>
        <v>0</v>
      </c>
      <c r="GF67">
        <f t="shared" si="213"/>
        <v>0</v>
      </c>
      <c r="GG67">
        <f t="shared" si="214"/>
        <v>0</v>
      </c>
      <c r="GH67">
        <f t="shared" si="215"/>
        <v>0</v>
      </c>
      <c r="GI67">
        <f t="shared" si="216"/>
        <v>0</v>
      </c>
      <c r="GJ67">
        <f t="shared" si="217"/>
        <v>0</v>
      </c>
      <c r="GK67">
        <f t="shared" si="218"/>
        <v>0</v>
      </c>
      <c r="GL67">
        <f t="shared" si="219"/>
        <v>0</v>
      </c>
      <c r="GM67">
        <f t="shared" si="220"/>
        <v>0</v>
      </c>
      <c r="GN67">
        <f t="shared" si="221"/>
        <v>0</v>
      </c>
      <c r="GO67">
        <f t="shared" si="222"/>
        <v>0</v>
      </c>
      <c r="GP67">
        <f t="shared" si="223"/>
        <v>0</v>
      </c>
      <c r="GQ67">
        <f t="shared" si="224"/>
        <v>0</v>
      </c>
      <c r="GR67">
        <f t="shared" si="225"/>
        <v>0</v>
      </c>
      <c r="GS67">
        <f t="shared" si="226"/>
        <v>0</v>
      </c>
      <c r="GT67">
        <f t="shared" si="227"/>
        <v>0</v>
      </c>
      <c r="GU67">
        <f t="shared" si="228"/>
        <v>0</v>
      </c>
      <c r="GV67">
        <f t="shared" si="229"/>
        <v>0</v>
      </c>
      <c r="GW67">
        <f t="shared" si="230"/>
        <v>0</v>
      </c>
      <c r="GX67">
        <f t="shared" si="231"/>
        <v>0</v>
      </c>
      <c r="GY67">
        <f t="shared" si="232"/>
        <v>0</v>
      </c>
      <c r="GZ67">
        <f t="shared" si="233"/>
        <v>0</v>
      </c>
      <c r="HA67" s="2">
        <f t="shared" si="138"/>
        <v>30</v>
      </c>
      <c r="HB67" s="2">
        <f t="shared" si="138"/>
        <v>18</v>
      </c>
      <c r="HC67" s="2">
        <f t="shared" si="138"/>
        <v>6</v>
      </c>
      <c r="HD67" s="2">
        <v>0</v>
      </c>
      <c r="HE67" s="2">
        <v>0</v>
      </c>
    </row>
    <row r="68" spans="1:213" s="2" customFormat="1" x14ac:dyDescent="0.25">
      <c r="A68" s="3">
        <v>43282</v>
      </c>
      <c r="B68">
        <f t="shared" si="105"/>
        <v>2018</v>
      </c>
      <c r="C68" s="2">
        <v>25106880.169999857</v>
      </c>
      <c r="D68" s="2">
        <f>VLOOKUP(B68,'Historic CDM'!$B$127:$I$138,2,FALSE)/12</f>
        <v>1540949.8367355634</v>
      </c>
      <c r="E68" s="2">
        <f t="shared" si="163"/>
        <v>26647830.006735422</v>
      </c>
      <c r="F68" s="2">
        <v>45613.111418312714</v>
      </c>
      <c r="G68" s="230">
        <v>10794840.249999994</v>
      </c>
      <c r="H68" s="2">
        <f>VLOOKUP(B68,'Historic CDM'!$B$127:$I$138,3,FALSE)/12</f>
        <v>985266.86809067009</v>
      </c>
      <c r="I68" s="2">
        <f t="shared" si="164"/>
        <v>11780107.118090665</v>
      </c>
      <c r="J68" s="230">
        <v>4622.5566407408014</v>
      </c>
      <c r="K68" s="230">
        <v>20863618.500000004</v>
      </c>
      <c r="L68" s="2">
        <f>VLOOKUP(B68,'Historic CDM'!$B$127:$I$138,4,FALSE)/12</f>
        <v>1005711.4648512889</v>
      </c>
      <c r="M68" s="2">
        <f t="shared" si="165"/>
        <v>21869329.964851294</v>
      </c>
      <c r="N68" s="234">
        <v>53140.409999999996</v>
      </c>
      <c r="O68" s="16">
        <v>482.6</v>
      </c>
      <c r="P68" s="230">
        <v>13245127.890000001</v>
      </c>
      <c r="Q68" s="231">
        <f>VLOOKUP(B68,'Historic CDM'!$B$127:$I$138,5,FALSE)/12</f>
        <v>2791821.6893721353</v>
      </c>
      <c r="R68" s="2">
        <f t="shared" si="166"/>
        <v>16036949.579372136</v>
      </c>
      <c r="S68" s="2">
        <v>41782.199999999997</v>
      </c>
      <c r="T68" s="231">
        <v>15</v>
      </c>
      <c r="U68" s="230">
        <v>411502.99</v>
      </c>
      <c r="V68" s="2">
        <v>1659.3</v>
      </c>
      <c r="W68" s="2">
        <v>13180</v>
      </c>
      <c r="X68" s="231">
        <v>9144.5623200000009</v>
      </c>
      <c r="Y68" s="2">
        <v>25</v>
      </c>
      <c r="Z68" s="231">
        <v>129</v>
      </c>
      <c r="AA68" s="233">
        <v>169751.35</v>
      </c>
      <c r="AB68" s="232">
        <v>415</v>
      </c>
      <c r="AC68" s="237">
        <v>2968600.8600000055</v>
      </c>
      <c r="AD68" s="231">
        <f>VLOOKUP(B68,'Historic CDM'!$N$127:$S$138,2,FALSE)/12</f>
        <v>143404.61288818019</v>
      </c>
      <c r="AE68" s="2">
        <f t="shared" si="167"/>
        <v>3112005.4728881856</v>
      </c>
      <c r="AF68" s="246">
        <v>4768.565128326416</v>
      </c>
      <c r="AG68" s="231">
        <v>1942917.1299999994</v>
      </c>
      <c r="AH68" s="231">
        <f>VLOOKUP(B68,'Historic CDM'!$N$127:$S$138,3,FALSE)/12</f>
        <v>44314.021685460873</v>
      </c>
      <c r="AI68" s="2">
        <f t="shared" si="168"/>
        <v>1987231.1516854602</v>
      </c>
      <c r="AJ68" s="247">
        <v>740.15988159179688</v>
      </c>
      <c r="AK68" s="231">
        <v>3276018.0500000003</v>
      </c>
      <c r="AL68" s="231">
        <f>VLOOKUP(B68,'Historic CDM'!$N$127:$S$138,4,FALSE)/12</f>
        <v>178859.23225379316</v>
      </c>
      <c r="AM68" s="2">
        <f t="shared" si="169"/>
        <v>3454877.2822537934</v>
      </c>
      <c r="AN68" s="232">
        <v>7789.96</v>
      </c>
      <c r="AO68" s="4">
        <v>58.937507629394531</v>
      </c>
      <c r="AP68" s="231">
        <v>19747</v>
      </c>
      <c r="AQ68" s="232">
        <v>98</v>
      </c>
      <c r="AR68" s="232">
        <v>534</v>
      </c>
      <c r="AS68" s="231">
        <v>13234.83</v>
      </c>
      <c r="AT68">
        <v>36</v>
      </c>
      <c r="AU68" s="100">
        <f>'Weather Thunder Bay'!D80</f>
        <v>49.7</v>
      </c>
      <c r="AV68" s="100">
        <f>'Weather Thunder Bay'!E80</f>
        <v>16</v>
      </c>
      <c r="AW68" s="100">
        <f>'Weather Thunder Bay'!F80</f>
        <v>15.8</v>
      </c>
      <c r="AX68" s="100">
        <f>'Weather Thunder Bay'!G80</f>
        <v>44.1</v>
      </c>
      <c r="AY68" s="100">
        <f>'Weather Thunder Bay'!H80</f>
        <v>0.7</v>
      </c>
      <c r="AZ68" s="100">
        <f>'Weather Thunder Bay'!I80</f>
        <v>91</v>
      </c>
      <c r="BA68" s="100">
        <f>'Weather Thunder Bay'!J80</f>
        <v>0</v>
      </c>
      <c r="BB68" s="100">
        <f>'Weather Thunder Bay'!K80</f>
        <v>152.30000000000001</v>
      </c>
      <c r="BC68" s="100">
        <f>'Weather Thunder Bay'!L80</f>
        <v>0</v>
      </c>
      <c r="BD68" s="100">
        <f>'Weather Thunder Bay'!M80</f>
        <v>214.3</v>
      </c>
      <c r="BE68" s="100">
        <f>'Weather Thunder Bay'!N80</f>
        <v>0</v>
      </c>
      <c r="BF68" s="100">
        <f>'Weather Thunder Bay'!O80</f>
        <v>276.3</v>
      </c>
      <c r="BG68" s="100">
        <f>'Weather Thunder Bay'!P80</f>
        <v>0</v>
      </c>
      <c r="BH68" s="100">
        <f>'Weather Thunder Bay'!Q80</f>
        <v>338.3</v>
      </c>
      <c r="BI68" s="100">
        <f>'Weather Thunder Bay'!R80</f>
        <v>18.912903225806453</v>
      </c>
      <c r="BJ68" s="100">
        <f>'Weather Kenora'!D80</f>
        <v>26.8</v>
      </c>
      <c r="BK68" s="100">
        <f>'Weather Kenora'!E80</f>
        <v>45.9</v>
      </c>
      <c r="BL68" s="100">
        <f>'Weather Kenora'!F80</f>
        <v>5.8</v>
      </c>
      <c r="BM68" s="100">
        <f>'Weather Kenora'!G80</f>
        <v>86.9</v>
      </c>
      <c r="BN68" s="100">
        <f>'Weather Kenora'!H80</f>
        <v>0.8</v>
      </c>
      <c r="BO68" s="100">
        <f>'Weather Kenora'!I80</f>
        <v>143.9</v>
      </c>
      <c r="BP68" s="100">
        <f>'Weather Kenora'!J80</f>
        <v>0</v>
      </c>
      <c r="BQ68" s="100">
        <f>'Weather Kenora'!K80</f>
        <v>205.1</v>
      </c>
      <c r="BR68" s="100">
        <f>'Weather Kenora'!L80</f>
        <v>0</v>
      </c>
      <c r="BS68" s="100">
        <f>'Weather Kenora'!M80</f>
        <v>267.10000000000002</v>
      </c>
      <c r="BT68" s="100">
        <f>'Weather Kenora'!N80</f>
        <v>0</v>
      </c>
      <c r="BU68" s="100">
        <f>'Weather Kenora'!O80</f>
        <v>329.1</v>
      </c>
      <c r="BV68" s="100">
        <f>'Weather Kenora'!P80</f>
        <v>0</v>
      </c>
      <c r="BW68" s="100">
        <f>'Weather Kenora'!Q80</f>
        <v>391.1</v>
      </c>
      <c r="BX68" s="100">
        <f>'Weather Kenora'!R80</f>
        <v>20.616129032258065</v>
      </c>
      <c r="BY68" s="5">
        <f>'Economic Variables'!D82</f>
        <v>7255</v>
      </c>
      <c r="BZ68" s="5">
        <f>'Economic Variables'!E82</f>
        <v>7345.7</v>
      </c>
      <c r="CA68" s="5">
        <f>'Economic Variables'!F82</f>
        <v>65.8</v>
      </c>
      <c r="CB68" s="5">
        <f>'Economic Variables'!G82</f>
        <v>67.099999999999994</v>
      </c>
      <c r="CC68" s="5">
        <f>'Economic Variables'!H82</f>
        <v>735936.1</v>
      </c>
      <c r="CD68" s="5">
        <f>'Economic Variables'!I82</f>
        <v>7987.4</v>
      </c>
      <c r="CE68" s="5">
        <f>'Economic Variables'!J82</f>
        <v>7214.6</v>
      </c>
      <c r="CF68" s="5">
        <f>'Economic Variables'!K82</f>
        <v>447.7</v>
      </c>
      <c r="CG68" s="5">
        <f>'Economic Variables'!L82</f>
        <v>7389.6</v>
      </c>
      <c r="CH68" s="5">
        <f>'Economic Variables'!M82</f>
        <v>277</v>
      </c>
      <c r="CI68" s="5">
        <f>'Economic Variables'!N82</f>
        <v>1087</v>
      </c>
      <c r="CJ68" s="5">
        <f t="shared" si="132"/>
        <v>15377</v>
      </c>
      <c r="CK68" s="5">
        <f>'Economic Variables'!P82</f>
        <v>740407</v>
      </c>
      <c r="CL68" s="5">
        <f>'Economic Variables'!Q82</f>
        <v>8003</v>
      </c>
      <c r="CM68" s="5">
        <f>'Economic Variables'!R82</f>
        <v>7329</v>
      </c>
      <c r="CN68" s="5">
        <f>'Economic Variables'!S82</f>
        <v>3290</v>
      </c>
      <c r="CO68" s="5">
        <f>'Economic Variables'!W82</f>
        <v>19626.666666666668</v>
      </c>
      <c r="CP68" s="5">
        <f>'Economic Variables'!X82</f>
        <v>52.333333333333329</v>
      </c>
      <c r="CQ68" s="5">
        <f>'Economic Variables'!Y82</f>
        <v>2.9999999999999996</v>
      </c>
      <c r="CR68" s="5">
        <f t="shared" si="133"/>
        <v>67</v>
      </c>
      <c r="CS68" s="69">
        <f t="shared" si="134"/>
        <v>1.8260748027008264</v>
      </c>
      <c r="CT68" s="5">
        <f t="shared" si="135"/>
        <v>4489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1</v>
      </c>
      <c r="DB68">
        <v>0</v>
      </c>
      <c r="DC68">
        <v>0</v>
      </c>
      <c r="DD68">
        <v>0</v>
      </c>
      <c r="DE68">
        <v>0</v>
      </c>
      <c r="DF68">
        <v>0</v>
      </c>
      <c r="DG68">
        <f t="shared" si="208"/>
        <v>0</v>
      </c>
      <c r="DH68">
        <f t="shared" si="208"/>
        <v>0</v>
      </c>
      <c r="DI68">
        <f t="shared" si="136"/>
        <v>0</v>
      </c>
      <c r="DJ68">
        <v>31</v>
      </c>
      <c r="DK68">
        <v>21</v>
      </c>
      <c r="DL68">
        <v>0</v>
      </c>
      <c r="DM68">
        <v>0</v>
      </c>
      <c r="DN68">
        <f t="shared" si="207"/>
        <v>0</v>
      </c>
      <c r="DO68">
        <v>0</v>
      </c>
      <c r="DP68" s="61">
        <f t="shared" si="170"/>
        <v>0</v>
      </c>
      <c r="DQ68" s="61">
        <f t="shared" si="171"/>
        <v>0</v>
      </c>
      <c r="DR68" s="61">
        <f t="shared" si="172"/>
        <v>0</v>
      </c>
      <c r="DS68" s="61">
        <f t="shared" si="173"/>
        <v>0</v>
      </c>
      <c r="DT68" s="61">
        <f t="shared" si="174"/>
        <v>0</v>
      </c>
      <c r="DU68" s="61">
        <f t="shared" si="175"/>
        <v>0</v>
      </c>
      <c r="DV68" s="61">
        <f t="shared" si="176"/>
        <v>0</v>
      </c>
      <c r="DW68" s="61">
        <f t="shared" si="177"/>
        <v>0</v>
      </c>
      <c r="DX68" s="61">
        <f t="shared" si="178"/>
        <v>0</v>
      </c>
      <c r="DY68" s="61">
        <f t="shared" si="179"/>
        <v>0</v>
      </c>
      <c r="DZ68" s="61">
        <f t="shared" si="180"/>
        <v>0</v>
      </c>
      <c r="EA68" s="61">
        <f t="shared" si="181"/>
        <v>0</v>
      </c>
      <c r="EB68" s="61">
        <f t="shared" si="182"/>
        <v>0</v>
      </c>
      <c r="EC68" s="61">
        <f t="shared" si="183"/>
        <v>0</v>
      </c>
      <c r="ED68" s="61">
        <f t="shared" si="184"/>
        <v>0</v>
      </c>
      <c r="EE68" s="61">
        <f t="shared" si="185"/>
        <v>0</v>
      </c>
      <c r="EF68" s="61">
        <f t="shared" si="186"/>
        <v>0</v>
      </c>
      <c r="EG68" s="61">
        <f t="shared" si="187"/>
        <v>0</v>
      </c>
      <c r="EH68" s="61">
        <f t="shared" si="188"/>
        <v>0</v>
      </c>
      <c r="EI68" s="61">
        <f t="shared" si="189"/>
        <v>0</v>
      </c>
      <c r="EJ68" s="61">
        <f t="shared" si="190"/>
        <v>0</v>
      </c>
      <c r="EK68" s="61">
        <f t="shared" si="191"/>
        <v>0</v>
      </c>
      <c r="EL68" s="61">
        <f t="shared" si="192"/>
        <v>0</v>
      </c>
      <c r="EM68" s="61">
        <f t="shared" si="193"/>
        <v>0</v>
      </c>
      <c r="EN68" s="61">
        <f t="shared" si="194"/>
        <v>0</v>
      </c>
      <c r="EO68" s="61">
        <f t="shared" si="195"/>
        <v>0</v>
      </c>
      <c r="EP68" s="61">
        <f t="shared" si="196"/>
        <v>0</v>
      </c>
      <c r="EQ68" s="61">
        <f t="shared" si="197"/>
        <v>0</v>
      </c>
      <c r="ER68" s="67">
        <f t="shared" si="139"/>
        <v>18.845621200640039</v>
      </c>
      <c r="ES68" s="67">
        <f t="shared" si="140"/>
        <v>82.20633838710107</v>
      </c>
      <c r="ET68" s="67">
        <f t="shared" si="141"/>
        <v>2157.8878263425586</v>
      </c>
      <c r="EU68" s="67">
        <f t="shared" si="142"/>
        <v>50910.951045625829</v>
      </c>
      <c r="EV68" s="61">
        <f t="shared" si="143"/>
        <v>1461.7949791352814</v>
      </c>
      <c r="EW68" s="61">
        <f t="shared" si="144"/>
        <v>34488.063611552978</v>
      </c>
      <c r="EX68" s="16">
        <f t="shared" si="145"/>
        <v>28075481.029999863</v>
      </c>
      <c r="EY68" s="16">
        <f t="shared" si="146"/>
        <v>1684354.4496237435</v>
      </c>
      <c r="EZ68" s="16">
        <f t="shared" si="147"/>
        <v>29759835.479623608</v>
      </c>
      <c r="FA68" s="16">
        <f t="shared" si="148"/>
        <v>50381.67654663913</v>
      </c>
      <c r="FB68" s="16">
        <f t="shared" si="149"/>
        <v>12737757.379999993</v>
      </c>
      <c r="FC68" s="16">
        <f t="shared" si="150"/>
        <v>1029580.8897761309</v>
      </c>
      <c r="FD68" s="16">
        <f t="shared" si="151"/>
        <v>13767338.269776125</v>
      </c>
      <c r="FE68" s="16">
        <f t="shared" si="152"/>
        <v>5362.7165223325983</v>
      </c>
      <c r="FF68" s="16">
        <f t="shared" si="153"/>
        <v>24139636.550000004</v>
      </c>
      <c r="FG68" s="16">
        <f t="shared" si="154"/>
        <v>1184570.6971050822</v>
      </c>
      <c r="FH68" s="16">
        <f t="shared" si="155"/>
        <v>25324207.247105088</v>
      </c>
      <c r="FI68" s="16">
        <f t="shared" si="156"/>
        <v>60930.369999999995</v>
      </c>
      <c r="FJ68" s="16">
        <f t="shared" si="157"/>
        <v>541.53750762939455</v>
      </c>
      <c r="FK68" s="16">
        <f t="shared" si="158"/>
        <v>13245127.890000001</v>
      </c>
      <c r="FL68" s="16">
        <f t="shared" si="159"/>
        <v>2791821.6893721353</v>
      </c>
      <c r="FM68" s="16">
        <f t="shared" si="160"/>
        <v>16036949.579372136</v>
      </c>
      <c r="FN68" s="16">
        <f t="shared" si="161"/>
        <v>41782.199999999997</v>
      </c>
      <c r="FO68" s="16">
        <f t="shared" si="162"/>
        <v>15</v>
      </c>
      <c r="FP68" s="16">
        <f t="shared" si="198"/>
        <v>431249.99</v>
      </c>
      <c r="FQ68" s="16">
        <f t="shared" si="199"/>
        <v>1757.3</v>
      </c>
      <c r="FR68" s="16">
        <f t="shared" si="200"/>
        <v>13714</v>
      </c>
      <c r="FS68" s="16">
        <f t="shared" si="201"/>
        <v>9144.5623200000009</v>
      </c>
      <c r="FT68" s="16">
        <f t="shared" si="202"/>
        <v>25</v>
      </c>
      <c r="FU68" s="16">
        <f t="shared" si="203"/>
        <v>178.7</v>
      </c>
      <c r="FV68" s="16">
        <f t="shared" si="204"/>
        <v>182986.18</v>
      </c>
      <c r="FW68" s="16">
        <f t="shared" si="205"/>
        <v>451</v>
      </c>
      <c r="FX68">
        <f t="shared" si="206"/>
        <v>0</v>
      </c>
      <c r="FY68">
        <f t="shared" si="234"/>
        <v>0</v>
      </c>
      <c r="FZ68">
        <f t="shared" si="235"/>
        <v>0</v>
      </c>
      <c r="GA68">
        <f t="shared" si="236"/>
        <v>0</v>
      </c>
      <c r="GB68">
        <f t="shared" si="209"/>
        <v>0</v>
      </c>
      <c r="GC68">
        <f t="shared" si="210"/>
        <v>0</v>
      </c>
      <c r="GD68">
        <f t="shared" si="211"/>
        <v>0</v>
      </c>
      <c r="GE68">
        <f t="shared" si="212"/>
        <v>0</v>
      </c>
      <c r="GF68">
        <f t="shared" si="213"/>
        <v>0</v>
      </c>
      <c r="GG68">
        <f t="shared" si="214"/>
        <v>0</v>
      </c>
      <c r="GH68">
        <f t="shared" si="215"/>
        <v>0</v>
      </c>
      <c r="GI68">
        <f t="shared" si="216"/>
        <v>0</v>
      </c>
      <c r="GJ68">
        <f t="shared" si="217"/>
        <v>0</v>
      </c>
      <c r="GK68">
        <f t="shared" si="218"/>
        <v>0</v>
      </c>
      <c r="GL68">
        <f t="shared" si="219"/>
        <v>0</v>
      </c>
      <c r="GM68">
        <f t="shared" si="220"/>
        <v>0</v>
      </c>
      <c r="GN68">
        <f t="shared" si="221"/>
        <v>0</v>
      </c>
      <c r="GO68">
        <f t="shared" si="222"/>
        <v>0</v>
      </c>
      <c r="GP68">
        <f t="shared" si="223"/>
        <v>0</v>
      </c>
      <c r="GQ68">
        <f t="shared" si="224"/>
        <v>0</v>
      </c>
      <c r="GR68">
        <f t="shared" si="225"/>
        <v>0</v>
      </c>
      <c r="GS68">
        <f t="shared" si="226"/>
        <v>0</v>
      </c>
      <c r="GT68">
        <f t="shared" si="227"/>
        <v>0</v>
      </c>
      <c r="GU68">
        <f t="shared" si="228"/>
        <v>0</v>
      </c>
      <c r="GV68">
        <f t="shared" si="229"/>
        <v>0</v>
      </c>
      <c r="GW68">
        <f t="shared" si="230"/>
        <v>0</v>
      </c>
      <c r="GX68">
        <f t="shared" si="231"/>
        <v>0</v>
      </c>
      <c r="GY68">
        <f t="shared" si="232"/>
        <v>0</v>
      </c>
      <c r="GZ68">
        <f t="shared" si="233"/>
        <v>0</v>
      </c>
      <c r="HA68" s="2">
        <f t="shared" si="138"/>
        <v>31</v>
      </c>
      <c r="HB68" s="2">
        <f t="shared" si="138"/>
        <v>19</v>
      </c>
      <c r="HC68" s="2">
        <f t="shared" si="138"/>
        <v>7</v>
      </c>
      <c r="HD68" s="2">
        <v>0</v>
      </c>
      <c r="HE68" s="2">
        <v>0</v>
      </c>
    </row>
    <row r="69" spans="1:213" s="2" customFormat="1" x14ac:dyDescent="0.25">
      <c r="A69" s="3">
        <v>43313</v>
      </c>
      <c r="B69">
        <f t="shared" si="105"/>
        <v>2018</v>
      </c>
      <c r="C69" s="2">
        <v>24413987.970000178</v>
      </c>
      <c r="D69" s="2">
        <f>VLOOKUP(B69,'Historic CDM'!$B$127:$I$138,2,FALSE)/12</f>
        <v>1540949.8367355634</v>
      </c>
      <c r="E69" s="2">
        <f t="shared" si="163"/>
        <v>25954937.806735739</v>
      </c>
      <c r="F69" s="2">
        <v>45616.555709156353</v>
      </c>
      <c r="G69" s="230">
        <v>10425984.389999978</v>
      </c>
      <c r="H69" s="2">
        <f>VLOOKUP(B69,'Historic CDM'!$B$127:$I$138,3,FALSE)/12</f>
        <v>985266.86809067009</v>
      </c>
      <c r="I69" s="2">
        <f t="shared" si="164"/>
        <v>11411251.258090649</v>
      </c>
      <c r="J69" s="230">
        <v>4626.7783203704003</v>
      </c>
      <c r="K69" s="230">
        <v>20430951.989999998</v>
      </c>
      <c r="L69" s="2">
        <f>VLOOKUP(B69,'Historic CDM'!$B$127:$I$138,4,FALSE)/12</f>
        <v>1005711.4648512889</v>
      </c>
      <c r="M69" s="2">
        <f t="shared" si="165"/>
        <v>21436663.454851288</v>
      </c>
      <c r="N69" s="234">
        <v>52608.28</v>
      </c>
      <c r="O69" s="16">
        <v>479.2</v>
      </c>
      <c r="P69" s="230">
        <v>12939866.240000002</v>
      </c>
      <c r="Q69" s="231">
        <f>VLOOKUP(B69,'Historic CDM'!$B$127:$I$138,5,FALSE)/12</f>
        <v>2791821.6893721353</v>
      </c>
      <c r="R69" s="2">
        <f t="shared" si="166"/>
        <v>15731687.929372137</v>
      </c>
      <c r="S69" s="2">
        <v>42820.180000000008</v>
      </c>
      <c r="T69" s="231">
        <v>15</v>
      </c>
      <c r="U69" s="230">
        <v>488660.13</v>
      </c>
      <c r="V69" s="2">
        <v>1659.3</v>
      </c>
      <c r="W69" s="2">
        <v>13180</v>
      </c>
      <c r="X69" s="231">
        <v>9144.5623200000009</v>
      </c>
      <c r="Y69" s="2">
        <v>25</v>
      </c>
      <c r="Z69" s="231">
        <v>129</v>
      </c>
      <c r="AA69" s="233">
        <v>167923.28000000003</v>
      </c>
      <c r="AB69" s="232">
        <v>414</v>
      </c>
      <c r="AC69" s="237">
        <v>2717513.4500000081</v>
      </c>
      <c r="AD69" s="231">
        <f>VLOOKUP(B69,'Historic CDM'!$N$127:$S$138,2,FALSE)/12</f>
        <v>143404.61288818019</v>
      </c>
      <c r="AE69" s="2">
        <f t="shared" si="167"/>
        <v>2860918.0628881883</v>
      </c>
      <c r="AF69" s="246">
        <v>4768.282564163208</v>
      </c>
      <c r="AG69" s="231">
        <v>1837163.6999999983</v>
      </c>
      <c r="AH69" s="231">
        <f>VLOOKUP(B69,'Historic CDM'!$N$127:$S$138,3,FALSE)/12</f>
        <v>44314.021685460873</v>
      </c>
      <c r="AI69" s="2">
        <f t="shared" si="168"/>
        <v>1881477.7216854591</v>
      </c>
      <c r="AJ69" s="247">
        <v>739.57994079589844</v>
      </c>
      <c r="AK69" s="231">
        <v>3010790.5</v>
      </c>
      <c r="AL69" s="231">
        <f>VLOOKUP(B69,'Historic CDM'!$N$127:$S$138,4,FALSE)/12</f>
        <v>178859.23225379316</v>
      </c>
      <c r="AM69" s="2">
        <f t="shared" si="169"/>
        <v>3189649.7322537932</v>
      </c>
      <c r="AN69" s="232">
        <v>8133.3799999999992</v>
      </c>
      <c r="AO69" s="4">
        <v>58.468753814697266</v>
      </c>
      <c r="AP69" s="231">
        <v>19747</v>
      </c>
      <c r="AQ69" s="232">
        <v>98</v>
      </c>
      <c r="AR69" s="232">
        <v>534</v>
      </c>
      <c r="AS69" s="231">
        <v>13236.07</v>
      </c>
      <c r="AT69">
        <v>36</v>
      </c>
      <c r="AU69" s="100">
        <f>'Weather Thunder Bay'!D81</f>
        <v>100.9</v>
      </c>
      <c r="AV69" s="100">
        <f>'Weather Thunder Bay'!E81</f>
        <v>4.7</v>
      </c>
      <c r="AW69" s="100">
        <f>'Weather Thunder Bay'!F81</f>
        <v>54.9</v>
      </c>
      <c r="AX69" s="100">
        <f>'Weather Thunder Bay'!G81</f>
        <v>20.7</v>
      </c>
      <c r="AY69" s="100">
        <f>'Weather Thunder Bay'!H81</f>
        <v>24.5</v>
      </c>
      <c r="AZ69" s="100">
        <f>'Weather Thunder Bay'!I81</f>
        <v>52.3</v>
      </c>
      <c r="BA69" s="100">
        <f>'Weather Thunder Bay'!J81</f>
        <v>9.6999999999999993</v>
      </c>
      <c r="BB69" s="100">
        <f>'Weather Thunder Bay'!K81</f>
        <v>99.5</v>
      </c>
      <c r="BC69" s="100">
        <f>'Weather Thunder Bay'!L81</f>
        <v>0.6</v>
      </c>
      <c r="BD69" s="100">
        <f>'Weather Thunder Bay'!M81</f>
        <v>152.4</v>
      </c>
      <c r="BE69" s="100">
        <f>'Weather Thunder Bay'!N81</f>
        <v>0</v>
      </c>
      <c r="BF69" s="100">
        <f>'Weather Thunder Bay'!O81</f>
        <v>213.8</v>
      </c>
      <c r="BG69" s="100">
        <f>'Weather Thunder Bay'!P81</f>
        <v>0</v>
      </c>
      <c r="BH69" s="100">
        <f>'Weather Thunder Bay'!Q81</f>
        <v>275.8</v>
      </c>
      <c r="BI69" s="100">
        <f>'Weather Thunder Bay'!R81</f>
        <v>16.896774193548382</v>
      </c>
      <c r="BJ69" s="100">
        <f>'Weather Kenora'!D81</f>
        <v>59.7</v>
      </c>
      <c r="BK69" s="100">
        <f>'Weather Kenora'!E81</f>
        <v>32.299999999999997</v>
      </c>
      <c r="BL69" s="100">
        <f>'Weather Kenora'!F81</f>
        <v>33.5</v>
      </c>
      <c r="BM69" s="100">
        <f>'Weather Kenora'!G81</f>
        <v>68.099999999999994</v>
      </c>
      <c r="BN69" s="100">
        <f>'Weather Kenora'!H81</f>
        <v>16.399999999999999</v>
      </c>
      <c r="BO69" s="100">
        <f>'Weather Kenora'!I81</f>
        <v>113</v>
      </c>
      <c r="BP69" s="100">
        <f>'Weather Kenora'!J81</f>
        <v>3.9</v>
      </c>
      <c r="BQ69" s="100">
        <f>'Weather Kenora'!K81</f>
        <v>162.5</v>
      </c>
      <c r="BR69" s="100">
        <f>'Weather Kenora'!L81</f>
        <v>0.1</v>
      </c>
      <c r="BS69" s="100">
        <f>'Weather Kenora'!M81</f>
        <v>220.7</v>
      </c>
      <c r="BT69" s="100">
        <f>'Weather Kenora'!N81</f>
        <v>0</v>
      </c>
      <c r="BU69" s="100">
        <f>'Weather Kenora'!O81</f>
        <v>282.60000000000002</v>
      </c>
      <c r="BV69" s="100">
        <f>'Weather Kenora'!P81</f>
        <v>0</v>
      </c>
      <c r="BW69" s="100">
        <f>'Weather Kenora'!Q81</f>
        <v>344.6</v>
      </c>
      <c r="BX69" s="100">
        <f>'Weather Kenora'!R81</f>
        <v>19.116129032258065</v>
      </c>
      <c r="BY69" s="5">
        <f>'Economic Variables'!D83</f>
        <v>7266.2</v>
      </c>
      <c r="BZ69" s="5">
        <f>'Economic Variables'!E83</f>
        <v>7359.5</v>
      </c>
      <c r="CA69" s="5">
        <f>'Economic Variables'!F83</f>
        <v>65</v>
      </c>
      <c r="CB69" s="5">
        <f>'Economic Variables'!G83</f>
        <v>66.5</v>
      </c>
      <c r="CC69" s="5">
        <f>'Economic Variables'!H83</f>
        <v>735936.1</v>
      </c>
      <c r="CD69" s="5">
        <f>'Economic Variables'!I83</f>
        <v>7987.4</v>
      </c>
      <c r="CE69" s="5">
        <f>'Economic Variables'!J83</f>
        <v>7214.6</v>
      </c>
      <c r="CF69" s="5">
        <f>'Economic Variables'!K83</f>
        <v>447.7</v>
      </c>
      <c r="CG69" s="5">
        <f>'Economic Variables'!L83</f>
        <v>7389.6</v>
      </c>
      <c r="CH69" s="5">
        <f>'Economic Variables'!M83</f>
        <v>277</v>
      </c>
      <c r="CI69" s="5">
        <f>'Economic Variables'!N83</f>
        <v>1087</v>
      </c>
      <c r="CJ69" s="5">
        <f t="shared" si="132"/>
        <v>15377</v>
      </c>
      <c r="CK69" s="5">
        <f>'Economic Variables'!P83</f>
        <v>740407</v>
      </c>
      <c r="CL69" s="5">
        <f>'Economic Variables'!Q83</f>
        <v>8003</v>
      </c>
      <c r="CM69" s="5">
        <f>'Economic Variables'!R83</f>
        <v>7329</v>
      </c>
      <c r="CN69" s="5">
        <f>'Economic Variables'!S83</f>
        <v>3290</v>
      </c>
      <c r="CO69" s="5">
        <f>'Economic Variables'!W83</f>
        <v>21379.333333333336</v>
      </c>
      <c r="CP69" s="5">
        <f>'Economic Variables'!X83</f>
        <v>60.666666666666671</v>
      </c>
      <c r="CQ69" s="5">
        <f>'Economic Variables'!Y83</f>
        <v>3</v>
      </c>
      <c r="CR69" s="5">
        <f t="shared" si="133"/>
        <v>68</v>
      </c>
      <c r="CS69" s="69">
        <f t="shared" si="134"/>
        <v>1.8325089127062364</v>
      </c>
      <c r="CT69" s="5">
        <f t="shared" si="135"/>
        <v>4624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1</v>
      </c>
      <c r="DC69">
        <v>0</v>
      </c>
      <c r="DD69">
        <v>0</v>
      </c>
      <c r="DE69">
        <v>0</v>
      </c>
      <c r="DF69">
        <v>0</v>
      </c>
      <c r="DG69">
        <f t="shared" si="208"/>
        <v>0</v>
      </c>
      <c r="DH69">
        <f t="shared" si="208"/>
        <v>0</v>
      </c>
      <c r="DI69">
        <f t="shared" si="136"/>
        <v>0</v>
      </c>
      <c r="DJ69">
        <v>31</v>
      </c>
      <c r="DK69">
        <v>22</v>
      </c>
      <c r="DL69">
        <v>0</v>
      </c>
      <c r="DM69">
        <v>0</v>
      </c>
      <c r="DN69">
        <f t="shared" si="207"/>
        <v>0</v>
      </c>
      <c r="DO69">
        <v>0</v>
      </c>
      <c r="DP69" s="61">
        <f t="shared" si="170"/>
        <v>0</v>
      </c>
      <c r="DQ69" s="61">
        <f t="shared" si="171"/>
        <v>0</v>
      </c>
      <c r="DR69" s="61">
        <f t="shared" si="172"/>
        <v>0</v>
      </c>
      <c r="DS69" s="61">
        <f t="shared" si="173"/>
        <v>0</v>
      </c>
      <c r="DT69" s="61">
        <f t="shared" si="174"/>
        <v>0</v>
      </c>
      <c r="DU69" s="61">
        <f t="shared" si="175"/>
        <v>0</v>
      </c>
      <c r="DV69" s="61">
        <f t="shared" si="176"/>
        <v>0</v>
      </c>
      <c r="DW69" s="61">
        <f t="shared" si="177"/>
        <v>0</v>
      </c>
      <c r="DX69" s="61">
        <f t="shared" si="178"/>
        <v>0</v>
      </c>
      <c r="DY69" s="61">
        <f t="shared" si="179"/>
        <v>0</v>
      </c>
      <c r="DZ69" s="61">
        <f t="shared" si="180"/>
        <v>0</v>
      </c>
      <c r="EA69" s="61">
        <f t="shared" si="181"/>
        <v>0</v>
      </c>
      <c r="EB69" s="61">
        <f t="shared" si="182"/>
        <v>0</v>
      </c>
      <c r="EC69" s="61">
        <f t="shared" si="183"/>
        <v>0</v>
      </c>
      <c r="ED69" s="61">
        <f t="shared" si="184"/>
        <v>0</v>
      </c>
      <c r="EE69" s="61">
        <f t="shared" si="185"/>
        <v>0</v>
      </c>
      <c r="EF69" s="61">
        <f t="shared" si="186"/>
        <v>0</v>
      </c>
      <c r="EG69" s="61">
        <f t="shared" si="187"/>
        <v>0</v>
      </c>
      <c r="EH69" s="61">
        <f t="shared" si="188"/>
        <v>0</v>
      </c>
      <c r="EI69" s="61">
        <f t="shared" si="189"/>
        <v>0</v>
      </c>
      <c r="EJ69" s="61">
        <f t="shared" si="190"/>
        <v>0</v>
      </c>
      <c r="EK69" s="61">
        <f t="shared" si="191"/>
        <v>0</v>
      </c>
      <c r="EL69" s="61">
        <f t="shared" si="192"/>
        <v>0</v>
      </c>
      <c r="EM69" s="61">
        <f t="shared" si="193"/>
        <v>0</v>
      </c>
      <c r="EN69" s="61">
        <f t="shared" si="194"/>
        <v>0</v>
      </c>
      <c r="EO69" s="61">
        <f t="shared" si="195"/>
        <v>0</v>
      </c>
      <c r="EP69" s="61">
        <f t="shared" si="196"/>
        <v>0</v>
      </c>
      <c r="EQ69" s="61">
        <f t="shared" si="197"/>
        <v>0</v>
      </c>
      <c r="ER69" s="67">
        <f t="shared" si="139"/>
        <v>18.354214720199497</v>
      </c>
      <c r="ES69" s="67">
        <f t="shared" si="140"/>
        <v>79.559653349412642</v>
      </c>
      <c r="ET69" s="67">
        <f t="shared" si="141"/>
        <v>2033.3760296375863</v>
      </c>
      <c r="EU69" s="67">
        <f t="shared" si="142"/>
        <v>47671.781604157994</v>
      </c>
      <c r="EV69" s="61">
        <f t="shared" si="143"/>
        <v>1443.0410532911901</v>
      </c>
      <c r="EW69" s="61">
        <f t="shared" si="144"/>
        <v>33831.586944886316</v>
      </c>
      <c r="EX69" s="16">
        <f t="shared" si="145"/>
        <v>27131501.420000184</v>
      </c>
      <c r="EY69" s="16">
        <f t="shared" si="146"/>
        <v>1684354.4496237435</v>
      </c>
      <c r="EZ69" s="16">
        <f t="shared" si="147"/>
        <v>28815855.869623929</v>
      </c>
      <c r="FA69" s="16">
        <f t="shared" si="148"/>
        <v>50384.838273319561</v>
      </c>
      <c r="FB69" s="16">
        <f t="shared" si="149"/>
        <v>12263148.089999977</v>
      </c>
      <c r="FC69" s="16">
        <f t="shared" si="150"/>
        <v>1029580.8897761309</v>
      </c>
      <c r="FD69" s="16">
        <f t="shared" si="151"/>
        <v>13292728.979776109</v>
      </c>
      <c r="FE69" s="16">
        <f t="shared" si="152"/>
        <v>5366.3582611662987</v>
      </c>
      <c r="FF69" s="16">
        <f t="shared" si="153"/>
        <v>23441742.489999998</v>
      </c>
      <c r="FG69" s="16">
        <f t="shared" si="154"/>
        <v>1184570.6971050822</v>
      </c>
      <c r="FH69" s="16">
        <f t="shared" si="155"/>
        <v>24626313.187105082</v>
      </c>
      <c r="FI69" s="16">
        <f t="shared" si="156"/>
        <v>60741.659999999996</v>
      </c>
      <c r="FJ69" s="16">
        <f t="shared" si="157"/>
        <v>537.66875381469731</v>
      </c>
      <c r="FK69" s="16">
        <f t="shared" si="158"/>
        <v>12939866.240000002</v>
      </c>
      <c r="FL69" s="16">
        <f t="shared" si="159"/>
        <v>2791821.6893721353</v>
      </c>
      <c r="FM69" s="16">
        <f t="shared" si="160"/>
        <v>15731687.929372137</v>
      </c>
      <c r="FN69" s="16">
        <f t="shared" si="161"/>
        <v>42820.180000000008</v>
      </c>
      <c r="FO69" s="16">
        <f t="shared" si="162"/>
        <v>15</v>
      </c>
      <c r="FP69" s="16">
        <f t="shared" si="198"/>
        <v>508407.13</v>
      </c>
      <c r="FQ69" s="16">
        <f t="shared" si="199"/>
        <v>1757.3</v>
      </c>
      <c r="FR69" s="16">
        <f t="shared" si="200"/>
        <v>13714</v>
      </c>
      <c r="FS69" s="16">
        <f t="shared" si="201"/>
        <v>9144.5623200000009</v>
      </c>
      <c r="FT69" s="16">
        <f t="shared" si="202"/>
        <v>25</v>
      </c>
      <c r="FU69" s="16">
        <f t="shared" si="203"/>
        <v>229.9</v>
      </c>
      <c r="FV69" s="16">
        <f t="shared" si="204"/>
        <v>181159.35000000003</v>
      </c>
      <c r="FW69" s="16">
        <f t="shared" si="205"/>
        <v>450</v>
      </c>
      <c r="FX69">
        <f t="shared" si="206"/>
        <v>0</v>
      </c>
      <c r="FY69">
        <f t="shared" si="234"/>
        <v>0</v>
      </c>
      <c r="FZ69">
        <f t="shared" si="235"/>
        <v>0</v>
      </c>
      <c r="GA69">
        <f t="shared" si="236"/>
        <v>0</v>
      </c>
      <c r="GB69">
        <f t="shared" si="209"/>
        <v>0</v>
      </c>
      <c r="GC69">
        <f t="shared" si="210"/>
        <v>0</v>
      </c>
      <c r="GD69">
        <f t="shared" si="211"/>
        <v>0</v>
      </c>
      <c r="GE69">
        <f t="shared" si="212"/>
        <v>0</v>
      </c>
      <c r="GF69">
        <f t="shared" si="213"/>
        <v>0</v>
      </c>
      <c r="GG69">
        <f t="shared" si="214"/>
        <v>0</v>
      </c>
      <c r="GH69">
        <f t="shared" si="215"/>
        <v>0</v>
      </c>
      <c r="GI69">
        <f t="shared" si="216"/>
        <v>0</v>
      </c>
      <c r="GJ69">
        <f t="shared" si="217"/>
        <v>0</v>
      </c>
      <c r="GK69">
        <f t="shared" si="218"/>
        <v>0</v>
      </c>
      <c r="GL69">
        <f t="shared" si="219"/>
        <v>0</v>
      </c>
      <c r="GM69">
        <f t="shared" si="220"/>
        <v>0</v>
      </c>
      <c r="GN69">
        <f t="shared" si="221"/>
        <v>0</v>
      </c>
      <c r="GO69">
        <f t="shared" si="222"/>
        <v>0</v>
      </c>
      <c r="GP69">
        <f t="shared" si="223"/>
        <v>0</v>
      </c>
      <c r="GQ69">
        <f t="shared" si="224"/>
        <v>0</v>
      </c>
      <c r="GR69">
        <f t="shared" si="225"/>
        <v>0</v>
      </c>
      <c r="GS69">
        <f t="shared" si="226"/>
        <v>0</v>
      </c>
      <c r="GT69">
        <f t="shared" si="227"/>
        <v>0</v>
      </c>
      <c r="GU69">
        <f t="shared" si="228"/>
        <v>0</v>
      </c>
      <c r="GV69">
        <f t="shared" si="229"/>
        <v>0</v>
      </c>
      <c r="GW69">
        <f t="shared" si="230"/>
        <v>0</v>
      </c>
      <c r="GX69">
        <f t="shared" si="231"/>
        <v>0</v>
      </c>
      <c r="GY69">
        <f t="shared" si="232"/>
        <v>0</v>
      </c>
      <c r="GZ69">
        <f t="shared" si="233"/>
        <v>0</v>
      </c>
      <c r="HA69" s="2">
        <f t="shared" si="138"/>
        <v>32</v>
      </c>
      <c r="HB69" s="2">
        <f t="shared" si="138"/>
        <v>20</v>
      </c>
      <c r="HC69" s="2">
        <f t="shared" si="138"/>
        <v>8</v>
      </c>
      <c r="HD69" s="2">
        <v>0</v>
      </c>
      <c r="HE69" s="2">
        <v>0</v>
      </c>
    </row>
    <row r="70" spans="1:213" s="2" customFormat="1" x14ac:dyDescent="0.25">
      <c r="A70" s="3">
        <v>43344</v>
      </c>
      <c r="B70">
        <f t="shared" si="105"/>
        <v>2018</v>
      </c>
      <c r="C70" s="2">
        <v>23049182.97000007</v>
      </c>
      <c r="D70" s="2">
        <f>VLOOKUP(B70,'Historic CDM'!$B$127:$I$138,2,FALSE)/12</f>
        <v>1540949.8367355634</v>
      </c>
      <c r="E70" s="2">
        <f t="shared" si="163"/>
        <v>24590132.806735635</v>
      </c>
      <c r="F70" s="2">
        <v>45649.277854578177</v>
      </c>
      <c r="G70" s="230">
        <v>9517464.0500000082</v>
      </c>
      <c r="H70" s="2">
        <f>VLOOKUP(B70,'Historic CDM'!$B$127:$I$138,3,FALSE)/12</f>
        <v>985266.86809067009</v>
      </c>
      <c r="I70" s="2">
        <f t="shared" si="164"/>
        <v>10502730.918090679</v>
      </c>
      <c r="J70" s="230">
        <v>4628.8891601852001</v>
      </c>
      <c r="K70" s="230">
        <v>19627851.519999996</v>
      </c>
      <c r="L70" s="2">
        <f>VLOOKUP(B70,'Historic CDM'!$B$127:$I$138,4,FALSE)/12</f>
        <v>1005711.4648512889</v>
      </c>
      <c r="M70" s="2">
        <f t="shared" si="165"/>
        <v>20633562.984851286</v>
      </c>
      <c r="N70" s="234">
        <v>52826.439999999988</v>
      </c>
      <c r="O70" s="16">
        <v>474.8</v>
      </c>
      <c r="P70" s="230">
        <v>12267935.700000001</v>
      </c>
      <c r="Q70" s="231">
        <f>VLOOKUP(B70,'Historic CDM'!$B$127:$I$138,5,FALSE)/12</f>
        <v>2791821.6893721353</v>
      </c>
      <c r="R70" s="2">
        <f t="shared" si="166"/>
        <v>15059757.389372136</v>
      </c>
      <c r="S70" s="2">
        <v>42624.06</v>
      </c>
      <c r="T70" s="231">
        <v>15</v>
      </c>
      <c r="U70" s="230">
        <v>568306.20000000007</v>
      </c>
      <c r="V70" s="2">
        <v>1659.3</v>
      </c>
      <c r="W70" s="2">
        <v>13180</v>
      </c>
      <c r="X70" s="231">
        <v>9144.5623200000009</v>
      </c>
      <c r="Y70" s="2">
        <v>25</v>
      </c>
      <c r="Z70" s="231">
        <v>129</v>
      </c>
      <c r="AA70" s="233">
        <v>167922.89999999997</v>
      </c>
      <c r="AB70" s="232">
        <v>414</v>
      </c>
      <c r="AC70" s="237">
        <v>2393690.749999993</v>
      </c>
      <c r="AD70" s="231">
        <f>VLOOKUP(B70,'Historic CDM'!$N$127:$S$138,2,FALSE)/12</f>
        <v>143404.61288818019</v>
      </c>
      <c r="AE70" s="2">
        <f t="shared" si="167"/>
        <v>2537095.3628881732</v>
      </c>
      <c r="AF70" s="246">
        <v>4769.141282081604</v>
      </c>
      <c r="AG70" s="231">
        <v>1605360.5400000007</v>
      </c>
      <c r="AH70" s="231">
        <f>VLOOKUP(B70,'Historic CDM'!$N$127:$S$138,3,FALSE)/12</f>
        <v>44314.021685460873</v>
      </c>
      <c r="AI70" s="2">
        <f t="shared" si="168"/>
        <v>1649674.5616854616</v>
      </c>
      <c r="AJ70" s="247">
        <v>738.78997039794922</v>
      </c>
      <c r="AK70" s="231">
        <v>2869221.8099999996</v>
      </c>
      <c r="AL70" s="231">
        <f>VLOOKUP(B70,'Historic CDM'!$N$127:$S$138,4,FALSE)/12</f>
        <v>178859.23225379316</v>
      </c>
      <c r="AM70" s="2">
        <f t="shared" si="169"/>
        <v>3048081.0422537928</v>
      </c>
      <c r="AN70" s="232">
        <v>7841.02</v>
      </c>
      <c r="AO70" s="4">
        <v>58.234376907348633</v>
      </c>
      <c r="AP70" s="231">
        <v>19110</v>
      </c>
      <c r="AQ70" s="232">
        <v>98</v>
      </c>
      <c r="AR70" s="232">
        <v>534</v>
      </c>
      <c r="AS70" s="231">
        <v>12808.8</v>
      </c>
      <c r="AT70">
        <v>36</v>
      </c>
      <c r="AU70" s="100">
        <f>'Weather Thunder Bay'!D82</f>
        <v>233.48</v>
      </c>
      <c r="AV70" s="100">
        <f>'Weather Thunder Bay'!E82</f>
        <v>4.3</v>
      </c>
      <c r="AW70" s="100">
        <f>'Weather Thunder Bay'!F82</f>
        <v>182.38</v>
      </c>
      <c r="AX70" s="100">
        <f>'Weather Thunder Bay'!G82</f>
        <v>13.2</v>
      </c>
      <c r="AY70" s="100">
        <f>'Weather Thunder Bay'!H82</f>
        <v>135.18</v>
      </c>
      <c r="AZ70" s="100">
        <f>'Weather Thunder Bay'!I82</f>
        <v>26</v>
      </c>
      <c r="BA70" s="100">
        <f>'Weather Thunder Bay'!J82</f>
        <v>93.58</v>
      </c>
      <c r="BB70" s="100">
        <f>'Weather Thunder Bay'!K82</f>
        <v>44.4</v>
      </c>
      <c r="BC70" s="100">
        <f>'Weather Thunder Bay'!L82</f>
        <v>58.88</v>
      </c>
      <c r="BD70" s="100">
        <f>'Weather Thunder Bay'!M82</f>
        <v>69.7</v>
      </c>
      <c r="BE70" s="100">
        <f>'Weather Thunder Bay'!N82</f>
        <v>32.479999999999997</v>
      </c>
      <c r="BF70" s="100">
        <f>'Weather Thunder Bay'!O82</f>
        <v>103.3</v>
      </c>
      <c r="BG70" s="100">
        <f>'Weather Thunder Bay'!P82</f>
        <v>15.88</v>
      </c>
      <c r="BH70" s="100">
        <f>'Weather Thunder Bay'!Q82</f>
        <v>146.69999999999999</v>
      </c>
      <c r="BI70" s="100">
        <f>'Weather Thunder Bay'!R82</f>
        <v>12.36075860708296</v>
      </c>
      <c r="BJ70" s="100">
        <f>'Weather Kenora'!D82</f>
        <v>255.4</v>
      </c>
      <c r="BK70" s="100">
        <f>'Weather Kenora'!E82</f>
        <v>0</v>
      </c>
      <c r="BL70" s="100">
        <f>'Weather Kenora'!F82</f>
        <v>198.7</v>
      </c>
      <c r="BM70" s="100">
        <f>'Weather Kenora'!G82</f>
        <v>3.3</v>
      </c>
      <c r="BN70" s="100">
        <f>'Weather Kenora'!H82</f>
        <v>153.4</v>
      </c>
      <c r="BO70" s="100">
        <f>'Weather Kenora'!I82</f>
        <v>18</v>
      </c>
      <c r="BP70" s="100">
        <f>'Weather Kenora'!J82</f>
        <v>115.8</v>
      </c>
      <c r="BQ70" s="100">
        <f>'Weather Kenora'!K82</f>
        <v>40.4</v>
      </c>
      <c r="BR70" s="100">
        <f>'Weather Kenora'!L82</f>
        <v>85.3</v>
      </c>
      <c r="BS70" s="100">
        <f>'Weather Kenora'!M82</f>
        <v>69.900000000000006</v>
      </c>
      <c r="BT70" s="100">
        <f>'Weather Kenora'!N82</f>
        <v>58.7</v>
      </c>
      <c r="BU70" s="100">
        <f>'Weather Kenora'!O82</f>
        <v>103.3</v>
      </c>
      <c r="BV70" s="100">
        <f>'Weather Kenora'!P82</f>
        <v>35.5</v>
      </c>
      <c r="BW70" s="100">
        <f>'Weather Kenora'!Q82</f>
        <v>140.1</v>
      </c>
      <c r="BX70" s="100">
        <f>'Weather Kenora'!R82</f>
        <v>11.486666666666666</v>
      </c>
      <c r="BY70" s="5">
        <f>'Economic Variables'!D84</f>
        <v>7279.6</v>
      </c>
      <c r="BZ70" s="5">
        <f>'Economic Variables'!E84</f>
        <v>7324.4</v>
      </c>
      <c r="CA70" s="5">
        <f>'Economic Variables'!F84</f>
        <v>64.900000000000006</v>
      </c>
      <c r="CB70" s="5">
        <f>'Economic Variables'!G84</f>
        <v>65.900000000000006</v>
      </c>
      <c r="CC70" s="5">
        <f>'Economic Variables'!H84</f>
        <v>735936.1</v>
      </c>
      <c r="CD70" s="5">
        <f>'Economic Variables'!I84</f>
        <v>7987.4</v>
      </c>
      <c r="CE70" s="5">
        <f>'Economic Variables'!J84</f>
        <v>7214.6</v>
      </c>
      <c r="CF70" s="5">
        <f>'Economic Variables'!K84</f>
        <v>447.7</v>
      </c>
      <c r="CG70" s="5">
        <f>'Economic Variables'!L84</f>
        <v>7389.6</v>
      </c>
      <c r="CH70" s="5">
        <f>'Economic Variables'!M84</f>
        <v>277</v>
      </c>
      <c r="CI70" s="5">
        <f>'Economic Variables'!N84</f>
        <v>1087</v>
      </c>
      <c r="CJ70" s="5">
        <f t="shared" si="132"/>
        <v>15377</v>
      </c>
      <c r="CK70" s="5">
        <f>'Economic Variables'!P84</f>
        <v>740407</v>
      </c>
      <c r="CL70" s="5">
        <f>'Economic Variables'!Q84</f>
        <v>8003</v>
      </c>
      <c r="CM70" s="5">
        <f>'Economic Variables'!R84</f>
        <v>7329</v>
      </c>
      <c r="CN70" s="5">
        <f>'Economic Variables'!S84</f>
        <v>3290</v>
      </c>
      <c r="CO70" s="5">
        <f>'Economic Variables'!W84</f>
        <v>23132.000000000004</v>
      </c>
      <c r="CP70" s="5">
        <f>'Economic Variables'!X84</f>
        <v>69</v>
      </c>
      <c r="CQ70" s="5">
        <f>'Economic Variables'!Y84</f>
        <v>3</v>
      </c>
      <c r="CR70" s="5">
        <f t="shared" si="133"/>
        <v>69</v>
      </c>
      <c r="CS70" s="69">
        <f t="shared" si="134"/>
        <v>1.8388490907372552</v>
      </c>
      <c r="CT70" s="5">
        <f t="shared" si="135"/>
        <v>4761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1</v>
      </c>
      <c r="DD70">
        <v>0</v>
      </c>
      <c r="DE70">
        <v>0</v>
      </c>
      <c r="DF70">
        <v>0</v>
      </c>
      <c r="DG70">
        <f t="shared" si="208"/>
        <v>0</v>
      </c>
      <c r="DH70">
        <f t="shared" si="208"/>
        <v>0</v>
      </c>
      <c r="DI70">
        <f t="shared" si="136"/>
        <v>0</v>
      </c>
      <c r="DJ70">
        <v>30</v>
      </c>
      <c r="DK70">
        <v>19</v>
      </c>
      <c r="DL70">
        <v>0</v>
      </c>
      <c r="DM70">
        <v>0</v>
      </c>
      <c r="DN70">
        <f t="shared" si="207"/>
        <v>0</v>
      </c>
      <c r="DO70">
        <v>0</v>
      </c>
      <c r="DP70" s="61">
        <f t="shared" si="170"/>
        <v>0</v>
      </c>
      <c r="DQ70" s="61">
        <f t="shared" si="171"/>
        <v>0</v>
      </c>
      <c r="DR70" s="61">
        <f t="shared" si="172"/>
        <v>0</v>
      </c>
      <c r="DS70" s="61">
        <f t="shared" si="173"/>
        <v>0</v>
      </c>
      <c r="DT70" s="61">
        <f t="shared" si="174"/>
        <v>0</v>
      </c>
      <c r="DU70" s="61">
        <f t="shared" si="175"/>
        <v>0</v>
      </c>
      <c r="DV70" s="61">
        <f t="shared" si="176"/>
        <v>0</v>
      </c>
      <c r="DW70" s="61">
        <f t="shared" si="177"/>
        <v>0</v>
      </c>
      <c r="DX70" s="61">
        <f t="shared" si="178"/>
        <v>0</v>
      </c>
      <c r="DY70" s="61">
        <f t="shared" si="179"/>
        <v>0</v>
      </c>
      <c r="DZ70" s="61">
        <f t="shared" si="180"/>
        <v>0</v>
      </c>
      <c r="EA70" s="61">
        <f t="shared" si="181"/>
        <v>0</v>
      </c>
      <c r="EB70" s="61">
        <f t="shared" si="182"/>
        <v>0</v>
      </c>
      <c r="EC70" s="61">
        <f t="shared" si="183"/>
        <v>0</v>
      </c>
      <c r="ED70" s="61">
        <f t="shared" si="184"/>
        <v>0</v>
      </c>
      <c r="EE70" s="61">
        <f t="shared" si="185"/>
        <v>0</v>
      </c>
      <c r="EF70" s="61">
        <f t="shared" si="186"/>
        <v>0</v>
      </c>
      <c r="EG70" s="61">
        <f t="shared" si="187"/>
        <v>0</v>
      </c>
      <c r="EH70" s="61">
        <f t="shared" si="188"/>
        <v>0</v>
      </c>
      <c r="EI70" s="61">
        <f t="shared" si="189"/>
        <v>0</v>
      </c>
      <c r="EJ70" s="61">
        <f t="shared" si="190"/>
        <v>0</v>
      </c>
      <c r="EK70" s="61">
        <f t="shared" si="191"/>
        <v>0</v>
      </c>
      <c r="EL70" s="61">
        <f t="shared" si="192"/>
        <v>0</v>
      </c>
      <c r="EM70" s="61">
        <f t="shared" si="193"/>
        <v>0</v>
      </c>
      <c r="EN70" s="61">
        <f t="shared" si="194"/>
        <v>0</v>
      </c>
      <c r="EO70" s="61">
        <f t="shared" si="195"/>
        <v>0</v>
      </c>
      <c r="EP70" s="61">
        <f t="shared" si="196"/>
        <v>0</v>
      </c>
      <c r="EQ70" s="61">
        <f t="shared" si="197"/>
        <v>0</v>
      </c>
      <c r="ER70" s="67">
        <f t="shared" si="139"/>
        <v>17.955839217632871</v>
      </c>
      <c r="ES70" s="67">
        <f t="shared" si="140"/>
        <v>75.631759259713107</v>
      </c>
      <c r="ET70" s="67">
        <f t="shared" si="141"/>
        <v>2287.2304111261565</v>
      </c>
      <c r="EU70" s="67">
        <f t="shared" si="142"/>
        <v>52841.253997796965</v>
      </c>
      <c r="EV70" s="61">
        <f t="shared" si="143"/>
        <v>1448.5792603798993</v>
      </c>
      <c r="EW70" s="61">
        <f t="shared" si="144"/>
        <v>33466.12753193808</v>
      </c>
      <c r="EX70" s="16">
        <f t="shared" si="145"/>
        <v>25442873.720000062</v>
      </c>
      <c r="EY70" s="16">
        <f t="shared" si="146"/>
        <v>1684354.4496237435</v>
      </c>
      <c r="EZ70" s="16">
        <f t="shared" si="147"/>
        <v>27127228.169623807</v>
      </c>
      <c r="FA70" s="16">
        <f t="shared" si="148"/>
        <v>50418.419136659781</v>
      </c>
      <c r="FB70" s="16">
        <f t="shared" si="149"/>
        <v>11122824.590000009</v>
      </c>
      <c r="FC70" s="16">
        <f t="shared" si="150"/>
        <v>1029580.8897761309</v>
      </c>
      <c r="FD70" s="16">
        <f t="shared" si="151"/>
        <v>12152405.47977614</v>
      </c>
      <c r="FE70" s="16">
        <f t="shared" si="152"/>
        <v>5367.6791305831493</v>
      </c>
      <c r="FF70" s="16">
        <f t="shared" si="153"/>
        <v>22497073.329999994</v>
      </c>
      <c r="FG70" s="16">
        <f t="shared" si="154"/>
        <v>1184570.6971050822</v>
      </c>
      <c r="FH70" s="16">
        <f t="shared" si="155"/>
        <v>23681644.027105078</v>
      </c>
      <c r="FI70" s="16">
        <f t="shared" si="156"/>
        <v>60667.459999999992</v>
      </c>
      <c r="FJ70" s="16">
        <f t="shared" si="157"/>
        <v>533.03437690734859</v>
      </c>
      <c r="FK70" s="16">
        <f t="shared" si="158"/>
        <v>12267935.700000001</v>
      </c>
      <c r="FL70" s="16">
        <f t="shared" si="159"/>
        <v>2791821.6893721353</v>
      </c>
      <c r="FM70" s="16">
        <f t="shared" si="160"/>
        <v>15059757.389372136</v>
      </c>
      <c r="FN70" s="16">
        <f t="shared" si="161"/>
        <v>42624.06</v>
      </c>
      <c r="FO70" s="16">
        <f t="shared" si="162"/>
        <v>15</v>
      </c>
      <c r="FP70" s="16">
        <f t="shared" si="198"/>
        <v>587416.20000000007</v>
      </c>
      <c r="FQ70" s="16">
        <f t="shared" si="199"/>
        <v>1757.3</v>
      </c>
      <c r="FR70" s="16">
        <f t="shared" si="200"/>
        <v>13714</v>
      </c>
      <c r="FS70" s="16">
        <f t="shared" si="201"/>
        <v>9144.5623200000009</v>
      </c>
      <c r="FT70" s="16">
        <f t="shared" si="202"/>
        <v>25</v>
      </c>
      <c r="FU70" s="16">
        <f t="shared" si="203"/>
        <v>362.48</v>
      </c>
      <c r="FV70" s="16">
        <f t="shared" si="204"/>
        <v>180731.69999999995</v>
      </c>
      <c r="FW70" s="16">
        <f t="shared" si="205"/>
        <v>450</v>
      </c>
      <c r="FX70">
        <f t="shared" si="206"/>
        <v>0</v>
      </c>
      <c r="FY70">
        <f t="shared" si="234"/>
        <v>0</v>
      </c>
      <c r="FZ70">
        <f t="shared" si="235"/>
        <v>0</v>
      </c>
      <c r="GA70">
        <f t="shared" si="236"/>
        <v>0</v>
      </c>
      <c r="GB70">
        <f t="shared" si="209"/>
        <v>0</v>
      </c>
      <c r="GC70">
        <f t="shared" si="210"/>
        <v>0</v>
      </c>
      <c r="GD70">
        <f t="shared" si="211"/>
        <v>0</v>
      </c>
      <c r="GE70">
        <f t="shared" si="212"/>
        <v>0</v>
      </c>
      <c r="GF70">
        <f t="shared" si="213"/>
        <v>0</v>
      </c>
      <c r="GG70">
        <f t="shared" si="214"/>
        <v>0</v>
      </c>
      <c r="GH70">
        <f t="shared" si="215"/>
        <v>0</v>
      </c>
      <c r="GI70">
        <f t="shared" si="216"/>
        <v>0</v>
      </c>
      <c r="GJ70">
        <f t="shared" si="217"/>
        <v>0</v>
      </c>
      <c r="GK70">
        <f t="shared" si="218"/>
        <v>0</v>
      </c>
      <c r="GL70">
        <f t="shared" si="219"/>
        <v>0</v>
      </c>
      <c r="GM70">
        <f t="shared" si="220"/>
        <v>0</v>
      </c>
      <c r="GN70">
        <f t="shared" si="221"/>
        <v>0</v>
      </c>
      <c r="GO70">
        <f t="shared" si="222"/>
        <v>0</v>
      </c>
      <c r="GP70">
        <f t="shared" si="223"/>
        <v>0</v>
      </c>
      <c r="GQ70">
        <f t="shared" si="224"/>
        <v>0</v>
      </c>
      <c r="GR70">
        <f t="shared" si="225"/>
        <v>0</v>
      </c>
      <c r="GS70">
        <f t="shared" si="226"/>
        <v>0</v>
      </c>
      <c r="GT70">
        <f t="shared" si="227"/>
        <v>0</v>
      </c>
      <c r="GU70">
        <f t="shared" si="228"/>
        <v>0</v>
      </c>
      <c r="GV70">
        <f t="shared" si="229"/>
        <v>0</v>
      </c>
      <c r="GW70">
        <f t="shared" si="230"/>
        <v>0</v>
      </c>
      <c r="GX70">
        <f t="shared" si="231"/>
        <v>0</v>
      </c>
      <c r="GY70">
        <f t="shared" si="232"/>
        <v>0</v>
      </c>
      <c r="GZ70">
        <f t="shared" si="233"/>
        <v>0</v>
      </c>
      <c r="HA70" s="2">
        <f t="shared" si="138"/>
        <v>33</v>
      </c>
      <c r="HB70" s="2">
        <f t="shared" si="138"/>
        <v>21</v>
      </c>
      <c r="HC70" s="2">
        <f t="shared" si="138"/>
        <v>9</v>
      </c>
      <c r="HD70" s="2">
        <v>0</v>
      </c>
      <c r="HE70" s="2">
        <v>0</v>
      </c>
    </row>
    <row r="71" spans="1:213" s="2" customFormat="1" x14ac:dyDescent="0.25">
      <c r="A71" s="3">
        <v>43374</v>
      </c>
      <c r="B71">
        <f t="shared" si="105"/>
        <v>2018</v>
      </c>
      <c r="C71" s="2">
        <v>25954580.609999869</v>
      </c>
      <c r="D71" s="2">
        <f>VLOOKUP(B71,'Historic CDM'!$B$127:$I$138,2,FALSE)/12</f>
        <v>1540949.8367355634</v>
      </c>
      <c r="E71" s="2">
        <f t="shared" si="163"/>
        <v>27495530.446735434</v>
      </c>
      <c r="F71" s="2">
        <v>45664.638927289088</v>
      </c>
      <c r="G71" s="230">
        <v>10607718.279999996</v>
      </c>
      <c r="H71" s="2">
        <f>VLOOKUP(B71,'Historic CDM'!$B$127:$I$138,3,FALSE)/12</f>
        <v>985266.86809067009</v>
      </c>
      <c r="I71" s="2">
        <f t="shared" si="164"/>
        <v>11592985.148090666</v>
      </c>
      <c r="J71" s="230">
        <v>4630.9445800926005</v>
      </c>
      <c r="K71" s="230">
        <v>21212191.080000009</v>
      </c>
      <c r="L71" s="2">
        <f>VLOOKUP(B71,'Historic CDM'!$B$127:$I$138,4,FALSE)/12</f>
        <v>1005711.4648512889</v>
      </c>
      <c r="M71" s="2">
        <f t="shared" si="165"/>
        <v>22217902.544851299</v>
      </c>
      <c r="N71" s="234">
        <v>52155.550000000017</v>
      </c>
      <c r="O71" s="16">
        <v>468.8</v>
      </c>
      <c r="P71" s="230">
        <v>13774183.870000001</v>
      </c>
      <c r="Q71" s="231">
        <f>VLOOKUP(B71,'Historic CDM'!$B$127:$I$138,5,FALSE)/12</f>
        <v>2791821.6893721353</v>
      </c>
      <c r="R71" s="2">
        <f t="shared" si="166"/>
        <v>16566005.559372136</v>
      </c>
      <c r="S71" s="2">
        <v>37395.96</v>
      </c>
      <c r="T71" s="231">
        <v>17</v>
      </c>
      <c r="U71" s="230">
        <v>672979.31</v>
      </c>
      <c r="V71" s="2">
        <v>1659.3</v>
      </c>
      <c r="W71" s="2">
        <v>13180</v>
      </c>
      <c r="X71" s="231">
        <v>9144.5623200000009</v>
      </c>
      <c r="Y71" s="2">
        <v>25</v>
      </c>
      <c r="Z71" s="231">
        <v>129</v>
      </c>
      <c r="AA71" s="233">
        <v>167923.28000000003</v>
      </c>
      <c r="AB71" s="232">
        <v>414</v>
      </c>
      <c r="AC71" s="237">
        <v>2792104.8999999985</v>
      </c>
      <c r="AD71" s="231">
        <f>VLOOKUP(B71,'Historic CDM'!$N$127:$S$138,2,FALSE)/12</f>
        <v>143404.61288818019</v>
      </c>
      <c r="AE71" s="2">
        <f t="shared" si="167"/>
        <v>2935509.5128881787</v>
      </c>
      <c r="AF71" s="246">
        <v>4768.570641040802</v>
      </c>
      <c r="AG71" s="231">
        <v>1746676.4500000014</v>
      </c>
      <c r="AH71" s="231">
        <f>VLOOKUP(B71,'Historic CDM'!$N$127:$S$138,3,FALSE)/12</f>
        <v>44314.021685460873</v>
      </c>
      <c r="AI71" s="2">
        <f t="shared" si="168"/>
        <v>1790990.4716854622</v>
      </c>
      <c r="AJ71" s="247">
        <v>738.39498519897461</v>
      </c>
      <c r="AK71" s="231">
        <v>3024452.31</v>
      </c>
      <c r="AL71" s="231">
        <f>VLOOKUP(B71,'Historic CDM'!$N$127:$S$138,4,FALSE)/12</f>
        <v>178859.23225379316</v>
      </c>
      <c r="AM71" s="2">
        <f t="shared" si="169"/>
        <v>3203311.5422537932</v>
      </c>
      <c r="AN71" s="232">
        <v>7762.9499999999989</v>
      </c>
      <c r="AO71" s="4">
        <v>58.117188453674316</v>
      </c>
      <c r="AP71" s="231">
        <v>33418</v>
      </c>
      <c r="AQ71" s="232">
        <v>98</v>
      </c>
      <c r="AR71" s="232">
        <v>534</v>
      </c>
      <c r="AS71" s="231">
        <v>13236.07</v>
      </c>
      <c r="AT71">
        <v>36</v>
      </c>
      <c r="AU71" s="100">
        <f>'Weather Thunder Bay'!D83</f>
        <v>510.24</v>
      </c>
      <c r="AV71" s="100">
        <f>'Weather Thunder Bay'!E83</f>
        <v>0</v>
      </c>
      <c r="AW71" s="100">
        <f>'Weather Thunder Bay'!F83</f>
        <v>448.24</v>
      </c>
      <c r="AX71" s="100">
        <f>'Weather Thunder Bay'!G83</f>
        <v>0</v>
      </c>
      <c r="AY71" s="100">
        <f>'Weather Thunder Bay'!H83</f>
        <v>386.24</v>
      </c>
      <c r="AZ71" s="100">
        <f>'Weather Thunder Bay'!I83</f>
        <v>0</v>
      </c>
      <c r="BA71" s="100">
        <f>'Weather Thunder Bay'!J83</f>
        <v>324.24</v>
      </c>
      <c r="BB71" s="100">
        <f>'Weather Thunder Bay'!K83</f>
        <v>0</v>
      </c>
      <c r="BC71" s="100">
        <f>'Weather Thunder Bay'!L83</f>
        <v>262.24</v>
      </c>
      <c r="BD71" s="100">
        <f>'Weather Thunder Bay'!M83</f>
        <v>0</v>
      </c>
      <c r="BE71" s="100">
        <f>'Weather Thunder Bay'!N83</f>
        <v>200.24</v>
      </c>
      <c r="BF71" s="100">
        <f>'Weather Thunder Bay'!O83</f>
        <v>0</v>
      </c>
      <c r="BG71" s="100">
        <f>'Weather Thunder Bay'!P83</f>
        <v>140.24</v>
      </c>
      <c r="BH71" s="100">
        <f>'Weather Thunder Bay'!Q83</f>
        <v>2</v>
      </c>
      <c r="BI71" s="100">
        <f>'Weather Thunder Bay'!R83</f>
        <v>3.5405005298379941</v>
      </c>
      <c r="BJ71" s="100">
        <f>'Weather Kenora'!D83</f>
        <v>554.70000000000005</v>
      </c>
      <c r="BK71" s="100">
        <f>'Weather Kenora'!E83</f>
        <v>0</v>
      </c>
      <c r="BL71" s="100">
        <f>'Weather Kenora'!F83</f>
        <v>492.7</v>
      </c>
      <c r="BM71" s="100">
        <f>'Weather Kenora'!G83</f>
        <v>0</v>
      </c>
      <c r="BN71" s="100">
        <f>'Weather Kenora'!H83</f>
        <v>430.7</v>
      </c>
      <c r="BO71" s="100">
        <f>'Weather Kenora'!I83</f>
        <v>0</v>
      </c>
      <c r="BP71" s="100">
        <f>'Weather Kenora'!J83</f>
        <v>368.7</v>
      </c>
      <c r="BQ71" s="100">
        <f>'Weather Kenora'!K83</f>
        <v>0</v>
      </c>
      <c r="BR71" s="100">
        <f>'Weather Kenora'!L83</f>
        <v>306.7</v>
      </c>
      <c r="BS71" s="100">
        <f>'Weather Kenora'!M83</f>
        <v>0</v>
      </c>
      <c r="BT71" s="100">
        <f>'Weather Kenora'!N83</f>
        <v>244.7</v>
      </c>
      <c r="BU71" s="100">
        <f>'Weather Kenora'!O83</f>
        <v>0</v>
      </c>
      <c r="BV71" s="100">
        <f>'Weather Kenora'!P83</f>
        <v>183.5</v>
      </c>
      <c r="BW71" s="100">
        <f>'Weather Kenora'!Q83</f>
        <v>0.8</v>
      </c>
      <c r="BX71" s="100">
        <f>'Weather Kenora'!R83</f>
        <v>2.1064516129032262</v>
      </c>
      <c r="BY71" s="5">
        <f>'Economic Variables'!D85</f>
        <v>7270.3</v>
      </c>
      <c r="BZ71" s="5">
        <f>'Economic Variables'!E85</f>
        <v>7290.6</v>
      </c>
      <c r="CA71" s="5">
        <f>'Economic Variables'!F85</f>
        <v>64.5</v>
      </c>
      <c r="CB71" s="5">
        <f>'Economic Variables'!G85</f>
        <v>65</v>
      </c>
      <c r="CC71" s="5">
        <f>'Economic Variables'!H85</f>
        <v>735936.1</v>
      </c>
      <c r="CD71" s="5">
        <f>'Economic Variables'!I85</f>
        <v>7987.4</v>
      </c>
      <c r="CE71" s="5">
        <f>'Economic Variables'!J85</f>
        <v>7214.6</v>
      </c>
      <c r="CF71" s="5">
        <f>'Economic Variables'!K85</f>
        <v>447.7</v>
      </c>
      <c r="CG71" s="5">
        <f>'Economic Variables'!L85</f>
        <v>7389.6</v>
      </c>
      <c r="CH71" s="5">
        <f>'Economic Variables'!M85</f>
        <v>277</v>
      </c>
      <c r="CI71" s="5">
        <f>'Economic Variables'!N85</f>
        <v>1087</v>
      </c>
      <c r="CJ71" s="5">
        <f t="shared" si="132"/>
        <v>15377</v>
      </c>
      <c r="CK71" s="5">
        <f>'Economic Variables'!P85</f>
        <v>745883</v>
      </c>
      <c r="CL71" s="5">
        <f>'Economic Variables'!Q85</f>
        <v>7928</v>
      </c>
      <c r="CM71" s="5">
        <f>'Economic Variables'!R85</f>
        <v>7441</v>
      </c>
      <c r="CN71" s="5">
        <f>'Economic Variables'!S85</f>
        <v>3329</v>
      </c>
      <c r="CO71" s="5">
        <f>'Economic Variables'!W85</f>
        <v>23734.000000000004</v>
      </c>
      <c r="CP71" s="5">
        <f>'Economic Variables'!X85</f>
        <v>69.666666666666657</v>
      </c>
      <c r="CQ71" s="5">
        <f>'Economic Variables'!Y85</f>
        <v>2.9999999999999996</v>
      </c>
      <c r="CR71" s="5">
        <f t="shared" si="133"/>
        <v>70</v>
      </c>
      <c r="CS71" s="69">
        <f t="shared" si="134"/>
        <v>1.8450980400142569</v>
      </c>
      <c r="CT71" s="5">
        <f t="shared" si="135"/>
        <v>4900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1</v>
      </c>
      <c r="DE71">
        <v>0</v>
      </c>
      <c r="DF71">
        <v>0</v>
      </c>
      <c r="DG71">
        <f t="shared" si="208"/>
        <v>0</v>
      </c>
      <c r="DH71">
        <f t="shared" si="208"/>
        <v>1</v>
      </c>
      <c r="DI71">
        <f t="shared" si="136"/>
        <v>1</v>
      </c>
      <c r="DJ71">
        <v>31</v>
      </c>
      <c r="DK71">
        <v>22</v>
      </c>
      <c r="DL71">
        <v>0</v>
      </c>
      <c r="DM71">
        <v>0</v>
      </c>
      <c r="DN71">
        <f t="shared" si="207"/>
        <v>0</v>
      </c>
      <c r="DO71">
        <v>0</v>
      </c>
      <c r="DP71" s="61">
        <f t="shared" si="170"/>
        <v>0</v>
      </c>
      <c r="DQ71" s="61">
        <f t="shared" si="171"/>
        <v>0</v>
      </c>
      <c r="DR71" s="61">
        <f t="shared" si="172"/>
        <v>0</v>
      </c>
      <c r="DS71" s="61">
        <f t="shared" si="173"/>
        <v>0</v>
      </c>
      <c r="DT71" s="61">
        <f t="shared" si="174"/>
        <v>0</v>
      </c>
      <c r="DU71" s="61">
        <f t="shared" si="175"/>
        <v>0</v>
      </c>
      <c r="DV71" s="61">
        <f t="shared" si="176"/>
        <v>0</v>
      </c>
      <c r="DW71" s="61">
        <f t="shared" si="177"/>
        <v>0</v>
      </c>
      <c r="DX71" s="61">
        <f t="shared" si="178"/>
        <v>0</v>
      </c>
      <c r="DY71" s="61">
        <f t="shared" si="179"/>
        <v>0</v>
      </c>
      <c r="DZ71" s="61">
        <f t="shared" si="180"/>
        <v>0</v>
      </c>
      <c r="EA71" s="61">
        <f t="shared" si="181"/>
        <v>0</v>
      </c>
      <c r="EB71" s="61">
        <f t="shared" si="182"/>
        <v>0</v>
      </c>
      <c r="EC71" s="61">
        <f t="shared" si="183"/>
        <v>0</v>
      </c>
      <c r="ED71" s="61">
        <f t="shared" si="184"/>
        <v>0</v>
      </c>
      <c r="EE71" s="61">
        <f t="shared" si="185"/>
        <v>0</v>
      </c>
      <c r="EF71" s="61">
        <f t="shared" si="186"/>
        <v>0</v>
      </c>
      <c r="EG71" s="61">
        <f t="shared" si="187"/>
        <v>0</v>
      </c>
      <c r="EH71" s="61">
        <f t="shared" si="188"/>
        <v>0</v>
      </c>
      <c r="EI71" s="61">
        <f t="shared" si="189"/>
        <v>0</v>
      </c>
      <c r="EJ71" s="61">
        <f t="shared" si="190"/>
        <v>0</v>
      </c>
      <c r="EK71" s="61">
        <f t="shared" si="191"/>
        <v>0</v>
      </c>
      <c r="EL71" s="61">
        <f t="shared" si="192"/>
        <v>0</v>
      </c>
      <c r="EM71" s="61">
        <f t="shared" si="193"/>
        <v>0</v>
      </c>
      <c r="EN71" s="61">
        <f t="shared" si="194"/>
        <v>0</v>
      </c>
      <c r="EO71" s="61">
        <f t="shared" si="195"/>
        <v>0</v>
      </c>
      <c r="EP71" s="61">
        <f t="shared" si="196"/>
        <v>0</v>
      </c>
      <c r="EQ71" s="61">
        <f t="shared" si="197"/>
        <v>0</v>
      </c>
      <c r="ER71" s="67">
        <f t="shared" si="139"/>
        <v>19.42318204832976</v>
      </c>
      <c r="ES71" s="67">
        <f t="shared" si="140"/>
        <v>80.753992273895136</v>
      </c>
      <c r="ET71" s="67">
        <f t="shared" si="141"/>
        <v>2154.2334921706583</v>
      </c>
      <c r="EU71" s="67">
        <f t="shared" si="142"/>
        <v>44294.132511690201</v>
      </c>
      <c r="EV71" s="61">
        <f t="shared" si="143"/>
        <v>1528.8108654114346</v>
      </c>
      <c r="EW71" s="61">
        <f t="shared" si="144"/>
        <v>31434.545653457561</v>
      </c>
      <c r="EX71" s="16">
        <f t="shared" si="145"/>
        <v>28746685.509999868</v>
      </c>
      <c r="EY71" s="16">
        <f t="shared" si="146"/>
        <v>1684354.4496237435</v>
      </c>
      <c r="EZ71" s="16">
        <f t="shared" si="147"/>
        <v>30431039.959623612</v>
      </c>
      <c r="FA71" s="16">
        <f t="shared" si="148"/>
        <v>50433.20956832989</v>
      </c>
      <c r="FB71" s="16">
        <f t="shared" si="149"/>
        <v>12354394.729999997</v>
      </c>
      <c r="FC71" s="16">
        <f t="shared" si="150"/>
        <v>1029580.8897761309</v>
      </c>
      <c r="FD71" s="16">
        <f t="shared" si="151"/>
        <v>13383975.619776128</v>
      </c>
      <c r="FE71" s="16">
        <f t="shared" si="152"/>
        <v>5369.3395652915751</v>
      </c>
      <c r="FF71" s="16">
        <f t="shared" si="153"/>
        <v>24236643.390000008</v>
      </c>
      <c r="FG71" s="16">
        <f t="shared" si="154"/>
        <v>1184570.6971050822</v>
      </c>
      <c r="FH71" s="16">
        <f t="shared" si="155"/>
        <v>25421214.087105092</v>
      </c>
      <c r="FI71" s="16">
        <f t="shared" si="156"/>
        <v>59918.500000000015</v>
      </c>
      <c r="FJ71" s="16">
        <f t="shared" si="157"/>
        <v>526.91718845367427</v>
      </c>
      <c r="FK71" s="16">
        <f t="shared" si="158"/>
        <v>13774183.870000001</v>
      </c>
      <c r="FL71" s="16">
        <f t="shared" si="159"/>
        <v>2791821.6893721353</v>
      </c>
      <c r="FM71" s="16">
        <f t="shared" si="160"/>
        <v>16566005.559372136</v>
      </c>
      <c r="FN71" s="16">
        <f t="shared" si="161"/>
        <v>37395.96</v>
      </c>
      <c r="FO71" s="16">
        <f t="shared" si="162"/>
        <v>17</v>
      </c>
      <c r="FP71" s="16">
        <f t="shared" si="198"/>
        <v>706397.31</v>
      </c>
      <c r="FQ71" s="16">
        <f t="shared" si="199"/>
        <v>1757.3</v>
      </c>
      <c r="FR71" s="16">
        <f t="shared" si="200"/>
        <v>13714</v>
      </c>
      <c r="FS71" s="16">
        <f t="shared" si="201"/>
        <v>9144.5623200000009</v>
      </c>
      <c r="FT71" s="16">
        <f t="shared" si="202"/>
        <v>25</v>
      </c>
      <c r="FU71" s="16">
        <f t="shared" si="203"/>
        <v>639.24</v>
      </c>
      <c r="FV71" s="16">
        <f t="shared" si="204"/>
        <v>181159.35000000003</v>
      </c>
      <c r="FW71" s="16">
        <f t="shared" si="205"/>
        <v>450</v>
      </c>
      <c r="FX71">
        <f t="shared" si="206"/>
        <v>0</v>
      </c>
      <c r="FY71">
        <f t="shared" si="234"/>
        <v>0</v>
      </c>
      <c r="FZ71">
        <f t="shared" si="235"/>
        <v>0</v>
      </c>
      <c r="GA71">
        <f t="shared" si="236"/>
        <v>0</v>
      </c>
      <c r="GB71">
        <f t="shared" si="209"/>
        <v>0</v>
      </c>
      <c r="GC71">
        <f t="shared" si="210"/>
        <v>0</v>
      </c>
      <c r="GD71">
        <f t="shared" si="211"/>
        <v>0</v>
      </c>
      <c r="GE71">
        <f t="shared" si="212"/>
        <v>0</v>
      </c>
      <c r="GF71">
        <f t="shared" si="213"/>
        <v>0</v>
      </c>
      <c r="GG71">
        <f t="shared" si="214"/>
        <v>0</v>
      </c>
      <c r="GH71">
        <f t="shared" si="215"/>
        <v>0</v>
      </c>
      <c r="GI71">
        <f t="shared" si="216"/>
        <v>0</v>
      </c>
      <c r="GJ71">
        <f t="shared" si="217"/>
        <v>0</v>
      </c>
      <c r="GK71">
        <f t="shared" si="218"/>
        <v>0</v>
      </c>
      <c r="GL71">
        <f t="shared" si="219"/>
        <v>0</v>
      </c>
      <c r="GM71">
        <f t="shared" si="220"/>
        <v>0</v>
      </c>
      <c r="GN71">
        <f t="shared" si="221"/>
        <v>0</v>
      </c>
      <c r="GO71">
        <f t="shared" si="222"/>
        <v>0</v>
      </c>
      <c r="GP71">
        <f t="shared" si="223"/>
        <v>0</v>
      </c>
      <c r="GQ71">
        <f t="shared" si="224"/>
        <v>0</v>
      </c>
      <c r="GR71">
        <f t="shared" si="225"/>
        <v>0</v>
      </c>
      <c r="GS71">
        <f t="shared" si="226"/>
        <v>0</v>
      </c>
      <c r="GT71">
        <f t="shared" si="227"/>
        <v>0</v>
      </c>
      <c r="GU71">
        <f t="shared" si="228"/>
        <v>0</v>
      </c>
      <c r="GV71">
        <f t="shared" si="229"/>
        <v>0</v>
      </c>
      <c r="GW71">
        <f t="shared" si="230"/>
        <v>0</v>
      </c>
      <c r="GX71">
        <f t="shared" si="231"/>
        <v>0</v>
      </c>
      <c r="GY71">
        <f t="shared" si="232"/>
        <v>0</v>
      </c>
      <c r="GZ71">
        <f t="shared" si="233"/>
        <v>0</v>
      </c>
      <c r="HA71" s="2">
        <f t="shared" si="138"/>
        <v>34</v>
      </c>
      <c r="HB71" s="2">
        <f t="shared" si="138"/>
        <v>22</v>
      </c>
      <c r="HC71" s="2">
        <f t="shared" si="138"/>
        <v>10</v>
      </c>
      <c r="HD71" s="2">
        <v>0</v>
      </c>
      <c r="HE71" s="2">
        <v>0</v>
      </c>
    </row>
    <row r="72" spans="1:213" s="2" customFormat="1" x14ac:dyDescent="0.25">
      <c r="A72" s="3">
        <v>43405</v>
      </c>
      <c r="B72">
        <f t="shared" si="105"/>
        <v>2018</v>
      </c>
      <c r="C72" s="2">
        <v>28691465.789999768</v>
      </c>
      <c r="D72" s="2">
        <f>VLOOKUP(B72,'Historic CDM'!$B$127:$I$138,2,FALSE)/12</f>
        <v>1540949.8367355634</v>
      </c>
      <c r="E72" s="2">
        <f t="shared" si="163"/>
        <v>30232415.62673533</v>
      </c>
      <c r="F72" s="2">
        <v>45709.819463644541</v>
      </c>
      <c r="G72" s="230">
        <v>12050811.660000002</v>
      </c>
      <c r="H72" s="2">
        <f>VLOOKUP(B72,'Historic CDM'!$B$127:$I$138,3,FALSE)/12</f>
        <v>985266.86809067009</v>
      </c>
      <c r="I72" s="2">
        <f t="shared" si="164"/>
        <v>13036078.528090673</v>
      </c>
      <c r="J72" s="230">
        <v>4628.9722900463003</v>
      </c>
      <c r="K72" s="230">
        <v>23238214.32</v>
      </c>
      <c r="L72" s="2">
        <f>VLOOKUP(B72,'Historic CDM'!$B$127:$I$138,4,FALSE)/12</f>
        <v>1005711.4648512889</v>
      </c>
      <c r="M72" s="2">
        <f t="shared" si="165"/>
        <v>24243925.78485129</v>
      </c>
      <c r="N72" s="234">
        <v>55641.260000000009</v>
      </c>
      <c r="O72" s="16">
        <v>464.6</v>
      </c>
      <c r="P72" s="230">
        <v>13943584.199999999</v>
      </c>
      <c r="Q72" s="231">
        <f>VLOOKUP(B72,'Historic CDM'!$B$127:$I$138,5,FALSE)/12</f>
        <v>2791821.6893721353</v>
      </c>
      <c r="R72" s="2">
        <f t="shared" si="166"/>
        <v>16735405.889372135</v>
      </c>
      <c r="S72" s="2">
        <v>43222.799999999996</v>
      </c>
      <c r="T72" s="231">
        <v>16</v>
      </c>
      <c r="U72" s="230">
        <v>724761.59999999998</v>
      </c>
      <c r="V72" s="2">
        <v>1656.6</v>
      </c>
      <c r="W72" s="2">
        <v>13180</v>
      </c>
      <c r="X72" s="231">
        <v>9144.5623200000009</v>
      </c>
      <c r="Y72" s="2">
        <v>25</v>
      </c>
      <c r="Z72" s="231">
        <v>129</v>
      </c>
      <c r="AA72" s="233">
        <v>167922.89999999997</v>
      </c>
      <c r="AB72" s="232">
        <v>414</v>
      </c>
      <c r="AC72" s="237">
        <v>3171214.6200000043</v>
      </c>
      <c r="AD72" s="231">
        <f>VLOOKUP(B72,'Historic CDM'!$N$127:$S$138,2,FALSE)/12</f>
        <v>143404.61288818019</v>
      </c>
      <c r="AE72" s="2">
        <f t="shared" si="167"/>
        <v>3314619.2328881845</v>
      </c>
      <c r="AF72" s="246">
        <v>4769.785320520401</v>
      </c>
      <c r="AG72" s="231">
        <v>1980184.9800000004</v>
      </c>
      <c r="AH72" s="231">
        <f>VLOOKUP(B72,'Historic CDM'!$N$127:$S$138,3,FALSE)/12</f>
        <v>44314.021685460873</v>
      </c>
      <c r="AI72" s="2">
        <f t="shared" si="168"/>
        <v>2024499.0016854613</v>
      </c>
      <c r="AJ72" s="247">
        <v>737.1974925994873</v>
      </c>
      <c r="AK72" s="231">
        <v>3275142.84</v>
      </c>
      <c r="AL72" s="231">
        <f>VLOOKUP(B72,'Historic CDM'!$N$127:$S$138,4,FALSE)/12</f>
        <v>178859.23225379316</v>
      </c>
      <c r="AM72" s="2">
        <f t="shared" si="169"/>
        <v>3454002.072253793</v>
      </c>
      <c r="AN72" s="232">
        <v>8080.8600000000006</v>
      </c>
      <c r="AO72" s="4">
        <v>58.058594226837158</v>
      </c>
      <c r="AP72" s="231">
        <v>32009.7</v>
      </c>
      <c r="AQ72" s="232">
        <v>97</v>
      </c>
      <c r="AR72" s="232">
        <v>534</v>
      </c>
      <c r="AS72" s="231">
        <v>14143.8</v>
      </c>
      <c r="AT72">
        <v>36</v>
      </c>
      <c r="AU72" s="100">
        <f>'Weather Thunder Bay'!D84</f>
        <v>757.8</v>
      </c>
      <c r="AV72" s="100">
        <f>'Weather Thunder Bay'!E84</f>
        <v>0</v>
      </c>
      <c r="AW72" s="100">
        <f>'Weather Thunder Bay'!F84</f>
        <v>697.8</v>
      </c>
      <c r="AX72" s="100">
        <f>'Weather Thunder Bay'!G84</f>
        <v>0</v>
      </c>
      <c r="AY72" s="100">
        <f>'Weather Thunder Bay'!H84</f>
        <v>637.79999999999995</v>
      </c>
      <c r="AZ72" s="100">
        <f>'Weather Thunder Bay'!I84</f>
        <v>0</v>
      </c>
      <c r="BA72" s="100">
        <f>'Weather Thunder Bay'!J84</f>
        <v>577.79999999999995</v>
      </c>
      <c r="BB72" s="100">
        <f>'Weather Thunder Bay'!K84</f>
        <v>0</v>
      </c>
      <c r="BC72" s="100">
        <f>'Weather Thunder Bay'!L84</f>
        <v>517.79999999999995</v>
      </c>
      <c r="BD72" s="100">
        <f>'Weather Thunder Bay'!M84</f>
        <v>0</v>
      </c>
      <c r="BE72" s="100">
        <f>'Weather Thunder Bay'!N84</f>
        <v>457.8</v>
      </c>
      <c r="BF72" s="100">
        <f>'Weather Thunder Bay'!O84</f>
        <v>0</v>
      </c>
      <c r="BG72" s="100">
        <f>'Weather Thunder Bay'!P84</f>
        <v>397.8</v>
      </c>
      <c r="BH72" s="100">
        <f>'Weather Thunder Bay'!Q84</f>
        <v>0</v>
      </c>
      <c r="BI72" s="100">
        <f>'Weather Thunder Bay'!R84</f>
        <v>-5.2600000000000007</v>
      </c>
      <c r="BJ72" s="100">
        <f>'Weather Kenora'!D84</f>
        <v>843.5</v>
      </c>
      <c r="BK72" s="100">
        <f>'Weather Kenora'!E84</f>
        <v>0</v>
      </c>
      <c r="BL72" s="100">
        <f>'Weather Kenora'!F84</f>
        <v>783.5</v>
      </c>
      <c r="BM72" s="100">
        <f>'Weather Kenora'!G84</f>
        <v>0</v>
      </c>
      <c r="BN72" s="100">
        <f>'Weather Kenora'!H84</f>
        <v>723.5</v>
      </c>
      <c r="BO72" s="100">
        <f>'Weather Kenora'!I84</f>
        <v>0</v>
      </c>
      <c r="BP72" s="100">
        <f>'Weather Kenora'!J84</f>
        <v>663.5</v>
      </c>
      <c r="BQ72" s="100">
        <f>'Weather Kenora'!K84</f>
        <v>0</v>
      </c>
      <c r="BR72" s="100">
        <f>'Weather Kenora'!L84</f>
        <v>603.5</v>
      </c>
      <c r="BS72" s="100">
        <f>'Weather Kenora'!M84</f>
        <v>0</v>
      </c>
      <c r="BT72" s="100">
        <f>'Weather Kenora'!N84</f>
        <v>543.5</v>
      </c>
      <c r="BU72" s="100">
        <f>'Weather Kenora'!O84</f>
        <v>0</v>
      </c>
      <c r="BV72" s="100">
        <f>'Weather Kenora'!P84</f>
        <v>483.5</v>
      </c>
      <c r="BW72" s="100">
        <f>'Weather Kenora'!Q84</f>
        <v>0</v>
      </c>
      <c r="BX72" s="100">
        <f>'Weather Kenora'!R84</f>
        <v>-8.1166666666666671</v>
      </c>
      <c r="BY72" s="5">
        <f>'Economic Variables'!D86</f>
        <v>7290</v>
      </c>
      <c r="BZ72" s="5">
        <f>'Economic Variables'!E86</f>
        <v>7288.9</v>
      </c>
      <c r="CA72" s="5">
        <f>'Economic Variables'!F86</f>
        <v>64</v>
      </c>
      <c r="CB72" s="5">
        <f>'Economic Variables'!G86</f>
        <v>64.2</v>
      </c>
      <c r="CC72" s="5">
        <f>'Economic Variables'!H86</f>
        <v>735936.1</v>
      </c>
      <c r="CD72" s="5">
        <f>'Economic Variables'!I86</f>
        <v>7987.4</v>
      </c>
      <c r="CE72" s="5">
        <f>'Economic Variables'!J86</f>
        <v>7214.6</v>
      </c>
      <c r="CF72" s="5">
        <f>'Economic Variables'!K86</f>
        <v>447.7</v>
      </c>
      <c r="CG72" s="5">
        <f>'Economic Variables'!L86</f>
        <v>7389.6</v>
      </c>
      <c r="CH72" s="5">
        <f>'Economic Variables'!M86</f>
        <v>277</v>
      </c>
      <c r="CI72" s="5">
        <f>'Economic Variables'!N86</f>
        <v>1087</v>
      </c>
      <c r="CJ72" s="5">
        <f t="shared" si="132"/>
        <v>15377</v>
      </c>
      <c r="CK72" s="5">
        <f>'Economic Variables'!P86</f>
        <v>745883</v>
      </c>
      <c r="CL72" s="5">
        <f>'Economic Variables'!Q86</f>
        <v>7928</v>
      </c>
      <c r="CM72" s="5">
        <f>'Economic Variables'!R86</f>
        <v>7441</v>
      </c>
      <c r="CN72" s="5">
        <f>'Economic Variables'!S86</f>
        <v>3329</v>
      </c>
      <c r="CO72" s="5">
        <f>'Economic Variables'!W86</f>
        <v>24336.000000000004</v>
      </c>
      <c r="CP72" s="5">
        <f>'Economic Variables'!X86</f>
        <v>70.333333333333343</v>
      </c>
      <c r="CQ72" s="5">
        <f>'Economic Variables'!Y86</f>
        <v>3</v>
      </c>
      <c r="CR72" s="5">
        <f t="shared" si="133"/>
        <v>71</v>
      </c>
      <c r="CS72" s="69">
        <f t="shared" si="134"/>
        <v>1.8512583487190752</v>
      </c>
      <c r="CT72" s="5">
        <f t="shared" si="135"/>
        <v>5041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1</v>
      </c>
      <c r="DF72">
        <v>0</v>
      </c>
      <c r="DG72">
        <f t="shared" si="208"/>
        <v>0</v>
      </c>
      <c r="DH72">
        <f t="shared" si="208"/>
        <v>1</v>
      </c>
      <c r="DI72">
        <f t="shared" si="136"/>
        <v>1</v>
      </c>
      <c r="DJ72">
        <v>30</v>
      </c>
      <c r="DK72">
        <v>22</v>
      </c>
      <c r="DL72">
        <v>0</v>
      </c>
      <c r="DM72">
        <v>0</v>
      </c>
      <c r="DN72">
        <f t="shared" si="207"/>
        <v>0</v>
      </c>
      <c r="DO72">
        <v>0</v>
      </c>
      <c r="DP72" s="61">
        <f t="shared" si="170"/>
        <v>0</v>
      </c>
      <c r="DQ72" s="61">
        <f t="shared" si="171"/>
        <v>0</v>
      </c>
      <c r="DR72" s="61">
        <f t="shared" si="172"/>
        <v>0</v>
      </c>
      <c r="DS72" s="61">
        <f t="shared" si="173"/>
        <v>0</v>
      </c>
      <c r="DT72" s="61">
        <f t="shared" si="174"/>
        <v>0</v>
      </c>
      <c r="DU72" s="61">
        <f t="shared" si="175"/>
        <v>0</v>
      </c>
      <c r="DV72" s="61">
        <f t="shared" si="176"/>
        <v>0</v>
      </c>
      <c r="DW72" s="61">
        <f t="shared" si="177"/>
        <v>0</v>
      </c>
      <c r="DX72" s="61">
        <f t="shared" si="178"/>
        <v>0</v>
      </c>
      <c r="DY72" s="61">
        <f t="shared" si="179"/>
        <v>0</v>
      </c>
      <c r="DZ72" s="61">
        <f t="shared" si="180"/>
        <v>0</v>
      </c>
      <c r="EA72" s="61">
        <f t="shared" si="181"/>
        <v>0</v>
      </c>
      <c r="EB72" s="61">
        <f t="shared" si="182"/>
        <v>0</v>
      </c>
      <c r="EC72" s="61">
        <f t="shared" si="183"/>
        <v>0</v>
      </c>
      <c r="ED72" s="61">
        <f t="shared" si="184"/>
        <v>0</v>
      </c>
      <c r="EE72" s="61">
        <f t="shared" si="185"/>
        <v>0</v>
      </c>
      <c r="EF72" s="61">
        <f t="shared" si="186"/>
        <v>0</v>
      </c>
      <c r="EG72" s="61">
        <f t="shared" si="187"/>
        <v>0</v>
      </c>
      <c r="EH72" s="61">
        <f t="shared" si="188"/>
        <v>0</v>
      </c>
      <c r="EI72" s="61">
        <f t="shared" si="189"/>
        <v>0</v>
      </c>
      <c r="EJ72" s="61">
        <f t="shared" si="190"/>
        <v>0</v>
      </c>
      <c r="EK72" s="61">
        <f t="shared" si="191"/>
        <v>0</v>
      </c>
      <c r="EL72" s="61">
        <f t="shared" si="192"/>
        <v>0</v>
      </c>
      <c r="EM72" s="61">
        <f t="shared" si="193"/>
        <v>0</v>
      </c>
      <c r="EN72" s="61">
        <f t="shared" si="194"/>
        <v>0</v>
      </c>
      <c r="EO72" s="61">
        <f t="shared" si="195"/>
        <v>0</v>
      </c>
      <c r="EP72" s="61">
        <f t="shared" si="196"/>
        <v>0</v>
      </c>
      <c r="EQ72" s="61">
        <f t="shared" si="197"/>
        <v>0</v>
      </c>
      <c r="ER72" s="67">
        <f t="shared" si="139"/>
        <v>22.04662366604531</v>
      </c>
      <c r="ES72" s="67">
        <f t="shared" si="140"/>
        <v>93.87309400636083</v>
      </c>
      <c r="ET72" s="67">
        <f t="shared" si="141"/>
        <v>2371.9255845547773</v>
      </c>
      <c r="EU72" s="67">
        <f t="shared" si="142"/>
        <v>47543.766731170836</v>
      </c>
      <c r="EV72" s="61">
        <f t="shared" si="143"/>
        <v>1739.41209534017</v>
      </c>
      <c r="EW72" s="61">
        <f t="shared" si="144"/>
        <v>34865.428936191944</v>
      </c>
      <c r="EX72" s="16">
        <f t="shared" si="145"/>
        <v>31862680.409999773</v>
      </c>
      <c r="EY72" s="16">
        <f t="shared" si="146"/>
        <v>1684354.4496237435</v>
      </c>
      <c r="EZ72" s="16">
        <f t="shared" si="147"/>
        <v>33547034.859623514</v>
      </c>
      <c r="FA72" s="16">
        <f t="shared" si="148"/>
        <v>50479.604784164942</v>
      </c>
      <c r="FB72" s="16">
        <f t="shared" si="149"/>
        <v>14030996.640000002</v>
      </c>
      <c r="FC72" s="16">
        <f t="shared" si="150"/>
        <v>1029580.8897761309</v>
      </c>
      <c r="FD72" s="16">
        <f t="shared" si="151"/>
        <v>15060577.529776134</v>
      </c>
      <c r="FE72" s="16">
        <f t="shared" si="152"/>
        <v>5366.1697826457876</v>
      </c>
      <c r="FF72" s="16">
        <f t="shared" si="153"/>
        <v>26513357.16</v>
      </c>
      <c r="FG72" s="16">
        <f t="shared" si="154"/>
        <v>1184570.6971050822</v>
      </c>
      <c r="FH72" s="16">
        <f t="shared" si="155"/>
        <v>27697927.857105084</v>
      </c>
      <c r="FI72" s="16">
        <f t="shared" si="156"/>
        <v>63722.12000000001</v>
      </c>
      <c r="FJ72" s="16">
        <f t="shared" si="157"/>
        <v>522.65859422683718</v>
      </c>
      <c r="FK72" s="16">
        <f t="shared" si="158"/>
        <v>13943584.199999999</v>
      </c>
      <c r="FL72" s="16">
        <f t="shared" si="159"/>
        <v>2791821.6893721353</v>
      </c>
      <c r="FM72" s="16">
        <f t="shared" si="160"/>
        <v>16735405.889372135</v>
      </c>
      <c r="FN72" s="16">
        <f t="shared" si="161"/>
        <v>43222.799999999996</v>
      </c>
      <c r="FO72" s="16">
        <f t="shared" si="162"/>
        <v>16</v>
      </c>
      <c r="FP72" s="16">
        <f t="shared" si="198"/>
        <v>756771.29999999993</v>
      </c>
      <c r="FQ72" s="16">
        <f t="shared" si="199"/>
        <v>1753.6</v>
      </c>
      <c r="FR72" s="16">
        <f t="shared" si="200"/>
        <v>13714</v>
      </c>
      <c r="FS72" s="16">
        <f t="shared" si="201"/>
        <v>9144.5623200000009</v>
      </c>
      <c r="FT72" s="16">
        <f t="shared" si="202"/>
        <v>25</v>
      </c>
      <c r="FU72" s="16">
        <f t="shared" si="203"/>
        <v>886.8</v>
      </c>
      <c r="FV72" s="16">
        <f t="shared" si="204"/>
        <v>182066.69999999995</v>
      </c>
      <c r="FW72" s="16">
        <f t="shared" si="205"/>
        <v>450</v>
      </c>
      <c r="FX72">
        <f t="shared" si="206"/>
        <v>0</v>
      </c>
      <c r="FY72">
        <f t="shared" si="234"/>
        <v>0</v>
      </c>
      <c r="FZ72">
        <f t="shared" si="235"/>
        <v>0</v>
      </c>
      <c r="GA72">
        <f t="shared" si="236"/>
        <v>0</v>
      </c>
      <c r="GB72">
        <f t="shared" si="209"/>
        <v>0</v>
      </c>
      <c r="GC72">
        <f t="shared" si="210"/>
        <v>0</v>
      </c>
      <c r="GD72">
        <f t="shared" si="211"/>
        <v>0</v>
      </c>
      <c r="GE72">
        <f t="shared" si="212"/>
        <v>0</v>
      </c>
      <c r="GF72">
        <f t="shared" si="213"/>
        <v>0</v>
      </c>
      <c r="GG72">
        <f t="shared" si="214"/>
        <v>0</v>
      </c>
      <c r="GH72">
        <f t="shared" si="215"/>
        <v>0</v>
      </c>
      <c r="GI72">
        <f t="shared" si="216"/>
        <v>0</v>
      </c>
      <c r="GJ72">
        <f t="shared" si="217"/>
        <v>0</v>
      </c>
      <c r="GK72">
        <f t="shared" si="218"/>
        <v>0</v>
      </c>
      <c r="GL72">
        <f t="shared" si="219"/>
        <v>0</v>
      </c>
      <c r="GM72">
        <f t="shared" si="220"/>
        <v>0</v>
      </c>
      <c r="GN72">
        <f t="shared" si="221"/>
        <v>0</v>
      </c>
      <c r="GO72">
        <f t="shared" si="222"/>
        <v>0</v>
      </c>
      <c r="GP72">
        <f t="shared" si="223"/>
        <v>0</v>
      </c>
      <c r="GQ72">
        <f t="shared" si="224"/>
        <v>0</v>
      </c>
      <c r="GR72">
        <f t="shared" si="225"/>
        <v>0</v>
      </c>
      <c r="GS72">
        <f t="shared" si="226"/>
        <v>0</v>
      </c>
      <c r="GT72">
        <f t="shared" si="227"/>
        <v>0</v>
      </c>
      <c r="GU72">
        <f t="shared" si="228"/>
        <v>0</v>
      </c>
      <c r="GV72">
        <f t="shared" si="229"/>
        <v>0</v>
      </c>
      <c r="GW72">
        <f t="shared" si="230"/>
        <v>0</v>
      </c>
      <c r="GX72">
        <f t="shared" si="231"/>
        <v>0</v>
      </c>
      <c r="GY72">
        <f t="shared" si="232"/>
        <v>0</v>
      </c>
      <c r="GZ72">
        <f t="shared" si="233"/>
        <v>0</v>
      </c>
      <c r="HA72" s="2">
        <f t="shared" si="138"/>
        <v>35</v>
      </c>
      <c r="HB72" s="2">
        <f t="shared" si="138"/>
        <v>23</v>
      </c>
      <c r="HC72" s="2">
        <f t="shared" si="138"/>
        <v>11</v>
      </c>
      <c r="HD72" s="2">
        <v>0</v>
      </c>
      <c r="HE72" s="2">
        <v>0</v>
      </c>
    </row>
    <row r="73" spans="1:213" s="2" customFormat="1" x14ac:dyDescent="0.25">
      <c r="A73" s="3">
        <v>43435</v>
      </c>
      <c r="B73">
        <f t="shared" si="105"/>
        <v>2018</v>
      </c>
      <c r="C73" s="2">
        <v>32187868.83999978</v>
      </c>
      <c r="D73" s="2">
        <f>VLOOKUP(B73,'Historic CDM'!$B$127:$I$138,2,FALSE)/12</f>
        <v>1540949.8367355634</v>
      </c>
      <c r="E73" s="2">
        <f t="shared" si="163"/>
        <v>33728818.676735342</v>
      </c>
      <c r="F73" s="2">
        <v>45752.40973182227</v>
      </c>
      <c r="G73" s="230">
        <v>12665857.789999971</v>
      </c>
      <c r="H73" s="2">
        <f>VLOOKUP(B73,'Historic CDM'!$B$127:$I$138,3,FALSE)/12</f>
        <v>985266.86809067009</v>
      </c>
      <c r="I73" s="2">
        <f t="shared" si="164"/>
        <v>13651124.658090642</v>
      </c>
      <c r="J73" s="230">
        <v>4631.4861450231501</v>
      </c>
      <c r="K73" s="230">
        <v>24599756.870000001</v>
      </c>
      <c r="L73" s="2">
        <f>VLOOKUP(B73,'Historic CDM'!$B$127:$I$138,4,FALSE)/12</f>
        <v>1005711.4648512889</v>
      </c>
      <c r="M73" s="2">
        <f t="shared" si="165"/>
        <v>25605468.334851291</v>
      </c>
      <c r="N73" s="234">
        <v>56720.800000000017</v>
      </c>
      <c r="O73" s="16">
        <v>464.8</v>
      </c>
      <c r="P73" s="230">
        <v>13875999.92</v>
      </c>
      <c r="Q73" s="231">
        <f>VLOOKUP(B73,'Historic CDM'!$B$127:$I$138,5,FALSE)/12</f>
        <v>2791821.6893721353</v>
      </c>
      <c r="R73" s="2">
        <f t="shared" si="166"/>
        <v>16667821.609372135</v>
      </c>
      <c r="S73" s="2">
        <v>40458.86</v>
      </c>
      <c r="T73" s="231">
        <v>17</v>
      </c>
      <c r="U73" s="230">
        <v>791715.82000000007</v>
      </c>
      <c r="V73" s="2">
        <v>1656.6</v>
      </c>
      <c r="W73" s="2">
        <v>13180</v>
      </c>
      <c r="X73" s="231">
        <v>9073.6742400000003</v>
      </c>
      <c r="Y73" s="2">
        <v>24</v>
      </c>
      <c r="Z73" s="231">
        <v>128</v>
      </c>
      <c r="AA73" s="233">
        <v>167923.28000000003</v>
      </c>
      <c r="AB73" s="232">
        <v>414</v>
      </c>
      <c r="AC73" s="237">
        <v>3643194.96</v>
      </c>
      <c r="AD73" s="231">
        <f>VLOOKUP(B73,'Historic CDM'!$N$127:$S$138,2,FALSE)/12</f>
        <v>143404.61288818019</v>
      </c>
      <c r="AE73" s="2">
        <f t="shared" si="167"/>
        <v>3786599.5728881801</v>
      </c>
      <c r="AF73" s="246">
        <v>4770.8926602602005</v>
      </c>
      <c r="AG73" s="231">
        <v>2181820.8699999982</v>
      </c>
      <c r="AH73" s="231">
        <f>VLOOKUP(B73,'Historic CDM'!$N$127:$S$138,3,FALSE)/12</f>
        <v>44314.021685460873</v>
      </c>
      <c r="AI73" s="2">
        <f t="shared" si="168"/>
        <v>2226134.8916854593</v>
      </c>
      <c r="AJ73" s="247">
        <v>736.09874629974365</v>
      </c>
      <c r="AK73" s="231">
        <v>3595499.6000000006</v>
      </c>
      <c r="AL73" s="231">
        <f>VLOOKUP(B73,'Historic CDM'!$N$127:$S$138,4,FALSE)/12</f>
        <v>178859.23225379316</v>
      </c>
      <c r="AM73" s="2">
        <f t="shared" si="169"/>
        <v>3774358.8322537937</v>
      </c>
      <c r="AN73" s="232">
        <v>7871.99</v>
      </c>
      <c r="AO73" s="4">
        <v>58.029297113418579</v>
      </c>
      <c r="AP73" s="231">
        <v>33076.69</v>
      </c>
      <c r="AQ73" s="232">
        <v>97</v>
      </c>
      <c r="AR73" s="232">
        <v>428</v>
      </c>
      <c r="AS73" s="231">
        <v>14614.949999999999</v>
      </c>
      <c r="AT73">
        <v>36</v>
      </c>
      <c r="AU73" s="100">
        <f>'Weather Thunder Bay'!D85</f>
        <v>864.8</v>
      </c>
      <c r="AV73" s="100">
        <f>'Weather Thunder Bay'!E85</f>
        <v>0</v>
      </c>
      <c r="AW73" s="100">
        <f>'Weather Thunder Bay'!F85</f>
        <v>802.8</v>
      </c>
      <c r="AX73" s="100">
        <f>'Weather Thunder Bay'!G85</f>
        <v>0</v>
      </c>
      <c r="AY73" s="100">
        <f>'Weather Thunder Bay'!H85</f>
        <v>740.8</v>
      </c>
      <c r="AZ73" s="100">
        <f>'Weather Thunder Bay'!I85</f>
        <v>0</v>
      </c>
      <c r="BA73" s="100">
        <f>'Weather Thunder Bay'!J85</f>
        <v>678.8</v>
      </c>
      <c r="BB73" s="100">
        <f>'Weather Thunder Bay'!K85</f>
        <v>0</v>
      </c>
      <c r="BC73" s="100">
        <f>'Weather Thunder Bay'!L85</f>
        <v>616.79999999999995</v>
      </c>
      <c r="BD73" s="100">
        <f>'Weather Thunder Bay'!M85</f>
        <v>0</v>
      </c>
      <c r="BE73" s="100">
        <f>'Weather Thunder Bay'!N85</f>
        <v>554.79999999999995</v>
      </c>
      <c r="BF73" s="100">
        <f>'Weather Thunder Bay'!O85</f>
        <v>0</v>
      </c>
      <c r="BG73" s="100">
        <f>'Weather Thunder Bay'!P85</f>
        <v>492.8</v>
      </c>
      <c r="BH73" s="100">
        <f>'Weather Thunder Bay'!Q85</f>
        <v>0</v>
      </c>
      <c r="BI73" s="100">
        <f>'Weather Thunder Bay'!R85</f>
        <v>-7.8967741935483877</v>
      </c>
      <c r="BJ73" s="100">
        <f>'Weather Kenora'!D85</f>
        <v>933.4</v>
      </c>
      <c r="BK73" s="100">
        <f>'Weather Kenora'!E85</f>
        <v>0</v>
      </c>
      <c r="BL73" s="100">
        <f>'Weather Kenora'!F85</f>
        <v>871.4</v>
      </c>
      <c r="BM73" s="100">
        <f>'Weather Kenora'!G85</f>
        <v>0</v>
      </c>
      <c r="BN73" s="100">
        <f>'Weather Kenora'!H85</f>
        <v>809.4</v>
      </c>
      <c r="BO73" s="100">
        <f>'Weather Kenora'!I85</f>
        <v>0</v>
      </c>
      <c r="BP73" s="100">
        <f>'Weather Kenora'!J85</f>
        <v>747.4</v>
      </c>
      <c r="BQ73" s="100">
        <f>'Weather Kenora'!K85</f>
        <v>0</v>
      </c>
      <c r="BR73" s="100">
        <f>'Weather Kenora'!L85</f>
        <v>685.4</v>
      </c>
      <c r="BS73" s="100">
        <f>'Weather Kenora'!M85</f>
        <v>0</v>
      </c>
      <c r="BT73" s="100">
        <f>'Weather Kenora'!N85</f>
        <v>623.4</v>
      </c>
      <c r="BU73" s="100">
        <f>'Weather Kenora'!O85</f>
        <v>0</v>
      </c>
      <c r="BV73" s="100">
        <f>'Weather Kenora'!P85</f>
        <v>561.4</v>
      </c>
      <c r="BW73" s="100">
        <f>'Weather Kenora'!Q85</f>
        <v>0</v>
      </c>
      <c r="BX73" s="100">
        <f>'Weather Kenora'!R85</f>
        <v>-10.109677419354838</v>
      </c>
      <c r="BY73" s="5">
        <f>'Economic Variables'!D87</f>
        <v>7300.1</v>
      </c>
      <c r="BZ73" s="5">
        <f>'Economic Variables'!E87</f>
        <v>7310.7</v>
      </c>
      <c r="CA73" s="5">
        <f>'Economic Variables'!F87</f>
        <v>62.9</v>
      </c>
      <c r="CB73" s="5">
        <f>'Economic Variables'!G87</f>
        <v>62.7</v>
      </c>
      <c r="CC73" s="5">
        <f>'Economic Variables'!H87</f>
        <v>735936.1</v>
      </c>
      <c r="CD73" s="5">
        <f>'Economic Variables'!I87</f>
        <v>7987.4</v>
      </c>
      <c r="CE73" s="5">
        <f>'Economic Variables'!J87</f>
        <v>7214.6</v>
      </c>
      <c r="CF73" s="5">
        <f>'Economic Variables'!K87</f>
        <v>447.7</v>
      </c>
      <c r="CG73" s="5">
        <f>'Economic Variables'!L87</f>
        <v>7389.6</v>
      </c>
      <c r="CH73" s="5">
        <f>'Economic Variables'!M87</f>
        <v>277</v>
      </c>
      <c r="CI73" s="5">
        <f>'Economic Variables'!N87</f>
        <v>1087</v>
      </c>
      <c r="CJ73" s="5">
        <f t="shared" si="132"/>
        <v>15377</v>
      </c>
      <c r="CK73" s="5">
        <f>'Economic Variables'!P87</f>
        <v>745883</v>
      </c>
      <c r="CL73" s="5">
        <f>'Economic Variables'!Q87</f>
        <v>7928</v>
      </c>
      <c r="CM73" s="5">
        <f>'Economic Variables'!R87</f>
        <v>7441</v>
      </c>
      <c r="CN73" s="5">
        <f>'Economic Variables'!S87</f>
        <v>3329</v>
      </c>
      <c r="CO73" s="5">
        <f>'Economic Variables'!W87</f>
        <v>24938.000000000004</v>
      </c>
      <c r="CP73" s="5">
        <f>'Economic Variables'!X87</f>
        <v>71</v>
      </c>
      <c r="CQ73" s="5">
        <f>'Economic Variables'!Y87</f>
        <v>3</v>
      </c>
      <c r="CR73" s="5">
        <f t="shared" si="133"/>
        <v>72</v>
      </c>
      <c r="CS73" s="69">
        <f t="shared" si="134"/>
        <v>1.8573324964312685</v>
      </c>
      <c r="CT73" s="5">
        <f t="shared" si="135"/>
        <v>5184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1</v>
      </c>
      <c r="DG73">
        <f t="shared" si="208"/>
        <v>0</v>
      </c>
      <c r="DH73">
        <f t="shared" si="208"/>
        <v>0</v>
      </c>
      <c r="DI73">
        <f t="shared" si="136"/>
        <v>0</v>
      </c>
      <c r="DJ73">
        <v>31</v>
      </c>
      <c r="DK73">
        <v>19</v>
      </c>
      <c r="DL73">
        <v>0</v>
      </c>
      <c r="DM73">
        <v>0</v>
      </c>
      <c r="DN73">
        <f t="shared" si="207"/>
        <v>0</v>
      </c>
      <c r="DO73">
        <v>0</v>
      </c>
      <c r="DP73" s="61">
        <f t="shared" si="170"/>
        <v>0</v>
      </c>
      <c r="DQ73" s="61">
        <f t="shared" si="171"/>
        <v>0</v>
      </c>
      <c r="DR73" s="61">
        <f t="shared" si="172"/>
        <v>0</v>
      </c>
      <c r="DS73" s="61">
        <f t="shared" si="173"/>
        <v>0</v>
      </c>
      <c r="DT73" s="61">
        <f t="shared" si="174"/>
        <v>0</v>
      </c>
      <c r="DU73" s="61">
        <f t="shared" si="175"/>
        <v>0</v>
      </c>
      <c r="DV73" s="61">
        <f t="shared" si="176"/>
        <v>0</v>
      </c>
      <c r="DW73" s="61">
        <f t="shared" si="177"/>
        <v>0</v>
      </c>
      <c r="DX73" s="61">
        <f t="shared" si="178"/>
        <v>0</v>
      </c>
      <c r="DY73" s="61">
        <f t="shared" si="179"/>
        <v>0</v>
      </c>
      <c r="DZ73" s="61">
        <f t="shared" si="180"/>
        <v>0</v>
      </c>
      <c r="EA73" s="61">
        <f t="shared" si="181"/>
        <v>0</v>
      </c>
      <c r="EB73" s="61">
        <f t="shared" si="182"/>
        <v>0</v>
      </c>
      <c r="EC73" s="61">
        <f t="shared" si="183"/>
        <v>0</v>
      </c>
      <c r="ED73" s="61">
        <f t="shared" si="184"/>
        <v>0</v>
      </c>
      <c r="EE73" s="61">
        <f t="shared" si="185"/>
        <v>0</v>
      </c>
      <c r="EF73" s="61">
        <f t="shared" si="186"/>
        <v>0</v>
      </c>
      <c r="EG73" s="61">
        <f t="shared" si="187"/>
        <v>0</v>
      </c>
      <c r="EH73" s="61">
        <f t="shared" si="188"/>
        <v>0</v>
      </c>
      <c r="EI73" s="61">
        <f t="shared" si="189"/>
        <v>0</v>
      </c>
      <c r="EJ73" s="61">
        <f t="shared" si="190"/>
        <v>0</v>
      </c>
      <c r="EK73" s="61">
        <f t="shared" si="191"/>
        <v>0</v>
      </c>
      <c r="EL73" s="61">
        <f t="shared" si="192"/>
        <v>0</v>
      </c>
      <c r="EM73" s="61">
        <f t="shared" si="193"/>
        <v>0</v>
      </c>
      <c r="EN73" s="61">
        <f t="shared" si="194"/>
        <v>0</v>
      </c>
      <c r="EO73" s="61">
        <f t="shared" si="195"/>
        <v>0</v>
      </c>
      <c r="EP73" s="61">
        <f t="shared" si="196"/>
        <v>0</v>
      </c>
      <c r="EQ73" s="61">
        <f t="shared" si="197"/>
        <v>0</v>
      </c>
      <c r="ER73" s="67">
        <f t="shared" si="139"/>
        <v>23.780745436238504</v>
      </c>
      <c r="ES73" s="67">
        <f t="shared" si="140"/>
        <v>95.079386216366771</v>
      </c>
      <c r="ET73" s="67">
        <f t="shared" si="141"/>
        <v>2899.4325046257914</v>
      </c>
      <c r="EU73" s="67">
        <f t="shared" si="142"/>
        <v>51603.162877313116</v>
      </c>
      <c r="EV73" s="61">
        <f t="shared" si="143"/>
        <v>1777.0715350932271</v>
      </c>
      <c r="EW73" s="61">
        <f t="shared" si="144"/>
        <v>31627.744989320938</v>
      </c>
      <c r="EX73" s="16">
        <f t="shared" si="145"/>
        <v>35831063.799999781</v>
      </c>
      <c r="EY73" s="16">
        <f t="shared" si="146"/>
        <v>1684354.4496237435</v>
      </c>
      <c r="EZ73" s="16">
        <f t="shared" si="147"/>
        <v>37515418.249623522</v>
      </c>
      <c r="FA73" s="16">
        <f t="shared" si="148"/>
        <v>50523.302392082471</v>
      </c>
      <c r="FB73" s="16">
        <f t="shared" si="149"/>
        <v>14847678.65999997</v>
      </c>
      <c r="FC73" s="16">
        <f t="shared" si="150"/>
        <v>1029580.8897761309</v>
      </c>
      <c r="FD73" s="16">
        <f t="shared" si="151"/>
        <v>15877259.549776101</v>
      </c>
      <c r="FE73" s="16">
        <f t="shared" si="152"/>
        <v>5367.5848913228938</v>
      </c>
      <c r="FF73" s="16">
        <f t="shared" si="153"/>
        <v>28195256.470000003</v>
      </c>
      <c r="FG73" s="16">
        <f t="shared" si="154"/>
        <v>1184570.6971050822</v>
      </c>
      <c r="FH73" s="16">
        <f t="shared" si="155"/>
        <v>29379827.167105086</v>
      </c>
      <c r="FI73" s="16">
        <f t="shared" si="156"/>
        <v>64592.790000000015</v>
      </c>
      <c r="FJ73" s="16">
        <f t="shared" si="157"/>
        <v>522.82929711341853</v>
      </c>
      <c r="FK73" s="16">
        <f t="shared" si="158"/>
        <v>13875999.92</v>
      </c>
      <c r="FL73" s="16">
        <f t="shared" si="159"/>
        <v>2791821.6893721353</v>
      </c>
      <c r="FM73" s="16">
        <f t="shared" si="160"/>
        <v>16667821.609372135</v>
      </c>
      <c r="FN73" s="16">
        <f t="shared" si="161"/>
        <v>40458.86</v>
      </c>
      <c r="FO73" s="16">
        <f t="shared" si="162"/>
        <v>17</v>
      </c>
      <c r="FP73" s="16">
        <f t="shared" si="198"/>
        <v>824792.51</v>
      </c>
      <c r="FQ73" s="16">
        <f t="shared" si="199"/>
        <v>1753.6</v>
      </c>
      <c r="FR73" s="16">
        <f t="shared" si="200"/>
        <v>13608</v>
      </c>
      <c r="FS73" s="16">
        <f t="shared" si="201"/>
        <v>9073.6742400000003</v>
      </c>
      <c r="FT73" s="16">
        <f t="shared" si="202"/>
        <v>24</v>
      </c>
      <c r="FU73" s="16">
        <f t="shared" si="203"/>
        <v>992.8</v>
      </c>
      <c r="FV73" s="16">
        <f t="shared" si="204"/>
        <v>182538.23000000004</v>
      </c>
      <c r="FW73" s="16">
        <f t="shared" si="205"/>
        <v>450</v>
      </c>
      <c r="FX73">
        <f t="shared" si="206"/>
        <v>0</v>
      </c>
      <c r="FY73">
        <f t="shared" si="234"/>
        <v>0</v>
      </c>
      <c r="FZ73">
        <f t="shared" si="235"/>
        <v>0</v>
      </c>
      <c r="GA73">
        <f t="shared" si="236"/>
        <v>0</v>
      </c>
      <c r="GB73">
        <f t="shared" si="209"/>
        <v>0</v>
      </c>
      <c r="GC73">
        <f t="shared" si="210"/>
        <v>0</v>
      </c>
      <c r="GD73">
        <f t="shared" si="211"/>
        <v>0</v>
      </c>
      <c r="GE73">
        <f t="shared" si="212"/>
        <v>0</v>
      </c>
      <c r="GF73">
        <f t="shared" si="213"/>
        <v>0</v>
      </c>
      <c r="GG73">
        <f t="shared" si="214"/>
        <v>0</v>
      </c>
      <c r="GH73">
        <f t="shared" si="215"/>
        <v>0</v>
      </c>
      <c r="GI73">
        <f t="shared" si="216"/>
        <v>0</v>
      </c>
      <c r="GJ73">
        <f t="shared" si="217"/>
        <v>0</v>
      </c>
      <c r="GK73">
        <f t="shared" si="218"/>
        <v>0</v>
      </c>
      <c r="GL73">
        <f t="shared" si="219"/>
        <v>0</v>
      </c>
      <c r="GM73">
        <f t="shared" si="220"/>
        <v>0</v>
      </c>
      <c r="GN73">
        <f t="shared" si="221"/>
        <v>0</v>
      </c>
      <c r="GO73">
        <f t="shared" si="222"/>
        <v>0</v>
      </c>
      <c r="GP73">
        <f t="shared" si="223"/>
        <v>0</v>
      </c>
      <c r="GQ73">
        <f t="shared" si="224"/>
        <v>0</v>
      </c>
      <c r="GR73">
        <f t="shared" si="225"/>
        <v>0</v>
      </c>
      <c r="GS73">
        <f t="shared" si="226"/>
        <v>0</v>
      </c>
      <c r="GT73">
        <f t="shared" si="227"/>
        <v>0</v>
      </c>
      <c r="GU73">
        <f t="shared" si="228"/>
        <v>0</v>
      </c>
      <c r="GV73">
        <f t="shared" si="229"/>
        <v>0</v>
      </c>
      <c r="GW73">
        <f t="shared" si="230"/>
        <v>0</v>
      </c>
      <c r="GX73">
        <f t="shared" si="231"/>
        <v>0</v>
      </c>
      <c r="GY73">
        <f t="shared" si="232"/>
        <v>0</v>
      </c>
      <c r="GZ73">
        <f t="shared" si="233"/>
        <v>0</v>
      </c>
      <c r="HA73" s="2">
        <f t="shared" si="138"/>
        <v>36</v>
      </c>
      <c r="HB73" s="2">
        <f t="shared" si="138"/>
        <v>24</v>
      </c>
      <c r="HC73" s="2">
        <f t="shared" si="138"/>
        <v>12</v>
      </c>
      <c r="HD73" s="2">
        <v>0</v>
      </c>
      <c r="HE73" s="2">
        <v>0</v>
      </c>
    </row>
    <row r="74" spans="1:213" x14ac:dyDescent="0.25">
      <c r="A74" s="3">
        <v>43466</v>
      </c>
      <c r="B74">
        <f t="shared" ref="B74:B85" si="237">YEAR(A74)</f>
        <v>2019</v>
      </c>
      <c r="C74" s="2">
        <v>35502733.209999673</v>
      </c>
      <c r="D74" s="2">
        <f>VLOOKUP(B74,'Historic CDM'!$B$127:$I$138,2,FALSE)/12</f>
        <v>1593236.6967371292</v>
      </c>
      <c r="E74" s="2">
        <f t="shared" si="163"/>
        <v>37095969.906736806</v>
      </c>
      <c r="F74" s="2">
        <v>45778.704865911131</v>
      </c>
      <c r="G74" s="230">
        <v>14342860.519999951</v>
      </c>
      <c r="H74" s="2">
        <f>VLOOKUP(B74,'Historic CDM'!$B$127:$I$138,3,FALSE)/12</f>
        <v>1107957.5524865331</v>
      </c>
      <c r="I74" s="2">
        <f t="shared" si="164"/>
        <v>15450818.072486484</v>
      </c>
      <c r="J74" s="230">
        <v>4633.7430725115755</v>
      </c>
      <c r="K74" s="230">
        <v>26921995.159999996</v>
      </c>
      <c r="L74" s="2">
        <f>VLOOKUP(B74,'Historic CDM'!$B$127:$I$138,4,FALSE)/12</f>
        <v>1146971.8439359574</v>
      </c>
      <c r="M74" s="2">
        <f t="shared" si="165"/>
        <v>28068967.003935955</v>
      </c>
      <c r="N74" s="234">
        <v>60206.589999999989</v>
      </c>
      <c r="O74" s="16">
        <v>464.8</v>
      </c>
      <c r="P74" s="230">
        <v>12597195.65</v>
      </c>
      <c r="Q74" s="231">
        <f>VLOOKUP(B74,'Historic CDM'!$B$127:$I$138,5,FALSE)/12</f>
        <v>2848616.2495287634</v>
      </c>
      <c r="R74" s="2">
        <f t="shared" si="166"/>
        <v>15445811.899528764</v>
      </c>
      <c r="S74" s="2">
        <v>38869.719999999994</v>
      </c>
      <c r="T74" s="231">
        <v>15</v>
      </c>
      <c r="U74" s="230">
        <v>770317.45000000007</v>
      </c>
      <c r="V74" s="2">
        <v>1656.6</v>
      </c>
      <c r="W74" s="2">
        <v>13180</v>
      </c>
      <c r="X74" s="231">
        <v>9073.6742400000003</v>
      </c>
      <c r="Y74" s="2">
        <v>24</v>
      </c>
      <c r="Z74" s="231">
        <v>128</v>
      </c>
      <c r="AA74" s="233">
        <v>167923.28000000003</v>
      </c>
      <c r="AB74" s="232">
        <v>414</v>
      </c>
      <c r="AC74" s="237">
        <v>4136680.6599999946</v>
      </c>
      <c r="AD74" s="231">
        <f>VLOOKUP(B74,'Historic CDM'!$N$127:$S$138,2,FALSE)/12</f>
        <v>148525.13620319421</v>
      </c>
      <c r="AE74" s="2">
        <f t="shared" si="167"/>
        <v>4285205.7962031886</v>
      </c>
      <c r="AF74" s="246">
        <v>4770.9463301301003</v>
      </c>
      <c r="AG74" s="231">
        <v>2380102.9700000002</v>
      </c>
      <c r="AH74" s="231">
        <f>VLOOKUP(B74,'Historic CDM'!$N$127:$S$138,3,FALSE)/12</f>
        <v>62551.995685460861</v>
      </c>
      <c r="AI74" s="2">
        <f t="shared" si="168"/>
        <v>2442654.9656854612</v>
      </c>
      <c r="AJ74" s="247">
        <v>735.04937314987183</v>
      </c>
      <c r="AK74" s="231">
        <v>3904806.0799999991</v>
      </c>
      <c r="AL74" s="231">
        <f>VLOOKUP(B74,'Historic CDM'!$N$127:$S$138,4,FALSE)/12</f>
        <v>210591.59158712649</v>
      </c>
      <c r="AM74" s="2">
        <f t="shared" si="169"/>
        <v>4115397.6715871254</v>
      </c>
      <c r="AN74" s="232">
        <v>9268.2100000000009</v>
      </c>
      <c r="AO74" s="4">
        <v>59.01464855670929</v>
      </c>
      <c r="AP74" s="231">
        <v>45104.69</v>
      </c>
      <c r="AQ74" s="232">
        <v>97</v>
      </c>
      <c r="AR74" s="232">
        <v>428</v>
      </c>
      <c r="AS74" s="231">
        <v>14614.949999999999</v>
      </c>
      <c r="AT74">
        <v>36</v>
      </c>
      <c r="AU74" s="100">
        <f>'Weather Thunder Bay'!D86</f>
        <v>1112.2</v>
      </c>
      <c r="AV74" s="100">
        <f>'Weather Thunder Bay'!E86</f>
        <v>0</v>
      </c>
      <c r="AW74" s="100">
        <f>'Weather Thunder Bay'!F86</f>
        <v>1050.2</v>
      </c>
      <c r="AX74" s="100">
        <f>'Weather Thunder Bay'!G86</f>
        <v>0</v>
      </c>
      <c r="AY74" s="100">
        <f>'Weather Thunder Bay'!H86</f>
        <v>988.2</v>
      </c>
      <c r="AZ74" s="100">
        <f>'Weather Thunder Bay'!I86</f>
        <v>0</v>
      </c>
      <c r="BA74" s="100">
        <f>'Weather Thunder Bay'!J86</f>
        <v>926.2</v>
      </c>
      <c r="BB74" s="100">
        <f>'Weather Thunder Bay'!K86</f>
        <v>0</v>
      </c>
      <c r="BC74" s="100">
        <f>'Weather Thunder Bay'!L86</f>
        <v>864.2</v>
      </c>
      <c r="BD74" s="100">
        <f>'Weather Thunder Bay'!M86</f>
        <v>0</v>
      </c>
      <c r="BE74" s="100">
        <f>'Weather Thunder Bay'!N86</f>
        <v>802.2</v>
      </c>
      <c r="BF74" s="100">
        <f>'Weather Thunder Bay'!O86</f>
        <v>0</v>
      </c>
      <c r="BG74" s="100">
        <f>'Weather Thunder Bay'!P86</f>
        <v>740.2</v>
      </c>
      <c r="BH74" s="100">
        <f>'Weather Thunder Bay'!Q86</f>
        <v>0</v>
      </c>
      <c r="BI74" s="100">
        <f>'Weather Thunder Bay'!R86</f>
        <v>-15.877419354838713</v>
      </c>
      <c r="BJ74" s="100">
        <f>'Weather Kenora'!D86</f>
        <v>1186.8</v>
      </c>
      <c r="BK74" s="100">
        <f>'Weather Kenora'!E86</f>
        <v>0</v>
      </c>
      <c r="BL74" s="100">
        <f>'Weather Kenora'!F86</f>
        <v>1124.8</v>
      </c>
      <c r="BM74" s="100">
        <f>'Weather Kenora'!G86</f>
        <v>0</v>
      </c>
      <c r="BN74" s="100">
        <f>'Weather Kenora'!H86</f>
        <v>1062.8</v>
      </c>
      <c r="BO74" s="100">
        <f>'Weather Kenora'!I86</f>
        <v>0</v>
      </c>
      <c r="BP74" s="100">
        <f>'Weather Kenora'!J86</f>
        <v>1000.8</v>
      </c>
      <c r="BQ74" s="100">
        <f>'Weather Kenora'!K86</f>
        <v>0</v>
      </c>
      <c r="BR74" s="100">
        <f>'Weather Kenora'!L86</f>
        <v>938.8</v>
      </c>
      <c r="BS74" s="100">
        <f>'Weather Kenora'!M86</f>
        <v>0</v>
      </c>
      <c r="BT74" s="100">
        <f>'Weather Kenora'!N86</f>
        <v>876.8</v>
      </c>
      <c r="BU74" s="100">
        <f>'Weather Kenora'!O86</f>
        <v>0</v>
      </c>
      <c r="BV74" s="100">
        <f>'Weather Kenora'!P86</f>
        <v>814.8</v>
      </c>
      <c r="BW74" s="100">
        <f>'Weather Kenora'!Q86</f>
        <v>0</v>
      </c>
      <c r="BX74" s="100">
        <f>'Weather Kenora'!R86</f>
        <v>-18.283870967741933</v>
      </c>
      <c r="BY74" s="5">
        <f>'Economic Variables'!D88</f>
        <v>7318</v>
      </c>
      <c r="BZ74" s="5">
        <f>'Economic Variables'!E88</f>
        <v>7289.4</v>
      </c>
      <c r="CA74" s="5">
        <f>'Economic Variables'!F88</f>
        <v>62.6</v>
      </c>
      <c r="CB74" s="5">
        <f>'Economic Variables'!G88</f>
        <v>61.9</v>
      </c>
      <c r="CC74" s="68">
        <f>'Economic Variables'!H88</f>
        <v>752393.2</v>
      </c>
      <c r="CD74" s="5">
        <f>'Economic Variables'!I88</f>
        <v>8330.9</v>
      </c>
      <c r="CE74" s="5">
        <f>'Economic Variables'!J88</f>
        <v>7605</v>
      </c>
      <c r="CF74" s="5">
        <f>'Economic Variables'!K88</f>
        <v>443.8</v>
      </c>
      <c r="CG74" s="5">
        <f>'Economic Variables'!L88</f>
        <v>7208.6</v>
      </c>
      <c r="CH74" s="5">
        <f>'Economic Variables'!M88</f>
        <v>274.8</v>
      </c>
      <c r="CI74" s="5">
        <f>'Economic Variables'!N88</f>
        <v>1005.5</v>
      </c>
      <c r="CJ74" s="5">
        <f t="shared" si="132"/>
        <v>15539.5</v>
      </c>
      <c r="CK74" s="5">
        <f>'Economic Variables'!P88</f>
        <v>746013</v>
      </c>
      <c r="CL74" s="5">
        <f>'Economic Variables'!Q88</f>
        <v>8137</v>
      </c>
      <c r="CM74" s="5">
        <f>'Economic Variables'!R88</f>
        <v>7042</v>
      </c>
      <c r="CN74" s="5">
        <f>'Economic Variables'!S88</f>
        <v>3278</v>
      </c>
      <c r="CO74" s="5">
        <f>'Economic Variables'!W88</f>
        <v>25385.333333333336</v>
      </c>
      <c r="CP74" s="5">
        <f>'Economic Variables'!X88</f>
        <v>73.666666666666657</v>
      </c>
      <c r="CQ74" s="5">
        <f>'Economic Variables'!Y88</f>
        <v>3.333333333333333</v>
      </c>
      <c r="CR74" s="5">
        <f t="shared" si="133"/>
        <v>73</v>
      </c>
      <c r="CS74" s="69">
        <f t="shared" si="134"/>
        <v>1.8633228601204559</v>
      </c>
      <c r="CT74" s="5">
        <f t="shared" si="135"/>
        <v>5329</v>
      </c>
      <c r="CU74">
        <v>1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f t="shared" si="208"/>
        <v>0</v>
      </c>
      <c r="DH74">
        <f t="shared" si="208"/>
        <v>0</v>
      </c>
      <c r="DI74">
        <f t="shared" si="136"/>
        <v>0</v>
      </c>
      <c r="DJ74">
        <f>DJ26</f>
        <v>31</v>
      </c>
      <c r="DK74">
        <v>22</v>
      </c>
      <c r="DL74">
        <v>0</v>
      </c>
      <c r="DM74">
        <v>0</v>
      </c>
      <c r="DN74">
        <f t="shared" si="207"/>
        <v>0</v>
      </c>
      <c r="DO74">
        <v>0</v>
      </c>
      <c r="DP74" s="61">
        <f t="shared" si="170"/>
        <v>0</v>
      </c>
      <c r="DQ74" s="61">
        <f t="shared" si="171"/>
        <v>0</v>
      </c>
      <c r="DR74" s="61">
        <f t="shared" si="172"/>
        <v>0</v>
      </c>
      <c r="DS74" s="61">
        <f t="shared" si="173"/>
        <v>0</v>
      </c>
      <c r="DT74" s="61">
        <f t="shared" si="174"/>
        <v>0</v>
      </c>
      <c r="DU74" s="61">
        <f t="shared" si="175"/>
        <v>0</v>
      </c>
      <c r="DV74" s="61">
        <f t="shared" si="176"/>
        <v>0</v>
      </c>
      <c r="DW74" s="61">
        <f t="shared" si="177"/>
        <v>0</v>
      </c>
      <c r="DX74" s="61">
        <f t="shared" si="178"/>
        <v>0</v>
      </c>
      <c r="DY74" s="61">
        <f t="shared" si="179"/>
        <v>0</v>
      </c>
      <c r="DZ74" s="61">
        <f t="shared" si="180"/>
        <v>0</v>
      </c>
      <c r="EA74" s="61">
        <f t="shared" si="181"/>
        <v>0</v>
      </c>
      <c r="EB74" s="61">
        <f t="shared" si="182"/>
        <v>0</v>
      </c>
      <c r="EC74" s="61">
        <f t="shared" si="183"/>
        <v>0</v>
      </c>
      <c r="ED74" s="61">
        <f t="shared" si="184"/>
        <v>0</v>
      </c>
      <c r="EE74" s="61">
        <f t="shared" si="185"/>
        <v>0</v>
      </c>
      <c r="EF74" s="61">
        <f t="shared" si="186"/>
        <v>0</v>
      </c>
      <c r="EG74" s="61">
        <f t="shared" si="187"/>
        <v>0</v>
      </c>
      <c r="EH74" s="61">
        <f t="shared" si="188"/>
        <v>0</v>
      </c>
      <c r="EI74" s="61">
        <f t="shared" si="189"/>
        <v>0</v>
      </c>
      <c r="EJ74" s="61">
        <f t="shared" si="190"/>
        <v>0</v>
      </c>
      <c r="EK74" s="61">
        <f t="shared" si="191"/>
        <v>0</v>
      </c>
      <c r="EL74" s="61">
        <f t="shared" si="192"/>
        <v>0</v>
      </c>
      <c r="EM74" s="61">
        <f t="shared" si="193"/>
        <v>0</v>
      </c>
      <c r="EN74" s="61">
        <f t="shared" si="194"/>
        <v>0</v>
      </c>
      <c r="EO74" s="61">
        <f t="shared" si="195"/>
        <v>0</v>
      </c>
      <c r="EP74" s="61">
        <f t="shared" si="196"/>
        <v>0</v>
      </c>
      <c r="EQ74" s="61">
        <f t="shared" si="197"/>
        <v>0</v>
      </c>
      <c r="ER74" s="67">
        <f t="shared" si="139"/>
        <v>26.139756335286183</v>
      </c>
      <c r="ES74" s="67">
        <f t="shared" si="140"/>
        <v>107.56174401769151</v>
      </c>
      <c r="ET74" s="67">
        <f t="shared" si="141"/>
        <v>2744.9701732843018</v>
      </c>
      <c r="EU74" s="67">
        <f t="shared" si="142"/>
        <v>46805.490604632621</v>
      </c>
      <c r="EV74" s="61">
        <f t="shared" si="143"/>
        <v>1948.0433487824077</v>
      </c>
      <c r="EW74" s="61">
        <f t="shared" si="144"/>
        <v>33216.799783932824</v>
      </c>
      <c r="EX74" s="16">
        <f t="shared" si="145"/>
        <v>39639413.869999669</v>
      </c>
      <c r="EY74" s="16">
        <f t="shared" si="146"/>
        <v>1741761.8329403235</v>
      </c>
      <c r="EZ74" s="16">
        <f t="shared" si="147"/>
        <v>41381175.702939995</v>
      </c>
      <c r="FA74" s="16">
        <f t="shared" si="148"/>
        <v>50549.651196041232</v>
      </c>
      <c r="FB74" s="16">
        <f t="shared" si="149"/>
        <v>16722963.489999952</v>
      </c>
      <c r="FC74" s="16">
        <f t="shared" si="150"/>
        <v>1170509.5481719938</v>
      </c>
      <c r="FD74" s="16">
        <f t="shared" si="151"/>
        <v>17893473.038171947</v>
      </c>
      <c r="FE74" s="16">
        <f t="shared" si="152"/>
        <v>5368.7924456614473</v>
      </c>
      <c r="FF74" s="16">
        <f t="shared" si="153"/>
        <v>30826801.239999995</v>
      </c>
      <c r="FG74" s="16">
        <f t="shared" si="154"/>
        <v>1357563.4355230839</v>
      </c>
      <c r="FH74" s="16">
        <f t="shared" si="155"/>
        <v>32184364.67552308</v>
      </c>
      <c r="FI74" s="16">
        <f t="shared" si="156"/>
        <v>69474.799999999988</v>
      </c>
      <c r="FJ74" s="16">
        <f t="shared" si="157"/>
        <v>523.81464855670924</v>
      </c>
      <c r="FK74" s="16">
        <f t="shared" si="158"/>
        <v>12597195.65</v>
      </c>
      <c r="FL74" s="16">
        <f t="shared" si="159"/>
        <v>2848616.2495287634</v>
      </c>
      <c r="FM74" s="16">
        <f t="shared" si="160"/>
        <v>15445811.899528764</v>
      </c>
      <c r="FN74" s="16">
        <f t="shared" si="161"/>
        <v>38869.719999999994</v>
      </c>
      <c r="FO74" s="16">
        <f t="shared" si="162"/>
        <v>15</v>
      </c>
      <c r="FP74" s="16">
        <f t="shared" si="198"/>
        <v>815422.14000000013</v>
      </c>
      <c r="FQ74" s="16">
        <f t="shared" si="199"/>
        <v>1753.6</v>
      </c>
      <c r="FR74" s="16">
        <f t="shared" si="200"/>
        <v>13608</v>
      </c>
      <c r="FS74" s="16">
        <f t="shared" si="201"/>
        <v>9073.6742400000003</v>
      </c>
      <c r="FT74" s="16">
        <f t="shared" si="202"/>
        <v>24</v>
      </c>
      <c r="FU74" s="16">
        <f t="shared" si="203"/>
        <v>1240.2</v>
      </c>
      <c r="FV74" s="16">
        <f t="shared" si="204"/>
        <v>182538.23000000004</v>
      </c>
      <c r="FW74" s="16">
        <f t="shared" si="205"/>
        <v>450</v>
      </c>
      <c r="FX74">
        <f t="shared" si="206"/>
        <v>0</v>
      </c>
      <c r="FY74">
        <f t="shared" si="234"/>
        <v>0</v>
      </c>
      <c r="FZ74">
        <f t="shared" si="235"/>
        <v>0</v>
      </c>
      <c r="GA74">
        <f t="shared" si="236"/>
        <v>0</v>
      </c>
      <c r="GB74">
        <f t="shared" si="209"/>
        <v>0</v>
      </c>
      <c r="GC74">
        <f t="shared" si="210"/>
        <v>0</v>
      </c>
      <c r="GD74">
        <f t="shared" si="211"/>
        <v>0</v>
      </c>
      <c r="GE74">
        <f t="shared" si="212"/>
        <v>0</v>
      </c>
      <c r="GF74">
        <f t="shared" si="213"/>
        <v>0</v>
      </c>
      <c r="GG74">
        <f t="shared" si="214"/>
        <v>0</v>
      </c>
      <c r="GH74">
        <f t="shared" si="215"/>
        <v>0</v>
      </c>
      <c r="GI74">
        <f t="shared" si="216"/>
        <v>0</v>
      </c>
      <c r="GJ74">
        <f t="shared" si="217"/>
        <v>0</v>
      </c>
      <c r="GK74">
        <f t="shared" si="218"/>
        <v>0</v>
      </c>
      <c r="GL74">
        <f t="shared" si="219"/>
        <v>0</v>
      </c>
      <c r="GM74">
        <f t="shared" si="220"/>
        <v>0</v>
      </c>
      <c r="GN74">
        <f t="shared" si="221"/>
        <v>0</v>
      </c>
      <c r="GO74">
        <f t="shared" si="222"/>
        <v>0</v>
      </c>
      <c r="GP74">
        <f t="shared" si="223"/>
        <v>0</v>
      </c>
      <c r="GQ74">
        <f t="shared" si="224"/>
        <v>0</v>
      </c>
      <c r="GR74">
        <f t="shared" si="225"/>
        <v>0</v>
      </c>
      <c r="GS74">
        <f t="shared" si="226"/>
        <v>0</v>
      </c>
      <c r="GT74">
        <f t="shared" si="227"/>
        <v>0</v>
      </c>
      <c r="GU74">
        <f t="shared" si="228"/>
        <v>0</v>
      </c>
      <c r="GV74">
        <f t="shared" si="229"/>
        <v>0</v>
      </c>
      <c r="GW74">
        <f t="shared" si="230"/>
        <v>0</v>
      </c>
      <c r="GX74">
        <f t="shared" si="231"/>
        <v>0</v>
      </c>
      <c r="GY74">
        <f t="shared" si="232"/>
        <v>0</v>
      </c>
      <c r="GZ74">
        <f t="shared" si="233"/>
        <v>0</v>
      </c>
      <c r="HA74" s="2">
        <f t="shared" si="138"/>
        <v>37</v>
      </c>
      <c r="HB74" s="2">
        <f t="shared" si="138"/>
        <v>25</v>
      </c>
      <c r="HC74" s="2">
        <f t="shared" si="138"/>
        <v>13</v>
      </c>
      <c r="HD74" s="2">
        <v>1</v>
      </c>
      <c r="HE74" s="2">
        <v>0</v>
      </c>
    </row>
    <row r="75" spans="1:213" x14ac:dyDescent="0.25">
      <c r="A75" s="3">
        <v>43497</v>
      </c>
      <c r="B75">
        <f t="shared" si="237"/>
        <v>2019</v>
      </c>
      <c r="C75" s="2">
        <v>31330299.349999983</v>
      </c>
      <c r="D75" s="2">
        <f>VLOOKUP(B75,'Historic CDM'!$B$127:$I$138,2,FALSE)/12</f>
        <v>1593236.6967371292</v>
      </c>
      <c r="E75" s="2">
        <f t="shared" si="163"/>
        <v>32923536.046737112</v>
      </c>
      <c r="F75" s="2">
        <v>45787.352432955566</v>
      </c>
      <c r="G75" s="230">
        <v>12848509.52000002</v>
      </c>
      <c r="H75" s="2">
        <f>VLOOKUP(B75,'Historic CDM'!$B$127:$I$138,3,FALSE)/12</f>
        <v>1107957.5524865331</v>
      </c>
      <c r="I75" s="2">
        <f t="shared" si="164"/>
        <v>13956467.072486553</v>
      </c>
      <c r="J75" s="230">
        <v>4636.3715362557878</v>
      </c>
      <c r="K75" s="230">
        <v>24167001.080000002</v>
      </c>
      <c r="L75" s="2">
        <f>VLOOKUP(B75,'Historic CDM'!$B$127:$I$138,4,FALSE)/12</f>
        <v>1146971.8439359574</v>
      </c>
      <c r="M75" s="2">
        <f t="shared" si="165"/>
        <v>25313972.923935961</v>
      </c>
      <c r="N75" s="234">
        <v>59517.41</v>
      </c>
      <c r="O75" s="16">
        <v>469.4</v>
      </c>
      <c r="P75" s="230">
        <v>10479224</v>
      </c>
      <c r="Q75" s="231">
        <f>VLOOKUP(B75,'Historic CDM'!$B$127:$I$138,5,FALSE)/12</f>
        <v>2848616.2495287634</v>
      </c>
      <c r="R75" s="2">
        <f t="shared" si="166"/>
        <v>13327840.249528764</v>
      </c>
      <c r="S75" s="2">
        <v>30007.14</v>
      </c>
      <c r="T75" s="231">
        <v>15</v>
      </c>
      <c r="U75" s="230">
        <v>637790.16</v>
      </c>
      <c r="V75" s="2">
        <v>1656.6</v>
      </c>
      <c r="W75" s="2">
        <v>13180</v>
      </c>
      <c r="X75" s="231">
        <v>9073.6742400000003</v>
      </c>
      <c r="Y75" s="2">
        <v>24</v>
      </c>
      <c r="Z75" s="231">
        <v>128</v>
      </c>
      <c r="AA75" s="233">
        <v>167834.23999999999</v>
      </c>
      <c r="AB75" s="232">
        <v>414</v>
      </c>
      <c r="AC75" s="237">
        <v>3746801.5300000012</v>
      </c>
      <c r="AD75" s="231">
        <f>VLOOKUP(B75,'Historic CDM'!$N$127:$S$138,2,FALSE)/12</f>
        <v>148525.13620319421</v>
      </c>
      <c r="AE75" s="2">
        <f t="shared" si="167"/>
        <v>3895326.6662031952</v>
      </c>
      <c r="AF75" s="246">
        <v>4769.9731650650501</v>
      </c>
      <c r="AG75" s="231">
        <v>2232868.2099999986</v>
      </c>
      <c r="AH75" s="231">
        <f>VLOOKUP(B75,'Historic CDM'!$N$127:$S$138,3,FALSE)/12</f>
        <v>62551.995685460861</v>
      </c>
      <c r="AI75" s="2">
        <f t="shared" si="168"/>
        <v>2295420.2056854595</v>
      </c>
      <c r="AJ75" s="247">
        <v>734.52468657493591</v>
      </c>
      <c r="AK75" s="231">
        <v>3598660.5199999996</v>
      </c>
      <c r="AL75" s="231">
        <f>VLOOKUP(B75,'Historic CDM'!$N$127:$S$138,4,FALSE)/12</f>
        <v>210591.59158712649</v>
      </c>
      <c r="AM75" s="2">
        <f t="shared" si="169"/>
        <v>3809252.1115871258</v>
      </c>
      <c r="AN75" s="232">
        <v>8390.5400000000009</v>
      </c>
      <c r="AO75" s="4">
        <v>59.507324278354645</v>
      </c>
      <c r="AP75" s="231">
        <v>40739.72</v>
      </c>
      <c r="AQ75" s="232">
        <v>97</v>
      </c>
      <c r="AR75" s="232">
        <v>428</v>
      </c>
      <c r="AS75" s="231">
        <v>13202</v>
      </c>
      <c r="AT75">
        <v>36</v>
      </c>
      <c r="AU75" s="100">
        <f>'Weather Thunder Bay'!D87</f>
        <v>949.4</v>
      </c>
      <c r="AV75" s="100">
        <f>'Weather Thunder Bay'!E87</f>
        <v>0</v>
      </c>
      <c r="AW75" s="100">
        <f>'Weather Thunder Bay'!F87</f>
        <v>893.4</v>
      </c>
      <c r="AX75" s="100">
        <f>'Weather Thunder Bay'!G87</f>
        <v>0</v>
      </c>
      <c r="AY75" s="100">
        <f>'Weather Thunder Bay'!H87</f>
        <v>837.4</v>
      </c>
      <c r="AZ75" s="100">
        <f>'Weather Thunder Bay'!I87</f>
        <v>0</v>
      </c>
      <c r="BA75" s="100">
        <f>'Weather Thunder Bay'!J87</f>
        <v>781.4</v>
      </c>
      <c r="BB75" s="100">
        <f>'Weather Thunder Bay'!K87</f>
        <v>0</v>
      </c>
      <c r="BC75" s="100">
        <f>'Weather Thunder Bay'!L87</f>
        <v>725.4</v>
      </c>
      <c r="BD75" s="100">
        <f>'Weather Thunder Bay'!M87</f>
        <v>0</v>
      </c>
      <c r="BE75" s="100">
        <f>'Weather Thunder Bay'!N87</f>
        <v>669.4</v>
      </c>
      <c r="BF75" s="100">
        <f>'Weather Thunder Bay'!O87</f>
        <v>0</v>
      </c>
      <c r="BG75" s="100">
        <f>'Weather Thunder Bay'!P87</f>
        <v>613.4</v>
      </c>
      <c r="BH75" s="100">
        <f>'Weather Thunder Bay'!Q87</f>
        <v>0</v>
      </c>
      <c r="BI75" s="100">
        <f>'Weather Thunder Bay'!R87</f>
        <v>-13.907142857142858</v>
      </c>
      <c r="BJ75" s="100">
        <f>'Weather Kenora'!D87</f>
        <v>1041.9000000000001</v>
      </c>
      <c r="BK75" s="100">
        <f>'Weather Kenora'!E87</f>
        <v>0</v>
      </c>
      <c r="BL75" s="100">
        <f>'Weather Kenora'!F87</f>
        <v>985.9</v>
      </c>
      <c r="BM75" s="100">
        <f>'Weather Kenora'!G87</f>
        <v>0</v>
      </c>
      <c r="BN75" s="100">
        <f>'Weather Kenora'!H87</f>
        <v>929.9</v>
      </c>
      <c r="BO75" s="100">
        <f>'Weather Kenora'!I87</f>
        <v>0</v>
      </c>
      <c r="BP75" s="100">
        <f>'Weather Kenora'!J87</f>
        <v>873.9</v>
      </c>
      <c r="BQ75" s="100">
        <f>'Weather Kenora'!K87</f>
        <v>0</v>
      </c>
      <c r="BR75" s="100">
        <f>'Weather Kenora'!L87</f>
        <v>817.9</v>
      </c>
      <c r="BS75" s="100">
        <f>'Weather Kenora'!M87</f>
        <v>0</v>
      </c>
      <c r="BT75" s="100">
        <f>'Weather Kenora'!N87</f>
        <v>761.9</v>
      </c>
      <c r="BU75" s="100">
        <f>'Weather Kenora'!O87</f>
        <v>0</v>
      </c>
      <c r="BV75" s="100">
        <f>'Weather Kenora'!P87</f>
        <v>705.9</v>
      </c>
      <c r="BW75" s="100">
        <f>'Weather Kenora'!Q87</f>
        <v>0</v>
      </c>
      <c r="BX75" s="100">
        <f>'Weather Kenora'!R87</f>
        <v>-17.210714285714285</v>
      </c>
      <c r="BY75" s="5">
        <f>'Economic Variables'!D89</f>
        <v>7345.4</v>
      </c>
      <c r="BZ75" s="5">
        <f>'Economic Variables'!E89</f>
        <v>7278.4</v>
      </c>
      <c r="CA75" s="5">
        <f>'Economic Variables'!F89</f>
        <v>62.4</v>
      </c>
      <c r="CB75" s="5">
        <f>'Economic Variables'!G89</f>
        <v>61.2</v>
      </c>
      <c r="CC75" s="68">
        <f>'Economic Variables'!H89</f>
        <v>752393.2</v>
      </c>
      <c r="CD75" s="5">
        <f>'Economic Variables'!I89</f>
        <v>8330.9</v>
      </c>
      <c r="CE75" s="5">
        <f>'Economic Variables'!J89</f>
        <v>7605</v>
      </c>
      <c r="CF75" s="5">
        <f>'Economic Variables'!K89</f>
        <v>443.8</v>
      </c>
      <c r="CG75" s="5">
        <f>'Economic Variables'!L89</f>
        <v>7208.6</v>
      </c>
      <c r="CH75" s="5">
        <f>'Economic Variables'!M89</f>
        <v>274.8</v>
      </c>
      <c r="CI75" s="5">
        <f>'Economic Variables'!N89</f>
        <v>1005.5</v>
      </c>
      <c r="CJ75" s="5">
        <f t="shared" si="132"/>
        <v>15539.5</v>
      </c>
      <c r="CK75" s="5">
        <f>'Economic Variables'!P89</f>
        <v>746013</v>
      </c>
      <c r="CL75" s="5">
        <f>'Economic Variables'!Q89</f>
        <v>8137</v>
      </c>
      <c r="CM75" s="5">
        <f>'Economic Variables'!R89</f>
        <v>7042</v>
      </c>
      <c r="CN75" s="5">
        <f>'Economic Variables'!S89</f>
        <v>3278</v>
      </c>
      <c r="CO75" s="5">
        <f>'Economic Variables'!W89</f>
        <v>25832.666666666668</v>
      </c>
      <c r="CP75" s="5">
        <f>'Economic Variables'!X89</f>
        <v>76.333333333333343</v>
      </c>
      <c r="CQ75" s="5">
        <f>'Economic Variables'!Y89</f>
        <v>3.6666666666666665</v>
      </c>
      <c r="CR75" s="5">
        <f t="shared" si="133"/>
        <v>74</v>
      </c>
      <c r="CS75" s="69">
        <f t="shared" si="134"/>
        <v>1.8692317197309762</v>
      </c>
      <c r="CT75" s="5">
        <f t="shared" si="135"/>
        <v>5476</v>
      </c>
      <c r="CU75">
        <v>0</v>
      </c>
      <c r="CV75">
        <v>1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f t="shared" si="208"/>
        <v>0</v>
      </c>
      <c r="DH75">
        <f t="shared" si="208"/>
        <v>0</v>
      </c>
      <c r="DI75">
        <f t="shared" si="136"/>
        <v>0</v>
      </c>
      <c r="DJ75">
        <f t="shared" ref="DJ75:DJ121" si="238">DJ27</f>
        <v>28</v>
      </c>
      <c r="DK75">
        <v>19</v>
      </c>
      <c r="DL75">
        <v>0</v>
      </c>
      <c r="DM75">
        <v>0</v>
      </c>
      <c r="DN75">
        <f t="shared" si="207"/>
        <v>0</v>
      </c>
      <c r="DO75">
        <v>0</v>
      </c>
      <c r="DP75" s="61">
        <f t="shared" si="170"/>
        <v>0</v>
      </c>
      <c r="DQ75" s="61">
        <f t="shared" si="171"/>
        <v>0</v>
      </c>
      <c r="DR75" s="61">
        <f t="shared" si="172"/>
        <v>0</v>
      </c>
      <c r="DS75" s="61">
        <f t="shared" si="173"/>
        <v>0</v>
      </c>
      <c r="DT75" s="61">
        <f t="shared" si="174"/>
        <v>0</v>
      </c>
      <c r="DU75" s="61">
        <f t="shared" si="175"/>
        <v>0</v>
      </c>
      <c r="DV75" s="61">
        <f t="shared" si="176"/>
        <v>0</v>
      </c>
      <c r="DW75" s="61">
        <f t="shared" si="177"/>
        <v>0</v>
      </c>
      <c r="DX75" s="61">
        <f t="shared" si="178"/>
        <v>0</v>
      </c>
      <c r="DY75" s="61">
        <f t="shared" si="179"/>
        <v>0</v>
      </c>
      <c r="DZ75" s="61">
        <f t="shared" si="180"/>
        <v>0</v>
      </c>
      <c r="EA75" s="61">
        <f t="shared" si="181"/>
        <v>0</v>
      </c>
      <c r="EB75" s="61">
        <f t="shared" si="182"/>
        <v>0</v>
      </c>
      <c r="EC75" s="61">
        <f t="shared" si="183"/>
        <v>0</v>
      </c>
      <c r="ED75" s="61">
        <f t="shared" si="184"/>
        <v>0</v>
      </c>
      <c r="EE75" s="61">
        <f t="shared" si="185"/>
        <v>0</v>
      </c>
      <c r="EF75" s="61">
        <f t="shared" si="186"/>
        <v>0</v>
      </c>
      <c r="EG75" s="61">
        <f t="shared" si="187"/>
        <v>0</v>
      </c>
      <c r="EH75" s="61">
        <f t="shared" si="188"/>
        <v>0</v>
      </c>
      <c r="EI75" s="61">
        <f t="shared" si="189"/>
        <v>0</v>
      </c>
      <c r="EJ75" s="61">
        <f t="shared" si="190"/>
        <v>0</v>
      </c>
      <c r="EK75" s="61">
        <f t="shared" si="191"/>
        <v>0</v>
      </c>
      <c r="EL75" s="61">
        <f t="shared" si="192"/>
        <v>0</v>
      </c>
      <c r="EM75" s="61">
        <f t="shared" si="193"/>
        <v>0</v>
      </c>
      <c r="EN75" s="61">
        <f t="shared" si="194"/>
        <v>0</v>
      </c>
      <c r="EO75" s="61">
        <f t="shared" si="195"/>
        <v>0</v>
      </c>
      <c r="EP75" s="61">
        <f t="shared" si="196"/>
        <v>0</v>
      </c>
      <c r="EQ75" s="61">
        <f t="shared" si="197"/>
        <v>0</v>
      </c>
      <c r="ER75" s="67">
        <f t="shared" si="139"/>
        <v>25.680466561579127</v>
      </c>
      <c r="ES75" s="67">
        <f t="shared" si="140"/>
        <v>107.50761639593206</v>
      </c>
      <c r="ET75" s="67">
        <f t="shared" si="141"/>
        <v>2838.3348198075887</v>
      </c>
      <c r="EU75" s="67">
        <f t="shared" si="142"/>
        <v>46764.351752732509</v>
      </c>
      <c r="EV75" s="61">
        <f t="shared" si="143"/>
        <v>1926.0129134408639</v>
      </c>
      <c r="EW75" s="61">
        <f t="shared" si="144"/>
        <v>31732.952975068485</v>
      </c>
      <c r="EX75" s="16">
        <f t="shared" si="145"/>
        <v>35077100.87999998</v>
      </c>
      <c r="EY75" s="16">
        <f t="shared" si="146"/>
        <v>1741761.8329403235</v>
      </c>
      <c r="EZ75" s="16">
        <f t="shared" si="147"/>
        <v>36818862.712940305</v>
      </c>
      <c r="FA75" s="16">
        <f t="shared" si="148"/>
        <v>50557.325598020616</v>
      </c>
      <c r="FB75" s="16">
        <f t="shared" si="149"/>
        <v>15081377.730000019</v>
      </c>
      <c r="FC75" s="16">
        <f t="shared" si="150"/>
        <v>1170509.5481719938</v>
      </c>
      <c r="FD75" s="16">
        <f t="shared" si="151"/>
        <v>16251887.278172012</v>
      </c>
      <c r="FE75" s="16">
        <f t="shared" si="152"/>
        <v>5370.8962228307237</v>
      </c>
      <c r="FF75" s="16">
        <f t="shared" si="153"/>
        <v>27765661.600000001</v>
      </c>
      <c r="FG75" s="16">
        <f t="shared" si="154"/>
        <v>1357563.4355230839</v>
      </c>
      <c r="FH75" s="16">
        <f t="shared" si="155"/>
        <v>29123225.035523087</v>
      </c>
      <c r="FI75" s="16">
        <f t="shared" si="156"/>
        <v>67907.950000000012</v>
      </c>
      <c r="FJ75" s="16">
        <f t="shared" si="157"/>
        <v>528.90732427835462</v>
      </c>
      <c r="FK75" s="16">
        <f t="shared" si="158"/>
        <v>10479224</v>
      </c>
      <c r="FL75" s="16">
        <f t="shared" si="159"/>
        <v>2848616.2495287634</v>
      </c>
      <c r="FM75" s="16">
        <f t="shared" si="160"/>
        <v>13327840.249528764</v>
      </c>
      <c r="FN75" s="16">
        <f t="shared" si="161"/>
        <v>30007.14</v>
      </c>
      <c r="FO75" s="16">
        <f t="shared" si="162"/>
        <v>15</v>
      </c>
      <c r="FP75" s="16">
        <f t="shared" si="198"/>
        <v>678529.88</v>
      </c>
      <c r="FQ75" s="16">
        <f t="shared" si="199"/>
        <v>1753.6</v>
      </c>
      <c r="FR75" s="16">
        <f t="shared" si="200"/>
        <v>13608</v>
      </c>
      <c r="FS75" s="16">
        <f t="shared" si="201"/>
        <v>9073.6742400000003</v>
      </c>
      <c r="FT75" s="16">
        <f t="shared" si="202"/>
        <v>24</v>
      </c>
      <c r="FU75" s="16">
        <f t="shared" si="203"/>
        <v>1077.4000000000001</v>
      </c>
      <c r="FV75" s="16">
        <f t="shared" si="204"/>
        <v>181036.24</v>
      </c>
      <c r="FW75" s="16">
        <f t="shared" si="205"/>
        <v>450</v>
      </c>
      <c r="FX75">
        <f t="shared" si="206"/>
        <v>0</v>
      </c>
      <c r="FY75">
        <f t="shared" si="234"/>
        <v>0</v>
      </c>
      <c r="FZ75">
        <f t="shared" si="235"/>
        <v>0</v>
      </c>
      <c r="GA75">
        <f t="shared" si="236"/>
        <v>0</v>
      </c>
      <c r="GB75">
        <f t="shared" si="209"/>
        <v>0</v>
      </c>
      <c r="GC75">
        <f t="shared" si="210"/>
        <v>0</v>
      </c>
      <c r="GD75">
        <f t="shared" si="211"/>
        <v>0</v>
      </c>
      <c r="GE75">
        <f t="shared" si="212"/>
        <v>0</v>
      </c>
      <c r="GF75">
        <f t="shared" si="213"/>
        <v>0</v>
      </c>
      <c r="GG75">
        <f t="shared" si="214"/>
        <v>0</v>
      </c>
      <c r="GH75">
        <f t="shared" si="215"/>
        <v>0</v>
      </c>
      <c r="GI75">
        <f t="shared" si="216"/>
        <v>0</v>
      </c>
      <c r="GJ75">
        <f t="shared" si="217"/>
        <v>0</v>
      </c>
      <c r="GK75">
        <f t="shared" si="218"/>
        <v>0</v>
      </c>
      <c r="GL75">
        <f t="shared" si="219"/>
        <v>0</v>
      </c>
      <c r="GM75">
        <f t="shared" si="220"/>
        <v>0</v>
      </c>
      <c r="GN75">
        <f t="shared" si="221"/>
        <v>0</v>
      </c>
      <c r="GO75">
        <f t="shared" si="222"/>
        <v>0</v>
      </c>
      <c r="GP75">
        <f t="shared" si="223"/>
        <v>0</v>
      </c>
      <c r="GQ75">
        <f t="shared" si="224"/>
        <v>0</v>
      </c>
      <c r="GR75">
        <f t="shared" si="225"/>
        <v>0</v>
      </c>
      <c r="GS75">
        <f t="shared" si="226"/>
        <v>0</v>
      </c>
      <c r="GT75">
        <f t="shared" si="227"/>
        <v>0</v>
      </c>
      <c r="GU75">
        <f t="shared" si="228"/>
        <v>0</v>
      </c>
      <c r="GV75">
        <f t="shared" si="229"/>
        <v>0</v>
      </c>
      <c r="GW75">
        <f t="shared" si="230"/>
        <v>0</v>
      </c>
      <c r="GX75">
        <f t="shared" si="231"/>
        <v>0</v>
      </c>
      <c r="GY75">
        <f t="shared" si="232"/>
        <v>0</v>
      </c>
      <c r="GZ75">
        <f t="shared" si="233"/>
        <v>0</v>
      </c>
      <c r="HA75" s="2">
        <f t="shared" si="138"/>
        <v>38</v>
      </c>
      <c r="HB75" s="2">
        <f t="shared" si="138"/>
        <v>26</v>
      </c>
      <c r="HC75" s="2">
        <f t="shared" si="138"/>
        <v>14</v>
      </c>
      <c r="HD75" s="2">
        <f>HD74+1</f>
        <v>2</v>
      </c>
      <c r="HE75" s="2">
        <v>0</v>
      </c>
    </row>
    <row r="76" spans="1:213" x14ac:dyDescent="0.25">
      <c r="A76" s="3">
        <v>43525</v>
      </c>
      <c r="B76">
        <f t="shared" si="237"/>
        <v>2019</v>
      </c>
      <c r="C76" s="2">
        <v>29084312.849999972</v>
      </c>
      <c r="D76" s="2">
        <f>VLOOKUP(B76,'Historic CDM'!$B$127:$I$138,2,FALSE)/12</f>
        <v>1593236.6967371292</v>
      </c>
      <c r="E76" s="2">
        <f t="shared" si="163"/>
        <v>30677549.546737101</v>
      </c>
      <c r="F76" s="2">
        <v>45791.676216477783</v>
      </c>
      <c r="G76" s="230">
        <v>12358666.929999975</v>
      </c>
      <c r="H76" s="2">
        <f>VLOOKUP(B76,'Historic CDM'!$B$127:$I$138,3,FALSE)/12</f>
        <v>1107957.5524865331</v>
      </c>
      <c r="I76" s="2">
        <f t="shared" si="164"/>
        <v>13466624.482486509</v>
      </c>
      <c r="J76" s="230">
        <v>4640.1857681278943</v>
      </c>
      <c r="K76" s="230">
        <v>23703923.220000003</v>
      </c>
      <c r="L76" s="2">
        <f>VLOOKUP(B76,'Historic CDM'!$B$127:$I$138,4,FALSE)/12</f>
        <v>1146971.8439359574</v>
      </c>
      <c r="M76" s="2">
        <f t="shared" si="165"/>
        <v>24850895.063935962</v>
      </c>
      <c r="N76" s="234">
        <v>56194.649999999987</v>
      </c>
      <c r="O76" s="16">
        <v>478.6</v>
      </c>
      <c r="P76" s="230">
        <v>12327687.919999998</v>
      </c>
      <c r="Q76" s="231">
        <f>VLOOKUP(B76,'Historic CDM'!$B$127:$I$138,5,FALSE)/12</f>
        <v>2848616.2495287634</v>
      </c>
      <c r="R76" s="2">
        <f t="shared" si="166"/>
        <v>15176304.169528762</v>
      </c>
      <c r="S76" s="2">
        <v>33722.720000000001</v>
      </c>
      <c r="T76" s="231">
        <v>15</v>
      </c>
      <c r="U76" s="230">
        <v>602882.73</v>
      </c>
      <c r="V76" s="2">
        <v>1609.48</v>
      </c>
      <c r="W76" s="2">
        <v>13180</v>
      </c>
      <c r="X76" s="231">
        <v>9073.6742400000003</v>
      </c>
      <c r="Y76" s="2">
        <v>24</v>
      </c>
      <c r="Z76" s="231">
        <v>128</v>
      </c>
      <c r="AA76" s="233">
        <v>167834.93000000002</v>
      </c>
      <c r="AB76" s="232">
        <v>414</v>
      </c>
      <c r="AC76" s="237">
        <v>3320046.9100000015</v>
      </c>
      <c r="AD76" s="231">
        <f>VLOOKUP(B76,'Historic CDM'!$N$127:$S$138,2,FALSE)/12</f>
        <v>148525.13620319421</v>
      </c>
      <c r="AE76" s="2">
        <f t="shared" si="167"/>
        <v>3468572.0462031956</v>
      </c>
      <c r="AF76" s="246">
        <v>4771.4865825325251</v>
      </c>
      <c r="AG76" s="231">
        <v>2087023.64</v>
      </c>
      <c r="AH76" s="231">
        <f>VLOOKUP(B76,'Historic CDM'!$N$127:$S$138,3,FALSE)/12</f>
        <v>62551.995685460861</v>
      </c>
      <c r="AI76" s="2">
        <f t="shared" si="168"/>
        <v>2149575.6356854606</v>
      </c>
      <c r="AJ76" s="247">
        <v>733.26234328746796</v>
      </c>
      <c r="AK76" s="231">
        <v>3347541.3200000003</v>
      </c>
      <c r="AL76" s="231">
        <f>VLOOKUP(B76,'Historic CDM'!$N$127:$S$138,4,FALSE)/12</f>
        <v>210591.59158712649</v>
      </c>
      <c r="AM76" s="2">
        <f t="shared" si="169"/>
        <v>3558132.9115871266</v>
      </c>
      <c r="AN76" s="232">
        <v>7794.5500000000011</v>
      </c>
      <c r="AO76" s="4">
        <v>59.753662139177322</v>
      </c>
      <c r="AP76" s="231">
        <v>45104.69</v>
      </c>
      <c r="AQ76" s="232">
        <v>97</v>
      </c>
      <c r="AR76" s="232">
        <v>428</v>
      </c>
      <c r="AS76" s="231">
        <v>14614.949999999999</v>
      </c>
      <c r="AT76">
        <v>36</v>
      </c>
      <c r="AU76" s="100">
        <f>'Weather Thunder Bay'!D88</f>
        <v>786.6</v>
      </c>
      <c r="AV76" s="100">
        <f>'Weather Thunder Bay'!E88</f>
        <v>0</v>
      </c>
      <c r="AW76" s="100">
        <f>'Weather Thunder Bay'!F88</f>
        <v>724.6</v>
      </c>
      <c r="AX76" s="100">
        <f>'Weather Thunder Bay'!G88</f>
        <v>0</v>
      </c>
      <c r="AY76" s="100">
        <f>'Weather Thunder Bay'!H88</f>
        <v>662.6</v>
      </c>
      <c r="AZ76" s="100">
        <f>'Weather Thunder Bay'!I88</f>
        <v>0</v>
      </c>
      <c r="BA76" s="100">
        <f>'Weather Thunder Bay'!J88</f>
        <v>600.6</v>
      </c>
      <c r="BB76" s="100">
        <f>'Weather Thunder Bay'!K88</f>
        <v>0</v>
      </c>
      <c r="BC76" s="100">
        <f>'Weather Thunder Bay'!L88</f>
        <v>538.6</v>
      </c>
      <c r="BD76" s="100">
        <f>'Weather Thunder Bay'!M88</f>
        <v>0</v>
      </c>
      <c r="BE76" s="100">
        <f>'Weather Thunder Bay'!N88</f>
        <v>476.6</v>
      </c>
      <c r="BF76" s="100">
        <f>'Weather Thunder Bay'!O88</f>
        <v>0</v>
      </c>
      <c r="BG76" s="100">
        <f>'Weather Thunder Bay'!P88</f>
        <v>414.6</v>
      </c>
      <c r="BH76" s="100">
        <f>'Weather Thunder Bay'!Q88</f>
        <v>0</v>
      </c>
      <c r="BI76" s="100">
        <f>'Weather Thunder Bay'!R88</f>
        <v>-5.3741935483870957</v>
      </c>
      <c r="BJ76" s="100">
        <f>'Weather Kenora'!D88</f>
        <v>839.3</v>
      </c>
      <c r="BK76" s="100">
        <f>'Weather Kenora'!E88</f>
        <v>0</v>
      </c>
      <c r="BL76" s="100">
        <f>'Weather Kenora'!F88</f>
        <v>777.3</v>
      </c>
      <c r="BM76" s="100">
        <f>'Weather Kenora'!G88</f>
        <v>0</v>
      </c>
      <c r="BN76" s="100">
        <f>'Weather Kenora'!H88</f>
        <v>715.3</v>
      </c>
      <c r="BO76" s="100">
        <f>'Weather Kenora'!I88</f>
        <v>0</v>
      </c>
      <c r="BP76" s="100">
        <f>'Weather Kenora'!J88</f>
        <v>653.29999999999995</v>
      </c>
      <c r="BQ76" s="100">
        <f>'Weather Kenora'!K88</f>
        <v>0</v>
      </c>
      <c r="BR76" s="100">
        <f>'Weather Kenora'!L88</f>
        <v>591.29999999999995</v>
      </c>
      <c r="BS76" s="100">
        <f>'Weather Kenora'!M88</f>
        <v>0</v>
      </c>
      <c r="BT76" s="100">
        <f>'Weather Kenora'!N88</f>
        <v>529.29999999999995</v>
      </c>
      <c r="BU76" s="100">
        <f>'Weather Kenora'!O88</f>
        <v>0</v>
      </c>
      <c r="BV76" s="100">
        <f>'Weather Kenora'!P88</f>
        <v>467.3</v>
      </c>
      <c r="BW76" s="100">
        <f>'Weather Kenora'!Q88</f>
        <v>0</v>
      </c>
      <c r="BX76" s="100">
        <f>'Weather Kenora'!R88</f>
        <v>-7.074193548387095</v>
      </c>
      <c r="BY76" s="5">
        <f>'Economic Variables'!D90</f>
        <v>7361.3</v>
      </c>
      <c r="BZ76" s="5">
        <f>'Economic Variables'!E90</f>
        <v>7256.9</v>
      </c>
      <c r="CA76" s="5">
        <f>'Economic Variables'!F90</f>
        <v>62.5</v>
      </c>
      <c r="CB76" s="5">
        <f>'Economic Variables'!G90</f>
        <v>61.2</v>
      </c>
      <c r="CC76" s="68">
        <f>'Economic Variables'!H90</f>
        <v>752393.2</v>
      </c>
      <c r="CD76" s="5">
        <f>'Economic Variables'!I90</f>
        <v>8330.9</v>
      </c>
      <c r="CE76" s="5">
        <f>'Economic Variables'!J90</f>
        <v>7605</v>
      </c>
      <c r="CF76" s="5">
        <f>'Economic Variables'!K90</f>
        <v>443.8</v>
      </c>
      <c r="CG76" s="5">
        <f>'Economic Variables'!L90</f>
        <v>7208.6</v>
      </c>
      <c r="CH76" s="5">
        <f>'Economic Variables'!M90</f>
        <v>274.8</v>
      </c>
      <c r="CI76" s="5">
        <f>'Economic Variables'!N90</f>
        <v>1005.5</v>
      </c>
      <c r="CJ76" s="5">
        <f t="shared" si="132"/>
        <v>15539.5</v>
      </c>
      <c r="CK76" s="5">
        <f>'Economic Variables'!P90</f>
        <v>746013</v>
      </c>
      <c r="CL76" s="5">
        <f>'Economic Variables'!Q90</f>
        <v>8137</v>
      </c>
      <c r="CM76" s="5">
        <f>'Economic Variables'!R90</f>
        <v>7042</v>
      </c>
      <c r="CN76" s="5">
        <f>'Economic Variables'!S90</f>
        <v>3278</v>
      </c>
      <c r="CO76" s="5">
        <f>'Economic Variables'!W90</f>
        <v>26280</v>
      </c>
      <c r="CP76" s="5">
        <f>'Economic Variables'!X90</f>
        <v>79</v>
      </c>
      <c r="CQ76" s="5">
        <f>'Economic Variables'!Y90</f>
        <v>4</v>
      </c>
      <c r="CR76" s="5">
        <f t="shared" si="133"/>
        <v>75</v>
      </c>
      <c r="CS76" s="69">
        <f t="shared" si="134"/>
        <v>1.8750612633917001</v>
      </c>
      <c r="CT76" s="5">
        <f t="shared" si="135"/>
        <v>5625</v>
      </c>
      <c r="CU76">
        <v>0</v>
      </c>
      <c r="CV76">
        <v>0</v>
      </c>
      <c r="CW76">
        <v>1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f t="shared" si="208"/>
        <v>1</v>
      </c>
      <c r="DH76">
        <f t="shared" si="208"/>
        <v>0</v>
      </c>
      <c r="DI76">
        <f t="shared" si="136"/>
        <v>1</v>
      </c>
      <c r="DJ76">
        <f t="shared" si="238"/>
        <v>31</v>
      </c>
      <c r="DK76">
        <v>22</v>
      </c>
      <c r="DL76">
        <v>0</v>
      </c>
      <c r="DM76">
        <v>0</v>
      </c>
      <c r="DN76">
        <f t="shared" si="207"/>
        <v>0</v>
      </c>
      <c r="DO76">
        <v>0</v>
      </c>
      <c r="DP76" s="61">
        <f t="shared" si="170"/>
        <v>0</v>
      </c>
      <c r="DQ76" s="61">
        <f t="shared" si="171"/>
        <v>0</v>
      </c>
      <c r="DR76" s="61">
        <f t="shared" si="172"/>
        <v>0</v>
      </c>
      <c r="DS76" s="61">
        <f t="shared" si="173"/>
        <v>0</v>
      </c>
      <c r="DT76" s="61">
        <f t="shared" si="174"/>
        <v>0</v>
      </c>
      <c r="DU76" s="61">
        <f t="shared" si="175"/>
        <v>0</v>
      </c>
      <c r="DV76" s="61">
        <f t="shared" si="176"/>
        <v>0</v>
      </c>
      <c r="DW76" s="61">
        <f t="shared" si="177"/>
        <v>0</v>
      </c>
      <c r="DX76" s="61">
        <f t="shared" si="178"/>
        <v>0</v>
      </c>
      <c r="DY76" s="61">
        <f t="shared" si="179"/>
        <v>0</v>
      </c>
      <c r="DZ76" s="61">
        <f t="shared" si="180"/>
        <v>0</v>
      </c>
      <c r="EA76" s="61">
        <f t="shared" si="181"/>
        <v>0</v>
      </c>
      <c r="EB76" s="61">
        <f t="shared" si="182"/>
        <v>0</v>
      </c>
      <c r="EC76" s="61">
        <f t="shared" si="183"/>
        <v>0</v>
      </c>
      <c r="ED76" s="61">
        <f t="shared" si="184"/>
        <v>0</v>
      </c>
      <c r="EE76" s="61">
        <f t="shared" si="185"/>
        <v>0</v>
      </c>
      <c r="EF76" s="61">
        <f t="shared" si="186"/>
        <v>0</v>
      </c>
      <c r="EG76" s="61">
        <f t="shared" si="187"/>
        <v>0</v>
      </c>
      <c r="EH76" s="61">
        <f t="shared" si="188"/>
        <v>0</v>
      </c>
      <c r="EI76" s="61">
        <f t="shared" si="189"/>
        <v>0</v>
      </c>
      <c r="EJ76" s="61">
        <f t="shared" si="190"/>
        <v>0</v>
      </c>
      <c r="EK76" s="61">
        <f t="shared" si="191"/>
        <v>0</v>
      </c>
      <c r="EL76" s="61">
        <f t="shared" si="192"/>
        <v>0</v>
      </c>
      <c r="EM76" s="61">
        <f t="shared" si="193"/>
        <v>0</v>
      </c>
      <c r="EN76" s="61">
        <f t="shared" si="194"/>
        <v>0</v>
      </c>
      <c r="EO76" s="61">
        <f t="shared" si="195"/>
        <v>0</v>
      </c>
      <c r="EP76" s="61">
        <f t="shared" si="196"/>
        <v>0</v>
      </c>
      <c r="EQ76" s="61">
        <f t="shared" si="197"/>
        <v>0</v>
      </c>
      <c r="ER76" s="67">
        <f t="shared" si="139"/>
        <v>21.61087896842027</v>
      </c>
      <c r="ES76" s="67">
        <f t="shared" si="140"/>
        <v>93.618502163071</v>
      </c>
      <c r="ET76" s="67">
        <f t="shared" si="141"/>
        <v>2360.1883394689016</v>
      </c>
      <c r="EU76" s="67">
        <f t="shared" si="142"/>
        <v>45988.800513723523</v>
      </c>
      <c r="EV76" s="61">
        <f t="shared" si="143"/>
        <v>1674.9723699456722</v>
      </c>
      <c r="EW76" s="61">
        <f t="shared" si="144"/>
        <v>32637.213267803789</v>
      </c>
      <c r="EX76" s="16">
        <f t="shared" si="145"/>
        <v>32404359.759999972</v>
      </c>
      <c r="EY76" s="16">
        <f t="shared" si="146"/>
        <v>1741761.8329403235</v>
      </c>
      <c r="EZ76" s="16">
        <f t="shared" si="147"/>
        <v>34146121.592940293</v>
      </c>
      <c r="FA76" s="16">
        <f t="shared" si="148"/>
        <v>50563.162799010308</v>
      </c>
      <c r="FB76" s="16">
        <f t="shared" si="149"/>
        <v>14445690.569999976</v>
      </c>
      <c r="FC76" s="16">
        <f t="shared" si="150"/>
        <v>1170509.5481719938</v>
      </c>
      <c r="FD76" s="16">
        <f t="shared" si="151"/>
        <v>15616200.118171969</v>
      </c>
      <c r="FE76" s="16">
        <f t="shared" si="152"/>
        <v>5373.4481114153623</v>
      </c>
      <c r="FF76" s="16">
        <f t="shared" si="153"/>
        <v>27051464.540000003</v>
      </c>
      <c r="FG76" s="16">
        <f t="shared" si="154"/>
        <v>1357563.4355230839</v>
      </c>
      <c r="FH76" s="16">
        <f t="shared" si="155"/>
        <v>28409027.975523088</v>
      </c>
      <c r="FI76" s="16">
        <f t="shared" si="156"/>
        <v>63989.19999999999</v>
      </c>
      <c r="FJ76" s="16">
        <f t="shared" si="157"/>
        <v>538.35366213917735</v>
      </c>
      <c r="FK76" s="16">
        <f t="shared" si="158"/>
        <v>12327687.919999998</v>
      </c>
      <c r="FL76" s="16">
        <f t="shared" si="159"/>
        <v>2848616.2495287634</v>
      </c>
      <c r="FM76" s="16">
        <f t="shared" si="160"/>
        <v>15176304.169528762</v>
      </c>
      <c r="FN76" s="16">
        <f t="shared" si="161"/>
        <v>33722.720000000001</v>
      </c>
      <c r="FO76" s="16">
        <f t="shared" si="162"/>
        <v>15</v>
      </c>
      <c r="FP76" s="16">
        <f t="shared" si="198"/>
        <v>647987.41999999993</v>
      </c>
      <c r="FQ76" s="16">
        <f t="shared" si="199"/>
        <v>1706.48</v>
      </c>
      <c r="FR76" s="16">
        <f t="shared" si="200"/>
        <v>13608</v>
      </c>
      <c r="FS76" s="16">
        <f t="shared" si="201"/>
        <v>9073.6742400000003</v>
      </c>
      <c r="FT76" s="16">
        <f t="shared" si="202"/>
        <v>24</v>
      </c>
      <c r="FU76" s="16">
        <f t="shared" si="203"/>
        <v>914.6</v>
      </c>
      <c r="FV76" s="16">
        <f t="shared" si="204"/>
        <v>182449.88000000003</v>
      </c>
      <c r="FW76" s="16">
        <f t="shared" si="205"/>
        <v>450</v>
      </c>
      <c r="FX76">
        <f t="shared" si="206"/>
        <v>0</v>
      </c>
      <c r="FY76">
        <f t="shared" si="234"/>
        <v>0</v>
      </c>
      <c r="FZ76">
        <f t="shared" si="235"/>
        <v>0</v>
      </c>
      <c r="GA76">
        <f t="shared" si="236"/>
        <v>0</v>
      </c>
      <c r="GB76">
        <f t="shared" si="209"/>
        <v>0</v>
      </c>
      <c r="GC76">
        <f t="shared" si="210"/>
        <v>0</v>
      </c>
      <c r="GD76">
        <f t="shared" si="211"/>
        <v>0</v>
      </c>
      <c r="GE76">
        <f t="shared" si="212"/>
        <v>0</v>
      </c>
      <c r="GF76">
        <f t="shared" si="213"/>
        <v>0</v>
      </c>
      <c r="GG76">
        <f t="shared" si="214"/>
        <v>0</v>
      </c>
      <c r="GH76">
        <f t="shared" si="215"/>
        <v>0</v>
      </c>
      <c r="GI76">
        <f t="shared" si="216"/>
        <v>0</v>
      </c>
      <c r="GJ76">
        <f t="shared" si="217"/>
        <v>0</v>
      </c>
      <c r="GK76">
        <f t="shared" si="218"/>
        <v>0</v>
      </c>
      <c r="GL76">
        <f t="shared" si="219"/>
        <v>0</v>
      </c>
      <c r="GM76">
        <f t="shared" si="220"/>
        <v>0</v>
      </c>
      <c r="GN76">
        <f t="shared" si="221"/>
        <v>0</v>
      </c>
      <c r="GO76">
        <f t="shared" si="222"/>
        <v>0</v>
      </c>
      <c r="GP76">
        <f t="shared" si="223"/>
        <v>0</v>
      </c>
      <c r="GQ76">
        <f t="shared" si="224"/>
        <v>0</v>
      </c>
      <c r="GR76">
        <f t="shared" si="225"/>
        <v>0</v>
      </c>
      <c r="GS76">
        <f t="shared" si="226"/>
        <v>0</v>
      </c>
      <c r="GT76">
        <f t="shared" si="227"/>
        <v>0</v>
      </c>
      <c r="GU76">
        <f t="shared" si="228"/>
        <v>0</v>
      </c>
      <c r="GV76">
        <f t="shared" si="229"/>
        <v>0</v>
      </c>
      <c r="GW76">
        <f t="shared" si="230"/>
        <v>0</v>
      </c>
      <c r="GX76">
        <f t="shared" si="231"/>
        <v>0</v>
      </c>
      <c r="GY76">
        <f t="shared" si="232"/>
        <v>0</v>
      </c>
      <c r="GZ76">
        <f t="shared" si="233"/>
        <v>0</v>
      </c>
      <c r="HA76" s="2">
        <f t="shared" si="138"/>
        <v>39</v>
      </c>
      <c r="HB76" s="2">
        <f t="shared" si="138"/>
        <v>27</v>
      </c>
      <c r="HC76" s="2">
        <f t="shared" si="138"/>
        <v>15</v>
      </c>
      <c r="HD76" s="2">
        <f t="shared" si="138"/>
        <v>3</v>
      </c>
      <c r="HE76" s="2">
        <v>0</v>
      </c>
    </row>
    <row r="77" spans="1:213" x14ac:dyDescent="0.25">
      <c r="A77" s="3">
        <v>43556</v>
      </c>
      <c r="B77">
        <f t="shared" si="237"/>
        <v>2019</v>
      </c>
      <c r="C77" s="2">
        <v>24813586.619999953</v>
      </c>
      <c r="D77" s="2">
        <f>VLOOKUP(B77,'Historic CDM'!$B$127:$I$138,2,FALSE)/12</f>
        <v>1593236.6967371292</v>
      </c>
      <c r="E77" s="2">
        <f t="shared" si="163"/>
        <v>26406823.316737082</v>
      </c>
      <c r="F77" s="2">
        <v>45789.838108238895</v>
      </c>
      <c r="G77" s="230">
        <v>10749838.930000013</v>
      </c>
      <c r="H77" s="2">
        <f>VLOOKUP(B77,'Historic CDM'!$B$127:$I$138,3,FALSE)/12</f>
        <v>1107957.5524865331</v>
      </c>
      <c r="I77" s="2">
        <f t="shared" si="164"/>
        <v>11857796.482486546</v>
      </c>
      <c r="J77" s="230">
        <v>4651.0928840639472</v>
      </c>
      <c r="K77" s="230">
        <v>20301902.839999992</v>
      </c>
      <c r="L77" s="2">
        <f>VLOOKUP(B77,'Historic CDM'!$B$127:$I$138,4,FALSE)/12</f>
        <v>1146971.8439359574</v>
      </c>
      <c r="M77" s="2">
        <f t="shared" si="165"/>
        <v>21448874.683935951</v>
      </c>
      <c r="N77" s="234">
        <v>51073.80000000001</v>
      </c>
      <c r="O77" s="16">
        <v>484.1</v>
      </c>
      <c r="P77" s="230">
        <v>13287062.1</v>
      </c>
      <c r="Q77" s="231">
        <f>VLOOKUP(B77,'Historic CDM'!$B$127:$I$138,5,FALSE)/12</f>
        <v>2848616.2495287634</v>
      </c>
      <c r="R77" s="2">
        <f t="shared" si="166"/>
        <v>16135678.349528763</v>
      </c>
      <c r="S77" s="2">
        <v>41632.660000000003</v>
      </c>
      <c r="T77" s="231">
        <v>15</v>
      </c>
      <c r="U77" s="230">
        <v>494914.5</v>
      </c>
      <c r="V77" s="2">
        <v>1609.48</v>
      </c>
      <c r="W77" s="2">
        <v>13180</v>
      </c>
      <c r="X77" s="231">
        <v>9002.7861599999997</v>
      </c>
      <c r="Y77" s="2">
        <v>24</v>
      </c>
      <c r="Z77" s="231">
        <v>127</v>
      </c>
      <c r="AA77" s="233">
        <v>167834.39999999997</v>
      </c>
      <c r="AB77" s="232">
        <v>414</v>
      </c>
      <c r="AC77" s="237">
        <v>2648997.090000005</v>
      </c>
      <c r="AD77" s="231">
        <f>VLOOKUP(B77,'Historic CDM'!$N$127:$S$138,2,FALSE)/12</f>
        <v>148525.13620319421</v>
      </c>
      <c r="AE77" s="2">
        <f t="shared" si="167"/>
        <v>2797522.226203199</v>
      </c>
      <c r="AF77" s="246">
        <v>4771.7432912662625</v>
      </c>
      <c r="AG77" s="231">
        <v>1701750.3200000005</v>
      </c>
      <c r="AH77" s="231">
        <f>VLOOKUP(B77,'Historic CDM'!$N$127:$S$138,3,FALSE)/12</f>
        <v>62551.995685460861</v>
      </c>
      <c r="AI77" s="2">
        <f t="shared" si="168"/>
        <v>1764302.3156854613</v>
      </c>
      <c r="AJ77" s="247">
        <v>732.63117164373398</v>
      </c>
      <c r="AK77" s="231">
        <v>3004835.7299999995</v>
      </c>
      <c r="AL77" s="231">
        <f>VLOOKUP(B77,'Historic CDM'!$N$127:$S$138,4,FALSE)/12</f>
        <v>210591.59158712649</v>
      </c>
      <c r="AM77" s="2">
        <f t="shared" si="169"/>
        <v>3215427.3215871258</v>
      </c>
      <c r="AN77" s="232">
        <v>7282.9099999999989</v>
      </c>
      <c r="AO77" s="4">
        <v>59.876831069588661</v>
      </c>
      <c r="AP77" s="231">
        <v>29099.7</v>
      </c>
      <c r="AQ77" s="232">
        <v>97</v>
      </c>
      <c r="AR77" s="232">
        <v>428</v>
      </c>
      <c r="AS77" s="231">
        <v>14143.8</v>
      </c>
      <c r="AT77">
        <v>36</v>
      </c>
      <c r="AU77" s="100">
        <f>'Weather Thunder Bay'!D89</f>
        <v>534.1</v>
      </c>
      <c r="AV77" s="100">
        <f>'Weather Thunder Bay'!E89</f>
        <v>0</v>
      </c>
      <c r="AW77" s="100">
        <f>'Weather Thunder Bay'!F89</f>
        <v>474.1</v>
      </c>
      <c r="AX77" s="100">
        <f>'Weather Thunder Bay'!G89</f>
        <v>0</v>
      </c>
      <c r="AY77" s="100">
        <f>'Weather Thunder Bay'!H89</f>
        <v>414.1</v>
      </c>
      <c r="AZ77" s="100">
        <f>'Weather Thunder Bay'!I89</f>
        <v>0</v>
      </c>
      <c r="BA77" s="100">
        <f>'Weather Thunder Bay'!J89</f>
        <v>354.1</v>
      </c>
      <c r="BB77" s="100">
        <f>'Weather Thunder Bay'!K89</f>
        <v>0</v>
      </c>
      <c r="BC77" s="100">
        <f>'Weather Thunder Bay'!L89</f>
        <v>294.10000000000002</v>
      </c>
      <c r="BD77" s="100">
        <f>'Weather Thunder Bay'!M89</f>
        <v>0</v>
      </c>
      <c r="BE77" s="100">
        <f>'Weather Thunder Bay'!N89</f>
        <v>234.1</v>
      </c>
      <c r="BF77" s="100">
        <f>'Weather Thunder Bay'!O89</f>
        <v>0</v>
      </c>
      <c r="BG77" s="100">
        <f>'Weather Thunder Bay'!P89</f>
        <v>175.4</v>
      </c>
      <c r="BH77" s="100">
        <f>'Weather Thunder Bay'!Q89</f>
        <v>1.3</v>
      </c>
      <c r="BI77" s="100">
        <f>'Weather Thunder Bay'!R89</f>
        <v>2.1966666666666668</v>
      </c>
      <c r="BJ77" s="100">
        <f>'Weather Kenora'!D89</f>
        <v>516.79999999999995</v>
      </c>
      <c r="BK77" s="100">
        <f>'Weather Kenora'!E89</f>
        <v>0</v>
      </c>
      <c r="BL77" s="100">
        <f>'Weather Kenora'!F89</f>
        <v>456.8</v>
      </c>
      <c r="BM77" s="100">
        <f>'Weather Kenora'!G89</f>
        <v>0</v>
      </c>
      <c r="BN77" s="100">
        <f>'Weather Kenora'!H89</f>
        <v>396.8</v>
      </c>
      <c r="BO77" s="100">
        <f>'Weather Kenora'!I89</f>
        <v>0</v>
      </c>
      <c r="BP77" s="100">
        <f>'Weather Kenora'!J89</f>
        <v>337.5</v>
      </c>
      <c r="BQ77" s="100">
        <f>'Weather Kenora'!K89</f>
        <v>0.7</v>
      </c>
      <c r="BR77" s="100">
        <f>'Weather Kenora'!L89</f>
        <v>279.5</v>
      </c>
      <c r="BS77" s="100">
        <f>'Weather Kenora'!M89</f>
        <v>2.7</v>
      </c>
      <c r="BT77" s="100">
        <f>'Weather Kenora'!N89</f>
        <v>222.9</v>
      </c>
      <c r="BU77" s="100">
        <f>'Weather Kenora'!O89</f>
        <v>6.1</v>
      </c>
      <c r="BV77" s="100">
        <f>'Weather Kenora'!P89</f>
        <v>169.2</v>
      </c>
      <c r="BW77" s="100">
        <f>'Weather Kenora'!Q89</f>
        <v>12.4</v>
      </c>
      <c r="BX77" s="100">
        <f>'Weather Kenora'!R89</f>
        <v>2.7733333333333334</v>
      </c>
      <c r="BY77" s="5">
        <f>'Economic Variables'!D91</f>
        <v>7382.3</v>
      </c>
      <c r="BZ77" s="5">
        <f>'Economic Variables'!E91</f>
        <v>7294</v>
      </c>
      <c r="CA77" s="5">
        <f>'Economic Variables'!F91</f>
        <v>62.5</v>
      </c>
      <c r="CB77" s="5">
        <f>'Economic Variables'!G91</f>
        <v>61.5</v>
      </c>
      <c r="CC77" s="68">
        <f>'Economic Variables'!H91</f>
        <v>752393.2</v>
      </c>
      <c r="CD77" s="5">
        <f>'Economic Variables'!I91</f>
        <v>8330.9</v>
      </c>
      <c r="CE77" s="5">
        <f>'Economic Variables'!J91</f>
        <v>7605</v>
      </c>
      <c r="CF77" s="5">
        <f>'Economic Variables'!K91</f>
        <v>443.8</v>
      </c>
      <c r="CG77" s="5">
        <f>'Economic Variables'!L91</f>
        <v>7208.6</v>
      </c>
      <c r="CH77" s="5">
        <f>'Economic Variables'!M91</f>
        <v>274.8</v>
      </c>
      <c r="CI77" s="5">
        <f>'Economic Variables'!N91</f>
        <v>1005.5</v>
      </c>
      <c r="CJ77" s="5">
        <f t="shared" si="132"/>
        <v>15539.5</v>
      </c>
      <c r="CK77" s="5">
        <f>'Economic Variables'!P91</f>
        <v>750636</v>
      </c>
      <c r="CL77" s="5">
        <f>'Economic Variables'!Q91</f>
        <v>8482</v>
      </c>
      <c r="CM77" s="5">
        <f>'Economic Variables'!R91</f>
        <v>7250</v>
      </c>
      <c r="CN77" s="5">
        <f>'Economic Variables'!S91</f>
        <v>3384</v>
      </c>
      <c r="CO77" s="5">
        <f>'Economic Variables'!W91</f>
        <v>27239.333333333332</v>
      </c>
      <c r="CP77" s="5">
        <f>'Economic Variables'!X91</f>
        <v>81.666666666666657</v>
      </c>
      <c r="CQ77" s="5">
        <f>'Economic Variables'!Y91</f>
        <v>3.9999999999999996</v>
      </c>
      <c r="CR77" s="5">
        <f t="shared" si="133"/>
        <v>76</v>
      </c>
      <c r="CS77" s="69">
        <f t="shared" si="134"/>
        <v>1.8808135922807914</v>
      </c>
      <c r="CT77" s="5">
        <f t="shared" si="135"/>
        <v>5776</v>
      </c>
      <c r="CU77">
        <v>0</v>
      </c>
      <c r="CV77">
        <v>0</v>
      </c>
      <c r="CW77">
        <v>0</v>
      </c>
      <c r="CX77">
        <v>1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f t="shared" si="208"/>
        <v>1</v>
      </c>
      <c r="DH77">
        <f t="shared" si="208"/>
        <v>0</v>
      </c>
      <c r="DI77">
        <f t="shared" si="136"/>
        <v>1</v>
      </c>
      <c r="DJ77">
        <f t="shared" si="238"/>
        <v>30</v>
      </c>
      <c r="DK77">
        <v>21</v>
      </c>
      <c r="DL77">
        <v>0</v>
      </c>
      <c r="DM77">
        <v>0</v>
      </c>
      <c r="DN77">
        <f t="shared" si="207"/>
        <v>0</v>
      </c>
      <c r="DO77">
        <v>0</v>
      </c>
      <c r="DP77" s="61">
        <f t="shared" si="170"/>
        <v>0</v>
      </c>
      <c r="DQ77" s="61">
        <f t="shared" si="171"/>
        <v>0</v>
      </c>
      <c r="DR77" s="61">
        <f t="shared" si="172"/>
        <v>0</v>
      </c>
      <c r="DS77" s="61">
        <f t="shared" si="173"/>
        <v>0</v>
      </c>
      <c r="DT77" s="61">
        <f t="shared" si="174"/>
        <v>0</v>
      </c>
      <c r="DU77" s="61">
        <f t="shared" si="175"/>
        <v>0</v>
      </c>
      <c r="DV77" s="61">
        <f t="shared" si="176"/>
        <v>0</v>
      </c>
      <c r="DW77" s="61">
        <f t="shared" si="177"/>
        <v>0</v>
      </c>
      <c r="DX77" s="61">
        <f t="shared" si="178"/>
        <v>0</v>
      </c>
      <c r="DY77" s="61">
        <f t="shared" si="179"/>
        <v>0</v>
      </c>
      <c r="DZ77" s="61">
        <f t="shared" si="180"/>
        <v>0</v>
      </c>
      <c r="EA77" s="61">
        <f t="shared" si="181"/>
        <v>0</v>
      </c>
      <c r="EB77" s="61">
        <f t="shared" si="182"/>
        <v>0</v>
      </c>
      <c r="EC77" s="61">
        <f t="shared" si="183"/>
        <v>0</v>
      </c>
      <c r="ED77" s="61">
        <f t="shared" si="184"/>
        <v>0</v>
      </c>
      <c r="EE77" s="61">
        <f t="shared" si="185"/>
        <v>0</v>
      </c>
      <c r="EF77" s="61">
        <f t="shared" si="186"/>
        <v>0</v>
      </c>
      <c r="EG77" s="61">
        <f t="shared" si="187"/>
        <v>0</v>
      </c>
      <c r="EH77" s="61">
        <f t="shared" si="188"/>
        <v>0</v>
      </c>
      <c r="EI77" s="61">
        <f t="shared" si="189"/>
        <v>0</v>
      </c>
      <c r="EJ77" s="61">
        <f t="shared" si="190"/>
        <v>0</v>
      </c>
      <c r="EK77" s="61">
        <f t="shared" si="191"/>
        <v>0</v>
      </c>
      <c r="EL77" s="61">
        <f t="shared" si="192"/>
        <v>0</v>
      </c>
      <c r="EM77" s="61">
        <f t="shared" si="193"/>
        <v>0</v>
      </c>
      <c r="EN77" s="61">
        <f t="shared" si="194"/>
        <v>0</v>
      </c>
      <c r="EO77" s="61">
        <f t="shared" si="195"/>
        <v>0</v>
      </c>
      <c r="EP77" s="61">
        <f t="shared" si="196"/>
        <v>0</v>
      </c>
      <c r="EQ77" s="61">
        <f t="shared" si="197"/>
        <v>0</v>
      </c>
      <c r="ER77" s="67">
        <f t="shared" si="139"/>
        <v>19.22320497859236</v>
      </c>
      <c r="ES77" s="67">
        <f t="shared" si="140"/>
        <v>84.982152066631826</v>
      </c>
      <c r="ET77" s="67">
        <f t="shared" si="141"/>
        <v>2109.8429765530491</v>
      </c>
      <c r="EU77" s="67">
        <f t="shared" si="142"/>
        <v>51224.375712789726</v>
      </c>
      <c r="EV77" s="61">
        <f t="shared" si="143"/>
        <v>1476.8900835871343</v>
      </c>
      <c r="EW77" s="61">
        <f t="shared" si="144"/>
        <v>35857.06299895281</v>
      </c>
      <c r="EX77" s="16">
        <f t="shared" si="145"/>
        <v>27462583.709999956</v>
      </c>
      <c r="EY77" s="16">
        <f t="shared" si="146"/>
        <v>1741761.8329403235</v>
      </c>
      <c r="EZ77" s="16">
        <f t="shared" si="147"/>
        <v>29204345.542940281</v>
      </c>
      <c r="FA77" s="16">
        <f t="shared" si="148"/>
        <v>50561.581399505158</v>
      </c>
      <c r="FB77" s="16">
        <f t="shared" si="149"/>
        <v>12451589.250000013</v>
      </c>
      <c r="FC77" s="16">
        <f t="shared" si="150"/>
        <v>1170509.5481719938</v>
      </c>
      <c r="FD77" s="16">
        <f t="shared" si="151"/>
        <v>13622098.798172008</v>
      </c>
      <c r="FE77" s="16">
        <f t="shared" si="152"/>
        <v>5383.7240557076811</v>
      </c>
      <c r="FF77" s="16">
        <f t="shared" si="153"/>
        <v>23306738.569999993</v>
      </c>
      <c r="FG77" s="16">
        <f t="shared" si="154"/>
        <v>1357563.4355230839</v>
      </c>
      <c r="FH77" s="16">
        <f t="shared" si="155"/>
        <v>24664302.005523078</v>
      </c>
      <c r="FI77" s="16">
        <f t="shared" si="156"/>
        <v>58356.710000000006</v>
      </c>
      <c r="FJ77" s="16">
        <f t="shared" si="157"/>
        <v>543.97683106958868</v>
      </c>
      <c r="FK77" s="16">
        <f t="shared" si="158"/>
        <v>13287062.1</v>
      </c>
      <c r="FL77" s="16">
        <f t="shared" si="159"/>
        <v>2848616.2495287634</v>
      </c>
      <c r="FM77" s="16">
        <f t="shared" si="160"/>
        <v>16135678.349528763</v>
      </c>
      <c r="FN77" s="16">
        <f t="shared" si="161"/>
        <v>41632.660000000003</v>
      </c>
      <c r="FO77" s="16">
        <f t="shared" si="162"/>
        <v>15</v>
      </c>
      <c r="FP77" s="16">
        <f t="shared" si="198"/>
        <v>524014.2</v>
      </c>
      <c r="FQ77" s="16">
        <f t="shared" si="199"/>
        <v>1706.48</v>
      </c>
      <c r="FR77" s="16">
        <f t="shared" si="200"/>
        <v>13608</v>
      </c>
      <c r="FS77" s="16">
        <f t="shared" si="201"/>
        <v>9002.7861599999997</v>
      </c>
      <c r="FT77" s="16">
        <f t="shared" si="202"/>
        <v>24</v>
      </c>
      <c r="FU77" s="16">
        <f t="shared" si="203"/>
        <v>661.1</v>
      </c>
      <c r="FV77" s="16">
        <f t="shared" si="204"/>
        <v>181978.19999999995</v>
      </c>
      <c r="FW77" s="16">
        <f t="shared" si="205"/>
        <v>450</v>
      </c>
      <c r="FX77">
        <f t="shared" si="206"/>
        <v>0</v>
      </c>
      <c r="FY77">
        <f t="shared" si="234"/>
        <v>0</v>
      </c>
      <c r="FZ77">
        <f t="shared" si="235"/>
        <v>0</v>
      </c>
      <c r="GA77">
        <f t="shared" si="236"/>
        <v>0</v>
      </c>
      <c r="GB77">
        <f t="shared" si="209"/>
        <v>0</v>
      </c>
      <c r="GC77">
        <f t="shared" si="210"/>
        <v>0</v>
      </c>
      <c r="GD77">
        <f t="shared" si="211"/>
        <v>0</v>
      </c>
      <c r="GE77">
        <f t="shared" si="212"/>
        <v>0</v>
      </c>
      <c r="GF77">
        <f t="shared" si="213"/>
        <v>0</v>
      </c>
      <c r="GG77">
        <f t="shared" si="214"/>
        <v>0</v>
      </c>
      <c r="GH77">
        <f t="shared" si="215"/>
        <v>0</v>
      </c>
      <c r="GI77">
        <f t="shared" si="216"/>
        <v>0</v>
      </c>
      <c r="GJ77">
        <f t="shared" si="217"/>
        <v>0</v>
      </c>
      <c r="GK77">
        <f t="shared" si="218"/>
        <v>0</v>
      </c>
      <c r="GL77">
        <f t="shared" si="219"/>
        <v>0</v>
      </c>
      <c r="GM77">
        <f t="shared" si="220"/>
        <v>0</v>
      </c>
      <c r="GN77">
        <f t="shared" si="221"/>
        <v>0</v>
      </c>
      <c r="GO77">
        <f t="shared" si="222"/>
        <v>0</v>
      </c>
      <c r="GP77">
        <f t="shared" si="223"/>
        <v>0</v>
      </c>
      <c r="GQ77">
        <f t="shared" si="224"/>
        <v>0</v>
      </c>
      <c r="GR77">
        <f t="shared" si="225"/>
        <v>0</v>
      </c>
      <c r="GS77">
        <f t="shared" si="226"/>
        <v>0</v>
      </c>
      <c r="GT77">
        <f t="shared" si="227"/>
        <v>0</v>
      </c>
      <c r="GU77">
        <f t="shared" si="228"/>
        <v>0</v>
      </c>
      <c r="GV77">
        <f t="shared" si="229"/>
        <v>0</v>
      </c>
      <c r="GW77">
        <f t="shared" si="230"/>
        <v>0</v>
      </c>
      <c r="GX77">
        <f t="shared" si="231"/>
        <v>0</v>
      </c>
      <c r="GY77">
        <f t="shared" si="232"/>
        <v>0</v>
      </c>
      <c r="GZ77">
        <f t="shared" si="233"/>
        <v>0</v>
      </c>
      <c r="HA77" s="2">
        <f t="shared" si="138"/>
        <v>40</v>
      </c>
      <c r="HB77" s="2">
        <f t="shared" si="138"/>
        <v>28</v>
      </c>
      <c r="HC77" s="2">
        <f t="shared" si="138"/>
        <v>16</v>
      </c>
      <c r="HD77" s="2">
        <f t="shared" si="138"/>
        <v>4</v>
      </c>
      <c r="HE77" s="2">
        <v>0</v>
      </c>
    </row>
    <row r="78" spans="1:213" x14ac:dyDescent="0.25">
      <c r="A78" s="3">
        <v>43586</v>
      </c>
      <c r="B78">
        <f t="shared" si="237"/>
        <v>2019</v>
      </c>
      <c r="C78" s="2">
        <v>23031352.260000072</v>
      </c>
      <c r="D78" s="2">
        <f>VLOOKUP(B78,'Historic CDM'!$B$127:$I$138,2,FALSE)/12</f>
        <v>1593236.6967371292</v>
      </c>
      <c r="E78" s="2">
        <f t="shared" si="163"/>
        <v>24624588.956737202</v>
      </c>
      <c r="F78" s="2">
        <v>45769.919054119448</v>
      </c>
      <c r="G78" s="230">
        <v>10263750.519999962</v>
      </c>
      <c r="H78" s="2">
        <f>VLOOKUP(B78,'Historic CDM'!$B$127:$I$138,3,FALSE)/12</f>
        <v>1107957.5524865331</v>
      </c>
      <c r="I78" s="2">
        <f t="shared" si="164"/>
        <v>11371708.072486496</v>
      </c>
      <c r="J78" s="230">
        <v>4654.0464420319731</v>
      </c>
      <c r="K78" s="230">
        <v>19681067.539999999</v>
      </c>
      <c r="L78" s="2">
        <f>VLOOKUP(B78,'Historic CDM'!$B$127:$I$138,4,FALSE)/12</f>
        <v>1146971.8439359574</v>
      </c>
      <c r="M78" s="2">
        <f t="shared" si="165"/>
        <v>20828039.383935958</v>
      </c>
      <c r="N78" s="234">
        <v>48949.399999999994</v>
      </c>
      <c r="O78" s="16">
        <v>486.9</v>
      </c>
      <c r="P78" s="230">
        <v>13634446.039999999</v>
      </c>
      <c r="Q78" s="231">
        <f>VLOOKUP(B78,'Historic CDM'!$B$127:$I$138,5,FALSE)/12</f>
        <v>2848616.2495287634</v>
      </c>
      <c r="R78" s="2">
        <f t="shared" si="166"/>
        <v>16483062.289528763</v>
      </c>
      <c r="S78" s="2">
        <v>42385.58</v>
      </c>
      <c r="T78" s="231">
        <v>15</v>
      </c>
      <c r="U78" s="230">
        <v>405449.00000000006</v>
      </c>
      <c r="V78" s="2">
        <v>1538.71</v>
      </c>
      <c r="W78" s="2">
        <v>13180</v>
      </c>
      <c r="X78" s="231">
        <v>8931.8980800000008</v>
      </c>
      <c r="Y78" s="2">
        <v>24</v>
      </c>
      <c r="Z78" s="231">
        <v>126</v>
      </c>
      <c r="AA78" s="233">
        <v>167834.93000000002</v>
      </c>
      <c r="AB78" s="232">
        <v>414</v>
      </c>
      <c r="AC78" s="237">
        <v>2443679.6300000031</v>
      </c>
      <c r="AD78" s="231">
        <f>VLOOKUP(B78,'Historic CDM'!$N$127:$S$138,2,FALSE)/12</f>
        <v>148525.13620319421</v>
      </c>
      <c r="AE78" s="2">
        <f t="shared" si="167"/>
        <v>2592204.7662031972</v>
      </c>
      <c r="AF78" s="246">
        <v>4770.3716456331313</v>
      </c>
      <c r="AG78" s="231">
        <v>1633928.5799999994</v>
      </c>
      <c r="AH78" s="231">
        <f>VLOOKUP(B78,'Historic CDM'!$N$127:$S$138,3,FALSE)/12</f>
        <v>62551.995685460861</v>
      </c>
      <c r="AI78" s="2">
        <f t="shared" si="168"/>
        <v>1696480.5756854601</v>
      </c>
      <c r="AJ78" s="247">
        <v>732.81558582186699</v>
      </c>
      <c r="AK78" s="231">
        <v>2825668.9499999997</v>
      </c>
      <c r="AL78" s="231">
        <f>VLOOKUP(B78,'Historic CDM'!$N$127:$S$138,4,FALSE)/12</f>
        <v>210591.59158712649</v>
      </c>
      <c r="AM78" s="2">
        <f t="shared" si="169"/>
        <v>3036260.5415871264</v>
      </c>
      <c r="AN78" s="232">
        <v>7035.9300000000012</v>
      </c>
      <c r="AO78" s="4">
        <v>59.938415534794331</v>
      </c>
      <c r="AP78" s="231">
        <v>30069.69</v>
      </c>
      <c r="AQ78" s="232">
        <v>97</v>
      </c>
      <c r="AR78" s="232">
        <v>428</v>
      </c>
      <c r="AS78" s="231">
        <v>13498.949999999999</v>
      </c>
      <c r="AT78">
        <v>36</v>
      </c>
      <c r="AU78" s="100">
        <f>'Weather Thunder Bay'!D90</f>
        <v>389</v>
      </c>
      <c r="AV78" s="100">
        <f>'Weather Thunder Bay'!E90</f>
        <v>0</v>
      </c>
      <c r="AW78" s="100">
        <f>'Weather Thunder Bay'!F90</f>
        <v>327</v>
      </c>
      <c r="AX78" s="100">
        <f>'Weather Thunder Bay'!G90</f>
        <v>0</v>
      </c>
      <c r="AY78" s="100">
        <f>'Weather Thunder Bay'!H90</f>
        <v>265</v>
      </c>
      <c r="AZ78" s="100">
        <f>'Weather Thunder Bay'!I90</f>
        <v>0</v>
      </c>
      <c r="BA78" s="100">
        <f>'Weather Thunder Bay'!J90</f>
        <v>203</v>
      </c>
      <c r="BB78" s="100">
        <f>'Weather Thunder Bay'!K90</f>
        <v>0</v>
      </c>
      <c r="BC78" s="100">
        <f>'Weather Thunder Bay'!L90</f>
        <v>142.9</v>
      </c>
      <c r="BD78" s="100">
        <f>'Weather Thunder Bay'!M90</f>
        <v>1.9</v>
      </c>
      <c r="BE78" s="100">
        <f>'Weather Thunder Bay'!N90</f>
        <v>87.5</v>
      </c>
      <c r="BF78" s="100">
        <f>'Weather Thunder Bay'!O90</f>
        <v>8.5</v>
      </c>
      <c r="BG78" s="100">
        <f>'Weather Thunder Bay'!P90</f>
        <v>46.8</v>
      </c>
      <c r="BH78" s="100">
        <f>'Weather Thunder Bay'!Q90</f>
        <v>29.8</v>
      </c>
      <c r="BI78" s="100">
        <f>'Weather Thunder Bay'!R90</f>
        <v>7.4516129032258069</v>
      </c>
      <c r="BJ78" s="100">
        <f>'Weather Kenora'!D90</f>
        <v>336.44</v>
      </c>
      <c r="BK78" s="100">
        <f>'Weather Kenora'!E90</f>
        <v>0</v>
      </c>
      <c r="BL78" s="100">
        <f>'Weather Kenora'!F90</f>
        <v>274.44</v>
      </c>
      <c r="BM78" s="100">
        <f>'Weather Kenora'!G90</f>
        <v>0</v>
      </c>
      <c r="BN78" s="100">
        <f>'Weather Kenora'!H90</f>
        <v>213.14</v>
      </c>
      <c r="BO78" s="100">
        <f>'Weather Kenora'!I90</f>
        <v>0.7</v>
      </c>
      <c r="BP78" s="100">
        <f>'Weather Kenora'!J90</f>
        <v>155.24</v>
      </c>
      <c r="BQ78" s="100">
        <f>'Weather Kenora'!K90</f>
        <v>4.8</v>
      </c>
      <c r="BR78" s="100">
        <f>'Weather Kenora'!L90</f>
        <v>105.2</v>
      </c>
      <c r="BS78" s="100">
        <f>'Weather Kenora'!M90</f>
        <v>16.760000000000002</v>
      </c>
      <c r="BT78" s="100">
        <f>'Weather Kenora'!N90</f>
        <v>65.599999999999994</v>
      </c>
      <c r="BU78" s="100">
        <f>'Weather Kenora'!O90</f>
        <v>39.159999999999997</v>
      </c>
      <c r="BV78" s="100">
        <f>'Weather Kenora'!P90</f>
        <v>35.9</v>
      </c>
      <c r="BW78" s="100">
        <f>'Weather Kenora'!Q90</f>
        <v>71.459999999999994</v>
      </c>
      <c r="BX78" s="100">
        <f>'Weather Kenora'!R90</f>
        <v>9.1470967741935461</v>
      </c>
      <c r="BY78" s="5">
        <f>'Economic Variables'!D92</f>
        <v>7398.9</v>
      </c>
      <c r="BZ78" s="5">
        <f>'Economic Variables'!E92</f>
        <v>7366.8</v>
      </c>
      <c r="CA78" s="5">
        <f>'Economic Variables'!F92</f>
        <v>63.2</v>
      </c>
      <c r="CB78" s="5">
        <f>'Economic Variables'!G92</f>
        <v>62.8</v>
      </c>
      <c r="CC78" s="68">
        <f>'Economic Variables'!H92</f>
        <v>752393.2</v>
      </c>
      <c r="CD78" s="5">
        <f>'Economic Variables'!I92</f>
        <v>8330.9</v>
      </c>
      <c r="CE78" s="5">
        <f>'Economic Variables'!J92</f>
        <v>7605</v>
      </c>
      <c r="CF78" s="5">
        <f>'Economic Variables'!K92</f>
        <v>443.8</v>
      </c>
      <c r="CG78" s="5">
        <f>'Economic Variables'!L92</f>
        <v>7208.6</v>
      </c>
      <c r="CH78" s="5">
        <f>'Economic Variables'!M92</f>
        <v>274.8</v>
      </c>
      <c r="CI78" s="5">
        <f>'Economic Variables'!N92</f>
        <v>1005.5</v>
      </c>
      <c r="CJ78" s="5">
        <f>CD78+CG78</f>
        <v>15539.5</v>
      </c>
      <c r="CK78" s="5">
        <f>'Economic Variables'!P92</f>
        <v>750636</v>
      </c>
      <c r="CL78" s="5">
        <f>'Economic Variables'!Q92</f>
        <v>8482</v>
      </c>
      <c r="CM78" s="5">
        <f>'Economic Variables'!R92</f>
        <v>7250</v>
      </c>
      <c r="CN78" s="5">
        <f>'Economic Variables'!S92</f>
        <v>3384</v>
      </c>
      <c r="CO78" s="5">
        <f>'Economic Variables'!W92</f>
        <v>28198.666666666664</v>
      </c>
      <c r="CP78" s="5">
        <f>'Economic Variables'!X92</f>
        <v>84.333333333333343</v>
      </c>
      <c r="CQ78" s="5">
        <f>'Economic Variables'!Y92</f>
        <v>4</v>
      </c>
      <c r="CR78" s="5">
        <f t="shared" si="133"/>
        <v>77</v>
      </c>
      <c r="CS78" s="69">
        <f t="shared" si="134"/>
        <v>1.8864907251724818</v>
      </c>
      <c r="CT78" s="5">
        <f t="shared" si="135"/>
        <v>5929</v>
      </c>
      <c r="CU78">
        <v>0</v>
      </c>
      <c r="CV78">
        <v>0</v>
      </c>
      <c r="CW78">
        <v>0</v>
      </c>
      <c r="CX78">
        <v>0</v>
      </c>
      <c r="CY78">
        <v>1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f t="shared" ref="DG78:DH85" si="239">DG66</f>
        <v>1</v>
      </c>
      <c r="DH78">
        <f t="shared" si="239"/>
        <v>0</v>
      </c>
      <c r="DI78">
        <f t="shared" si="136"/>
        <v>1</v>
      </c>
      <c r="DJ78">
        <f t="shared" si="238"/>
        <v>31</v>
      </c>
      <c r="DK78">
        <v>20</v>
      </c>
      <c r="DL78">
        <v>0</v>
      </c>
      <c r="DM78">
        <v>0</v>
      </c>
      <c r="DN78">
        <f t="shared" si="207"/>
        <v>0</v>
      </c>
      <c r="DO78">
        <v>0</v>
      </c>
      <c r="DP78" s="61">
        <f t="shared" si="170"/>
        <v>0</v>
      </c>
      <c r="DQ78" s="61">
        <f t="shared" si="171"/>
        <v>0</v>
      </c>
      <c r="DR78" s="61">
        <f t="shared" si="172"/>
        <v>0</v>
      </c>
      <c r="DS78" s="61">
        <f t="shared" si="173"/>
        <v>0</v>
      </c>
      <c r="DT78" s="61">
        <f t="shared" si="174"/>
        <v>0</v>
      </c>
      <c r="DU78" s="61">
        <f t="shared" si="175"/>
        <v>0</v>
      </c>
      <c r="DV78" s="61">
        <f t="shared" si="176"/>
        <v>0</v>
      </c>
      <c r="DW78" s="61">
        <f t="shared" si="177"/>
        <v>0</v>
      </c>
      <c r="DX78" s="61">
        <f t="shared" si="178"/>
        <v>0</v>
      </c>
      <c r="DY78" s="61">
        <f t="shared" si="179"/>
        <v>0</v>
      </c>
      <c r="DZ78" s="61">
        <f t="shared" si="180"/>
        <v>0</v>
      </c>
      <c r="EA78" s="61">
        <f t="shared" si="181"/>
        <v>0</v>
      </c>
      <c r="EB78" s="61">
        <f t="shared" si="182"/>
        <v>0</v>
      </c>
      <c r="EC78" s="61">
        <f t="shared" si="183"/>
        <v>0</v>
      </c>
      <c r="ED78" s="61">
        <f t="shared" si="184"/>
        <v>0</v>
      </c>
      <c r="EE78" s="61">
        <f t="shared" si="185"/>
        <v>0</v>
      </c>
      <c r="EF78" s="61">
        <f t="shared" si="186"/>
        <v>0</v>
      </c>
      <c r="EG78" s="61">
        <f t="shared" si="187"/>
        <v>0</v>
      </c>
      <c r="EH78" s="61">
        <f t="shared" si="188"/>
        <v>0</v>
      </c>
      <c r="EI78" s="61">
        <f t="shared" si="189"/>
        <v>0</v>
      </c>
      <c r="EJ78" s="61">
        <f t="shared" si="190"/>
        <v>0</v>
      </c>
      <c r="EK78" s="61">
        <f t="shared" si="191"/>
        <v>0</v>
      </c>
      <c r="EL78" s="61">
        <f t="shared" si="192"/>
        <v>0</v>
      </c>
      <c r="EM78" s="61">
        <f t="shared" si="193"/>
        <v>0</v>
      </c>
      <c r="EN78" s="61">
        <f t="shared" si="194"/>
        <v>0</v>
      </c>
      <c r="EO78" s="61">
        <f t="shared" si="195"/>
        <v>0</v>
      </c>
      <c r="EP78" s="61">
        <f t="shared" si="196"/>
        <v>0</v>
      </c>
      <c r="EQ78" s="61">
        <f t="shared" si="197"/>
        <v>0</v>
      </c>
      <c r="ER78" s="67">
        <f t="shared" si="139"/>
        <v>17.355101246963944</v>
      </c>
      <c r="ES78" s="67">
        <f t="shared" si="140"/>
        <v>78.819431054215201</v>
      </c>
      <c r="ET78" s="67">
        <f t="shared" si="141"/>
        <v>2138.8415879991744</v>
      </c>
      <c r="EU78" s="67">
        <f t="shared" si="142"/>
        <v>54943.540965095875</v>
      </c>
      <c r="EV78" s="61">
        <f t="shared" si="143"/>
        <v>1379.8977987091446</v>
      </c>
      <c r="EW78" s="61">
        <f t="shared" si="144"/>
        <v>35447.445783932824</v>
      </c>
      <c r="EX78" s="16">
        <f t="shared" si="145"/>
        <v>25475031.890000075</v>
      </c>
      <c r="EY78" s="16">
        <f t="shared" si="146"/>
        <v>1741761.8329403235</v>
      </c>
      <c r="EZ78" s="16">
        <f t="shared" si="147"/>
        <v>27216793.7229404</v>
      </c>
      <c r="FA78" s="16">
        <f t="shared" si="148"/>
        <v>50540.290699752579</v>
      </c>
      <c r="FB78" s="16">
        <f t="shared" si="149"/>
        <v>11897679.099999962</v>
      </c>
      <c r="FC78" s="16">
        <f t="shared" si="150"/>
        <v>1170509.5481719938</v>
      </c>
      <c r="FD78" s="16">
        <f t="shared" si="151"/>
        <v>13068188.648171956</v>
      </c>
      <c r="FE78" s="16">
        <f t="shared" si="152"/>
        <v>5386.8620278538401</v>
      </c>
      <c r="FF78" s="16">
        <f t="shared" si="153"/>
        <v>22506736.489999998</v>
      </c>
      <c r="FG78" s="16">
        <f t="shared" si="154"/>
        <v>1357563.4355230839</v>
      </c>
      <c r="FH78" s="16">
        <f t="shared" si="155"/>
        <v>23864299.925523084</v>
      </c>
      <c r="FI78" s="16">
        <f t="shared" si="156"/>
        <v>55985.329999999994</v>
      </c>
      <c r="FJ78" s="16">
        <f t="shared" si="157"/>
        <v>546.83841553479431</v>
      </c>
      <c r="FK78" s="16">
        <f t="shared" si="158"/>
        <v>13634446.039999999</v>
      </c>
      <c r="FL78" s="16">
        <f t="shared" si="159"/>
        <v>2848616.2495287634</v>
      </c>
      <c r="FM78" s="16">
        <f t="shared" si="160"/>
        <v>16483062.289528763</v>
      </c>
      <c r="FN78" s="16">
        <f t="shared" si="161"/>
        <v>42385.58</v>
      </c>
      <c r="FO78" s="16">
        <f t="shared" si="162"/>
        <v>15</v>
      </c>
      <c r="FP78" s="16">
        <f t="shared" si="198"/>
        <v>435518.69000000006</v>
      </c>
      <c r="FQ78" s="16">
        <f t="shared" si="199"/>
        <v>1635.71</v>
      </c>
      <c r="FR78" s="16">
        <f t="shared" si="200"/>
        <v>13608</v>
      </c>
      <c r="FS78" s="16">
        <f t="shared" si="201"/>
        <v>8931.8980800000008</v>
      </c>
      <c r="FT78" s="16">
        <f t="shared" si="202"/>
        <v>24</v>
      </c>
      <c r="FU78" s="16">
        <f t="shared" si="203"/>
        <v>515</v>
      </c>
      <c r="FV78" s="16">
        <f t="shared" si="204"/>
        <v>181333.88000000003</v>
      </c>
      <c r="FW78" s="16">
        <f t="shared" si="205"/>
        <v>450</v>
      </c>
      <c r="FX78">
        <f t="shared" si="206"/>
        <v>0</v>
      </c>
      <c r="FY78">
        <f t="shared" si="234"/>
        <v>0</v>
      </c>
      <c r="FZ78">
        <f t="shared" si="235"/>
        <v>0</v>
      </c>
      <c r="GA78">
        <f t="shared" si="236"/>
        <v>0</v>
      </c>
      <c r="GB78">
        <f t="shared" si="209"/>
        <v>0</v>
      </c>
      <c r="GC78">
        <f t="shared" si="210"/>
        <v>0</v>
      </c>
      <c r="GD78">
        <f t="shared" si="211"/>
        <v>0</v>
      </c>
      <c r="GE78">
        <f t="shared" si="212"/>
        <v>0</v>
      </c>
      <c r="GF78">
        <f t="shared" si="213"/>
        <v>0</v>
      </c>
      <c r="GG78">
        <f t="shared" si="214"/>
        <v>0</v>
      </c>
      <c r="GH78">
        <f t="shared" si="215"/>
        <v>0</v>
      </c>
      <c r="GI78">
        <f t="shared" si="216"/>
        <v>0</v>
      </c>
      <c r="GJ78">
        <f t="shared" si="217"/>
        <v>0</v>
      </c>
      <c r="GK78">
        <f t="shared" si="218"/>
        <v>0</v>
      </c>
      <c r="GL78">
        <f t="shared" si="219"/>
        <v>0</v>
      </c>
      <c r="GM78">
        <f t="shared" si="220"/>
        <v>0</v>
      </c>
      <c r="GN78">
        <f t="shared" si="221"/>
        <v>0</v>
      </c>
      <c r="GO78">
        <f t="shared" si="222"/>
        <v>0</v>
      </c>
      <c r="GP78">
        <f t="shared" si="223"/>
        <v>0</v>
      </c>
      <c r="GQ78">
        <f t="shared" si="224"/>
        <v>0</v>
      </c>
      <c r="GR78">
        <f t="shared" si="225"/>
        <v>0</v>
      </c>
      <c r="GS78">
        <f t="shared" si="226"/>
        <v>0</v>
      </c>
      <c r="GT78">
        <f t="shared" si="227"/>
        <v>0</v>
      </c>
      <c r="GU78">
        <f t="shared" si="228"/>
        <v>0</v>
      </c>
      <c r="GV78">
        <f t="shared" si="229"/>
        <v>0</v>
      </c>
      <c r="GW78">
        <f t="shared" si="230"/>
        <v>0</v>
      </c>
      <c r="GX78">
        <f t="shared" si="231"/>
        <v>0</v>
      </c>
      <c r="GY78">
        <f t="shared" si="232"/>
        <v>0</v>
      </c>
      <c r="GZ78">
        <f t="shared" si="233"/>
        <v>0</v>
      </c>
      <c r="HA78" s="2">
        <f t="shared" si="138"/>
        <v>41</v>
      </c>
      <c r="HB78" s="2">
        <f t="shared" si="138"/>
        <v>29</v>
      </c>
      <c r="HC78" s="2">
        <f t="shared" si="138"/>
        <v>17</v>
      </c>
      <c r="HD78" s="2">
        <f t="shared" si="138"/>
        <v>5</v>
      </c>
      <c r="HE78" s="2">
        <v>0</v>
      </c>
    </row>
    <row r="79" spans="1:213" x14ac:dyDescent="0.25">
      <c r="A79" s="3">
        <v>43617</v>
      </c>
      <c r="B79">
        <f t="shared" si="237"/>
        <v>2019</v>
      </c>
      <c r="C79" s="2">
        <v>22143791.169999927</v>
      </c>
      <c r="D79" s="2">
        <f>VLOOKUP(B79,'Historic CDM'!$B$127:$I$138,2,FALSE)/12</f>
        <v>1593236.6967371292</v>
      </c>
      <c r="E79" s="2">
        <f t="shared" si="163"/>
        <v>23737027.866737057</v>
      </c>
      <c r="F79" s="2">
        <v>45743.95952705972</v>
      </c>
      <c r="G79" s="230">
        <v>9680517.7800000254</v>
      </c>
      <c r="H79" s="2">
        <f>VLOOKUP(B79,'Historic CDM'!$B$127:$I$138,3,FALSE)/12</f>
        <v>1107957.5524865331</v>
      </c>
      <c r="I79" s="2">
        <f t="shared" si="164"/>
        <v>10788475.332486559</v>
      </c>
      <c r="J79" s="230">
        <v>4653.0232210159866</v>
      </c>
      <c r="K79" s="230">
        <v>18749746.329999994</v>
      </c>
      <c r="L79" s="2">
        <f>VLOOKUP(B79,'Historic CDM'!$B$127:$I$138,4,FALSE)/12</f>
        <v>1146971.8439359574</v>
      </c>
      <c r="M79" s="2">
        <f t="shared" si="165"/>
        <v>19896718.173935954</v>
      </c>
      <c r="N79" s="234">
        <v>51572.80999999999</v>
      </c>
      <c r="O79" s="16">
        <v>483.5</v>
      </c>
      <c r="P79" s="230">
        <v>12063542.17</v>
      </c>
      <c r="Q79" s="231">
        <f>VLOOKUP(B79,'Historic CDM'!$B$127:$I$138,5,FALSE)/12</f>
        <v>2848616.2495287634</v>
      </c>
      <c r="R79" s="2">
        <f t="shared" si="166"/>
        <v>14912158.419528764</v>
      </c>
      <c r="S79" s="2">
        <v>42433.66</v>
      </c>
      <c r="T79" s="231">
        <v>15</v>
      </c>
      <c r="U79" s="230">
        <v>361595.1</v>
      </c>
      <c r="V79" s="2">
        <v>1538.71</v>
      </c>
      <c r="W79" s="2">
        <v>13180</v>
      </c>
      <c r="X79" s="231">
        <v>8931.8980800000008</v>
      </c>
      <c r="Y79" s="2">
        <v>24</v>
      </c>
      <c r="Z79" s="231">
        <v>126</v>
      </c>
      <c r="AA79" s="233">
        <v>167834.39999999997</v>
      </c>
      <c r="AB79" s="232">
        <v>414</v>
      </c>
      <c r="AC79" s="237">
        <v>2435854.010000004</v>
      </c>
      <c r="AD79" s="231">
        <f>VLOOKUP(B79,'Historic CDM'!$N$127:$S$138,2,FALSE)/12</f>
        <v>148525.13620319421</v>
      </c>
      <c r="AE79" s="2">
        <f t="shared" si="167"/>
        <v>2584379.146203198</v>
      </c>
      <c r="AF79" s="246">
        <v>4768.1858228165656</v>
      </c>
      <c r="AG79" s="231">
        <v>1702167.87</v>
      </c>
      <c r="AH79" s="231">
        <f>VLOOKUP(B79,'Historic CDM'!$N$127:$S$138,3,FALSE)/12</f>
        <v>62551.995685460861</v>
      </c>
      <c r="AI79" s="2">
        <f t="shared" si="168"/>
        <v>1764719.8656854611</v>
      </c>
      <c r="AJ79" s="247">
        <v>732.90779291093349</v>
      </c>
      <c r="AK79" s="231">
        <v>2849088.3</v>
      </c>
      <c r="AL79" s="231">
        <f>VLOOKUP(B79,'Historic CDM'!$N$127:$S$138,4,FALSE)/12</f>
        <v>210591.59158712649</v>
      </c>
      <c r="AM79" s="2">
        <f t="shared" si="169"/>
        <v>3059679.8915871261</v>
      </c>
      <c r="AN79" s="232">
        <v>8167.5</v>
      </c>
      <c r="AO79" s="4">
        <v>59.969207767397165</v>
      </c>
      <c r="AP79" s="231">
        <v>29099.7</v>
      </c>
      <c r="AQ79" s="232">
        <v>97</v>
      </c>
      <c r="AR79" s="232">
        <v>428</v>
      </c>
      <c r="AS79" s="231">
        <v>13063.8</v>
      </c>
      <c r="AT79">
        <v>36</v>
      </c>
      <c r="AU79" s="100">
        <f>'Weather Thunder Bay'!D91</f>
        <v>189.4</v>
      </c>
      <c r="AV79" s="100">
        <f>'Weather Thunder Bay'!E91</f>
        <v>0.4</v>
      </c>
      <c r="AW79" s="100">
        <f>'Weather Thunder Bay'!F91</f>
        <v>139.19999999999999</v>
      </c>
      <c r="AX79" s="100">
        <f>'Weather Thunder Bay'!G91</f>
        <v>10.199999999999999</v>
      </c>
      <c r="AY79" s="100">
        <f>'Weather Thunder Bay'!H91</f>
        <v>91.2</v>
      </c>
      <c r="AZ79" s="100">
        <f>'Weather Thunder Bay'!I91</f>
        <v>22.2</v>
      </c>
      <c r="BA79" s="100">
        <f>'Weather Thunder Bay'!J91</f>
        <v>49.9</v>
      </c>
      <c r="BB79" s="100">
        <f>'Weather Thunder Bay'!K91</f>
        <v>40.9</v>
      </c>
      <c r="BC79" s="100">
        <f>'Weather Thunder Bay'!L91</f>
        <v>21.2</v>
      </c>
      <c r="BD79" s="100">
        <f>'Weather Thunder Bay'!M91</f>
        <v>72.2</v>
      </c>
      <c r="BE79" s="100">
        <f>'Weather Thunder Bay'!N91</f>
        <v>8.6</v>
      </c>
      <c r="BF79" s="100">
        <f>'Weather Thunder Bay'!O91</f>
        <v>119.6</v>
      </c>
      <c r="BG79" s="100">
        <f>'Weather Thunder Bay'!P91</f>
        <v>2.4</v>
      </c>
      <c r="BH79" s="100">
        <f>'Weather Thunder Bay'!Q91</f>
        <v>173.4</v>
      </c>
      <c r="BI79" s="100">
        <f>'Weather Thunder Bay'!R91</f>
        <v>13.7</v>
      </c>
      <c r="BJ79" s="100">
        <f>'Weather Kenora'!D91</f>
        <v>100.9</v>
      </c>
      <c r="BK79" s="100">
        <f>'Weather Kenora'!E91</f>
        <v>16.899999999999999</v>
      </c>
      <c r="BL79" s="100">
        <f>'Weather Kenora'!F91</f>
        <v>62.8</v>
      </c>
      <c r="BM79" s="100">
        <f>'Weather Kenora'!G91</f>
        <v>38.799999999999997</v>
      </c>
      <c r="BN79" s="100">
        <f>'Weather Kenora'!H91</f>
        <v>36.200000000000003</v>
      </c>
      <c r="BO79" s="100">
        <f>'Weather Kenora'!I91</f>
        <v>72.2</v>
      </c>
      <c r="BP79" s="100">
        <f>'Weather Kenora'!J91</f>
        <v>17.2</v>
      </c>
      <c r="BQ79" s="100">
        <f>'Weather Kenora'!K91</f>
        <v>113.2</v>
      </c>
      <c r="BR79" s="100">
        <f>'Weather Kenora'!L91</f>
        <v>6</v>
      </c>
      <c r="BS79" s="100">
        <f>'Weather Kenora'!M91</f>
        <v>162</v>
      </c>
      <c r="BT79" s="100">
        <f>'Weather Kenora'!N91</f>
        <v>1.4</v>
      </c>
      <c r="BU79" s="100">
        <f>'Weather Kenora'!O91</f>
        <v>217.4</v>
      </c>
      <c r="BV79" s="100">
        <f>'Weather Kenora'!P91</f>
        <v>0</v>
      </c>
      <c r="BW79" s="100">
        <f>'Weather Kenora'!Q91</f>
        <v>276</v>
      </c>
      <c r="BX79" s="100">
        <f>'Weather Kenora'!R91</f>
        <v>17.2</v>
      </c>
      <c r="BY79" s="5">
        <f>'Economic Variables'!D93</f>
        <v>7420.3</v>
      </c>
      <c r="BZ79" s="5">
        <f>'Economic Variables'!E93</f>
        <v>7460.9</v>
      </c>
      <c r="CA79" s="5">
        <f>'Economic Variables'!F93</f>
        <v>63.3</v>
      </c>
      <c r="CB79" s="5">
        <f>'Economic Variables'!G93</f>
        <v>63.8</v>
      </c>
      <c r="CC79" s="68">
        <f>'Economic Variables'!H93</f>
        <v>752393.2</v>
      </c>
      <c r="CD79" s="5">
        <f>'Economic Variables'!I93</f>
        <v>8330.9</v>
      </c>
      <c r="CE79" s="5">
        <f>'Economic Variables'!J93</f>
        <v>7605</v>
      </c>
      <c r="CF79" s="5">
        <f>'Economic Variables'!K93</f>
        <v>443.8</v>
      </c>
      <c r="CG79" s="5">
        <f>'Economic Variables'!L93</f>
        <v>7208.6</v>
      </c>
      <c r="CH79" s="5">
        <f>'Economic Variables'!M93</f>
        <v>274.8</v>
      </c>
      <c r="CI79" s="5">
        <f>'Economic Variables'!N93</f>
        <v>1005.5</v>
      </c>
      <c r="CJ79" s="5">
        <f>CD79+CG79</f>
        <v>15539.5</v>
      </c>
      <c r="CK79" s="5">
        <f>'Economic Variables'!P93</f>
        <v>750636</v>
      </c>
      <c r="CL79" s="5">
        <f>'Economic Variables'!Q93</f>
        <v>8482</v>
      </c>
      <c r="CM79" s="5">
        <f>'Economic Variables'!R93</f>
        <v>7250</v>
      </c>
      <c r="CN79" s="5">
        <f>'Economic Variables'!S93</f>
        <v>3384</v>
      </c>
      <c r="CO79" s="5">
        <f>'Economic Variables'!W93</f>
        <v>29157.999999999996</v>
      </c>
      <c r="CP79" s="5">
        <f>'Economic Variables'!X93</f>
        <v>87</v>
      </c>
      <c r="CQ79" s="5">
        <f>'Economic Variables'!Y93</f>
        <v>4</v>
      </c>
      <c r="CR79" s="5">
        <f t="shared" si="133"/>
        <v>78</v>
      </c>
      <c r="CS79" s="69">
        <f t="shared" si="134"/>
        <v>1.8920946026904804</v>
      </c>
      <c r="CT79" s="5">
        <f t="shared" si="135"/>
        <v>6084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1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f t="shared" si="239"/>
        <v>0</v>
      </c>
      <c r="DH79">
        <f t="shared" si="239"/>
        <v>0</v>
      </c>
      <c r="DI79">
        <f t="shared" si="136"/>
        <v>0</v>
      </c>
      <c r="DJ79">
        <f t="shared" si="238"/>
        <v>30</v>
      </c>
      <c r="DK79">
        <v>22</v>
      </c>
      <c r="DL79">
        <v>0</v>
      </c>
      <c r="DM79">
        <v>0</v>
      </c>
      <c r="DN79">
        <f t="shared" si="207"/>
        <v>0</v>
      </c>
      <c r="DO79">
        <v>0</v>
      </c>
      <c r="DP79" s="61">
        <f t="shared" si="170"/>
        <v>0</v>
      </c>
      <c r="DQ79" s="61">
        <f t="shared" si="171"/>
        <v>0</v>
      </c>
      <c r="DR79" s="61">
        <f t="shared" si="172"/>
        <v>0</v>
      </c>
      <c r="DS79" s="61">
        <f t="shared" si="173"/>
        <v>0</v>
      </c>
      <c r="DT79" s="61">
        <f t="shared" si="174"/>
        <v>0</v>
      </c>
      <c r="DU79" s="61">
        <f t="shared" si="175"/>
        <v>0</v>
      </c>
      <c r="DV79" s="61">
        <f t="shared" si="176"/>
        <v>0</v>
      </c>
      <c r="DW79" s="61">
        <f t="shared" si="177"/>
        <v>0</v>
      </c>
      <c r="DX79" s="61">
        <f t="shared" si="178"/>
        <v>0</v>
      </c>
      <c r="DY79" s="61">
        <f t="shared" si="179"/>
        <v>0</v>
      </c>
      <c r="DZ79" s="61">
        <f t="shared" si="180"/>
        <v>0</v>
      </c>
      <c r="EA79" s="61">
        <f t="shared" si="181"/>
        <v>0</v>
      </c>
      <c r="EB79" s="61">
        <f t="shared" si="182"/>
        <v>0</v>
      </c>
      <c r="EC79" s="61">
        <f t="shared" si="183"/>
        <v>0</v>
      </c>
      <c r="ED79" s="61">
        <f t="shared" si="184"/>
        <v>0</v>
      </c>
      <c r="EE79" s="61">
        <f t="shared" si="185"/>
        <v>0</v>
      </c>
      <c r="EF79" s="61">
        <f t="shared" si="186"/>
        <v>0</v>
      </c>
      <c r="EG79" s="61">
        <f t="shared" si="187"/>
        <v>0</v>
      </c>
      <c r="EH79" s="61">
        <f t="shared" si="188"/>
        <v>0</v>
      </c>
      <c r="EI79" s="61">
        <f t="shared" si="189"/>
        <v>0</v>
      </c>
      <c r="EJ79" s="61">
        <f t="shared" si="190"/>
        <v>0</v>
      </c>
      <c r="EK79" s="61">
        <f t="shared" si="191"/>
        <v>0</v>
      </c>
      <c r="EL79" s="61">
        <f t="shared" si="192"/>
        <v>0</v>
      </c>
      <c r="EM79" s="61">
        <f t="shared" si="193"/>
        <v>0</v>
      </c>
      <c r="EN79" s="61">
        <f t="shared" si="194"/>
        <v>0</v>
      </c>
      <c r="EO79" s="61">
        <f t="shared" si="195"/>
        <v>0</v>
      </c>
      <c r="EP79" s="61">
        <f t="shared" si="196"/>
        <v>0</v>
      </c>
      <c r="EQ79" s="61">
        <f t="shared" si="197"/>
        <v>0</v>
      </c>
      <c r="ER79" s="67">
        <f t="shared" si="139"/>
        <v>17.29702173587566</v>
      </c>
      <c r="ES79" s="67">
        <f t="shared" si="140"/>
        <v>77.286492530698482</v>
      </c>
      <c r="ET79" s="67">
        <f t="shared" si="141"/>
        <v>1870.5197117548139</v>
      </c>
      <c r="EU79" s="67">
        <f t="shared" si="142"/>
        <v>45188.358847056857</v>
      </c>
      <c r="EV79" s="61">
        <f t="shared" si="143"/>
        <v>1371.7144552868633</v>
      </c>
      <c r="EW79" s="61">
        <f t="shared" si="144"/>
        <v>33138.129821175033</v>
      </c>
      <c r="EX79" s="16">
        <f t="shared" si="145"/>
        <v>24579645.179999933</v>
      </c>
      <c r="EY79" s="16">
        <f t="shared" si="146"/>
        <v>1741761.8329403235</v>
      </c>
      <c r="EZ79" s="16">
        <f t="shared" si="147"/>
        <v>26321407.012940254</v>
      </c>
      <c r="FA79" s="16">
        <f t="shared" si="148"/>
        <v>50512.145349876286</v>
      </c>
      <c r="FB79" s="16">
        <f t="shared" si="149"/>
        <v>11382685.650000025</v>
      </c>
      <c r="FC79" s="16">
        <f t="shared" si="150"/>
        <v>1170509.5481719938</v>
      </c>
      <c r="FD79" s="16">
        <f t="shared" si="151"/>
        <v>12553195.19817202</v>
      </c>
      <c r="FE79" s="16">
        <f t="shared" si="152"/>
        <v>5385.9310139269201</v>
      </c>
      <c r="FF79" s="16">
        <f t="shared" si="153"/>
        <v>21598834.629999995</v>
      </c>
      <c r="FG79" s="16">
        <f t="shared" si="154"/>
        <v>1357563.4355230839</v>
      </c>
      <c r="FH79" s="16">
        <f t="shared" si="155"/>
        <v>22956398.065523081</v>
      </c>
      <c r="FI79" s="16">
        <f t="shared" si="156"/>
        <v>59740.30999999999</v>
      </c>
      <c r="FJ79" s="16">
        <f t="shared" si="157"/>
        <v>543.46920776739717</v>
      </c>
      <c r="FK79" s="16">
        <f t="shared" si="158"/>
        <v>12063542.17</v>
      </c>
      <c r="FL79" s="16">
        <f t="shared" si="159"/>
        <v>2848616.2495287634</v>
      </c>
      <c r="FM79" s="16">
        <f t="shared" si="160"/>
        <v>14912158.419528764</v>
      </c>
      <c r="FN79" s="16">
        <f t="shared" si="161"/>
        <v>42433.66</v>
      </c>
      <c r="FO79" s="16">
        <f t="shared" si="162"/>
        <v>15</v>
      </c>
      <c r="FP79" s="16">
        <f t="shared" si="198"/>
        <v>390694.8</v>
      </c>
      <c r="FQ79" s="16">
        <f t="shared" si="199"/>
        <v>1635.71</v>
      </c>
      <c r="FR79" s="16">
        <f t="shared" si="200"/>
        <v>13608</v>
      </c>
      <c r="FS79" s="16">
        <f t="shared" si="201"/>
        <v>8931.8980800000008</v>
      </c>
      <c r="FT79" s="16">
        <f t="shared" si="202"/>
        <v>24</v>
      </c>
      <c r="FU79" s="16">
        <f t="shared" si="203"/>
        <v>315.39999999999998</v>
      </c>
      <c r="FV79" s="16">
        <f t="shared" si="204"/>
        <v>180898.19999999995</v>
      </c>
      <c r="FW79" s="16">
        <f t="shared" si="205"/>
        <v>450</v>
      </c>
      <c r="FX79">
        <f t="shared" si="206"/>
        <v>0</v>
      </c>
      <c r="FY79">
        <f t="shared" si="234"/>
        <v>0</v>
      </c>
      <c r="FZ79">
        <f t="shared" si="235"/>
        <v>0</v>
      </c>
      <c r="GA79">
        <f t="shared" si="236"/>
        <v>0</v>
      </c>
      <c r="GB79">
        <f t="shared" si="209"/>
        <v>0</v>
      </c>
      <c r="GC79">
        <f t="shared" si="210"/>
        <v>0</v>
      </c>
      <c r="GD79">
        <f t="shared" si="211"/>
        <v>0</v>
      </c>
      <c r="GE79">
        <f t="shared" si="212"/>
        <v>0</v>
      </c>
      <c r="GF79">
        <f t="shared" si="213"/>
        <v>0</v>
      </c>
      <c r="GG79">
        <f t="shared" si="214"/>
        <v>0</v>
      </c>
      <c r="GH79">
        <f t="shared" si="215"/>
        <v>0</v>
      </c>
      <c r="GI79">
        <f t="shared" si="216"/>
        <v>0</v>
      </c>
      <c r="GJ79">
        <f t="shared" si="217"/>
        <v>0</v>
      </c>
      <c r="GK79">
        <f t="shared" si="218"/>
        <v>0</v>
      </c>
      <c r="GL79">
        <f t="shared" si="219"/>
        <v>0</v>
      </c>
      <c r="GM79">
        <f t="shared" si="220"/>
        <v>0</v>
      </c>
      <c r="GN79">
        <f t="shared" si="221"/>
        <v>0</v>
      </c>
      <c r="GO79">
        <f t="shared" si="222"/>
        <v>0</v>
      </c>
      <c r="GP79">
        <f t="shared" si="223"/>
        <v>0</v>
      </c>
      <c r="GQ79">
        <f t="shared" si="224"/>
        <v>0</v>
      </c>
      <c r="GR79">
        <f t="shared" si="225"/>
        <v>0</v>
      </c>
      <c r="GS79">
        <f t="shared" si="226"/>
        <v>0</v>
      </c>
      <c r="GT79">
        <f t="shared" si="227"/>
        <v>0</v>
      </c>
      <c r="GU79">
        <f t="shared" si="228"/>
        <v>0</v>
      </c>
      <c r="GV79">
        <f t="shared" si="229"/>
        <v>0</v>
      </c>
      <c r="GW79">
        <f t="shared" si="230"/>
        <v>0</v>
      </c>
      <c r="GX79">
        <f t="shared" si="231"/>
        <v>0</v>
      </c>
      <c r="GY79">
        <f t="shared" si="232"/>
        <v>0</v>
      </c>
      <c r="GZ79">
        <f t="shared" si="233"/>
        <v>0</v>
      </c>
      <c r="HA79" s="2">
        <f t="shared" si="138"/>
        <v>42</v>
      </c>
      <c r="HB79" s="2">
        <f t="shared" si="138"/>
        <v>30</v>
      </c>
      <c r="HC79" s="2">
        <f t="shared" si="138"/>
        <v>18</v>
      </c>
      <c r="HD79" s="2">
        <f t="shared" si="138"/>
        <v>6</v>
      </c>
      <c r="HE79" s="2">
        <v>0</v>
      </c>
    </row>
    <row r="80" spans="1:213" x14ac:dyDescent="0.25">
      <c r="A80" s="3">
        <v>43647</v>
      </c>
      <c r="B80">
        <f t="shared" si="237"/>
        <v>2019</v>
      </c>
      <c r="C80" s="2">
        <v>25746396.529999994</v>
      </c>
      <c r="D80" s="2">
        <f>VLOOKUP(B80,'Historic CDM'!$B$127:$I$138,2,FALSE)/12</f>
        <v>1593236.6967371292</v>
      </c>
      <c r="E80" s="2">
        <f t="shared" si="163"/>
        <v>27339633.226737123</v>
      </c>
      <c r="F80" s="2">
        <v>45738.47976352986</v>
      </c>
      <c r="G80" s="230">
        <v>10969549.939999983</v>
      </c>
      <c r="H80" s="2">
        <f>VLOOKUP(B80,'Historic CDM'!$B$127:$I$138,3,FALSE)/12</f>
        <v>1107957.5524865331</v>
      </c>
      <c r="I80" s="2">
        <f t="shared" si="164"/>
        <v>12077507.492486516</v>
      </c>
      <c r="J80" s="230">
        <v>4651.5116105079933</v>
      </c>
      <c r="K80" s="230">
        <v>20605585.250000007</v>
      </c>
      <c r="L80" s="2">
        <f>VLOOKUP(B80,'Historic CDM'!$B$127:$I$138,4,FALSE)/12</f>
        <v>1146971.8439359574</v>
      </c>
      <c r="M80" s="2">
        <f t="shared" si="165"/>
        <v>21752557.093935966</v>
      </c>
      <c r="N80" s="234">
        <v>52255.13</v>
      </c>
      <c r="O80" s="16">
        <v>477.1</v>
      </c>
      <c r="P80" s="230">
        <v>13155842.309999999</v>
      </c>
      <c r="Q80" s="231">
        <f>VLOOKUP(B80,'Historic CDM'!$B$127:$I$138,5,FALSE)/12</f>
        <v>2848616.2495287634</v>
      </c>
      <c r="R80" s="2">
        <f t="shared" si="166"/>
        <v>16004458.559528762</v>
      </c>
      <c r="S80" s="2">
        <v>41771.24</v>
      </c>
      <c r="T80" s="231">
        <v>15</v>
      </c>
      <c r="U80" s="230">
        <v>381599.14999999997</v>
      </c>
      <c r="V80" s="2">
        <v>1538.71</v>
      </c>
      <c r="W80" s="2">
        <v>13180</v>
      </c>
      <c r="X80" s="231">
        <v>8931.8980800000008</v>
      </c>
      <c r="Y80" s="2">
        <v>24</v>
      </c>
      <c r="Z80" s="231">
        <v>126</v>
      </c>
      <c r="AA80" s="233">
        <v>165758.86000000002</v>
      </c>
      <c r="AB80" s="232">
        <v>413</v>
      </c>
      <c r="AC80" s="237">
        <v>2926177.4799999911</v>
      </c>
      <c r="AD80" s="231">
        <f>VLOOKUP(B80,'Historic CDM'!$N$127:$S$138,2,FALSE)/12</f>
        <v>148525.13620319421</v>
      </c>
      <c r="AE80" s="2">
        <f t="shared" si="167"/>
        <v>3074702.6162031852</v>
      </c>
      <c r="AF80" s="246">
        <v>4765.0929114082828</v>
      </c>
      <c r="AG80" s="231">
        <v>1908763.4599999981</v>
      </c>
      <c r="AH80" s="231">
        <f>VLOOKUP(B80,'Historic CDM'!$N$127:$S$138,3,FALSE)/12</f>
        <v>62551.995685460861</v>
      </c>
      <c r="AI80" s="2">
        <f t="shared" si="168"/>
        <v>1971315.4556854591</v>
      </c>
      <c r="AJ80" s="247">
        <v>732.45389645546675</v>
      </c>
      <c r="AK80" s="231">
        <v>3070644.15</v>
      </c>
      <c r="AL80" s="231">
        <f>VLOOKUP(B80,'Historic CDM'!$N$127:$S$138,4,FALSE)/12</f>
        <v>210591.59158712649</v>
      </c>
      <c r="AM80" s="2">
        <f t="shared" si="169"/>
        <v>3281235.7415871266</v>
      </c>
      <c r="AN80" s="232">
        <v>8075.6699999999992</v>
      </c>
      <c r="AO80" s="4">
        <v>59.984603883698583</v>
      </c>
      <c r="AP80" s="231">
        <v>19545.189999999999</v>
      </c>
      <c r="AQ80" s="232">
        <v>97</v>
      </c>
      <c r="AR80" s="232">
        <v>428</v>
      </c>
      <c r="AS80" s="231">
        <v>13498.949999999999</v>
      </c>
      <c r="AT80">
        <v>36</v>
      </c>
      <c r="AU80" s="100">
        <f>'Weather Thunder Bay'!D92</f>
        <v>38.299999999999997</v>
      </c>
      <c r="AV80" s="100">
        <f>'Weather Thunder Bay'!E92</f>
        <v>13.3</v>
      </c>
      <c r="AW80" s="100">
        <f>'Weather Thunder Bay'!F92</f>
        <v>14.7</v>
      </c>
      <c r="AX80" s="100">
        <f>'Weather Thunder Bay'!G92</f>
        <v>51.7</v>
      </c>
      <c r="AY80" s="100">
        <f>'Weather Thunder Bay'!H92</f>
        <v>2.7</v>
      </c>
      <c r="AZ80" s="100">
        <f>'Weather Thunder Bay'!I92</f>
        <v>101.7</v>
      </c>
      <c r="BA80" s="100">
        <f>'Weather Thunder Bay'!J92</f>
        <v>0</v>
      </c>
      <c r="BB80" s="100">
        <f>'Weather Thunder Bay'!K92</f>
        <v>161</v>
      </c>
      <c r="BC80" s="100">
        <f>'Weather Thunder Bay'!L92</f>
        <v>0</v>
      </c>
      <c r="BD80" s="100">
        <f>'Weather Thunder Bay'!M92</f>
        <v>223</v>
      </c>
      <c r="BE80" s="100">
        <f>'Weather Thunder Bay'!N92</f>
        <v>0</v>
      </c>
      <c r="BF80" s="100">
        <f>'Weather Thunder Bay'!O92</f>
        <v>285</v>
      </c>
      <c r="BG80" s="100">
        <f>'Weather Thunder Bay'!P92</f>
        <v>0</v>
      </c>
      <c r="BH80" s="100">
        <f>'Weather Thunder Bay'!Q92</f>
        <v>347</v>
      </c>
      <c r="BI80" s="100">
        <f>'Weather Thunder Bay'!R92</f>
        <v>19.193548387096779</v>
      </c>
      <c r="BJ80" s="100">
        <f>'Weather Kenora'!D92</f>
        <v>25.2</v>
      </c>
      <c r="BK80" s="100">
        <f>'Weather Kenora'!E92</f>
        <v>30.9</v>
      </c>
      <c r="BL80" s="100">
        <f>'Weather Kenora'!F92</f>
        <v>6.5</v>
      </c>
      <c r="BM80" s="100">
        <f>'Weather Kenora'!G92</f>
        <v>74.2</v>
      </c>
      <c r="BN80" s="100">
        <f>'Weather Kenora'!H92</f>
        <v>0.2</v>
      </c>
      <c r="BO80" s="100">
        <f>'Weather Kenora'!I92</f>
        <v>129.9</v>
      </c>
      <c r="BP80" s="100">
        <f>'Weather Kenora'!J92</f>
        <v>0</v>
      </c>
      <c r="BQ80" s="100">
        <f>'Weather Kenora'!K92</f>
        <v>191.7</v>
      </c>
      <c r="BR80" s="100">
        <f>'Weather Kenora'!L92</f>
        <v>0</v>
      </c>
      <c r="BS80" s="100">
        <f>'Weather Kenora'!M92</f>
        <v>253.7</v>
      </c>
      <c r="BT80" s="100">
        <f>'Weather Kenora'!N92</f>
        <v>0</v>
      </c>
      <c r="BU80" s="100">
        <f>'Weather Kenora'!O92</f>
        <v>315.7</v>
      </c>
      <c r="BV80" s="100">
        <f>'Weather Kenora'!P92</f>
        <v>0</v>
      </c>
      <c r="BW80" s="100">
        <f>'Weather Kenora'!Q92</f>
        <v>377.7</v>
      </c>
      <c r="BX80" s="100">
        <f>'Weather Kenora'!R92</f>
        <v>20.183870967741932</v>
      </c>
      <c r="BY80" s="5">
        <f>'Economic Variables'!D94</f>
        <v>7423.6</v>
      </c>
      <c r="BZ80" s="5">
        <f>'Economic Variables'!E94</f>
        <v>7509.9</v>
      </c>
      <c r="CA80" s="5">
        <f>'Economic Variables'!F94</f>
        <v>63.4</v>
      </c>
      <c r="CB80" s="5">
        <f>'Economic Variables'!G94</f>
        <v>64.7</v>
      </c>
      <c r="CC80" s="68">
        <f>'Economic Variables'!H94</f>
        <v>752393.2</v>
      </c>
      <c r="CD80" s="5">
        <f>'Economic Variables'!I94</f>
        <v>8330.9</v>
      </c>
      <c r="CE80" s="5">
        <f>'Economic Variables'!J94</f>
        <v>7605</v>
      </c>
      <c r="CF80" s="5">
        <f>'Economic Variables'!K94</f>
        <v>443.8</v>
      </c>
      <c r="CG80" s="5">
        <f>'Economic Variables'!L94</f>
        <v>7208.6</v>
      </c>
      <c r="CH80" s="5">
        <f>'Economic Variables'!M94</f>
        <v>274.8</v>
      </c>
      <c r="CI80" s="5">
        <f>'Economic Variables'!N94</f>
        <v>1005.5</v>
      </c>
      <c r="CJ80" s="5">
        <f>CD80+CG80</f>
        <v>15539.5</v>
      </c>
      <c r="CK80" s="5">
        <f>'Economic Variables'!P94</f>
        <v>753215</v>
      </c>
      <c r="CL80" s="5">
        <f>'Economic Variables'!Q94</f>
        <v>8755</v>
      </c>
      <c r="CM80" s="5">
        <f>'Economic Variables'!R94</f>
        <v>6921</v>
      </c>
      <c r="CN80" s="5">
        <f>'Economic Variables'!S94</f>
        <v>3312</v>
      </c>
      <c r="CO80" s="5">
        <f>'Economic Variables'!W94</f>
        <v>30207.333333333328</v>
      </c>
      <c r="CP80" s="5">
        <f>'Economic Variables'!X94</f>
        <v>89.333333333333329</v>
      </c>
      <c r="CQ80" s="5">
        <f>'Economic Variables'!Y94</f>
        <v>3.9999999999999996</v>
      </c>
      <c r="CR80" s="5">
        <f t="shared" si="133"/>
        <v>79</v>
      </c>
      <c r="CS80" s="69">
        <f t="shared" si="134"/>
        <v>1.8976270912904414</v>
      </c>
      <c r="CT80" s="5">
        <f t="shared" si="135"/>
        <v>6241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1</v>
      </c>
      <c r="DB80">
        <v>0</v>
      </c>
      <c r="DC80">
        <v>0</v>
      </c>
      <c r="DD80">
        <v>0</v>
      </c>
      <c r="DE80">
        <v>0</v>
      </c>
      <c r="DF80">
        <v>0</v>
      </c>
      <c r="DG80">
        <f t="shared" si="239"/>
        <v>0</v>
      </c>
      <c r="DH80">
        <f t="shared" si="239"/>
        <v>0</v>
      </c>
      <c r="DI80">
        <f t="shared" si="136"/>
        <v>0</v>
      </c>
      <c r="DJ80">
        <f t="shared" si="238"/>
        <v>31</v>
      </c>
      <c r="DK80">
        <v>22</v>
      </c>
      <c r="DL80">
        <v>0</v>
      </c>
      <c r="DM80">
        <v>0</v>
      </c>
      <c r="DN80">
        <f t="shared" si="207"/>
        <v>0</v>
      </c>
      <c r="DO80">
        <v>0</v>
      </c>
      <c r="DP80" s="61">
        <f t="shared" si="170"/>
        <v>0</v>
      </c>
      <c r="DQ80" s="61">
        <f t="shared" si="171"/>
        <v>0</v>
      </c>
      <c r="DR80" s="61">
        <f t="shared" si="172"/>
        <v>0</v>
      </c>
      <c r="DS80" s="61">
        <f t="shared" si="173"/>
        <v>0</v>
      </c>
      <c r="DT80" s="61">
        <f t="shared" si="174"/>
        <v>0</v>
      </c>
      <c r="DU80" s="61">
        <f t="shared" si="175"/>
        <v>0</v>
      </c>
      <c r="DV80" s="61">
        <f t="shared" si="176"/>
        <v>0</v>
      </c>
      <c r="DW80" s="61">
        <f t="shared" si="177"/>
        <v>0</v>
      </c>
      <c r="DX80" s="61">
        <f t="shared" si="178"/>
        <v>0</v>
      </c>
      <c r="DY80" s="61">
        <f t="shared" si="179"/>
        <v>0</v>
      </c>
      <c r="DZ80" s="61">
        <f t="shared" si="180"/>
        <v>0</v>
      </c>
      <c r="EA80" s="61">
        <f t="shared" si="181"/>
        <v>0</v>
      </c>
      <c r="EB80" s="61">
        <f t="shared" si="182"/>
        <v>0</v>
      </c>
      <c r="EC80" s="61">
        <f t="shared" si="183"/>
        <v>0</v>
      </c>
      <c r="ED80" s="61">
        <f t="shared" si="184"/>
        <v>0</v>
      </c>
      <c r="EE80" s="61">
        <f t="shared" si="185"/>
        <v>0</v>
      </c>
      <c r="EF80" s="61">
        <f t="shared" si="186"/>
        <v>0</v>
      </c>
      <c r="EG80" s="61">
        <f t="shared" si="187"/>
        <v>0</v>
      </c>
      <c r="EH80" s="61">
        <f t="shared" si="188"/>
        <v>0</v>
      </c>
      <c r="EI80" s="61">
        <f t="shared" si="189"/>
        <v>0</v>
      </c>
      <c r="EJ80" s="61">
        <f t="shared" si="190"/>
        <v>0</v>
      </c>
      <c r="EK80" s="61">
        <f t="shared" si="191"/>
        <v>0</v>
      </c>
      <c r="EL80" s="61">
        <f t="shared" si="192"/>
        <v>0</v>
      </c>
      <c r="EM80" s="61">
        <f t="shared" si="193"/>
        <v>0</v>
      </c>
      <c r="EN80" s="61">
        <f t="shared" si="194"/>
        <v>0</v>
      </c>
      <c r="EO80" s="61">
        <f t="shared" si="195"/>
        <v>0</v>
      </c>
      <c r="EP80" s="61">
        <f t="shared" si="196"/>
        <v>0</v>
      </c>
      <c r="EQ80" s="61">
        <f t="shared" si="197"/>
        <v>0</v>
      </c>
      <c r="ER80" s="67">
        <f t="shared" si="139"/>
        <v>19.281875065261872</v>
      </c>
      <c r="ES80" s="67">
        <f t="shared" si="140"/>
        <v>83.757076948178096</v>
      </c>
      <c r="ET80" s="67">
        <f t="shared" si="141"/>
        <v>2072.4221236195926</v>
      </c>
      <c r="EU80" s="67">
        <f t="shared" si="142"/>
        <v>48498.359271299283</v>
      </c>
      <c r="EV80" s="61">
        <f t="shared" si="143"/>
        <v>1470.7511845042268</v>
      </c>
      <c r="EW80" s="61">
        <f t="shared" si="144"/>
        <v>34418.19045059949</v>
      </c>
      <c r="EX80" s="16">
        <f t="shared" si="145"/>
        <v>28672574.009999983</v>
      </c>
      <c r="EY80" s="16">
        <f t="shared" si="146"/>
        <v>1741761.8329403235</v>
      </c>
      <c r="EZ80" s="16">
        <f t="shared" si="147"/>
        <v>30414335.842940308</v>
      </c>
      <c r="FA80" s="16">
        <f t="shared" si="148"/>
        <v>50503.572674938143</v>
      </c>
      <c r="FB80" s="16">
        <f t="shared" si="149"/>
        <v>12878313.39999998</v>
      </c>
      <c r="FC80" s="16">
        <f t="shared" si="150"/>
        <v>1170509.5481719938</v>
      </c>
      <c r="FD80" s="16">
        <f t="shared" si="151"/>
        <v>14048822.948171975</v>
      </c>
      <c r="FE80" s="16">
        <f t="shared" si="152"/>
        <v>5383.96550696346</v>
      </c>
      <c r="FF80" s="16">
        <f t="shared" si="153"/>
        <v>23676229.400000006</v>
      </c>
      <c r="FG80" s="16">
        <f t="shared" si="154"/>
        <v>1357563.4355230839</v>
      </c>
      <c r="FH80" s="16">
        <f t="shared" si="155"/>
        <v>25033792.835523091</v>
      </c>
      <c r="FI80" s="16">
        <f t="shared" si="156"/>
        <v>60330.799999999996</v>
      </c>
      <c r="FJ80" s="16">
        <f t="shared" si="157"/>
        <v>537.08460388369861</v>
      </c>
      <c r="FK80" s="16">
        <f t="shared" si="158"/>
        <v>13155842.309999999</v>
      </c>
      <c r="FL80" s="16">
        <f t="shared" si="159"/>
        <v>2848616.2495287634</v>
      </c>
      <c r="FM80" s="16">
        <f t="shared" si="160"/>
        <v>16004458.559528762</v>
      </c>
      <c r="FN80" s="16">
        <f t="shared" si="161"/>
        <v>41771.24</v>
      </c>
      <c r="FO80" s="16">
        <f t="shared" si="162"/>
        <v>15</v>
      </c>
      <c r="FP80" s="16">
        <f t="shared" si="198"/>
        <v>401144.33999999997</v>
      </c>
      <c r="FQ80" s="16">
        <f t="shared" si="199"/>
        <v>1635.71</v>
      </c>
      <c r="FR80" s="16">
        <f t="shared" si="200"/>
        <v>13608</v>
      </c>
      <c r="FS80" s="16">
        <f t="shared" si="201"/>
        <v>8931.8980800000008</v>
      </c>
      <c r="FT80" s="16">
        <f t="shared" si="202"/>
        <v>24</v>
      </c>
      <c r="FU80" s="16">
        <f t="shared" si="203"/>
        <v>164.3</v>
      </c>
      <c r="FV80" s="16">
        <f t="shared" si="204"/>
        <v>179257.81000000003</v>
      </c>
      <c r="FW80" s="16">
        <f t="shared" si="205"/>
        <v>449</v>
      </c>
      <c r="FX80">
        <f t="shared" si="206"/>
        <v>0</v>
      </c>
      <c r="FY80">
        <f t="shared" si="234"/>
        <v>0</v>
      </c>
      <c r="FZ80">
        <f t="shared" si="235"/>
        <v>0</v>
      </c>
      <c r="GA80">
        <f t="shared" si="236"/>
        <v>0</v>
      </c>
      <c r="GB80">
        <f t="shared" si="209"/>
        <v>0</v>
      </c>
      <c r="GC80">
        <f t="shared" si="210"/>
        <v>0</v>
      </c>
      <c r="GD80">
        <f t="shared" si="211"/>
        <v>0</v>
      </c>
      <c r="GE80">
        <f t="shared" si="212"/>
        <v>0</v>
      </c>
      <c r="GF80">
        <f t="shared" si="213"/>
        <v>0</v>
      </c>
      <c r="GG80">
        <f t="shared" si="214"/>
        <v>0</v>
      </c>
      <c r="GH80">
        <f t="shared" si="215"/>
        <v>0</v>
      </c>
      <c r="GI80">
        <f t="shared" si="216"/>
        <v>0</v>
      </c>
      <c r="GJ80">
        <f t="shared" si="217"/>
        <v>0</v>
      </c>
      <c r="GK80">
        <f t="shared" si="218"/>
        <v>0</v>
      </c>
      <c r="GL80">
        <f t="shared" si="219"/>
        <v>0</v>
      </c>
      <c r="GM80">
        <f t="shared" si="220"/>
        <v>0</v>
      </c>
      <c r="GN80">
        <f t="shared" si="221"/>
        <v>0</v>
      </c>
      <c r="GO80">
        <f t="shared" si="222"/>
        <v>0</v>
      </c>
      <c r="GP80">
        <f t="shared" si="223"/>
        <v>0</v>
      </c>
      <c r="GQ80">
        <f t="shared" si="224"/>
        <v>0</v>
      </c>
      <c r="GR80">
        <f t="shared" si="225"/>
        <v>0</v>
      </c>
      <c r="GS80">
        <f t="shared" si="226"/>
        <v>0</v>
      </c>
      <c r="GT80">
        <f t="shared" si="227"/>
        <v>0</v>
      </c>
      <c r="GU80">
        <f t="shared" si="228"/>
        <v>0</v>
      </c>
      <c r="GV80">
        <f t="shared" si="229"/>
        <v>0</v>
      </c>
      <c r="GW80">
        <f t="shared" si="230"/>
        <v>0</v>
      </c>
      <c r="GX80">
        <f t="shared" si="231"/>
        <v>0</v>
      </c>
      <c r="GY80">
        <f t="shared" si="232"/>
        <v>0</v>
      </c>
      <c r="GZ80">
        <f t="shared" si="233"/>
        <v>0</v>
      </c>
      <c r="HA80" s="2">
        <f t="shared" si="138"/>
        <v>43</v>
      </c>
      <c r="HB80" s="2">
        <f t="shared" si="138"/>
        <v>31</v>
      </c>
      <c r="HC80" s="2">
        <f t="shared" si="138"/>
        <v>19</v>
      </c>
      <c r="HD80" s="2">
        <f t="shared" si="138"/>
        <v>7</v>
      </c>
      <c r="HE80" s="2">
        <v>0</v>
      </c>
    </row>
    <row r="81" spans="1:213" x14ac:dyDescent="0.25">
      <c r="A81" s="3">
        <v>43678</v>
      </c>
      <c r="B81">
        <f t="shared" si="237"/>
        <v>2019</v>
      </c>
      <c r="C81" s="2">
        <v>24106530.169999927</v>
      </c>
      <c r="D81" s="2">
        <f>VLOOKUP(B81,'Historic CDM'!$B$127:$I$138,2,FALSE)/12</f>
        <v>1593236.6967371292</v>
      </c>
      <c r="E81" s="2">
        <f t="shared" si="163"/>
        <v>25699766.866737057</v>
      </c>
      <c r="F81" s="2">
        <v>45748.73988176493</v>
      </c>
      <c r="G81" s="230">
        <v>10319374.680000003</v>
      </c>
      <c r="H81" s="2">
        <f>VLOOKUP(B81,'Historic CDM'!$B$127:$I$138,3,FALSE)/12</f>
        <v>1107957.5524865331</v>
      </c>
      <c r="I81" s="2">
        <f t="shared" si="164"/>
        <v>11427332.232486537</v>
      </c>
      <c r="J81" s="230">
        <v>4653.7558052539971</v>
      </c>
      <c r="K81" s="230">
        <v>19752328.229999997</v>
      </c>
      <c r="L81" s="2">
        <f>VLOOKUP(B81,'Historic CDM'!$B$127:$I$138,4,FALSE)/12</f>
        <v>1146971.8439359574</v>
      </c>
      <c r="M81" s="2">
        <f t="shared" si="165"/>
        <v>20899300.073935956</v>
      </c>
      <c r="N81" s="234">
        <v>49873.330000000009</v>
      </c>
      <c r="O81" s="16">
        <v>465.7</v>
      </c>
      <c r="P81" s="230">
        <v>12255207.68</v>
      </c>
      <c r="Q81" s="231">
        <f>VLOOKUP(B81,'Historic CDM'!$B$127:$I$138,5,FALSE)/12</f>
        <v>2848616.2495287634</v>
      </c>
      <c r="R81" s="2">
        <f t="shared" si="166"/>
        <v>15103823.929528764</v>
      </c>
      <c r="S81" s="2">
        <v>41673.199999999997</v>
      </c>
      <c r="T81" s="231">
        <v>15</v>
      </c>
      <c r="U81" s="230">
        <v>453149.32</v>
      </c>
      <c r="V81" s="2">
        <v>1538.71</v>
      </c>
      <c r="W81" s="2">
        <v>13180</v>
      </c>
      <c r="X81" s="231">
        <v>8861.01</v>
      </c>
      <c r="Y81" s="2">
        <v>24</v>
      </c>
      <c r="Z81" s="231">
        <v>125</v>
      </c>
      <c r="AA81" s="233">
        <v>165758.86000000002</v>
      </c>
      <c r="AB81" s="232">
        <v>408</v>
      </c>
      <c r="AC81" s="237">
        <v>2695716.1400000062</v>
      </c>
      <c r="AD81" s="231">
        <f>VLOOKUP(B81,'Historic CDM'!$N$127:$S$138,2,FALSE)/12</f>
        <v>148525.13620319421</v>
      </c>
      <c r="AE81" s="2">
        <f t="shared" si="167"/>
        <v>2844241.2762032002</v>
      </c>
      <c r="AF81" s="246">
        <v>4763.5464557041414</v>
      </c>
      <c r="AG81" s="231">
        <v>1789064.1500000006</v>
      </c>
      <c r="AH81" s="231">
        <f>VLOOKUP(B81,'Historic CDM'!$N$127:$S$138,3,FALSE)/12</f>
        <v>62551.995685460861</v>
      </c>
      <c r="AI81" s="2">
        <f t="shared" si="168"/>
        <v>1851616.1456854613</v>
      </c>
      <c r="AJ81" s="247">
        <v>731.22694822773337</v>
      </c>
      <c r="AK81" s="231">
        <v>3151430.9200000004</v>
      </c>
      <c r="AL81" s="231">
        <f>VLOOKUP(B81,'Historic CDM'!$N$127:$S$138,4,FALSE)/12</f>
        <v>210591.59158712649</v>
      </c>
      <c r="AM81" s="2">
        <f t="shared" si="169"/>
        <v>3362022.5115871271</v>
      </c>
      <c r="AN81" s="232">
        <v>7967.8799999999992</v>
      </c>
      <c r="AO81" s="4">
        <v>59.992301941849291</v>
      </c>
      <c r="AP81" s="231">
        <v>19545.189999999999</v>
      </c>
      <c r="AQ81" s="232">
        <v>97</v>
      </c>
      <c r="AR81" s="232">
        <v>428</v>
      </c>
      <c r="AS81" s="231">
        <v>13498.949999999999</v>
      </c>
      <c r="AT81">
        <v>36</v>
      </c>
      <c r="AU81" s="100">
        <f>'Weather Thunder Bay'!D93</f>
        <v>117.8</v>
      </c>
      <c r="AV81" s="100">
        <f>'Weather Thunder Bay'!E93</f>
        <v>0.2</v>
      </c>
      <c r="AW81" s="100">
        <f>'Weather Thunder Bay'!F93</f>
        <v>63.5</v>
      </c>
      <c r="AX81" s="100">
        <f>'Weather Thunder Bay'!G93</f>
        <v>7.9</v>
      </c>
      <c r="AY81" s="100">
        <f>'Weather Thunder Bay'!H93</f>
        <v>27.7</v>
      </c>
      <c r="AZ81" s="100">
        <f>'Weather Thunder Bay'!I93</f>
        <v>34.1</v>
      </c>
      <c r="BA81" s="100">
        <f>'Weather Thunder Bay'!J93</f>
        <v>6.3</v>
      </c>
      <c r="BB81" s="100">
        <f>'Weather Thunder Bay'!K93</f>
        <v>74.7</v>
      </c>
      <c r="BC81" s="100">
        <f>'Weather Thunder Bay'!L93</f>
        <v>0</v>
      </c>
      <c r="BD81" s="100">
        <f>'Weather Thunder Bay'!M93</f>
        <v>130.4</v>
      </c>
      <c r="BE81" s="100">
        <f>'Weather Thunder Bay'!N93</f>
        <v>0</v>
      </c>
      <c r="BF81" s="100">
        <f>'Weather Thunder Bay'!O93</f>
        <v>192.4</v>
      </c>
      <c r="BG81" s="100">
        <f>'Weather Thunder Bay'!P93</f>
        <v>0</v>
      </c>
      <c r="BH81" s="100">
        <f>'Weather Thunder Bay'!Q93</f>
        <v>254.4</v>
      </c>
      <c r="BI81" s="100">
        <f>'Weather Thunder Bay'!R93</f>
        <v>16.206451612903226</v>
      </c>
      <c r="BJ81" s="100">
        <f>'Weather Kenora'!D93</f>
        <v>75.3</v>
      </c>
      <c r="BK81" s="100">
        <f>'Weather Kenora'!E93</f>
        <v>21.8</v>
      </c>
      <c r="BL81" s="100">
        <f>'Weather Kenora'!F93</f>
        <v>36.200000000000003</v>
      </c>
      <c r="BM81" s="100">
        <f>'Weather Kenora'!G93</f>
        <v>44.7</v>
      </c>
      <c r="BN81" s="100">
        <f>'Weather Kenora'!H93</f>
        <v>15.5</v>
      </c>
      <c r="BO81" s="100">
        <f>'Weather Kenora'!I93</f>
        <v>86</v>
      </c>
      <c r="BP81" s="100">
        <f>'Weather Kenora'!J93</f>
        <v>4.5999999999999996</v>
      </c>
      <c r="BQ81" s="100">
        <f>'Weather Kenora'!K93</f>
        <v>137.1</v>
      </c>
      <c r="BR81" s="100">
        <f>'Weather Kenora'!L93</f>
        <v>0.5</v>
      </c>
      <c r="BS81" s="100">
        <f>'Weather Kenora'!M93</f>
        <v>195</v>
      </c>
      <c r="BT81" s="100">
        <f>'Weather Kenora'!N93</f>
        <v>0</v>
      </c>
      <c r="BU81" s="100">
        <f>'Weather Kenora'!O93</f>
        <v>256.5</v>
      </c>
      <c r="BV81" s="100">
        <f>'Weather Kenora'!P93</f>
        <v>0</v>
      </c>
      <c r="BW81" s="100">
        <f>'Weather Kenora'!Q93</f>
        <v>318.5</v>
      </c>
      <c r="BX81" s="100">
        <f>'Weather Kenora'!R93</f>
        <v>18.2741935483871</v>
      </c>
      <c r="BY81" s="5">
        <f>'Economic Variables'!D95</f>
        <v>7433.8</v>
      </c>
      <c r="BZ81" s="5">
        <f>'Economic Variables'!E95</f>
        <v>7523.3</v>
      </c>
      <c r="CA81" s="5">
        <f>'Economic Variables'!F95</f>
        <v>63.1</v>
      </c>
      <c r="CB81" s="5">
        <f>'Economic Variables'!G95</f>
        <v>64.5</v>
      </c>
      <c r="CC81" s="68">
        <f>'Economic Variables'!H95</f>
        <v>752393.2</v>
      </c>
      <c r="CD81" s="5">
        <f>'Economic Variables'!I95</f>
        <v>8330.9</v>
      </c>
      <c r="CE81" s="5">
        <f>'Economic Variables'!J95</f>
        <v>7605</v>
      </c>
      <c r="CF81" s="5">
        <f>'Economic Variables'!K95</f>
        <v>443.8</v>
      </c>
      <c r="CG81" s="5">
        <f>'Economic Variables'!L95</f>
        <v>7208.6</v>
      </c>
      <c r="CH81" s="5">
        <f>'Economic Variables'!M95</f>
        <v>274.8</v>
      </c>
      <c r="CI81" s="5">
        <f>'Economic Variables'!N95</f>
        <v>1005.5</v>
      </c>
      <c r="CJ81" s="5">
        <f>CD81+CG81</f>
        <v>15539.5</v>
      </c>
      <c r="CK81" s="5">
        <f>'Economic Variables'!P95</f>
        <v>753215</v>
      </c>
      <c r="CL81" s="5">
        <f>'Economic Variables'!Q95</f>
        <v>8755</v>
      </c>
      <c r="CM81" s="5">
        <f>'Economic Variables'!R95</f>
        <v>6921</v>
      </c>
      <c r="CN81" s="5">
        <f>'Economic Variables'!S95</f>
        <v>3312</v>
      </c>
      <c r="CO81" s="5">
        <f>'Economic Variables'!W95</f>
        <v>31256.666666666661</v>
      </c>
      <c r="CP81" s="5">
        <f>'Economic Variables'!X95</f>
        <v>91.666666666666671</v>
      </c>
      <c r="CQ81" s="5">
        <f>'Economic Variables'!Y95</f>
        <v>4</v>
      </c>
      <c r="CR81" s="5">
        <f t="shared" si="133"/>
        <v>80</v>
      </c>
      <c r="CS81" s="69">
        <f t="shared" si="134"/>
        <v>1.9030899869919435</v>
      </c>
      <c r="CT81" s="5">
        <f t="shared" si="135"/>
        <v>6400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1</v>
      </c>
      <c r="DC81">
        <v>0</v>
      </c>
      <c r="DD81">
        <v>0</v>
      </c>
      <c r="DE81">
        <v>0</v>
      </c>
      <c r="DF81">
        <v>0</v>
      </c>
      <c r="DG81">
        <f t="shared" si="239"/>
        <v>0</v>
      </c>
      <c r="DH81">
        <f t="shared" si="239"/>
        <v>0</v>
      </c>
      <c r="DI81">
        <f t="shared" si="136"/>
        <v>0</v>
      </c>
      <c r="DJ81">
        <f t="shared" si="238"/>
        <v>31</v>
      </c>
      <c r="DK81">
        <v>20</v>
      </c>
      <c r="DL81">
        <v>0</v>
      </c>
      <c r="DM81">
        <v>0</v>
      </c>
      <c r="DN81">
        <f t="shared" si="207"/>
        <v>0</v>
      </c>
      <c r="DO81">
        <v>0</v>
      </c>
      <c r="DP81" s="61">
        <f t="shared" si="170"/>
        <v>0</v>
      </c>
      <c r="DQ81" s="61">
        <f t="shared" si="171"/>
        <v>0</v>
      </c>
      <c r="DR81" s="61">
        <f t="shared" si="172"/>
        <v>0</v>
      </c>
      <c r="DS81" s="61">
        <f t="shared" si="173"/>
        <v>0</v>
      </c>
      <c r="DT81" s="61">
        <f t="shared" si="174"/>
        <v>0</v>
      </c>
      <c r="DU81" s="61">
        <f t="shared" si="175"/>
        <v>0</v>
      </c>
      <c r="DV81" s="61">
        <f t="shared" si="176"/>
        <v>0</v>
      </c>
      <c r="DW81" s="61">
        <f t="shared" si="177"/>
        <v>0</v>
      </c>
      <c r="DX81" s="61">
        <f t="shared" si="178"/>
        <v>0</v>
      </c>
      <c r="DY81" s="61">
        <f t="shared" si="179"/>
        <v>0</v>
      </c>
      <c r="DZ81" s="61">
        <f t="shared" si="180"/>
        <v>0</v>
      </c>
      <c r="EA81" s="61">
        <f t="shared" si="181"/>
        <v>0</v>
      </c>
      <c r="EB81" s="61">
        <f t="shared" si="182"/>
        <v>0</v>
      </c>
      <c r="EC81" s="61">
        <f t="shared" si="183"/>
        <v>0</v>
      </c>
      <c r="ED81" s="61">
        <f t="shared" si="184"/>
        <v>0</v>
      </c>
      <c r="EE81" s="61">
        <f t="shared" si="185"/>
        <v>0</v>
      </c>
      <c r="EF81" s="61">
        <f t="shared" si="186"/>
        <v>0</v>
      </c>
      <c r="EG81" s="61">
        <f t="shared" si="187"/>
        <v>0</v>
      </c>
      <c r="EH81" s="61">
        <f t="shared" si="188"/>
        <v>0</v>
      </c>
      <c r="EI81" s="61">
        <f t="shared" si="189"/>
        <v>0</v>
      </c>
      <c r="EJ81" s="61">
        <f t="shared" si="190"/>
        <v>0</v>
      </c>
      <c r="EK81" s="61">
        <f t="shared" si="191"/>
        <v>0</v>
      </c>
      <c r="EL81" s="61">
        <f t="shared" si="192"/>
        <v>0</v>
      </c>
      <c r="EM81" s="61">
        <f t="shared" si="193"/>
        <v>0</v>
      </c>
      <c r="EN81" s="61">
        <f t="shared" si="194"/>
        <v>0</v>
      </c>
      <c r="EO81" s="61">
        <f t="shared" si="195"/>
        <v>0</v>
      </c>
      <c r="EP81" s="61">
        <f t="shared" si="196"/>
        <v>0</v>
      </c>
      <c r="EQ81" s="61">
        <f t="shared" si="197"/>
        <v>0</v>
      </c>
      <c r="ER81" s="67">
        <f t="shared" si="139"/>
        <v>18.121258416718089</v>
      </c>
      <c r="ES81" s="67">
        <f t="shared" si="140"/>
        <v>79.209919004908429</v>
      </c>
      <c r="ET81" s="67">
        <f t="shared" si="141"/>
        <v>2243.8587152604632</v>
      </c>
      <c r="EU81" s="67">
        <f t="shared" si="142"/>
        <v>50346.079765095878</v>
      </c>
      <c r="EV81" s="61">
        <f t="shared" si="143"/>
        <v>1447.6507840390088</v>
      </c>
      <c r="EW81" s="61">
        <f t="shared" si="144"/>
        <v>32481.341783932825</v>
      </c>
      <c r="EX81" s="16">
        <f t="shared" si="145"/>
        <v>26802246.309999935</v>
      </c>
      <c r="EY81" s="16">
        <f t="shared" si="146"/>
        <v>1741761.8329403235</v>
      </c>
      <c r="EZ81" s="16">
        <f t="shared" si="147"/>
        <v>28544008.142940257</v>
      </c>
      <c r="FA81" s="16">
        <f t="shared" si="148"/>
        <v>50512.286337469071</v>
      </c>
      <c r="FB81" s="16">
        <f t="shared" si="149"/>
        <v>12108438.830000004</v>
      </c>
      <c r="FC81" s="16">
        <f t="shared" si="150"/>
        <v>1170509.5481719938</v>
      </c>
      <c r="FD81" s="16">
        <f t="shared" si="151"/>
        <v>13278948.378171999</v>
      </c>
      <c r="FE81" s="16">
        <f t="shared" si="152"/>
        <v>5384.9827534817305</v>
      </c>
      <c r="FF81" s="16">
        <f t="shared" si="153"/>
        <v>22903759.149999999</v>
      </c>
      <c r="FG81" s="16">
        <f t="shared" si="154"/>
        <v>1357563.4355230839</v>
      </c>
      <c r="FH81" s="16">
        <f t="shared" si="155"/>
        <v>24261322.585523084</v>
      </c>
      <c r="FI81" s="16">
        <f t="shared" si="156"/>
        <v>57841.210000000006</v>
      </c>
      <c r="FJ81" s="16">
        <f t="shared" si="157"/>
        <v>525.69230194184934</v>
      </c>
      <c r="FK81" s="16">
        <f t="shared" si="158"/>
        <v>12255207.68</v>
      </c>
      <c r="FL81" s="16">
        <f t="shared" si="159"/>
        <v>2848616.2495287634</v>
      </c>
      <c r="FM81" s="16">
        <f t="shared" si="160"/>
        <v>15103823.929528764</v>
      </c>
      <c r="FN81" s="16">
        <f t="shared" si="161"/>
        <v>41673.199999999997</v>
      </c>
      <c r="FO81" s="16">
        <f t="shared" si="162"/>
        <v>15</v>
      </c>
      <c r="FP81" s="16">
        <f t="shared" si="198"/>
        <v>472694.51</v>
      </c>
      <c r="FQ81" s="16">
        <f t="shared" si="199"/>
        <v>1635.71</v>
      </c>
      <c r="FR81" s="16">
        <f t="shared" si="200"/>
        <v>13608</v>
      </c>
      <c r="FS81" s="16">
        <f t="shared" si="201"/>
        <v>8861.01</v>
      </c>
      <c r="FT81" s="16">
        <f t="shared" si="202"/>
        <v>24</v>
      </c>
      <c r="FU81" s="16">
        <f t="shared" si="203"/>
        <v>242.8</v>
      </c>
      <c r="FV81" s="16">
        <f t="shared" si="204"/>
        <v>179257.81000000003</v>
      </c>
      <c r="FW81" s="16">
        <f t="shared" si="205"/>
        <v>444</v>
      </c>
      <c r="FX81">
        <f t="shared" si="206"/>
        <v>0</v>
      </c>
      <c r="FY81">
        <f t="shared" si="234"/>
        <v>0</v>
      </c>
      <c r="FZ81">
        <f t="shared" si="235"/>
        <v>0</v>
      </c>
      <c r="GA81">
        <f t="shared" si="236"/>
        <v>0</v>
      </c>
      <c r="GB81">
        <f t="shared" si="209"/>
        <v>0</v>
      </c>
      <c r="GC81">
        <f t="shared" si="210"/>
        <v>0</v>
      </c>
      <c r="GD81">
        <f t="shared" si="211"/>
        <v>0</v>
      </c>
      <c r="GE81">
        <f t="shared" si="212"/>
        <v>0</v>
      </c>
      <c r="GF81">
        <f t="shared" si="213"/>
        <v>0</v>
      </c>
      <c r="GG81">
        <f t="shared" si="214"/>
        <v>0</v>
      </c>
      <c r="GH81">
        <f t="shared" si="215"/>
        <v>0</v>
      </c>
      <c r="GI81">
        <f t="shared" si="216"/>
        <v>0</v>
      </c>
      <c r="GJ81">
        <f t="shared" si="217"/>
        <v>0</v>
      </c>
      <c r="GK81">
        <f t="shared" si="218"/>
        <v>0</v>
      </c>
      <c r="GL81">
        <f t="shared" si="219"/>
        <v>0</v>
      </c>
      <c r="GM81">
        <f t="shared" si="220"/>
        <v>0</v>
      </c>
      <c r="GN81">
        <f t="shared" si="221"/>
        <v>0</v>
      </c>
      <c r="GO81">
        <f t="shared" si="222"/>
        <v>0</v>
      </c>
      <c r="GP81">
        <f t="shared" si="223"/>
        <v>0</v>
      </c>
      <c r="GQ81">
        <f t="shared" si="224"/>
        <v>0</v>
      </c>
      <c r="GR81">
        <f t="shared" si="225"/>
        <v>0</v>
      </c>
      <c r="GS81">
        <f t="shared" si="226"/>
        <v>0</v>
      </c>
      <c r="GT81">
        <f t="shared" si="227"/>
        <v>0</v>
      </c>
      <c r="GU81">
        <f t="shared" si="228"/>
        <v>0</v>
      </c>
      <c r="GV81">
        <f t="shared" si="229"/>
        <v>0</v>
      </c>
      <c r="GW81">
        <f t="shared" si="230"/>
        <v>0</v>
      </c>
      <c r="GX81">
        <f t="shared" si="231"/>
        <v>0</v>
      </c>
      <c r="GY81">
        <f t="shared" si="232"/>
        <v>0</v>
      </c>
      <c r="GZ81">
        <f t="shared" si="233"/>
        <v>0</v>
      </c>
      <c r="HA81" s="2">
        <f t="shared" si="138"/>
        <v>44</v>
      </c>
      <c r="HB81" s="2">
        <f t="shared" si="138"/>
        <v>32</v>
      </c>
      <c r="HC81" s="2">
        <f t="shared" si="138"/>
        <v>20</v>
      </c>
      <c r="HD81" s="2">
        <f t="shared" si="138"/>
        <v>8</v>
      </c>
      <c r="HE81" s="2">
        <v>0</v>
      </c>
    </row>
    <row r="82" spans="1:213" x14ac:dyDescent="0.25">
      <c r="A82" s="3">
        <v>43709</v>
      </c>
      <c r="B82">
        <f t="shared" si="237"/>
        <v>2019</v>
      </c>
      <c r="C82" s="2">
        <v>22104738.739999779</v>
      </c>
      <c r="D82" s="2">
        <f>VLOOKUP(B82,'Historic CDM'!$B$127:$I$138,2,FALSE)/12</f>
        <v>1593236.6967371292</v>
      </c>
      <c r="E82" s="2">
        <f t="shared" si="163"/>
        <v>23697975.436736908</v>
      </c>
      <c r="F82" s="2">
        <v>45772.369940882461</v>
      </c>
      <c r="G82" s="230">
        <v>9396749.9899999853</v>
      </c>
      <c r="H82" s="2">
        <f>VLOOKUP(B82,'Historic CDM'!$B$127:$I$138,3,FALSE)/12</f>
        <v>1107957.5524865331</v>
      </c>
      <c r="I82" s="2">
        <f t="shared" si="164"/>
        <v>10504707.542486519</v>
      </c>
      <c r="J82" s="230">
        <v>4653.3779026269985</v>
      </c>
      <c r="K82" s="230">
        <v>18582724.559999999</v>
      </c>
      <c r="L82" s="2">
        <f>VLOOKUP(B82,'Historic CDM'!$B$127:$I$138,4,FALSE)/12</f>
        <v>1146971.8439359574</v>
      </c>
      <c r="M82" s="2">
        <f t="shared" si="165"/>
        <v>19729696.403935958</v>
      </c>
      <c r="N82" s="234">
        <v>50045.840000000004</v>
      </c>
      <c r="O82" s="16">
        <v>469</v>
      </c>
      <c r="P82" s="230">
        <v>12460500</v>
      </c>
      <c r="Q82" s="231">
        <f>VLOOKUP(B82,'Historic CDM'!$B$127:$I$138,5,FALSE)/12</f>
        <v>2848616.2495287634</v>
      </c>
      <c r="R82" s="2">
        <f t="shared" si="166"/>
        <v>15309116.249528764</v>
      </c>
      <c r="S82" s="2">
        <v>42870.58</v>
      </c>
      <c r="T82" s="231">
        <v>15</v>
      </c>
      <c r="U82" s="230">
        <v>527007.29999999993</v>
      </c>
      <c r="V82" s="2">
        <v>1538.71</v>
      </c>
      <c r="W82" s="2">
        <v>13184</v>
      </c>
      <c r="X82" s="231">
        <v>8861.01</v>
      </c>
      <c r="Y82" s="2">
        <v>24</v>
      </c>
      <c r="Z82" s="231">
        <v>125</v>
      </c>
      <c r="AA82" s="233">
        <v>165758.39999999997</v>
      </c>
      <c r="AB82" s="232">
        <v>408</v>
      </c>
      <c r="AC82" s="237">
        <v>2396638.3399999952</v>
      </c>
      <c r="AD82" s="231">
        <f>VLOOKUP(B82,'Historic CDM'!$N$127:$S$138,2,FALSE)/12</f>
        <v>148525.13620319421</v>
      </c>
      <c r="AE82" s="2">
        <f t="shared" si="167"/>
        <v>2545163.4762031892</v>
      </c>
      <c r="AF82" s="246">
        <v>4762.7732278520707</v>
      </c>
      <c r="AG82" s="231">
        <v>1564772.1500000008</v>
      </c>
      <c r="AH82" s="231">
        <f>VLOOKUP(B82,'Historic CDM'!$N$127:$S$138,3,FALSE)/12</f>
        <v>62551.995685460861</v>
      </c>
      <c r="AI82" s="2">
        <f t="shared" si="168"/>
        <v>1627324.1456854618</v>
      </c>
      <c r="AJ82" s="247">
        <v>731.11347411386669</v>
      </c>
      <c r="AK82" s="231">
        <v>2627550.3000000003</v>
      </c>
      <c r="AL82" s="231">
        <f>VLOOKUP(B82,'Historic CDM'!$N$127:$S$138,4,FALSE)/12</f>
        <v>210591.59158712649</v>
      </c>
      <c r="AM82" s="2">
        <f t="shared" si="169"/>
        <v>2838141.891587127</v>
      </c>
      <c r="AN82" s="232">
        <v>7882.5599999999995</v>
      </c>
      <c r="AO82" s="4">
        <v>59.996150970924646</v>
      </c>
      <c r="AP82" s="231">
        <v>18914.7</v>
      </c>
      <c r="AQ82" s="232">
        <v>97</v>
      </c>
      <c r="AR82" s="232">
        <v>428</v>
      </c>
      <c r="AS82" s="231">
        <v>13063.8</v>
      </c>
      <c r="AT82">
        <v>36</v>
      </c>
      <c r="AU82" s="100">
        <f>'Weather Thunder Bay'!D94</f>
        <v>214</v>
      </c>
      <c r="AV82" s="100">
        <f>'Weather Thunder Bay'!E94</f>
        <v>0</v>
      </c>
      <c r="AW82" s="100">
        <f>'Weather Thunder Bay'!F94</f>
        <v>158.19999999999999</v>
      </c>
      <c r="AX82" s="100">
        <f>'Weather Thunder Bay'!G94</f>
        <v>4.2</v>
      </c>
      <c r="AY82" s="100">
        <f>'Weather Thunder Bay'!H94</f>
        <v>106.1</v>
      </c>
      <c r="AZ82" s="100">
        <f>'Weather Thunder Bay'!I94</f>
        <v>12.1</v>
      </c>
      <c r="BA82" s="100">
        <f>'Weather Thunder Bay'!J94</f>
        <v>58</v>
      </c>
      <c r="BB82" s="100">
        <f>'Weather Thunder Bay'!K94</f>
        <v>24</v>
      </c>
      <c r="BC82" s="100">
        <f>'Weather Thunder Bay'!L94</f>
        <v>25.9</v>
      </c>
      <c r="BD82" s="100">
        <f>'Weather Thunder Bay'!M94</f>
        <v>51.9</v>
      </c>
      <c r="BE82" s="100">
        <f>'Weather Thunder Bay'!N94</f>
        <v>9.4</v>
      </c>
      <c r="BF82" s="100">
        <f>'Weather Thunder Bay'!O94</f>
        <v>95.4</v>
      </c>
      <c r="BG82" s="100">
        <f>'Weather Thunder Bay'!P94</f>
        <v>1.6</v>
      </c>
      <c r="BH82" s="100">
        <f>'Weather Thunder Bay'!Q94</f>
        <v>147.6</v>
      </c>
      <c r="BI82" s="100">
        <f>'Weather Thunder Bay'!R94</f>
        <v>12.866666666666665</v>
      </c>
      <c r="BJ82" s="100">
        <f>'Weather Kenora'!D94</f>
        <v>227.4</v>
      </c>
      <c r="BK82" s="100">
        <f>'Weather Kenora'!E94</f>
        <v>5</v>
      </c>
      <c r="BL82" s="100">
        <f>'Weather Kenora'!F94</f>
        <v>173.5</v>
      </c>
      <c r="BM82" s="100">
        <f>'Weather Kenora'!G94</f>
        <v>11.1</v>
      </c>
      <c r="BN82" s="100">
        <f>'Weather Kenora'!H94</f>
        <v>122.2</v>
      </c>
      <c r="BO82" s="100">
        <f>'Weather Kenora'!I94</f>
        <v>19.8</v>
      </c>
      <c r="BP82" s="100">
        <f>'Weather Kenora'!J94</f>
        <v>79.400000000000006</v>
      </c>
      <c r="BQ82" s="100">
        <f>'Weather Kenora'!K94</f>
        <v>37</v>
      </c>
      <c r="BR82" s="100">
        <f>'Weather Kenora'!L94</f>
        <v>44.6</v>
      </c>
      <c r="BS82" s="100">
        <f>'Weather Kenora'!M94</f>
        <v>62.2</v>
      </c>
      <c r="BT82" s="100">
        <f>'Weather Kenora'!N94</f>
        <v>19.5</v>
      </c>
      <c r="BU82" s="100">
        <f>'Weather Kenora'!O94</f>
        <v>97.1</v>
      </c>
      <c r="BV82" s="100">
        <f>'Weather Kenora'!P94</f>
        <v>8.6</v>
      </c>
      <c r="BW82" s="100">
        <f>'Weather Kenora'!Q94</f>
        <v>146.19999999999999</v>
      </c>
      <c r="BX82" s="100">
        <f>'Weather Kenora'!R94</f>
        <v>12.586666666666666</v>
      </c>
      <c r="BY82" s="5">
        <f>'Economic Variables'!D96</f>
        <v>7448.5</v>
      </c>
      <c r="BZ82" s="5">
        <f>'Economic Variables'!E96</f>
        <v>7505.1</v>
      </c>
      <c r="CA82" s="5">
        <f>'Economic Variables'!F96</f>
        <v>62.9</v>
      </c>
      <c r="CB82" s="5">
        <f>'Economic Variables'!G96</f>
        <v>64.2</v>
      </c>
      <c r="CC82" s="68">
        <f>'Economic Variables'!H96</f>
        <v>752393.2</v>
      </c>
      <c r="CD82" s="5">
        <f>'Economic Variables'!I96</f>
        <v>8330.9</v>
      </c>
      <c r="CE82" s="5">
        <f>'Economic Variables'!J96</f>
        <v>7605</v>
      </c>
      <c r="CF82" s="5">
        <f>'Economic Variables'!K96</f>
        <v>443.8</v>
      </c>
      <c r="CG82" s="5">
        <f>'Economic Variables'!L96</f>
        <v>7208.6</v>
      </c>
      <c r="CH82" s="5">
        <f>'Economic Variables'!M96</f>
        <v>274.8</v>
      </c>
      <c r="CI82" s="5">
        <f>'Economic Variables'!N96</f>
        <v>1005.5</v>
      </c>
      <c r="CJ82" s="5">
        <f>CD82+CG82</f>
        <v>15539.5</v>
      </c>
      <c r="CK82" s="5">
        <f>'Economic Variables'!P96</f>
        <v>753215</v>
      </c>
      <c r="CL82" s="5">
        <f>'Economic Variables'!Q96</f>
        <v>8755</v>
      </c>
      <c r="CM82" s="5">
        <f>'Economic Variables'!R96</f>
        <v>6921</v>
      </c>
      <c r="CN82" s="5">
        <f>'Economic Variables'!S96</f>
        <v>3312</v>
      </c>
      <c r="CO82" s="5">
        <f>'Economic Variables'!W96</f>
        <v>32305.999999999993</v>
      </c>
      <c r="CP82" s="5">
        <f>'Economic Variables'!X96</f>
        <v>94</v>
      </c>
      <c r="CQ82" s="5">
        <f>'Economic Variables'!Y96</f>
        <v>4</v>
      </c>
      <c r="CR82" s="5">
        <f t="shared" si="133"/>
        <v>81</v>
      </c>
      <c r="CS82" s="69">
        <f t="shared" si="134"/>
        <v>1.9084850188786497</v>
      </c>
      <c r="CT82" s="5">
        <f t="shared" si="135"/>
        <v>6561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1</v>
      </c>
      <c r="DD82">
        <v>0</v>
      </c>
      <c r="DE82">
        <v>0</v>
      </c>
      <c r="DF82">
        <v>0</v>
      </c>
      <c r="DG82">
        <f t="shared" si="239"/>
        <v>0</v>
      </c>
      <c r="DH82">
        <f t="shared" si="239"/>
        <v>0</v>
      </c>
      <c r="DI82">
        <f t="shared" si="136"/>
        <v>0</v>
      </c>
      <c r="DJ82">
        <f t="shared" si="238"/>
        <v>30</v>
      </c>
      <c r="DK82">
        <v>21</v>
      </c>
      <c r="DL82">
        <v>0</v>
      </c>
      <c r="DM82">
        <v>0</v>
      </c>
      <c r="DN82">
        <f t="shared" si="207"/>
        <v>0</v>
      </c>
      <c r="DO82">
        <v>0</v>
      </c>
      <c r="DP82" s="61">
        <f t="shared" si="170"/>
        <v>0</v>
      </c>
      <c r="DQ82" s="61">
        <f t="shared" si="171"/>
        <v>0</v>
      </c>
      <c r="DR82" s="61">
        <f t="shared" si="172"/>
        <v>0</v>
      </c>
      <c r="DS82" s="61">
        <f t="shared" si="173"/>
        <v>0</v>
      </c>
      <c r="DT82" s="61">
        <f t="shared" si="174"/>
        <v>0</v>
      </c>
      <c r="DU82" s="61">
        <f t="shared" si="175"/>
        <v>0</v>
      </c>
      <c r="DV82" s="61">
        <f t="shared" si="176"/>
        <v>0</v>
      </c>
      <c r="DW82" s="61">
        <f t="shared" si="177"/>
        <v>0</v>
      </c>
      <c r="DX82" s="61">
        <f t="shared" si="178"/>
        <v>0</v>
      </c>
      <c r="DY82" s="61">
        <f t="shared" si="179"/>
        <v>0</v>
      </c>
      <c r="DZ82" s="61">
        <f t="shared" si="180"/>
        <v>0</v>
      </c>
      <c r="EA82" s="61">
        <f t="shared" si="181"/>
        <v>0</v>
      </c>
      <c r="EB82" s="61">
        <f t="shared" si="182"/>
        <v>0</v>
      </c>
      <c r="EC82" s="61">
        <f t="shared" si="183"/>
        <v>0</v>
      </c>
      <c r="ED82" s="61">
        <f t="shared" si="184"/>
        <v>0</v>
      </c>
      <c r="EE82" s="61">
        <f t="shared" si="185"/>
        <v>0</v>
      </c>
      <c r="EF82" s="61">
        <f t="shared" si="186"/>
        <v>0</v>
      </c>
      <c r="EG82" s="61">
        <f t="shared" si="187"/>
        <v>0</v>
      </c>
      <c r="EH82" s="61">
        <f t="shared" si="188"/>
        <v>0</v>
      </c>
      <c r="EI82" s="61">
        <f t="shared" si="189"/>
        <v>0</v>
      </c>
      <c r="EJ82" s="61">
        <f t="shared" si="190"/>
        <v>0</v>
      </c>
      <c r="EK82" s="61">
        <f t="shared" si="191"/>
        <v>0</v>
      </c>
      <c r="EL82" s="61">
        <f t="shared" si="192"/>
        <v>0</v>
      </c>
      <c r="EM82" s="61">
        <f t="shared" si="193"/>
        <v>0</v>
      </c>
      <c r="EN82" s="61">
        <f t="shared" si="194"/>
        <v>0</v>
      </c>
      <c r="EO82" s="61">
        <f t="shared" si="195"/>
        <v>0</v>
      </c>
      <c r="EP82" s="61">
        <f t="shared" si="196"/>
        <v>0</v>
      </c>
      <c r="EQ82" s="61">
        <f t="shared" si="197"/>
        <v>0</v>
      </c>
      <c r="ER82" s="67">
        <f t="shared" si="139"/>
        <v>17.257846066920681</v>
      </c>
      <c r="ES82" s="67">
        <f t="shared" si="140"/>
        <v>75.247900645509105</v>
      </c>
      <c r="ET82" s="67">
        <f t="shared" si="141"/>
        <v>2003.2182357534732</v>
      </c>
      <c r="EU82" s="67">
        <f t="shared" si="142"/>
        <v>48600.369046123065</v>
      </c>
      <c r="EV82" s="61">
        <f t="shared" si="143"/>
        <v>1402.2527650274315</v>
      </c>
      <c r="EW82" s="61">
        <f t="shared" si="144"/>
        <v>34020.258332286139</v>
      </c>
      <c r="EX82" s="16">
        <f t="shared" si="145"/>
        <v>24501377.079999775</v>
      </c>
      <c r="EY82" s="16">
        <f t="shared" si="146"/>
        <v>1741761.8329403235</v>
      </c>
      <c r="EZ82" s="16">
        <f t="shared" si="147"/>
        <v>26243138.912940096</v>
      </c>
      <c r="FA82" s="16">
        <f t="shared" si="148"/>
        <v>50535.143168734532</v>
      </c>
      <c r="FB82" s="16">
        <f t="shared" si="149"/>
        <v>10961522.139999986</v>
      </c>
      <c r="FC82" s="16">
        <f t="shared" si="150"/>
        <v>1170509.5481719938</v>
      </c>
      <c r="FD82" s="16">
        <f t="shared" si="151"/>
        <v>12132031.688171981</v>
      </c>
      <c r="FE82" s="16">
        <f t="shared" si="152"/>
        <v>5384.4913767408652</v>
      </c>
      <c r="FF82" s="16">
        <f t="shared" si="153"/>
        <v>21210274.859999999</v>
      </c>
      <c r="FG82" s="16">
        <f t="shared" si="154"/>
        <v>1357563.4355230839</v>
      </c>
      <c r="FH82" s="16">
        <f t="shared" si="155"/>
        <v>22567838.295523085</v>
      </c>
      <c r="FI82" s="16">
        <f t="shared" si="156"/>
        <v>57928.4</v>
      </c>
      <c r="FJ82" s="16">
        <f t="shared" si="157"/>
        <v>528.99615097092465</v>
      </c>
      <c r="FK82" s="16">
        <f t="shared" si="158"/>
        <v>12460500</v>
      </c>
      <c r="FL82" s="16">
        <f t="shared" si="159"/>
        <v>2848616.2495287634</v>
      </c>
      <c r="FM82" s="16">
        <f t="shared" si="160"/>
        <v>15309116.249528764</v>
      </c>
      <c r="FN82" s="16">
        <f t="shared" si="161"/>
        <v>42870.58</v>
      </c>
      <c r="FO82" s="16">
        <f t="shared" si="162"/>
        <v>15</v>
      </c>
      <c r="FP82" s="16">
        <f t="shared" si="198"/>
        <v>545921.99999999988</v>
      </c>
      <c r="FQ82" s="16">
        <f t="shared" si="199"/>
        <v>1635.71</v>
      </c>
      <c r="FR82" s="16">
        <f t="shared" si="200"/>
        <v>13612</v>
      </c>
      <c r="FS82" s="16">
        <f t="shared" si="201"/>
        <v>8861.01</v>
      </c>
      <c r="FT82" s="16">
        <f t="shared" si="202"/>
        <v>24</v>
      </c>
      <c r="FU82" s="16">
        <f t="shared" si="203"/>
        <v>339</v>
      </c>
      <c r="FV82" s="16">
        <f t="shared" si="204"/>
        <v>178822.19999999995</v>
      </c>
      <c r="FW82" s="16">
        <f t="shared" si="205"/>
        <v>444</v>
      </c>
      <c r="FX82">
        <f t="shared" si="206"/>
        <v>0</v>
      </c>
      <c r="FY82">
        <f t="shared" si="234"/>
        <v>0</v>
      </c>
      <c r="FZ82">
        <f t="shared" si="235"/>
        <v>0</v>
      </c>
      <c r="GA82">
        <f t="shared" si="236"/>
        <v>0</v>
      </c>
      <c r="GB82">
        <f t="shared" si="209"/>
        <v>0</v>
      </c>
      <c r="GC82">
        <f t="shared" si="210"/>
        <v>0</v>
      </c>
      <c r="GD82">
        <f t="shared" si="211"/>
        <v>0</v>
      </c>
      <c r="GE82">
        <f t="shared" si="212"/>
        <v>0</v>
      </c>
      <c r="GF82">
        <f t="shared" si="213"/>
        <v>0</v>
      </c>
      <c r="GG82">
        <f t="shared" si="214"/>
        <v>0</v>
      </c>
      <c r="GH82">
        <f t="shared" si="215"/>
        <v>0</v>
      </c>
      <c r="GI82">
        <f t="shared" si="216"/>
        <v>0</v>
      </c>
      <c r="GJ82">
        <f t="shared" si="217"/>
        <v>0</v>
      </c>
      <c r="GK82">
        <f t="shared" si="218"/>
        <v>0</v>
      </c>
      <c r="GL82">
        <f t="shared" si="219"/>
        <v>0</v>
      </c>
      <c r="GM82">
        <f t="shared" si="220"/>
        <v>0</v>
      </c>
      <c r="GN82">
        <f t="shared" si="221"/>
        <v>0</v>
      </c>
      <c r="GO82">
        <f t="shared" si="222"/>
        <v>0</v>
      </c>
      <c r="GP82">
        <f t="shared" si="223"/>
        <v>0</v>
      </c>
      <c r="GQ82">
        <f t="shared" si="224"/>
        <v>0</v>
      </c>
      <c r="GR82">
        <f t="shared" si="225"/>
        <v>0</v>
      </c>
      <c r="GS82">
        <f t="shared" si="226"/>
        <v>0</v>
      </c>
      <c r="GT82">
        <f t="shared" si="227"/>
        <v>0</v>
      </c>
      <c r="GU82">
        <f t="shared" si="228"/>
        <v>0</v>
      </c>
      <c r="GV82">
        <f t="shared" si="229"/>
        <v>0</v>
      </c>
      <c r="GW82">
        <f t="shared" si="230"/>
        <v>0</v>
      </c>
      <c r="GX82">
        <f t="shared" si="231"/>
        <v>0</v>
      </c>
      <c r="GY82">
        <f t="shared" si="232"/>
        <v>0</v>
      </c>
      <c r="GZ82">
        <f t="shared" si="233"/>
        <v>0</v>
      </c>
      <c r="HA82" s="2">
        <f t="shared" si="138"/>
        <v>45</v>
      </c>
      <c r="HB82" s="2">
        <f t="shared" si="138"/>
        <v>33</v>
      </c>
      <c r="HC82" s="2">
        <f t="shared" si="138"/>
        <v>21</v>
      </c>
      <c r="HD82" s="2">
        <f t="shared" si="138"/>
        <v>9</v>
      </c>
      <c r="HE82" s="2">
        <v>0</v>
      </c>
    </row>
    <row r="83" spans="1:213" x14ac:dyDescent="0.25">
      <c r="A83" s="3">
        <v>43739</v>
      </c>
      <c r="B83">
        <f t="shared" si="237"/>
        <v>2019</v>
      </c>
      <c r="C83" s="2">
        <v>25319310.520000178</v>
      </c>
      <c r="D83" s="2">
        <f>VLOOKUP(B83,'Historic CDM'!$B$127:$I$138,2,FALSE)/12</f>
        <v>1593236.6967371292</v>
      </c>
      <c r="E83" s="2">
        <f t="shared" si="163"/>
        <v>26912547.216737308</v>
      </c>
      <c r="F83" s="2">
        <v>45805.684970441231</v>
      </c>
      <c r="G83" s="230">
        <v>10327765.539999979</v>
      </c>
      <c r="H83" s="2">
        <f>VLOOKUP(B83,'Historic CDM'!$B$127:$I$138,3,FALSE)/12</f>
        <v>1107957.5524865331</v>
      </c>
      <c r="I83" s="2">
        <f t="shared" si="164"/>
        <v>11435723.092486512</v>
      </c>
      <c r="J83" s="230">
        <v>4655.6889513134993</v>
      </c>
      <c r="K83" s="230">
        <v>19899613.070000004</v>
      </c>
      <c r="L83" s="2">
        <f>VLOOKUP(B83,'Historic CDM'!$B$127:$I$138,4,FALSE)/12</f>
        <v>1146971.8439359574</v>
      </c>
      <c r="M83" s="2">
        <f t="shared" si="165"/>
        <v>21046584.913935963</v>
      </c>
      <c r="N83" s="234">
        <v>50494.719999999994</v>
      </c>
      <c r="O83" s="16">
        <v>475.5</v>
      </c>
      <c r="P83" s="230">
        <v>12899854.229999999</v>
      </c>
      <c r="Q83" s="231">
        <f>VLOOKUP(B83,'Historic CDM'!$B$127:$I$138,5,FALSE)/12</f>
        <v>2848616.2495287634</v>
      </c>
      <c r="R83" s="2">
        <f t="shared" si="166"/>
        <v>15748470.479528762</v>
      </c>
      <c r="S83" s="2">
        <v>41693.22</v>
      </c>
      <c r="T83" s="231">
        <v>15</v>
      </c>
      <c r="U83" s="230">
        <v>612291.54</v>
      </c>
      <c r="V83" s="2">
        <v>1509.6599999999999</v>
      </c>
      <c r="W83" s="2">
        <v>13184</v>
      </c>
      <c r="X83" s="231">
        <v>8861.01</v>
      </c>
      <c r="Y83" s="2">
        <v>24</v>
      </c>
      <c r="Z83" s="231">
        <v>125</v>
      </c>
      <c r="AA83" s="233">
        <v>165758.86000000002</v>
      </c>
      <c r="AB83" s="232">
        <v>408</v>
      </c>
      <c r="AC83" s="237">
        <v>2854755.6100000022</v>
      </c>
      <c r="AD83" s="231">
        <f>VLOOKUP(B83,'Historic CDM'!$N$127:$S$138,2,FALSE)/12</f>
        <v>148525.13620319421</v>
      </c>
      <c r="AE83" s="2">
        <f t="shared" si="167"/>
        <v>3003280.7462031962</v>
      </c>
      <c r="AF83" s="246">
        <v>4766.8866139260354</v>
      </c>
      <c r="AG83" s="231">
        <v>1773885.8399999992</v>
      </c>
      <c r="AH83" s="231">
        <f>VLOOKUP(B83,'Historic CDM'!$N$127:$S$138,3,FALSE)/12</f>
        <v>62551.995685460861</v>
      </c>
      <c r="AI83" s="2">
        <f t="shared" si="168"/>
        <v>1836437.8356854599</v>
      </c>
      <c r="AJ83" s="247">
        <v>732.55673705693334</v>
      </c>
      <c r="AK83" s="231">
        <v>3015190.92</v>
      </c>
      <c r="AL83" s="231">
        <f>VLOOKUP(B83,'Historic CDM'!$N$127:$S$138,4,FALSE)/12</f>
        <v>210591.59158712649</v>
      </c>
      <c r="AM83" s="2">
        <f t="shared" si="169"/>
        <v>3225782.5115871262</v>
      </c>
      <c r="AN83" s="232">
        <v>7319</v>
      </c>
      <c r="AO83" s="4">
        <v>59.998075485462323</v>
      </c>
      <c r="AP83" s="231">
        <v>33076.69</v>
      </c>
      <c r="AQ83" s="232">
        <v>97</v>
      </c>
      <c r="AR83" s="232">
        <v>428</v>
      </c>
      <c r="AS83" s="231">
        <v>13498.949999999999</v>
      </c>
      <c r="AT83">
        <v>36</v>
      </c>
      <c r="AU83" s="100">
        <f>'Weather Thunder Bay'!D95</f>
        <v>460.31</v>
      </c>
      <c r="AV83" s="100">
        <f>'Weather Thunder Bay'!E95</f>
        <v>0</v>
      </c>
      <c r="AW83" s="100">
        <f>'Weather Thunder Bay'!F95</f>
        <v>398.31</v>
      </c>
      <c r="AX83" s="100">
        <f>'Weather Thunder Bay'!G95</f>
        <v>0</v>
      </c>
      <c r="AY83" s="100">
        <f>'Weather Thunder Bay'!H95</f>
        <v>336.31</v>
      </c>
      <c r="AZ83" s="100">
        <f>'Weather Thunder Bay'!I95</f>
        <v>0</v>
      </c>
      <c r="BA83" s="100">
        <f>'Weather Thunder Bay'!J95</f>
        <v>274.31</v>
      </c>
      <c r="BB83" s="100">
        <f>'Weather Thunder Bay'!K95</f>
        <v>0</v>
      </c>
      <c r="BC83" s="100">
        <f>'Weather Thunder Bay'!L95</f>
        <v>214.31</v>
      </c>
      <c r="BD83" s="100">
        <f>'Weather Thunder Bay'!M95</f>
        <v>2</v>
      </c>
      <c r="BE83" s="100">
        <f>'Weather Thunder Bay'!N95</f>
        <v>156.41</v>
      </c>
      <c r="BF83" s="100">
        <f>'Weather Thunder Bay'!O95</f>
        <v>6.1</v>
      </c>
      <c r="BG83" s="100">
        <f>'Weather Thunder Bay'!P95</f>
        <v>103.41</v>
      </c>
      <c r="BH83" s="100">
        <f>'Weather Thunder Bay'!Q95</f>
        <v>15.09</v>
      </c>
      <c r="BI83" s="100">
        <f>'Weather Thunder Bay'!R95</f>
        <v>5.1512220680279821</v>
      </c>
      <c r="BJ83" s="100">
        <f>'Weather Kenora'!D95</f>
        <v>508.8</v>
      </c>
      <c r="BK83" s="100">
        <f>'Weather Kenora'!E95</f>
        <v>0</v>
      </c>
      <c r="BL83" s="100">
        <f>'Weather Kenora'!F95</f>
        <v>446.8</v>
      </c>
      <c r="BM83" s="100">
        <f>'Weather Kenora'!G95</f>
        <v>0</v>
      </c>
      <c r="BN83" s="100">
        <f>'Weather Kenora'!H95</f>
        <v>384.8</v>
      </c>
      <c r="BO83" s="100">
        <f>'Weather Kenora'!I95</f>
        <v>0</v>
      </c>
      <c r="BP83" s="100">
        <f>'Weather Kenora'!J95</f>
        <v>322.8</v>
      </c>
      <c r="BQ83" s="100">
        <f>'Weather Kenora'!K95</f>
        <v>0</v>
      </c>
      <c r="BR83" s="100">
        <f>'Weather Kenora'!L95</f>
        <v>262.2</v>
      </c>
      <c r="BS83" s="100">
        <f>'Weather Kenora'!M95</f>
        <v>1.4</v>
      </c>
      <c r="BT83" s="100">
        <f>'Weather Kenora'!N95</f>
        <v>202.2</v>
      </c>
      <c r="BU83" s="100">
        <f>'Weather Kenora'!O95</f>
        <v>3.4</v>
      </c>
      <c r="BV83" s="100">
        <f>'Weather Kenora'!P95</f>
        <v>145.69999999999999</v>
      </c>
      <c r="BW83" s="100">
        <f>'Weather Kenora'!Q95</f>
        <v>8.9</v>
      </c>
      <c r="BX83" s="100">
        <f>'Weather Kenora'!R95</f>
        <v>3.5870967741935491</v>
      </c>
      <c r="BY83" s="5">
        <f>'Economic Variables'!D97</f>
        <v>7462.2</v>
      </c>
      <c r="BZ83" s="5">
        <f>'Economic Variables'!E97</f>
        <v>7501.2</v>
      </c>
      <c r="CA83" s="5">
        <f>'Economic Variables'!F97</f>
        <v>63.1</v>
      </c>
      <c r="CB83" s="5">
        <f>'Economic Variables'!G97</f>
        <v>64</v>
      </c>
      <c r="CC83" s="68">
        <f>'Economic Variables'!H97</f>
        <v>752393.2</v>
      </c>
      <c r="CD83" s="5">
        <f>'Economic Variables'!I97</f>
        <v>8330.9</v>
      </c>
      <c r="CE83" s="5">
        <f>'Economic Variables'!J97</f>
        <v>7605</v>
      </c>
      <c r="CF83" s="5">
        <f>'Economic Variables'!K97</f>
        <v>443.8</v>
      </c>
      <c r="CG83" s="5">
        <f>'Economic Variables'!L97</f>
        <v>7208.6</v>
      </c>
      <c r="CH83" s="5">
        <f>'Economic Variables'!M97</f>
        <v>274.8</v>
      </c>
      <c r="CI83" s="5">
        <f>'Economic Variables'!N97</f>
        <v>1005.5</v>
      </c>
      <c r="CJ83" s="5">
        <f t="shared" si="132"/>
        <v>15539.5</v>
      </c>
      <c r="CK83" s="5">
        <f>'Economic Variables'!P97</f>
        <v>753307</v>
      </c>
      <c r="CL83" s="5">
        <f>'Economic Variables'!Q97</f>
        <v>8968</v>
      </c>
      <c r="CM83" s="5">
        <f>'Economic Variables'!R97</f>
        <v>6934</v>
      </c>
      <c r="CN83" s="5">
        <f>'Economic Variables'!S97</f>
        <v>3121</v>
      </c>
      <c r="CO83" s="5">
        <f>'Economic Variables'!W97</f>
        <v>33103.999999999993</v>
      </c>
      <c r="CP83" s="5">
        <f>'Economic Variables'!X97</f>
        <v>96.666666666666657</v>
      </c>
      <c r="CQ83" s="5">
        <f>'Economic Variables'!Y97</f>
        <v>3.9999999999999996</v>
      </c>
      <c r="CR83" s="5">
        <f t="shared" si="133"/>
        <v>82</v>
      </c>
      <c r="CS83" s="69">
        <f t="shared" si="134"/>
        <v>1.9138138523837167</v>
      </c>
      <c r="CT83" s="5">
        <f t="shared" si="135"/>
        <v>6724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1</v>
      </c>
      <c r="DE83">
        <v>0</v>
      </c>
      <c r="DF83">
        <v>0</v>
      </c>
      <c r="DG83">
        <f t="shared" si="239"/>
        <v>0</v>
      </c>
      <c r="DH83">
        <f t="shared" si="239"/>
        <v>1</v>
      </c>
      <c r="DI83">
        <f t="shared" si="136"/>
        <v>1</v>
      </c>
      <c r="DJ83">
        <f t="shared" si="238"/>
        <v>31</v>
      </c>
      <c r="DK83">
        <v>21</v>
      </c>
      <c r="DL83">
        <v>0</v>
      </c>
      <c r="DM83">
        <v>0</v>
      </c>
      <c r="DN83">
        <f t="shared" si="207"/>
        <v>0</v>
      </c>
      <c r="DO83">
        <v>0</v>
      </c>
      <c r="DP83" s="61">
        <f t="shared" si="170"/>
        <v>0</v>
      </c>
      <c r="DQ83" s="61">
        <f t="shared" si="171"/>
        <v>0</v>
      </c>
      <c r="DR83" s="61">
        <f t="shared" si="172"/>
        <v>0</v>
      </c>
      <c r="DS83" s="61">
        <f t="shared" si="173"/>
        <v>0</v>
      </c>
      <c r="DT83" s="61">
        <f t="shared" si="174"/>
        <v>0</v>
      </c>
      <c r="DU83" s="61">
        <f t="shared" si="175"/>
        <v>0</v>
      </c>
      <c r="DV83" s="61">
        <f t="shared" si="176"/>
        <v>0</v>
      </c>
      <c r="DW83" s="61">
        <f t="shared" si="177"/>
        <v>0</v>
      </c>
      <c r="DX83" s="61">
        <f t="shared" si="178"/>
        <v>0</v>
      </c>
      <c r="DY83" s="61">
        <f t="shared" si="179"/>
        <v>0</v>
      </c>
      <c r="DZ83" s="61">
        <f t="shared" si="180"/>
        <v>0</v>
      </c>
      <c r="EA83" s="61">
        <f t="shared" si="181"/>
        <v>0</v>
      </c>
      <c r="EB83" s="61">
        <f t="shared" si="182"/>
        <v>0</v>
      </c>
      <c r="EC83" s="61">
        <f t="shared" si="183"/>
        <v>0</v>
      </c>
      <c r="ED83" s="61">
        <f t="shared" si="184"/>
        <v>0</v>
      </c>
      <c r="EE83" s="61">
        <f t="shared" si="185"/>
        <v>0</v>
      </c>
      <c r="EF83" s="61">
        <f t="shared" si="186"/>
        <v>0</v>
      </c>
      <c r="EG83" s="61">
        <f t="shared" si="187"/>
        <v>0</v>
      </c>
      <c r="EH83" s="61">
        <f t="shared" si="188"/>
        <v>0</v>
      </c>
      <c r="EI83" s="61">
        <f t="shared" si="189"/>
        <v>0</v>
      </c>
      <c r="EJ83" s="61">
        <f t="shared" si="190"/>
        <v>0</v>
      </c>
      <c r="EK83" s="61">
        <f t="shared" si="191"/>
        <v>0</v>
      </c>
      <c r="EL83" s="61">
        <f t="shared" si="192"/>
        <v>0</v>
      </c>
      <c r="EM83" s="61">
        <f t="shared" si="193"/>
        <v>0</v>
      </c>
      <c r="EN83" s="61">
        <f t="shared" si="194"/>
        <v>0</v>
      </c>
      <c r="EO83" s="61">
        <f t="shared" si="195"/>
        <v>0</v>
      </c>
      <c r="EP83" s="61">
        <f t="shared" si="196"/>
        <v>0</v>
      </c>
      <c r="EQ83" s="61">
        <f t="shared" si="197"/>
        <v>0</v>
      </c>
      <c r="ER83" s="67">
        <f t="shared" si="139"/>
        <v>18.952815244900339</v>
      </c>
      <c r="ES83" s="67">
        <f t="shared" si="140"/>
        <v>79.235167375591359</v>
      </c>
      <c r="ET83" s="67">
        <f t="shared" si="141"/>
        <v>2107.7146776762265</v>
      </c>
      <c r="EU83" s="67">
        <f t="shared" si="142"/>
        <v>49995.144379456389</v>
      </c>
      <c r="EV83" s="61">
        <f t="shared" si="143"/>
        <v>1427.8067171355085</v>
      </c>
      <c r="EW83" s="61">
        <f t="shared" si="144"/>
        <v>33867.678450599487</v>
      </c>
      <c r="EX83" s="16">
        <f t="shared" si="145"/>
        <v>28174066.130000181</v>
      </c>
      <c r="EY83" s="16">
        <f t="shared" si="146"/>
        <v>1741761.8329403235</v>
      </c>
      <c r="EZ83" s="16">
        <f t="shared" si="147"/>
        <v>29915827.962940503</v>
      </c>
      <c r="FA83" s="16">
        <f t="shared" si="148"/>
        <v>50572.571584367266</v>
      </c>
      <c r="FB83" s="16">
        <f t="shared" si="149"/>
        <v>12101651.379999978</v>
      </c>
      <c r="FC83" s="16">
        <f t="shared" si="150"/>
        <v>1170509.5481719938</v>
      </c>
      <c r="FD83" s="16">
        <f t="shared" si="151"/>
        <v>13272160.928171972</v>
      </c>
      <c r="FE83" s="16">
        <f t="shared" si="152"/>
        <v>5388.2456883704326</v>
      </c>
      <c r="FF83" s="16">
        <f t="shared" si="153"/>
        <v>22914803.990000002</v>
      </c>
      <c r="FG83" s="16">
        <f t="shared" si="154"/>
        <v>1357563.4355230839</v>
      </c>
      <c r="FH83" s="16">
        <f t="shared" si="155"/>
        <v>24272367.425523087</v>
      </c>
      <c r="FI83" s="16">
        <f t="shared" si="156"/>
        <v>57813.719999999994</v>
      </c>
      <c r="FJ83" s="16">
        <f t="shared" si="157"/>
        <v>535.49807548546232</v>
      </c>
      <c r="FK83" s="16">
        <f t="shared" si="158"/>
        <v>12899854.229999999</v>
      </c>
      <c r="FL83" s="16">
        <f t="shared" si="159"/>
        <v>2848616.2495287634</v>
      </c>
      <c r="FM83" s="16">
        <f t="shared" si="160"/>
        <v>15748470.479528762</v>
      </c>
      <c r="FN83" s="16">
        <f t="shared" si="161"/>
        <v>41693.22</v>
      </c>
      <c r="FO83" s="16">
        <f t="shared" si="162"/>
        <v>15</v>
      </c>
      <c r="FP83" s="16">
        <f t="shared" si="198"/>
        <v>645368.23</v>
      </c>
      <c r="FQ83" s="16">
        <f t="shared" si="199"/>
        <v>1606.6599999999999</v>
      </c>
      <c r="FR83" s="16">
        <f t="shared" si="200"/>
        <v>13612</v>
      </c>
      <c r="FS83" s="16">
        <f t="shared" si="201"/>
        <v>8861.01</v>
      </c>
      <c r="FT83" s="16">
        <f t="shared" si="202"/>
        <v>24</v>
      </c>
      <c r="FU83" s="16">
        <f t="shared" si="203"/>
        <v>585.30999999999995</v>
      </c>
      <c r="FV83" s="16">
        <f t="shared" si="204"/>
        <v>179257.81000000003</v>
      </c>
      <c r="FW83" s="16">
        <f t="shared" si="205"/>
        <v>444</v>
      </c>
      <c r="FX83">
        <f t="shared" si="206"/>
        <v>0</v>
      </c>
      <c r="FY83">
        <f t="shared" si="234"/>
        <v>0</v>
      </c>
      <c r="FZ83">
        <f t="shared" si="235"/>
        <v>0</v>
      </c>
      <c r="GA83">
        <f t="shared" si="236"/>
        <v>0</v>
      </c>
      <c r="GB83">
        <f t="shared" si="209"/>
        <v>0</v>
      </c>
      <c r="GC83">
        <f t="shared" si="210"/>
        <v>0</v>
      </c>
      <c r="GD83">
        <f t="shared" si="211"/>
        <v>0</v>
      </c>
      <c r="GE83">
        <f t="shared" si="212"/>
        <v>0</v>
      </c>
      <c r="GF83">
        <f t="shared" si="213"/>
        <v>0</v>
      </c>
      <c r="GG83">
        <f t="shared" si="214"/>
        <v>0</v>
      </c>
      <c r="GH83">
        <f t="shared" si="215"/>
        <v>0</v>
      </c>
      <c r="GI83">
        <f t="shared" si="216"/>
        <v>0</v>
      </c>
      <c r="GJ83">
        <f t="shared" si="217"/>
        <v>0</v>
      </c>
      <c r="GK83">
        <f t="shared" si="218"/>
        <v>0</v>
      </c>
      <c r="GL83">
        <f t="shared" si="219"/>
        <v>0</v>
      </c>
      <c r="GM83">
        <f t="shared" si="220"/>
        <v>0</v>
      </c>
      <c r="GN83">
        <f t="shared" si="221"/>
        <v>0</v>
      </c>
      <c r="GO83">
        <f t="shared" si="222"/>
        <v>0</v>
      </c>
      <c r="GP83">
        <f t="shared" si="223"/>
        <v>0</v>
      </c>
      <c r="GQ83">
        <f t="shared" si="224"/>
        <v>0</v>
      </c>
      <c r="GR83">
        <f t="shared" si="225"/>
        <v>0</v>
      </c>
      <c r="GS83">
        <f t="shared" si="226"/>
        <v>0</v>
      </c>
      <c r="GT83">
        <f t="shared" si="227"/>
        <v>0</v>
      </c>
      <c r="GU83">
        <f t="shared" si="228"/>
        <v>0</v>
      </c>
      <c r="GV83">
        <f t="shared" si="229"/>
        <v>0</v>
      </c>
      <c r="GW83">
        <f t="shared" si="230"/>
        <v>0</v>
      </c>
      <c r="GX83">
        <f t="shared" si="231"/>
        <v>0</v>
      </c>
      <c r="GY83">
        <f t="shared" si="232"/>
        <v>0</v>
      </c>
      <c r="GZ83">
        <f t="shared" si="233"/>
        <v>0</v>
      </c>
      <c r="HA83" s="2">
        <f t="shared" si="138"/>
        <v>46</v>
      </c>
      <c r="HB83" s="2">
        <f t="shared" si="138"/>
        <v>34</v>
      </c>
      <c r="HC83" s="2">
        <f t="shared" si="138"/>
        <v>22</v>
      </c>
      <c r="HD83" s="2">
        <f t="shared" si="138"/>
        <v>10</v>
      </c>
      <c r="HE83" s="2">
        <v>0</v>
      </c>
    </row>
    <row r="84" spans="1:213" x14ac:dyDescent="0.25">
      <c r="A84" s="3">
        <v>43770</v>
      </c>
      <c r="B84">
        <f t="shared" si="237"/>
        <v>2019</v>
      </c>
      <c r="C84" s="2">
        <v>28595920.060000051</v>
      </c>
      <c r="D84" s="2">
        <f>VLOOKUP(B84,'Historic CDM'!$B$127:$I$138,2,FALSE)/12</f>
        <v>1593236.6967371292</v>
      </c>
      <c r="E84" s="2">
        <f t="shared" si="163"/>
        <v>30189156.75673718</v>
      </c>
      <c r="F84" s="2">
        <v>45850.842485220615</v>
      </c>
      <c r="G84" s="230">
        <v>11945103.180000005</v>
      </c>
      <c r="H84" s="2">
        <f>VLOOKUP(B84,'Historic CDM'!$B$127:$I$138,3,FALSE)/12</f>
        <v>1107957.5524865331</v>
      </c>
      <c r="I84" s="2">
        <f t="shared" si="164"/>
        <v>13053060.732486539</v>
      </c>
      <c r="J84" s="230">
        <v>4657.8444756567496</v>
      </c>
      <c r="K84" s="230">
        <v>22266450.290000003</v>
      </c>
      <c r="L84" s="2">
        <f>VLOOKUP(B84,'Historic CDM'!$B$127:$I$138,4,FALSE)/12</f>
        <v>1146971.8439359574</v>
      </c>
      <c r="M84" s="2">
        <f t="shared" si="165"/>
        <v>23413422.133935962</v>
      </c>
      <c r="N84" s="234">
        <v>53456.69000000001</v>
      </c>
      <c r="O84" s="16">
        <v>488.1</v>
      </c>
      <c r="P84" s="230">
        <v>14050140</v>
      </c>
      <c r="Q84" s="231">
        <f>VLOOKUP(B84,'Historic CDM'!$B$127:$I$138,5,FALSE)/12</f>
        <v>2848616.2495287634</v>
      </c>
      <c r="R84" s="2">
        <f t="shared" si="166"/>
        <v>16898756.249528762</v>
      </c>
      <c r="S84" s="2">
        <v>43072.280000000006</v>
      </c>
      <c r="T84" s="231">
        <v>15</v>
      </c>
      <c r="U84" s="230">
        <v>660475.5</v>
      </c>
      <c r="V84" s="2">
        <v>1509.6599999999999</v>
      </c>
      <c r="W84" s="2">
        <v>13184</v>
      </c>
      <c r="X84" s="231">
        <v>8861.01</v>
      </c>
      <c r="Y84" s="2">
        <v>24</v>
      </c>
      <c r="Z84" s="231">
        <v>125</v>
      </c>
      <c r="AA84" s="233">
        <v>165758.39999999997</v>
      </c>
      <c r="AB84" s="232">
        <v>408</v>
      </c>
      <c r="AC84" s="237">
        <v>3260532.4999999879</v>
      </c>
      <c r="AD84" s="231">
        <f>VLOOKUP(B84,'Historic CDM'!$N$127:$S$138,2,FALSE)/12</f>
        <v>148525.13620319421</v>
      </c>
      <c r="AE84" s="2">
        <f t="shared" si="167"/>
        <v>3409057.6362031819</v>
      </c>
      <c r="AF84" s="246">
        <v>4767.9433069630177</v>
      </c>
      <c r="AG84" s="231">
        <v>1977605.8499999973</v>
      </c>
      <c r="AH84" s="231">
        <f>VLOOKUP(B84,'Historic CDM'!$N$127:$S$138,3,FALSE)/12</f>
        <v>62551.995685460861</v>
      </c>
      <c r="AI84" s="2">
        <f t="shared" si="168"/>
        <v>2040157.8456854583</v>
      </c>
      <c r="AJ84" s="247">
        <v>732.77836852846667</v>
      </c>
      <c r="AK84" s="231">
        <v>3202233.5300000007</v>
      </c>
      <c r="AL84" s="231">
        <f>VLOOKUP(B84,'Historic CDM'!$N$127:$S$138,4,FALSE)/12</f>
        <v>210591.59158712649</v>
      </c>
      <c r="AM84" s="2">
        <f t="shared" si="169"/>
        <v>3412825.1215871274</v>
      </c>
      <c r="AN84" s="232">
        <v>7927.4400000000005</v>
      </c>
      <c r="AO84" s="4">
        <v>60.499037742731161</v>
      </c>
      <c r="AP84" s="231">
        <v>32009.7</v>
      </c>
      <c r="AQ84" s="232">
        <v>97</v>
      </c>
      <c r="AR84" s="232">
        <v>428</v>
      </c>
      <c r="AS84" s="231">
        <v>14143.8</v>
      </c>
      <c r="AT84">
        <v>36</v>
      </c>
      <c r="AU84" s="100">
        <f>'Weather Thunder Bay'!D96</f>
        <v>725.21</v>
      </c>
      <c r="AV84" s="100">
        <f>'Weather Thunder Bay'!E96</f>
        <v>0</v>
      </c>
      <c r="AW84" s="100">
        <f>'Weather Thunder Bay'!F96</f>
        <v>665.21</v>
      </c>
      <c r="AX84" s="100">
        <f>'Weather Thunder Bay'!G96</f>
        <v>0</v>
      </c>
      <c r="AY84" s="100">
        <f>'Weather Thunder Bay'!H96</f>
        <v>605.21</v>
      </c>
      <c r="AZ84" s="100">
        <f>'Weather Thunder Bay'!I96</f>
        <v>0</v>
      </c>
      <c r="BA84" s="100">
        <f>'Weather Thunder Bay'!J96</f>
        <v>545.21</v>
      </c>
      <c r="BB84" s="100">
        <f>'Weather Thunder Bay'!K96</f>
        <v>0</v>
      </c>
      <c r="BC84" s="100">
        <f>'Weather Thunder Bay'!L96</f>
        <v>485.21</v>
      </c>
      <c r="BD84" s="100">
        <f>'Weather Thunder Bay'!M96</f>
        <v>0</v>
      </c>
      <c r="BE84" s="100">
        <f>'Weather Thunder Bay'!N96</f>
        <v>425.21</v>
      </c>
      <c r="BF84" s="100">
        <f>'Weather Thunder Bay'!O96</f>
        <v>0</v>
      </c>
      <c r="BG84" s="100">
        <f>'Weather Thunder Bay'!P96</f>
        <v>365.21</v>
      </c>
      <c r="BH84" s="100">
        <f>'Weather Thunder Bay'!Q96</f>
        <v>0</v>
      </c>
      <c r="BI84" s="100">
        <f>'Weather Thunder Bay'!R96</f>
        <v>-4.1735352648522097</v>
      </c>
      <c r="BJ84" s="100">
        <f>'Weather Kenora'!D96</f>
        <v>788.7</v>
      </c>
      <c r="BK84" s="100">
        <f>'Weather Kenora'!E96</f>
        <v>0</v>
      </c>
      <c r="BL84" s="100">
        <f>'Weather Kenora'!F96</f>
        <v>728.7</v>
      </c>
      <c r="BM84" s="100">
        <f>'Weather Kenora'!G96</f>
        <v>0</v>
      </c>
      <c r="BN84" s="100">
        <f>'Weather Kenora'!H96</f>
        <v>668.7</v>
      </c>
      <c r="BO84" s="100">
        <f>'Weather Kenora'!I96</f>
        <v>0</v>
      </c>
      <c r="BP84" s="100">
        <f>'Weather Kenora'!J96</f>
        <v>608.70000000000005</v>
      </c>
      <c r="BQ84" s="100">
        <f>'Weather Kenora'!K96</f>
        <v>0</v>
      </c>
      <c r="BR84" s="100">
        <f>'Weather Kenora'!L96</f>
        <v>548.70000000000005</v>
      </c>
      <c r="BS84" s="100">
        <f>'Weather Kenora'!M96</f>
        <v>0</v>
      </c>
      <c r="BT84" s="100">
        <f>'Weather Kenora'!N96</f>
        <v>488.7</v>
      </c>
      <c r="BU84" s="100">
        <f>'Weather Kenora'!O96</f>
        <v>0</v>
      </c>
      <c r="BV84" s="100">
        <f>'Weather Kenora'!P96</f>
        <v>428.7</v>
      </c>
      <c r="BW84" s="100">
        <f>'Weather Kenora'!Q96</f>
        <v>0</v>
      </c>
      <c r="BX84" s="100">
        <f>'Weather Kenora'!R96</f>
        <v>-6.2900000000000009</v>
      </c>
      <c r="BY84" s="5">
        <f>'Economic Variables'!D98</f>
        <v>7470.1</v>
      </c>
      <c r="BZ84" s="5">
        <f>'Economic Variables'!E98</f>
        <v>7488.3</v>
      </c>
      <c r="CA84" s="5">
        <f>'Economic Variables'!F98</f>
        <v>63.4</v>
      </c>
      <c r="CB84" s="5">
        <f>'Economic Variables'!G98</f>
        <v>63.9</v>
      </c>
      <c r="CC84" s="68">
        <f>'Economic Variables'!H98</f>
        <v>752393.2</v>
      </c>
      <c r="CD84" s="5">
        <f>'Economic Variables'!I98</f>
        <v>8330.9</v>
      </c>
      <c r="CE84" s="5">
        <f>'Economic Variables'!J98</f>
        <v>7605</v>
      </c>
      <c r="CF84" s="5">
        <f>'Economic Variables'!K98</f>
        <v>443.8</v>
      </c>
      <c r="CG84" s="5">
        <f>'Economic Variables'!L98</f>
        <v>7208.6</v>
      </c>
      <c r="CH84" s="5">
        <f>'Economic Variables'!M98</f>
        <v>274.8</v>
      </c>
      <c r="CI84" s="5">
        <f>'Economic Variables'!N98</f>
        <v>1005.5</v>
      </c>
      <c r="CJ84" s="5">
        <f t="shared" si="132"/>
        <v>15539.5</v>
      </c>
      <c r="CK84" s="5">
        <f>'Economic Variables'!P98</f>
        <v>753307</v>
      </c>
      <c r="CL84" s="5">
        <f>'Economic Variables'!Q98</f>
        <v>8968</v>
      </c>
      <c r="CM84" s="5">
        <f>'Economic Variables'!R98</f>
        <v>6934</v>
      </c>
      <c r="CN84" s="5">
        <f>'Economic Variables'!S98</f>
        <v>3121</v>
      </c>
      <c r="CO84" s="5">
        <f>'Economic Variables'!W98</f>
        <v>33901.999999999993</v>
      </c>
      <c r="CP84" s="5">
        <f>'Economic Variables'!X98</f>
        <v>99.333333333333343</v>
      </c>
      <c r="CQ84" s="5">
        <f>'Economic Variables'!Y98</f>
        <v>4</v>
      </c>
      <c r="CR84" s="5">
        <f t="shared" si="133"/>
        <v>83</v>
      </c>
      <c r="CS84" s="69">
        <f t="shared" si="134"/>
        <v>1.919078092376074</v>
      </c>
      <c r="CT84" s="5">
        <f t="shared" si="135"/>
        <v>6889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1</v>
      </c>
      <c r="DF84">
        <v>0</v>
      </c>
      <c r="DG84">
        <f t="shared" si="239"/>
        <v>0</v>
      </c>
      <c r="DH84">
        <f t="shared" si="239"/>
        <v>1</v>
      </c>
      <c r="DI84">
        <f t="shared" si="136"/>
        <v>1</v>
      </c>
      <c r="DJ84">
        <f t="shared" si="238"/>
        <v>30</v>
      </c>
      <c r="DK84">
        <v>21</v>
      </c>
      <c r="DL84">
        <v>0</v>
      </c>
      <c r="DM84">
        <v>0</v>
      </c>
      <c r="DN84">
        <f t="shared" si="207"/>
        <v>0</v>
      </c>
      <c r="DO84">
        <v>0</v>
      </c>
      <c r="DP84" s="61">
        <f t="shared" si="170"/>
        <v>0</v>
      </c>
      <c r="DQ84" s="61">
        <f t="shared" si="171"/>
        <v>0</v>
      </c>
      <c r="DR84" s="61">
        <f t="shared" si="172"/>
        <v>0</v>
      </c>
      <c r="DS84" s="61">
        <f t="shared" si="173"/>
        <v>0</v>
      </c>
      <c r="DT84" s="61">
        <f t="shared" si="174"/>
        <v>0</v>
      </c>
      <c r="DU84" s="61">
        <f t="shared" si="175"/>
        <v>0</v>
      </c>
      <c r="DV84" s="61">
        <f t="shared" si="176"/>
        <v>0</v>
      </c>
      <c r="DW84" s="61">
        <f t="shared" si="177"/>
        <v>0</v>
      </c>
      <c r="DX84" s="61">
        <f t="shared" si="178"/>
        <v>0</v>
      </c>
      <c r="DY84" s="61">
        <f t="shared" si="179"/>
        <v>0</v>
      </c>
      <c r="DZ84" s="61">
        <f t="shared" si="180"/>
        <v>0</v>
      </c>
      <c r="EA84" s="61">
        <f t="shared" si="181"/>
        <v>0</v>
      </c>
      <c r="EB84" s="61">
        <f t="shared" si="182"/>
        <v>0</v>
      </c>
      <c r="EC84" s="61">
        <f t="shared" si="183"/>
        <v>0</v>
      </c>
      <c r="ED84" s="61">
        <f t="shared" si="184"/>
        <v>0</v>
      </c>
      <c r="EE84" s="61">
        <f t="shared" si="185"/>
        <v>0</v>
      </c>
      <c r="EF84" s="61">
        <f t="shared" si="186"/>
        <v>0</v>
      </c>
      <c r="EG84" s="61">
        <f t="shared" si="187"/>
        <v>0</v>
      </c>
      <c r="EH84" s="61">
        <f t="shared" si="188"/>
        <v>0</v>
      </c>
      <c r="EI84" s="61">
        <f t="shared" si="189"/>
        <v>0</v>
      </c>
      <c r="EJ84" s="61">
        <f t="shared" si="190"/>
        <v>0</v>
      </c>
      <c r="EK84" s="61">
        <f t="shared" si="191"/>
        <v>0</v>
      </c>
      <c r="EL84" s="61">
        <f t="shared" si="192"/>
        <v>0</v>
      </c>
      <c r="EM84" s="61">
        <f t="shared" si="193"/>
        <v>0</v>
      </c>
      <c r="EN84" s="61">
        <f t="shared" si="194"/>
        <v>0</v>
      </c>
      <c r="EO84" s="61">
        <f t="shared" si="195"/>
        <v>0</v>
      </c>
      <c r="EP84" s="61">
        <f t="shared" si="196"/>
        <v>0</v>
      </c>
      <c r="EQ84" s="61">
        <f t="shared" si="197"/>
        <v>0</v>
      </c>
      <c r="ER84" s="67">
        <f t="shared" si="139"/>
        <v>21.947366082726642</v>
      </c>
      <c r="ES84" s="67">
        <f t="shared" si="140"/>
        <v>93.412742029105459</v>
      </c>
      <c r="ET84" s="67">
        <f t="shared" si="141"/>
        <v>2284.2140207350135</v>
      </c>
      <c r="EU84" s="67">
        <f t="shared" si="142"/>
        <v>53646.845236599242</v>
      </c>
      <c r="EV84" s="61">
        <f t="shared" si="143"/>
        <v>1598.9498145145094</v>
      </c>
      <c r="EW84" s="61">
        <f t="shared" si="144"/>
        <v>37552.791665619472</v>
      </c>
      <c r="EX84" s="16">
        <f t="shared" si="145"/>
        <v>31856452.56000004</v>
      </c>
      <c r="EY84" s="16">
        <f t="shared" si="146"/>
        <v>1741761.8329403235</v>
      </c>
      <c r="EZ84" s="16">
        <f t="shared" si="147"/>
        <v>33598214.392940365</v>
      </c>
      <c r="FA84" s="16">
        <f t="shared" si="148"/>
        <v>50618.785792183633</v>
      </c>
      <c r="FB84" s="16">
        <f t="shared" si="149"/>
        <v>13922709.030000003</v>
      </c>
      <c r="FC84" s="16">
        <f t="shared" si="150"/>
        <v>1170509.5481719938</v>
      </c>
      <c r="FD84" s="16">
        <f t="shared" si="151"/>
        <v>15093218.578171996</v>
      </c>
      <c r="FE84" s="16">
        <f t="shared" si="152"/>
        <v>5390.6228441852163</v>
      </c>
      <c r="FF84" s="16">
        <f t="shared" si="153"/>
        <v>25468683.820000004</v>
      </c>
      <c r="FG84" s="16">
        <f t="shared" si="154"/>
        <v>1357563.4355230839</v>
      </c>
      <c r="FH84" s="16">
        <f t="shared" si="155"/>
        <v>26826247.255523089</v>
      </c>
      <c r="FI84" s="16">
        <f t="shared" si="156"/>
        <v>61384.130000000012</v>
      </c>
      <c r="FJ84" s="16">
        <f t="shared" si="157"/>
        <v>548.59903774273118</v>
      </c>
      <c r="FK84" s="16">
        <f t="shared" si="158"/>
        <v>14050140</v>
      </c>
      <c r="FL84" s="16">
        <f t="shared" si="159"/>
        <v>2848616.2495287634</v>
      </c>
      <c r="FM84" s="16">
        <f t="shared" si="160"/>
        <v>16898756.249528762</v>
      </c>
      <c r="FN84" s="16">
        <f t="shared" si="161"/>
        <v>43072.280000000006</v>
      </c>
      <c r="FO84" s="16">
        <f t="shared" si="162"/>
        <v>15</v>
      </c>
      <c r="FP84" s="16">
        <f t="shared" si="198"/>
        <v>692485.2</v>
      </c>
      <c r="FQ84" s="16">
        <f t="shared" si="199"/>
        <v>1606.6599999999999</v>
      </c>
      <c r="FR84" s="16">
        <f t="shared" si="200"/>
        <v>13612</v>
      </c>
      <c r="FS84" s="16">
        <f t="shared" si="201"/>
        <v>8861.01</v>
      </c>
      <c r="FT84" s="16">
        <f t="shared" si="202"/>
        <v>24</v>
      </c>
      <c r="FU84" s="16">
        <f t="shared" si="203"/>
        <v>850.21</v>
      </c>
      <c r="FV84" s="16">
        <f t="shared" si="204"/>
        <v>179902.19999999995</v>
      </c>
      <c r="FW84" s="16">
        <f t="shared" si="205"/>
        <v>444</v>
      </c>
      <c r="FX84">
        <f t="shared" si="206"/>
        <v>0</v>
      </c>
      <c r="FY84">
        <f t="shared" si="234"/>
        <v>0</v>
      </c>
      <c r="FZ84">
        <f t="shared" si="235"/>
        <v>0</v>
      </c>
      <c r="GA84">
        <f t="shared" si="236"/>
        <v>0</v>
      </c>
      <c r="GB84">
        <f t="shared" si="209"/>
        <v>0</v>
      </c>
      <c r="GC84">
        <f t="shared" si="210"/>
        <v>0</v>
      </c>
      <c r="GD84">
        <f t="shared" si="211"/>
        <v>0</v>
      </c>
      <c r="GE84">
        <f t="shared" si="212"/>
        <v>0</v>
      </c>
      <c r="GF84">
        <f t="shared" si="213"/>
        <v>0</v>
      </c>
      <c r="GG84">
        <f t="shared" si="214"/>
        <v>0</v>
      </c>
      <c r="GH84">
        <f t="shared" si="215"/>
        <v>0</v>
      </c>
      <c r="GI84">
        <f t="shared" si="216"/>
        <v>0</v>
      </c>
      <c r="GJ84">
        <f t="shared" si="217"/>
        <v>0</v>
      </c>
      <c r="GK84">
        <f t="shared" si="218"/>
        <v>0</v>
      </c>
      <c r="GL84">
        <f t="shared" si="219"/>
        <v>0</v>
      </c>
      <c r="GM84">
        <f t="shared" si="220"/>
        <v>0</v>
      </c>
      <c r="GN84">
        <f t="shared" si="221"/>
        <v>0</v>
      </c>
      <c r="GO84">
        <f t="shared" si="222"/>
        <v>0</v>
      </c>
      <c r="GP84">
        <f t="shared" si="223"/>
        <v>0</v>
      </c>
      <c r="GQ84">
        <f t="shared" si="224"/>
        <v>0</v>
      </c>
      <c r="GR84">
        <f t="shared" si="225"/>
        <v>0</v>
      </c>
      <c r="GS84">
        <f t="shared" si="226"/>
        <v>0</v>
      </c>
      <c r="GT84">
        <f t="shared" si="227"/>
        <v>0</v>
      </c>
      <c r="GU84">
        <f t="shared" si="228"/>
        <v>0</v>
      </c>
      <c r="GV84">
        <f t="shared" si="229"/>
        <v>0</v>
      </c>
      <c r="GW84">
        <f t="shared" si="230"/>
        <v>0</v>
      </c>
      <c r="GX84">
        <f t="shared" si="231"/>
        <v>0</v>
      </c>
      <c r="GY84">
        <f t="shared" si="232"/>
        <v>0</v>
      </c>
      <c r="GZ84">
        <f t="shared" si="233"/>
        <v>0</v>
      </c>
      <c r="HA84" s="2">
        <f t="shared" si="138"/>
        <v>47</v>
      </c>
      <c r="HB84" s="2">
        <f t="shared" si="138"/>
        <v>35</v>
      </c>
      <c r="HC84" s="2">
        <f t="shared" si="138"/>
        <v>23</v>
      </c>
      <c r="HD84" s="2">
        <f t="shared" si="138"/>
        <v>11</v>
      </c>
      <c r="HE84" s="2">
        <v>0</v>
      </c>
    </row>
    <row r="85" spans="1:213" x14ac:dyDescent="0.25">
      <c r="A85" s="3">
        <v>43800</v>
      </c>
      <c r="B85">
        <f t="shared" si="237"/>
        <v>2019</v>
      </c>
      <c r="C85" s="2">
        <v>32720457.480000392</v>
      </c>
      <c r="D85" s="2">
        <f>VLOOKUP(B85,'Historic CDM'!$B$127:$I$138,2,FALSE)/12</f>
        <v>1593236.6967371292</v>
      </c>
      <c r="E85" s="2">
        <f t="shared" si="163"/>
        <v>34313694.176737517</v>
      </c>
      <c r="F85" s="2">
        <v>45904.921242610304</v>
      </c>
      <c r="G85" s="230">
        <v>13281777.659999963</v>
      </c>
      <c r="H85" s="2">
        <f>VLOOKUP(B85,'Historic CDM'!$B$127:$I$138,3,FALSE)/12</f>
        <v>1107957.5524865331</v>
      </c>
      <c r="I85" s="2">
        <f t="shared" si="164"/>
        <v>14389735.212486496</v>
      </c>
      <c r="J85" s="230">
        <v>4659.4222378283748</v>
      </c>
      <c r="K85" s="230">
        <v>24589775.309999999</v>
      </c>
      <c r="L85" s="2">
        <f>VLOOKUP(B85,'Historic CDM'!$B$127:$I$138,4,FALSE)/12</f>
        <v>1146971.8439359574</v>
      </c>
      <c r="M85" s="2">
        <f t="shared" si="165"/>
        <v>25736747.153935958</v>
      </c>
      <c r="N85" s="234">
        <v>57752.9</v>
      </c>
      <c r="O85" s="16">
        <v>498.1</v>
      </c>
      <c r="P85" s="230">
        <v>13797908.110000003</v>
      </c>
      <c r="Q85" s="231">
        <f>VLOOKUP(B85,'Historic CDM'!$B$127:$I$138,5,FALSE)/12</f>
        <v>2848616.2495287634</v>
      </c>
      <c r="R85" s="2">
        <f t="shared" si="166"/>
        <v>16646524.359528767</v>
      </c>
      <c r="S85" s="2">
        <v>42672.560000000005</v>
      </c>
      <c r="T85" s="231">
        <v>15</v>
      </c>
      <c r="U85" s="230">
        <v>721490.9</v>
      </c>
      <c r="V85" s="2">
        <v>1510.2499999999998</v>
      </c>
      <c r="W85" s="2">
        <v>13184</v>
      </c>
      <c r="X85" s="231">
        <v>8790.1219199999996</v>
      </c>
      <c r="Y85" s="2">
        <v>24</v>
      </c>
      <c r="Z85" s="231">
        <v>124</v>
      </c>
      <c r="AA85" s="233">
        <v>165758.86000000002</v>
      </c>
      <c r="AB85" s="232">
        <v>408</v>
      </c>
      <c r="AC85" s="237">
        <v>3814760.540000007</v>
      </c>
      <c r="AD85" s="231">
        <f>VLOOKUP(B85,'Historic CDM'!$N$127:$S$138,2,FALSE)/12</f>
        <v>148525.13620319421</v>
      </c>
      <c r="AE85" s="2">
        <f t="shared" si="167"/>
        <v>3963285.6762032011</v>
      </c>
      <c r="AF85" s="246">
        <v>4769.9716534815088</v>
      </c>
      <c r="AG85" s="231">
        <v>2215632.5900000017</v>
      </c>
      <c r="AH85" s="231">
        <f>VLOOKUP(B85,'Historic CDM'!$N$127:$S$138,3,FALSE)/12</f>
        <v>62551.995685460861</v>
      </c>
      <c r="AI85" s="2">
        <f t="shared" si="168"/>
        <v>2278184.5856854627</v>
      </c>
      <c r="AJ85" s="247">
        <v>732.88918426423334</v>
      </c>
      <c r="AK85" s="231">
        <v>3544567.9600000004</v>
      </c>
      <c r="AL85" s="231">
        <f>VLOOKUP(B85,'Historic CDM'!$N$127:$S$138,4,FALSE)/12</f>
        <v>210591.59158712649</v>
      </c>
      <c r="AM85" s="2">
        <f t="shared" si="169"/>
        <v>3755159.5515871271</v>
      </c>
      <c r="AN85" s="232">
        <v>7989.7800000000007</v>
      </c>
      <c r="AO85" s="4">
        <v>60.749518871365581</v>
      </c>
      <c r="AP85" s="231">
        <v>33076.69</v>
      </c>
      <c r="AQ85" s="232">
        <v>97</v>
      </c>
      <c r="AR85" s="232">
        <v>428</v>
      </c>
      <c r="AS85" s="231">
        <v>14614.949999999999</v>
      </c>
      <c r="AT85">
        <v>36</v>
      </c>
      <c r="AU85" s="100">
        <f>'Weather Thunder Bay'!D97</f>
        <v>913.1</v>
      </c>
      <c r="AV85" s="100">
        <f>'Weather Thunder Bay'!E97</f>
        <v>0</v>
      </c>
      <c r="AW85" s="100">
        <f>'Weather Thunder Bay'!F97</f>
        <v>851.1</v>
      </c>
      <c r="AX85" s="100">
        <f>'Weather Thunder Bay'!G97</f>
        <v>0</v>
      </c>
      <c r="AY85" s="100">
        <f>'Weather Thunder Bay'!H97</f>
        <v>789.1</v>
      </c>
      <c r="AZ85" s="100">
        <f>'Weather Thunder Bay'!I97</f>
        <v>0</v>
      </c>
      <c r="BA85" s="100">
        <f>'Weather Thunder Bay'!J97</f>
        <v>727.1</v>
      </c>
      <c r="BB85" s="100">
        <f>'Weather Thunder Bay'!K97</f>
        <v>0</v>
      </c>
      <c r="BC85" s="100">
        <f>'Weather Thunder Bay'!L97</f>
        <v>665.1</v>
      </c>
      <c r="BD85" s="100">
        <f>'Weather Thunder Bay'!M97</f>
        <v>0</v>
      </c>
      <c r="BE85" s="100">
        <f>'Weather Thunder Bay'!N97</f>
        <v>603.1</v>
      </c>
      <c r="BF85" s="100">
        <f>'Weather Thunder Bay'!O97</f>
        <v>0</v>
      </c>
      <c r="BG85" s="100">
        <f>'Weather Thunder Bay'!P97</f>
        <v>541.1</v>
      </c>
      <c r="BH85" s="100">
        <f>'Weather Thunder Bay'!Q97</f>
        <v>0</v>
      </c>
      <c r="BI85" s="100">
        <f>'Weather Thunder Bay'!R97</f>
        <v>-9.4548387096774196</v>
      </c>
      <c r="BJ85" s="100">
        <f>'Weather Kenora'!D97</f>
        <v>993.5</v>
      </c>
      <c r="BK85" s="100">
        <f>'Weather Kenora'!E97</f>
        <v>0</v>
      </c>
      <c r="BL85" s="100">
        <f>'Weather Kenora'!F97</f>
        <v>931.5</v>
      </c>
      <c r="BM85" s="100">
        <f>'Weather Kenora'!G97</f>
        <v>0</v>
      </c>
      <c r="BN85" s="100">
        <f>'Weather Kenora'!H97</f>
        <v>869.5</v>
      </c>
      <c r="BO85" s="100">
        <f>'Weather Kenora'!I97</f>
        <v>0</v>
      </c>
      <c r="BP85" s="100">
        <f>'Weather Kenora'!J97</f>
        <v>807.5</v>
      </c>
      <c r="BQ85" s="100">
        <f>'Weather Kenora'!K97</f>
        <v>0</v>
      </c>
      <c r="BR85" s="100">
        <f>'Weather Kenora'!L97</f>
        <v>745.5</v>
      </c>
      <c r="BS85" s="100">
        <f>'Weather Kenora'!M97</f>
        <v>0</v>
      </c>
      <c r="BT85" s="100">
        <f>'Weather Kenora'!N97</f>
        <v>683.5</v>
      </c>
      <c r="BU85" s="100">
        <f>'Weather Kenora'!O97</f>
        <v>0</v>
      </c>
      <c r="BV85" s="100">
        <f>'Weather Kenora'!P97</f>
        <v>621.5</v>
      </c>
      <c r="BW85" s="100">
        <f>'Weather Kenora'!Q97</f>
        <v>0</v>
      </c>
      <c r="BX85" s="100">
        <f>'Weather Kenora'!R97</f>
        <v>-12.048387096774194</v>
      </c>
      <c r="BY85" s="5">
        <f>'Economic Variables'!D99</f>
        <v>7482.6</v>
      </c>
      <c r="BZ85" s="5">
        <f>'Economic Variables'!E99</f>
        <v>7493.8</v>
      </c>
      <c r="CA85" s="5">
        <f>'Economic Variables'!F99</f>
        <v>64</v>
      </c>
      <c r="CB85" s="5">
        <f>'Economic Variables'!G99</f>
        <v>63.8</v>
      </c>
      <c r="CC85" s="68">
        <f>'Economic Variables'!H99</f>
        <v>752393.2</v>
      </c>
      <c r="CD85" s="5">
        <f>'Economic Variables'!I99</f>
        <v>8330.9</v>
      </c>
      <c r="CE85" s="5">
        <f>'Economic Variables'!J99</f>
        <v>7605</v>
      </c>
      <c r="CF85" s="5">
        <f>'Economic Variables'!K99</f>
        <v>443.8</v>
      </c>
      <c r="CG85" s="5">
        <f>'Economic Variables'!L99</f>
        <v>7208.6</v>
      </c>
      <c r="CH85" s="5">
        <f>'Economic Variables'!M99</f>
        <v>274.8</v>
      </c>
      <c r="CI85" s="5">
        <f>'Economic Variables'!N99</f>
        <v>1005.5</v>
      </c>
      <c r="CJ85" s="5">
        <f t="shared" si="132"/>
        <v>15539.5</v>
      </c>
      <c r="CK85" s="5">
        <f>'Economic Variables'!P99</f>
        <v>753307</v>
      </c>
      <c r="CL85" s="5">
        <f>'Economic Variables'!Q99</f>
        <v>8968</v>
      </c>
      <c r="CM85" s="5">
        <f>'Economic Variables'!R99</f>
        <v>6934</v>
      </c>
      <c r="CN85" s="5">
        <f>'Economic Variables'!S99</f>
        <v>3121</v>
      </c>
      <c r="CO85" s="5">
        <f>'Economic Variables'!W99</f>
        <v>34699.999999999993</v>
      </c>
      <c r="CP85" s="5">
        <f>'Economic Variables'!X99</f>
        <v>102</v>
      </c>
      <c r="CQ85" s="5">
        <f>'Economic Variables'!Y99</f>
        <v>4</v>
      </c>
      <c r="CR85" s="5">
        <f t="shared" si="133"/>
        <v>84</v>
      </c>
      <c r="CS85" s="69">
        <f t="shared" si="134"/>
        <v>1.9242792860618816</v>
      </c>
      <c r="CT85" s="5">
        <f t="shared" si="135"/>
        <v>7056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1</v>
      </c>
      <c r="DG85">
        <f t="shared" si="239"/>
        <v>0</v>
      </c>
      <c r="DH85">
        <f t="shared" si="239"/>
        <v>0</v>
      </c>
      <c r="DI85">
        <f t="shared" si="136"/>
        <v>0</v>
      </c>
      <c r="DJ85">
        <f t="shared" si="238"/>
        <v>31</v>
      </c>
      <c r="DK85">
        <v>21</v>
      </c>
      <c r="DL85">
        <v>0</v>
      </c>
      <c r="DM85">
        <v>0</v>
      </c>
      <c r="DN85">
        <f t="shared" si="207"/>
        <v>0</v>
      </c>
      <c r="DO85">
        <v>0</v>
      </c>
      <c r="DP85" s="61">
        <f t="shared" si="170"/>
        <v>0</v>
      </c>
      <c r="DQ85" s="61">
        <f t="shared" si="171"/>
        <v>0</v>
      </c>
      <c r="DR85" s="61">
        <f t="shared" si="172"/>
        <v>0</v>
      </c>
      <c r="DS85" s="61">
        <f t="shared" si="173"/>
        <v>0</v>
      </c>
      <c r="DT85" s="61">
        <f t="shared" si="174"/>
        <v>0</v>
      </c>
      <c r="DU85" s="61">
        <f t="shared" si="175"/>
        <v>0</v>
      </c>
      <c r="DV85" s="61">
        <f t="shared" si="176"/>
        <v>0</v>
      </c>
      <c r="DW85" s="61">
        <f t="shared" si="177"/>
        <v>0</v>
      </c>
      <c r="DX85" s="61">
        <f t="shared" si="178"/>
        <v>0</v>
      </c>
      <c r="DY85" s="61">
        <f t="shared" si="179"/>
        <v>0</v>
      </c>
      <c r="DZ85" s="61">
        <f t="shared" si="180"/>
        <v>0</v>
      </c>
      <c r="EA85" s="61">
        <f t="shared" si="181"/>
        <v>0</v>
      </c>
      <c r="EB85" s="61">
        <f t="shared" si="182"/>
        <v>0</v>
      </c>
      <c r="EC85" s="61">
        <f t="shared" si="183"/>
        <v>0</v>
      </c>
      <c r="ED85" s="61">
        <f t="shared" si="184"/>
        <v>0</v>
      </c>
      <c r="EE85" s="61">
        <f t="shared" si="185"/>
        <v>0</v>
      </c>
      <c r="EF85" s="61">
        <f t="shared" si="186"/>
        <v>0</v>
      </c>
      <c r="EG85" s="61">
        <f t="shared" si="187"/>
        <v>0</v>
      </c>
      <c r="EH85" s="61">
        <f t="shared" si="188"/>
        <v>0</v>
      </c>
      <c r="EI85" s="61">
        <f t="shared" si="189"/>
        <v>0</v>
      </c>
      <c r="EJ85" s="61">
        <f t="shared" si="190"/>
        <v>0</v>
      </c>
      <c r="EK85" s="61">
        <f t="shared" si="191"/>
        <v>0</v>
      </c>
      <c r="EL85" s="61">
        <f t="shared" si="192"/>
        <v>0</v>
      </c>
      <c r="EM85" s="61">
        <f t="shared" si="193"/>
        <v>0</v>
      </c>
      <c r="EN85" s="61">
        <f t="shared" si="194"/>
        <v>0</v>
      </c>
      <c r="EO85" s="61">
        <f t="shared" si="195"/>
        <v>0</v>
      </c>
      <c r="EP85" s="61">
        <f t="shared" si="196"/>
        <v>0</v>
      </c>
      <c r="EQ85" s="61">
        <f t="shared" si="197"/>
        <v>0</v>
      </c>
      <c r="ER85" s="67">
        <f t="shared" si="139"/>
        <v>24.11273847285177</v>
      </c>
      <c r="ES85" s="67">
        <f t="shared" si="140"/>
        <v>99.622868064162958</v>
      </c>
      <c r="ET85" s="67">
        <f t="shared" si="141"/>
        <v>2460.4685570822417</v>
      </c>
      <c r="EU85" s="67">
        <f t="shared" si="142"/>
        <v>52846.1090778691</v>
      </c>
      <c r="EV85" s="61">
        <f t="shared" si="143"/>
        <v>1666.7690225395831</v>
      </c>
      <c r="EW85" s="61">
        <f t="shared" si="144"/>
        <v>35798.977117266164</v>
      </c>
      <c r="EX85" s="16">
        <f t="shared" si="145"/>
        <v>36535218.020000398</v>
      </c>
      <c r="EY85" s="16">
        <f t="shared" si="146"/>
        <v>1741761.8329403235</v>
      </c>
      <c r="EZ85" s="16">
        <f t="shared" si="147"/>
        <v>38276979.852940716</v>
      </c>
      <c r="FA85" s="16">
        <f t="shared" si="148"/>
        <v>50674.892896091813</v>
      </c>
      <c r="FB85" s="16">
        <f t="shared" si="149"/>
        <v>15497410.249999965</v>
      </c>
      <c r="FC85" s="16">
        <f t="shared" si="150"/>
        <v>1170509.5481719938</v>
      </c>
      <c r="FD85" s="16">
        <f t="shared" si="151"/>
        <v>16667919.79817196</v>
      </c>
      <c r="FE85" s="16">
        <f t="shared" si="152"/>
        <v>5392.3114220926082</v>
      </c>
      <c r="FF85" s="16">
        <f t="shared" si="153"/>
        <v>28134343.27</v>
      </c>
      <c r="FG85" s="16">
        <f t="shared" si="154"/>
        <v>1357563.4355230839</v>
      </c>
      <c r="FH85" s="16">
        <f t="shared" si="155"/>
        <v>29491906.705523085</v>
      </c>
      <c r="FI85" s="16">
        <f t="shared" si="156"/>
        <v>65742.680000000008</v>
      </c>
      <c r="FJ85" s="16">
        <f t="shared" si="157"/>
        <v>558.8495188713656</v>
      </c>
      <c r="FK85" s="16">
        <f t="shared" si="158"/>
        <v>13797908.110000003</v>
      </c>
      <c r="FL85" s="16">
        <f t="shared" si="159"/>
        <v>2848616.2495287634</v>
      </c>
      <c r="FM85" s="16">
        <f t="shared" si="160"/>
        <v>16646524.359528767</v>
      </c>
      <c r="FN85" s="16">
        <f t="shared" si="161"/>
        <v>42672.560000000005</v>
      </c>
      <c r="FO85" s="16">
        <f t="shared" si="162"/>
        <v>15</v>
      </c>
      <c r="FP85" s="16">
        <f t="shared" si="198"/>
        <v>754567.59000000008</v>
      </c>
      <c r="FQ85" s="16">
        <f t="shared" si="199"/>
        <v>1607.2499999999998</v>
      </c>
      <c r="FR85" s="16">
        <f t="shared" si="200"/>
        <v>13612</v>
      </c>
      <c r="FS85" s="16">
        <f t="shared" si="201"/>
        <v>8790.1219199999996</v>
      </c>
      <c r="FT85" s="16">
        <f t="shared" si="202"/>
        <v>24</v>
      </c>
      <c r="FU85" s="16">
        <f t="shared" si="203"/>
        <v>1037.0999999999999</v>
      </c>
      <c r="FV85" s="16">
        <f t="shared" si="204"/>
        <v>180373.81000000003</v>
      </c>
      <c r="FW85" s="16">
        <f t="shared" si="205"/>
        <v>444</v>
      </c>
      <c r="FX85">
        <f t="shared" si="206"/>
        <v>0</v>
      </c>
      <c r="FY85">
        <f t="shared" si="234"/>
        <v>0</v>
      </c>
      <c r="FZ85">
        <f t="shared" si="235"/>
        <v>0</v>
      </c>
      <c r="GA85">
        <f t="shared" si="236"/>
        <v>0</v>
      </c>
      <c r="GB85">
        <f t="shared" si="209"/>
        <v>0</v>
      </c>
      <c r="GC85">
        <f t="shared" si="210"/>
        <v>0</v>
      </c>
      <c r="GD85">
        <f t="shared" si="211"/>
        <v>0</v>
      </c>
      <c r="GE85">
        <f t="shared" si="212"/>
        <v>0</v>
      </c>
      <c r="GF85">
        <f t="shared" si="213"/>
        <v>0</v>
      </c>
      <c r="GG85">
        <f t="shared" si="214"/>
        <v>0</v>
      </c>
      <c r="GH85">
        <f t="shared" si="215"/>
        <v>0</v>
      </c>
      <c r="GI85">
        <f t="shared" si="216"/>
        <v>0</v>
      </c>
      <c r="GJ85">
        <f t="shared" si="217"/>
        <v>0</v>
      </c>
      <c r="GK85">
        <f t="shared" si="218"/>
        <v>0</v>
      </c>
      <c r="GL85">
        <f t="shared" si="219"/>
        <v>0</v>
      </c>
      <c r="GM85">
        <f t="shared" si="220"/>
        <v>0</v>
      </c>
      <c r="GN85">
        <f t="shared" si="221"/>
        <v>0</v>
      </c>
      <c r="GO85">
        <f t="shared" si="222"/>
        <v>0</v>
      </c>
      <c r="GP85">
        <f t="shared" si="223"/>
        <v>0</v>
      </c>
      <c r="GQ85">
        <f t="shared" si="224"/>
        <v>0</v>
      </c>
      <c r="GR85">
        <f t="shared" si="225"/>
        <v>0</v>
      </c>
      <c r="GS85">
        <f t="shared" si="226"/>
        <v>0</v>
      </c>
      <c r="GT85">
        <f t="shared" si="227"/>
        <v>0</v>
      </c>
      <c r="GU85">
        <f t="shared" si="228"/>
        <v>0</v>
      </c>
      <c r="GV85">
        <f t="shared" si="229"/>
        <v>0</v>
      </c>
      <c r="GW85">
        <f t="shared" si="230"/>
        <v>0</v>
      </c>
      <c r="GX85">
        <f t="shared" si="231"/>
        <v>0</v>
      </c>
      <c r="GY85">
        <f t="shared" si="232"/>
        <v>0</v>
      </c>
      <c r="GZ85">
        <f t="shared" si="233"/>
        <v>0</v>
      </c>
      <c r="HA85" s="2">
        <f t="shared" si="138"/>
        <v>48</v>
      </c>
      <c r="HB85" s="2">
        <f t="shared" si="138"/>
        <v>36</v>
      </c>
      <c r="HC85" s="2">
        <f t="shared" si="138"/>
        <v>24</v>
      </c>
      <c r="HD85" s="2">
        <f t="shared" si="138"/>
        <v>12</v>
      </c>
      <c r="HE85" s="2">
        <v>0</v>
      </c>
    </row>
    <row r="86" spans="1:213" x14ac:dyDescent="0.25">
      <c r="A86" s="3">
        <v>43831</v>
      </c>
      <c r="B86">
        <f t="shared" ref="B86:B94" si="240">YEAR(A86)</f>
        <v>2020</v>
      </c>
      <c r="C86" s="2">
        <v>32399613.440000214</v>
      </c>
      <c r="D86" s="2">
        <f>VLOOKUP(B86,'Historic CDM'!$B$127:$I$138,2,FALSE)/12</f>
        <v>1570609.0782952902</v>
      </c>
      <c r="E86" s="2">
        <f t="shared" si="163"/>
        <v>33970222.518295504</v>
      </c>
      <c r="F86" s="2">
        <v>45932.460621305152</v>
      </c>
      <c r="G86" s="230">
        <v>13370348.73999995</v>
      </c>
      <c r="H86" s="2">
        <f>VLOOKUP(B86,'Historic CDM'!$B$127:$I$138,3,FALSE)/12</f>
        <v>1115511.4345500264</v>
      </c>
      <c r="I86" s="2">
        <f t="shared" si="164"/>
        <v>14485860.174549976</v>
      </c>
      <c r="J86" s="230">
        <v>4659.211118914187</v>
      </c>
      <c r="K86" s="230">
        <v>24693158.70999999</v>
      </c>
      <c r="L86" s="2">
        <f>VLOOKUP(B86,'Historic CDM'!$B$127:$I$138,4,FALSE)/12</f>
        <v>1170849.9389934558</v>
      </c>
      <c r="M86" s="2">
        <f t="shared" si="165"/>
        <v>25864008.648993447</v>
      </c>
      <c r="N86" s="234">
        <v>55133.37</v>
      </c>
      <c r="O86" s="16">
        <v>498.9</v>
      </c>
      <c r="P86" s="230">
        <v>12082398.390000001</v>
      </c>
      <c r="Q86" s="231">
        <f>VLOOKUP(B86,'Historic CDM'!$B$127:$I$138,5,FALSE)/12</f>
        <v>2855266.568892485</v>
      </c>
      <c r="R86" s="2">
        <f t="shared" si="166"/>
        <v>14937664.958892485</v>
      </c>
      <c r="S86" s="2">
        <v>34252.36</v>
      </c>
      <c r="T86" s="231">
        <v>15</v>
      </c>
      <c r="U86" s="230">
        <v>702264.70000000007</v>
      </c>
      <c r="V86" s="2">
        <v>1510.2499999999998</v>
      </c>
      <c r="W86" s="2">
        <v>13210</v>
      </c>
      <c r="X86" s="231">
        <v>8790.1219199999996</v>
      </c>
      <c r="Y86" s="2">
        <v>24</v>
      </c>
      <c r="Z86" s="231">
        <v>124</v>
      </c>
      <c r="AA86" s="233">
        <v>165758.86000000002</v>
      </c>
      <c r="AB86" s="232">
        <v>408</v>
      </c>
      <c r="AC86" s="237">
        <v>3884269.3300000052</v>
      </c>
      <c r="AD86" s="231">
        <f>VLOOKUP(B86,'Historic CDM'!$N$127:$S$138,2,FALSE)/12</f>
        <v>146127.23832185424</v>
      </c>
      <c r="AE86" s="2">
        <f t="shared" si="167"/>
        <v>4030396.5683218595</v>
      </c>
      <c r="AF86" s="246">
        <v>4771.4858267407544</v>
      </c>
      <c r="AG86" s="231">
        <v>2282580.5000000033</v>
      </c>
      <c r="AH86" s="231">
        <f>VLOOKUP(B86,'Historic CDM'!$N$127:$S$138,3,FALSE)/12</f>
        <v>72030.665310460856</v>
      </c>
      <c r="AI86" s="2">
        <f t="shared" si="168"/>
        <v>2354611.1653104643</v>
      </c>
      <c r="AJ86" s="247">
        <v>732.94459213211667</v>
      </c>
      <c r="AK86" s="231">
        <v>3488084.4000000008</v>
      </c>
      <c r="AL86" s="231">
        <f>VLOOKUP(B86,'Historic CDM'!$N$127:$S$138,4,FALSE)/12</f>
        <v>232529.81632376826</v>
      </c>
      <c r="AM86" s="2">
        <f t="shared" si="169"/>
        <v>3720614.2163237692</v>
      </c>
      <c r="AN86" s="232">
        <v>7750.2099999999991</v>
      </c>
      <c r="AO86" s="4">
        <v>60.87475943568279</v>
      </c>
      <c r="AP86" s="231">
        <v>45104.69</v>
      </c>
      <c r="AQ86" s="232">
        <v>97</v>
      </c>
      <c r="AR86" s="232">
        <v>428</v>
      </c>
      <c r="AS86" s="231">
        <v>14614.949999999999</v>
      </c>
      <c r="AT86">
        <v>36</v>
      </c>
      <c r="AU86" s="100">
        <f>'Weather Thunder Bay'!D98</f>
        <v>896.9</v>
      </c>
      <c r="AV86" s="100">
        <f>'Weather Thunder Bay'!E98</f>
        <v>0</v>
      </c>
      <c r="AW86" s="100">
        <f>'Weather Thunder Bay'!F98</f>
        <v>834.9</v>
      </c>
      <c r="AX86" s="100">
        <f>'Weather Thunder Bay'!G98</f>
        <v>0</v>
      </c>
      <c r="AY86" s="100">
        <f>'Weather Thunder Bay'!H98</f>
        <v>772.9</v>
      </c>
      <c r="AZ86" s="100">
        <f>'Weather Thunder Bay'!I98</f>
        <v>0</v>
      </c>
      <c r="BA86" s="100">
        <f>'Weather Thunder Bay'!J98</f>
        <v>710.9</v>
      </c>
      <c r="BB86" s="100">
        <f>'Weather Thunder Bay'!K98</f>
        <v>0</v>
      </c>
      <c r="BC86" s="100">
        <f>'Weather Thunder Bay'!L98</f>
        <v>648.9</v>
      </c>
      <c r="BD86" s="100">
        <f>'Weather Thunder Bay'!M98</f>
        <v>0</v>
      </c>
      <c r="BE86" s="100">
        <f>'Weather Thunder Bay'!N98</f>
        <v>586.9</v>
      </c>
      <c r="BF86" s="100">
        <f>'Weather Thunder Bay'!O98</f>
        <v>0</v>
      </c>
      <c r="BG86" s="100">
        <f>'Weather Thunder Bay'!P98</f>
        <v>524.9</v>
      </c>
      <c r="BH86" s="100">
        <f>'Weather Thunder Bay'!Q98</f>
        <v>0</v>
      </c>
      <c r="BI86" s="100">
        <f>'Weather Thunder Bay'!R98</f>
        <v>-8.9322580645161285</v>
      </c>
      <c r="BJ86" s="100">
        <f>'Weather Kenora'!D98</f>
        <v>1007.1</v>
      </c>
      <c r="BK86" s="100">
        <f>'Weather Kenora'!E98</f>
        <v>0</v>
      </c>
      <c r="BL86" s="100">
        <f>'Weather Kenora'!F98</f>
        <v>945.1</v>
      </c>
      <c r="BM86" s="100">
        <f>'Weather Kenora'!G98</f>
        <v>0</v>
      </c>
      <c r="BN86" s="100">
        <f>'Weather Kenora'!H98</f>
        <v>883.1</v>
      </c>
      <c r="BO86" s="100">
        <f>'Weather Kenora'!I98</f>
        <v>0</v>
      </c>
      <c r="BP86" s="100">
        <f>'Weather Kenora'!J98</f>
        <v>821.1</v>
      </c>
      <c r="BQ86" s="100">
        <f>'Weather Kenora'!K98</f>
        <v>0</v>
      </c>
      <c r="BR86" s="100">
        <f>'Weather Kenora'!L98</f>
        <v>759.1</v>
      </c>
      <c r="BS86" s="100">
        <f>'Weather Kenora'!M98</f>
        <v>0</v>
      </c>
      <c r="BT86" s="100">
        <f>'Weather Kenora'!N98</f>
        <v>697.1</v>
      </c>
      <c r="BU86" s="100">
        <f>'Weather Kenora'!O98</f>
        <v>0</v>
      </c>
      <c r="BV86" s="100">
        <f>'Weather Kenora'!P98</f>
        <v>635.1</v>
      </c>
      <c r="BW86" s="100">
        <f>'Weather Kenora'!Q98</f>
        <v>0</v>
      </c>
      <c r="BX86" s="100">
        <f>'Weather Kenora'!R98</f>
        <v>-12.487096774193549</v>
      </c>
      <c r="BY86" s="5">
        <f>'Economic Variables'!D100</f>
        <v>7504.9</v>
      </c>
      <c r="BZ86" s="5">
        <f>'Economic Variables'!E100</f>
        <v>7471.6</v>
      </c>
      <c r="CA86" s="5">
        <f>'Economic Variables'!F100</f>
        <v>64.2</v>
      </c>
      <c r="CB86" s="5">
        <f>'Economic Variables'!G100</f>
        <v>63.2</v>
      </c>
      <c r="CC86" s="68">
        <f>'Economic Variables'!H100</f>
        <v>716151.8</v>
      </c>
      <c r="CD86" s="5">
        <f>'Economic Variables'!I100</f>
        <v>8734.2999999999993</v>
      </c>
      <c r="CE86" s="5">
        <f>'Economic Variables'!J100</f>
        <v>8058.6</v>
      </c>
      <c r="CF86" s="5">
        <f>'Economic Variables'!K100</f>
        <v>436.5</v>
      </c>
      <c r="CG86" s="5">
        <f>'Economic Variables'!L100</f>
        <v>6462.7</v>
      </c>
      <c r="CH86" s="5">
        <f>'Economic Variables'!M100</f>
        <v>261.60000000000002</v>
      </c>
      <c r="CI86" s="5">
        <f>'Economic Variables'!N100</f>
        <v>945</v>
      </c>
      <c r="CJ86" s="5">
        <f t="shared" ref="CJ86:CJ94" si="241">CD86+CG86</f>
        <v>15197</v>
      </c>
      <c r="CK86" s="5">
        <f>'Economic Variables'!P100</f>
        <v>742292</v>
      </c>
      <c r="CL86" s="5">
        <f>'Economic Variables'!Q100</f>
        <v>8715</v>
      </c>
      <c r="CM86" s="5">
        <f>'Economic Variables'!R100</f>
        <v>7046</v>
      </c>
      <c r="CN86" s="5">
        <f>'Economic Variables'!S100</f>
        <v>3149</v>
      </c>
      <c r="CO86" s="5">
        <f>'Economic Variables'!W100</f>
        <v>35400.666666666657</v>
      </c>
      <c r="CP86" s="5">
        <f>'Economic Variables'!X100</f>
        <v>101.99999999999999</v>
      </c>
      <c r="CQ86" s="5">
        <f>'Economic Variables'!Y100</f>
        <v>3.9999999999999996</v>
      </c>
      <c r="CR86" s="5">
        <f t="shared" si="133"/>
        <v>85</v>
      </c>
      <c r="CS86" s="69">
        <f t="shared" ref="CS86:CS94" si="242">LOG(CR86)</f>
        <v>1.9294189257142926</v>
      </c>
      <c r="CT86" s="5">
        <f t="shared" ref="CT86:CT94" si="243">CR86^2</f>
        <v>7225</v>
      </c>
      <c r="CU86">
        <f>CU74</f>
        <v>1</v>
      </c>
      <c r="CV86">
        <f t="shared" ref="CV86:DI86" si="244">CV74</f>
        <v>0</v>
      </c>
      <c r="CW86">
        <f t="shared" si="244"/>
        <v>0</v>
      </c>
      <c r="CX86">
        <f t="shared" si="244"/>
        <v>0</v>
      </c>
      <c r="CY86">
        <f t="shared" si="244"/>
        <v>0</v>
      </c>
      <c r="CZ86">
        <f t="shared" si="244"/>
        <v>0</v>
      </c>
      <c r="DA86">
        <f t="shared" si="244"/>
        <v>0</v>
      </c>
      <c r="DB86">
        <f t="shared" si="244"/>
        <v>0</v>
      </c>
      <c r="DC86">
        <f t="shared" si="244"/>
        <v>0</v>
      </c>
      <c r="DD86">
        <f t="shared" si="244"/>
        <v>0</v>
      </c>
      <c r="DE86">
        <f t="shared" si="244"/>
        <v>0</v>
      </c>
      <c r="DF86">
        <f t="shared" si="244"/>
        <v>0</v>
      </c>
      <c r="DG86">
        <f t="shared" si="244"/>
        <v>0</v>
      </c>
      <c r="DH86">
        <f t="shared" si="244"/>
        <v>0</v>
      </c>
      <c r="DI86">
        <f t="shared" si="244"/>
        <v>0</v>
      </c>
      <c r="DJ86">
        <f>DJ38</f>
        <v>31</v>
      </c>
      <c r="DK86">
        <v>22</v>
      </c>
      <c r="DL86">
        <v>0</v>
      </c>
      <c r="DM86">
        <v>0</v>
      </c>
      <c r="DN86">
        <f t="shared" si="207"/>
        <v>0</v>
      </c>
      <c r="DO86">
        <v>0</v>
      </c>
      <c r="DP86" s="61">
        <f t="shared" si="170"/>
        <v>0</v>
      </c>
      <c r="DQ86" s="61">
        <f t="shared" si="171"/>
        <v>0</v>
      </c>
      <c r="DR86" s="61">
        <f t="shared" si="172"/>
        <v>0</v>
      </c>
      <c r="DS86" s="61">
        <f t="shared" si="173"/>
        <v>0</v>
      </c>
      <c r="DT86" s="61">
        <f t="shared" si="174"/>
        <v>0</v>
      </c>
      <c r="DU86" s="61">
        <f t="shared" si="175"/>
        <v>0</v>
      </c>
      <c r="DV86" s="61">
        <f t="shared" si="176"/>
        <v>0</v>
      </c>
      <c r="DW86" s="61">
        <f t="shared" si="177"/>
        <v>0</v>
      </c>
      <c r="DX86" s="61">
        <f t="shared" si="178"/>
        <v>0</v>
      </c>
      <c r="DY86" s="61">
        <f t="shared" si="179"/>
        <v>0</v>
      </c>
      <c r="DZ86" s="61">
        <f t="shared" si="180"/>
        <v>0</v>
      </c>
      <c r="EA86" s="61">
        <f t="shared" si="181"/>
        <v>0</v>
      </c>
      <c r="EB86" s="61">
        <f t="shared" si="182"/>
        <v>0</v>
      </c>
      <c r="EC86" s="61">
        <f t="shared" si="183"/>
        <v>0</v>
      </c>
      <c r="ED86" s="61">
        <f t="shared" si="184"/>
        <v>0</v>
      </c>
      <c r="EE86" s="61">
        <f t="shared" si="185"/>
        <v>0</v>
      </c>
      <c r="EF86" s="61">
        <f t="shared" si="186"/>
        <v>0</v>
      </c>
      <c r="EG86" s="61">
        <f t="shared" si="187"/>
        <v>0</v>
      </c>
      <c r="EH86" s="61">
        <f t="shared" si="188"/>
        <v>0</v>
      </c>
      <c r="EI86" s="61">
        <f t="shared" si="189"/>
        <v>0</v>
      </c>
      <c r="EJ86" s="61">
        <f t="shared" si="190"/>
        <v>0</v>
      </c>
      <c r="EK86" s="61">
        <f t="shared" si="191"/>
        <v>0</v>
      </c>
      <c r="EL86" s="61">
        <f t="shared" si="192"/>
        <v>0</v>
      </c>
      <c r="EM86" s="61">
        <f t="shared" si="193"/>
        <v>0</v>
      </c>
      <c r="EN86" s="61">
        <f t="shared" si="194"/>
        <v>0</v>
      </c>
      <c r="EO86" s="61">
        <f t="shared" si="195"/>
        <v>0</v>
      </c>
      <c r="EP86" s="61">
        <f t="shared" si="196"/>
        <v>0</v>
      </c>
      <c r="EQ86" s="61">
        <f t="shared" si="197"/>
        <v>0</v>
      </c>
      <c r="ER86" s="67">
        <f t="shared" ref="ER86:ER121" si="245">E86/$DJ86/F86</f>
        <v>23.857063497141656</v>
      </c>
      <c r="ES86" s="67">
        <f t="shared" ref="ES86:ES121" si="246">I86/$DJ86/J86</f>
        <v>100.29290370322533</v>
      </c>
      <c r="ET86" s="67">
        <f t="shared" ref="ET86:ET121" si="247">M86/$DK86/O86</f>
        <v>2356.4577205300252</v>
      </c>
      <c r="EU86" s="67">
        <f t="shared" ref="EU86:EU121" si="248">R86/$DK86/T86</f>
        <v>45265.651390583284</v>
      </c>
      <c r="EV86" s="61">
        <f t="shared" ref="EV86:EV121" si="249">M86/$DJ86/O86</f>
        <v>1672.3248339245338</v>
      </c>
      <c r="EW86" s="61">
        <f t="shared" ref="EW86:EW121" si="250">R86/$DJ86/T86</f>
        <v>32124.010664284917</v>
      </c>
      <c r="EX86" s="16">
        <f t="shared" ref="EX86:EX121" si="251">C86+AC86</f>
        <v>36283882.770000219</v>
      </c>
      <c r="EY86" s="16">
        <f t="shared" ref="EY86:EY121" si="252">D86+AD86</f>
        <v>1716736.3166171445</v>
      </c>
      <c r="EZ86" s="16">
        <f t="shared" ref="EZ86:EZ121" si="253">E86+AE86</f>
        <v>38000619.086617365</v>
      </c>
      <c r="FA86" s="16">
        <f t="shared" ref="FA86:FA121" si="254">F86+AF86</f>
        <v>50703.946448045906</v>
      </c>
      <c r="FB86" s="16">
        <f t="shared" ref="FB86:FB121" si="255">G86+AG86</f>
        <v>15652929.239999954</v>
      </c>
      <c r="FC86" s="16">
        <f t="shared" ref="FC86:FC121" si="256">H86+AH86</f>
        <v>1187542.0998604873</v>
      </c>
      <c r="FD86" s="16">
        <f t="shared" ref="FD86:FD121" si="257">I86+AI86</f>
        <v>16840471.339860439</v>
      </c>
      <c r="FE86" s="16">
        <f t="shared" ref="FE86:FE121" si="258">J86+AJ86</f>
        <v>5392.1557110463036</v>
      </c>
      <c r="FF86" s="16">
        <f t="shared" ref="FF86:FF121" si="259">K86+AK86</f>
        <v>28181243.109999992</v>
      </c>
      <c r="FG86" s="16">
        <f t="shared" ref="FG86:FG121" si="260">L86+AL86</f>
        <v>1403379.7553172242</v>
      </c>
      <c r="FH86" s="16">
        <f t="shared" ref="FH86:FH121" si="261">M86+AM86</f>
        <v>29584622.865317218</v>
      </c>
      <c r="FI86" s="16">
        <f t="shared" ref="FI86:FI121" si="262">N86+AN86</f>
        <v>62883.58</v>
      </c>
      <c r="FJ86" s="16">
        <f t="shared" ref="FJ86:FJ121" si="263">O86+AO86</f>
        <v>559.77475943568277</v>
      </c>
      <c r="FK86" s="16">
        <f t="shared" ref="FK86:FK121" si="264">P86</f>
        <v>12082398.390000001</v>
      </c>
      <c r="FL86" s="16">
        <f t="shared" ref="FL86:FL121" si="265">Q86</f>
        <v>2855266.568892485</v>
      </c>
      <c r="FM86" s="16">
        <f t="shared" ref="FM86:FM121" si="266">R86</f>
        <v>14937664.958892485</v>
      </c>
      <c r="FN86" s="16">
        <f t="shared" ref="FN86:FN121" si="267">S86</f>
        <v>34252.36</v>
      </c>
      <c r="FO86" s="16">
        <f t="shared" ref="FO86:FO121" si="268">T86</f>
        <v>15</v>
      </c>
      <c r="FP86" s="16">
        <f t="shared" si="198"/>
        <v>747369.39000000013</v>
      </c>
      <c r="FQ86" s="16">
        <f t="shared" si="199"/>
        <v>1607.2499999999998</v>
      </c>
      <c r="FR86" s="16">
        <f t="shared" si="200"/>
        <v>13638</v>
      </c>
      <c r="FS86" s="16">
        <f t="shared" si="201"/>
        <v>8790.1219199999996</v>
      </c>
      <c r="FT86" s="16">
        <f t="shared" si="202"/>
        <v>24</v>
      </c>
      <c r="FU86" s="16">
        <f t="shared" si="203"/>
        <v>1020.9</v>
      </c>
      <c r="FV86" s="16">
        <f t="shared" si="204"/>
        <v>180373.81000000003</v>
      </c>
      <c r="FW86" s="16">
        <f t="shared" si="205"/>
        <v>444</v>
      </c>
      <c r="FX86">
        <f t="shared" si="206"/>
        <v>0</v>
      </c>
      <c r="FY86">
        <f t="shared" si="234"/>
        <v>0</v>
      </c>
      <c r="FZ86">
        <f t="shared" si="235"/>
        <v>0</v>
      </c>
      <c r="GA86">
        <f t="shared" si="236"/>
        <v>0</v>
      </c>
      <c r="GB86">
        <f t="shared" si="209"/>
        <v>0</v>
      </c>
      <c r="GC86">
        <f t="shared" si="210"/>
        <v>0</v>
      </c>
      <c r="GD86">
        <f t="shared" si="211"/>
        <v>0</v>
      </c>
      <c r="GE86">
        <f t="shared" si="212"/>
        <v>0</v>
      </c>
      <c r="GF86">
        <f t="shared" si="213"/>
        <v>0</v>
      </c>
      <c r="GG86">
        <f t="shared" si="214"/>
        <v>0</v>
      </c>
      <c r="GH86">
        <f t="shared" si="215"/>
        <v>0</v>
      </c>
      <c r="GI86">
        <f t="shared" si="216"/>
        <v>0</v>
      </c>
      <c r="GJ86">
        <f t="shared" si="217"/>
        <v>0</v>
      </c>
      <c r="GK86">
        <f t="shared" si="218"/>
        <v>0</v>
      </c>
      <c r="GL86">
        <f t="shared" si="219"/>
        <v>0</v>
      </c>
      <c r="GM86">
        <f t="shared" si="220"/>
        <v>0</v>
      </c>
      <c r="GN86">
        <f t="shared" si="221"/>
        <v>0</v>
      </c>
      <c r="GO86">
        <f t="shared" si="222"/>
        <v>0</v>
      </c>
      <c r="GP86">
        <f t="shared" si="223"/>
        <v>0</v>
      </c>
      <c r="GQ86">
        <f t="shared" si="224"/>
        <v>0</v>
      </c>
      <c r="GR86">
        <f t="shared" si="225"/>
        <v>0</v>
      </c>
      <c r="GS86">
        <f t="shared" si="226"/>
        <v>0</v>
      </c>
      <c r="GT86">
        <f t="shared" si="227"/>
        <v>0</v>
      </c>
      <c r="GU86">
        <f t="shared" si="228"/>
        <v>0</v>
      </c>
      <c r="GV86">
        <f t="shared" si="229"/>
        <v>0</v>
      </c>
      <c r="GW86">
        <f t="shared" si="230"/>
        <v>0</v>
      </c>
      <c r="GX86">
        <f t="shared" si="231"/>
        <v>0</v>
      </c>
      <c r="GY86">
        <f t="shared" si="232"/>
        <v>0</v>
      </c>
      <c r="GZ86">
        <f t="shared" si="233"/>
        <v>0</v>
      </c>
      <c r="HA86" s="2">
        <f t="shared" si="138"/>
        <v>49</v>
      </c>
      <c r="HB86" s="2">
        <f t="shared" si="138"/>
        <v>37</v>
      </c>
      <c r="HC86" s="2">
        <f t="shared" si="138"/>
        <v>25</v>
      </c>
      <c r="HD86" s="2">
        <f t="shared" si="138"/>
        <v>13</v>
      </c>
      <c r="HE86" s="2">
        <v>1</v>
      </c>
    </row>
    <row r="87" spans="1:213" x14ac:dyDescent="0.25">
      <c r="A87" s="3">
        <v>43862</v>
      </c>
      <c r="B87">
        <f t="shared" si="240"/>
        <v>2020</v>
      </c>
      <c r="C87" s="2">
        <v>29364798.75999954</v>
      </c>
      <c r="D87" s="2">
        <f>VLOOKUP(B87,'Historic CDM'!$B$127:$I$138,2,FALSE)/12</f>
        <v>1570609.0782952902</v>
      </c>
      <c r="E87" s="2">
        <f t="shared" si="163"/>
        <v>30935407.83829483</v>
      </c>
      <c r="F87" s="2">
        <v>45947.23031065258</v>
      </c>
      <c r="G87" s="230">
        <v>12592209.079999939</v>
      </c>
      <c r="H87" s="2">
        <f>VLOOKUP(B87,'Historic CDM'!$B$127:$I$138,3,FALSE)/12</f>
        <v>1115511.4345500264</v>
      </c>
      <c r="I87" s="2">
        <f t="shared" si="164"/>
        <v>13707720.514549965</v>
      </c>
      <c r="J87" s="230">
        <v>4659.6055594570935</v>
      </c>
      <c r="K87" s="230">
        <v>23205661.310000002</v>
      </c>
      <c r="L87" s="2">
        <f>VLOOKUP(B87,'Historic CDM'!$B$127:$I$138,4,FALSE)/12</f>
        <v>1170849.9389934558</v>
      </c>
      <c r="M87" s="2">
        <f t="shared" si="165"/>
        <v>24376511.248993456</v>
      </c>
      <c r="N87" s="234">
        <v>56120.040000000023</v>
      </c>
      <c r="O87" s="16">
        <v>488.3</v>
      </c>
      <c r="P87" s="230">
        <v>10340148.07</v>
      </c>
      <c r="Q87" s="231">
        <f>VLOOKUP(B87,'Historic CDM'!$B$127:$I$138,5,FALSE)/12</f>
        <v>2855266.568892485</v>
      </c>
      <c r="R87" s="2">
        <f t="shared" si="166"/>
        <v>13195414.638892485</v>
      </c>
      <c r="S87" s="2">
        <v>31050.460000000003</v>
      </c>
      <c r="T87" s="231">
        <v>15</v>
      </c>
      <c r="U87" s="230">
        <v>602211.39</v>
      </c>
      <c r="V87" s="2">
        <v>1510.2499999999998</v>
      </c>
      <c r="W87" s="2">
        <v>13210</v>
      </c>
      <c r="X87" s="231">
        <v>8790.1219199999996</v>
      </c>
      <c r="Y87" s="2">
        <v>24</v>
      </c>
      <c r="Z87" s="231">
        <v>124</v>
      </c>
      <c r="AA87" s="233">
        <v>165758.48999999996</v>
      </c>
      <c r="AB87" s="232">
        <v>408</v>
      </c>
      <c r="AC87" s="237">
        <v>3485621.5899999952</v>
      </c>
      <c r="AD87" s="231">
        <f>VLOOKUP(B87,'Historic CDM'!$N$127:$S$138,2,FALSE)/12</f>
        <v>146127.23832185424</v>
      </c>
      <c r="AE87" s="2">
        <f t="shared" si="167"/>
        <v>3631748.8283218495</v>
      </c>
      <c r="AF87" s="246">
        <v>4770.2429133703772</v>
      </c>
      <c r="AG87" s="231">
        <v>2084297.1900000046</v>
      </c>
      <c r="AH87" s="231">
        <f>VLOOKUP(B87,'Historic CDM'!$N$127:$S$138,3,FALSE)/12</f>
        <v>72030.665310460856</v>
      </c>
      <c r="AI87" s="2">
        <f t="shared" si="168"/>
        <v>2156327.8553104657</v>
      </c>
      <c r="AJ87" s="247">
        <v>733.47229606605833</v>
      </c>
      <c r="AK87" s="231">
        <v>3155811.6100000003</v>
      </c>
      <c r="AL87" s="231">
        <f>VLOOKUP(B87,'Historic CDM'!$N$127:$S$138,4,FALSE)/12</f>
        <v>232529.81632376826</v>
      </c>
      <c r="AM87" s="2">
        <f t="shared" si="169"/>
        <v>3388341.4263237687</v>
      </c>
      <c r="AN87" s="232">
        <v>7570.34</v>
      </c>
      <c r="AO87" s="4">
        <v>60.437379717841395</v>
      </c>
      <c r="AP87" s="231">
        <v>42194.71</v>
      </c>
      <c r="AQ87" s="232">
        <v>97</v>
      </c>
      <c r="AR87" s="232">
        <v>428</v>
      </c>
      <c r="AS87" s="231">
        <v>13672.92</v>
      </c>
      <c r="AT87">
        <v>36</v>
      </c>
      <c r="AU87" s="100">
        <f>'Weather Thunder Bay'!D99</f>
        <v>918.2</v>
      </c>
      <c r="AV87" s="100">
        <f>'Weather Thunder Bay'!E99</f>
        <v>0</v>
      </c>
      <c r="AW87" s="100">
        <f>'Weather Thunder Bay'!F99</f>
        <v>860.2</v>
      </c>
      <c r="AX87" s="100">
        <f>'Weather Thunder Bay'!G99</f>
        <v>0</v>
      </c>
      <c r="AY87" s="100">
        <f>'Weather Thunder Bay'!H99</f>
        <v>802.2</v>
      </c>
      <c r="AZ87" s="100">
        <f>'Weather Thunder Bay'!I99</f>
        <v>0</v>
      </c>
      <c r="BA87" s="100">
        <f>'Weather Thunder Bay'!J99</f>
        <v>744.2</v>
      </c>
      <c r="BB87" s="100">
        <f>'Weather Thunder Bay'!K99</f>
        <v>0</v>
      </c>
      <c r="BC87" s="100">
        <f>'Weather Thunder Bay'!L99</f>
        <v>686.2</v>
      </c>
      <c r="BD87" s="100">
        <f>'Weather Thunder Bay'!M99</f>
        <v>0</v>
      </c>
      <c r="BE87" s="100">
        <f>'Weather Thunder Bay'!N99</f>
        <v>628.20000000000005</v>
      </c>
      <c r="BF87" s="100">
        <f>'Weather Thunder Bay'!O99</f>
        <v>0</v>
      </c>
      <c r="BG87" s="100">
        <f>'Weather Thunder Bay'!P99</f>
        <v>570.20000000000005</v>
      </c>
      <c r="BH87" s="100">
        <f>'Weather Thunder Bay'!Q99</f>
        <v>0</v>
      </c>
      <c r="BI87" s="100">
        <f>'Weather Thunder Bay'!R99</f>
        <v>-11.662068965517244</v>
      </c>
      <c r="BJ87" s="100">
        <f>'Weather Kenora'!D99</f>
        <v>949.6</v>
      </c>
      <c r="BK87" s="100">
        <f>'Weather Kenora'!E99</f>
        <v>0</v>
      </c>
      <c r="BL87" s="100">
        <f>'Weather Kenora'!F99</f>
        <v>891.6</v>
      </c>
      <c r="BM87" s="100">
        <f>'Weather Kenora'!G99</f>
        <v>0</v>
      </c>
      <c r="BN87" s="100">
        <f>'Weather Kenora'!H99</f>
        <v>833.6</v>
      </c>
      <c r="BO87" s="100">
        <f>'Weather Kenora'!I99</f>
        <v>0</v>
      </c>
      <c r="BP87" s="100">
        <f>'Weather Kenora'!J99</f>
        <v>775.6</v>
      </c>
      <c r="BQ87" s="100">
        <f>'Weather Kenora'!K99</f>
        <v>0</v>
      </c>
      <c r="BR87" s="100">
        <f>'Weather Kenora'!L99</f>
        <v>717.6</v>
      </c>
      <c r="BS87" s="100">
        <f>'Weather Kenora'!M99</f>
        <v>0</v>
      </c>
      <c r="BT87" s="100">
        <f>'Weather Kenora'!N99</f>
        <v>659.6</v>
      </c>
      <c r="BU87" s="100">
        <f>'Weather Kenora'!O99</f>
        <v>0</v>
      </c>
      <c r="BV87" s="100">
        <f>'Weather Kenora'!P99</f>
        <v>601.6</v>
      </c>
      <c r="BW87" s="100">
        <f>'Weather Kenora'!Q99</f>
        <v>0</v>
      </c>
      <c r="BX87" s="100">
        <f>'Weather Kenora'!R99</f>
        <v>-12.744827586206894</v>
      </c>
      <c r="BY87" s="5">
        <f>'Economic Variables'!D101</f>
        <v>7512.3</v>
      </c>
      <c r="BZ87" s="5">
        <f>'Economic Variables'!E101</f>
        <v>7442.1</v>
      </c>
      <c r="CA87" s="5">
        <f>'Economic Variables'!F101</f>
        <v>64.2</v>
      </c>
      <c r="CB87" s="5">
        <f>'Economic Variables'!G101</f>
        <v>62.9</v>
      </c>
      <c r="CC87" s="68">
        <f>'Economic Variables'!H101</f>
        <v>716151.8</v>
      </c>
      <c r="CD87" s="5">
        <f>'Economic Variables'!I101</f>
        <v>8734.2999999999993</v>
      </c>
      <c r="CE87" s="5">
        <f>'Economic Variables'!J101</f>
        <v>8058.6</v>
      </c>
      <c r="CF87" s="5">
        <f>'Economic Variables'!K101</f>
        <v>436.5</v>
      </c>
      <c r="CG87" s="5">
        <f>'Economic Variables'!L101</f>
        <v>6462.7</v>
      </c>
      <c r="CH87" s="5">
        <f>'Economic Variables'!M101</f>
        <v>261.60000000000002</v>
      </c>
      <c r="CI87" s="5">
        <f>'Economic Variables'!N101</f>
        <v>945</v>
      </c>
      <c r="CJ87" s="5">
        <f t="shared" si="241"/>
        <v>15197</v>
      </c>
      <c r="CK87" s="5">
        <f>'Economic Variables'!P101</f>
        <v>742292</v>
      </c>
      <c r="CL87" s="5">
        <f>'Economic Variables'!Q101</f>
        <v>8715</v>
      </c>
      <c r="CM87" s="5">
        <f>'Economic Variables'!R101</f>
        <v>7046</v>
      </c>
      <c r="CN87" s="5">
        <f>'Economic Variables'!S101</f>
        <v>3149</v>
      </c>
      <c r="CO87" s="5">
        <f>'Economic Variables'!W101</f>
        <v>36101.333333333321</v>
      </c>
      <c r="CP87" s="5">
        <f>'Economic Variables'!X101</f>
        <v>102.00000000000001</v>
      </c>
      <c r="CQ87" s="5">
        <f>'Economic Variables'!Y101</f>
        <v>4</v>
      </c>
      <c r="CR87" s="5">
        <f t="shared" si="133"/>
        <v>86</v>
      </c>
      <c r="CS87" s="69">
        <f t="shared" si="242"/>
        <v>1.9344984512435677</v>
      </c>
      <c r="CT87" s="5">
        <f t="shared" si="243"/>
        <v>7396</v>
      </c>
      <c r="CU87">
        <f t="shared" ref="CU87:DI87" si="269">CU75</f>
        <v>0</v>
      </c>
      <c r="CV87">
        <f t="shared" si="269"/>
        <v>1</v>
      </c>
      <c r="CW87">
        <f t="shared" si="269"/>
        <v>0</v>
      </c>
      <c r="CX87">
        <f t="shared" si="269"/>
        <v>0</v>
      </c>
      <c r="CY87">
        <f t="shared" si="269"/>
        <v>0</v>
      </c>
      <c r="CZ87">
        <f t="shared" si="269"/>
        <v>0</v>
      </c>
      <c r="DA87">
        <f t="shared" si="269"/>
        <v>0</v>
      </c>
      <c r="DB87">
        <f t="shared" si="269"/>
        <v>0</v>
      </c>
      <c r="DC87">
        <f t="shared" si="269"/>
        <v>0</v>
      </c>
      <c r="DD87">
        <f t="shared" si="269"/>
        <v>0</v>
      </c>
      <c r="DE87">
        <f t="shared" si="269"/>
        <v>0</v>
      </c>
      <c r="DF87">
        <f t="shared" si="269"/>
        <v>0</v>
      </c>
      <c r="DG87">
        <f t="shared" si="269"/>
        <v>0</v>
      </c>
      <c r="DH87">
        <f t="shared" si="269"/>
        <v>0</v>
      </c>
      <c r="DI87">
        <f t="shared" si="269"/>
        <v>0</v>
      </c>
      <c r="DJ87">
        <f t="shared" si="238"/>
        <v>29</v>
      </c>
      <c r="DK87">
        <v>19</v>
      </c>
      <c r="DL87">
        <v>0</v>
      </c>
      <c r="DM87">
        <v>0</v>
      </c>
      <c r="DN87">
        <f t="shared" si="207"/>
        <v>0</v>
      </c>
      <c r="DO87">
        <v>0</v>
      </c>
      <c r="DP87" s="61">
        <f t="shared" si="170"/>
        <v>0</v>
      </c>
      <c r="DQ87" s="61">
        <f t="shared" si="171"/>
        <v>0</v>
      </c>
      <c r="DR87" s="61">
        <f t="shared" si="172"/>
        <v>0</v>
      </c>
      <c r="DS87" s="61">
        <f t="shared" si="173"/>
        <v>0</v>
      </c>
      <c r="DT87" s="61">
        <f t="shared" si="174"/>
        <v>0</v>
      </c>
      <c r="DU87" s="61">
        <f t="shared" si="175"/>
        <v>0</v>
      </c>
      <c r="DV87" s="61">
        <f t="shared" si="176"/>
        <v>0</v>
      </c>
      <c r="DW87" s="61">
        <f t="shared" si="177"/>
        <v>0</v>
      </c>
      <c r="DX87" s="61">
        <f t="shared" si="178"/>
        <v>0</v>
      </c>
      <c r="DY87" s="61">
        <f t="shared" si="179"/>
        <v>0</v>
      </c>
      <c r="DZ87" s="61">
        <f t="shared" si="180"/>
        <v>0</v>
      </c>
      <c r="EA87" s="61">
        <f t="shared" si="181"/>
        <v>0</v>
      </c>
      <c r="EB87" s="61">
        <f t="shared" si="182"/>
        <v>0</v>
      </c>
      <c r="EC87" s="61">
        <f t="shared" si="183"/>
        <v>0</v>
      </c>
      <c r="ED87" s="61">
        <f t="shared" si="184"/>
        <v>0</v>
      </c>
      <c r="EE87" s="61">
        <f t="shared" si="185"/>
        <v>0</v>
      </c>
      <c r="EF87" s="61">
        <f t="shared" si="186"/>
        <v>0</v>
      </c>
      <c r="EG87" s="61">
        <f t="shared" si="187"/>
        <v>0</v>
      </c>
      <c r="EH87" s="61">
        <f t="shared" si="188"/>
        <v>0</v>
      </c>
      <c r="EI87" s="61">
        <f t="shared" si="189"/>
        <v>0</v>
      </c>
      <c r="EJ87" s="61">
        <f t="shared" si="190"/>
        <v>0</v>
      </c>
      <c r="EK87" s="61">
        <f t="shared" si="191"/>
        <v>0</v>
      </c>
      <c r="EL87" s="61">
        <f t="shared" si="192"/>
        <v>0</v>
      </c>
      <c r="EM87" s="61">
        <f t="shared" si="193"/>
        <v>0</v>
      </c>
      <c r="EN87" s="61">
        <f t="shared" si="194"/>
        <v>0</v>
      </c>
      <c r="EO87" s="61">
        <f t="shared" si="195"/>
        <v>0</v>
      </c>
      <c r="EP87" s="61">
        <f t="shared" si="196"/>
        <v>0</v>
      </c>
      <c r="EQ87" s="61">
        <f t="shared" si="197"/>
        <v>0</v>
      </c>
      <c r="ER87" s="67">
        <f t="shared" si="245"/>
        <v>23.216594212713506</v>
      </c>
      <c r="ES87" s="67">
        <f t="shared" si="246"/>
        <v>101.44206665385123</v>
      </c>
      <c r="ET87" s="67">
        <f t="shared" si="247"/>
        <v>2627.4304244579425</v>
      </c>
      <c r="EU87" s="67">
        <f t="shared" si="248"/>
        <v>46299.700487342052</v>
      </c>
      <c r="EV87" s="61">
        <f t="shared" si="249"/>
        <v>1721.4199332655487</v>
      </c>
      <c r="EW87" s="61">
        <f t="shared" si="250"/>
        <v>30334.286526189619</v>
      </c>
      <c r="EX87" s="16">
        <f t="shared" si="251"/>
        <v>32850420.349999536</v>
      </c>
      <c r="EY87" s="16">
        <f t="shared" si="252"/>
        <v>1716736.3166171445</v>
      </c>
      <c r="EZ87" s="16">
        <f t="shared" si="253"/>
        <v>34567156.666616678</v>
      </c>
      <c r="FA87" s="16">
        <f t="shared" si="254"/>
        <v>50717.473224022957</v>
      </c>
      <c r="FB87" s="16">
        <f t="shared" si="255"/>
        <v>14676506.269999944</v>
      </c>
      <c r="FC87" s="16">
        <f t="shared" si="256"/>
        <v>1187542.0998604873</v>
      </c>
      <c r="FD87" s="16">
        <f t="shared" si="257"/>
        <v>15864048.369860431</v>
      </c>
      <c r="FE87" s="16">
        <f t="shared" si="258"/>
        <v>5393.0778555231518</v>
      </c>
      <c r="FF87" s="16">
        <f t="shared" si="259"/>
        <v>26361472.920000002</v>
      </c>
      <c r="FG87" s="16">
        <f t="shared" si="260"/>
        <v>1403379.7553172242</v>
      </c>
      <c r="FH87" s="16">
        <f t="shared" si="261"/>
        <v>27764852.675317224</v>
      </c>
      <c r="FI87" s="16">
        <f t="shared" si="262"/>
        <v>63690.380000000019</v>
      </c>
      <c r="FJ87" s="16">
        <f t="shared" si="263"/>
        <v>548.73737971784135</v>
      </c>
      <c r="FK87" s="16">
        <f t="shared" si="264"/>
        <v>10340148.07</v>
      </c>
      <c r="FL87" s="16">
        <f t="shared" si="265"/>
        <v>2855266.568892485</v>
      </c>
      <c r="FM87" s="16">
        <f t="shared" si="266"/>
        <v>13195414.638892485</v>
      </c>
      <c r="FN87" s="16">
        <f t="shared" si="267"/>
        <v>31050.460000000003</v>
      </c>
      <c r="FO87" s="16">
        <f t="shared" si="268"/>
        <v>15</v>
      </c>
      <c r="FP87" s="16">
        <f t="shared" si="198"/>
        <v>644406.1</v>
      </c>
      <c r="FQ87" s="16">
        <f t="shared" si="199"/>
        <v>1607.2499999999998</v>
      </c>
      <c r="FR87" s="16">
        <f t="shared" si="200"/>
        <v>13638</v>
      </c>
      <c r="FS87" s="16">
        <f t="shared" si="201"/>
        <v>8790.1219199999996</v>
      </c>
      <c r="FT87" s="16">
        <f t="shared" si="202"/>
        <v>24</v>
      </c>
      <c r="FU87" s="16">
        <f t="shared" si="203"/>
        <v>1042.2</v>
      </c>
      <c r="FV87" s="16">
        <f t="shared" si="204"/>
        <v>179431.40999999997</v>
      </c>
      <c r="FW87" s="16">
        <f t="shared" si="205"/>
        <v>444</v>
      </c>
      <c r="FX87">
        <f t="shared" si="206"/>
        <v>0</v>
      </c>
      <c r="FY87">
        <f t="shared" si="234"/>
        <v>0</v>
      </c>
      <c r="FZ87">
        <f t="shared" si="235"/>
        <v>0</v>
      </c>
      <c r="GA87">
        <f t="shared" si="236"/>
        <v>0</v>
      </c>
      <c r="GB87">
        <f t="shared" si="209"/>
        <v>0</v>
      </c>
      <c r="GC87">
        <f t="shared" si="210"/>
        <v>0</v>
      </c>
      <c r="GD87">
        <f t="shared" si="211"/>
        <v>0</v>
      </c>
      <c r="GE87">
        <f t="shared" si="212"/>
        <v>0</v>
      </c>
      <c r="GF87">
        <f t="shared" si="213"/>
        <v>0</v>
      </c>
      <c r="GG87">
        <f t="shared" si="214"/>
        <v>0</v>
      </c>
      <c r="GH87">
        <f t="shared" si="215"/>
        <v>0</v>
      </c>
      <c r="GI87">
        <f t="shared" si="216"/>
        <v>0</v>
      </c>
      <c r="GJ87">
        <f t="shared" si="217"/>
        <v>0</v>
      </c>
      <c r="GK87">
        <f t="shared" si="218"/>
        <v>0</v>
      </c>
      <c r="GL87">
        <f t="shared" si="219"/>
        <v>0</v>
      </c>
      <c r="GM87">
        <f t="shared" si="220"/>
        <v>0</v>
      </c>
      <c r="GN87">
        <f t="shared" si="221"/>
        <v>0</v>
      </c>
      <c r="GO87">
        <f t="shared" si="222"/>
        <v>0</v>
      </c>
      <c r="GP87">
        <f t="shared" si="223"/>
        <v>0</v>
      </c>
      <c r="GQ87">
        <f t="shared" si="224"/>
        <v>0</v>
      </c>
      <c r="GR87">
        <f t="shared" si="225"/>
        <v>0</v>
      </c>
      <c r="GS87">
        <f t="shared" si="226"/>
        <v>0</v>
      </c>
      <c r="GT87">
        <f t="shared" si="227"/>
        <v>0</v>
      </c>
      <c r="GU87">
        <f t="shared" si="228"/>
        <v>0</v>
      </c>
      <c r="GV87">
        <f t="shared" si="229"/>
        <v>0</v>
      </c>
      <c r="GW87">
        <f t="shared" si="230"/>
        <v>0</v>
      </c>
      <c r="GX87">
        <f t="shared" si="231"/>
        <v>0</v>
      </c>
      <c r="GY87">
        <f t="shared" si="232"/>
        <v>0</v>
      </c>
      <c r="GZ87">
        <f t="shared" si="233"/>
        <v>0</v>
      </c>
      <c r="HA87" s="2">
        <f t="shared" si="138"/>
        <v>50</v>
      </c>
      <c r="HB87" s="2">
        <f t="shared" si="138"/>
        <v>38</v>
      </c>
      <c r="HC87" s="2">
        <f t="shared" si="138"/>
        <v>26</v>
      </c>
      <c r="HD87" s="2">
        <f t="shared" si="138"/>
        <v>14</v>
      </c>
      <c r="HE87" s="2">
        <f>HE86+1</f>
        <v>2</v>
      </c>
    </row>
    <row r="88" spans="1:213" x14ac:dyDescent="0.25">
      <c r="A88" s="3">
        <v>43891</v>
      </c>
      <c r="B88">
        <f t="shared" si="240"/>
        <v>2020</v>
      </c>
      <c r="C88" s="2">
        <v>29160340.860000037</v>
      </c>
      <c r="D88" s="2">
        <f>VLOOKUP(B88,'Historic CDM'!$B$127:$I$138,2,FALSE)/12</f>
        <v>1570609.0782952902</v>
      </c>
      <c r="E88" s="2">
        <f t="shared" si="163"/>
        <v>30730949.938295327</v>
      </c>
      <c r="F88" s="2">
        <v>45955.11515532629</v>
      </c>
      <c r="G88" s="230">
        <v>11478916.359999971</v>
      </c>
      <c r="H88" s="2">
        <f>VLOOKUP(B88,'Historic CDM'!$B$127:$I$138,3,FALSE)/12</f>
        <v>1115511.4345500264</v>
      </c>
      <c r="I88" s="2">
        <f t="shared" si="164"/>
        <v>12594427.794549998</v>
      </c>
      <c r="J88" s="230">
        <v>4660.3027797285467</v>
      </c>
      <c r="K88" s="230">
        <v>21487397.830000002</v>
      </c>
      <c r="L88" s="2">
        <f>VLOOKUP(B88,'Historic CDM'!$B$127:$I$138,4,FALSE)/12</f>
        <v>1170849.9389934558</v>
      </c>
      <c r="M88" s="2">
        <f t="shared" si="165"/>
        <v>22658247.76899346</v>
      </c>
      <c r="N88" s="234">
        <v>51391.57</v>
      </c>
      <c r="O88" s="16">
        <v>476.8</v>
      </c>
      <c r="P88" s="230">
        <v>11328908.459999997</v>
      </c>
      <c r="Q88" s="231">
        <f>VLOOKUP(B88,'Historic CDM'!$B$127:$I$138,5,FALSE)/12</f>
        <v>2855266.568892485</v>
      </c>
      <c r="R88" s="2">
        <f t="shared" si="166"/>
        <v>14184175.028892482</v>
      </c>
      <c r="S88" s="2">
        <v>37137.980000000003</v>
      </c>
      <c r="T88" s="231">
        <v>15</v>
      </c>
      <c r="U88" s="230">
        <v>565712.80000000005</v>
      </c>
      <c r="V88" s="2">
        <v>1510.2499999999998</v>
      </c>
      <c r="W88" s="2">
        <v>13210</v>
      </c>
      <c r="X88" s="231">
        <v>8790.1219199999996</v>
      </c>
      <c r="Y88" s="2">
        <v>24</v>
      </c>
      <c r="Z88" s="231">
        <v>124</v>
      </c>
      <c r="AA88" s="233">
        <v>165758.86000000002</v>
      </c>
      <c r="AB88" s="232">
        <v>408</v>
      </c>
      <c r="AC88" s="237">
        <v>3313718.4099999974</v>
      </c>
      <c r="AD88" s="231">
        <f>VLOOKUP(B88,'Historic CDM'!$N$127:$S$138,2,FALSE)/12</f>
        <v>146127.23832185424</v>
      </c>
      <c r="AE88" s="2">
        <f t="shared" si="167"/>
        <v>3459845.6483218516</v>
      </c>
      <c r="AF88" s="246">
        <v>4769.6214566851886</v>
      </c>
      <c r="AG88" s="231">
        <v>1882437.9700000039</v>
      </c>
      <c r="AH88" s="231">
        <f>VLOOKUP(B88,'Historic CDM'!$N$127:$S$138,3,FALSE)/12</f>
        <v>72030.665310460856</v>
      </c>
      <c r="AI88" s="2">
        <f t="shared" si="168"/>
        <v>1954468.6353104648</v>
      </c>
      <c r="AJ88" s="247">
        <v>733.73614803302917</v>
      </c>
      <c r="AK88" s="231">
        <v>3007973.4</v>
      </c>
      <c r="AL88" s="231">
        <f>VLOOKUP(B88,'Historic CDM'!$N$127:$S$138,4,FALSE)/12</f>
        <v>232529.81632376826</v>
      </c>
      <c r="AM88" s="2">
        <f t="shared" si="169"/>
        <v>3240503.2163237683</v>
      </c>
      <c r="AN88" s="232">
        <v>7067.83</v>
      </c>
      <c r="AO88" s="4">
        <v>60.218689858920698</v>
      </c>
      <c r="AP88" s="231">
        <v>45104.69</v>
      </c>
      <c r="AQ88" s="232">
        <v>97</v>
      </c>
      <c r="AR88" s="232">
        <v>428</v>
      </c>
      <c r="AS88" s="231">
        <v>14614.949999999999</v>
      </c>
      <c r="AT88">
        <v>36</v>
      </c>
      <c r="AU88" s="100">
        <f>'Weather Thunder Bay'!D100</f>
        <v>737.2</v>
      </c>
      <c r="AV88" s="100">
        <f>'Weather Thunder Bay'!E100</f>
        <v>0</v>
      </c>
      <c r="AW88" s="100">
        <f>'Weather Thunder Bay'!F100</f>
        <v>675.2</v>
      </c>
      <c r="AX88" s="100">
        <f>'Weather Thunder Bay'!G100</f>
        <v>0</v>
      </c>
      <c r="AY88" s="100">
        <f>'Weather Thunder Bay'!H100</f>
        <v>613.20000000000005</v>
      </c>
      <c r="AZ88" s="100">
        <f>'Weather Thunder Bay'!I100</f>
        <v>0</v>
      </c>
      <c r="BA88" s="100">
        <f>'Weather Thunder Bay'!J100</f>
        <v>551.20000000000005</v>
      </c>
      <c r="BB88" s="100">
        <f>'Weather Thunder Bay'!K100</f>
        <v>0</v>
      </c>
      <c r="BC88" s="100">
        <f>'Weather Thunder Bay'!L100</f>
        <v>489.2</v>
      </c>
      <c r="BD88" s="100">
        <f>'Weather Thunder Bay'!M100</f>
        <v>0</v>
      </c>
      <c r="BE88" s="100">
        <f>'Weather Thunder Bay'!N100</f>
        <v>427.2</v>
      </c>
      <c r="BF88" s="100">
        <f>'Weather Thunder Bay'!O100</f>
        <v>0</v>
      </c>
      <c r="BG88" s="100">
        <f>'Weather Thunder Bay'!P100</f>
        <v>365.2</v>
      </c>
      <c r="BH88" s="100">
        <f>'Weather Thunder Bay'!Q100</f>
        <v>0</v>
      </c>
      <c r="BI88" s="100">
        <f>'Weather Thunder Bay'!R100</f>
        <v>-3.780645161290324</v>
      </c>
      <c r="BJ88" s="100">
        <f>'Weather Kenora'!D100</f>
        <v>751</v>
      </c>
      <c r="BK88" s="100">
        <f>'Weather Kenora'!E100</f>
        <v>0</v>
      </c>
      <c r="BL88" s="100">
        <f>'Weather Kenora'!F100</f>
        <v>689</v>
      </c>
      <c r="BM88" s="100">
        <f>'Weather Kenora'!G100</f>
        <v>0</v>
      </c>
      <c r="BN88" s="100">
        <f>'Weather Kenora'!H100</f>
        <v>627</v>
      </c>
      <c r="BO88" s="100">
        <f>'Weather Kenora'!I100</f>
        <v>0</v>
      </c>
      <c r="BP88" s="100">
        <f>'Weather Kenora'!J100</f>
        <v>565</v>
      </c>
      <c r="BQ88" s="100">
        <f>'Weather Kenora'!K100</f>
        <v>0</v>
      </c>
      <c r="BR88" s="100">
        <f>'Weather Kenora'!L100</f>
        <v>503</v>
      </c>
      <c r="BS88" s="100">
        <f>'Weather Kenora'!M100</f>
        <v>0</v>
      </c>
      <c r="BT88" s="100">
        <f>'Weather Kenora'!N100</f>
        <v>441</v>
      </c>
      <c r="BU88" s="100">
        <f>'Weather Kenora'!O100</f>
        <v>0</v>
      </c>
      <c r="BV88" s="100">
        <f>'Weather Kenora'!P100</f>
        <v>379</v>
      </c>
      <c r="BW88" s="100">
        <f>'Weather Kenora'!Q100</f>
        <v>0</v>
      </c>
      <c r="BX88" s="100">
        <f>'Weather Kenora'!R100</f>
        <v>-4.225806451612903</v>
      </c>
      <c r="BY88" s="5">
        <f>'Economic Variables'!D102</f>
        <v>7358</v>
      </c>
      <c r="BZ88" s="5">
        <f>'Economic Variables'!E102</f>
        <v>7256.2</v>
      </c>
      <c r="CA88" s="5">
        <f>'Economic Variables'!F102</f>
        <v>62.4</v>
      </c>
      <c r="CB88" s="5">
        <f>'Economic Variables'!G102</f>
        <v>61</v>
      </c>
      <c r="CC88" s="68">
        <f>'Economic Variables'!H102</f>
        <v>716151.8</v>
      </c>
      <c r="CD88" s="5">
        <f>'Economic Variables'!I102</f>
        <v>8734.2999999999993</v>
      </c>
      <c r="CE88" s="5">
        <f>'Economic Variables'!J102</f>
        <v>8058.6</v>
      </c>
      <c r="CF88" s="5">
        <f>'Economic Variables'!K102</f>
        <v>436.5</v>
      </c>
      <c r="CG88" s="5">
        <f>'Economic Variables'!L102</f>
        <v>6462.7</v>
      </c>
      <c r="CH88" s="5">
        <f>'Economic Variables'!M102</f>
        <v>261.60000000000002</v>
      </c>
      <c r="CI88" s="5">
        <f>'Economic Variables'!N102</f>
        <v>945</v>
      </c>
      <c r="CJ88" s="5">
        <f t="shared" si="241"/>
        <v>15197</v>
      </c>
      <c r="CK88" s="5">
        <f>'Economic Variables'!P102</f>
        <v>742292</v>
      </c>
      <c r="CL88" s="5">
        <f>'Economic Variables'!Q102</f>
        <v>8715</v>
      </c>
      <c r="CM88" s="5">
        <f>'Economic Variables'!R102</f>
        <v>7046</v>
      </c>
      <c r="CN88" s="5">
        <f>'Economic Variables'!S102</f>
        <v>3149</v>
      </c>
      <c r="CO88" s="5">
        <f>'Economic Variables'!W102</f>
        <v>36801.999999999985</v>
      </c>
      <c r="CP88" s="5">
        <f>'Economic Variables'!X102</f>
        <v>102</v>
      </c>
      <c r="CQ88" s="5">
        <f>'Economic Variables'!Y102</f>
        <v>4</v>
      </c>
      <c r="CR88" s="5">
        <f t="shared" si="133"/>
        <v>87</v>
      </c>
      <c r="CS88" s="69">
        <f t="shared" si="242"/>
        <v>1.9395192526186185</v>
      </c>
      <c r="CT88" s="5">
        <f t="shared" si="243"/>
        <v>7569</v>
      </c>
      <c r="CU88">
        <f t="shared" ref="CU88:DI88" si="270">CU76</f>
        <v>0</v>
      </c>
      <c r="CV88">
        <f t="shared" si="270"/>
        <v>0</v>
      </c>
      <c r="CW88">
        <f t="shared" si="270"/>
        <v>1</v>
      </c>
      <c r="CX88">
        <f t="shared" si="270"/>
        <v>0</v>
      </c>
      <c r="CY88">
        <f t="shared" si="270"/>
        <v>0</v>
      </c>
      <c r="CZ88">
        <f t="shared" si="270"/>
        <v>0</v>
      </c>
      <c r="DA88">
        <f t="shared" si="270"/>
        <v>0</v>
      </c>
      <c r="DB88">
        <f t="shared" si="270"/>
        <v>0</v>
      </c>
      <c r="DC88">
        <f t="shared" si="270"/>
        <v>0</v>
      </c>
      <c r="DD88">
        <f t="shared" si="270"/>
        <v>0</v>
      </c>
      <c r="DE88">
        <f t="shared" si="270"/>
        <v>0</v>
      </c>
      <c r="DF88">
        <f t="shared" si="270"/>
        <v>0</v>
      </c>
      <c r="DG88">
        <f t="shared" si="270"/>
        <v>1</v>
      </c>
      <c r="DH88">
        <f t="shared" si="270"/>
        <v>0</v>
      </c>
      <c r="DI88">
        <f t="shared" si="270"/>
        <v>1</v>
      </c>
      <c r="DJ88">
        <f t="shared" si="238"/>
        <v>31</v>
      </c>
      <c r="DK88">
        <v>22</v>
      </c>
      <c r="DL88">
        <v>1</v>
      </c>
      <c r="DM88">
        <v>0.5</v>
      </c>
      <c r="DN88">
        <v>0.5</v>
      </c>
      <c r="DO88">
        <v>0.5</v>
      </c>
      <c r="DP88" s="61">
        <f t="shared" si="170"/>
        <v>737.2</v>
      </c>
      <c r="DQ88" s="61">
        <f t="shared" si="171"/>
        <v>0</v>
      </c>
      <c r="DR88" s="61">
        <f t="shared" si="172"/>
        <v>675.2</v>
      </c>
      <c r="DS88" s="61">
        <f t="shared" si="173"/>
        <v>0</v>
      </c>
      <c r="DT88" s="61">
        <f t="shared" si="174"/>
        <v>613.20000000000005</v>
      </c>
      <c r="DU88" s="61">
        <f t="shared" si="175"/>
        <v>0</v>
      </c>
      <c r="DV88" s="61">
        <f t="shared" si="176"/>
        <v>551.20000000000005</v>
      </c>
      <c r="DW88" s="61">
        <f t="shared" si="177"/>
        <v>0</v>
      </c>
      <c r="DX88" s="61">
        <f t="shared" si="178"/>
        <v>489.2</v>
      </c>
      <c r="DY88" s="61">
        <f t="shared" si="179"/>
        <v>0</v>
      </c>
      <c r="DZ88" s="61">
        <f t="shared" si="180"/>
        <v>427.2</v>
      </c>
      <c r="EA88" s="61">
        <f t="shared" si="181"/>
        <v>0</v>
      </c>
      <c r="EB88" s="61">
        <f t="shared" si="182"/>
        <v>365.2</v>
      </c>
      <c r="EC88" s="61">
        <f t="shared" si="183"/>
        <v>0</v>
      </c>
      <c r="ED88" s="61">
        <f t="shared" si="184"/>
        <v>751</v>
      </c>
      <c r="EE88" s="61">
        <f t="shared" si="185"/>
        <v>0</v>
      </c>
      <c r="EF88" s="61">
        <f t="shared" si="186"/>
        <v>689</v>
      </c>
      <c r="EG88" s="61">
        <f t="shared" si="187"/>
        <v>0</v>
      </c>
      <c r="EH88" s="61">
        <f t="shared" si="188"/>
        <v>627</v>
      </c>
      <c r="EI88" s="61">
        <f t="shared" si="189"/>
        <v>0</v>
      </c>
      <c r="EJ88" s="61">
        <f t="shared" si="190"/>
        <v>565</v>
      </c>
      <c r="EK88" s="61">
        <f t="shared" si="191"/>
        <v>0</v>
      </c>
      <c r="EL88" s="61">
        <f t="shared" si="192"/>
        <v>503</v>
      </c>
      <c r="EM88" s="61">
        <f t="shared" si="193"/>
        <v>0</v>
      </c>
      <c r="EN88" s="61">
        <f t="shared" si="194"/>
        <v>441</v>
      </c>
      <c r="EO88" s="61">
        <f t="shared" si="195"/>
        <v>0</v>
      </c>
      <c r="EP88" s="61">
        <f t="shared" si="196"/>
        <v>379</v>
      </c>
      <c r="EQ88" s="61">
        <f t="shared" si="197"/>
        <v>0</v>
      </c>
      <c r="ER88" s="67">
        <f t="shared" si="245"/>
        <v>21.571504334193058</v>
      </c>
      <c r="ES88" s="67">
        <f t="shared" si="246"/>
        <v>87.17713924243931</v>
      </c>
      <c r="ET88" s="67">
        <f t="shared" si="247"/>
        <v>2160.0678547316829</v>
      </c>
      <c r="EU88" s="67">
        <f t="shared" si="248"/>
        <v>42982.348572401461</v>
      </c>
      <c r="EV88" s="61">
        <f t="shared" si="249"/>
        <v>1532.9513807773233</v>
      </c>
      <c r="EW88" s="61">
        <f t="shared" si="250"/>
        <v>30503.602212672005</v>
      </c>
      <c r="EX88" s="16">
        <f t="shared" si="251"/>
        <v>32474059.270000033</v>
      </c>
      <c r="EY88" s="16">
        <f t="shared" si="252"/>
        <v>1716736.3166171445</v>
      </c>
      <c r="EZ88" s="16">
        <f t="shared" si="253"/>
        <v>34190795.586617179</v>
      </c>
      <c r="FA88" s="16">
        <f t="shared" si="254"/>
        <v>50724.736612011475</v>
      </c>
      <c r="FB88" s="16">
        <f t="shared" si="255"/>
        <v>13361354.329999976</v>
      </c>
      <c r="FC88" s="16">
        <f t="shared" si="256"/>
        <v>1187542.0998604873</v>
      </c>
      <c r="FD88" s="16">
        <f t="shared" si="257"/>
        <v>14548896.429860463</v>
      </c>
      <c r="FE88" s="16">
        <f t="shared" si="258"/>
        <v>5394.0389277615759</v>
      </c>
      <c r="FF88" s="16">
        <f t="shared" si="259"/>
        <v>24495371.23</v>
      </c>
      <c r="FG88" s="16">
        <f t="shared" si="260"/>
        <v>1403379.7553172242</v>
      </c>
      <c r="FH88" s="16">
        <f t="shared" si="261"/>
        <v>25898750.985317226</v>
      </c>
      <c r="FI88" s="16">
        <f t="shared" si="262"/>
        <v>58459.4</v>
      </c>
      <c r="FJ88" s="16">
        <f t="shared" si="263"/>
        <v>537.01868985892065</v>
      </c>
      <c r="FK88" s="16">
        <f t="shared" si="264"/>
        <v>11328908.459999997</v>
      </c>
      <c r="FL88" s="16">
        <f t="shared" si="265"/>
        <v>2855266.568892485</v>
      </c>
      <c r="FM88" s="16">
        <f t="shared" si="266"/>
        <v>14184175.028892482</v>
      </c>
      <c r="FN88" s="16">
        <f t="shared" si="267"/>
        <v>37137.980000000003</v>
      </c>
      <c r="FO88" s="16">
        <f t="shared" si="268"/>
        <v>15</v>
      </c>
      <c r="FP88" s="16">
        <f t="shared" si="198"/>
        <v>610817.49</v>
      </c>
      <c r="FQ88" s="16">
        <f t="shared" si="199"/>
        <v>1607.2499999999998</v>
      </c>
      <c r="FR88" s="16">
        <f t="shared" si="200"/>
        <v>13638</v>
      </c>
      <c r="FS88" s="16">
        <f t="shared" si="201"/>
        <v>8790.1219199999996</v>
      </c>
      <c r="FT88" s="16">
        <f t="shared" si="202"/>
        <v>24</v>
      </c>
      <c r="FU88" s="16">
        <f t="shared" si="203"/>
        <v>861.2</v>
      </c>
      <c r="FV88" s="16">
        <f t="shared" si="204"/>
        <v>180373.81000000003</v>
      </c>
      <c r="FW88" s="16">
        <f t="shared" si="205"/>
        <v>444</v>
      </c>
      <c r="FX88">
        <f t="shared" si="206"/>
        <v>368.6</v>
      </c>
      <c r="FY88">
        <f t="shared" si="234"/>
        <v>0</v>
      </c>
      <c r="FZ88">
        <f t="shared" si="235"/>
        <v>337.6</v>
      </c>
      <c r="GA88">
        <f t="shared" si="236"/>
        <v>0</v>
      </c>
      <c r="GB88">
        <f t="shared" si="209"/>
        <v>306.60000000000002</v>
      </c>
      <c r="GC88">
        <f t="shared" si="210"/>
        <v>0</v>
      </c>
      <c r="GD88">
        <f t="shared" si="211"/>
        <v>275.60000000000002</v>
      </c>
      <c r="GE88">
        <f t="shared" si="212"/>
        <v>0</v>
      </c>
      <c r="GF88">
        <f t="shared" si="213"/>
        <v>244.6</v>
      </c>
      <c r="GG88">
        <f t="shared" si="214"/>
        <v>0</v>
      </c>
      <c r="GH88">
        <f t="shared" si="215"/>
        <v>213.6</v>
      </c>
      <c r="GI88">
        <f t="shared" si="216"/>
        <v>0</v>
      </c>
      <c r="GJ88">
        <f t="shared" si="217"/>
        <v>182.6</v>
      </c>
      <c r="GK88">
        <f t="shared" si="218"/>
        <v>0</v>
      </c>
      <c r="GL88">
        <f t="shared" si="219"/>
        <v>-1.890322580645162</v>
      </c>
      <c r="GM88">
        <f t="shared" si="220"/>
        <v>375.5</v>
      </c>
      <c r="GN88">
        <f t="shared" si="221"/>
        <v>0</v>
      </c>
      <c r="GO88">
        <f t="shared" si="222"/>
        <v>344.5</v>
      </c>
      <c r="GP88">
        <f t="shared" si="223"/>
        <v>0</v>
      </c>
      <c r="GQ88">
        <f t="shared" si="224"/>
        <v>313.5</v>
      </c>
      <c r="GR88">
        <f t="shared" si="225"/>
        <v>0</v>
      </c>
      <c r="GS88">
        <f t="shared" si="226"/>
        <v>282.5</v>
      </c>
      <c r="GT88">
        <f t="shared" si="227"/>
        <v>0</v>
      </c>
      <c r="GU88">
        <f t="shared" si="228"/>
        <v>251.5</v>
      </c>
      <c r="GV88">
        <f t="shared" si="229"/>
        <v>0</v>
      </c>
      <c r="GW88">
        <f t="shared" si="230"/>
        <v>220.5</v>
      </c>
      <c r="GX88">
        <f t="shared" si="231"/>
        <v>0</v>
      </c>
      <c r="GY88">
        <f t="shared" si="232"/>
        <v>189.5</v>
      </c>
      <c r="GZ88">
        <f t="shared" si="233"/>
        <v>0</v>
      </c>
      <c r="HA88" s="2">
        <f t="shared" si="138"/>
        <v>51</v>
      </c>
      <c r="HB88" s="2">
        <f t="shared" si="138"/>
        <v>39</v>
      </c>
      <c r="HC88" s="2">
        <f t="shared" si="138"/>
        <v>27</v>
      </c>
      <c r="HD88" s="2">
        <f t="shared" si="138"/>
        <v>15</v>
      </c>
      <c r="HE88" s="2">
        <f t="shared" si="138"/>
        <v>3</v>
      </c>
    </row>
    <row r="89" spans="1:213" x14ac:dyDescent="0.25">
      <c r="A89" s="3">
        <v>43922</v>
      </c>
      <c r="B89">
        <f t="shared" si="240"/>
        <v>2020</v>
      </c>
      <c r="C89" s="2">
        <v>26382554.679999847</v>
      </c>
      <c r="D89" s="2">
        <f>VLOOKUP(B89,'Historic CDM'!$B$127:$I$138,2,FALSE)/12</f>
        <v>1570609.0782952902</v>
      </c>
      <c r="E89" s="2">
        <f t="shared" si="163"/>
        <v>27953163.758295137</v>
      </c>
      <c r="F89" s="2">
        <v>45959.057577663145</v>
      </c>
      <c r="G89" s="230">
        <v>9093439.7900000103</v>
      </c>
      <c r="H89" s="2">
        <f>VLOOKUP(B89,'Historic CDM'!$B$127:$I$138,3,FALSE)/12</f>
        <v>1115511.4345500264</v>
      </c>
      <c r="I89" s="2">
        <f t="shared" si="164"/>
        <v>10208951.224550037</v>
      </c>
      <c r="J89" s="230">
        <v>4660.6513898642734</v>
      </c>
      <c r="K89" s="230">
        <v>17319037.43</v>
      </c>
      <c r="L89" s="2">
        <f>VLOOKUP(B89,'Historic CDM'!$B$127:$I$138,4,FALSE)/12</f>
        <v>1170849.9389934558</v>
      </c>
      <c r="M89" s="2">
        <f t="shared" si="165"/>
        <v>18489887.368993454</v>
      </c>
      <c r="N89" s="234">
        <v>42424.360000000008</v>
      </c>
      <c r="O89" s="16">
        <v>465</v>
      </c>
      <c r="P89" s="230">
        <v>12553042.199999999</v>
      </c>
      <c r="Q89" s="231">
        <f>VLOOKUP(B89,'Historic CDM'!$B$127:$I$138,5,FALSE)/12</f>
        <v>2855266.568892485</v>
      </c>
      <c r="R89" s="2">
        <f t="shared" si="166"/>
        <v>15408308.768892484</v>
      </c>
      <c r="S89" s="2">
        <v>40215.840000000004</v>
      </c>
      <c r="T89" s="231">
        <v>15</v>
      </c>
      <c r="U89" s="230">
        <v>464400.9</v>
      </c>
      <c r="V89" s="2">
        <v>1510.2499999999998</v>
      </c>
      <c r="W89" s="2">
        <v>13210</v>
      </c>
      <c r="X89" s="231">
        <v>8790.1219199999996</v>
      </c>
      <c r="Y89" s="2">
        <v>24</v>
      </c>
      <c r="Z89" s="231">
        <v>124</v>
      </c>
      <c r="AA89" s="233">
        <v>165758.39999999997</v>
      </c>
      <c r="AB89" s="232">
        <v>408</v>
      </c>
      <c r="AC89" s="237">
        <v>2932781.8400000087</v>
      </c>
      <c r="AD89" s="231">
        <f>VLOOKUP(B89,'Historic CDM'!$N$127:$S$138,2,FALSE)/12</f>
        <v>146127.23832185424</v>
      </c>
      <c r="AE89" s="2">
        <f t="shared" si="167"/>
        <v>3078909.078321863</v>
      </c>
      <c r="AF89" s="246">
        <v>4775.3107283425943</v>
      </c>
      <c r="AG89" s="231">
        <v>1535276.7099999995</v>
      </c>
      <c r="AH89" s="231">
        <f>VLOOKUP(B89,'Historic CDM'!$N$127:$S$138,3,FALSE)/12</f>
        <v>72030.665310460856</v>
      </c>
      <c r="AI89" s="2">
        <f t="shared" si="168"/>
        <v>1607307.3753104603</v>
      </c>
      <c r="AJ89" s="247">
        <v>727.36807401651458</v>
      </c>
      <c r="AK89" s="231">
        <v>2466731.6999999997</v>
      </c>
      <c r="AL89" s="231">
        <f>VLOOKUP(B89,'Historic CDM'!$N$127:$S$138,4,FALSE)/12</f>
        <v>232529.81632376826</v>
      </c>
      <c r="AM89" s="2">
        <f t="shared" si="169"/>
        <v>2699261.5163237681</v>
      </c>
      <c r="AN89" s="232">
        <v>6261.9900000000007</v>
      </c>
      <c r="AO89" s="4">
        <v>60.109344929460349</v>
      </c>
      <c r="AP89" s="231">
        <v>29099.7</v>
      </c>
      <c r="AQ89" s="232">
        <v>97</v>
      </c>
      <c r="AR89" s="232">
        <v>428</v>
      </c>
      <c r="AS89" s="231">
        <v>14143.8</v>
      </c>
      <c r="AT89">
        <v>36</v>
      </c>
      <c r="AU89" s="100">
        <f>'Weather Thunder Bay'!D101</f>
        <v>548.9</v>
      </c>
      <c r="AV89" s="100">
        <f>'Weather Thunder Bay'!E101</f>
        <v>0</v>
      </c>
      <c r="AW89" s="100">
        <f>'Weather Thunder Bay'!F101</f>
        <v>488.9</v>
      </c>
      <c r="AX89" s="100">
        <f>'Weather Thunder Bay'!G101</f>
        <v>0</v>
      </c>
      <c r="AY89" s="100">
        <f>'Weather Thunder Bay'!H101</f>
        <v>428.9</v>
      </c>
      <c r="AZ89" s="100">
        <f>'Weather Thunder Bay'!I101</f>
        <v>0</v>
      </c>
      <c r="BA89" s="100">
        <f>'Weather Thunder Bay'!J101</f>
        <v>368.9</v>
      </c>
      <c r="BB89" s="100">
        <f>'Weather Thunder Bay'!K101</f>
        <v>0</v>
      </c>
      <c r="BC89" s="100">
        <f>'Weather Thunder Bay'!L101</f>
        <v>308.89999999999998</v>
      </c>
      <c r="BD89" s="100">
        <f>'Weather Thunder Bay'!M101</f>
        <v>0</v>
      </c>
      <c r="BE89" s="100">
        <f>'Weather Thunder Bay'!N101</f>
        <v>250.3</v>
      </c>
      <c r="BF89" s="100">
        <f>'Weather Thunder Bay'!O101</f>
        <v>1.4</v>
      </c>
      <c r="BG89" s="100">
        <f>'Weather Thunder Bay'!P101</f>
        <v>193.6</v>
      </c>
      <c r="BH89" s="100">
        <f>'Weather Thunder Bay'!Q101</f>
        <v>4.7</v>
      </c>
      <c r="BI89" s="100">
        <f>'Weather Thunder Bay'!R101</f>
        <v>1.7033333333333331</v>
      </c>
      <c r="BJ89" s="100">
        <f>'Weather Kenora'!D101</f>
        <v>573.79999999999995</v>
      </c>
      <c r="BK89" s="100">
        <f>'Weather Kenora'!E101</f>
        <v>0</v>
      </c>
      <c r="BL89" s="100">
        <f>'Weather Kenora'!F101</f>
        <v>513.79999999999995</v>
      </c>
      <c r="BM89" s="100">
        <f>'Weather Kenora'!G101</f>
        <v>0</v>
      </c>
      <c r="BN89" s="100">
        <f>'Weather Kenora'!H101</f>
        <v>453.8</v>
      </c>
      <c r="BO89" s="100">
        <f>'Weather Kenora'!I101</f>
        <v>0</v>
      </c>
      <c r="BP89" s="100">
        <f>'Weather Kenora'!J101</f>
        <v>393.8</v>
      </c>
      <c r="BQ89" s="100">
        <f>'Weather Kenora'!K101</f>
        <v>0</v>
      </c>
      <c r="BR89" s="100">
        <f>'Weather Kenora'!L101</f>
        <v>333.8</v>
      </c>
      <c r="BS89" s="100">
        <f>'Weather Kenora'!M101</f>
        <v>0</v>
      </c>
      <c r="BT89" s="100">
        <f>'Weather Kenora'!N101</f>
        <v>275.8</v>
      </c>
      <c r="BU89" s="100">
        <f>'Weather Kenora'!O101</f>
        <v>2</v>
      </c>
      <c r="BV89" s="100">
        <f>'Weather Kenora'!P101</f>
        <v>225.2</v>
      </c>
      <c r="BW89" s="100">
        <f>'Weather Kenora'!Q101</f>
        <v>11.4</v>
      </c>
      <c r="BX89" s="100">
        <f>'Weather Kenora'!R101</f>
        <v>0.87333333333333318</v>
      </c>
      <c r="BY89" s="5">
        <f>'Economic Variables'!D103</f>
        <v>6963.7</v>
      </c>
      <c r="BZ89" s="5">
        <f>'Economic Variables'!E103</f>
        <v>6885.2</v>
      </c>
      <c r="CA89" s="5">
        <f>'Economic Variables'!F103</f>
        <v>58.4</v>
      </c>
      <c r="CB89" s="5">
        <f>'Economic Variables'!G103</f>
        <v>57.2</v>
      </c>
      <c r="CC89" s="68">
        <f>'Economic Variables'!H103</f>
        <v>716151.8</v>
      </c>
      <c r="CD89" s="5">
        <f>'Economic Variables'!I103</f>
        <v>8734.2999999999993</v>
      </c>
      <c r="CE89" s="5">
        <f>'Economic Variables'!J103</f>
        <v>8058.6</v>
      </c>
      <c r="CF89" s="5">
        <f>'Economic Variables'!K103</f>
        <v>436.5</v>
      </c>
      <c r="CG89" s="5">
        <f>'Economic Variables'!L103</f>
        <v>6462.7</v>
      </c>
      <c r="CH89" s="5">
        <f>'Economic Variables'!M103</f>
        <v>261.60000000000002</v>
      </c>
      <c r="CI89" s="5">
        <f>'Economic Variables'!N103</f>
        <v>945</v>
      </c>
      <c r="CJ89" s="5">
        <f t="shared" si="241"/>
        <v>15197</v>
      </c>
      <c r="CK89" s="5">
        <f>'Economic Variables'!P103</f>
        <v>654855</v>
      </c>
      <c r="CL89" s="5">
        <f>'Economic Variables'!Q103</f>
        <v>9005</v>
      </c>
      <c r="CM89" s="5">
        <f>'Economic Variables'!R103</f>
        <v>5835</v>
      </c>
      <c r="CN89" s="5">
        <f>'Economic Variables'!S103</f>
        <v>3005</v>
      </c>
      <c r="CO89" s="5">
        <f>'Economic Variables'!W103</f>
        <v>37348.66666666665</v>
      </c>
      <c r="CP89" s="5">
        <f>'Economic Variables'!X103</f>
        <v>103.33333333333331</v>
      </c>
      <c r="CQ89" s="5">
        <f>'Economic Variables'!Y103</f>
        <v>3.9999999999999996</v>
      </c>
      <c r="CR89" s="5">
        <f t="shared" si="133"/>
        <v>88</v>
      </c>
      <c r="CS89" s="69">
        <f t="shared" si="242"/>
        <v>1.9444826721501687</v>
      </c>
      <c r="CT89" s="5">
        <f t="shared" si="243"/>
        <v>7744</v>
      </c>
      <c r="CU89">
        <f t="shared" ref="CU89:DI89" si="271">CU77</f>
        <v>0</v>
      </c>
      <c r="CV89">
        <f t="shared" si="271"/>
        <v>0</v>
      </c>
      <c r="CW89">
        <f t="shared" si="271"/>
        <v>0</v>
      </c>
      <c r="CX89">
        <f t="shared" si="271"/>
        <v>1</v>
      </c>
      <c r="CY89">
        <f t="shared" si="271"/>
        <v>0</v>
      </c>
      <c r="CZ89">
        <f t="shared" si="271"/>
        <v>0</v>
      </c>
      <c r="DA89">
        <f t="shared" si="271"/>
        <v>0</v>
      </c>
      <c r="DB89">
        <f t="shared" si="271"/>
        <v>0</v>
      </c>
      <c r="DC89">
        <f t="shared" si="271"/>
        <v>0</v>
      </c>
      <c r="DD89">
        <f t="shared" si="271"/>
        <v>0</v>
      </c>
      <c r="DE89">
        <f t="shared" si="271"/>
        <v>0</v>
      </c>
      <c r="DF89">
        <f t="shared" si="271"/>
        <v>0</v>
      </c>
      <c r="DG89">
        <f t="shared" si="271"/>
        <v>1</v>
      </c>
      <c r="DH89">
        <f t="shared" si="271"/>
        <v>0</v>
      </c>
      <c r="DI89">
        <f t="shared" si="271"/>
        <v>1</v>
      </c>
      <c r="DJ89">
        <f t="shared" si="238"/>
        <v>30</v>
      </c>
      <c r="DK89">
        <v>21</v>
      </c>
      <c r="DL89">
        <v>1</v>
      </c>
      <c r="DM89">
        <v>1</v>
      </c>
      <c r="DN89">
        <v>1</v>
      </c>
      <c r="DO89">
        <v>1</v>
      </c>
      <c r="DP89" s="61">
        <f t="shared" si="170"/>
        <v>548.9</v>
      </c>
      <c r="DQ89" s="61">
        <f t="shared" si="171"/>
        <v>0</v>
      </c>
      <c r="DR89" s="61">
        <f t="shared" si="172"/>
        <v>488.9</v>
      </c>
      <c r="DS89" s="61">
        <f t="shared" si="173"/>
        <v>0</v>
      </c>
      <c r="DT89" s="61">
        <f t="shared" si="174"/>
        <v>428.9</v>
      </c>
      <c r="DU89" s="61">
        <f t="shared" si="175"/>
        <v>0</v>
      </c>
      <c r="DV89" s="61">
        <f t="shared" si="176"/>
        <v>368.9</v>
      </c>
      <c r="DW89" s="61">
        <f t="shared" si="177"/>
        <v>0</v>
      </c>
      <c r="DX89" s="61">
        <f t="shared" si="178"/>
        <v>308.89999999999998</v>
      </c>
      <c r="DY89" s="61">
        <f t="shared" si="179"/>
        <v>0</v>
      </c>
      <c r="DZ89" s="61">
        <f t="shared" si="180"/>
        <v>250.3</v>
      </c>
      <c r="EA89" s="61">
        <f t="shared" si="181"/>
        <v>1.4</v>
      </c>
      <c r="EB89" s="61">
        <f t="shared" si="182"/>
        <v>193.6</v>
      </c>
      <c r="EC89" s="61">
        <f t="shared" si="183"/>
        <v>4.7</v>
      </c>
      <c r="ED89" s="61">
        <f t="shared" si="184"/>
        <v>573.79999999999995</v>
      </c>
      <c r="EE89" s="61">
        <f t="shared" si="185"/>
        <v>0</v>
      </c>
      <c r="EF89" s="61">
        <f t="shared" si="186"/>
        <v>513.79999999999995</v>
      </c>
      <c r="EG89" s="61">
        <f t="shared" si="187"/>
        <v>0</v>
      </c>
      <c r="EH89" s="61">
        <f t="shared" si="188"/>
        <v>453.8</v>
      </c>
      <c r="EI89" s="61">
        <f t="shared" si="189"/>
        <v>0</v>
      </c>
      <c r="EJ89" s="61">
        <f t="shared" si="190"/>
        <v>393.8</v>
      </c>
      <c r="EK89" s="61">
        <f t="shared" si="191"/>
        <v>0</v>
      </c>
      <c r="EL89" s="61">
        <f t="shared" si="192"/>
        <v>333.8</v>
      </c>
      <c r="EM89" s="61">
        <f t="shared" si="193"/>
        <v>0</v>
      </c>
      <c r="EN89" s="61">
        <f t="shared" si="194"/>
        <v>275.8</v>
      </c>
      <c r="EO89" s="61">
        <f t="shared" si="195"/>
        <v>2</v>
      </c>
      <c r="EP89" s="61">
        <f t="shared" si="196"/>
        <v>225.2</v>
      </c>
      <c r="EQ89" s="61">
        <f t="shared" si="197"/>
        <v>11.4</v>
      </c>
      <c r="ER89" s="67">
        <f t="shared" si="245"/>
        <v>20.273960659484043</v>
      </c>
      <c r="ES89" s="67">
        <f t="shared" si="246"/>
        <v>73.015195878355101</v>
      </c>
      <c r="ET89" s="67">
        <f t="shared" si="247"/>
        <v>1893.4856496665084</v>
      </c>
      <c r="EU89" s="67">
        <f t="shared" si="248"/>
        <v>48915.265932992013</v>
      </c>
      <c r="EV89" s="61">
        <f t="shared" si="249"/>
        <v>1325.4399547665557</v>
      </c>
      <c r="EW89" s="61">
        <f t="shared" si="250"/>
        <v>34240.686153094408</v>
      </c>
      <c r="EX89" s="16">
        <f t="shared" si="251"/>
        <v>29315336.519999854</v>
      </c>
      <c r="EY89" s="16">
        <f t="shared" si="252"/>
        <v>1716736.3166171445</v>
      </c>
      <c r="EZ89" s="16">
        <f t="shared" si="253"/>
        <v>31032072.836617</v>
      </c>
      <c r="FA89" s="16">
        <f t="shared" si="254"/>
        <v>50734.368306005737</v>
      </c>
      <c r="FB89" s="16">
        <f t="shared" si="255"/>
        <v>10628716.500000009</v>
      </c>
      <c r="FC89" s="16">
        <f t="shared" si="256"/>
        <v>1187542.0998604873</v>
      </c>
      <c r="FD89" s="16">
        <f t="shared" si="257"/>
        <v>11816258.599860497</v>
      </c>
      <c r="FE89" s="16">
        <f t="shared" si="258"/>
        <v>5388.019463880788</v>
      </c>
      <c r="FF89" s="16">
        <f t="shared" si="259"/>
        <v>19785769.129999999</v>
      </c>
      <c r="FG89" s="16">
        <f t="shared" si="260"/>
        <v>1403379.7553172242</v>
      </c>
      <c r="FH89" s="16">
        <f t="shared" si="261"/>
        <v>21189148.885317221</v>
      </c>
      <c r="FI89" s="16">
        <f t="shared" si="262"/>
        <v>48686.350000000006</v>
      </c>
      <c r="FJ89" s="16">
        <f t="shared" si="263"/>
        <v>525.10934492946035</v>
      </c>
      <c r="FK89" s="16">
        <f t="shared" si="264"/>
        <v>12553042.199999999</v>
      </c>
      <c r="FL89" s="16">
        <f t="shared" si="265"/>
        <v>2855266.568892485</v>
      </c>
      <c r="FM89" s="16">
        <f t="shared" si="266"/>
        <v>15408308.768892484</v>
      </c>
      <c r="FN89" s="16">
        <f t="shared" si="267"/>
        <v>40215.840000000004</v>
      </c>
      <c r="FO89" s="16">
        <f t="shared" si="268"/>
        <v>15</v>
      </c>
      <c r="FP89" s="16">
        <f t="shared" si="198"/>
        <v>493500.60000000003</v>
      </c>
      <c r="FQ89" s="16">
        <f t="shared" si="199"/>
        <v>1607.2499999999998</v>
      </c>
      <c r="FR89" s="16">
        <f t="shared" si="200"/>
        <v>13638</v>
      </c>
      <c r="FS89" s="16">
        <f t="shared" si="201"/>
        <v>8790.1219199999996</v>
      </c>
      <c r="FT89" s="16">
        <f t="shared" si="202"/>
        <v>24</v>
      </c>
      <c r="FU89" s="16">
        <f t="shared" si="203"/>
        <v>672.9</v>
      </c>
      <c r="FV89" s="16">
        <f t="shared" si="204"/>
        <v>179902.19999999995</v>
      </c>
      <c r="FW89" s="16">
        <f t="shared" si="205"/>
        <v>444</v>
      </c>
      <c r="FX89">
        <f t="shared" si="206"/>
        <v>548.9</v>
      </c>
      <c r="FY89">
        <f t="shared" si="234"/>
        <v>0</v>
      </c>
      <c r="FZ89">
        <f t="shared" si="235"/>
        <v>488.9</v>
      </c>
      <c r="GA89">
        <f t="shared" si="236"/>
        <v>0</v>
      </c>
      <c r="GB89">
        <f t="shared" si="209"/>
        <v>428.9</v>
      </c>
      <c r="GC89">
        <f t="shared" si="210"/>
        <v>0</v>
      </c>
      <c r="GD89">
        <f t="shared" si="211"/>
        <v>368.9</v>
      </c>
      <c r="GE89">
        <f t="shared" si="212"/>
        <v>0</v>
      </c>
      <c r="GF89">
        <f t="shared" si="213"/>
        <v>308.89999999999998</v>
      </c>
      <c r="GG89">
        <f t="shared" si="214"/>
        <v>0</v>
      </c>
      <c r="GH89">
        <f t="shared" si="215"/>
        <v>250.3</v>
      </c>
      <c r="GI89">
        <f t="shared" si="216"/>
        <v>1.4</v>
      </c>
      <c r="GJ89">
        <f t="shared" si="217"/>
        <v>193.6</v>
      </c>
      <c r="GK89">
        <f t="shared" si="218"/>
        <v>4.7</v>
      </c>
      <c r="GL89">
        <f t="shared" si="219"/>
        <v>1.7033333333333331</v>
      </c>
      <c r="GM89">
        <f t="shared" si="220"/>
        <v>573.79999999999995</v>
      </c>
      <c r="GN89">
        <f t="shared" si="221"/>
        <v>0</v>
      </c>
      <c r="GO89">
        <f t="shared" si="222"/>
        <v>513.79999999999995</v>
      </c>
      <c r="GP89">
        <f t="shared" si="223"/>
        <v>0</v>
      </c>
      <c r="GQ89">
        <f t="shared" si="224"/>
        <v>453.8</v>
      </c>
      <c r="GR89">
        <f t="shared" si="225"/>
        <v>0</v>
      </c>
      <c r="GS89">
        <f t="shared" si="226"/>
        <v>393.8</v>
      </c>
      <c r="GT89">
        <f t="shared" si="227"/>
        <v>0</v>
      </c>
      <c r="GU89">
        <f t="shared" si="228"/>
        <v>333.8</v>
      </c>
      <c r="GV89">
        <f t="shared" si="229"/>
        <v>0</v>
      </c>
      <c r="GW89">
        <f t="shared" si="230"/>
        <v>275.8</v>
      </c>
      <c r="GX89">
        <f t="shared" si="231"/>
        <v>2</v>
      </c>
      <c r="GY89">
        <f t="shared" si="232"/>
        <v>225.2</v>
      </c>
      <c r="GZ89">
        <f t="shared" si="233"/>
        <v>11.4</v>
      </c>
      <c r="HA89" s="2">
        <f t="shared" si="138"/>
        <v>52</v>
      </c>
      <c r="HB89" s="2">
        <f t="shared" si="138"/>
        <v>40</v>
      </c>
      <c r="HC89" s="2">
        <f t="shared" si="138"/>
        <v>28</v>
      </c>
      <c r="HD89" s="2">
        <f t="shared" si="138"/>
        <v>16</v>
      </c>
      <c r="HE89" s="2">
        <f t="shared" si="138"/>
        <v>4</v>
      </c>
    </row>
    <row r="90" spans="1:213" x14ac:dyDescent="0.25">
      <c r="A90" s="3">
        <v>43952</v>
      </c>
      <c r="B90">
        <f t="shared" si="240"/>
        <v>2020</v>
      </c>
      <c r="C90" s="2">
        <v>24538713.190000013</v>
      </c>
      <c r="D90" s="2">
        <f>VLOOKUP(B90,'Historic CDM'!$B$127:$I$138,2,FALSE)/12</f>
        <v>1570609.0782952902</v>
      </c>
      <c r="E90" s="2">
        <f t="shared" si="163"/>
        <v>26109322.268295303</v>
      </c>
      <c r="F90" s="2">
        <v>45952.528788831572</v>
      </c>
      <c r="G90" s="230">
        <v>8498085.0899999887</v>
      </c>
      <c r="H90" s="2">
        <f>VLOOKUP(B90,'Historic CDM'!$B$127:$I$138,3,FALSE)/12</f>
        <v>1115511.4345500264</v>
      </c>
      <c r="I90" s="2">
        <f t="shared" si="164"/>
        <v>9613596.5245500151</v>
      </c>
      <c r="J90" s="230">
        <v>4660.3256949321367</v>
      </c>
      <c r="K90" s="230">
        <v>16493661.57</v>
      </c>
      <c r="L90" s="2">
        <f>VLOOKUP(B90,'Historic CDM'!$B$127:$I$138,4,FALSE)/12</f>
        <v>1170849.9389934558</v>
      </c>
      <c r="M90" s="2">
        <f t="shared" si="165"/>
        <v>17664511.508993454</v>
      </c>
      <c r="N90" s="234">
        <v>43893.669999999991</v>
      </c>
      <c r="O90" s="16">
        <v>455.2</v>
      </c>
      <c r="P90" s="230">
        <v>12240519.060000001</v>
      </c>
      <c r="Q90" s="231">
        <f>VLOOKUP(B90,'Historic CDM'!$B$127:$I$138,5,FALSE)/12</f>
        <v>2855266.568892485</v>
      </c>
      <c r="R90" s="2">
        <f t="shared" si="166"/>
        <v>15095785.628892485</v>
      </c>
      <c r="S90" s="2">
        <v>38683.540000000008</v>
      </c>
      <c r="T90" s="231">
        <v>16</v>
      </c>
      <c r="U90" s="230">
        <v>397949.48000000004</v>
      </c>
      <c r="V90" s="2">
        <v>1510.2499999999998</v>
      </c>
      <c r="W90" s="2">
        <v>13210</v>
      </c>
      <c r="X90" s="231">
        <v>8790.1219199999996</v>
      </c>
      <c r="Y90" s="2">
        <v>24</v>
      </c>
      <c r="Z90" s="231">
        <v>124</v>
      </c>
      <c r="AA90" s="233">
        <v>165758.86000000002</v>
      </c>
      <c r="AB90" s="232">
        <v>408</v>
      </c>
      <c r="AC90" s="237">
        <v>2672794.8700000178</v>
      </c>
      <c r="AD90" s="231">
        <f>VLOOKUP(B90,'Historic CDM'!$N$127:$S$138,2,FALSE)/12</f>
        <v>146127.23832185424</v>
      </c>
      <c r="AE90" s="2">
        <f t="shared" si="167"/>
        <v>2818922.1083218721</v>
      </c>
      <c r="AF90" s="246">
        <v>4779.1553641712972</v>
      </c>
      <c r="AG90" s="231">
        <v>1453138.5100000023</v>
      </c>
      <c r="AH90" s="231">
        <f>VLOOKUP(B90,'Historic CDM'!$N$127:$S$138,3,FALSE)/12</f>
        <v>72030.665310460856</v>
      </c>
      <c r="AI90" s="2">
        <f t="shared" si="168"/>
        <v>1525169.1753104632</v>
      </c>
      <c r="AJ90" s="247">
        <v>724.18403700825729</v>
      </c>
      <c r="AK90" s="231">
        <v>2362887.2200000002</v>
      </c>
      <c r="AL90" s="231">
        <f>VLOOKUP(B90,'Historic CDM'!$N$127:$S$138,4,FALSE)/12</f>
        <v>232529.81632376826</v>
      </c>
      <c r="AM90" s="2">
        <f t="shared" si="169"/>
        <v>2595417.0363237686</v>
      </c>
      <c r="AN90" s="232">
        <v>6033.5199999999995</v>
      </c>
      <c r="AO90" s="4">
        <v>60.054672464730174</v>
      </c>
      <c r="AP90" s="231">
        <v>30069.69</v>
      </c>
      <c r="AQ90" s="232">
        <v>97</v>
      </c>
      <c r="AR90" s="232">
        <v>428</v>
      </c>
      <c r="AS90" s="231">
        <v>13498.949999999999</v>
      </c>
      <c r="AT90">
        <v>36</v>
      </c>
      <c r="AU90" s="100">
        <f>'Weather Thunder Bay'!D102</f>
        <v>338.81</v>
      </c>
      <c r="AV90" s="100">
        <f>'Weather Thunder Bay'!E102</f>
        <v>0.2</v>
      </c>
      <c r="AW90" s="100">
        <f>'Weather Thunder Bay'!F102</f>
        <v>278.81</v>
      </c>
      <c r="AX90" s="100">
        <f>'Weather Thunder Bay'!G102</f>
        <v>2.2000000000000002</v>
      </c>
      <c r="AY90" s="100">
        <f>'Weather Thunder Bay'!H102</f>
        <v>223.01</v>
      </c>
      <c r="AZ90" s="100">
        <f>'Weather Thunder Bay'!I102</f>
        <v>8.39</v>
      </c>
      <c r="BA90" s="100">
        <f>'Weather Thunder Bay'!J102</f>
        <v>172.91</v>
      </c>
      <c r="BB90" s="100">
        <f>'Weather Thunder Bay'!K102</f>
        <v>20.29</v>
      </c>
      <c r="BC90" s="100">
        <f>'Weather Thunder Bay'!L102</f>
        <v>130.31</v>
      </c>
      <c r="BD90" s="100">
        <f>'Weather Thunder Bay'!M102</f>
        <v>39.69</v>
      </c>
      <c r="BE90" s="100">
        <f>'Weather Thunder Bay'!N102</f>
        <v>92.81</v>
      </c>
      <c r="BF90" s="100">
        <f>'Weather Thunder Bay'!O102</f>
        <v>64.19</v>
      </c>
      <c r="BG90" s="100">
        <f>'Weather Thunder Bay'!P102</f>
        <v>64.11</v>
      </c>
      <c r="BH90" s="100">
        <f>'Weather Thunder Bay'!Q102</f>
        <v>97.49</v>
      </c>
      <c r="BI90" s="100">
        <f>'Weather Thunder Bay'!R102</f>
        <v>9.0770285196408818</v>
      </c>
      <c r="BJ90" s="100">
        <f>'Weather Kenora'!D102</f>
        <v>291.2</v>
      </c>
      <c r="BK90" s="100">
        <f>'Weather Kenora'!E102</f>
        <v>1</v>
      </c>
      <c r="BL90" s="100">
        <f>'Weather Kenora'!F102</f>
        <v>234.3</v>
      </c>
      <c r="BM90" s="100">
        <f>'Weather Kenora'!G102</f>
        <v>6.1</v>
      </c>
      <c r="BN90" s="100">
        <f>'Weather Kenora'!H102</f>
        <v>188.2</v>
      </c>
      <c r="BO90" s="100">
        <f>'Weather Kenora'!I102</f>
        <v>22</v>
      </c>
      <c r="BP90" s="100">
        <f>'Weather Kenora'!J102</f>
        <v>148.80000000000001</v>
      </c>
      <c r="BQ90" s="100">
        <f>'Weather Kenora'!K102</f>
        <v>44.6</v>
      </c>
      <c r="BR90" s="100">
        <f>'Weather Kenora'!L102</f>
        <v>112.7</v>
      </c>
      <c r="BS90" s="100">
        <f>'Weather Kenora'!M102</f>
        <v>70.5</v>
      </c>
      <c r="BT90" s="100">
        <f>'Weather Kenora'!N102</f>
        <v>81.400000000000006</v>
      </c>
      <c r="BU90" s="100">
        <f>'Weather Kenora'!O102</f>
        <v>101.2</v>
      </c>
      <c r="BV90" s="100">
        <f>'Weather Kenora'!P102</f>
        <v>54.2</v>
      </c>
      <c r="BW90" s="100">
        <f>'Weather Kenora'!Q102</f>
        <v>136</v>
      </c>
      <c r="BX90" s="100">
        <f>'Weather Kenora'!R102</f>
        <v>10.638709677419353</v>
      </c>
      <c r="BY90" s="5">
        <f>'Economic Variables'!D104</f>
        <v>6568.2</v>
      </c>
      <c r="BZ90" s="5">
        <f>'Economic Variables'!E104</f>
        <v>6536.7</v>
      </c>
      <c r="CA90" s="5">
        <f>'Economic Variables'!F104</f>
        <v>54.8</v>
      </c>
      <c r="CB90" s="5">
        <f>'Economic Variables'!G104</f>
        <v>54.4</v>
      </c>
      <c r="CC90" s="68">
        <f>'Economic Variables'!H104</f>
        <v>716151.8</v>
      </c>
      <c r="CD90" s="5">
        <f>'Economic Variables'!I104</f>
        <v>8734.2999999999993</v>
      </c>
      <c r="CE90" s="5">
        <f>'Economic Variables'!J104</f>
        <v>8058.6</v>
      </c>
      <c r="CF90" s="5">
        <f>'Economic Variables'!K104</f>
        <v>436.5</v>
      </c>
      <c r="CG90" s="5">
        <f>'Economic Variables'!L104</f>
        <v>6462.7</v>
      </c>
      <c r="CH90" s="5">
        <f>'Economic Variables'!M104</f>
        <v>261.60000000000002</v>
      </c>
      <c r="CI90" s="5">
        <f>'Economic Variables'!N104</f>
        <v>945</v>
      </c>
      <c r="CJ90" s="5">
        <f t="shared" si="241"/>
        <v>15197</v>
      </c>
      <c r="CK90" s="5">
        <f>'Economic Variables'!P104</f>
        <v>654855</v>
      </c>
      <c r="CL90" s="5">
        <f>'Economic Variables'!Q104</f>
        <v>9005</v>
      </c>
      <c r="CM90" s="5">
        <f>'Economic Variables'!R104</f>
        <v>5835</v>
      </c>
      <c r="CN90" s="5">
        <f>'Economic Variables'!S104</f>
        <v>3005</v>
      </c>
      <c r="CO90" s="5">
        <f>'Economic Variables'!W104</f>
        <v>37895.333333333314</v>
      </c>
      <c r="CP90" s="5">
        <f>'Economic Variables'!X104</f>
        <v>104.66666666666669</v>
      </c>
      <c r="CQ90" s="5">
        <f>'Economic Variables'!Y104</f>
        <v>4</v>
      </c>
      <c r="CR90" s="5">
        <f t="shared" si="133"/>
        <v>89</v>
      </c>
      <c r="CS90" s="69">
        <f t="shared" si="242"/>
        <v>1.9493900066449128</v>
      </c>
      <c r="CT90" s="5">
        <f t="shared" si="243"/>
        <v>7921</v>
      </c>
      <c r="CU90">
        <f t="shared" ref="CU90:DI90" si="272">CU78</f>
        <v>0</v>
      </c>
      <c r="CV90">
        <f t="shared" si="272"/>
        <v>0</v>
      </c>
      <c r="CW90">
        <f t="shared" si="272"/>
        <v>0</v>
      </c>
      <c r="CX90">
        <f t="shared" si="272"/>
        <v>0</v>
      </c>
      <c r="CY90">
        <f t="shared" si="272"/>
        <v>1</v>
      </c>
      <c r="CZ90">
        <f t="shared" si="272"/>
        <v>0</v>
      </c>
      <c r="DA90">
        <f t="shared" si="272"/>
        <v>0</v>
      </c>
      <c r="DB90">
        <f t="shared" si="272"/>
        <v>0</v>
      </c>
      <c r="DC90">
        <f t="shared" si="272"/>
        <v>0</v>
      </c>
      <c r="DD90">
        <f t="shared" si="272"/>
        <v>0</v>
      </c>
      <c r="DE90">
        <f t="shared" si="272"/>
        <v>0</v>
      </c>
      <c r="DF90">
        <f t="shared" si="272"/>
        <v>0</v>
      </c>
      <c r="DG90">
        <f t="shared" si="272"/>
        <v>1</v>
      </c>
      <c r="DH90">
        <f t="shared" si="272"/>
        <v>0</v>
      </c>
      <c r="DI90">
        <f t="shared" si="272"/>
        <v>1</v>
      </c>
      <c r="DJ90">
        <f t="shared" si="238"/>
        <v>31</v>
      </c>
      <c r="DK90">
        <v>20</v>
      </c>
      <c r="DL90">
        <v>1</v>
      </c>
      <c r="DM90">
        <v>1</v>
      </c>
      <c r="DN90">
        <f t="shared" si="207"/>
        <v>1</v>
      </c>
      <c r="DO90">
        <v>1</v>
      </c>
      <c r="DP90" s="61">
        <f t="shared" si="170"/>
        <v>338.81</v>
      </c>
      <c r="DQ90" s="61">
        <f t="shared" si="171"/>
        <v>0.2</v>
      </c>
      <c r="DR90" s="61">
        <f t="shared" si="172"/>
        <v>278.81</v>
      </c>
      <c r="DS90" s="61">
        <f t="shared" si="173"/>
        <v>2.2000000000000002</v>
      </c>
      <c r="DT90" s="61">
        <f t="shared" si="174"/>
        <v>223.01</v>
      </c>
      <c r="DU90" s="61">
        <f t="shared" si="175"/>
        <v>8.39</v>
      </c>
      <c r="DV90" s="61">
        <f t="shared" si="176"/>
        <v>172.91</v>
      </c>
      <c r="DW90" s="61">
        <f t="shared" si="177"/>
        <v>20.29</v>
      </c>
      <c r="DX90" s="61">
        <f t="shared" si="178"/>
        <v>130.31</v>
      </c>
      <c r="DY90" s="61">
        <f t="shared" si="179"/>
        <v>39.69</v>
      </c>
      <c r="DZ90" s="61">
        <f t="shared" si="180"/>
        <v>92.81</v>
      </c>
      <c r="EA90" s="61">
        <f t="shared" si="181"/>
        <v>64.19</v>
      </c>
      <c r="EB90" s="61">
        <f t="shared" si="182"/>
        <v>64.11</v>
      </c>
      <c r="EC90" s="61">
        <f t="shared" si="183"/>
        <v>97.49</v>
      </c>
      <c r="ED90" s="61">
        <f t="shared" si="184"/>
        <v>291.2</v>
      </c>
      <c r="EE90" s="61">
        <f t="shared" si="185"/>
        <v>1</v>
      </c>
      <c r="EF90" s="61">
        <f t="shared" si="186"/>
        <v>234.3</v>
      </c>
      <c r="EG90" s="61">
        <f t="shared" si="187"/>
        <v>6.1</v>
      </c>
      <c r="EH90" s="61">
        <f t="shared" si="188"/>
        <v>188.2</v>
      </c>
      <c r="EI90" s="61">
        <f t="shared" si="189"/>
        <v>22</v>
      </c>
      <c r="EJ90" s="61">
        <f t="shared" si="190"/>
        <v>148.80000000000001</v>
      </c>
      <c r="EK90" s="61">
        <f t="shared" si="191"/>
        <v>44.6</v>
      </c>
      <c r="EL90" s="61">
        <f t="shared" si="192"/>
        <v>112.7</v>
      </c>
      <c r="EM90" s="61">
        <f t="shared" si="193"/>
        <v>70.5</v>
      </c>
      <c r="EN90" s="61">
        <f t="shared" si="194"/>
        <v>81.400000000000006</v>
      </c>
      <c r="EO90" s="61">
        <f t="shared" si="195"/>
        <v>101.2</v>
      </c>
      <c r="EP90" s="61">
        <f t="shared" si="196"/>
        <v>54.2</v>
      </c>
      <c r="EQ90" s="61">
        <f t="shared" si="197"/>
        <v>136</v>
      </c>
      <c r="ER90" s="67">
        <f t="shared" si="245"/>
        <v>18.328397248244009</v>
      </c>
      <c r="ES90" s="67">
        <f t="shared" si="246"/>
        <v>66.543850627908554</v>
      </c>
      <c r="ET90" s="67">
        <f t="shared" si="247"/>
        <v>1940.3022307769613</v>
      </c>
      <c r="EU90" s="67">
        <f t="shared" si="248"/>
        <v>47174.330090289019</v>
      </c>
      <c r="EV90" s="61">
        <f t="shared" si="249"/>
        <v>1251.807890823846</v>
      </c>
      <c r="EW90" s="61">
        <f t="shared" si="250"/>
        <v>30435.051671154204</v>
      </c>
      <c r="EX90" s="16">
        <f t="shared" si="251"/>
        <v>27211508.060000032</v>
      </c>
      <c r="EY90" s="16">
        <f t="shared" si="252"/>
        <v>1716736.3166171445</v>
      </c>
      <c r="EZ90" s="16">
        <f t="shared" si="253"/>
        <v>28928244.376617175</v>
      </c>
      <c r="FA90" s="16">
        <f t="shared" si="254"/>
        <v>50731.684153002869</v>
      </c>
      <c r="FB90" s="16">
        <f t="shared" si="255"/>
        <v>9951223.5999999903</v>
      </c>
      <c r="FC90" s="16">
        <f t="shared" si="256"/>
        <v>1187542.0998604873</v>
      </c>
      <c r="FD90" s="16">
        <f t="shared" si="257"/>
        <v>11138765.699860478</v>
      </c>
      <c r="FE90" s="16">
        <f t="shared" si="258"/>
        <v>5384.509731940394</v>
      </c>
      <c r="FF90" s="16">
        <f t="shared" si="259"/>
        <v>18856548.789999999</v>
      </c>
      <c r="FG90" s="16">
        <f t="shared" si="260"/>
        <v>1403379.7553172242</v>
      </c>
      <c r="FH90" s="16">
        <f t="shared" si="261"/>
        <v>20259928.545317221</v>
      </c>
      <c r="FI90" s="16">
        <f t="shared" si="262"/>
        <v>49927.189999999988</v>
      </c>
      <c r="FJ90" s="16">
        <f t="shared" si="263"/>
        <v>515.25467246473022</v>
      </c>
      <c r="FK90" s="16">
        <f t="shared" si="264"/>
        <v>12240519.060000001</v>
      </c>
      <c r="FL90" s="16">
        <f t="shared" si="265"/>
        <v>2855266.568892485</v>
      </c>
      <c r="FM90" s="16">
        <f t="shared" si="266"/>
        <v>15095785.628892485</v>
      </c>
      <c r="FN90" s="16">
        <f t="shared" si="267"/>
        <v>38683.540000000008</v>
      </c>
      <c r="FO90" s="16">
        <f t="shared" si="268"/>
        <v>16</v>
      </c>
      <c r="FP90" s="16">
        <f t="shared" si="198"/>
        <v>428019.17000000004</v>
      </c>
      <c r="FQ90" s="16">
        <f t="shared" si="199"/>
        <v>1607.2499999999998</v>
      </c>
      <c r="FR90" s="16">
        <f t="shared" si="200"/>
        <v>13638</v>
      </c>
      <c r="FS90" s="16">
        <f t="shared" si="201"/>
        <v>8790.1219199999996</v>
      </c>
      <c r="FT90" s="16">
        <f t="shared" si="202"/>
        <v>24</v>
      </c>
      <c r="FU90" s="16">
        <f t="shared" si="203"/>
        <v>462.81</v>
      </c>
      <c r="FV90" s="16">
        <f t="shared" si="204"/>
        <v>179257.81000000003</v>
      </c>
      <c r="FW90" s="16">
        <f t="shared" si="205"/>
        <v>444</v>
      </c>
      <c r="FX90">
        <f t="shared" si="206"/>
        <v>338.81</v>
      </c>
      <c r="FY90">
        <f t="shared" si="234"/>
        <v>0.2</v>
      </c>
      <c r="FZ90">
        <f t="shared" si="235"/>
        <v>278.81</v>
      </c>
      <c r="GA90">
        <f t="shared" si="236"/>
        <v>2.2000000000000002</v>
      </c>
      <c r="GB90">
        <f t="shared" si="209"/>
        <v>223.01</v>
      </c>
      <c r="GC90">
        <f t="shared" si="210"/>
        <v>8.39</v>
      </c>
      <c r="GD90">
        <f t="shared" si="211"/>
        <v>172.91</v>
      </c>
      <c r="GE90">
        <f t="shared" si="212"/>
        <v>20.29</v>
      </c>
      <c r="GF90">
        <f t="shared" si="213"/>
        <v>130.31</v>
      </c>
      <c r="GG90">
        <f t="shared" si="214"/>
        <v>39.69</v>
      </c>
      <c r="GH90">
        <f t="shared" si="215"/>
        <v>92.81</v>
      </c>
      <c r="GI90">
        <f t="shared" si="216"/>
        <v>64.19</v>
      </c>
      <c r="GJ90">
        <f t="shared" si="217"/>
        <v>64.11</v>
      </c>
      <c r="GK90">
        <f t="shared" si="218"/>
        <v>97.49</v>
      </c>
      <c r="GL90">
        <f t="shared" si="219"/>
        <v>9.0770285196408818</v>
      </c>
      <c r="GM90">
        <f t="shared" si="220"/>
        <v>291.2</v>
      </c>
      <c r="GN90">
        <f t="shared" si="221"/>
        <v>1</v>
      </c>
      <c r="GO90">
        <f t="shared" si="222"/>
        <v>234.3</v>
      </c>
      <c r="GP90">
        <f t="shared" si="223"/>
        <v>6.1</v>
      </c>
      <c r="GQ90">
        <f t="shared" si="224"/>
        <v>188.2</v>
      </c>
      <c r="GR90">
        <f t="shared" si="225"/>
        <v>22</v>
      </c>
      <c r="GS90">
        <f t="shared" si="226"/>
        <v>148.80000000000001</v>
      </c>
      <c r="GT90">
        <f t="shared" si="227"/>
        <v>44.6</v>
      </c>
      <c r="GU90">
        <f t="shared" si="228"/>
        <v>112.7</v>
      </c>
      <c r="GV90">
        <f t="shared" si="229"/>
        <v>70.5</v>
      </c>
      <c r="GW90">
        <f t="shared" si="230"/>
        <v>81.400000000000006</v>
      </c>
      <c r="GX90">
        <f t="shared" si="231"/>
        <v>101.2</v>
      </c>
      <c r="GY90">
        <f t="shared" si="232"/>
        <v>54.2</v>
      </c>
      <c r="GZ90">
        <f t="shared" si="233"/>
        <v>136</v>
      </c>
      <c r="HA90" s="2">
        <f t="shared" si="138"/>
        <v>53</v>
      </c>
      <c r="HB90" s="2">
        <f t="shared" si="138"/>
        <v>41</v>
      </c>
      <c r="HC90" s="2">
        <f t="shared" si="138"/>
        <v>29</v>
      </c>
      <c r="HD90" s="2">
        <f t="shared" si="138"/>
        <v>17</v>
      </c>
      <c r="HE90" s="2">
        <f t="shared" si="138"/>
        <v>5</v>
      </c>
    </row>
    <row r="91" spans="1:213" x14ac:dyDescent="0.25">
      <c r="A91" s="3">
        <v>43983</v>
      </c>
      <c r="B91">
        <f t="shared" si="240"/>
        <v>2020</v>
      </c>
      <c r="C91" s="2">
        <v>25092764.639999788</v>
      </c>
      <c r="D91" s="2">
        <f>VLOOKUP(B91,'Historic CDM'!$B$127:$I$138,2,FALSE)/12</f>
        <v>1570609.0782952902</v>
      </c>
      <c r="E91" s="2">
        <f t="shared" si="163"/>
        <v>26663373.718295079</v>
      </c>
      <c r="F91" s="2">
        <v>45979.26439441579</v>
      </c>
      <c r="G91" s="230">
        <v>8657214.2900000364</v>
      </c>
      <c r="H91" s="2">
        <f>VLOOKUP(B91,'Historic CDM'!$B$127:$I$138,3,FALSE)/12</f>
        <v>1115511.4345500264</v>
      </c>
      <c r="I91" s="2">
        <f t="shared" si="164"/>
        <v>9772725.7245500628</v>
      </c>
      <c r="J91" s="230">
        <v>4663.1628474660683</v>
      </c>
      <c r="K91" s="230">
        <v>16713311.650000006</v>
      </c>
      <c r="L91" s="2">
        <f>VLOOKUP(B91,'Historic CDM'!$B$127:$I$138,4,FALSE)/12</f>
        <v>1170849.9389934558</v>
      </c>
      <c r="M91" s="2">
        <f t="shared" si="165"/>
        <v>17884161.58899346</v>
      </c>
      <c r="N91" s="234">
        <v>45973.030000000013</v>
      </c>
      <c r="O91" s="16">
        <v>454.6</v>
      </c>
      <c r="P91" s="230">
        <v>11844527.700000001</v>
      </c>
      <c r="Q91" s="231">
        <f>VLOOKUP(B91,'Historic CDM'!$B$127:$I$138,5,FALSE)/12</f>
        <v>2855266.568892485</v>
      </c>
      <c r="R91" s="2">
        <f t="shared" si="166"/>
        <v>14699794.268892486</v>
      </c>
      <c r="S91" s="2">
        <v>39983.979999999996</v>
      </c>
      <c r="T91" s="231">
        <v>15</v>
      </c>
      <c r="U91" s="230">
        <v>354907.8</v>
      </c>
      <c r="V91" s="2">
        <v>1510.2499999999998</v>
      </c>
      <c r="W91" s="2">
        <v>13210</v>
      </c>
      <c r="X91" s="231">
        <v>8790.1219199999996</v>
      </c>
      <c r="Y91" s="2">
        <v>24</v>
      </c>
      <c r="Z91" s="231">
        <v>124</v>
      </c>
      <c r="AA91" s="233">
        <v>165758.39999999997</v>
      </c>
      <c r="AB91" s="232">
        <v>408</v>
      </c>
      <c r="AC91" s="237">
        <v>2830244.7400000035</v>
      </c>
      <c r="AD91" s="231">
        <f>VLOOKUP(B91,'Historic CDM'!$N$127:$S$138,2,FALSE)/12</f>
        <v>146127.23832185424</v>
      </c>
      <c r="AE91" s="2">
        <f t="shared" si="167"/>
        <v>2976371.9783218578</v>
      </c>
      <c r="AF91" s="246">
        <v>4785.0776820856481</v>
      </c>
      <c r="AG91" s="231">
        <v>1566670.570000001</v>
      </c>
      <c r="AH91" s="231">
        <f>VLOOKUP(B91,'Historic CDM'!$N$127:$S$138,3,FALSE)/12</f>
        <v>72030.665310460856</v>
      </c>
      <c r="AI91" s="2">
        <f t="shared" si="168"/>
        <v>1638701.2353104618</v>
      </c>
      <c r="AJ91" s="247">
        <v>723.09201850412865</v>
      </c>
      <c r="AK91" s="231">
        <v>2420354.4</v>
      </c>
      <c r="AL91" s="231">
        <f>VLOOKUP(B91,'Historic CDM'!$N$127:$S$138,4,FALSE)/12</f>
        <v>232529.81632376826</v>
      </c>
      <c r="AM91" s="2">
        <f t="shared" si="169"/>
        <v>2652884.2163237683</v>
      </c>
      <c r="AN91" s="232">
        <v>7176.96</v>
      </c>
      <c r="AO91" s="4">
        <v>60.027336232365087</v>
      </c>
      <c r="AP91" s="231">
        <v>29099.7</v>
      </c>
      <c r="AQ91" s="232">
        <v>97</v>
      </c>
      <c r="AR91" s="232">
        <v>428</v>
      </c>
      <c r="AS91" s="231">
        <v>13063.8</v>
      </c>
      <c r="AT91">
        <v>36</v>
      </c>
      <c r="AU91" s="100">
        <f>'Weather Thunder Bay'!D103</f>
        <v>136.19999999999999</v>
      </c>
      <c r="AV91" s="100">
        <f>'Weather Thunder Bay'!E103</f>
        <v>3.1</v>
      </c>
      <c r="AW91" s="100">
        <f>'Weather Thunder Bay'!F103</f>
        <v>91.8</v>
      </c>
      <c r="AX91" s="100">
        <f>'Weather Thunder Bay'!G103</f>
        <v>18.7</v>
      </c>
      <c r="AY91" s="100">
        <f>'Weather Thunder Bay'!H103</f>
        <v>59.7</v>
      </c>
      <c r="AZ91" s="100">
        <f>'Weather Thunder Bay'!I103</f>
        <v>46.6</v>
      </c>
      <c r="BA91" s="100">
        <f>'Weather Thunder Bay'!J103</f>
        <v>39.5</v>
      </c>
      <c r="BB91" s="100">
        <f>'Weather Thunder Bay'!K103</f>
        <v>86.4</v>
      </c>
      <c r="BC91" s="100">
        <f>'Weather Thunder Bay'!L103</f>
        <v>23.1</v>
      </c>
      <c r="BD91" s="100">
        <f>'Weather Thunder Bay'!M103</f>
        <v>130</v>
      </c>
      <c r="BE91" s="100">
        <f>'Weather Thunder Bay'!N103</f>
        <v>10.8</v>
      </c>
      <c r="BF91" s="100">
        <f>'Weather Thunder Bay'!O103</f>
        <v>177.7</v>
      </c>
      <c r="BG91" s="100">
        <f>'Weather Thunder Bay'!P103</f>
        <v>3.7</v>
      </c>
      <c r="BH91" s="100">
        <f>'Weather Thunder Bay'!Q103</f>
        <v>230.6</v>
      </c>
      <c r="BI91" s="100">
        <f>'Weather Thunder Bay'!R103</f>
        <v>15.563333333333333</v>
      </c>
      <c r="BJ91" s="100">
        <f>'Weather Kenora'!D103</f>
        <v>97.7</v>
      </c>
      <c r="BK91" s="100">
        <f>'Weather Kenora'!E103</f>
        <v>27.9</v>
      </c>
      <c r="BL91" s="100">
        <f>'Weather Kenora'!F103</f>
        <v>62.5</v>
      </c>
      <c r="BM91" s="100">
        <f>'Weather Kenora'!G103</f>
        <v>52.7</v>
      </c>
      <c r="BN91" s="100">
        <f>'Weather Kenora'!H103</f>
        <v>35.200000000000003</v>
      </c>
      <c r="BO91" s="100">
        <f>'Weather Kenora'!I103</f>
        <v>85.4</v>
      </c>
      <c r="BP91" s="100">
        <f>'Weather Kenora'!J103</f>
        <v>16.600000000000001</v>
      </c>
      <c r="BQ91" s="100">
        <f>'Weather Kenora'!K103</f>
        <v>126.8</v>
      </c>
      <c r="BR91" s="100">
        <f>'Weather Kenora'!L103</f>
        <v>6.5</v>
      </c>
      <c r="BS91" s="100">
        <f>'Weather Kenora'!M103</f>
        <v>176.7</v>
      </c>
      <c r="BT91" s="100">
        <f>'Weather Kenora'!N103</f>
        <v>1.2</v>
      </c>
      <c r="BU91" s="100">
        <f>'Weather Kenora'!O103</f>
        <v>231.4</v>
      </c>
      <c r="BV91" s="100">
        <f>'Weather Kenora'!P103</f>
        <v>0</v>
      </c>
      <c r="BW91" s="100">
        <f>'Weather Kenora'!Q103</f>
        <v>290.2</v>
      </c>
      <c r="BX91" s="100">
        <f>'Weather Kenora'!R103</f>
        <v>17.673333333333336</v>
      </c>
      <c r="BY91" s="5">
        <f>'Economic Variables'!D105</f>
        <v>6459.7</v>
      </c>
      <c r="BZ91" s="5">
        <f>'Economic Variables'!E105</f>
        <v>6498.5</v>
      </c>
      <c r="CA91" s="5">
        <f>'Economic Variables'!F105</f>
        <v>53.9</v>
      </c>
      <c r="CB91" s="5">
        <f>'Economic Variables'!G105</f>
        <v>54.5</v>
      </c>
      <c r="CC91" s="68">
        <f>'Economic Variables'!H105</f>
        <v>716151.8</v>
      </c>
      <c r="CD91" s="5">
        <f>'Economic Variables'!I105</f>
        <v>8734.2999999999993</v>
      </c>
      <c r="CE91" s="5">
        <f>'Economic Variables'!J105</f>
        <v>8058.6</v>
      </c>
      <c r="CF91" s="5">
        <f>'Economic Variables'!K105</f>
        <v>436.5</v>
      </c>
      <c r="CG91" s="5">
        <f>'Economic Variables'!L105</f>
        <v>6462.7</v>
      </c>
      <c r="CH91" s="5">
        <f>'Economic Variables'!M105</f>
        <v>261.60000000000002</v>
      </c>
      <c r="CI91" s="5">
        <f>'Economic Variables'!N105</f>
        <v>945</v>
      </c>
      <c r="CJ91" s="5">
        <f t="shared" si="241"/>
        <v>15197</v>
      </c>
      <c r="CK91" s="5">
        <f>'Economic Variables'!P105</f>
        <v>654855</v>
      </c>
      <c r="CL91" s="5">
        <f>'Economic Variables'!Q105</f>
        <v>9005</v>
      </c>
      <c r="CM91" s="5">
        <f>'Economic Variables'!R105</f>
        <v>5835</v>
      </c>
      <c r="CN91" s="5">
        <f>'Economic Variables'!S105</f>
        <v>3005</v>
      </c>
      <c r="CO91" s="5">
        <f>'Economic Variables'!W105</f>
        <v>38441.999999999978</v>
      </c>
      <c r="CP91" s="5">
        <f>'Economic Variables'!X105</f>
        <v>106</v>
      </c>
      <c r="CQ91" s="5">
        <f>'Economic Variables'!Y105</f>
        <v>4</v>
      </c>
      <c r="CR91" s="5">
        <f t="shared" si="133"/>
        <v>90</v>
      </c>
      <c r="CS91" s="69">
        <f t="shared" si="242"/>
        <v>1.954242509439325</v>
      </c>
      <c r="CT91" s="5">
        <f t="shared" si="243"/>
        <v>8100</v>
      </c>
      <c r="CU91">
        <f t="shared" ref="CU91:DI91" si="273">CU79</f>
        <v>0</v>
      </c>
      <c r="CV91">
        <f t="shared" si="273"/>
        <v>0</v>
      </c>
      <c r="CW91">
        <f t="shared" si="273"/>
        <v>0</v>
      </c>
      <c r="CX91">
        <f t="shared" si="273"/>
        <v>0</v>
      </c>
      <c r="CY91">
        <f t="shared" si="273"/>
        <v>0</v>
      </c>
      <c r="CZ91">
        <f t="shared" si="273"/>
        <v>1</v>
      </c>
      <c r="DA91">
        <f t="shared" si="273"/>
        <v>0</v>
      </c>
      <c r="DB91">
        <f t="shared" si="273"/>
        <v>0</v>
      </c>
      <c r="DC91">
        <f t="shared" si="273"/>
        <v>0</v>
      </c>
      <c r="DD91">
        <f t="shared" si="273"/>
        <v>0</v>
      </c>
      <c r="DE91">
        <f t="shared" si="273"/>
        <v>0</v>
      </c>
      <c r="DF91">
        <f t="shared" si="273"/>
        <v>0</v>
      </c>
      <c r="DG91">
        <f t="shared" si="273"/>
        <v>0</v>
      </c>
      <c r="DH91">
        <f t="shared" si="273"/>
        <v>0</v>
      </c>
      <c r="DI91">
        <f t="shared" si="273"/>
        <v>0</v>
      </c>
      <c r="DJ91">
        <f t="shared" si="238"/>
        <v>30</v>
      </c>
      <c r="DK91">
        <v>22</v>
      </c>
      <c r="DL91">
        <v>1</v>
      </c>
      <c r="DM91">
        <v>0.5</v>
      </c>
      <c r="DN91">
        <f t="shared" si="207"/>
        <v>1</v>
      </c>
      <c r="DO91">
        <v>0.5</v>
      </c>
      <c r="DP91" s="61">
        <f t="shared" si="170"/>
        <v>136.19999999999999</v>
      </c>
      <c r="DQ91" s="61">
        <f t="shared" si="171"/>
        <v>3.1</v>
      </c>
      <c r="DR91" s="61">
        <f t="shared" si="172"/>
        <v>91.8</v>
      </c>
      <c r="DS91" s="61">
        <f t="shared" si="173"/>
        <v>18.7</v>
      </c>
      <c r="DT91" s="61">
        <f t="shared" si="174"/>
        <v>59.7</v>
      </c>
      <c r="DU91" s="61">
        <f t="shared" si="175"/>
        <v>46.6</v>
      </c>
      <c r="DV91" s="61">
        <f t="shared" si="176"/>
        <v>39.5</v>
      </c>
      <c r="DW91" s="61">
        <f t="shared" si="177"/>
        <v>86.4</v>
      </c>
      <c r="DX91" s="61">
        <f t="shared" si="178"/>
        <v>23.1</v>
      </c>
      <c r="DY91" s="61">
        <f t="shared" si="179"/>
        <v>130</v>
      </c>
      <c r="DZ91" s="61">
        <f t="shared" si="180"/>
        <v>10.8</v>
      </c>
      <c r="EA91" s="61">
        <f t="shared" si="181"/>
        <v>177.7</v>
      </c>
      <c r="EB91" s="61">
        <f t="shared" si="182"/>
        <v>3.7</v>
      </c>
      <c r="EC91" s="61">
        <f t="shared" si="183"/>
        <v>230.6</v>
      </c>
      <c r="ED91" s="61">
        <f t="shared" si="184"/>
        <v>97.7</v>
      </c>
      <c r="EE91" s="61">
        <f t="shared" si="185"/>
        <v>27.9</v>
      </c>
      <c r="EF91" s="61">
        <f t="shared" si="186"/>
        <v>62.5</v>
      </c>
      <c r="EG91" s="61">
        <f t="shared" si="187"/>
        <v>52.7</v>
      </c>
      <c r="EH91" s="61">
        <f t="shared" si="188"/>
        <v>35.200000000000003</v>
      </c>
      <c r="EI91" s="61">
        <f t="shared" si="189"/>
        <v>85.4</v>
      </c>
      <c r="EJ91" s="61">
        <f t="shared" si="190"/>
        <v>16.600000000000001</v>
      </c>
      <c r="EK91" s="61">
        <f t="shared" si="191"/>
        <v>126.8</v>
      </c>
      <c r="EL91" s="61">
        <f t="shared" si="192"/>
        <v>6.5</v>
      </c>
      <c r="EM91" s="61">
        <f t="shared" si="193"/>
        <v>176.7</v>
      </c>
      <c r="EN91" s="61">
        <f t="shared" si="194"/>
        <v>1.2</v>
      </c>
      <c r="EO91" s="61">
        <f t="shared" si="195"/>
        <v>231.4</v>
      </c>
      <c r="EP91" s="61">
        <f t="shared" si="196"/>
        <v>0</v>
      </c>
      <c r="EQ91" s="61">
        <f t="shared" si="197"/>
        <v>290.2</v>
      </c>
      <c r="ER91" s="67">
        <f t="shared" si="245"/>
        <v>19.329998764641221</v>
      </c>
      <c r="ES91" s="67">
        <f t="shared" si="246"/>
        <v>69.85763414389082</v>
      </c>
      <c r="ET91" s="67">
        <f t="shared" si="247"/>
        <v>1788.2015747103808</v>
      </c>
      <c r="EU91" s="67">
        <f t="shared" si="248"/>
        <v>44544.831117856011</v>
      </c>
      <c r="EV91" s="61">
        <f t="shared" si="249"/>
        <v>1311.3478214542793</v>
      </c>
      <c r="EW91" s="61">
        <f t="shared" si="250"/>
        <v>32666.209486427742</v>
      </c>
      <c r="EX91" s="16">
        <f t="shared" si="251"/>
        <v>27923009.37999979</v>
      </c>
      <c r="EY91" s="16">
        <f t="shared" si="252"/>
        <v>1716736.3166171445</v>
      </c>
      <c r="EZ91" s="16">
        <f t="shared" si="253"/>
        <v>29639745.696616936</v>
      </c>
      <c r="FA91" s="16">
        <f t="shared" si="254"/>
        <v>50764.342076501438</v>
      </c>
      <c r="FB91" s="16">
        <f t="shared" si="255"/>
        <v>10223884.860000037</v>
      </c>
      <c r="FC91" s="16">
        <f t="shared" si="256"/>
        <v>1187542.0998604873</v>
      </c>
      <c r="FD91" s="16">
        <f t="shared" si="257"/>
        <v>11411426.959860524</v>
      </c>
      <c r="FE91" s="16">
        <f t="shared" si="258"/>
        <v>5386.254865970197</v>
      </c>
      <c r="FF91" s="16">
        <f t="shared" si="259"/>
        <v>19133666.050000004</v>
      </c>
      <c r="FG91" s="16">
        <f t="shared" si="260"/>
        <v>1403379.7553172242</v>
      </c>
      <c r="FH91" s="16">
        <f t="shared" si="261"/>
        <v>20537045.805317227</v>
      </c>
      <c r="FI91" s="16">
        <f t="shared" si="262"/>
        <v>53149.990000000013</v>
      </c>
      <c r="FJ91" s="16">
        <f t="shared" si="263"/>
        <v>514.62733623236511</v>
      </c>
      <c r="FK91" s="16">
        <f t="shared" si="264"/>
        <v>11844527.700000001</v>
      </c>
      <c r="FL91" s="16">
        <f t="shared" si="265"/>
        <v>2855266.568892485</v>
      </c>
      <c r="FM91" s="16">
        <f t="shared" si="266"/>
        <v>14699794.268892486</v>
      </c>
      <c r="FN91" s="16">
        <f t="shared" si="267"/>
        <v>39983.979999999996</v>
      </c>
      <c r="FO91" s="16">
        <f t="shared" si="268"/>
        <v>15</v>
      </c>
      <c r="FP91" s="16">
        <f t="shared" si="198"/>
        <v>384007.5</v>
      </c>
      <c r="FQ91" s="16">
        <f t="shared" si="199"/>
        <v>1607.2499999999998</v>
      </c>
      <c r="FR91" s="16">
        <f t="shared" si="200"/>
        <v>13638</v>
      </c>
      <c r="FS91" s="16">
        <f t="shared" si="201"/>
        <v>8790.1219199999996</v>
      </c>
      <c r="FT91" s="16">
        <f t="shared" si="202"/>
        <v>24</v>
      </c>
      <c r="FU91" s="16">
        <f t="shared" si="203"/>
        <v>260.2</v>
      </c>
      <c r="FV91" s="16">
        <f t="shared" si="204"/>
        <v>178822.19999999995</v>
      </c>
      <c r="FW91" s="16">
        <f t="shared" si="205"/>
        <v>444</v>
      </c>
      <c r="FX91">
        <f t="shared" si="206"/>
        <v>136.19999999999999</v>
      </c>
      <c r="FY91">
        <f t="shared" si="234"/>
        <v>3.1</v>
      </c>
      <c r="FZ91">
        <f t="shared" si="235"/>
        <v>91.8</v>
      </c>
      <c r="GA91">
        <f t="shared" si="236"/>
        <v>18.7</v>
      </c>
      <c r="GB91">
        <f t="shared" si="209"/>
        <v>59.7</v>
      </c>
      <c r="GC91">
        <f t="shared" si="210"/>
        <v>46.6</v>
      </c>
      <c r="GD91">
        <f t="shared" si="211"/>
        <v>39.5</v>
      </c>
      <c r="GE91">
        <f t="shared" si="212"/>
        <v>86.4</v>
      </c>
      <c r="GF91">
        <f t="shared" si="213"/>
        <v>23.1</v>
      </c>
      <c r="GG91">
        <f t="shared" si="214"/>
        <v>130</v>
      </c>
      <c r="GH91">
        <f t="shared" si="215"/>
        <v>10.8</v>
      </c>
      <c r="GI91">
        <f t="shared" si="216"/>
        <v>177.7</v>
      </c>
      <c r="GJ91">
        <f t="shared" si="217"/>
        <v>3.7</v>
      </c>
      <c r="GK91">
        <f t="shared" si="218"/>
        <v>230.6</v>
      </c>
      <c r="GL91">
        <f t="shared" si="219"/>
        <v>15.563333333333333</v>
      </c>
      <c r="GM91">
        <f t="shared" si="220"/>
        <v>97.7</v>
      </c>
      <c r="GN91">
        <f t="shared" si="221"/>
        <v>27.9</v>
      </c>
      <c r="GO91">
        <f t="shared" si="222"/>
        <v>62.5</v>
      </c>
      <c r="GP91">
        <f t="shared" si="223"/>
        <v>52.7</v>
      </c>
      <c r="GQ91">
        <f t="shared" si="224"/>
        <v>35.200000000000003</v>
      </c>
      <c r="GR91">
        <f t="shared" si="225"/>
        <v>85.4</v>
      </c>
      <c r="GS91">
        <f t="shared" si="226"/>
        <v>16.600000000000001</v>
      </c>
      <c r="GT91">
        <f t="shared" si="227"/>
        <v>126.8</v>
      </c>
      <c r="GU91">
        <f t="shared" si="228"/>
        <v>6.5</v>
      </c>
      <c r="GV91">
        <f t="shared" si="229"/>
        <v>176.7</v>
      </c>
      <c r="GW91">
        <f t="shared" si="230"/>
        <v>1.2</v>
      </c>
      <c r="GX91">
        <f t="shared" si="231"/>
        <v>231.4</v>
      </c>
      <c r="GY91">
        <f t="shared" si="232"/>
        <v>0</v>
      </c>
      <c r="GZ91">
        <f t="shared" si="233"/>
        <v>290.2</v>
      </c>
      <c r="HA91" s="2">
        <f t="shared" si="138"/>
        <v>54</v>
      </c>
      <c r="HB91" s="2">
        <f t="shared" si="138"/>
        <v>42</v>
      </c>
      <c r="HC91" s="2">
        <f t="shared" si="138"/>
        <v>30</v>
      </c>
      <c r="HD91" s="2">
        <f t="shared" si="138"/>
        <v>18</v>
      </c>
      <c r="HE91" s="2">
        <f t="shared" si="138"/>
        <v>6</v>
      </c>
    </row>
    <row r="92" spans="1:213" x14ac:dyDescent="0.25">
      <c r="A92" s="3">
        <v>44013</v>
      </c>
      <c r="B92">
        <f t="shared" si="240"/>
        <v>2020</v>
      </c>
      <c r="C92" s="2">
        <v>28351393.939999875</v>
      </c>
      <c r="D92" s="2">
        <f>VLOOKUP(B92,'Historic CDM'!$B$127:$I$138,2,FALSE)/12</f>
        <v>1570609.0782952902</v>
      </c>
      <c r="E92" s="2">
        <f t="shared" si="163"/>
        <v>29922003.018295165</v>
      </c>
      <c r="F92" s="2">
        <v>45989.632197207895</v>
      </c>
      <c r="G92" s="230">
        <v>10045646.81999997</v>
      </c>
      <c r="H92" s="2">
        <f>VLOOKUP(B92,'Historic CDM'!$B$127:$I$138,3,FALSE)/12</f>
        <v>1115511.4345500264</v>
      </c>
      <c r="I92" s="2">
        <f t="shared" si="164"/>
        <v>11161158.254549997</v>
      </c>
      <c r="J92" s="230">
        <v>4664.5814237330342</v>
      </c>
      <c r="K92" s="230">
        <v>19060883.809999995</v>
      </c>
      <c r="L92" s="2">
        <f>VLOOKUP(B92,'Historic CDM'!$B$127:$I$138,4,FALSE)/12</f>
        <v>1170849.9389934558</v>
      </c>
      <c r="M92" s="2">
        <f t="shared" si="165"/>
        <v>20231733.748993449</v>
      </c>
      <c r="N92" s="234">
        <v>48473.119999999981</v>
      </c>
      <c r="O92" s="16">
        <v>456.4</v>
      </c>
      <c r="P92" s="230">
        <v>12745517.32</v>
      </c>
      <c r="Q92" s="231">
        <f>VLOOKUP(B92,'Historic CDM'!$B$127:$I$138,5,FALSE)/12</f>
        <v>2855266.568892485</v>
      </c>
      <c r="R92" s="2">
        <f t="shared" si="166"/>
        <v>15600783.888892485</v>
      </c>
      <c r="S92" s="2">
        <v>39851.56</v>
      </c>
      <c r="T92" s="231">
        <v>15</v>
      </c>
      <c r="U92" s="230">
        <v>363906.52</v>
      </c>
      <c r="V92" s="2">
        <v>1467.37</v>
      </c>
      <c r="W92" s="2">
        <v>13210</v>
      </c>
      <c r="X92" s="231">
        <v>8790.1219199999996</v>
      </c>
      <c r="Y92" s="2">
        <v>24</v>
      </c>
      <c r="Z92" s="231">
        <v>124</v>
      </c>
      <c r="AA92" s="233">
        <v>165758.86000000002</v>
      </c>
      <c r="AB92" s="232">
        <v>408</v>
      </c>
      <c r="AC92" s="237">
        <v>3338247.2199999969</v>
      </c>
      <c r="AD92" s="231">
        <f>VLOOKUP(B92,'Historic CDM'!$N$127:$S$138,2,FALSE)/12</f>
        <v>146127.23832185424</v>
      </c>
      <c r="AE92" s="2">
        <f t="shared" si="167"/>
        <v>3484374.4583218512</v>
      </c>
      <c r="AF92" s="246">
        <v>4784.0388410428241</v>
      </c>
      <c r="AG92" s="231">
        <v>1818434.7200000021</v>
      </c>
      <c r="AH92" s="231">
        <f>VLOOKUP(B92,'Historic CDM'!$N$127:$S$138,3,FALSE)/12</f>
        <v>72030.665310460856</v>
      </c>
      <c r="AI92" s="2">
        <f t="shared" si="168"/>
        <v>1890465.3853104629</v>
      </c>
      <c r="AJ92" s="247">
        <v>722.54600925206432</v>
      </c>
      <c r="AK92" s="231">
        <v>2884844.5000000005</v>
      </c>
      <c r="AL92" s="231">
        <f>VLOOKUP(B92,'Historic CDM'!$N$127:$S$138,4,FALSE)/12</f>
        <v>232529.81632376826</v>
      </c>
      <c r="AM92" s="2">
        <f t="shared" si="169"/>
        <v>3117374.3163237688</v>
      </c>
      <c r="AN92" s="232">
        <v>7437.5999999999985</v>
      </c>
      <c r="AO92" s="4">
        <v>60.013668116182544</v>
      </c>
      <c r="AP92" s="231">
        <v>19545.189999999999</v>
      </c>
      <c r="AQ92" s="232">
        <v>97</v>
      </c>
      <c r="AR92" s="232">
        <v>428</v>
      </c>
      <c r="AS92" s="231">
        <v>13498.949999999999</v>
      </c>
      <c r="AT92">
        <v>36</v>
      </c>
      <c r="AU92" s="100">
        <f>'Weather Thunder Bay'!D104</f>
        <v>32.5</v>
      </c>
      <c r="AV92" s="100">
        <f>'Weather Thunder Bay'!E104</f>
        <v>31.8</v>
      </c>
      <c r="AW92" s="100">
        <f>'Weather Thunder Bay'!F104</f>
        <v>8.4</v>
      </c>
      <c r="AX92" s="100">
        <f>'Weather Thunder Bay'!G104</f>
        <v>69.7</v>
      </c>
      <c r="AY92" s="100">
        <f>'Weather Thunder Bay'!H104</f>
        <v>1.8</v>
      </c>
      <c r="AZ92" s="100">
        <f>'Weather Thunder Bay'!I104</f>
        <v>125.1</v>
      </c>
      <c r="BA92" s="100">
        <f>'Weather Thunder Bay'!J104</f>
        <v>0</v>
      </c>
      <c r="BB92" s="100">
        <f>'Weather Thunder Bay'!K104</f>
        <v>185.3</v>
      </c>
      <c r="BC92" s="100">
        <f>'Weather Thunder Bay'!L104</f>
        <v>0</v>
      </c>
      <c r="BD92" s="100">
        <f>'Weather Thunder Bay'!M104</f>
        <v>247.3</v>
      </c>
      <c r="BE92" s="100">
        <f>'Weather Thunder Bay'!N104</f>
        <v>0</v>
      </c>
      <c r="BF92" s="100">
        <f>'Weather Thunder Bay'!O104</f>
        <v>309.3</v>
      </c>
      <c r="BG92" s="100">
        <f>'Weather Thunder Bay'!P104</f>
        <v>0</v>
      </c>
      <c r="BH92" s="100">
        <f>'Weather Thunder Bay'!Q104</f>
        <v>371.3</v>
      </c>
      <c r="BI92" s="100">
        <f>'Weather Thunder Bay'!R104</f>
        <v>19.977419354838712</v>
      </c>
      <c r="BJ92" s="100">
        <f>'Weather Kenora'!D104</f>
        <v>13.2</v>
      </c>
      <c r="BK92" s="100">
        <f>'Weather Kenora'!E104</f>
        <v>56.1</v>
      </c>
      <c r="BL92" s="100">
        <f>'Weather Kenora'!F104</f>
        <v>3</v>
      </c>
      <c r="BM92" s="100">
        <f>'Weather Kenora'!G104</f>
        <v>107.9</v>
      </c>
      <c r="BN92" s="100">
        <f>'Weather Kenora'!H104</f>
        <v>0</v>
      </c>
      <c r="BO92" s="100">
        <f>'Weather Kenora'!I104</f>
        <v>166.9</v>
      </c>
      <c r="BP92" s="100">
        <f>'Weather Kenora'!J104</f>
        <v>0</v>
      </c>
      <c r="BQ92" s="100">
        <f>'Weather Kenora'!K104</f>
        <v>228.9</v>
      </c>
      <c r="BR92" s="100">
        <f>'Weather Kenora'!L104</f>
        <v>0</v>
      </c>
      <c r="BS92" s="100">
        <f>'Weather Kenora'!M104</f>
        <v>290.89999999999998</v>
      </c>
      <c r="BT92" s="100">
        <f>'Weather Kenora'!N104</f>
        <v>0</v>
      </c>
      <c r="BU92" s="100">
        <f>'Weather Kenora'!O104</f>
        <v>352.9</v>
      </c>
      <c r="BV92" s="100">
        <f>'Weather Kenora'!P104</f>
        <v>0</v>
      </c>
      <c r="BW92" s="100">
        <f>'Weather Kenora'!Q104</f>
        <v>414.9</v>
      </c>
      <c r="BX92" s="100">
        <f>'Weather Kenora'!R104</f>
        <v>21.383870967741938</v>
      </c>
      <c r="BY92" s="5">
        <f>'Economic Variables'!D106</f>
        <v>6643.5</v>
      </c>
      <c r="BZ92" s="5">
        <f>'Economic Variables'!E106</f>
        <v>6711.9</v>
      </c>
      <c r="CA92" s="5">
        <f>'Economic Variables'!F106</f>
        <v>55.5</v>
      </c>
      <c r="CB92" s="5">
        <f>'Economic Variables'!G106</f>
        <v>56.9</v>
      </c>
      <c r="CC92" s="68">
        <f>'Economic Variables'!H106</f>
        <v>716151.8</v>
      </c>
      <c r="CD92" s="5">
        <f>'Economic Variables'!I106</f>
        <v>8734.2999999999993</v>
      </c>
      <c r="CE92" s="5">
        <f>'Economic Variables'!J106</f>
        <v>8058.6</v>
      </c>
      <c r="CF92" s="5">
        <f>'Economic Variables'!K106</f>
        <v>436.5</v>
      </c>
      <c r="CG92" s="5">
        <f>'Economic Variables'!L106</f>
        <v>6462.7</v>
      </c>
      <c r="CH92" s="5">
        <f>'Economic Variables'!M106</f>
        <v>261.60000000000002</v>
      </c>
      <c r="CI92" s="5">
        <f>'Economic Variables'!N106</f>
        <v>945</v>
      </c>
      <c r="CJ92" s="5">
        <f t="shared" si="241"/>
        <v>15197</v>
      </c>
      <c r="CK92" s="5">
        <f>'Economic Variables'!P106</f>
        <v>719930</v>
      </c>
      <c r="CL92" s="5">
        <f>'Economic Variables'!Q106</f>
        <v>9105</v>
      </c>
      <c r="CM92" s="5">
        <f>'Economic Variables'!R106</f>
        <v>5992</v>
      </c>
      <c r="CN92" s="5">
        <f>'Economic Variables'!S106</f>
        <v>3094</v>
      </c>
      <c r="CO92" s="5">
        <f>'Economic Variables'!W106</f>
        <v>39540.666666666642</v>
      </c>
      <c r="CP92" s="5">
        <f>'Economic Variables'!X106</f>
        <v>108.33333333333331</v>
      </c>
      <c r="CQ92" s="5">
        <f>'Economic Variables'!Y106</f>
        <v>4.333333333333333</v>
      </c>
      <c r="CR92" s="5">
        <f t="shared" si="133"/>
        <v>91</v>
      </c>
      <c r="CS92" s="69">
        <f t="shared" si="242"/>
        <v>1.9590413923210936</v>
      </c>
      <c r="CT92" s="5">
        <f t="shared" si="243"/>
        <v>8281</v>
      </c>
      <c r="CU92">
        <f t="shared" ref="CU92:DI92" si="274">CU80</f>
        <v>0</v>
      </c>
      <c r="CV92">
        <f t="shared" si="274"/>
        <v>0</v>
      </c>
      <c r="CW92">
        <f t="shared" si="274"/>
        <v>0</v>
      </c>
      <c r="CX92">
        <f t="shared" si="274"/>
        <v>0</v>
      </c>
      <c r="CY92">
        <f t="shared" si="274"/>
        <v>0</v>
      </c>
      <c r="CZ92">
        <f t="shared" si="274"/>
        <v>0</v>
      </c>
      <c r="DA92">
        <f t="shared" si="274"/>
        <v>1</v>
      </c>
      <c r="DB92">
        <f t="shared" si="274"/>
        <v>0</v>
      </c>
      <c r="DC92">
        <f t="shared" si="274"/>
        <v>0</v>
      </c>
      <c r="DD92">
        <f t="shared" si="274"/>
        <v>0</v>
      </c>
      <c r="DE92">
        <f t="shared" si="274"/>
        <v>0</v>
      </c>
      <c r="DF92">
        <f t="shared" si="274"/>
        <v>0</v>
      </c>
      <c r="DG92">
        <f t="shared" si="274"/>
        <v>0</v>
      </c>
      <c r="DH92">
        <f t="shared" si="274"/>
        <v>0</v>
      </c>
      <c r="DI92">
        <f t="shared" si="274"/>
        <v>0</v>
      </c>
      <c r="DJ92">
        <f t="shared" si="238"/>
        <v>31</v>
      </c>
      <c r="DK92">
        <v>22</v>
      </c>
      <c r="DL92">
        <v>1</v>
      </c>
      <c r="DM92">
        <v>0.5</v>
      </c>
      <c r="DN92">
        <f t="shared" si="207"/>
        <v>1</v>
      </c>
      <c r="DO92">
        <v>0</v>
      </c>
      <c r="DP92" s="61">
        <f t="shared" si="170"/>
        <v>32.5</v>
      </c>
      <c r="DQ92" s="61">
        <f t="shared" si="171"/>
        <v>31.8</v>
      </c>
      <c r="DR92" s="61">
        <f t="shared" si="172"/>
        <v>8.4</v>
      </c>
      <c r="DS92" s="61">
        <f t="shared" si="173"/>
        <v>69.7</v>
      </c>
      <c r="DT92" s="61">
        <f t="shared" si="174"/>
        <v>1.8</v>
      </c>
      <c r="DU92" s="61">
        <f t="shared" si="175"/>
        <v>125.1</v>
      </c>
      <c r="DV92" s="61">
        <f t="shared" si="176"/>
        <v>0</v>
      </c>
      <c r="DW92" s="61">
        <f t="shared" si="177"/>
        <v>185.3</v>
      </c>
      <c r="DX92" s="61">
        <f t="shared" si="178"/>
        <v>0</v>
      </c>
      <c r="DY92" s="61">
        <f t="shared" si="179"/>
        <v>247.3</v>
      </c>
      <c r="DZ92" s="61">
        <f t="shared" si="180"/>
        <v>0</v>
      </c>
      <c r="EA92" s="61">
        <f t="shared" si="181"/>
        <v>309.3</v>
      </c>
      <c r="EB92" s="61">
        <f t="shared" si="182"/>
        <v>0</v>
      </c>
      <c r="EC92" s="61">
        <f t="shared" si="183"/>
        <v>371.3</v>
      </c>
      <c r="ED92" s="61">
        <f t="shared" si="184"/>
        <v>13.2</v>
      </c>
      <c r="EE92" s="61">
        <f t="shared" si="185"/>
        <v>56.1</v>
      </c>
      <c r="EF92" s="61">
        <f t="shared" si="186"/>
        <v>3</v>
      </c>
      <c r="EG92" s="61">
        <f t="shared" si="187"/>
        <v>107.9</v>
      </c>
      <c r="EH92" s="61">
        <f t="shared" si="188"/>
        <v>0</v>
      </c>
      <c r="EI92" s="61">
        <f t="shared" si="189"/>
        <v>166.9</v>
      </c>
      <c r="EJ92" s="61">
        <f t="shared" si="190"/>
        <v>0</v>
      </c>
      <c r="EK92" s="61">
        <f t="shared" si="191"/>
        <v>228.9</v>
      </c>
      <c r="EL92" s="61">
        <f t="shared" si="192"/>
        <v>0</v>
      </c>
      <c r="EM92" s="61">
        <f t="shared" si="193"/>
        <v>290.89999999999998</v>
      </c>
      <c r="EN92" s="61">
        <f t="shared" si="194"/>
        <v>0</v>
      </c>
      <c r="EO92" s="61">
        <f t="shared" si="195"/>
        <v>352.9</v>
      </c>
      <c r="EP92" s="61">
        <f t="shared" si="196"/>
        <v>0</v>
      </c>
      <c r="EQ92" s="61">
        <f t="shared" si="197"/>
        <v>414.9</v>
      </c>
      <c r="ER92" s="67">
        <f t="shared" si="245"/>
        <v>20.98790222276606</v>
      </c>
      <c r="ES92" s="67">
        <f t="shared" si="246"/>
        <v>77.185352841769969</v>
      </c>
      <c r="ET92" s="67">
        <f t="shared" si="247"/>
        <v>2014.9523692328748</v>
      </c>
      <c r="EU92" s="67">
        <f t="shared" si="248"/>
        <v>47275.10269361359</v>
      </c>
      <c r="EV92" s="61">
        <f t="shared" si="249"/>
        <v>1429.9661975201047</v>
      </c>
      <c r="EW92" s="61">
        <f t="shared" si="250"/>
        <v>33550.072879338673</v>
      </c>
      <c r="EX92" s="16">
        <f t="shared" si="251"/>
        <v>31689641.15999987</v>
      </c>
      <c r="EY92" s="16">
        <f t="shared" si="252"/>
        <v>1716736.3166171445</v>
      </c>
      <c r="EZ92" s="16">
        <f t="shared" si="253"/>
        <v>33406377.476617016</v>
      </c>
      <c r="FA92" s="16">
        <f t="shared" si="254"/>
        <v>50773.671038250715</v>
      </c>
      <c r="FB92" s="16">
        <f t="shared" si="255"/>
        <v>11864081.539999973</v>
      </c>
      <c r="FC92" s="16">
        <f t="shared" si="256"/>
        <v>1187542.0998604873</v>
      </c>
      <c r="FD92" s="16">
        <f t="shared" si="257"/>
        <v>13051623.639860461</v>
      </c>
      <c r="FE92" s="16">
        <f t="shared" si="258"/>
        <v>5387.1274329850985</v>
      </c>
      <c r="FF92" s="16">
        <f t="shared" si="259"/>
        <v>21945728.309999995</v>
      </c>
      <c r="FG92" s="16">
        <f t="shared" si="260"/>
        <v>1403379.7553172242</v>
      </c>
      <c r="FH92" s="16">
        <f t="shared" si="261"/>
        <v>23349108.065317217</v>
      </c>
      <c r="FI92" s="16">
        <f t="shared" si="262"/>
        <v>55910.719999999979</v>
      </c>
      <c r="FJ92" s="16">
        <f t="shared" si="263"/>
        <v>516.41366811618252</v>
      </c>
      <c r="FK92" s="16">
        <f t="shared" si="264"/>
        <v>12745517.32</v>
      </c>
      <c r="FL92" s="16">
        <f t="shared" si="265"/>
        <v>2855266.568892485</v>
      </c>
      <c r="FM92" s="16">
        <f t="shared" si="266"/>
        <v>15600783.888892485</v>
      </c>
      <c r="FN92" s="16">
        <f t="shared" si="267"/>
        <v>39851.56</v>
      </c>
      <c r="FO92" s="16">
        <f t="shared" si="268"/>
        <v>15</v>
      </c>
      <c r="FP92" s="16">
        <f t="shared" si="198"/>
        <v>383451.71</v>
      </c>
      <c r="FQ92" s="16">
        <f t="shared" si="199"/>
        <v>1564.37</v>
      </c>
      <c r="FR92" s="16">
        <f t="shared" si="200"/>
        <v>13638</v>
      </c>
      <c r="FS92" s="16">
        <f t="shared" si="201"/>
        <v>8790.1219199999996</v>
      </c>
      <c r="FT92" s="16">
        <f t="shared" si="202"/>
        <v>24</v>
      </c>
      <c r="FU92" s="16">
        <f t="shared" si="203"/>
        <v>156.5</v>
      </c>
      <c r="FV92" s="16">
        <f t="shared" si="204"/>
        <v>179257.81000000003</v>
      </c>
      <c r="FW92" s="16">
        <f t="shared" si="205"/>
        <v>444</v>
      </c>
      <c r="FX92">
        <f t="shared" si="206"/>
        <v>32.5</v>
      </c>
      <c r="FY92">
        <f t="shared" si="234"/>
        <v>31.8</v>
      </c>
      <c r="FZ92">
        <f t="shared" si="235"/>
        <v>8.4</v>
      </c>
      <c r="GA92">
        <f t="shared" si="236"/>
        <v>69.7</v>
      </c>
      <c r="GB92">
        <f t="shared" si="209"/>
        <v>1.8</v>
      </c>
      <c r="GC92">
        <f t="shared" si="210"/>
        <v>125.1</v>
      </c>
      <c r="GD92">
        <f t="shared" si="211"/>
        <v>0</v>
      </c>
      <c r="GE92">
        <f t="shared" si="212"/>
        <v>185.3</v>
      </c>
      <c r="GF92">
        <f t="shared" si="213"/>
        <v>0</v>
      </c>
      <c r="GG92">
        <f t="shared" si="214"/>
        <v>247.3</v>
      </c>
      <c r="GH92">
        <f t="shared" si="215"/>
        <v>0</v>
      </c>
      <c r="GI92">
        <f t="shared" si="216"/>
        <v>309.3</v>
      </c>
      <c r="GJ92">
        <f t="shared" si="217"/>
        <v>0</v>
      </c>
      <c r="GK92">
        <f t="shared" si="218"/>
        <v>371.3</v>
      </c>
      <c r="GL92">
        <f t="shared" si="219"/>
        <v>19.977419354838712</v>
      </c>
      <c r="GM92">
        <f t="shared" si="220"/>
        <v>13.2</v>
      </c>
      <c r="GN92">
        <f t="shared" si="221"/>
        <v>56.1</v>
      </c>
      <c r="GO92">
        <f t="shared" si="222"/>
        <v>3</v>
      </c>
      <c r="GP92">
        <f t="shared" si="223"/>
        <v>107.9</v>
      </c>
      <c r="GQ92">
        <f t="shared" si="224"/>
        <v>0</v>
      </c>
      <c r="GR92">
        <f t="shared" si="225"/>
        <v>166.9</v>
      </c>
      <c r="GS92">
        <f t="shared" si="226"/>
        <v>0</v>
      </c>
      <c r="GT92">
        <f t="shared" si="227"/>
        <v>228.9</v>
      </c>
      <c r="GU92">
        <f t="shared" si="228"/>
        <v>0</v>
      </c>
      <c r="GV92">
        <f t="shared" si="229"/>
        <v>290.89999999999998</v>
      </c>
      <c r="GW92">
        <f t="shared" si="230"/>
        <v>0</v>
      </c>
      <c r="GX92">
        <f t="shared" si="231"/>
        <v>352.9</v>
      </c>
      <c r="GY92">
        <f t="shared" si="232"/>
        <v>0</v>
      </c>
      <c r="GZ92">
        <f t="shared" si="233"/>
        <v>414.9</v>
      </c>
      <c r="HA92" s="2">
        <f t="shared" si="138"/>
        <v>55</v>
      </c>
      <c r="HB92" s="2">
        <f t="shared" si="138"/>
        <v>43</v>
      </c>
      <c r="HC92" s="2">
        <f t="shared" si="138"/>
        <v>31</v>
      </c>
      <c r="HD92" s="2">
        <f t="shared" si="138"/>
        <v>19</v>
      </c>
      <c r="HE92" s="2">
        <f t="shared" si="138"/>
        <v>7</v>
      </c>
    </row>
    <row r="93" spans="1:213" x14ac:dyDescent="0.25">
      <c r="A93" s="3">
        <v>44044</v>
      </c>
      <c r="B93">
        <f t="shared" si="240"/>
        <v>2020</v>
      </c>
      <c r="C93" s="2">
        <v>26209191.750000015</v>
      </c>
      <c r="D93" s="2">
        <f>VLOOKUP(B93,'Historic CDM'!$B$127:$I$138,2,FALSE)/12</f>
        <v>1570609.0782952902</v>
      </c>
      <c r="E93" s="2">
        <f t="shared" si="163"/>
        <v>27779800.828295305</v>
      </c>
      <c r="F93" s="2">
        <v>45994.316098603944</v>
      </c>
      <c r="G93" s="230">
        <v>9541169.1599999685</v>
      </c>
      <c r="H93" s="2">
        <f>VLOOKUP(B93,'Historic CDM'!$B$127:$I$138,3,FALSE)/12</f>
        <v>1115511.4345500264</v>
      </c>
      <c r="I93" s="2">
        <f t="shared" si="164"/>
        <v>10656680.594549995</v>
      </c>
      <c r="J93" s="230">
        <v>4663.2907118665171</v>
      </c>
      <c r="K93" s="230">
        <v>18384912.469999995</v>
      </c>
      <c r="L93" s="2">
        <f>VLOOKUP(B93,'Historic CDM'!$B$127:$I$138,4,FALSE)/12</f>
        <v>1170849.9389934558</v>
      </c>
      <c r="M93" s="2">
        <f t="shared" si="165"/>
        <v>19555762.408993453</v>
      </c>
      <c r="N93" s="234">
        <v>46588.12000000001</v>
      </c>
      <c r="O93" s="16">
        <v>456.8</v>
      </c>
      <c r="P93" s="230">
        <v>12646352.35</v>
      </c>
      <c r="Q93" s="231">
        <f>VLOOKUP(B93,'Historic CDM'!$B$127:$I$138,5,FALSE)/12</f>
        <v>2855266.568892485</v>
      </c>
      <c r="R93" s="2">
        <f t="shared" si="166"/>
        <v>15501618.918892484</v>
      </c>
      <c r="S93" s="2">
        <v>39591.260000000009</v>
      </c>
      <c r="T93" s="231">
        <v>15</v>
      </c>
      <c r="U93" s="230">
        <v>432139.69</v>
      </c>
      <c r="V93" s="2">
        <v>1467.37</v>
      </c>
      <c r="W93" s="2">
        <v>13210</v>
      </c>
      <c r="X93" s="231">
        <v>8648.3457600000002</v>
      </c>
      <c r="Y93" s="2">
        <v>23</v>
      </c>
      <c r="Z93" s="231">
        <v>122</v>
      </c>
      <c r="AA93" s="233">
        <v>165758.86000000002</v>
      </c>
      <c r="AB93" s="232">
        <v>408</v>
      </c>
      <c r="AC93" s="237">
        <v>3068294.1100000101</v>
      </c>
      <c r="AD93" s="231">
        <f>VLOOKUP(B93,'Historic CDM'!$N$127:$S$138,2,FALSE)/12</f>
        <v>146127.23832185424</v>
      </c>
      <c r="AE93" s="2">
        <f t="shared" si="167"/>
        <v>3214421.3483218644</v>
      </c>
      <c r="AF93" s="246">
        <v>4780.019420521412</v>
      </c>
      <c r="AG93" s="231">
        <v>1749669.570000001</v>
      </c>
      <c r="AH93" s="231">
        <f>VLOOKUP(B93,'Historic CDM'!$N$127:$S$138,3,FALSE)/12</f>
        <v>72030.665310460856</v>
      </c>
      <c r="AI93" s="2">
        <f t="shared" si="168"/>
        <v>1821700.2353104618</v>
      </c>
      <c r="AJ93" s="247">
        <v>725.27300462603216</v>
      </c>
      <c r="AK93" s="231">
        <v>2849648.6499999994</v>
      </c>
      <c r="AL93" s="231">
        <f>VLOOKUP(B93,'Historic CDM'!$N$127:$S$138,4,FALSE)/12</f>
        <v>232529.81632376826</v>
      </c>
      <c r="AM93" s="2">
        <f t="shared" si="169"/>
        <v>3082178.4663237678</v>
      </c>
      <c r="AN93" s="232">
        <v>7285.36</v>
      </c>
      <c r="AO93" s="4">
        <v>60.006834058091272</v>
      </c>
      <c r="AP93" s="231">
        <v>19545.189999999999</v>
      </c>
      <c r="AQ93" s="232">
        <v>97</v>
      </c>
      <c r="AR93" s="232">
        <v>428</v>
      </c>
      <c r="AS93" s="231">
        <v>13498.949999999999</v>
      </c>
      <c r="AT93">
        <v>36</v>
      </c>
      <c r="AU93" s="100">
        <f>'Weather Thunder Bay'!D105</f>
        <v>95.2</v>
      </c>
      <c r="AV93" s="100">
        <f>'Weather Thunder Bay'!E105</f>
        <v>4.7</v>
      </c>
      <c r="AW93" s="100">
        <f>'Weather Thunder Bay'!F105</f>
        <v>50</v>
      </c>
      <c r="AX93" s="100">
        <f>'Weather Thunder Bay'!G105</f>
        <v>21.5</v>
      </c>
      <c r="AY93" s="100">
        <f>'Weather Thunder Bay'!H105</f>
        <v>23.6</v>
      </c>
      <c r="AZ93" s="100">
        <f>'Weather Thunder Bay'!I105</f>
        <v>57.1</v>
      </c>
      <c r="BA93" s="100">
        <f>'Weather Thunder Bay'!J105</f>
        <v>8.8000000000000007</v>
      </c>
      <c r="BB93" s="100">
        <f>'Weather Thunder Bay'!K105</f>
        <v>104.3</v>
      </c>
      <c r="BC93" s="100">
        <f>'Weather Thunder Bay'!L105</f>
        <v>1.9</v>
      </c>
      <c r="BD93" s="100">
        <f>'Weather Thunder Bay'!M105</f>
        <v>159.4</v>
      </c>
      <c r="BE93" s="100">
        <f>'Weather Thunder Bay'!N105</f>
        <v>0</v>
      </c>
      <c r="BF93" s="100">
        <f>'Weather Thunder Bay'!O105</f>
        <v>219.5</v>
      </c>
      <c r="BG93" s="100">
        <f>'Weather Thunder Bay'!P105</f>
        <v>0</v>
      </c>
      <c r="BH93" s="100">
        <f>'Weather Thunder Bay'!Q105</f>
        <v>281.5</v>
      </c>
      <c r="BI93" s="100">
        <f>'Weather Thunder Bay'!R105</f>
        <v>17.080645161290324</v>
      </c>
      <c r="BJ93" s="100">
        <f>'Weather Kenora'!D105</f>
        <v>37.200000000000003</v>
      </c>
      <c r="BK93" s="100">
        <f>'Weather Kenora'!E105</f>
        <v>25.3</v>
      </c>
      <c r="BL93" s="100">
        <f>'Weather Kenora'!F105</f>
        <v>11.3</v>
      </c>
      <c r="BM93" s="100">
        <f>'Weather Kenora'!G105</f>
        <v>61.4</v>
      </c>
      <c r="BN93" s="100">
        <f>'Weather Kenora'!H105</f>
        <v>3.1</v>
      </c>
      <c r="BO93" s="100">
        <f>'Weather Kenora'!I105</f>
        <v>115.2</v>
      </c>
      <c r="BP93" s="100">
        <f>'Weather Kenora'!J105</f>
        <v>0.7</v>
      </c>
      <c r="BQ93" s="100">
        <f>'Weather Kenora'!K105</f>
        <v>174.8</v>
      </c>
      <c r="BR93" s="100">
        <f>'Weather Kenora'!L105</f>
        <v>0</v>
      </c>
      <c r="BS93" s="100">
        <f>'Weather Kenora'!M105</f>
        <v>236.1</v>
      </c>
      <c r="BT93" s="100">
        <f>'Weather Kenora'!N105</f>
        <v>0</v>
      </c>
      <c r="BU93" s="100">
        <f>'Weather Kenora'!O105</f>
        <v>298.10000000000002</v>
      </c>
      <c r="BV93" s="100">
        <f>'Weather Kenora'!P105</f>
        <v>0</v>
      </c>
      <c r="BW93" s="100">
        <f>'Weather Kenora'!Q105</f>
        <v>360.1</v>
      </c>
      <c r="BX93" s="100">
        <f>'Weather Kenora'!R105</f>
        <v>19.616129032258065</v>
      </c>
      <c r="BY93" s="5">
        <f>'Economic Variables'!D107</f>
        <v>6879.1</v>
      </c>
      <c r="BZ93" s="5">
        <f>'Economic Variables'!E107</f>
        <v>6950.9</v>
      </c>
      <c r="CA93" s="5">
        <f>'Economic Variables'!F107</f>
        <v>57.5</v>
      </c>
      <c r="CB93" s="5">
        <f>'Economic Variables'!G107</f>
        <v>58.9</v>
      </c>
      <c r="CC93" s="68">
        <f>'Economic Variables'!H107</f>
        <v>716151.8</v>
      </c>
      <c r="CD93" s="5">
        <f>'Economic Variables'!I107</f>
        <v>8734.2999999999993</v>
      </c>
      <c r="CE93" s="5">
        <f>'Economic Variables'!J107</f>
        <v>8058.6</v>
      </c>
      <c r="CF93" s="5">
        <f>'Economic Variables'!K107</f>
        <v>436.5</v>
      </c>
      <c r="CG93" s="5">
        <f>'Economic Variables'!L107</f>
        <v>6462.7</v>
      </c>
      <c r="CH93" s="5">
        <f>'Economic Variables'!M107</f>
        <v>261.60000000000002</v>
      </c>
      <c r="CI93" s="5">
        <f>'Economic Variables'!N107</f>
        <v>945</v>
      </c>
      <c r="CJ93" s="5">
        <f t="shared" si="241"/>
        <v>15197</v>
      </c>
      <c r="CK93" s="5">
        <f>'Economic Variables'!P107</f>
        <v>719930</v>
      </c>
      <c r="CL93" s="5">
        <f>'Economic Variables'!Q107</f>
        <v>9105</v>
      </c>
      <c r="CM93" s="5">
        <f>'Economic Variables'!R107</f>
        <v>5992</v>
      </c>
      <c r="CN93" s="5">
        <f>'Economic Variables'!S107</f>
        <v>3094</v>
      </c>
      <c r="CO93" s="5">
        <f>'Economic Variables'!W107</f>
        <v>40639.333333333307</v>
      </c>
      <c r="CP93" s="5">
        <f>'Economic Variables'!X107</f>
        <v>110.66666666666669</v>
      </c>
      <c r="CQ93" s="5">
        <f>'Economic Variables'!Y107</f>
        <v>4.666666666666667</v>
      </c>
      <c r="CR93" s="5">
        <f t="shared" si="133"/>
        <v>92</v>
      </c>
      <c r="CS93" s="69">
        <f t="shared" si="242"/>
        <v>1.9637878273455553</v>
      </c>
      <c r="CT93" s="5">
        <f t="shared" si="243"/>
        <v>8464</v>
      </c>
      <c r="CU93">
        <f t="shared" ref="CU93:DI93" si="275">CU81</f>
        <v>0</v>
      </c>
      <c r="CV93">
        <f t="shared" si="275"/>
        <v>0</v>
      </c>
      <c r="CW93">
        <f t="shared" si="275"/>
        <v>0</v>
      </c>
      <c r="CX93">
        <f t="shared" si="275"/>
        <v>0</v>
      </c>
      <c r="CY93">
        <f t="shared" si="275"/>
        <v>0</v>
      </c>
      <c r="CZ93">
        <f t="shared" si="275"/>
        <v>0</v>
      </c>
      <c r="DA93">
        <f t="shared" si="275"/>
        <v>0</v>
      </c>
      <c r="DB93">
        <f t="shared" si="275"/>
        <v>1</v>
      </c>
      <c r="DC93">
        <f t="shared" si="275"/>
        <v>0</v>
      </c>
      <c r="DD93">
        <f t="shared" si="275"/>
        <v>0</v>
      </c>
      <c r="DE93">
        <f t="shared" si="275"/>
        <v>0</v>
      </c>
      <c r="DF93">
        <f t="shared" si="275"/>
        <v>0</v>
      </c>
      <c r="DG93">
        <f t="shared" si="275"/>
        <v>0</v>
      </c>
      <c r="DH93">
        <f t="shared" si="275"/>
        <v>0</v>
      </c>
      <c r="DI93">
        <f t="shared" si="275"/>
        <v>0</v>
      </c>
      <c r="DJ93">
        <f t="shared" si="238"/>
        <v>31</v>
      </c>
      <c r="DK93">
        <v>20</v>
      </c>
      <c r="DL93">
        <v>1</v>
      </c>
      <c r="DM93">
        <v>0.5</v>
      </c>
      <c r="DN93">
        <f t="shared" si="207"/>
        <v>1</v>
      </c>
      <c r="DO93">
        <v>0</v>
      </c>
      <c r="DP93" s="61">
        <f t="shared" si="170"/>
        <v>95.2</v>
      </c>
      <c r="DQ93" s="61">
        <f t="shared" si="171"/>
        <v>4.7</v>
      </c>
      <c r="DR93" s="61">
        <f t="shared" si="172"/>
        <v>50</v>
      </c>
      <c r="DS93" s="61">
        <f t="shared" si="173"/>
        <v>21.5</v>
      </c>
      <c r="DT93" s="61">
        <f t="shared" si="174"/>
        <v>23.6</v>
      </c>
      <c r="DU93" s="61">
        <f t="shared" si="175"/>
        <v>57.1</v>
      </c>
      <c r="DV93" s="61">
        <f t="shared" si="176"/>
        <v>8.8000000000000007</v>
      </c>
      <c r="DW93" s="61">
        <f t="shared" si="177"/>
        <v>104.3</v>
      </c>
      <c r="DX93" s="61">
        <f t="shared" si="178"/>
        <v>1.9</v>
      </c>
      <c r="DY93" s="61">
        <f t="shared" si="179"/>
        <v>159.4</v>
      </c>
      <c r="DZ93" s="61">
        <f t="shared" si="180"/>
        <v>0</v>
      </c>
      <c r="EA93" s="61">
        <f t="shared" si="181"/>
        <v>219.5</v>
      </c>
      <c r="EB93" s="61">
        <f t="shared" si="182"/>
        <v>0</v>
      </c>
      <c r="EC93" s="61">
        <f t="shared" si="183"/>
        <v>281.5</v>
      </c>
      <c r="ED93" s="61">
        <f t="shared" si="184"/>
        <v>37.200000000000003</v>
      </c>
      <c r="EE93" s="61">
        <f t="shared" si="185"/>
        <v>25.3</v>
      </c>
      <c r="EF93" s="61">
        <f t="shared" si="186"/>
        <v>11.3</v>
      </c>
      <c r="EG93" s="61">
        <f t="shared" si="187"/>
        <v>61.4</v>
      </c>
      <c r="EH93" s="61">
        <f t="shared" si="188"/>
        <v>3.1</v>
      </c>
      <c r="EI93" s="61">
        <f t="shared" si="189"/>
        <v>115.2</v>
      </c>
      <c r="EJ93" s="61">
        <f t="shared" si="190"/>
        <v>0.7</v>
      </c>
      <c r="EK93" s="61">
        <f t="shared" si="191"/>
        <v>174.8</v>
      </c>
      <c r="EL93" s="61">
        <f t="shared" si="192"/>
        <v>0</v>
      </c>
      <c r="EM93" s="61">
        <f t="shared" si="193"/>
        <v>236.1</v>
      </c>
      <c r="EN93" s="61">
        <f t="shared" si="194"/>
        <v>0</v>
      </c>
      <c r="EO93" s="61">
        <f t="shared" si="195"/>
        <v>298.10000000000002</v>
      </c>
      <c r="EP93" s="61">
        <f t="shared" si="196"/>
        <v>0</v>
      </c>
      <c r="EQ93" s="61">
        <f t="shared" si="197"/>
        <v>360.1</v>
      </c>
      <c r="ER93" s="67">
        <f t="shared" si="245"/>
        <v>19.483333667647784</v>
      </c>
      <c r="ES93" s="67">
        <f t="shared" si="246"/>
        <v>73.717019029504158</v>
      </c>
      <c r="ET93" s="67">
        <f t="shared" si="247"/>
        <v>2140.5169011595285</v>
      </c>
      <c r="EU93" s="67">
        <f t="shared" si="248"/>
        <v>51672.06306297495</v>
      </c>
      <c r="EV93" s="61">
        <f t="shared" si="249"/>
        <v>1380.9786459093732</v>
      </c>
      <c r="EW93" s="61">
        <f t="shared" si="250"/>
        <v>33336.814879338679</v>
      </c>
      <c r="EX93" s="16">
        <f t="shared" si="251"/>
        <v>29277485.860000025</v>
      </c>
      <c r="EY93" s="16">
        <f t="shared" si="252"/>
        <v>1716736.3166171445</v>
      </c>
      <c r="EZ93" s="16">
        <f t="shared" si="253"/>
        <v>30994222.176617168</v>
      </c>
      <c r="FA93" s="16">
        <f t="shared" si="254"/>
        <v>50774.335519125358</v>
      </c>
      <c r="FB93" s="16">
        <f t="shared" si="255"/>
        <v>11290838.729999969</v>
      </c>
      <c r="FC93" s="16">
        <f t="shared" si="256"/>
        <v>1187542.0998604873</v>
      </c>
      <c r="FD93" s="16">
        <f t="shared" si="257"/>
        <v>12478380.829860456</v>
      </c>
      <c r="FE93" s="16">
        <f t="shared" si="258"/>
        <v>5388.5637164925492</v>
      </c>
      <c r="FF93" s="16">
        <f t="shared" si="259"/>
        <v>21234561.119999994</v>
      </c>
      <c r="FG93" s="16">
        <f t="shared" si="260"/>
        <v>1403379.7553172242</v>
      </c>
      <c r="FH93" s="16">
        <f t="shared" si="261"/>
        <v>22637940.87531722</v>
      </c>
      <c r="FI93" s="16">
        <f t="shared" si="262"/>
        <v>53873.48000000001</v>
      </c>
      <c r="FJ93" s="16">
        <f t="shared" si="263"/>
        <v>516.80683405809123</v>
      </c>
      <c r="FK93" s="16">
        <f t="shared" si="264"/>
        <v>12646352.35</v>
      </c>
      <c r="FL93" s="16">
        <f t="shared" si="265"/>
        <v>2855266.568892485</v>
      </c>
      <c r="FM93" s="16">
        <f t="shared" si="266"/>
        <v>15501618.918892484</v>
      </c>
      <c r="FN93" s="16">
        <f t="shared" si="267"/>
        <v>39591.260000000009</v>
      </c>
      <c r="FO93" s="16">
        <f t="shared" si="268"/>
        <v>15</v>
      </c>
      <c r="FP93" s="16">
        <f t="shared" si="198"/>
        <v>451684.88</v>
      </c>
      <c r="FQ93" s="16">
        <f t="shared" si="199"/>
        <v>1564.37</v>
      </c>
      <c r="FR93" s="16">
        <f t="shared" si="200"/>
        <v>13638</v>
      </c>
      <c r="FS93" s="16">
        <f t="shared" si="201"/>
        <v>8648.3457600000002</v>
      </c>
      <c r="FT93" s="16">
        <f t="shared" si="202"/>
        <v>23</v>
      </c>
      <c r="FU93" s="16">
        <f t="shared" si="203"/>
        <v>217.2</v>
      </c>
      <c r="FV93" s="16">
        <f t="shared" si="204"/>
        <v>179257.81000000003</v>
      </c>
      <c r="FW93" s="16">
        <f t="shared" si="205"/>
        <v>444</v>
      </c>
      <c r="FX93">
        <f t="shared" si="206"/>
        <v>95.2</v>
      </c>
      <c r="FY93">
        <f t="shared" si="234"/>
        <v>4.7</v>
      </c>
      <c r="FZ93">
        <f t="shared" si="235"/>
        <v>50</v>
      </c>
      <c r="GA93">
        <f t="shared" si="236"/>
        <v>21.5</v>
      </c>
      <c r="GB93">
        <f t="shared" si="209"/>
        <v>23.6</v>
      </c>
      <c r="GC93">
        <f t="shared" si="210"/>
        <v>57.1</v>
      </c>
      <c r="GD93">
        <f t="shared" si="211"/>
        <v>8.8000000000000007</v>
      </c>
      <c r="GE93">
        <f t="shared" si="212"/>
        <v>104.3</v>
      </c>
      <c r="GF93">
        <f t="shared" si="213"/>
        <v>1.9</v>
      </c>
      <c r="GG93">
        <f t="shared" si="214"/>
        <v>159.4</v>
      </c>
      <c r="GH93">
        <f t="shared" si="215"/>
        <v>0</v>
      </c>
      <c r="GI93">
        <f t="shared" si="216"/>
        <v>219.5</v>
      </c>
      <c r="GJ93">
        <f t="shared" si="217"/>
        <v>0</v>
      </c>
      <c r="GK93">
        <f t="shared" si="218"/>
        <v>281.5</v>
      </c>
      <c r="GL93">
        <f t="shared" si="219"/>
        <v>17.080645161290324</v>
      </c>
      <c r="GM93">
        <f t="shared" si="220"/>
        <v>37.200000000000003</v>
      </c>
      <c r="GN93">
        <f t="shared" si="221"/>
        <v>25.3</v>
      </c>
      <c r="GO93">
        <f t="shared" si="222"/>
        <v>11.3</v>
      </c>
      <c r="GP93">
        <f t="shared" si="223"/>
        <v>61.4</v>
      </c>
      <c r="GQ93">
        <f t="shared" si="224"/>
        <v>3.1</v>
      </c>
      <c r="GR93">
        <f t="shared" si="225"/>
        <v>115.2</v>
      </c>
      <c r="GS93">
        <f t="shared" si="226"/>
        <v>0.7</v>
      </c>
      <c r="GT93">
        <f t="shared" si="227"/>
        <v>174.8</v>
      </c>
      <c r="GU93">
        <f t="shared" si="228"/>
        <v>0</v>
      </c>
      <c r="GV93">
        <f t="shared" si="229"/>
        <v>236.1</v>
      </c>
      <c r="GW93">
        <f t="shared" si="230"/>
        <v>0</v>
      </c>
      <c r="GX93">
        <f t="shared" si="231"/>
        <v>298.10000000000002</v>
      </c>
      <c r="GY93">
        <f t="shared" si="232"/>
        <v>0</v>
      </c>
      <c r="GZ93">
        <f t="shared" si="233"/>
        <v>360.1</v>
      </c>
      <c r="HA93" s="2">
        <f t="shared" si="138"/>
        <v>56</v>
      </c>
      <c r="HB93" s="2">
        <f t="shared" si="138"/>
        <v>44</v>
      </c>
      <c r="HC93" s="2">
        <f t="shared" si="138"/>
        <v>32</v>
      </c>
      <c r="HD93" s="2">
        <f t="shared" si="138"/>
        <v>20</v>
      </c>
      <c r="HE93" s="2">
        <f t="shared" si="138"/>
        <v>8</v>
      </c>
    </row>
    <row r="94" spans="1:213" x14ac:dyDescent="0.25">
      <c r="A94" s="3">
        <v>44075</v>
      </c>
      <c r="B94">
        <f t="shared" si="240"/>
        <v>2020</v>
      </c>
      <c r="C94" s="2">
        <v>23263225.450000163</v>
      </c>
      <c r="D94" s="2">
        <f>VLOOKUP(B94,'Historic CDM'!$B$127:$I$138,2,FALSE)/12</f>
        <v>1570609.0782952902</v>
      </c>
      <c r="E94" s="2">
        <f t="shared" si="163"/>
        <v>24833834.528295454</v>
      </c>
      <c r="F94" s="2">
        <v>46009.658049301972</v>
      </c>
      <c r="G94" s="230">
        <v>8734872.670000013</v>
      </c>
      <c r="H94" s="2">
        <f>VLOOKUP(B94,'Historic CDM'!$B$127:$I$138,3,FALSE)/12</f>
        <v>1115511.4345500264</v>
      </c>
      <c r="I94" s="2">
        <f t="shared" si="164"/>
        <v>9850384.1045500394</v>
      </c>
      <c r="J94" s="230">
        <v>4663.6453559332585</v>
      </c>
      <c r="K94" s="230">
        <v>17238401.440000005</v>
      </c>
      <c r="L94" s="2">
        <f>VLOOKUP(B94,'Historic CDM'!$B$127:$I$138,4,FALSE)/12</f>
        <v>1170849.9389934558</v>
      </c>
      <c r="M94" s="2">
        <f t="shared" si="165"/>
        <v>18409251.378993459</v>
      </c>
      <c r="N94" s="234">
        <v>46909.799999999981</v>
      </c>
      <c r="O94" s="16">
        <v>457.4</v>
      </c>
      <c r="P94" s="230">
        <v>12420224.1</v>
      </c>
      <c r="Q94" s="231">
        <f>VLOOKUP(B94,'Historic CDM'!$B$127:$I$138,5,FALSE)/12</f>
        <v>2855266.568892485</v>
      </c>
      <c r="R94" s="2">
        <f t="shared" si="166"/>
        <v>15275490.668892484</v>
      </c>
      <c r="S94" s="2">
        <v>41529.68</v>
      </c>
      <c r="T94" s="231">
        <v>15</v>
      </c>
      <c r="U94" s="230">
        <v>502573.49999999994</v>
      </c>
      <c r="V94" s="2">
        <v>1467.37</v>
      </c>
      <c r="W94" s="2">
        <v>13210</v>
      </c>
      <c r="X94" s="231">
        <v>8648.3457600000002</v>
      </c>
      <c r="Y94" s="2">
        <v>23</v>
      </c>
      <c r="Z94" s="231">
        <v>122</v>
      </c>
      <c r="AA94" s="233">
        <v>165758.39999999997</v>
      </c>
      <c r="AB94" s="232">
        <v>408</v>
      </c>
      <c r="AC94" s="237">
        <v>2489895.9900000072</v>
      </c>
      <c r="AD94" s="231">
        <f>VLOOKUP(B94,'Historic CDM'!$N$127:$S$138,2,FALSE)/12</f>
        <v>146127.23832185424</v>
      </c>
      <c r="AE94" s="2">
        <f t="shared" si="167"/>
        <v>2636023.2283218615</v>
      </c>
      <c r="AF94" s="246">
        <v>4782.509710260706</v>
      </c>
      <c r="AG94" s="231">
        <v>1438665.2199999979</v>
      </c>
      <c r="AH94" s="231">
        <f>VLOOKUP(B94,'Historic CDM'!$N$127:$S$138,3,FALSE)/12</f>
        <v>72030.665310460856</v>
      </c>
      <c r="AI94" s="2">
        <f t="shared" si="168"/>
        <v>1510695.8853104587</v>
      </c>
      <c r="AJ94" s="247">
        <v>727.63650231301608</v>
      </c>
      <c r="AK94" s="231">
        <v>2500954.2000000002</v>
      </c>
      <c r="AL94" s="231">
        <f>VLOOKUP(B94,'Historic CDM'!$N$127:$S$138,4,FALSE)/12</f>
        <v>232529.81632376826</v>
      </c>
      <c r="AM94" s="2">
        <f t="shared" si="169"/>
        <v>2733484.0163237685</v>
      </c>
      <c r="AN94" s="232">
        <v>6686.8600000000006</v>
      </c>
      <c r="AO94" s="4">
        <v>60.503417029045636</v>
      </c>
      <c r="AP94" s="231">
        <v>18914.7</v>
      </c>
      <c r="AQ94" s="232">
        <v>97</v>
      </c>
      <c r="AR94" s="232">
        <v>428</v>
      </c>
      <c r="AS94" s="231">
        <v>13063.8</v>
      </c>
      <c r="AT94">
        <v>36</v>
      </c>
      <c r="AU94" s="100">
        <f>'Weather Thunder Bay'!D106</f>
        <v>265.41000000000003</v>
      </c>
      <c r="AV94" s="100">
        <f>'Weather Thunder Bay'!E106</f>
        <v>0</v>
      </c>
      <c r="AW94" s="100">
        <f>'Weather Thunder Bay'!F106</f>
        <v>205.41</v>
      </c>
      <c r="AX94" s="100">
        <f>'Weather Thunder Bay'!G106</f>
        <v>0</v>
      </c>
      <c r="AY94" s="100">
        <f>'Weather Thunder Bay'!H106</f>
        <v>147.11000000000001</v>
      </c>
      <c r="AZ94" s="100">
        <f>'Weather Thunder Bay'!I106</f>
        <v>1.7</v>
      </c>
      <c r="BA94" s="100">
        <f>'Weather Thunder Bay'!J106</f>
        <v>93.51</v>
      </c>
      <c r="BB94" s="100">
        <f>'Weather Thunder Bay'!K106</f>
        <v>8.1</v>
      </c>
      <c r="BC94" s="100">
        <f>'Weather Thunder Bay'!L106</f>
        <v>52.81</v>
      </c>
      <c r="BD94" s="100">
        <f>'Weather Thunder Bay'!M106</f>
        <v>27.4</v>
      </c>
      <c r="BE94" s="100">
        <f>'Weather Thunder Bay'!N106</f>
        <v>23.31</v>
      </c>
      <c r="BF94" s="100">
        <f>'Weather Thunder Bay'!O106</f>
        <v>57.9</v>
      </c>
      <c r="BG94" s="100">
        <f>'Weather Thunder Bay'!P106</f>
        <v>7.61</v>
      </c>
      <c r="BH94" s="100">
        <f>'Weather Thunder Bay'!Q106</f>
        <v>102.2</v>
      </c>
      <c r="BI94" s="100">
        <f>'Weather Thunder Bay'!R106</f>
        <v>11.153131401814456</v>
      </c>
      <c r="BJ94" s="100">
        <f>'Weather Kenora'!D106</f>
        <v>237.89</v>
      </c>
      <c r="BK94" s="100">
        <f>'Weather Kenora'!E106</f>
        <v>0</v>
      </c>
      <c r="BL94" s="100">
        <f>'Weather Kenora'!F106</f>
        <v>177.89</v>
      </c>
      <c r="BM94" s="100">
        <f>'Weather Kenora'!G106</f>
        <v>0</v>
      </c>
      <c r="BN94" s="100">
        <f>'Weather Kenora'!H106</f>
        <v>119.89</v>
      </c>
      <c r="BO94" s="100">
        <f>'Weather Kenora'!I106</f>
        <v>2</v>
      </c>
      <c r="BP94" s="100">
        <f>'Weather Kenora'!J106</f>
        <v>73.599999999999994</v>
      </c>
      <c r="BQ94" s="100">
        <f>'Weather Kenora'!K106</f>
        <v>15.71</v>
      </c>
      <c r="BR94" s="100">
        <f>'Weather Kenora'!L106</f>
        <v>42.3</v>
      </c>
      <c r="BS94" s="100">
        <f>'Weather Kenora'!M106</f>
        <v>44.41</v>
      </c>
      <c r="BT94" s="100">
        <f>'Weather Kenora'!N106</f>
        <v>19.899999999999999</v>
      </c>
      <c r="BU94" s="100">
        <f>'Weather Kenora'!O106</f>
        <v>82.01</v>
      </c>
      <c r="BV94" s="100">
        <f>'Weather Kenora'!P106</f>
        <v>3.6</v>
      </c>
      <c r="BW94" s="100">
        <f>'Weather Kenora'!Q106</f>
        <v>125.71</v>
      </c>
      <c r="BX94" s="100">
        <f>'Weather Kenora'!R106</f>
        <v>12.070333333333336</v>
      </c>
      <c r="BY94" s="5">
        <f>'Economic Variables'!D108</f>
        <v>7040.8</v>
      </c>
      <c r="BZ94" s="5">
        <f>'Economic Variables'!E108</f>
        <v>7075.5</v>
      </c>
      <c r="CA94" s="5">
        <f>'Economic Variables'!F108</f>
        <v>59.1</v>
      </c>
      <c r="CB94" s="5">
        <f>'Economic Variables'!G108</f>
        <v>60.2</v>
      </c>
      <c r="CC94" s="68">
        <f>'Economic Variables'!H108</f>
        <v>716151.8</v>
      </c>
      <c r="CD94" s="5">
        <f>'Economic Variables'!I108</f>
        <v>8734.2999999999993</v>
      </c>
      <c r="CE94" s="5">
        <f>'Economic Variables'!J108</f>
        <v>8058.6</v>
      </c>
      <c r="CF94" s="5">
        <f>'Economic Variables'!K108</f>
        <v>436.5</v>
      </c>
      <c r="CG94" s="5">
        <f>'Economic Variables'!L108</f>
        <v>6462.7</v>
      </c>
      <c r="CH94" s="5">
        <f>'Economic Variables'!M108</f>
        <v>261.60000000000002</v>
      </c>
      <c r="CI94" s="5">
        <f>'Economic Variables'!N108</f>
        <v>945</v>
      </c>
      <c r="CJ94" s="5">
        <f t="shared" si="241"/>
        <v>15197</v>
      </c>
      <c r="CK94" s="5">
        <f>'Economic Variables'!P108</f>
        <v>719930</v>
      </c>
      <c r="CL94" s="5">
        <f>'Economic Variables'!Q108</f>
        <v>9105</v>
      </c>
      <c r="CM94" s="5">
        <f>'Economic Variables'!R108</f>
        <v>5992</v>
      </c>
      <c r="CN94" s="5">
        <f>'Economic Variables'!S108</f>
        <v>3094</v>
      </c>
      <c r="CO94" s="5">
        <f>'Economic Variables'!W108</f>
        <v>41737.999999999971</v>
      </c>
      <c r="CP94" s="5">
        <f>'Economic Variables'!X108</f>
        <v>113</v>
      </c>
      <c r="CQ94" s="5">
        <f>'Economic Variables'!Y108</f>
        <v>5</v>
      </c>
      <c r="CR94" s="5">
        <f t="shared" si="133"/>
        <v>93</v>
      </c>
      <c r="CS94" s="69">
        <f t="shared" si="242"/>
        <v>1.968482948553935</v>
      </c>
      <c r="CT94" s="5">
        <f t="shared" si="243"/>
        <v>8649</v>
      </c>
      <c r="CU94">
        <f t="shared" ref="CU94:DI94" si="276">CU82</f>
        <v>0</v>
      </c>
      <c r="CV94">
        <f t="shared" si="276"/>
        <v>0</v>
      </c>
      <c r="CW94">
        <f t="shared" si="276"/>
        <v>0</v>
      </c>
      <c r="CX94">
        <f t="shared" si="276"/>
        <v>0</v>
      </c>
      <c r="CY94">
        <f t="shared" si="276"/>
        <v>0</v>
      </c>
      <c r="CZ94">
        <f t="shared" si="276"/>
        <v>0</v>
      </c>
      <c r="DA94">
        <f t="shared" si="276"/>
        <v>0</v>
      </c>
      <c r="DB94">
        <f t="shared" si="276"/>
        <v>0</v>
      </c>
      <c r="DC94">
        <f t="shared" si="276"/>
        <v>1</v>
      </c>
      <c r="DD94">
        <f t="shared" si="276"/>
        <v>0</v>
      </c>
      <c r="DE94">
        <f t="shared" si="276"/>
        <v>0</v>
      </c>
      <c r="DF94">
        <f t="shared" si="276"/>
        <v>0</v>
      </c>
      <c r="DG94">
        <f t="shared" si="276"/>
        <v>0</v>
      </c>
      <c r="DH94">
        <f t="shared" si="276"/>
        <v>0</v>
      </c>
      <c r="DI94">
        <f t="shared" si="276"/>
        <v>0</v>
      </c>
      <c r="DJ94">
        <f t="shared" si="238"/>
        <v>30</v>
      </c>
      <c r="DK94">
        <v>21</v>
      </c>
      <c r="DL94">
        <v>1</v>
      </c>
      <c r="DM94">
        <v>0.5</v>
      </c>
      <c r="DN94">
        <f t="shared" si="207"/>
        <v>1</v>
      </c>
      <c r="DO94">
        <v>0</v>
      </c>
      <c r="DP94" s="61">
        <f t="shared" si="170"/>
        <v>265.41000000000003</v>
      </c>
      <c r="DQ94" s="61">
        <f t="shared" si="171"/>
        <v>0</v>
      </c>
      <c r="DR94" s="61">
        <f t="shared" si="172"/>
        <v>205.41</v>
      </c>
      <c r="DS94" s="61">
        <f t="shared" si="173"/>
        <v>0</v>
      </c>
      <c r="DT94" s="61">
        <f t="shared" si="174"/>
        <v>147.11000000000001</v>
      </c>
      <c r="DU94" s="61">
        <f t="shared" si="175"/>
        <v>1.7</v>
      </c>
      <c r="DV94" s="61">
        <f t="shared" si="176"/>
        <v>93.51</v>
      </c>
      <c r="DW94" s="61">
        <f t="shared" si="177"/>
        <v>8.1</v>
      </c>
      <c r="DX94" s="61">
        <f t="shared" si="178"/>
        <v>52.81</v>
      </c>
      <c r="DY94" s="61">
        <f t="shared" si="179"/>
        <v>27.4</v>
      </c>
      <c r="DZ94" s="61">
        <f t="shared" si="180"/>
        <v>23.31</v>
      </c>
      <c r="EA94" s="61">
        <f t="shared" si="181"/>
        <v>57.9</v>
      </c>
      <c r="EB94" s="61">
        <f t="shared" si="182"/>
        <v>7.61</v>
      </c>
      <c r="EC94" s="61">
        <f t="shared" si="183"/>
        <v>102.2</v>
      </c>
      <c r="ED94" s="61">
        <f t="shared" si="184"/>
        <v>237.89</v>
      </c>
      <c r="EE94" s="61">
        <f t="shared" si="185"/>
        <v>0</v>
      </c>
      <c r="EF94" s="61">
        <f t="shared" si="186"/>
        <v>177.89</v>
      </c>
      <c r="EG94" s="61">
        <f t="shared" si="187"/>
        <v>0</v>
      </c>
      <c r="EH94" s="61">
        <f t="shared" si="188"/>
        <v>119.89</v>
      </c>
      <c r="EI94" s="61">
        <f t="shared" si="189"/>
        <v>2</v>
      </c>
      <c r="EJ94" s="61">
        <f t="shared" si="190"/>
        <v>73.599999999999994</v>
      </c>
      <c r="EK94" s="61">
        <f t="shared" si="191"/>
        <v>15.71</v>
      </c>
      <c r="EL94" s="61">
        <f t="shared" si="192"/>
        <v>42.3</v>
      </c>
      <c r="EM94" s="61">
        <f t="shared" si="193"/>
        <v>44.41</v>
      </c>
      <c r="EN94" s="61">
        <f t="shared" si="194"/>
        <v>19.899999999999999</v>
      </c>
      <c r="EO94" s="61">
        <f t="shared" si="195"/>
        <v>82.01</v>
      </c>
      <c r="EP94" s="61">
        <f t="shared" si="196"/>
        <v>3.6</v>
      </c>
      <c r="EQ94" s="61">
        <f t="shared" si="197"/>
        <v>125.71</v>
      </c>
      <c r="ER94" s="67">
        <f t="shared" si="245"/>
        <v>17.991754761347849</v>
      </c>
      <c r="ES94" s="67">
        <f t="shared" si="246"/>
        <v>70.405468632086439</v>
      </c>
      <c r="ET94" s="67">
        <f t="shared" si="247"/>
        <v>1916.552291314621</v>
      </c>
      <c r="EU94" s="67">
        <f t="shared" si="248"/>
        <v>48493.621171087252</v>
      </c>
      <c r="EV94" s="61">
        <f t="shared" si="249"/>
        <v>1341.5866039202347</v>
      </c>
      <c r="EW94" s="61">
        <f t="shared" si="250"/>
        <v>33945.53481976108</v>
      </c>
      <c r="EX94" s="16">
        <f t="shared" si="251"/>
        <v>25753121.440000169</v>
      </c>
      <c r="EY94" s="16">
        <f t="shared" si="252"/>
        <v>1716736.3166171445</v>
      </c>
      <c r="EZ94" s="16">
        <f t="shared" si="253"/>
        <v>27469857.756617315</v>
      </c>
      <c r="FA94" s="16">
        <f t="shared" si="254"/>
        <v>50792.167759562675</v>
      </c>
      <c r="FB94" s="16">
        <f t="shared" si="255"/>
        <v>10173537.890000012</v>
      </c>
      <c r="FC94" s="16">
        <f t="shared" si="256"/>
        <v>1187542.0998604873</v>
      </c>
      <c r="FD94" s="16">
        <f t="shared" si="257"/>
        <v>11361079.989860497</v>
      </c>
      <c r="FE94" s="16">
        <f t="shared" si="258"/>
        <v>5391.2818582462751</v>
      </c>
      <c r="FF94" s="16">
        <f t="shared" si="259"/>
        <v>19739355.640000004</v>
      </c>
      <c r="FG94" s="16">
        <f t="shared" si="260"/>
        <v>1403379.7553172242</v>
      </c>
      <c r="FH94" s="16">
        <f t="shared" si="261"/>
        <v>21142735.395317227</v>
      </c>
      <c r="FI94" s="16">
        <f t="shared" si="262"/>
        <v>53596.659999999982</v>
      </c>
      <c r="FJ94" s="16">
        <f t="shared" si="263"/>
        <v>517.90341702904561</v>
      </c>
      <c r="FK94" s="16">
        <f t="shared" si="264"/>
        <v>12420224.1</v>
      </c>
      <c r="FL94" s="16">
        <f t="shared" si="265"/>
        <v>2855266.568892485</v>
      </c>
      <c r="FM94" s="16">
        <f t="shared" si="266"/>
        <v>15275490.668892484</v>
      </c>
      <c r="FN94" s="16">
        <f t="shared" si="267"/>
        <v>41529.68</v>
      </c>
      <c r="FO94" s="16">
        <f t="shared" si="268"/>
        <v>15</v>
      </c>
      <c r="FP94" s="16">
        <f t="shared" si="198"/>
        <v>521488.19999999995</v>
      </c>
      <c r="FQ94" s="16">
        <f t="shared" si="199"/>
        <v>1564.37</v>
      </c>
      <c r="FR94" s="16">
        <f t="shared" si="200"/>
        <v>13638</v>
      </c>
      <c r="FS94" s="16">
        <f t="shared" si="201"/>
        <v>8648.3457600000002</v>
      </c>
      <c r="FT94" s="16">
        <f t="shared" si="202"/>
        <v>23</v>
      </c>
      <c r="FU94" s="16">
        <f t="shared" si="203"/>
        <v>387.41</v>
      </c>
      <c r="FV94" s="16">
        <f t="shared" si="204"/>
        <v>178822.19999999995</v>
      </c>
      <c r="FW94" s="16">
        <f t="shared" si="205"/>
        <v>444</v>
      </c>
      <c r="FX94">
        <f t="shared" si="206"/>
        <v>265.41000000000003</v>
      </c>
      <c r="FY94">
        <f t="shared" si="234"/>
        <v>0</v>
      </c>
      <c r="FZ94">
        <f t="shared" si="235"/>
        <v>205.41</v>
      </c>
      <c r="GA94">
        <f t="shared" si="236"/>
        <v>0</v>
      </c>
      <c r="GB94">
        <f t="shared" si="209"/>
        <v>147.11000000000001</v>
      </c>
      <c r="GC94">
        <f t="shared" si="210"/>
        <v>1.7</v>
      </c>
      <c r="GD94">
        <f t="shared" si="211"/>
        <v>93.51</v>
      </c>
      <c r="GE94">
        <f t="shared" si="212"/>
        <v>8.1</v>
      </c>
      <c r="GF94">
        <f t="shared" si="213"/>
        <v>52.81</v>
      </c>
      <c r="GG94">
        <f t="shared" si="214"/>
        <v>27.4</v>
      </c>
      <c r="GH94">
        <f t="shared" si="215"/>
        <v>23.31</v>
      </c>
      <c r="GI94">
        <f t="shared" si="216"/>
        <v>57.9</v>
      </c>
      <c r="GJ94">
        <f t="shared" si="217"/>
        <v>7.61</v>
      </c>
      <c r="GK94">
        <f t="shared" si="218"/>
        <v>102.2</v>
      </c>
      <c r="GL94">
        <f t="shared" si="219"/>
        <v>11.153131401814456</v>
      </c>
      <c r="GM94">
        <f t="shared" si="220"/>
        <v>237.89</v>
      </c>
      <c r="GN94">
        <f t="shared" si="221"/>
        <v>0</v>
      </c>
      <c r="GO94">
        <f t="shared" si="222"/>
        <v>177.89</v>
      </c>
      <c r="GP94">
        <f t="shared" si="223"/>
        <v>0</v>
      </c>
      <c r="GQ94">
        <f t="shared" si="224"/>
        <v>119.89</v>
      </c>
      <c r="GR94">
        <f t="shared" si="225"/>
        <v>2</v>
      </c>
      <c r="GS94">
        <f t="shared" si="226"/>
        <v>73.599999999999994</v>
      </c>
      <c r="GT94">
        <f t="shared" si="227"/>
        <v>15.71</v>
      </c>
      <c r="GU94">
        <f t="shared" si="228"/>
        <v>42.3</v>
      </c>
      <c r="GV94">
        <f t="shared" si="229"/>
        <v>44.41</v>
      </c>
      <c r="GW94">
        <f t="shared" si="230"/>
        <v>19.899999999999999</v>
      </c>
      <c r="GX94">
        <f t="shared" si="231"/>
        <v>82.01</v>
      </c>
      <c r="GY94">
        <f t="shared" si="232"/>
        <v>3.6</v>
      </c>
      <c r="GZ94">
        <f t="shared" si="233"/>
        <v>125.71</v>
      </c>
      <c r="HA94" s="2">
        <f t="shared" si="138"/>
        <v>57</v>
      </c>
      <c r="HB94" s="2">
        <f t="shared" si="138"/>
        <v>45</v>
      </c>
      <c r="HC94" s="2">
        <f t="shared" si="138"/>
        <v>33</v>
      </c>
      <c r="HD94" s="2">
        <f t="shared" si="138"/>
        <v>21</v>
      </c>
      <c r="HE94" s="2">
        <f t="shared" si="138"/>
        <v>9</v>
      </c>
    </row>
    <row r="95" spans="1:213" x14ac:dyDescent="0.25">
      <c r="A95" s="3">
        <v>44105</v>
      </c>
      <c r="B95">
        <f t="shared" ref="B95:B109" si="277">YEAR(A95)</f>
        <v>2020</v>
      </c>
      <c r="C95" s="2">
        <v>26163596.450000044</v>
      </c>
      <c r="D95" s="2">
        <f>VLOOKUP(B95,'Historic CDM'!$B$127:$I$138,2,FALSE)/12</f>
        <v>1570609.0782952902</v>
      </c>
      <c r="E95" s="2">
        <f t="shared" si="163"/>
        <v>27734205.528295334</v>
      </c>
      <c r="F95" s="2">
        <v>46031.829024650986</v>
      </c>
      <c r="G95" s="230">
        <v>10118860.99999997</v>
      </c>
      <c r="H95" s="2">
        <f>VLOOKUP(B95,'Historic CDM'!$B$127:$I$138,3,FALSE)/12</f>
        <v>1115511.4345500264</v>
      </c>
      <c r="I95" s="2">
        <f t="shared" si="164"/>
        <v>11234372.434549997</v>
      </c>
      <c r="J95" s="230">
        <v>4662.8226779666293</v>
      </c>
      <c r="K95" s="230">
        <v>19434113.809999987</v>
      </c>
      <c r="L95" s="2">
        <f>VLOOKUP(B95,'Historic CDM'!$B$127:$I$138,4,FALSE)/12</f>
        <v>1170849.9389934558</v>
      </c>
      <c r="M95" s="2">
        <f t="shared" si="165"/>
        <v>20604963.748993441</v>
      </c>
      <c r="N95" s="234">
        <v>48398.43</v>
      </c>
      <c r="O95" s="16">
        <v>458</v>
      </c>
      <c r="P95" s="230">
        <v>13208102.109999999</v>
      </c>
      <c r="Q95" s="231">
        <f>VLOOKUP(B95,'Historic CDM'!$B$127:$I$138,5,FALSE)/12</f>
        <v>2855266.568892485</v>
      </c>
      <c r="R95" s="2">
        <f t="shared" si="166"/>
        <v>16063368.678892484</v>
      </c>
      <c r="S95" s="2">
        <v>41410.800000000003</v>
      </c>
      <c r="T95" s="231">
        <v>15</v>
      </c>
      <c r="U95" s="230">
        <v>595139.8600000001</v>
      </c>
      <c r="V95" s="2">
        <v>1467.37</v>
      </c>
      <c r="W95" s="2">
        <v>13210</v>
      </c>
      <c r="X95" s="231">
        <v>8648.3457600000002</v>
      </c>
      <c r="Y95" s="2">
        <v>23</v>
      </c>
      <c r="Z95" s="231">
        <v>122</v>
      </c>
      <c r="AA95" s="233">
        <v>165758.86000000002</v>
      </c>
      <c r="AB95" s="232">
        <v>408</v>
      </c>
      <c r="AC95" s="237">
        <v>2900021.1900000148</v>
      </c>
      <c r="AD95" s="231">
        <f>VLOOKUP(B95,'Historic CDM'!$N$127:$S$138,2,FALSE)/12</f>
        <v>146127.23832185424</v>
      </c>
      <c r="AE95" s="2">
        <f t="shared" si="167"/>
        <v>3046148.4283218691</v>
      </c>
      <c r="AF95" s="246">
        <v>4784.7548551303535</v>
      </c>
      <c r="AG95" s="231">
        <v>1676500.7699999986</v>
      </c>
      <c r="AH95" s="231">
        <f>VLOOKUP(B95,'Historic CDM'!$N$127:$S$138,3,FALSE)/12</f>
        <v>72030.665310460856</v>
      </c>
      <c r="AI95" s="2">
        <f t="shared" si="168"/>
        <v>1748531.4353104595</v>
      </c>
      <c r="AJ95" s="247">
        <v>728.31825115650804</v>
      </c>
      <c r="AK95" s="231">
        <v>2784193.28</v>
      </c>
      <c r="AL95" s="231">
        <f>VLOOKUP(B95,'Historic CDM'!$N$127:$S$138,4,FALSE)/12</f>
        <v>232529.81632376826</v>
      </c>
      <c r="AM95" s="2">
        <f t="shared" si="169"/>
        <v>3016723.0963237681</v>
      </c>
      <c r="AN95" s="232">
        <v>6974.37</v>
      </c>
      <c r="AO95" s="4">
        <v>61.251708514522818</v>
      </c>
      <c r="AP95" s="231">
        <v>33076.69</v>
      </c>
      <c r="AQ95" s="232">
        <v>97</v>
      </c>
      <c r="AR95" s="232">
        <v>428</v>
      </c>
      <c r="AS95" s="231">
        <v>13498.949999999999</v>
      </c>
      <c r="AT95">
        <v>36</v>
      </c>
      <c r="AU95" s="100">
        <f>'Weather Thunder Bay'!D107</f>
        <v>551.1</v>
      </c>
      <c r="AV95" s="100">
        <f>'Weather Thunder Bay'!E107</f>
        <v>0</v>
      </c>
      <c r="AW95" s="100">
        <f>'Weather Thunder Bay'!F107</f>
        <v>489.1</v>
      </c>
      <c r="AX95" s="100">
        <f>'Weather Thunder Bay'!G107</f>
        <v>0</v>
      </c>
      <c r="AY95" s="100">
        <f>'Weather Thunder Bay'!H107</f>
        <v>427.1</v>
      </c>
      <c r="AZ95" s="100">
        <f>'Weather Thunder Bay'!I107</f>
        <v>0</v>
      </c>
      <c r="BA95" s="100">
        <f>'Weather Thunder Bay'!J107</f>
        <v>365.1</v>
      </c>
      <c r="BB95" s="100">
        <f>'Weather Thunder Bay'!K107</f>
        <v>0</v>
      </c>
      <c r="BC95" s="100">
        <f>'Weather Thunder Bay'!L107</f>
        <v>303.60000000000002</v>
      </c>
      <c r="BD95" s="100">
        <f>'Weather Thunder Bay'!M107</f>
        <v>0.5</v>
      </c>
      <c r="BE95" s="100">
        <f>'Weather Thunder Bay'!N107</f>
        <v>245.4</v>
      </c>
      <c r="BF95" s="100">
        <f>'Weather Thunder Bay'!O107</f>
        <v>4.3</v>
      </c>
      <c r="BG95" s="100">
        <f>'Weather Thunder Bay'!P107</f>
        <v>190.3</v>
      </c>
      <c r="BH95" s="100">
        <f>'Weather Thunder Bay'!Q107</f>
        <v>11.2</v>
      </c>
      <c r="BI95" s="100">
        <f>'Weather Thunder Bay'!R107</f>
        <v>2.2225806451612904</v>
      </c>
      <c r="BJ95" s="100">
        <f>'Weather Kenora'!D107</f>
        <v>573.29999999999995</v>
      </c>
      <c r="BK95" s="100">
        <f>'Weather Kenora'!E107</f>
        <v>0</v>
      </c>
      <c r="BL95" s="100">
        <f>'Weather Kenora'!F107</f>
        <v>511.3</v>
      </c>
      <c r="BM95" s="100">
        <f>'Weather Kenora'!G107</f>
        <v>0</v>
      </c>
      <c r="BN95" s="100">
        <f>'Weather Kenora'!H107</f>
        <v>449.3</v>
      </c>
      <c r="BO95" s="100">
        <f>'Weather Kenora'!I107</f>
        <v>0</v>
      </c>
      <c r="BP95" s="100">
        <f>'Weather Kenora'!J107</f>
        <v>387.3</v>
      </c>
      <c r="BQ95" s="100">
        <f>'Weather Kenora'!K107</f>
        <v>0</v>
      </c>
      <c r="BR95" s="100">
        <f>'Weather Kenora'!L107</f>
        <v>325.3</v>
      </c>
      <c r="BS95" s="100">
        <f>'Weather Kenora'!M107</f>
        <v>0</v>
      </c>
      <c r="BT95" s="100">
        <f>'Weather Kenora'!N107</f>
        <v>265.89999999999998</v>
      </c>
      <c r="BU95" s="100">
        <f>'Weather Kenora'!O107</f>
        <v>2.6</v>
      </c>
      <c r="BV95" s="100">
        <f>'Weather Kenora'!P107</f>
        <v>212.8</v>
      </c>
      <c r="BW95" s="100">
        <f>'Weather Kenora'!Q107</f>
        <v>11.5</v>
      </c>
      <c r="BX95" s="100">
        <f>'Weather Kenora'!R107</f>
        <v>1.5064516129032255</v>
      </c>
      <c r="BY95" s="5">
        <f>'Economic Variables'!D109</f>
        <v>7159.1</v>
      </c>
      <c r="BZ95" s="5">
        <f>'Economic Variables'!E109</f>
        <v>7184.1</v>
      </c>
      <c r="CA95" s="5">
        <f>'Economic Variables'!F109</f>
        <v>60.3</v>
      </c>
      <c r="CB95" s="5">
        <f>'Economic Variables'!G109</f>
        <v>61</v>
      </c>
      <c r="CC95" s="68">
        <f>'Economic Variables'!H109</f>
        <v>716151.8</v>
      </c>
      <c r="CD95" s="5">
        <f>'Economic Variables'!I109</f>
        <v>8734.2999999999993</v>
      </c>
      <c r="CE95" s="5">
        <f>'Economic Variables'!J109</f>
        <v>8058.6</v>
      </c>
      <c r="CF95" s="5">
        <f>'Economic Variables'!K109</f>
        <v>436.5</v>
      </c>
      <c r="CG95" s="5">
        <f>'Economic Variables'!L109</f>
        <v>6462.7</v>
      </c>
      <c r="CH95" s="5">
        <f>'Economic Variables'!M109</f>
        <v>261.60000000000002</v>
      </c>
      <c r="CI95" s="5">
        <f>'Economic Variables'!N109</f>
        <v>945</v>
      </c>
      <c r="CJ95" s="5">
        <f t="shared" ref="CJ95:CJ109" si="278">CD95+CG95</f>
        <v>15197</v>
      </c>
      <c r="CK95" s="5">
        <f>'Economic Variables'!P109</f>
        <v>736698</v>
      </c>
      <c r="CL95" s="5">
        <f>'Economic Variables'!Q109</f>
        <v>9639</v>
      </c>
      <c r="CM95" s="5">
        <f>'Economic Variables'!R109</f>
        <v>6328</v>
      </c>
      <c r="CN95" s="5">
        <f>'Economic Variables'!S109</f>
        <v>3174</v>
      </c>
      <c r="CO95" s="5">
        <f>'Economic Variables'!W109</f>
        <v>42896.999999999971</v>
      </c>
      <c r="CP95" s="5">
        <f>'Economic Variables'!X109</f>
        <v>115.66666666666664</v>
      </c>
      <c r="CQ95" s="5">
        <f>'Economic Variables'!Y109</f>
        <v>5</v>
      </c>
      <c r="CR95" s="5">
        <f t="shared" si="133"/>
        <v>94</v>
      </c>
      <c r="CS95" s="69">
        <f t="shared" ref="CS95:CS109" si="279">LOG(CR95)</f>
        <v>1.9731278535996986</v>
      </c>
      <c r="CT95" s="5">
        <f t="shared" ref="CT95:CT109" si="280">CR95^2</f>
        <v>8836</v>
      </c>
      <c r="CU95">
        <f t="shared" ref="CU95:DI95" si="281">CU83</f>
        <v>0</v>
      </c>
      <c r="CV95">
        <f t="shared" si="281"/>
        <v>0</v>
      </c>
      <c r="CW95">
        <f t="shared" si="281"/>
        <v>0</v>
      </c>
      <c r="CX95">
        <f t="shared" si="281"/>
        <v>0</v>
      </c>
      <c r="CY95">
        <f t="shared" si="281"/>
        <v>0</v>
      </c>
      <c r="CZ95">
        <f t="shared" si="281"/>
        <v>0</v>
      </c>
      <c r="DA95">
        <f t="shared" si="281"/>
        <v>0</v>
      </c>
      <c r="DB95">
        <f t="shared" si="281"/>
        <v>0</v>
      </c>
      <c r="DC95">
        <f t="shared" si="281"/>
        <v>0</v>
      </c>
      <c r="DD95">
        <f t="shared" si="281"/>
        <v>1</v>
      </c>
      <c r="DE95">
        <f t="shared" si="281"/>
        <v>0</v>
      </c>
      <c r="DF95">
        <f t="shared" si="281"/>
        <v>0</v>
      </c>
      <c r="DG95">
        <f t="shared" si="281"/>
        <v>0</v>
      </c>
      <c r="DH95">
        <f t="shared" si="281"/>
        <v>1</v>
      </c>
      <c r="DI95">
        <f t="shared" si="281"/>
        <v>1</v>
      </c>
      <c r="DJ95">
        <f t="shared" si="238"/>
        <v>31</v>
      </c>
      <c r="DK95">
        <v>21</v>
      </c>
      <c r="DL95">
        <v>1</v>
      </c>
      <c r="DM95">
        <v>0.5</v>
      </c>
      <c r="DN95">
        <f t="shared" si="207"/>
        <v>1</v>
      </c>
      <c r="DO95">
        <v>0</v>
      </c>
      <c r="DP95" s="61">
        <f t="shared" si="170"/>
        <v>551.1</v>
      </c>
      <c r="DQ95" s="61">
        <f t="shared" si="171"/>
        <v>0</v>
      </c>
      <c r="DR95" s="61">
        <f t="shared" si="172"/>
        <v>489.1</v>
      </c>
      <c r="DS95" s="61">
        <f t="shared" si="173"/>
        <v>0</v>
      </c>
      <c r="DT95" s="61">
        <f t="shared" si="174"/>
        <v>427.1</v>
      </c>
      <c r="DU95" s="61">
        <f t="shared" si="175"/>
        <v>0</v>
      </c>
      <c r="DV95" s="61">
        <f t="shared" si="176"/>
        <v>365.1</v>
      </c>
      <c r="DW95" s="61">
        <f t="shared" si="177"/>
        <v>0</v>
      </c>
      <c r="DX95" s="61">
        <f t="shared" si="178"/>
        <v>303.60000000000002</v>
      </c>
      <c r="DY95" s="61">
        <f t="shared" si="179"/>
        <v>0.5</v>
      </c>
      <c r="DZ95" s="61">
        <f t="shared" si="180"/>
        <v>245.4</v>
      </c>
      <c r="EA95" s="61">
        <f t="shared" si="181"/>
        <v>4.3</v>
      </c>
      <c r="EB95" s="61">
        <f t="shared" si="182"/>
        <v>190.3</v>
      </c>
      <c r="EC95" s="61">
        <f t="shared" si="183"/>
        <v>11.2</v>
      </c>
      <c r="ED95" s="61">
        <f t="shared" si="184"/>
        <v>573.29999999999995</v>
      </c>
      <c r="EE95" s="61">
        <f t="shared" si="185"/>
        <v>0</v>
      </c>
      <c r="EF95" s="61">
        <f t="shared" si="186"/>
        <v>511.3</v>
      </c>
      <c r="EG95" s="61">
        <f t="shared" si="187"/>
        <v>0</v>
      </c>
      <c r="EH95" s="61">
        <f t="shared" si="188"/>
        <v>449.3</v>
      </c>
      <c r="EI95" s="61">
        <f t="shared" si="189"/>
        <v>0</v>
      </c>
      <c r="EJ95" s="61">
        <f t="shared" si="190"/>
        <v>387.3</v>
      </c>
      <c r="EK95" s="61">
        <f t="shared" si="191"/>
        <v>0</v>
      </c>
      <c r="EL95" s="61">
        <f t="shared" si="192"/>
        <v>325.3</v>
      </c>
      <c r="EM95" s="61">
        <f t="shared" si="193"/>
        <v>0</v>
      </c>
      <c r="EN95" s="61">
        <f t="shared" si="194"/>
        <v>265.89999999999998</v>
      </c>
      <c r="EO95" s="61">
        <f t="shared" si="195"/>
        <v>2.6</v>
      </c>
      <c r="EP95" s="61">
        <f t="shared" si="196"/>
        <v>212.8</v>
      </c>
      <c r="EQ95" s="61">
        <f t="shared" si="197"/>
        <v>11.5</v>
      </c>
      <c r="ER95" s="67">
        <f t="shared" si="245"/>
        <v>19.435503871815069</v>
      </c>
      <c r="ES95" s="67">
        <f t="shared" si="246"/>
        <v>77.720971999297831</v>
      </c>
      <c r="ET95" s="67">
        <f t="shared" si="247"/>
        <v>2142.3335151791894</v>
      </c>
      <c r="EU95" s="67">
        <f t="shared" si="248"/>
        <v>50994.821202833285</v>
      </c>
      <c r="EV95" s="61">
        <f t="shared" si="249"/>
        <v>1451.2581877020314</v>
      </c>
      <c r="EW95" s="61">
        <f t="shared" si="250"/>
        <v>34544.87887933867</v>
      </c>
      <c r="EX95" s="16">
        <f t="shared" si="251"/>
        <v>29063617.64000006</v>
      </c>
      <c r="EY95" s="16">
        <f t="shared" si="252"/>
        <v>1716736.3166171445</v>
      </c>
      <c r="EZ95" s="16">
        <f t="shared" si="253"/>
        <v>30780353.956617203</v>
      </c>
      <c r="FA95" s="16">
        <f t="shared" si="254"/>
        <v>50816.583879781341</v>
      </c>
      <c r="FB95" s="16">
        <f t="shared" si="255"/>
        <v>11795361.76999997</v>
      </c>
      <c r="FC95" s="16">
        <f t="shared" si="256"/>
        <v>1187542.0998604873</v>
      </c>
      <c r="FD95" s="16">
        <f t="shared" si="257"/>
        <v>12982903.869860455</v>
      </c>
      <c r="FE95" s="16">
        <f t="shared" si="258"/>
        <v>5391.1409291231375</v>
      </c>
      <c r="FF95" s="16">
        <f t="shared" si="259"/>
        <v>22218307.089999989</v>
      </c>
      <c r="FG95" s="16">
        <f t="shared" si="260"/>
        <v>1403379.7553172242</v>
      </c>
      <c r="FH95" s="16">
        <f t="shared" si="261"/>
        <v>23621686.845317211</v>
      </c>
      <c r="FI95" s="16">
        <f t="shared" si="262"/>
        <v>55372.800000000003</v>
      </c>
      <c r="FJ95" s="16">
        <f t="shared" si="263"/>
        <v>519.25170851452276</v>
      </c>
      <c r="FK95" s="16">
        <f t="shared" si="264"/>
        <v>13208102.109999999</v>
      </c>
      <c r="FL95" s="16">
        <f t="shared" si="265"/>
        <v>2855266.568892485</v>
      </c>
      <c r="FM95" s="16">
        <f t="shared" si="266"/>
        <v>16063368.678892484</v>
      </c>
      <c r="FN95" s="16">
        <f t="shared" si="267"/>
        <v>41410.800000000003</v>
      </c>
      <c r="FO95" s="16">
        <f t="shared" si="268"/>
        <v>15</v>
      </c>
      <c r="FP95" s="16">
        <f t="shared" si="198"/>
        <v>628216.55000000005</v>
      </c>
      <c r="FQ95" s="16">
        <f t="shared" si="199"/>
        <v>1564.37</v>
      </c>
      <c r="FR95" s="16">
        <f t="shared" si="200"/>
        <v>13638</v>
      </c>
      <c r="FS95" s="16">
        <f t="shared" si="201"/>
        <v>8648.3457600000002</v>
      </c>
      <c r="FT95" s="16">
        <f t="shared" si="202"/>
        <v>23</v>
      </c>
      <c r="FU95" s="16">
        <f t="shared" si="203"/>
        <v>673.1</v>
      </c>
      <c r="FV95" s="16">
        <f t="shared" si="204"/>
        <v>179257.81000000003</v>
      </c>
      <c r="FW95" s="16">
        <f t="shared" si="205"/>
        <v>444</v>
      </c>
      <c r="FX95">
        <f t="shared" si="206"/>
        <v>551.1</v>
      </c>
      <c r="FY95">
        <f t="shared" si="234"/>
        <v>0</v>
      </c>
      <c r="FZ95">
        <f t="shared" si="235"/>
        <v>489.1</v>
      </c>
      <c r="GA95">
        <f t="shared" si="236"/>
        <v>0</v>
      </c>
      <c r="GB95">
        <f t="shared" si="209"/>
        <v>427.1</v>
      </c>
      <c r="GC95">
        <f t="shared" si="210"/>
        <v>0</v>
      </c>
      <c r="GD95">
        <f t="shared" si="211"/>
        <v>365.1</v>
      </c>
      <c r="GE95">
        <f t="shared" si="212"/>
        <v>0</v>
      </c>
      <c r="GF95">
        <f t="shared" si="213"/>
        <v>303.60000000000002</v>
      </c>
      <c r="GG95">
        <f t="shared" si="214"/>
        <v>0.5</v>
      </c>
      <c r="GH95">
        <f t="shared" si="215"/>
        <v>245.4</v>
      </c>
      <c r="GI95">
        <f t="shared" si="216"/>
        <v>4.3</v>
      </c>
      <c r="GJ95">
        <f t="shared" si="217"/>
        <v>190.3</v>
      </c>
      <c r="GK95">
        <f t="shared" si="218"/>
        <v>11.2</v>
      </c>
      <c r="GL95">
        <f t="shared" si="219"/>
        <v>2.2225806451612904</v>
      </c>
      <c r="GM95">
        <f t="shared" si="220"/>
        <v>573.29999999999995</v>
      </c>
      <c r="GN95">
        <f t="shared" si="221"/>
        <v>0</v>
      </c>
      <c r="GO95">
        <f t="shared" si="222"/>
        <v>511.3</v>
      </c>
      <c r="GP95">
        <f t="shared" si="223"/>
        <v>0</v>
      </c>
      <c r="GQ95">
        <f t="shared" si="224"/>
        <v>449.3</v>
      </c>
      <c r="GR95">
        <f t="shared" si="225"/>
        <v>0</v>
      </c>
      <c r="GS95">
        <f t="shared" si="226"/>
        <v>387.3</v>
      </c>
      <c r="GT95">
        <f t="shared" si="227"/>
        <v>0</v>
      </c>
      <c r="GU95">
        <f t="shared" si="228"/>
        <v>325.3</v>
      </c>
      <c r="GV95">
        <f t="shared" si="229"/>
        <v>0</v>
      </c>
      <c r="GW95">
        <f t="shared" si="230"/>
        <v>265.89999999999998</v>
      </c>
      <c r="GX95">
        <f t="shared" si="231"/>
        <v>2.6</v>
      </c>
      <c r="GY95">
        <f t="shared" si="232"/>
        <v>212.8</v>
      </c>
      <c r="GZ95">
        <f t="shared" si="233"/>
        <v>11.5</v>
      </c>
      <c r="HA95" s="2">
        <f t="shared" si="138"/>
        <v>58</v>
      </c>
      <c r="HB95" s="2">
        <f t="shared" si="138"/>
        <v>46</v>
      </c>
      <c r="HC95" s="2">
        <f t="shared" si="138"/>
        <v>34</v>
      </c>
      <c r="HD95" s="2">
        <f t="shared" si="138"/>
        <v>22</v>
      </c>
      <c r="HE95" s="2">
        <f t="shared" si="138"/>
        <v>10</v>
      </c>
    </row>
    <row r="96" spans="1:213" x14ac:dyDescent="0.25">
      <c r="A96" s="3">
        <v>44136</v>
      </c>
      <c r="B96">
        <f t="shared" si="277"/>
        <v>2020</v>
      </c>
      <c r="C96" s="2">
        <v>28320349.189999927</v>
      </c>
      <c r="D96" s="2">
        <f>VLOOKUP(B96,'Historic CDM'!$B$127:$I$138,2,FALSE)/12</f>
        <v>1570609.0782952902</v>
      </c>
      <c r="E96" s="2">
        <f t="shared" si="163"/>
        <v>29890958.268295217</v>
      </c>
      <c r="F96" s="2">
        <v>46061.914512325493</v>
      </c>
      <c r="G96" s="230">
        <v>10720571.550000023</v>
      </c>
      <c r="H96" s="2">
        <f>VLOOKUP(B96,'Historic CDM'!$B$127:$I$138,3,FALSE)/12</f>
        <v>1115511.4345500264</v>
      </c>
      <c r="I96" s="2">
        <f t="shared" si="164"/>
        <v>11836082.98455005</v>
      </c>
      <c r="J96" s="230">
        <v>4666.4113389833146</v>
      </c>
      <c r="K96" s="230">
        <v>20081146.110000007</v>
      </c>
      <c r="L96" s="2">
        <f>VLOOKUP(B96,'Historic CDM'!$B$127:$I$138,4,FALSE)/12</f>
        <v>1170849.9389934558</v>
      </c>
      <c r="M96" s="2">
        <f t="shared" si="165"/>
        <v>21251996.048993461</v>
      </c>
      <c r="N96" s="234">
        <v>50954.119999999988</v>
      </c>
      <c r="O96" s="16">
        <v>459.4</v>
      </c>
      <c r="P96" s="230">
        <v>13573298.1</v>
      </c>
      <c r="Q96" s="231">
        <f>VLOOKUP(B96,'Historic CDM'!$B$127:$I$138,5,FALSE)/12</f>
        <v>2855266.568892485</v>
      </c>
      <c r="R96" s="2">
        <f t="shared" si="166"/>
        <v>16428564.668892484</v>
      </c>
      <c r="S96" s="2">
        <v>41454.539999999994</v>
      </c>
      <c r="T96" s="231">
        <v>15</v>
      </c>
      <c r="U96" s="230">
        <v>641973.89999999991</v>
      </c>
      <c r="V96" s="2">
        <v>1467.37</v>
      </c>
      <c r="W96" s="2">
        <v>13210</v>
      </c>
      <c r="X96" s="231">
        <v>8648.3457600000002</v>
      </c>
      <c r="Y96" s="2">
        <v>23</v>
      </c>
      <c r="Z96" s="231">
        <v>122</v>
      </c>
      <c r="AA96" s="233">
        <v>164514.59999999998</v>
      </c>
      <c r="AB96" s="232">
        <v>407</v>
      </c>
      <c r="AC96" s="237">
        <v>3219010.2999999947</v>
      </c>
      <c r="AD96" s="231">
        <f>VLOOKUP(B96,'Historic CDM'!$N$127:$S$138,2,FALSE)/12</f>
        <v>146127.23832185424</v>
      </c>
      <c r="AE96" s="2">
        <f t="shared" si="167"/>
        <v>3365137.538321849</v>
      </c>
      <c r="AF96" s="246">
        <v>4785.8774275651767</v>
      </c>
      <c r="AG96" s="231">
        <v>1798618.1600000015</v>
      </c>
      <c r="AH96" s="231">
        <f>VLOOKUP(B96,'Historic CDM'!$N$127:$S$138,3,FALSE)/12</f>
        <v>72030.665310460856</v>
      </c>
      <c r="AI96" s="2">
        <f t="shared" si="168"/>
        <v>1870648.8253104624</v>
      </c>
      <c r="AJ96" s="247">
        <v>729.65912557825402</v>
      </c>
      <c r="AK96" s="231">
        <v>2906304.48</v>
      </c>
      <c r="AL96" s="231">
        <f>VLOOKUP(B96,'Historic CDM'!$N$127:$S$138,4,FALSE)/12</f>
        <v>232529.81632376826</v>
      </c>
      <c r="AM96" s="2">
        <f t="shared" si="169"/>
        <v>3138834.2963237683</v>
      </c>
      <c r="AN96" s="232">
        <v>6865.3100000000013</v>
      </c>
      <c r="AO96" s="4">
        <v>61.625854257261409</v>
      </c>
      <c r="AP96" s="231">
        <v>32009.7</v>
      </c>
      <c r="AQ96" s="232">
        <v>97</v>
      </c>
      <c r="AR96" s="232">
        <v>428</v>
      </c>
      <c r="AS96" s="231">
        <v>14143.8</v>
      </c>
      <c r="AT96">
        <v>36</v>
      </c>
      <c r="AU96" s="100">
        <f>'Weather Thunder Bay'!D108</f>
        <v>616.6</v>
      </c>
      <c r="AV96" s="100">
        <f>'Weather Thunder Bay'!E108</f>
        <v>0</v>
      </c>
      <c r="AW96" s="100">
        <f>'Weather Thunder Bay'!F108</f>
        <v>556.6</v>
      </c>
      <c r="AX96" s="100">
        <f>'Weather Thunder Bay'!G108</f>
        <v>0</v>
      </c>
      <c r="AY96" s="100">
        <f>'Weather Thunder Bay'!H108</f>
        <v>496.6</v>
      </c>
      <c r="AZ96" s="100">
        <f>'Weather Thunder Bay'!I108</f>
        <v>0</v>
      </c>
      <c r="BA96" s="100">
        <f>'Weather Thunder Bay'!J108</f>
        <v>436.6</v>
      </c>
      <c r="BB96" s="100">
        <f>'Weather Thunder Bay'!K108</f>
        <v>0</v>
      </c>
      <c r="BC96" s="100">
        <f>'Weather Thunder Bay'!L108</f>
        <v>376.6</v>
      </c>
      <c r="BD96" s="100">
        <f>'Weather Thunder Bay'!M108</f>
        <v>0</v>
      </c>
      <c r="BE96" s="100">
        <f>'Weather Thunder Bay'!N108</f>
        <v>318.60000000000002</v>
      </c>
      <c r="BF96" s="100">
        <f>'Weather Thunder Bay'!O108</f>
        <v>2</v>
      </c>
      <c r="BG96" s="100">
        <f>'Weather Thunder Bay'!P108</f>
        <v>264.2</v>
      </c>
      <c r="BH96" s="100">
        <f>'Weather Thunder Bay'!Q108</f>
        <v>7.6</v>
      </c>
      <c r="BI96" s="100">
        <f>'Weather Thunder Bay'!R108</f>
        <v>-0.55333333333333323</v>
      </c>
      <c r="BJ96" s="100">
        <f>'Weather Kenora'!D108</f>
        <v>681.4</v>
      </c>
      <c r="BK96" s="100">
        <f>'Weather Kenora'!E108</f>
        <v>0</v>
      </c>
      <c r="BL96" s="100">
        <f>'Weather Kenora'!F108</f>
        <v>621.4</v>
      </c>
      <c r="BM96" s="100">
        <f>'Weather Kenora'!G108</f>
        <v>0</v>
      </c>
      <c r="BN96" s="100">
        <f>'Weather Kenora'!H108</f>
        <v>561.4</v>
      </c>
      <c r="BO96" s="100">
        <f>'Weather Kenora'!I108</f>
        <v>0</v>
      </c>
      <c r="BP96" s="100">
        <f>'Weather Kenora'!J108</f>
        <v>501.4</v>
      </c>
      <c r="BQ96" s="100">
        <f>'Weather Kenora'!K108</f>
        <v>0</v>
      </c>
      <c r="BR96" s="100">
        <f>'Weather Kenora'!L108</f>
        <v>441.4</v>
      </c>
      <c r="BS96" s="100">
        <f>'Weather Kenora'!M108</f>
        <v>0</v>
      </c>
      <c r="BT96" s="100">
        <f>'Weather Kenora'!N108</f>
        <v>382.6</v>
      </c>
      <c r="BU96" s="100">
        <f>'Weather Kenora'!O108</f>
        <v>1.2</v>
      </c>
      <c r="BV96" s="100">
        <f>'Weather Kenora'!P108</f>
        <v>324.7</v>
      </c>
      <c r="BW96" s="100">
        <f>'Weather Kenora'!Q108</f>
        <v>3.3</v>
      </c>
      <c r="BX96" s="100">
        <f>'Weather Kenora'!R108</f>
        <v>-2.7133333333333334</v>
      </c>
      <c r="BY96" s="5">
        <f>'Economic Variables'!D110</f>
        <v>7242.5</v>
      </c>
      <c r="BZ96" s="5">
        <f>'Economic Variables'!E110</f>
        <v>7255.2</v>
      </c>
      <c r="CA96" s="5">
        <f>'Economic Variables'!F110</f>
        <v>60.7</v>
      </c>
      <c r="CB96" s="5">
        <f>'Economic Variables'!G110</f>
        <v>61.2</v>
      </c>
      <c r="CC96" s="68">
        <f>'Economic Variables'!H110</f>
        <v>716151.8</v>
      </c>
      <c r="CD96" s="5">
        <f>'Economic Variables'!I110</f>
        <v>8734.2999999999993</v>
      </c>
      <c r="CE96" s="5">
        <f>'Economic Variables'!J110</f>
        <v>8058.6</v>
      </c>
      <c r="CF96" s="5">
        <f>'Economic Variables'!K110</f>
        <v>436.5</v>
      </c>
      <c r="CG96" s="5">
        <f>'Economic Variables'!L110</f>
        <v>6462.7</v>
      </c>
      <c r="CH96" s="5">
        <f>'Economic Variables'!M110</f>
        <v>261.60000000000002</v>
      </c>
      <c r="CI96" s="5">
        <f>'Economic Variables'!N110</f>
        <v>945</v>
      </c>
      <c r="CJ96" s="5">
        <f t="shared" si="278"/>
        <v>15197</v>
      </c>
      <c r="CK96" s="5">
        <f>'Economic Variables'!P110</f>
        <v>736698</v>
      </c>
      <c r="CL96" s="5">
        <f>'Economic Variables'!Q110</f>
        <v>9639</v>
      </c>
      <c r="CM96" s="5">
        <f>'Economic Variables'!R110</f>
        <v>6328</v>
      </c>
      <c r="CN96" s="5">
        <f>'Economic Variables'!S110</f>
        <v>3174</v>
      </c>
      <c r="CO96" s="5">
        <f>'Economic Variables'!W110</f>
        <v>44055.999999999971</v>
      </c>
      <c r="CP96" s="5">
        <f>'Economic Variables'!X110</f>
        <v>118.33333333333336</v>
      </c>
      <c r="CQ96" s="5">
        <f>'Economic Variables'!Y110</f>
        <v>5</v>
      </c>
      <c r="CR96" s="5">
        <f t="shared" ref="CR96:CR121" si="282">CR95+1</f>
        <v>95</v>
      </c>
      <c r="CS96" s="69">
        <f t="shared" si="279"/>
        <v>1.9777236052888478</v>
      </c>
      <c r="CT96" s="5">
        <f t="shared" si="280"/>
        <v>9025</v>
      </c>
      <c r="CU96">
        <f t="shared" ref="CU96:DI96" si="283">CU84</f>
        <v>0</v>
      </c>
      <c r="CV96">
        <f t="shared" si="283"/>
        <v>0</v>
      </c>
      <c r="CW96">
        <f t="shared" si="283"/>
        <v>0</v>
      </c>
      <c r="CX96">
        <f t="shared" si="283"/>
        <v>0</v>
      </c>
      <c r="CY96">
        <f t="shared" si="283"/>
        <v>0</v>
      </c>
      <c r="CZ96">
        <f t="shared" si="283"/>
        <v>0</v>
      </c>
      <c r="DA96">
        <f t="shared" si="283"/>
        <v>0</v>
      </c>
      <c r="DB96">
        <f t="shared" si="283"/>
        <v>0</v>
      </c>
      <c r="DC96">
        <f t="shared" si="283"/>
        <v>0</v>
      </c>
      <c r="DD96">
        <f t="shared" si="283"/>
        <v>0</v>
      </c>
      <c r="DE96">
        <f t="shared" si="283"/>
        <v>1</v>
      </c>
      <c r="DF96">
        <f t="shared" si="283"/>
        <v>0</v>
      </c>
      <c r="DG96">
        <f t="shared" si="283"/>
        <v>0</v>
      </c>
      <c r="DH96">
        <f t="shared" si="283"/>
        <v>1</v>
      </c>
      <c r="DI96">
        <f t="shared" si="283"/>
        <v>1</v>
      </c>
      <c r="DJ96">
        <f t="shared" si="238"/>
        <v>30</v>
      </c>
      <c r="DK96">
        <v>21</v>
      </c>
      <c r="DL96">
        <v>1</v>
      </c>
      <c r="DM96">
        <v>0.5</v>
      </c>
      <c r="DN96">
        <f t="shared" si="207"/>
        <v>1</v>
      </c>
      <c r="DO96">
        <v>0</v>
      </c>
      <c r="DP96" s="61">
        <f t="shared" si="170"/>
        <v>616.6</v>
      </c>
      <c r="DQ96" s="61">
        <f t="shared" si="171"/>
        <v>0</v>
      </c>
      <c r="DR96" s="61">
        <f t="shared" si="172"/>
        <v>556.6</v>
      </c>
      <c r="DS96" s="61">
        <f t="shared" si="173"/>
        <v>0</v>
      </c>
      <c r="DT96" s="61">
        <f t="shared" si="174"/>
        <v>496.6</v>
      </c>
      <c r="DU96" s="61">
        <f t="shared" si="175"/>
        <v>0</v>
      </c>
      <c r="DV96" s="61">
        <f t="shared" si="176"/>
        <v>436.6</v>
      </c>
      <c r="DW96" s="61">
        <f t="shared" si="177"/>
        <v>0</v>
      </c>
      <c r="DX96" s="61">
        <f t="shared" si="178"/>
        <v>376.6</v>
      </c>
      <c r="DY96" s="61">
        <f t="shared" si="179"/>
        <v>0</v>
      </c>
      <c r="DZ96" s="61">
        <f t="shared" si="180"/>
        <v>318.60000000000002</v>
      </c>
      <c r="EA96" s="61">
        <f t="shared" si="181"/>
        <v>2</v>
      </c>
      <c r="EB96" s="61">
        <f t="shared" si="182"/>
        <v>264.2</v>
      </c>
      <c r="EC96" s="61">
        <f t="shared" si="183"/>
        <v>7.6</v>
      </c>
      <c r="ED96" s="61">
        <f t="shared" si="184"/>
        <v>681.4</v>
      </c>
      <c r="EE96" s="61">
        <f t="shared" si="185"/>
        <v>0</v>
      </c>
      <c r="EF96" s="61">
        <f t="shared" si="186"/>
        <v>621.4</v>
      </c>
      <c r="EG96" s="61">
        <f t="shared" si="187"/>
        <v>0</v>
      </c>
      <c r="EH96" s="61">
        <f t="shared" si="188"/>
        <v>561.4</v>
      </c>
      <c r="EI96" s="61">
        <f t="shared" si="189"/>
        <v>0</v>
      </c>
      <c r="EJ96" s="61">
        <f t="shared" si="190"/>
        <v>501.4</v>
      </c>
      <c r="EK96" s="61">
        <f t="shared" si="191"/>
        <v>0</v>
      </c>
      <c r="EL96" s="61">
        <f t="shared" si="192"/>
        <v>441.4</v>
      </c>
      <c r="EM96" s="61">
        <f t="shared" si="193"/>
        <v>0</v>
      </c>
      <c r="EN96" s="61">
        <f t="shared" si="194"/>
        <v>382.6</v>
      </c>
      <c r="EO96" s="61">
        <f t="shared" si="195"/>
        <v>1.2</v>
      </c>
      <c r="EP96" s="61">
        <f t="shared" si="196"/>
        <v>324.7</v>
      </c>
      <c r="EQ96" s="61">
        <f t="shared" si="197"/>
        <v>3.3</v>
      </c>
      <c r="ER96" s="67">
        <f t="shared" si="245"/>
        <v>21.631000060651576</v>
      </c>
      <c r="ES96" s="67">
        <f t="shared" si="246"/>
        <v>84.548075774854524</v>
      </c>
      <c r="ET96" s="67">
        <f t="shared" si="247"/>
        <v>2202.8729034759067</v>
      </c>
      <c r="EU96" s="67">
        <f t="shared" si="248"/>
        <v>52154.173552039632</v>
      </c>
      <c r="EV96" s="61">
        <f t="shared" si="249"/>
        <v>1542.0110324331347</v>
      </c>
      <c r="EW96" s="61">
        <f t="shared" si="250"/>
        <v>36507.921486427746</v>
      </c>
      <c r="EX96" s="16">
        <f t="shared" si="251"/>
        <v>31539359.48999992</v>
      </c>
      <c r="EY96" s="16">
        <f t="shared" si="252"/>
        <v>1716736.3166171445</v>
      </c>
      <c r="EZ96" s="16">
        <f t="shared" si="253"/>
        <v>33256095.806617066</v>
      </c>
      <c r="FA96" s="16">
        <f t="shared" si="254"/>
        <v>50847.791939890667</v>
      </c>
      <c r="FB96" s="16">
        <f t="shared" si="255"/>
        <v>12519189.710000025</v>
      </c>
      <c r="FC96" s="16">
        <f t="shared" si="256"/>
        <v>1187542.0998604873</v>
      </c>
      <c r="FD96" s="16">
        <f t="shared" si="257"/>
        <v>13706731.809860513</v>
      </c>
      <c r="FE96" s="16">
        <f t="shared" si="258"/>
        <v>5396.0704645615688</v>
      </c>
      <c r="FF96" s="16">
        <f t="shared" si="259"/>
        <v>22987450.590000007</v>
      </c>
      <c r="FG96" s="16">
        <f t="shared" si="260"/>
        <v>1403379.7553172242</v>
      </c>
      <c r="FH96" s="16">
        <f t="shared" si="261"/>
        <v>24390830.34531723</v>
      </c>
      <c r="FI96" s="16">
        <f t="shared" si="262"/>
        <v>57819.429999999993</v>
      </c>
      <c r="FJ96" s="16">
        <f t="shared" si="263"/>
        <v>521.02585425726136</v>
      </c>
      <c r="FK96" s="16">
        <f t="shared" si="264"/>
        <v>13573298.1</v>
      </c>
      <c r="FL96" s="16">
        <f t="shared" si="265"/>
        <v>2855266.568892485</v>
      </c>
      <c r="FM96" s="16">
        <f t="shared" si="266"/>
        <v>16428564.668892484</v>
      </c>
      <c r="FN96" s="16">
        <f t="shared" si="267"/>
        <v>41454.539999999994</v>
      </c>
      <c r="FO96" s="16">
        <f t="shared" si="268"/>
        <v>15</v>
      </c>
      <c r="FP96" s="16">
        <f t="shared" si="198"/>
        <v>673983.59999999986</v>
      </c>
      <c r="FQ96" s="16">
        <f t="shared" si="199"/>
        <v>1564.37</v>
      </c>
      <c r="FR96" s="16">
        <f t="shared" si="200"/>
        <v>13638</v>
      </c>
      <c r="FS96" s="16">
        <f t="shared" si="201"/>
        <v>8648.3457600000002</v>
      </c>
      <c r="FT96" s="16">
        <f t="shared" si="202"/>
        <v>23</v>
      </c>
      <c r="FU96" s="16">
        <f t="shared" si="203"/>
        <v>738.6</v>
      </c>
      <c r="FV96" s="16">
        <f t="shared" si="204"/>
        <v>178658.39999999997</v>
      </c>
      <c r="FW96" s="16">
        <f t="shared" si="205"/>
        <v>443</v>
      </c>
      <c r="FX96">
        <f t="shared" si="206"/>
        <v>616.6</v>
      </c>
      <c r="FY96">
        <f t="shared" si="234"/>
        <v>0</v>
      </c>
      <c r="FZ96">
        <f t="shared" si="235"/>
        <v>556.6</v>
      </c>
      <c r="GA96">
        <f t="shared" si="236"/>
        <v>0</v>
      </c>
      <c r="GB96">
        <f t="shared" si="209"/>
        <v>496.6</v>
      </c>
      <c r="GC96">
        <f t="shared" si="210"/>
        <v>0</v>
      </c>
      <c r="GD96">
        <f t="shared" si="211"/>
        <v>436.6</v>
      </c>
      <c r="GE96">
        <f t="shared" si="212"/>
        <v>0</v>
      </c>
      <c r="GF96">
        <f t="shared" si="213"/>
        <v>376.6</v>
      </c>
      <c r="GG96">
        <f t="shared" si="214"/>
        <v>0</v>
      </c>
      <c r="GH96">
        <f t="shared" si="215"/>
        <v>318.60000000000002</v>
      </c>
      <c r="GI96">
        <f t="shared" si="216"/>
        <v>2</v>
      </c>
      <c r="GJ96">
        <f t="shared" si="217"/>
        <v>264.2</v>
      </c>
      <c r="GK96">
        <f t="shared" si="218"/>
        <v>7.6</v>
      </c>
      <c r="GL96">
        <f t="shared" si="219"/>
        <v>-0.55333333333333323</v>
      </c>
      <c r="GM96">
        <f t="shared" si="220"/>
        <v>681.4</v>
      </c>
      <c r="GN96">
        <f t="shared" si="221"/>
        <v>0</v>
      </c>
      <c r="GO96">
        <f t="shared" si="222"/>
        <v>621.4</v>
      </c>
      <c r="GP96">
        <f t="shared" si="223"/>
        <v>0</v>
      </c>
      <c r="GQ96">
        <f t="shared" si="224"/>
        <v>561.4</v>
      </c>
      <c r="GR96">
        <f t="shared" si="225"/>
        <v>0</v>
      </c>
      <c r="GS96">
        <f t="shared" si="226"/>
        <v>501.4</v>
      </c>
      <c r="GT96">
        <f t="shared" si="227"/>
        <v>0</v>
      </c>
      <c r="GU96">
        <f t="shared" si="228"/>
        <v>441.4</v>
      </c>
      <c r="GV96">
        <f t="shared" si="229"/>
        <v>0</v>
      </c>
      <c r="GW96">
        <f t="shared" si="230"/>
        <v>382.6</v>
      </c>
      <c r="GX96">
        <f t="shared" si="231"/>
        <v>1.2</v>
      </c>
      <c r="GY96">
        <f t="shared" si="232"/>
        <v>324.7</v>
      </c>
      <c r="GZ96">
        <f t="shared" si="233"/>
        <v>3.3</v>
      </c>
      <c r="HA96" s="2">
        <f t="shared" si="138"/>
        <v>59</v>
      </c>
      <c r="HB96" s="2">
        <f t="shared" si="138"/>
        <v>47</v>
      </c>
      <c r="HC96" s="2">
        <f t="shared" si="138"/>
        <v>35</v>
      </c>
      <c r="HD96" s="2">
        <f t="shared" si="138"/>
        <v>23</v>
      </c>
      <c r="HE96" s="2">
        <f t="shared" si="138"/>
        <v>11</v>
      </c>
    </row>
    <row r="97" spans="1:213" x14ac:dyDescent="0.25">
      <c r="A97" s="3">
        <v>44166</v>
      </c>
      <c r="B97">
        <f t="shared" si="277"/>
        <v>2020</v>
      </c>
      <c r="C97" s="2">
        <v>32667207.960000128</v>
      </c>
      <c r="D97" s="2">
        <f>VLOOKUP(B97,'Historic CDM'!$B$127:$I$138,2,FALSE)/12</f>
        <v>1570609.0782952902</v>
      </c>
      <c r="E97" s="2">
        <f t="shared" si="163"/>
        <v>34237817.038295418</v>
      </c>
      <c r="F97" s="2">
        <v>46086.957256162743</v>
      </c>
      <c r="G97" s="230">
        <v>12168306.679999964</v>
      </c>
      <c r="H97" s="2">
        <f>VLOOKUP(B97,'Historic CDM'!$B$127:$I$138,3,FALSE)/12</f>
        <v>1115511.4345500264</v>
      </c>
      <c r="I97" s="2">
        <f t="shared" si="164"/>
        <v>13283818.114549991</v>
      </c>
      <c r="J97" s="230">
        <v>4670.2056694916573</v>
      </c>
      <c r="K97" s="230">
        <v>22564989.240000006</v>
      </c>
      <c r="L97" s="2">
        <f>VLOOKUP(B97,'Historic CDM'!$B$127:$I$138,4,FALSE)/12</f>
        <v>1170849.9389934558</v>
      </c>
      <c r="M97" s="2">
        <f t="shared" si="165"/>
        <v>23735839.178993464</v>
      </c>
      <c r="N97" s="234">
        <v>52201.289999999994</v>
      </c>
      <c r="O97" s="16">
        <v>457.8</v>
      </c>
      <c r="P97" s="230">
        <v>13370462.129999999</v>
      </c>
      <c r="Q97" s="231">
        <f>VLOOKUP(B97,'Historic CDM'!$B$127:$I$138,5,FALSE)/12</f>
        <v>2855266.568892485</v>
      </c>
      <c r="R97" s="2">
        <f t="shared" si="166"/>
        <v>16225728.698892483</v>
      </c>
      <c r="S97" s="2">
        <v>42221.520000000004</v>
      </c>
      <c r="T97" s="231">
        <v>15</v>
      </c>
      <c r="U97" s="230">
        <v>701279.83000000007</v>
      </c>
      <c r="V97" s="2">
        <v>1467.37</v>
      </c>
      <c r="W97" s="2">
        <v>13210</v>
      </c>
      <c r="X97" s="231">
        <v>8506.5696000000007</v>
      </c>
      <c r="Y97" s="2">
        <v>23</v>
      </c>
      <c r="Z97" s="231">
        <v>120</v>
      </c>
      <c r="AA97" s="233">
        <v>164973.01</v>
      </c>
      <c r="AB97" s="232">
        <v>407</v>
      </c>
      <c r="AC97" s="237">
        <v>3763977.5800000043</v>
      </c>
      <c r="AD97" s="231">
        <f>VLOOKUP(B97,'Historic CDM'!$N$127:$S$138,2,FALSE)/12</f>
        <v>146127.23832185424</v>
      </c>
      <c r="AE97" s="2">
        <f t="shared" si="167"/>
        <v>3910104.8183218585</v>
      </c>
      <c r="AF97" s="246">
        <v>4788.4387137825888</v>
      </c>
      <c r="AG97" s="231">
        <v>2010504.2300000025</v>
      </c>
      <c r="AH97" s="231">
        <f>VLOOKUP(B97,'Historic CDM'!$N$127:$S$138,3,FALSE)/12</f>
        <v>72030.665310460856</v>
      </c>
      <c r="AI97" s="2">
        <f t="shared" si="168"/>
        <v>2082534.8953104634</v>
      </c>
      <c r="AJ97" s="247">
        <v>730.32956278912707</v>
      </c>
      <c r="AK97" s="231">
        <v>3201721.85</v>
      </c>
      <c r="AL97" s="231">
        <f>VLOOKUP(B97,'Historic CDM'!$N$127:$S$138,4,FALSE)/12</f>
        <v>232529.81632376826</v>
      </c>
      <c r="AM97" s="2">
        <f t="shared" si="169"/>
        <v>3434251.6663237684</v>
      </c>
      <c r="AN97" s="232">
        <v>7032.0199999999995</v>
      </c>
      <c r="AO97" s="4">
        <v>61.812927128630704</v>
      </c>
      <c r="AP97" s="231">
        <v>33076.69</v>
      </c>
      <c r="AQ97" s="232">
        <v>97</v>
      </c>
      <c r="AR97" s="232">
        <v>428</v>
      </c>
      <c r="AS97" s="231">
        <v>14614.949999999999</v>
      </c>
      <c r="AT97">
        <v>36</v>
      </c>
      <c r="AU97" s="100">
        <f>'Weather Thunder Bay'!D109</f>
        <v>869.3</v>
      </c>
      <c r="AV97" s="100">
        <f>'Weather Thunder Bay'!E109</f>
        <v>0</v>
      </c>
      <c r="AW97" s="100">
        <f>'Weather Thunder Bay'!F109</f>
        <v>807.3</v>
      </c>
      <c r="AX97" s="100">
        <f>'Weather Thunder Bay'!G109</f>
        <v>0</v>
      </c>
      <c r="AY97" s="100">
        <f>'Weather Thunder Bay'!H109</f>
        <v>745.3</v>
      </c>
      <c r="AZ97" s="100">
        <f>'Weather Thunder Bay'!I109</f>
        <v>0</v>
      </c>
      <c r="BA97" s="100">
        <f>'Weather Thunder Bay'!J109</f>
        <v>683.3</v>
      </c>
      <c r="BB97" s="100">
        <f>'Weather Thunder Bay'!K109</f>
        <v>0</v>
      </c>
      <c r="BC97" s="100">
        <f>'Weather Thunder Bay'!L109</f>
        <v>621.29999999999995</v>
      </c>
      <c r="BD97" s="100">
        <f>'Weather Thunder Bay'!M109</f>
        <v>0</v>
      </c>
      <c r="BE97" s="100">
        <f>'Weather Thunder Bay'!N109</f>
        <v>559.29999999999995</v>
      </c>
      <c r="BF97" s="100">
        <f>'Weather Thunder Bay'!O109</f>
        <v>0</v>
      </c>
      <c r="BG97" s="100">
        <f>'Weather Thunder Bay'!P109</f>
        <v>497.3</v>
      </c>
      <c r="BH97" s="100">
        <f>'Weather Thunder Bay'!Q109</f>
        <v>0</v>
      </c>
      <c r="BI97" s="100">
        <f>'Weather Thunder Bay'!R109</f>
        <v>-8.0419354838709687</v>
      </c>
      <c r="BJ97" s="100">
        <f>'Weather Kenora'!D109</f>
        <v>917.8</v>
      </c>
      <c r="BK97" s="100">
        <f>'Weather Kenora'!E109</f>
        <v>0</v>
      </c>
      <c r="BL97" s="100">
        <f>'Weather Kenora'!F109</f>
        <v>855.8</v>
      </c>
      <c r="BM97" s="100">
        <f>'Weather Kenora'!G109</f>
        <v>0</v>
      </c>
      <c r="BN97" s="100">
        <f>'Weather Kenora'!H109</f>
        <v>793.8</v>
      </c>
      <c r="BO97" s="100">
        <f>'Weather Kenora'!I109</f>
        <v>0</v>
      </c>
      <c r="BP97" s="100">
        <f>'Weather Kenora'!J109</f>
        <v>731.8</v>
      </c>
      <c r="BQ97" s="100">
        <f>'Weather Kenora'!K109</f>
        <v>0</v>
      </c>
      <c r="BR97" s="100">
        <f>'Weather Kenora'!L109</f>
        <v>669.8</v>
      </c>
      <c r="BS97" s="100">
        <f>'Weather Kenora'!M109</f>
        <v>0</v>
      </c>
      <c r="BT97" s="100">
        <f>'Weather Kenora'!N109</f>
        <v>607.79999999999995</v>
      </c>
      <c r="BU97" s="100">
        <f>'Weather Kenora'!O109</f>
        <v>0</v>
      </c>
      <c r="BV97" s="100">
        <f>'Weather Kenora'!P109</f>
        <v>545.79999999999995</v>
      </c>
      <c r="BW97" s="100">
        <f>'Weather Kenora'!Q109</f>
        <v>0</v>
      </c>
      <c r="BX97" s="100">
        <f>'Weather Kenora'!R109</f>
        <v>-9.6064516129032249</v>
      </c>
      <c r="BY97" s="5">
        <f>'Economic Variables'!D111</f>
        <v>7258.1</v>
      </c>
      <c r="BZ97" s="5">
        <f>'Economic Variables'!E111</f>
        <v>7273.3</v>
      </c>
      <c r="CA97" s="5">
        <f>'Economic Variables'!F111</f>
        <v>60.7</v>
      </c>
      <c r="CB97" s="5">
        <f>'Economic Variables'!G111</f>
        <v>60.7</v>
      </c>
      <c r="CC97" s="68">
        <f>'Economic Variables'!H111</f>
        <v>716151.8</v>
      </c>
      <c r="CD97" s="5">
        <f>'Economic Variables'!I111</f>
        <v>8734.2999999999993</v>
      </c>
      <c r="CE97" s="5">
        <f>'Economic Variables'!J111</f>
        <v>8058.6</v>
      </c>
      <c r="CF97" s="5">
        <f>'Economic Variables'!K111</f>
        <v>436.5</v>
      </c>
      <c r="CG97" s="5">
        <f>'Economic Variables'!L111</f>
        <v>6462.7</v>
      </c>
      <c r="CH97" s="5">
        <f>'Economic Variables'!M111</f>
        <v>261.60000000000002</v>
      </c>
      <c r="CI97" s="5">
        <f>'Economic Variables'!N111</f>
        <v>945</v>
      </c>
      <c r="CJ97" s="5">
        <f t="shared" si="278"/>
        <v>15197</v>
      </c>
      <c r="CK97" s="5">
        <f>'Economic Variables'!P111</f>
        <v>736698</v>
      </c>
      <c r="CL97" s="5">
        <f>'Economic Variables'!Q111</f>
        <v>9639</v>
      </c>
      <c r="CM97" s="5">
        <f>'Economic Variables'!R111</f>
        <v>6328</v>
      </c>
      <c r="CN97" s="5">
        <f>'Economic Variables'!S111</f>
        <v>3174</v>
      </c>
      <c r="CO97" s="5">
        <f>'Economic Variables'!W111</f>
        <v>45214.999999999971</v>
      </c>
      <c r="CP97" s="5">
        <f>'Economic Variables'!X111</f>
        <v>121</v>
      </c>
      <c r="CQ97" s="5">
        <f>'Economic Variables'!Y111</f>
        <v>5</v>
      </c>
      <c r="CR97" s="5">
        <f t="shared" si="282"/>
        <v>96</v>
      </c>
      <c r="CS97" s="69">
        <f t="shared" si="279"/>
        <v>1.9822712330395684</v>
      </c>
      <c r="CT97" s="5">
        <f t="shared" si="280"/>
        <v>9216</v>
      </c>
      <c r="CU97">
        <f t="shared" ref="CU97:DI97" si="284">CU85</f>
        <v>0</v>
      </c>
      <c r="CV97">
        <f t="shared" si="284"/>
        <v>0</v>
      </c>
      <c r="CW97">
        <f t="shared" si="284"/>
        <v>0</v>
      </c>
      <c r="CX97">
        <f t="shared" si="284"/>
        <v>0</v>
      </c>
      <c r="CY97">
        <f t="shared" si="284"/>
        <v>0</v>
      </c>
      <c r="CZ97">
        <f t="shared" si="284"/>
        <v>0</v>
      </c>
      <c r="DA97">
        <f t="shared" si="284"/>
        <v>0</v>
      </c>
      <c r="DB97">
        <f t="shared" si="284"/>
        <v>0</v>
      </c>
      <c r="DC97">
        <f t="shared" si="284"/>
        <v>0</v>
      </c>
      <c r="DD97">
        <f t="shared" si="284"/>
        <v>0</v>
      </c>
      <c r="DE97">
        <f t="shared" si="284"/>
        <v>0</v>
      </c>
      <c r="DF97">
        <f t="shared" si="284"/>
        <v>1</v>
      </c>
      <c r="DG97">
        <f t="shared" si="284"/>
        <v>0</v>
      </c>
      <c r="DH97">
        <f t="shared" si="284"/>
        <v>0</v>
      </c>
      <c r="DI97">
        <f t="shared" si="284"/>
        <v>0</v>
      </c>
      <c r="DJ97">
        <f t="shared" si="238"/>
        <v>31</v>
      </c>
      <c r="DK97">
        <v>21</v>
      </c>
      <c r="DL97">
        <v>1</v>
      </c>
      <c r="DM97">
        <v>0.5</v>
      </c>
      <c r="DN97">
        <f t="shared" si="207"/>
        <v>1</v>
      </c>
      <c r="DO97">
        <v>0</v>
      </c>
      <c r="DP97" s="61">
        <f t="shared" si="170"/>
        <v>869.3</v>
      </c>
      <c r="DQ97" s="61">
        <f t="shared" si="171"/>
        <v>0</v>
      </c>
      <c r="DR97" s="61">
        <f t="shared" si="172"/>
        <v>807.3</v>
      </c>
      <c r="DS97" s="61">
        <f t="shared" si="173"/>
        <v>0</v>
      </c>
      <c r="DT97" s="61">
        <f t="shared" si="174"/>
        <v>745.3</v>
      </c>
      <c r="DU97" s="61">
        <f t="shared" si="175"/>
        <v>0</v>
      </c>
      <c r="DV97" s="61">
        <f t="shared" si="176"/>
        <v>683.3</v>
      </c>
      <c r="DW97" s="61">
        <f t="shared" si="177"/>
        <v>0</v>
      </c>
      <c r="DX97" s="61">
        <f t="shared" si="178"/>
        <v>621.29999999999995</v>
      </c>
      <c r="DY97" s="61">
        <f t="shared" si="179"/>
        <v>0</v>
      </c>
      <c r="DZ97" s="61">
        <f t="shared" si="180"/>
        <v>559.29999999999995</v>
      </c>
      <c r="EA97" s="61">
        <f t="shared" si="181"/>
        <v>0</v>
      </c>
      <c r="EB97" s="61">
        <f t="shared" si="182"/>
        <v>497.3</v>
      </c>
      <c r="EC97" s="61">
        <f t="shared" si="183"/>
        <v>0</v>
      </c>
      <c r="ED97" s="61">
        <f t="shared" si="184"/>
        <v>917.8</v>
      </c>
      <c r="EE97" s="61">
        <f t="shared" si="185"/>
        <v>0</v>
      </c>
      <c r="EF97" s="61">
        <f t="shared" si="186"/>
        <v>855.8</v>
      </c>
      <c r="EG97" s="61">
        <f t="shared" si="187"/>
        <v>0</v>
      </c>
      <c r="EH97" s="61">
        <f t="shared" si="188"/>
        <v>793.8</v>
      </c>
      <c r="EI97" s="61">
        <f t="shared" si="189"/>
        <v>0</v>
      </c>
      <c r="EJ97" s="61">
        <f t="shared" si="190"/>
        <v>731.8</v>
      </c>
      <c r="EK97" s="61">
        <f t="shared" si="191"/>
        <v>0</v>
      </c>
      <c r="EL97" s="61">
        <f t="shared" si="192"/>
        <v>669.8</v>
      </c>
      <c r="EM97" s="61">
        <f t="shared" si="193"/>
        <v>0</v>
      </c>
      <c r="EN97" s="61">
        <f t="shared" si="194"/>
        <v>607.79999999999995</v>
      </c>
      <c r="EO97" s="61">
        <f t="shared" si="195"/>
        <v>0</v>
      </c>
      <c r="EP97" s="61">
        <f t="shared" si="196"/>
        <v>545.79999999999995</v>
      </c>
      <c r="EQ97" s="61">
        <f t="shared" si="197"/>
        <v>0</v>
      </c>
      <c r="ER97" s="67">
        <f t="shared" si="245"/>
        <v>23.964387685087825</v>
      </c>
      <c r="ES97" s="67">
        <f t="shared" si="246"/>
        <v>91.754045128877507</v>
      </c>
      <c r="ET97" s="67">
        <f t="shared" si="247"/>
        <v>2468.9341549640581</v>
      </c>
      <c r="EU97" s="67">
        <f t="shared" si="248"/>
        <v>51510.249837753916</v>
      </c>
      <c r="EV97" s="61">
        <f t="shared" si="249"/>
        <v>1672.503782395007</v>
      </c>
      <c r="EW97" s="61">
        <f t="shared" si="250"/>
        <v>34894.040212672007</v>
      </c>
      <c r="EX97" s="16">
        <f t="shared" si="251"/>
        <v>36431185.540000133</v>
      </c>
      <c r="EY97" s="16">
        <f t="shared" si="252"/>
        <v>1716736.3166171445</v>
      </c>
      <c r="EZ97" s="16">
        <f t="shared" si="253"/>
        <v>38147921.856617279</v>
      </c>
      <c r="FA97" s="16">
        <f t="shared" si="254"/>
        <v>50875.395969945333</v>
      </c>
      <c r="FB97" s="16">
        <f t="shared" si="255"/>
        <v>14178810.909999967</v>
      </c>
      <c r="FC97" s="16">
        <f t="shared" si="256"/>
        <v>1187542.0998604873</v>
      </c>
      <c r="FD97" s="16">
        <f t="shared" si="257"/>
        <v>15366353.009860454</v>
      </c>
      <c r="FE97" s="16">
        <f t="shared" si="258"/>
        <v>5400.5352322807848</v>
      </c>
      <c r="FF97" s="16">
        <f t="shared" si="259"/>
        <v>25766711.090000007</v>
      </c>
      <c r="FG97" s="16">
        <f t="shared" si="260"/>
        <v>1403379.7553172242</v>
      </c>
      <c r="FH97" s="16">
        <f t="shared" si="261"/>
        <v>27170090.845317233</v>
      </c>
      <c r="FI97" s="16">
        <f t="shared" si="262"/>
        <v>59233.30999999999</v>
      </c>
      <c r="FJ97" s="16">
        <f t="shared" si="263"/>
        <v>519.61292712863076</v>
      </c>
      <c r="FK97" s="16">
        <f t="shared" si="264"/>
        <v>13370462.129999999</v>
      </c>
      <c r="FL97" s="16">
        <f t="shared" si="265"/>
        <v>2855266.568892485</v>
      </c>
      <c r="FM97" s="16">
        <f t="shared" si="266"/>
        <v>16225728.698892483</v>
      </c>
      <c r="FN97" s="16">
        <f t="shared" si="267"/>
        <v>42221.520000000004</v>
      </c>
      <c r="FO97" s="16">
        <f t="shared" si="268"/>
        <v>15</v>
      </c>
      <c r="FP97" s="16">
        <f t="shared" si="198"/>
        <v>734356.52</v>
      </c>
      <c r="FQ97" s="16">
        <f t="shared" si="199"/>
        <v>1564.37</v>
      </c>
      <c r="FR97" s="16">
        <f t="shared" si="200"/>
        <v>13638</v>
      </c>
      <c r="FS97" s="16">
        <f t="shared" si="201"/>
        <v>8506.5696000000007</v>
      </c>
      <c r="FT97" s="16">
        <f t="shared" si="202"/>
        <v>23</v>
      </c>
      <c r="FU97" s="16">
        <f t="shared" si="203"/>
        <v>989.3</v>
      </c>
      <c r="FV97" s="16">
        <f t="shared" si="204"/>
        <v>179587.96000000002</v>
      </c>
      <c r="FW97" s="16">
        <f t="shared" si="205"/>
        <v>443</v>
      </c>
      <c r="FX97">
        <f t="shared" si="206"/>
        <v>869.3</v>
      </c>
      <c r="FY97">
        <f t="shared" si="234"/>
        <v>0</v>
      </c>
      <c r="FZ97">
        <f t="shared" si="235"/>
        <v>807.3</v>
      </c>
      <c r="GA97">
        <f t="shared" si="236"/>
        <v>0</v>
      </c>
      <c r="GB97">
        <f t="shared" si="209"/>
        <v>745.3</v>
      </c>
      <c r="GC97">
        <f t="shared" si="210"/>
        <v>0</v>
      </c>
      <c r="GD97">
        <f t="shared" si="211"/>
        <v>683.3</v>
      </c>
      <c r="GE97">
        <f t="shared" si="212"/>
        <v>0</v>
      </c>
      <c r="GF97">
        <f t="shared" si="213"/>
        <v>621.29999999999995</v>
      </c>
      <c r="GG97">
        <f t="shared" si="214"/>
        <v>0</v>
      </c>
      <c r="GH97">
        <f t="shared" si="215"/>
        <v>559.29999999999995</v>
      </c>
      <c r="GI97">
        <f t="shared" si="216"/>
        <v>0</v>
      </c>
      <c r="GJ97">
        <f t="shared" si="217"/>
        <v>497.3</v>
      </c>
      <c r="GK97">
        <f t="shared" si="218"/>
        <v>0</v>
      </c>
      <c r="GL97">
        <f t="shared" si="219"/>
        <v>-8.0419354838709687</v>
      </c>
      <c r="GM97">
        <f t="shared" si="220"/>
        <v>917.8</v>
      </c>
      <c r="GN97">
        <f t="shared" si="221"/>
        <v>0</v>
      </c>
      <c r="GO97">
        <f t="shared" si="222"/>
        <v>855.8</v>
      </c>
      <c r="GP97">
        <f t="shared" si="223"/>
        <v>0</v>
      </c>
      <c r="GQ97">
        <f t="shared" si="224"/>
        <v>793.8</v>
      </c>
      <c r="GR97">
        <f t="shared" si="225"/>
        <v>0</v>
      </c>
      <c r="GS97">
        <f t="shared" si="226"/>
        <v>731.8</v>
      </c>
      <c r="GT97">
        <f t="shared" si="227"/>
        <v>0</v>
      </c>
      <c r="GU97">
        <f t="shared" si="228"/>
        <v>669.8</v>
      </c>
      <c r="GV97">
        <f t="shared" si="229"/>
        <v>0</v>
      </c>
      <c r="GW97">
        <f t="shared" si="230"/>
        <v>607.79999999999995</v>
      </c>
      <c r="GX97">
        <f t="shared" si="231"/>
        <v>0</v>
      </c>
      <c r="GY97">
        <f t="shared" si="232"/>
        <v>545.79999999999995</v>
      </c>
      <c r="GZ97">
        <f t="shared" si="233"/>
        <v>0</v>
      </c>
      <c r="HA97" s="2">
        <f t="shared" si="138"/>
        <v>60</v>
      </c>
      <c r="HB97" s="2">
        <f t="shared" si="138"/>
        <v>48</v>
      </c>
      <c r="HC97" s="2">
        <f t="shared" si="138"/>
        <v>36</v>
      </c>
      <c r="HD97" s="2">
        <f t="shared" si="138"/>
        <v>24</v>
      </c>
      <c r="HE97" s="2">
        <f t="shared" si="138"/>
        <v>12</v>
      </c>
    </row>
    <row r="98" spans="1:213" x14ac:dyDescent="0.25">
      <c r="A98" s="3">
        <v>44197</v>
      </c>
      <c r="B98">
        <f t="shared" si="277"/>
        <v>2021</v>
      </c>
      <c r="C98" s="2">
        <v>34682197.829999968</v>
      </c>
      <c r="D98" s="2">
        <f>VLOOKUP(B98,'Historic CDM'!$B$127:$I$138,2,FALSE)/12</f>
        <v>1570007.5422371337</v>
      </c>
      <c r="E98" s="2">
        <f t="shared" si="163"/>
        <v>36252205.372237101</v>
      </c>
      <c r="F98" s="2">
        <v>46102.978628081371</v>
      </c>
      <c r="G98" s="230">
        <v>12147903.809999939</v>
      </c>
      <c r="H98" s="2">
        <f>VLOOKUP(B98,'Historic CDM'!$B$127:$I$138,3,FALSE)/12</f>
        <v>1124527.6668029504</v>
      </c>
      <c r="I98" s="2">
        <f t="shared" si="164"/>
        <v>13272431.476802889</v>
      </c>
      <c r="J98" s="230">
        <v>4670.6028347458287</v>
      </c>
      <c r="K98" s="230">
        <v>22334160.619999997</v>
      </c>
      <c r="L98" s="2">
        <f>VLOOKUP(B98,'Historic CDM'!$B$127:$I$138,4,FALSE)/12</f>
        <v>1202252.1263115902</v>
      </c>
      <c r="M98" s="2">
        <f t="shared" si="165"/>
        <v>23536412.746311586</v>
      </c>
      <c r="N98" s="234">
        <v>51081.419999999984</v>
      </c>
      <c r="O98" s="16">
        <v>458.4</v>
      </c>
      <c r="P98" s="230">
        <v>11616833.980000002</v>
      </c>
      <c r="Q98" s="231">
        <f>VLOOKUP(B98,'Historic CDM'!$B$127:$I$138,5,FALSE)/12</f>
        <v>2864536.2163577713</v>
      </c>
      <c r="R98" s="2">
        <f t="shared" si="166"/>
        <v>14481370.196357774</v>
      </c>
      <c r="S98" s="2">
        <v>38749.56</v>
      </c>
      <c r="T98" s="231">
        <v>15</v>
      </c>
      <c r="U98" s="230">
        <v>682325.81</v>
      </c>
      <c r="V98" s="2">
        <v>1467.37</v>
      </c>
      <c r="W98" s="2">
        <v>13210</v>
      </c>
      <c r="X98" s="231">
        <v>8506.5696000000007</v>
      </c>
      <c r="Y98" s="2">
        <v>23</v>
      </c>
      <c r="Z98" s="231">
        <v>120</v>
      </c>
      <c r="AA98" s="233">
        <v>164973.01</v>
      </c>
      <c r="AB98" s="232">
        <v>407</v>
      </c>
      <c r="AC98" s="237">
        <v>4085166</v>
      </c>
      <c r="AD98" s="231">
        <f>VLOOKUP(B98,'Historic CDM'!$N$127:$S$138,2,FALSE)/12</f>
        <v>144094.46450922822</v>
      </c>
      <c r="AE98" s="2">
        <f t="shared" si="167"/>
        <v>4229260.4645092282</v>
      </c>
      <c r="AF98" s="246">
        <v>4786.2193568912944</v>
      </c>
      <c r="AG98" s="231">
        <v>2022740.2100000025</v>
      </c>
      <c r="AH98" s="231">
        <f>VLOOKUP(B98,'Historic CDM'!$N$127:$S$138,3,FALSE)/12</f>
        <v>76160.032780380556</v>
      </c>
      <c r="AI98" s="2">
        <f t="shared" si="168"/>
        <v>2098900.2427803832</v>
      </c>
      <c r="AJ98" s="247">
        <v>730.66478139456353</v>
      </c>
      <c r="AK98" s="231">
        <v>3163310.0700000003</v>
      </c>
      <c r="AL98" s="231">
        <f>VLOOKUP(B98,'Historic CDM'!$N$127:$S$138,4,FALSE)/12</f>
        <v>247303.6852313237</v>
      </c>
      <c r="AM98" s="2">
        <f t="shared" si="169"/>
        <v>3410613.7552313241</v>
      </c>
      <c r="AN98" s="232">
        <v>7115.77</v>
      </c>
      <c r="AO98" s="4">
        <v>61.906463564315352</v>
      </c>
      <c r="AP98" s="231">
        <v>45104.69</v>
      </c>
      <c r="AQ98" s="232">
        <v>97</v>
      </c>
      <c r="AR98" s="232">
        <v>428</v>
      </c>
      <c r="AS98" s="231">
        <v>14614.949999999999</v>
      </c>
      <c r="AT98">
        <v>36</v>
      </c>
      <c r="AU98" s="100">
        <f>'Weather Thunder Bay'!D110</f>
        <v>905.4</v>
      </c>
      <c r="AV98" s="100">
        <f>'Weather Thunder Bay'!E110</f>
        <v>0</v>
      </c>
      <c r="AW98" s="100">
        <f>'Weather Thunder Bay'!F110</f>
        <v>843.4</v>
      </c>
      <c r="AX98" s="100">
        <f>'Weather Thunder Bay'!G110</f>
        <v>0</v>
      </c>
      <c r="AY98" s="100">
        <f>'Weather Thunder Bay'!H110</f>
        <v>781.4</v>
      </c>
      <c r="AZ98" s="100">
        <f>'Weather Thunder Bay'!I110</f>
        <v>0</v>
      </c>
      <c r="BA98" s="100">
        <f>'Weather Thunder Bay'!J110</f>
        <v>719.4</v>
      </c>
      <c r="BB98" s="100">
        <f>'Weather Thunder Bay'!K110</f>
        <v>0</v>
      </c>
      <c r="BC98" s="100">
        <f>'Weather Thunder Bay'!L110</f>
        <v>657.4</v>
      </c>
      <c r="BD98" s="100">
        <f>'Weather Thunder Bay'!M110</f>
        <v>0</v>
      </c>
      <c r="BE98" s="100">
        <f>'Weather Thunder Bay'!N110</f>
        <v>595.4</v>
      </c>
      <c r="BF98" s="100">
        <f>'Weather Thunder Bay'!O110</f>
        <v>0</v>
      </c>
      <c r="BG98" s="100">
        <f>'Weather Thunder Bay'!P110</f>
        <v>533.4</v>
      </c>
      <c r="BH98" s="100">
        <f>'Weather Thunder Bay'!Q110</f>
        <v>0</v>
      </c>
      <c r="BI98" s="100">
        <f>'Weather Thunder Bay'!R110</f>
        <v>-9.2064516129032228</v>
      </c>
      <c r="BJ98" s="100">
        <f>'Weather Kenora'!D110</f>
        <v>939.3</v>
      </c>
      <c r="BK98" s="100">
        <f>'Weather Kenora'!E110</f>
        <v>0</v>
      </c>
      <c r="BL98" s="100">
        <f>'Weather Kenora'!F110</f>
        <v>877.3</v>
      </c>
      <c r="BM98" s="100">
        <f>'Weather Kenora'!G110</f>
        <v>0</v>
      </c>
      <c r="BN98" s="100">
        <f>'Weather Kenora'!H110</f>
        <v>815.3</v>
      </c>
      <c r="BO98" s="100">
        <f>'Weather Kenora'!I110</f>
        <v>0</v>
      </c>
      <c r="BP98" s="100">
        <f>'Weather Kenora'!J110</f>
        <v>753.3</v>
      </c>
      <c r="BQ98" s="100">
        <f>'Weather Kenora'!K110</f>
        <v>0</v>
      </c>
      <c r="BR98" s="100">
        <f>'Weather Kenora'!L110</f>
        <v>691.3</v>
      </c>
      <c r="BS98" s="100">
        <f>'Weather Kenora'!M110</f>
        <v>0</v>
      </c>
      <c r="BT98" s="100">
        <f>'Weather Kenora'!N110</f>
        <v>629.29999999999995</v>
      </c>
      <c r="BU98" s="100">
        <f>'Weather Kenora'!O110</f>
        <v>0</v>
      </c>
      <c r="BV98" s="100">
        <f>'Weather Kenora'!P110</f>
        <v>567.29999999999995</v>
      </c>
      <c r="BW98" s="100">
        <f>'Weather Kenora'!Q110</f>
        <v>0</v>
      </c>
      <c r="BX98" s="100">
        <f>'Weather Kenora'!R110</f>
        <v>-10.299999999999999</v>
      </c>
      <c r="BY98" s="5">
        <f>'Economic Variables'!D112</f>
        <v>7204.5</v>
      </c>
      <c r="BZ98" s="5">
        <f>'Economic Variables'!E112</f>
        <v>7180.4</v>
      </c>
      <c r="CA98" s="5">
        <f>'Economic Variables'!F112</f>
        <v>60</v>
      </c>
      <c r="CB98" s="5">
        <f>'Economic Variables'!G112</f>
        <v>59.2</v>
      </c>
      <c r="CC98" s="68">
        <f>'Economic Variables'!H112</f>
        <v>752340.8</v>
      </c>
      <c r="CD98" s="5">
        <f>'Economic Variables'!I112</f>
        <v>9469.7000000000007</v>
      </c>
      <c r="CE98" s="5">
        <f>'Economic Variables'!J112</f>
        <v>8822.4</v>
      </c>
      <c r="CF98" s="5">
        <f>'Economic Variables'!K112</f>
        <v>443.3</v>
      </c>
      <c r="CG98" s="5">
        <f>'Economic Variables'!L112</f>
        <v>6279.5</v>
      </c>
      <c r="CH98" s="5">
        <f>'Economic Variables'!M112</f>
        <v>257.5</v>
      </c>
      <c r="CI98" s="5">
        <f>'Economic Variables'!N112</f>
        <v>1095.0999999999999</v>
      </c>
      <c r="CJ98" s="5">
        <f t="shared" si="278"/>
        <v>15749.2</v>
      </c>
      <c r="CK98" s="5">
        <f>'Economic Variables'!P112</f>
        <v>744290</v>
      </c>
      <c r="CL98" s="5">
        <f>'Economic Variables'!Q112</f>
        <v>9147</v>
      </c>
      <c r="CM98" s="5">
        <f>'Economic Variables'!R112</f>
        <v>6862</v>
      </c>
      <c r="CN98" s="5">
        <f>'Economic Variables'!S112</f>
        <v>3092</v>
      </c>
      <c r="CO98" s="5">
        <f>'Economic Variables'!W112</f>
        <v>46324.666666666635</v>
      </c>
      <c r="CP98" s="5">
        <f>'Economic Variables'!X112</f>
        <v>123.33333333333331</v>
      </c>
      <c r="CQ98" s="5">
        <f>'Economic Variables'!Y112</f>
        <v>5.333333333333333</v>
      </c>
      <c r="CR98" s="5">
        <f t="shared" si="282"/>
        <v>97</v>
      </c>
      <c r="CS98" s="69">
        <f t="shared" si="279"/>
        <v>1.9867717342662448</v>
      </c>
      <c r="CT98" s="5">
        <f t="shared" si="280"/>
        <v>9409</v>
      </c>
      <c r="CU98">
        <f t="shared" ref="CU98:DI98" si="285">CU86</f>
        <v>1</v>
      </c>
      <c r="CV98">
        <f t="shared" si="285"/>
        <v>0</v>
      </c>
      <c r="CW98">
        <f t="shared" si="285"/>
        <v>0</v>
      </c>
      <c r="CX98">
        <f t="shared" si="285"/>
        <v>0</v>
      </c>
      <c r="CY98">
        <f t="shared" si="285"/>
        <v>0</v>
      </c>
      <c r="CZ98">
        <f t="shared" si="285"/>
        <v>0</v>
      </c>
      <c r="DA98">
        <f t="shared" si="285"/>
        <v>0</v>
      </c>
      <c r="DB98">
        <f t="shared" si="285"/>
        <v>0</v>
      </c>
      <c r="DC98">
        <f t="shared" si="285"/>
        <v>0</v>
      </c>
      <c r="DD98">
        <f t="shared" si="285"/>
        <v>0</v>
      </c>
      <c r="DE98">
        <f t="shared" si="285"/>
        <v>0</v>
      </c>
      <c r="DF98">
        <f t="shared" si="285"/>
        <v>0</v>
      </c>
      <c r="DG98">
        <f t="shared" si="285"/>
        <v>0</v>
      </c>
      <c r="DH98">
        <f t="shared" si="285"/>
        <v>0</v>
      </c>
      <c r="DI98">
        <f t="shared" si="285"/>
        <v>0</v>
      </c>
      <c r="DJ98">
        <f t="shared" si="238"/>
        <v>31</v>
      </c>
      <c r="DK98">
        <v>20</v>
      </c>
      <c r="DL98">
        <v>1</v>
      </c>
      <c r="DM98">
        <v>0.5</v>
      </c>
      <c r="DN98">
        <v>0.75</v>
      </c>
      <c r="DO98">
        <v>0</v>
      </c>
      <c r="DP98" s="61">
        <f t="shared" si="170"/>
        <v>905.4</v>
      </c>
      <c r="DQ98" s="61">
        <f t="shared" si="171"/>
        <v>0</v>
      </c>
      <c r="DR98" s="61">
        <f t="shared" si="172"/>
        <v>843.4</v>
      </c>
      <c r="DS98" s="61">
        <f t="shared" si="173"/>
        <v>0</v>
      </c>
      <c r="DT98" s="61">
        <f t="shared" si="174"/>
        <v>781.4</v>
      </c>
      <c r="DU98" s="61">
        <f t="shared" si="175"/>
        <v>0</v>
      </c>
      <c r="DV98" s="61">
        <f t="shared" si="176"/>
        <v>719.4</v>
      </c>
      <c r="DW98" s="61">
        <f t="shared" si="177"/>
        <v>0</v>
      </c>
      <c r="DX98" s="61">
        <f t="shared" si="178"/>
        <v>657.4</v>
      </c>
      <c r="DY98" s="61">
        <f t="shared" si="179"/>
        <v>0</v>
      </c>
      <c r="DZ98" s="61">
        <f t="shared" si="180"/>
        <v>595.4</v>
      </c>
      <c r="EA98" s="61">
        <f t="shared" si="181"/>
        <v>0</v>
      </c>
      <c r="EB98" s="61">
        <f t="shared" si="182"/>
        <v>533.4</v>
      </c>
      <c r="EC98" s="61">
        <f t="shared" si="183"/>
        <v>0</v>
      </c>
      <c r="ED98" s="61">
        <f t="shared" si="184"/>
        <v>939.3</v>
      </c>
      <c r="EE98" s="61">
        <f t="shared" si="185"/>
        <v>0</v>
      </c>
      <c r="EF98" s="61">
        <f t="shared" si="186"/>
        <v>877.3</v>
      </c>
      <c r="EG98" s="61">
        <f t="shared" si="187"/>
        <v>0</v>
      </c>
      <c r="EH98" s="61">
        <f t="shared" si="188"/>
        <v>815.3</v>
      </c>
      <c r="EI98" s="61">
        <f t="shared" si="189"/>
        <v>0</v>
      </c>
      <c r="EJ98" s="61">
        <f t="shared" si="190"/>
        <v>753.3</v>
      </c>
      <c r="EK98" s="61">
        <f t="shared" si="191"/>
        <v>0</v>
      </c>
      <c r="EL98" s="61">
        <f t="shared" si="192"/>
        <v>691.3</v>
      </c>
      <c r="EM98" s="61">
        <f t="shared" si="193"/>
        <v>0</v>
      </c>
      <c r="EN98" s="61">
        <f t="shared" si="194"/>
        <v>629.29999999999995</v>
      </c>
      <c r="EO98" s="61">
        <f t="shared" si="195"/>
        <v>0</v>
      </c>
      <c r="EP98" s="61">
        <f t="shared" si="196"/>
        <v>567.29999999999995</v>
      </c>
      <c r="EQ98" s="61">
        <f t="shared" si="197"/>
        <v>0</v>
      </c>
      <c r="ER98" s="67">
        <f t="shared" si="245"/>
        <v>25.365518987037539</v>
      </c>
      <c r="ES98" s="67">
        <f t="shared" si="246"/>
        <v>91.66759966819329</v>
      </c>
      <c r="ET98" s="67">
        <f t="shared" si="247"/>
        <v>2567.2352471980353</v>
      </c>
      <c r="EU98" s="67">
        <f t="shared" si="248"/>
        <v>48271.233987859247</v>
      </c>
      <c r="EV98" s="61">
        <f t="shared" si="249"/>
        <v>1656.2808046438936</v>
      </c>
      <c r="EW98" s="61">
        <f t="shared" si="250"/>
        <v>31142.731605070479</v>
      </c>
      <c r="EX98" s="16">
        <f t="shared" si="251"/>
        <v>38767363.829999968</v>
      </c>
      <c r="EY98" s="16">
        <f t="shared" si="252"/>
        <v>1714102.006746362</v>
      </c>
      <c r="EZ98" s="16">
        <f t="shared" si="253"/>
        <v>40481465.836746328</v>
      </c>
      <c r="FA98" s="16">
        <f t="shared" si="254"/>
        <v>50889.197984972663</v>
      </c>
      <c r="FB98" s="16">
        <f t="shared" si="255"/>
        <v>14170644.019999942</v>
      </c>
      <c r="FC98" s="16">
        <f t="shared" si="256"/>
        <v>1200687.6995833309</v>
      </c>
      <c r="FD98" s="16">
        <f t="shared" si="257"/>
        <v>15371331.719583273</v>
      </c>
      <c r="FE98" s="16">
        <f t="shared" si="258"/>
        <v>5401.2676161403924</v>
      </c>
      <c r="FF98" s="16">
        <f t="shared" si="259"/>
        <v>25497470.689999998</v>
      </c>
      <c r="FG98" s="16">
        <f t="shared" si="260"/>
        <v>1449555.8115429138</v>
      </c>
      <c r="FH98" s="16">
        <f t="shared" si="261"/>
        <v>26947026.501542911</v>
      </c>
      <c r="FI98" s="16">
        <f t="shared" si="262"/>
        <v>58197.189999999988</v>
      </c>
      <c r="FJ98" s="16">
        <f t="shared" si="263"/>
        <v>520.30646356431532</v>
      </c>
      <c r="FK98" s="16">
        <f t="shared" si="264"/>
        <v>11616833.980000002</v>
      </c>
      <c r="FL98" s="16">
        <f t="shared" si="265"/>
        <v>2864536.2163577713</v>
      </c>
      <c r="FM98" s="16">
        <f t="shared" si="266"/>
        <v>14481370.196357774</v>
      </c>
      <c r="FN98" s="16">
        <f t="shared" si="267"/>
        <v>38749.56</v>
      </c>
      <c r="FO98" s="16">
        <f t="shared" si="268"/>
        <v>15</v>
      </c>
      <c r="FP98" s="16">
        <f t="shared" si="198"/>
        <v>727430.5</v>
      </c>
      <c r="FQ98" s="16">
        <f t="shared" si="199"/>
        <v>1564.37</v>
      </c>
      <c r="FR98" s="16">
        <f t="shared" si="200"/>
        <v>13638</v>
      </c>
      <c r="FS98" s="16">
        <f t="shared" si="201"/>
        <v>8506.5696000000007</v>
      </c>
      <c r="FT98" s="16">
        <f t="shared" si="202"/>
        <v>23</v>
      </c>
      <c r="FU98" s="16">
        <f t="shared" si="203"/>
        <v>1025.4000000000001</v>
      </c>
      <c r="FV98" s="16">
        <f t="shared" si="204"/>
        <v>179587.96000000002</v>
      </c>
      <c r="FW98" s="16">
        <f t="shared" si="205"/>
        <v>443</v>
      </c>
      <c r="FX98">
        <f t="shared" si="206"/>
        <v>679.05</v>
      </c>
      <c r="FY98">
        <f t="shared" si="234"/>
        <v>0</v>
      </c>
      <c r="FZ98">
        <f t="shared" si="235"/>
        <v>632.54999999999995</v>
      </c>
      <c r="GA98">
        <f t="shared" si="236"/>
        <v>0</v>
      </c>
      <c r="GB98">
        <f t="shared" si="209"/>
        <v>586.04999999999995</v>
      </c>
      <c r="GC98">
        <f t="shared" si="210"/>
        <v>0</v>
      </c>
      <c r="GD98">
        <f t="shared" si="211"/>
        <v>539.54999999999995</v>
      </c>
      <c r="GE98">
        <f t="shared" si="212"/>
        <v>0</v>
      </c>
      <c r="GF98">
        <f t="shared" si="213"/>
        <v>493.04999999999995</v>
      </c>
      <c r="GG98">
        <f t="shared" si="214"/>
        <v>0</v>
      </c>
      <c r="GH98">
        <f t="shared" si="215"/>
        <v>446.54999999999995</v>
      </c>
      <c r="GI98">
        <f t="shared" si="216"/>
        <v>0</v>
      </c>
      <c r="GJ98">
        <f t="shared" si="217"/>
        <v>400.04999999999995</v>
      </c>
      <c r="GK98">
        <f t="shared" si="218"/>
        <v>0</v>
      </c>
      <c r="GL98">
        <f t="shared" si="219"/>
        <v>-6.9048387096774171</v>
      </c>
      <c r="GM98">
        <f t="shared" si="220"/>
        <v>704.47499999999991</v>
      </c>
      <c r="GN98">
        <f t="shared" si="221"/>
        <v>0</v>
      </c>
      <c r="GO98">
        <f t="shared" si="222"/>
        <v>657.97499999999991</v>
      </c>
      <c r="GP98">
        <f t="shared" si="223"/>
        <v>0</v>
      </c>
      <c r="GQ98">
        <f t="shared" si="224"/>
        <v>611.47499999999991</v>
      </c>
      <c r="GR98">
        <f t="shared" si="225"/>
        <v>0</v>
      </c>
      <c r="GS98">
        <f t="shared" si="226"/>
        <v>564.97499999999991</v>
      </c>
      <c r="GT98">
        <f t="shared" si="227"/>
        <v>0</v>
      </c>
      <c r="GU98">
        <f t="shared" si="228"/>
        <v>518.47499999999991</v>
      </c>
      <c r="GV98">
        <f t="shared" si="229"/>
        <v>0</v>
      </c>
      <c r="GW98">
        <f t="shared" si="230"/>
        <v>471.97499999999997</v>
      </c>
      <c r="GX98">
        <f t="shared" si="231"/>
        <v>0</v>
      </c>
      <c r="GY98">
        <f t="shared" si="232"/>
        <v>425.47499999999997</v>
      </c>
      <c r="GZ98">
        <f t="shared" si="233"/>
        <v>0</v>
      </c>
      <c r="HA98" s="2">
        <f t="shared" si="138"/>
        <v>61</v>
      </c>
      <c r="HB98" s="2">
        <f t="shared" si="138"/>
        <v>49</v>
      </c>
      <c r="HC98" s="2">
        <f t="shared" si="138"/>
        <v>37</v>
      </c>
      <c r="HD98" s="2">
        <f t="shared" si="138"/>
        <v>25</v>
      </c>
      <c r="HE98" s="2">
        <f t="shared" si="138"/>
        <v>13</v>
      </c>
    </row>
    <row r="99" spans="1:213" x14ac:dyDescent="0.25">
      <c r="A99" s="3">
        <v>44228</v>
      </c>
      <c r="B99">
        <f t="shared" si="277"/>
        <v>2021</v>
      </c>
      <c r="C99" s="2">
        <v>32088259.31999993</v>
      </c>
      <c r="D99" s="2">
        <f>VLOOKUP(B99,'Historic CDM'!$B$127:$I$138,2,FALSE)/12</f>
        <v>1570007.5422371337</v>
      </c>
      <c r="E99" s="2">
        <f t="shared" si="163"/>
        <v>33658266.862237066</v>
      </c>
      <c r="F99" s="2">
        <v>46107.489314040686</v>
      </c>
      <c r="G99" s="230">
        <v>12013516.920000052</v>
      </c>
      <c r="H99" s="2">
        <f>VLOOKUP(B99,'Historic CDM'!$B$127:$I$138,3,FALSE)/12</f>
        <v>1124527.6668029504</v>
      </c>
      <c r="I99" s="2">
        <f t="shared" si="164"/>
        <v>13138044.586803002</v>
      </c>
      <c r="J99" s="230">
        <v>4667.8014173729143</v>
      </c>
      <c r="K99" s="230">
        <v>21736889.389999997</v>
      </c>
      <c r="L99" s="2">
        <f>VLOOKUP(B99,'Historic CDM'!$B$127:$I$138,4,FALSE)/12</f>
        <v>1202252.1263115902</v>
      </c>
      <c r="M99" s="2">
        <f t="shared" si="165"/>
        <v>22939141.516311586</v>
      </c>
      <c r="N99" s="234">
        <v>53745.379999999983</v>
      </c>
      <c r="O99" s="16">
        <v>459.8</v>
      </c>
      <c r="P99" s="230">
        <v>9795276.120000001</v>
      </c>
      <c r="Q99" s="231">
        <f>VLOOKUP(B99,'Historic CDM'!$B$127:$I$138,5,FALSE)/12</f>
        <v>2864536.2163577713</v>
      </c>
      <c r="R99" s="2">
        <f t="shared" si="166"/>
        <v>12659812.336357772</v>
      </c>
      <c r="S99" s="2">
        <v>28844.760000000002</v>
      </c>
      <c r="T99" s="231">
        <v>15</v>
      </c>
      <c r="U99" s="230">
        <v>473502.4</v>
      </c>
      <c r="V99" s="2">
        <v>1229.8799999999999</v>
      </c>
      <c r="W99" s="2">
        <v>13210</v>
      </c>
      <c r="X99" s="231">
        <v>8506.5696000000007</v>
      </c>
      <c r="Y99" s="2">
        <v>23</v>
      </c>
      <c r="Z99" s="231">
        <v>120</v>
      </c>
      <c r="AA99" s="233">
        <v>164739.12</v>
      </c>
      <c r="AB99" s="232">
        <v>405</v>
      </c>
      <c r="AC99" s="237">
        <v>3958009.0199999991</v>
      </c>
      <c r="AD99" s="231">
        <f>VLOOKUP(B99,'Historic CDM'!$N$127:$S$138,2,FALSE)/12</f>
        <v>144094.46450922822</v>
      </c>
      <c r="AE99" s="2">
        <f t="shared" si="167"/>
        <v>4102103.4845092273</v>
      </c>
      <c r="AF99" s="246">
        <v>4787.6096784456477</v>
      </c>
      <c r="AG99" s="231">
        <v>2107691.5599999996</v>
      </c>
      <c r="AH99" s="231">
        <f>VLOOKUP(B99,'Historic CDM'!$N$127:$S$138,3,FALSE)/12</f>
        <v>76160.032780380556</v>
      </c>
      <c r="AI99" s="2">
        <f t="shared" si="168"/>
        <v>2183851.59278038</v>
      </c>
      <c r="AJ99" s="247">
        <v>730.83239069728177</v>
      </c>
      <c r="AK99" s="231">
        <v>3083216.13</v>
      </c>
      <c r="AL99" s="231">
        <f>VLOOKUP(B99,'Historic CDM'!$N$127:$S$138,4,FALSE)/12</f>
        <v>247303.6852313237</v>
      </c>
      <c r="AM99" s="2">
        <f t="shared" si="169"/>
        <v>3330519.8152313237</v>
      </c>
      <c r="AN99" s="232">
        <v>7644.8000000000011</v>
      </c>
      <c r="AO99" s="4">
        <v>61.953231782157673</v>
      </c>
      <c r="AP99" s="231">
        <v>40739.72</v>
      </c>
      <c r="AQ99" s="232">
        <v>97</v>
      </c>
      <c r="AR99" s="232">
        <v>428</v>
      </c>
      <c r="AS99" s="231">
        <v>13195</v>
      </c>
      <c r="AT99">
        <v>36</v>
      </c>
      <c r="AU99" s="100">
        <f>'Weather Thunder Bay'!D111</f>
        <v>963.7</v>
      </c>
      <c r="AV99" s="100">
        <f>'Weather Thunder Bay'!E111</f>
        <v>0</v>
      </c>
      <c r="AW99" s="100">
        <f>'Weather Thunder Bay'!F111</f>
        <v>907.7</v>
      </c>
      <c r="AX99" s="100">
        <f>'Weather Thunder Bay'!G111</f>
        <v>0</v>
      </c>
      <c r="AY99" s="100">
        <f>'Weather Thunder Bay'!H111</f>
        <v>851.7</v>
      </c>
      <c r="AZ99" s="100">
        <f>'Weather Thunder Bay'!I111</f>
        <v>0</v>
      </c>
      <c r="BA99" s="100">
        <f>'Weather Thunder Bay'!J111</f>
        <v>795.7</v>
      </c>
      <c r="BB99" s="100">
        <f>'Weather Thunder Bay'!K111</f>
        <v>0</v>
      </c>
      <c r="BC99" s="100">
        <f>'Weather Thunder Bay'!L111</f>
        <v>739.7</v>
      </c>
      <c r="BD99" s="100">
        <f>'Weather Thunder Bay'!M111</f>
        <v>0</v>
      </c>
      <c r="BE99" s="100">
        <f>'Weather Thunder Bay'!N111</f>
        <v>683.7</v>
      </c>
      <c r="BF99" s="100">
        <f>'Weather Thunder Bay'!O111</f>
        <v>0</v>
      </c>
      <c r="BG99" s="100">
        <f>'Weather Thunder Bay'!P111</f>
        <v>627.70000000000005</v>
      </c>
      <c r="BH99" s="100">
        <f>'Weather Thunder Bay'!Q111</f>
        <v>0</v>
      </c>
      <c r="BI99" s="100">
        <f>'Weather Thunder Bay'!R111</f>
        <v>-14.417857142857143</v>
      </c>
      <c r="BJ99" s="100">
        <f>'Weather Kenora'!D111</f>
        <v>1051.4000000000001</v>
      </c>
      <c r="BK99" s="100">
        <f>'Weather Kenora'!E111</f>
        <v>0</v>
      </c>
      <c r="BL99" s="100">
        <f>'Weather Kenora'!F111</f>
        <v>995.4</v>
      </c>
      <c r="BM99" s="100">
        <f>'Weather Kenora'!G111</f>
        <v>0</v>
      </c>
      <c r="BN99" s="100">
        <f>'Weather Kenora'!H111</f>
        <v>939.4</v>
      </c>
      <c r="BO99" s="100">
        <f>'Weather Kenora'!I111</f>
        <v>0</v>
      </c>
      <c r="BP99" s="100">
        <f>'Weather Kenora'!J111</f>
        <v>883.4</v>
      </c>
      <c r="BQ99" s="100">
        <f>'Weather Kenora'!K111</f>
        <v>0</v>
      </c>
      <c r="BR99" s="100">
        <f>'Weather Kenora'!L111</f>
        <v>827.4</v>
      </c>
      <c r="BS99" s="100">
        <f>'Weather Kenora'!M111</f>
        <v>0</v>
      </c>
      <c r="BT99" s="100">
        <f>'Weather Kenora'!N111</f>
        <v>771.4</v>
      </c>
      <c r="BU99" s="100">
        <f>'Weather Kenora'!O111</f>
        <v>0</v>
      </c>
      <c r="BV99" s="100">
        <f>'Weather Kenora'!P111</f>
        <v>715.4</v>
      </c>
      <c r="BW99" s="100">
        <f>'Weather Kenora'!Q111</f>
        <v>0</v>
      </c>
      <c r="BX99" s="100">
        <f>'Weather Kenora'!R111</f>
        <v>-17.550000000000004</v>
      </c>
      <c r="BY99" s="5">
        <f>'Economic Variables'!D113</f>
        <v>7182.2</v>
      </c>
      <c r="BZ99" s="5">
        <f>'Economic Variables'!E113</f>
        <v>7124.8</v>
      </c>
      <c r="CA99" s="5">
        <f>'Economic Variables'!F113</f>
        <v>59.1</v>
      </c>
      <c r="CB99" s="5">
        <f>'Economic Variables'!G113</f>
        <v>57.9</v>
      </c>
      <c r="CC99" s="68">
        <f>'Economic Variables'!H113</f>
        <v>752340.8</v>
      </c>
      <c r="CD99" s="5">
        <f>'Economic Variables'!I113</f>
        <v>9469.7000000000007</v>
      </c>
      <c r="CE99" s="5">
        <f>'Economic Variables'!J113</f>
        <v>8822.4</v>
      </c>
      <c r="CF99" s="5">
        <f>'Economic Variables'!K113</f>
        <v>443.3</v>
      </c>
      <c r="CG99" s="5">
        <f>'Economic Variables'!L113</f>
        <v>6279.5</v>
      </c>
      <c r="CH99" s="5">
        <f>'Economic Variables'!M113</f>
        <v>257.5</v>
      </c>
      <c r="CI99" s="5">
        <f>'Economic Variables'!N113</f>
        <v>1095.0999999999999</v>
      </c>
      <c r="CJ99" s="5">
        <f t="shared" si="278"/>
        <v>15749.2</v>
      </c>
      <c r="CK99" s="5">
        <f>'Economic Variables'!P113</f>
        <v>744290</v>
      </c>
      <c r="CL99" s="5">
        <f>'Economic Variables'!Q113</f>
        <v>9147</v>
      </c>
      <c r="CM99" s="5">
        <f>'Economic Variables'!R113</f>
        <v>6862</v>
      </c>
      <c r="CN99" s="5">
        <f>'Economic Variables'!S113</f>
        <v>3092</v>
      </c>
      <c r="CO99" s="5">
        <f>'Economic Variables'!W113</f>
        <v>47434.333333333299</v>
      </c>
      <c r="CP99" s="5">
        <f>'Economic Variables'!X113</f>
        <v>125.66666666666669</v>
      </c>
      <c r="CQ99" s="5">
        <f>'Economic Variables'!Y113</f>
        <v>5.666666666666667</v>
      </c>
      <c r="CR99" s="5">
        <f t="shared" si="282"/>
        <v>98</v>
      </c>
      <c r="CS99" s="69">
        <f t="shared" si="279"/>
        <v>1.9912260756924949</v>
      </c>
      <c r="CT99" s="5">
        <f t="shared" si="280"/>
        <v>9604</v>
      </c>
      <c r="CU99">
        <f t="shared" ref="CU99:DI99" si="286">CU87</f>
        <v>0</v>
      </c>
      <c r="CV99">
        <f t="shared" si="286"/>
        <v>1</v>
      </c>
      <c r="CW99">
        <f t="shared" si="286"/>
        <v>0</v>
      </c>
      <c r="CX99">
        <f t="shared" si="286"/>
        <v>0</v>
      </c>
      <c r="CY99">
        <f t="shared" si="286"/>
        <v>0</v>
      </c>
      <c r="CZ99">
        <f t="shared" si="286"/>
        <v>0</v>
      </c>
      <c r="DA99">
        <f t="shared" si="286"/>
        <v>0</v>
      </c>
      <c r="DB99">
        <f t="shared" si="286"/>
        <v>0</v>
      </c>
      <c r="DC99">
        <f t="shared" si="286"/>
        <v>0</v>
      </c>
      <c r="DD99">
        <f t="shared" si="286"/>
        <v>0</v>
      </c>
      <c r="DE99">
        <f t="shared" si="286"/>
        <v>0</v>
      </c>
      <c r="DF99">
        <f t="shared" si="286"/>
        <v>0</v>
      </c>
      <c r="DG99">
        <f t="shared" si="286"/>
        <v>0</v>
      </c>
      <c r="DH99">
        <f t="shared" si="286"/>
        <v>0</v>
      </c>
      <c r="DI99">
        <f t="shared" si="286"/>
        <v>0</v>
      </c>
      <c r="DJ99">
        <f t="shared" si="238"/>
        <v>28</v>
      </c>
      <c r="DK99">
        <v>19</v>
      </c>
      <c r="DL99">
        <v>1</v>
      </c>
      <c r="DM99">
        <v>0.5</v>
      </c>
      <c r="DN99">
        <f t="shared" si="207"/>
        <v>0.75</v>
      </c>
      <c r="DO99">
        <v>0</v>
      </c>
      <c r="DP99" s="61">
        <f t="shared" si="170"/>
        <v>963.7</v>
      </c>
      <c r="DQ99" s="61">
        <f t="shared" si="171"/>
        <v>0</v>
      </c>
      <c r="DR99" s="61">
        <f t="shared" si="172"/>
        <v>907.7</v>
      </c>
      <c r="DS99" s="61">
        <f t="shared" si="173"/>
        <v>0</v>
      </c>
      <c r="DT99" s="61">
        <f t="shared" si="174"/>
        <v>851.7</v>
      </c>
      <c r="DU99" s="61">
        <f t="shared" si="175"/>
        <v>0</v>
      </c>
      <c r="DV99" s="61">
        <f t="shared" si="176"/>
        <v>795.7</v>
      </c>
      <c r="DW99" s="61">
        <f t="shared" si="177"/>
        <v>0</v>
      </c>
      <c r="DX99" s="61">
        <f t="shared" si="178"/>
        <v>739.7</v>
      </c>
      <c r="DY99" s="61">
        <f t="shared" si="179"/>
        <v>0</v>
      </c>
      <c r="DZ99" s="61">
        <f t="shared" si="180"/>
        <v>683.7</v>
      </c>
      <c r="EA99" s="61">
        <f t="shared" si="181"/>
        <v>0</v>
      </c>
      <c r="EB99" s="61">
        <f t="shared" si="182"/>
        <v>627.70000000000005</v>
      </c>
      <c r="EC99" s="61">
        <f t="shared" si="183"/>
        <v>0</v>
      </c>
      <c r="ED99" s="61">
        <f t="shared" si="184"/>
        <v>1051.4000000000001</v>
      </c>
      <c r="EE99" s="61">
        <f t="shared" si="185"/>
        <v>0</v>
      </c>
      <c r="EF99" s="61">
        <f t="shared" si="186"/>
        <v>995.4</v>
      </c>
      <c r="EG99" s="61">
        <f t="shared" si="187"/>
        <v>0</v>
      </c>
      <c r="EH99" s="61">
        <f t="shared" si="188"/>
        <v>939.4</v>
      </c>
      <c r="EI99" s="61">
        <f t="shared" si="189"/>
        <v>0</v>
      </c>
      <c r="EJ99" s="61">
        <f t="shared" si="190"/>
        <v>883.4</v>
      </c>
      <c r="EK99" s="61">
        <f t="shared" si="191"/>
        <v>0</v>
      </c>
      <c r="EL99" s="61">
        <f t="shared" si="192"/>
        <v>827.4</v>
      </c>
      <c r="EM99" s="61">
        <f t="shared" si="193"/>
        <v>0</v>
      </c>
      <c r="EN99" s="61">
        <f t="shared" si="194"/>
        <v>771.4</v>
      </c>
      <c r="EO99" s="61">
        <f t="shared" si="195"/>
        <v>0</v>
      </c>
      <c r="EP99" s="61">
        <f t="shared" si="196"/>
        <v>715.4</v>
      </c>
      <c r="EQ99" s="61">
        <f t="shared" si="197"/>
        <v>0</v>
      </c>
      <c r="ER99" s="67">
        <f t="shared" si="245"/>
        <v>26.071273392879171</v>
      </c>
      <c r="ES99" s="67">
        <f t="shared" si="246"/>
        <v>100.52181662093643</v>
      </c>
      <c r="ET99" s="67">
        <f t="shared" si="247"/>
        <v>2625.7573677699211</v>
      </c>
      <c r="EU99" s="67">
        <f t="shared" si="248"/>
        <v>44420.394162658849</v>
      </c>
      <c r="EV99" s="61">
        <f t="shared" si="249"/>
        <v>1781.7639281295894</v>
      </c>
      <c r="EW99" s="61">
        <f t="shared" si="250"/>
        <v>30142.410324661363</v>
      </c>
      <c r="EX99" s="16">
        <f t="shared" si="251"/>
        <v>36046268.339999929</v>
      </c>
      <c r="EY99" s="16">
        <f t="shared" si="252"/>
        <v>1714102.006746362</v>
      </c>
      <c r="EZ99" s="16">
        <f t="shared" si="253"/>
        <v>37760370.346746296</v>
      </c>
      <c r="FA99" s="16">
        <f t="shared" si="254"/>
        <v>50895.098992486332</v>
      </c>
      <c r="FB99" s="16">
        <f t="shared" si="255"/>
        <v>14121208.480000053</v>
      </c>
      <c r="FC99" s="16">
        <f t="shared" si="256"/>
        <v>1200687.6995833309</v>
      </c>
      <c r="FD99" s="16">
        <f t="shared" si="257"/>
        <v>15321896.179583382</v>
      </c>
      <c r="FE99" s="16">
        <f t="shared" si="258"/>
        <v>5398.6338080701962</v>
      </c>
      <c r="FF99" s="16">
        <f t="shared" si="259"/>
        <v>24820105.519999996</v>
      </c>
      <c r="FG99" s="16">
        <f t="shared" si="260"/>
        <v>1449555.8115429138</v>
      </c>
      <c r="FH99" s="16">
        <f t="shared" si="261"/>
        <v>26269661.331542909</v>
      </c>
      <c r="FI99" s="16">
        <f t="shared" si="262"/>
        <v>61390.179999999986</v>
      </c>
      <c r="FJ99" s="16">
        <f t="shared" si="263"/>
        <v>521.75323178215763</v>
      </c>
      <c r="FK99" s="16">
        <f t="shared" si="264"/>
        <v>9795276.120000001</v>
      </c>
      <c r="FL99" s="16">
        <f t="shared" si="265"/>
        <v>2864536.2163577713</v>
      </c>
      <c r="FM99" s="16">
        <f t="shared" si="266"/>
        <v>12659812.336357772</v>
      </c>
      <c r="FN99" s="16">
        <f t="shared" si="267"/>
        <v>28844.760000000002</v>
      </c>
      <c r="FO99" s="16">
        <f t="shared" si="268"/>
        <v>15</v>
      </c>
      <c r="FP99" s="16">
        <f t="shared" si="198"/>
        <v>514242.12</v>
      </c>
      <c r="FQ99" s="16">
        <f t="shared" si="199"/>
        <v>1326.8799999999999</v>
      </c>
      <c r="FR99" s="16">
        <f t="shared" si="200"/>
        <v>13638</v>
      </c>
      <c r="FS99" s="16">
        <f t="shared" si="201"/>
        <v>8506.5696000000007</v>
      </c>
      <c r="FT99" s="16">
        <f t="shared" si="202"/>
        <v>23</v>
      </c>
      <c r="FU99" s="16">
        <f t="shared" si="203"/>
        <v>1083.7</v>
      </c>
      <c r="FV99" s="16">
        <f t="shared" si="204"/>
        <v>177934.12</v>
      </c>
      <c r="FW99" s="16">
        <f t="shared" si="205"/>
        <v>441</v>
      </c>
      <c r="FX99">
        <f t="shared" si="206"/>
        <v>722.77500000000009</v>
      </c>
      <c r="FY99">
        <f t="shared" si="234"/>
        <v>0</v>
      </c>
      <c r="FZ99">
        <f t="shared" si="235"/>
        <v>680.77500000000009</v>
      </c>
      <c r="GA99">
        <f t="shared" si="236"/>
        <v>0</v>
      </c>
      <c r="GB99">
        <f t="shared" si="209"/>
        <v>638.77500000000009</v>
      </c>
      <c r="GC99">
        <f t="shared" si="210"/>
        <v>0</v>
      </c>
      <c r="GD99">
        <f t="shared" si="211"/>
        <v>596.77500000000009</v>
      </c>
      <c r="GE99">
        <f t="shared" si="212"/>
        <v>0</v>
      </c>
      <c r="GF99">
        <f t="shared" si="213"/>
        <v>554.77500000000009</v>
      </c>
      <c r="GG99">
        <f t="shared" si="214"/>
        <v>0</v>
      </c>
      <c r="GH99">
        <f t="shared" si="215"/>
        <v>512.77500000000009</v>
      </c>
      <c r="GI99">
        <f t="shared" si="216"/>
        <v>0</v>
      </c>
      <c r="GJ99">
        <f t="shared" si="217"/>
        <v>470.77500000000003</v>
      </c>
      <c r="GK99">
        <f t="shared" si="218"/>
        <v>0</v>
      </c>
      <c r="GL99">
        <f t="shared" si="219"/>
        <v>-10.813392857142857</v>
      </c>
      <c r="GM99">
        <f t="shared" si="220"/>
        <v>788.55000000000007</v>
      </c>
      <c r="GN99">
        <f t="shared" si="221"/>
        <v>0</v>
      </c>
      <c r="GO99">
        <f t="shared" si="222"/>
        <v>746.55</v>
      </c>
      <c r="GP99">
        <f t="shared" si="223"/>
        <v>0</v>
      </c>
      <c r="GQ99">
        <f t="shared" si="224"/>
        <v>704.55</v>
      </c>
      <c r="GR99">
        <f t="shared" si="225"/>
        <v>0</v>
      </c>
      <c r="GS99">
        <f t="shared" si="226"/>
        <v>662.55</v>
      </c>
      <c r="GT99">
        <f t="shared" si="227"/>
        <v>0</v>
      </c>
      <c r="GU99">
        <f t="shared" si="228"/>
        <v>620.54999999999995</v>
      </c>
      <c r="GV99">
        <f t="shared" si="229"/>
        <v>0</v>
      </c>
      <c r="GW99">
        <f t="shared" si="230"/>
        <v>578.54999999999995</v>
      </c>
      <c r="GX99">
        <f t="shared" si="231"/>
        <v>0</v>
      </c>
      <c r="GY99">
        <f t="shared" si="232"/>
        <v>536.54999999999995</v>
      </c>
      <c r="GZ99">
        <f t="shared" si="233"/>
        <v>0</v>
      </c>
      <c r="HA99" s="2">
        <f t="shared" si="138"/>
        <v>62</v>
      </c>
      <c r="HB99" s="2">
        <f t="shared" si="138"/>
        <v>50</v>
      </c>
      <c r="HC99" s="2">
        <f t="shared" si="138"/>
        <v>38</v>
      </c>
      <c r="HD99" s="2">
        <f t="shared" si="138"/>
        <v>26</v>
      </c>
      <c r="HE99" s="2">
        <f t="shared" si="138"/>
        <v>14</v>
      </c>
    </row>
    <row r="100" spans="1:213" x14ac:dyDescent="0.25">
      <c r="A100" s="3">
        <v>44256</v>
      </c>
      <c r="B100">
        <f t="shared" si="277"/>
        <v>2021</v>
      </c>
      <c r="C100" s="2">
        <v>29512938.130000155</v>
      </c>
      <c r="D100" s="2">
        <f>VLOOKUP(B100,'Historic CDM'!$B$127:$I$138,2,FALSE)/12</f>
        <v>1570007.5422371337</v>
      </c>
      <c r="E100" s="2">
        <f t="shared" si="163"/>
        <v>31082945.672237288</v>
      </c>
      <c r="F100" s="2">
        <v>46103.244657020346</v>
      </c>
      <c r="G100" s="230">
        <v>11162055.249999927</v>
      </c>
      <c r="H100" s="2">
        <f>VLOOKUP(B100,'Historic CDM'!$B$127:$I$138,3,FALSE)/12</f>
        <v>1124527.6668029504</v>
      </c>
      <c r="I100" s="2">
        <f t="shared" si="164"/>
        <v>12286582.916802878</v>
      </c>
      <c r="J100" s="230">
        <v>4668.9007086864567</v>
      </c>
      <c r="K100" s="230">
        <v>20614735.919999994</v>
      </c>
      <c r="L100" s="2">
        <f>VLOOKUP(B100,'Historic CDM'!$B$127:$I$138,4,FALSE)/12</f>
        <v>1202252.1263115902</v>
      </c>
      <c r="M100" s="2">
        <f t="shared" si="165"/>
        <v>21816988.046311583</v>
      </c>
      <c r="N100" s="234">
        <v>48499.14999999998</v>
      </c>
      <c r="O100" s="16">
        <v>462.6</v>
      </c>
      <c r="P100" s="230">
        <v>11888650.040000001</v>
      </c>
      <c r="Q100" s="231">
        <f>VLOOKUP(B100,'Historic CDM'!$B$127:$I$138,5,FALSE)/12</f>
        <v>2864536.2163577713</v>
      </c>
      <c r="R100" s="2">
        <f t="shared" si="166"/>
        <v>14753186.256357772</v>
      </c>
      <c r="S100" s="2">
        <v>38184.660000000003</v>
      </c>
      <c r="T100" s="231">
        <v>15</v>
      </c>
      <c r="U100" s="230">
        <v>460690.69</v>
      </c>
      <c r="V100" s="2">
        <v>1229.8799999999999</v>
      </c>
      <c r="W100" s="2">
        <v>13210</v>
      </c>
      <c r="X100" s="231">
        <v>8506.5696000000007</v>
      </c>
      <c r="Y100" s="2">
        <v>23</v>
      </c>
      <c r="Z100" s="231">
        <v>120</v>
      </c>
      <c r="AA100" s="233">
        <v>164739.89000000001</v>
      </c>
      <c r="AB100" s="232">
        <v>405</v>
      </c>
      <c r="AC100" s="237">
        <v>3253452.7800000031</v>
      </c>
      <c r="AD100" s="231">
        <f>VLOOKUP(B100,'Historic CDM'!$N$127:$S$138,2,FALSE)/12</f>
        <v>144094.46450922822</v>
      </c>
      <c r="AE100" s="2">
        <f t="shared" si="167"/>
        <v>3397547.2445092313</v>
      </c>
      <c r="AF100" s="246">
        <v>4790.8048392228238</v>
      </c>
      <c r="AG100" s="231">
        <v>1851620.3600000015</v>
      </c>
      <c r="AH100" s="231">
        <f>VLOOKUP(B100,'Historic CDM'!$N$127:$S$138,3,FALSE)/12</f>
        <v>76160.032780380556</v>
      </c>
      <c r="AI100" s="2">
        <f t="shared" si="168"/>
        <v>1927780.392780382</v>
      </c>
      <c r="AJ100" s="247">
        <v>730.41619534864094</v>
      </c>
      <c r="AK100" s="231">
        <v>2832605.7500000005</v>
      </c>
      <c r="AL100" s="231">
        <f>VLOOKUP(B100,'Historic CDM'!$N$127:$S$138,4,FALSE)/12</f>
        <v>247303.6852313237</v>
      </c>
      <c r="AM100" s="2">
        <f t="shared" si="169"/>
        <v>3079909.4352313243</v>
      </c>
      <c r="AN100" s="232">
        <v>6821.9200000000019</v>
      </c>
      <c r="AO100" s="4">
        <v>61.976615891078836</v>
      </c>
      <c r="AP100" s="231">
        <v>45104.69</v>
      </c>
      <c r="AQ100" s="232">
        <v>97</v>
      </c>
      <c r="AR100" s="232">
        <v>428</v>
      </c>
      <c r="AS100" s="231">
        <v>14614.949999999999</v>
      </c>
      <c r="AT100">
        <v>36</v>
      </c>
      <c r="AU100" s="100">
        <f>'Weather Thunder Bay'!D112</f>
        <v>692.9</v>
      </c>
      <c r="AV100" s="100">
        <f>'Weather Thunder Bay'!E112</f>
        <v>0</v>
      </c>
      <c r="AW100" s="100">
        <f>'Weather Thunder Bay'!F112</f>
        <v>630.9</v>
      </c>
      <c r="AX100" s="100">
        <f>'Weather Thunder Bay'!G112</f>
        <v>0</v>
      </c>
      <c r="AY100" s="100">
        <f>'Weather Thunder Bay'!H112</f>
        <v>568.9</v>
      </c>
      <c r="AZ100" s="100">
        <f>'Weather Thunder Bay'!I112</f>
        <v>0</v>
      </c>
      <c r="BA100" s="100">
        <f>'Weather Thunder Bay'!J112</f>
        <v>506.9</v>
      </c>
      <c r="BB100" s="100">
        <f>'Weather Thunder Bay'!K112</f>
        <v>0</v>
      </c>
      <c r="BC100" s="100">
        <f>'Weather Thunder Bay'!L112</f>
        <v>444.9</v>
      </c>
      <c r="BD100" s="100">
        <f>'Weather Thunder Bay'!M112</f>
        <v>0</v>
      </c>
      <c r="BE100" s="100">
        <f>'Weather Thunder Bay'!N112</f>
        <v>382.9</v>
      </c>
      <c r="BF100" s="100">
        <f>'Weather Thunder Bay'!O112</f>
        <v>0</v>
      </c>
      <c r="BG100" s="100">
        <f>'Weather Thunder Bay'!P112</f>
        <v>320.89999999999998</v>
      </c>
      <c r="BH100" s="100">
        <f>'Weather Thunder Bay'!Q112</f>
        <v>0</v>
      </c>
      <c r="BI100" s="100">
        <f>'Weather Thunder Bay'!R112</f>
        <v>-2.351612903225806</v>
      </c>
      <c r="BJ100" s="100">
        <f>'Weather Kenora'!D112</f>
        <v>639.4</v>
      </c>
      <c r="BK100" s="100">
        <f>'Weather Kenora'!E112</f>
        <v>0</v>
      </c>
      <c r="BL100" s="100">
        <f>'Weather Kenora'!F112</f>
        <v>577.4</v>
      </c>
      <c r="BM100" s="100">
        <f>'Weather Kenora'!G112</f>
        <v>0</v>
      </c>
      <c r="BN100" s="100">
        <f>'Weather Kenora'!H112</f>
        <v>515.4</v>
      </c>
      <c r="BO100" s="100">
        <f>'Weather Kenora'!I112</f>
        <v>0</v>
      </c>
      <c r="BP100" s="100">
        <f>'Weather Kenora'!J112</f>
        <v>453.4</v>
      </c>
      <c r="BQ100" s="100">
        <f>'Weather Kenora'!K112</f>
        <v>0</v>
      </c>
      <c r="BR100" s="100">
        <f>'Weather Kenora'!L112</f>
        <v>391.4</v>
      </c>
      <c r="BS100" s="100">
        <f>'Weather Kenora'!M112</f>
        <v>0</v>
      </c>
      <c r="BT100" s="100">
        <f>'Weather Kenora'!N112</f>
        <v>329.4</v>
      </c>
      <c r="BU100" s="100">
        <f>'Weather Kenora'!O112</f>
        <v>0</v>
      </c>
      <c r="BV100" s="100">
        <f>'Weather Kenora'!P112</f>
        <v>267.39999999999998</v>
      </c>
      <c r="BW100" s="100">
        <f>'Weather Kenora'!Q112</f>
        <v>0</v>
      </c>
      <c r="BX100" s="100">
        <f>'Weather Kenora'!R112</f>
        <v>-0.62580645161290349</v>
      </c>
      <c r="BY100" s="5">
        <f>'Economic Variables'!D114</f>
        <v>7223</v>
      </c>
      <c r="BZ100" s="5">
        <f>'Economic Variables'!E114</f>
        <v>7129.5</v>
      </c>
      <c r="CA100" s="5">
        <f>'Economic Variables'!F114</f>
        <v>59.3</v>
      </c>
      <c r="CB100" s="5">
        <f>'Economic Variables'!G114</f>
        <v>57.9</v>
      </c>
      <c r="CC100" s="68">
        <f>'Economic Variables'!H114</f>
        <v>752340.8</v>
      </c>
      <c r="CD100" s="5">
        <f>'Economic Variables'!I114</f>
        <v>9469.7000000000007</v>
      </c>
      <c r="CE100" s="5">
        <f>'Economic Variables'!J114</f>
        <v>8822.4</v>
      </c>
      <c r="CF100" s="5">
        <f>'Economic Variables'!K114</f>
        <v>443.3</v>
      </c>
      <c r="CG100" s="5">
        <f>'Economic Variables'!L114</f>
        <v>6279.5</v>
      </c>
      <c r="CH100" s="5">
        <f>'Economic Variables'!M114</f>
        <v>257.5</v>
      </c>
      <c r="CI100" s="5">
        <f>'Economic Variables'!N114</f>
        <v>1095.0999999999999</v>
      </c>
      <c r="CJ100" s="5">
        <f>CD100+CG100</f>
        <v>15749.2</v>
      </c>
      <c r="CK100" s="5">
        <f>'Economic Variables'!P114</f>
        <v>744290</v>
      </c>
      <c r="CL100" s="5">
        <f>'Economic Variables'!Q114</f>
        <v>9147</v>
      </c>
      <c r="CM100" s="5">
        <f>'Economic Variables'!R114</f>
        <v>6862</v>
      </c>
      <c r="CN100" s="5">
        <f>'Economic Variables'!S114</f>
        <v>3092</v>
      </c>
      <c r="CO100" s="5">
        <f>'Economic Variables'!W114</f>
        <v>48543.999999999964</v>
      </c>
      <c r="CP100" s="5">
        <f>'Economic Variables'!X114</f>
        <v>128</v>
      </c>
      <c r="CQ100" s="5">
        <f>'Economic Variables'!Y114</f>
        <v>6</v>
      </c>
      <c r="CR100" s="5">
        <f t="shared" si="282"/>
        <v>99</v>
      </c>
      <c r="CS100" s="69">
        <f t="shared" si="279"/>
        <v>1.9956351945975499</v>
      </c>
      <c r="CT100" s="5">
        <f t="shared" si="280"/>
        <v>9801</v>
      </c>
      <c r="CU100">
        <f t="shared" ref="CU100:DI100" si="287">CU88</f>
        <v>0</v>
      </c>
      <c r="CV100">
        <f t="shared" si="287"/>
        <v>0</v>
      </c>
      <c r="CW100">
        <f t="shared" si="287"/>
        <v>1</v>
      </c>
      <c r="CX100">
        <f t="shared" si="287"/>
        <v>0</v>
      </c>
      <c r="CY100">
        <f t="shared" si="287"/>
        <v>0</v>
      </c>
      <c r="CZ100">
        <f t="shared" si="287"/>
        <v>0</v>
      </c>
      <c r="DA100">
        <f t="shared" si="287"/>
        <v>0</v>
      </c>
      <c r="DB100">
        <f t="shared" si="287"/>
        <v>0</v>
      </c>
      <c r="DC100">
        <f t="shared" si="287"/>
        <v>0</v>
      </c>
      <c r="DD100">
        <f t="shared" si="287"/>
        <v>0</v>
      </c>
      <c r="DE100">
        <f t="shared" si="287"/>
        <v>0</v>
      </c>
      <c r="DF100">
        <f t="shared" si="287"/>
        <v>0</v>
      </c>
      <c r="DG100">
        <f t="shared" si="287"/>
        <v>1</v>
      </c>
      <c r="DH100">
        <f t="shared" si="287"/>
        <v>0</v>
      </c>
      <c r="DI100">
        <f t="shared" si="287"/>
        <v>1</v>
      </c>
      <c r="DJ100">
        <f t="shared" si="238"/>
        <v>31</v>
      </c>
      <c r="DK100">
        <v>23</v>
      </c>
      <c r="DL100">
        <v>1</v>
      </c>
      <c r="DM100">
        <v>0.5</v>
      </c>
      <c r="DN100">
        <f t="shared" si="207"/>
        <v>0.75</v>
      </c>
      <c r="DO100">
        <v>0</v>
      </c>
      <c r="DP100" s="61">
        <f t="shared" si="170"/>
        <v>692.9</v>
      </c>
      <c r="DQ100" s="61">
        <f t="shared" si="171"/>
        <v>0</v>
      </c>
      <c r="DR100" s="61">
        <f t="shared" si="172"/>
        <v>630.9</v>
      </c>
      <c r="DS100" s="61">
        <f t="shared" si="173"/>
        <v>0</v>
      </c>
      <c r="DT100" s="61">
        <f t="shared" si="174"/>
        <v>568.9</v>
      </c>
      <c r="DU100" s="61">
        <f t="shared" si="175"/>
        <v>0</v>
      </c>
      <c r="DV100" s="61">
        <f t="shared" si="176"/>
        <v>506.9</v>
      </c>
      <c r="DW100" s="61">
        <f t="shared" si="177"/>
        <v>0</v>
      </c>
      <c r="DX100" s="61">
        <f t="shared" si="178"/>
        <v>444.9</v>
      </c>
      <c r="DY100" s="61">
        <f t="shared" si="179"/>
        <v>0</v>
      </c>
      <c r="DZ100" s="61">
        <f t="shared" si="180"/>
        <v>382.9</v>
      </c>
      <c r="EA100" s="61">
        <f t="shared" si="181"/>
        <v>0</v>
      </c>
      <c r="EB100" s="61">
        <f t="shared" si="182"/>
        <v>320.89999999999998</v>
      </c>
      <c r="EC100" s="61">
        <f t="shared" si="183"/>
        <v>0</v>
      </c>
      <c r="ED100" s="61">
        <f t="shared" si="184"/>
        <v>639.4</v>
      </c>
      <c r="EE100" s="61">
        <f t="shared" si="185"/>
        <v>0</v>
      </c>
      <c r="EF100" s="61">
        <f t="shared" si="186"/>
        <v>577.4</v>
      </c>
      <c r="EG100" s="61">
        <f t="shared" si="187"/>
        <v>0</v>
      </c>
      <c r="EH100" s="61">
        <f t="shared" si="188"/>
        <v>515.4</v>
      </c>
      <c r="EI100" s="61">
        <f t="shared" si="189"/>
        <v>0</v>
      </c>
      <c r="EJ100" s="61">
        <f t="shared" si="190"/>
        <v>453.4</v>
      </c>
      <c r="EK100" s="61">
        <f t="shared" si="191"/>
        <v>0</v>
      </c>
      <c r="EL100" s="61">
        <f t="shared" si="192"/>
        <v>391.4</v>
      </c>
      <c r="EM100" s="61">
        <f t="shared" si="193"/>
        <v>0</v>
      </c>
      <c r="EN100" s="61">
        <f t="shared" si="194"/>
        <v>329.4</v>
      </c>
      <c r="EO100" s="61">
        <f t="shared" si="195"/>
        <v>0</v>
      </c>
      <c r="EP100" s="61">
        <f t="shared" si="196"/>
        <v>267.39999999999998</v>
      </c>
      <c r="EQ100" s="61">
        <f t="shared" si="197"/>
        <v>0</v>
      </c>
      <c r="ER100" s="67">
        <f t="shared" si="245"/>
        <v>21.748483741342969</v>
      </c>
      <c r="ES100" s="67">
        <f t="shared" si="246"/>
        <v>84.889658003565103</v>
      </c>
      <c r="ET100" s="67">
        <f t="shared" si="247"/>
        <v>2050.5073447162149</v>
      </c>
      <c r="EU100" s="67">
        <f t="shared" si="248"/>
        <v>42762.858714080503</v>
      </c>
      <c r="EV100" s="61">
        <f t="shared" si="249"/>
        <v>1521.3441589829981</v>
      </c>
      <c r="EW100" s="61">
        <f t="shared" si="250"/>
        <v>31727.282271737142</v>
      </c>
      <c r="EX100" s="16">
        <f t="shared" si="251"/>
        <v>32766390.91000016</v>
      </c>
      <c r="EY100" s="16">
        <f t="shared" si="252"/>
        <v>1714102.006746362</v>
      </c>
      <c r="EZ100" s="16">
        <f t="shared" si="253"/>
        <v>34480492.91674652</v>
      </c>
      <c r="FA100" s="16">
        <f t="shared" si="254"/>
        <v>50894.049496243169</v>
      </c>
      <c r="FB100" s="16">
        <f t="shared" si="255"/>
        <v>13013675.609999929</v>
      </c>
      <c r="FC100" s="16">
        <f t="shared" si="256"/>
        <v>1200687.6995833309</v>
      </c>
      <c r="FD100" s="16">
        <f t="shared" si="257"/>
        <v>14214363.30958326</v>
      </c>
      <c r="FE100" s="16">
        <f t="shared" si="258"/>
        <v>5399.3169040350977</v>
      </c>
      <c r="FF100" s="16">
        <f t="shared" si="259"/>
        <v>23447341.669999994</v>
      </c>
      <c r="FG100" s="16">
        <f t="shared" si="260"/>
        <v>1449555.8115429138</v>
      </c>
      <c r="FH100" s="16">
        <f t="shared" si="261"/>
        <v>24896897.481542908</v>
      </c>
      <c r="FI100" s="16">
        <f t="shared" si="262"/>
        <v>55321.069999999978</v>
      </c>
      <c r="FJ100" s="16">
        <f t="shared" si="263"/>
        <v>524.57661589107886</v>
      </c>
      <c r="FK100" s="16">
        <f t="shared" si="264"/>
        <v>11888650.040000001</v>
      </c>
      <c r="FL100" s="16">
        <f t="shared" si="265"/>
        <v>2864536.2163577713</v>
      </c>
      <c r="FM100" s="16">
        <f t="shared" si="266"/>
        <v>14753186.256357772</v>
      </c>
      <c r="FN100" s="16">
        <f t="shared" si="267"/>
        <v>38184.660000000003</v>
      </c>
      <c r="FO100" s="16">
        <f t="shared" si="268"/>
        <v>15</v>
      </c>
      <c r="FP100" s="16">
        <f t="shared" si="198"/>
        <v>505795.38</v>
      </c>
      <c r="FQ100" s="16">
        <f t="shared" si="199"/>
        <v>1326.8799999999999</v>
      </c>
      <c r="FR100" s="16">
        <f t="shared" si="200"/>
        <v>13638</v>
      </c>
      <c r="FS100" s="16">
        <f t="shared" si="201"/>
        <v>8506.5696000000007</v>
      </c>
      <c r="FT100" s="16">
        <f t="shared" si="202"/>
        <v>23</v>
      </c>
      <c r="FU100" s="16">
        <f t="shared" si="203"/>
        <v>812.9</v>
      </c>
      <c r="FV100" s="16">
        <f t="shared" si="204"/>
        <v>179354.84000000003</v>
      </c>
      <c r="FW100" s="16">
        <f t="shared" si="205"/>
        <v>441</v>
      </c>
      <c r="FX100">
        <f t="shared" si="206"/>
        <v>519.67499999999995</v>
      </c>
      <c r="FY100">
        <f t="shared" si="234"/>
        <v>0</v>
      </c>
      <c r="FZ100">
        <f t="shared" si="235"/>
        <v>473.17499999999995</v>
      </c>
      <c r="GA100">
        <f t="shared" si="236"/>
        <v>0</v>
      </c>
      <c r="GB100">
        <f t="shared" si="209"/>
        <v>426.67499999999995</v>
      </c>
      <c r="GC100">
        <f t="shared" si="210"/>
        <v>0</v>
      </c>
      <c r="GD100">
        <f t="shared" si="211"/>
        <v>380.17499999999995</v>
      </c>
      <c r="GE100">
        <f t="shared" si="212"/>
        <v>0</v>
      </c>
      <c r="GF100">
        <f t="shared" si="213"/>
        <v>333.67499999999995</v>
      </c>
      <c r="GG100">
        <f t="shared" si="214"/>
        <v>0</v>
      </c>
      <c r="GH100">
        <f t="shared" si="215"/>
        <v>287.17499999999995</v>
      </c>
      <c r="GI100">
        <f t="shared" si="216"/>
        <v>0</v>
      </c>
      <c r="GJ100">
        <f t="shared" si="217"/>
        <v>240.67499999999998</v>
      </c>
      <c r="GK100">
        <f t="shared" si="218"/>
        <v>0</v>
      </c>
      <c r="GL100">
        <f t="shared" si="219"/>
        <v>-1.7637096774193544</v>
      </c>
      <c r="GM100">
        <f t="shared" si="220"/>
        <v>479.54999999999995</v>
      </c>
      <c r="GN100">
        <f t="shared" si="221"/>
        <v>0</v>
      </c>
      <c r="GO100">
        <f t="shared" si="222"/>
        <v>433.04999999999995</v>
      </c>
      <c r="GP100">
        <f t="shared" si="223"/>
        <v>0</v>
      </c>
      <c r="GQ100">
        <f t="shared" si="224"/>
        <v>386.54999999999995</v>
      </c>
      <c r="GR100">
        <f t="shared" si="225"/>
        <v>0</v>
      </c>
      <c r="GS100">
        <f t="shared" si="226"/>
        <v>340.04999999999995</v>
      </c>
      <c r="GT100">
        <f t="shared" si="227"/>
        <v>0</v>
      </c>
      <c r="GU100">
        <f t="shared" si="228"/>
        <v>293.54999999999995</v>
      </c>
      <c r="GV100">
        <f t="shared" si="229"/>
        <v>0</v>
      </c>
      <c r="GW100">
        <f t="shared" si="230"/>
        <v>247.04999999999998</v>
      </c>
      <c r="GX100">
        <f t="shared" si="231"/>
        <v>0</v>
      </c>
      <c r="GY100">
        <f t="shared" si="232"/>
        <v>200.54999999999998</v>
      </c>
      <c r="GZ100">
        <f t="shared" si="233"/>
        <v>0</v>
      </c>
      <c r="HA100" s="2">
        <f t="shared" si="138"/>
        <v>63</v>
      </c>
      <c r="HB100" s="2">
        <f t="shared" si="138"/>
        <v>51</v>
      </c>
      <c r="HC100" s="2">
        <f t="shared" si="138"/>
        <v>39</v>
      </c>
      <c r="HD100" s="2">
        <f t="shared" si="138"/>
        <v>27</v>
      </c>
      <c r="HE100" s="2">
        <f t="shared" si="138"/>
        <v>15</v>
      </c>
    </row>
    <row r="101" spans="1:213" x14ac:dyDescent="0.25">
      <c r="A101" s="3">
        <v>44287</v>
      </c>
      <c r="B101">
        <f t="shared" si="277"/>
        <v>2021</v>
      </c>
      <c r="C101" s="2">
        <v>25666586.14999992</v>
      </c>
      <c r="D101" s="2">
        <f>VLOOKUP(B101,'Historic CDM'!$B$127:$I$138,2,FALSE)/12</f>
        <v>1570007.5422371337</v>
      </c>
      <c r="E101" s="2">
        <f t="shared" si="163"/>
        <v>27236593.692237053</v>
      </c>
      <c r="F101" s="2">
        <v>46092.122328510173</v>
      </c>
      <c r="G101" s="230">
        <v>9596246.7899999823</v>
      </c>
      <c r="H101" s="2">
        <f>VLOOKUP(B101,'Historic CDM'!$B$127:$I$138,3,FALSE)/12</f>
        <v>1124527.6668029504</v>
      </c>
      <c r="I101" s="2">
        <f t="shared" si="164"/>
        <v>10720774.456802933</v>
      </c>
      <c r="J101" s="230">
        <v>4671.4503543432284</v>
      </c>
      <c r="K101" s="230">
        <v>18138381.669999994</v>
      </c>
      <c r="L101" s="2">
        <f>VLOOKUP(B101,'Historic CDM'!$B$127:$I$138,4,FALSE)/12</f>
        <v>1202252.1263115902</v>
      </c>
      <c r="M101" s="2">
        <f t="shared" si="165"/>
        <v>19340633.796311583</v>
      </c>
      <c r="N101" s="234">
        <v>45272.23000000001</v>
      </c>
      <c r="O101" s="16">
        <v>463.4</v>
      </c>
      <c r="P101" s="230">
        <v>13042029.9</v>
      </c>
      <c r="Q101" s="231">
        <f>VLOOKUP(B101,'Historic CDM'!$B$127:$I$138,5,FALSE)/12</f>
        <v>2864536.2163577713</v>
      </c>
      <c r="R101" s="2">
        <f t="shared" si="166"/>
        <v>15906566.116357772</v>
      </c>
      <c r="S101" s="2">
        <v>41111.96</v>
      </c>
      <c r="T101" s="231">
        <v>15</v>
      </c>
      <c r="U101" s="230">
        <v>378186.9</v>
      </c>
      <c r="V101" s="2">
        <v>1229.8799999999999</v>
      </c>
      <c r="W101" s="2">
        <v>13210</v>
      </c>
      <c r="X101" s="231">
        <v>8506.5696000000007</v>
      </c>
      <c r="Y101" s="2">
        <v>23</v>
      </c>
      <c r="Z101" s="231">
        <v>120</v>
      </c>
      <c r="AA101" s="233">
        <v>164739.59999999998</v>
      </c>
      <c r="AB101" s="232">
        <v>405</v>
      </c>
      <c r="AC101" s="237">
        <v>2781470.8400000003</v>
      </c>
      <c r="AD101" s="231">
        <f>VLOOKUP(B101,'Historic CDM'!$N$127:$S$138,2,FALSE)/12</f>
        <v>144094.46450922822</v>
      </c>
      <c r="AE101" s="2">
        <f t="shared" si="167"/>
        <v>2925565.3045092286</v>
      </c>
      <c r="AF101" s="246">
        <v>4790.9024196114115</v>
      </c>
      <c r="AG101" s="231">
        <v>1542635.2200000009</v>
      </c>
      <c r="AH101" s="231">
        <f>VLOOKUP(B101,'Historic CDM'!$N$127:$S$138,3,FALSE)/12</f>
        <v>76160.032780380556</v>
      </c>
      <c r="AI101" s="2">
        <f t="shared" si="168"/>
        <v>1618795.2527803814</v>
      </c>
      <c r="AJ101" s="247">
        <v>730.20809767432047</v>
      </c>
      <c r="AK101" s="231">
        <v>2515189.1999999997</v>
      </c>
      <c r="AL101" s="231">
        <f>VLOOKUP(B101,'Historic CDM'!$N$127:$S$138,4,FALSE)/12</f>
        <v>247303.6852313237</v>
      </c>
      <c r="AM101" s="2">
        <f t="shared" si="169"/>
        <v>2762492.8852313235</v>
      </c>
      <c r="AN101" s="232">
        <v>5920.7599999999984</v>
      </c>
      <c r="AO101" s="4">
        <v>61.988307945539418</v>
      </c>
      <c r="AP101" s="231">
        <v>29099.7</v>
      </c>
      <c r="AQ101" s="232">
        <v>97</v>
      </c>
      <c r="AR101" s="232">
        <v>428</v>
      </c>
      <c r="AS101" s="231">
        <v>14143.8</v>
      </c>
      <c r="AT101">
        <v>36</v>
      </c>
      <c r="AU101" s="100">
        <f>'Weather Thunder Bay'!D113</f>
        <v>498.02</v>
      </c>
      <c r="AV101" s="100">
        <f>'Weather Thunder Bay'!E113</f>
        <v>0</v>
      </c>
      <c r="AW101" s="100">
        <f>'Weather Thunder Bay'!F113</f>
        <v>438.02</v>
      </c>
      <c r="AX101" s="100">
        <f>'Weather Thunder Bay'!G113</f>
        <v>0</v>
      </c>
      <c r="AY101" s="100">
        <f>'Weather Thunder Bay'!H113</f>
        <v>378.02</v>
      </c>
      <c r="AZ101" s="100">
        <f>'Weather Thunder Bay'!I113</f>
        <v>0</v>
      </c>
      <c r="BA101" s="100">
        <f>'Weather Thunder Bay'!J113</f>
        <v>318.02</v>
      </c>
      <c r="BB101" s="100">
        <f>'Weather Thunder Bay'!K113</f>
        <v>0</v>
      </c>
      <c r="BC101" s="100">
        <f>'Weather Thunder Bay'!L113</f>
        <v>258.02</v>
      </c>
      <c r="BD101" s="100">
        <f>'Weather Thunder Bay'!M113</f>
        <v>0</v>
      </c>
      <c r="BE101" s="100">
        <f>'Weather Thunder Bay'!N113</f>
        <v>198.02</v>
      </c>
      <c r="BF101" s="100">
        <f>'Weather Thunder Bay'!O113</f>
        <v>0</v>
      </c>
      <c r="BG101" s="100">
        <f>'Weather Thunder Bay'!P113</f>
        <v>139.22</v>
      </c>
      <c r="BH101" s="100">
        <f>'Weather Thunder Bay'!Q113</f>
        <v>1.2</v>
      </c>
      <c r="BI101" s="100">
        <f>'Weather Thunder Bay'!R113</f>
        <v>3.3993942054433708</v>
      </c>
      <c r="BJ101" s="100">
        <f>'Weather Kenora'!D113</f>
        <v>486.6</v>
      </c>
      <c r="BK101" s="100">
        <f>'Weather Kenora'!E113</f>
        <v>0</v>
      </c>
      <c r="BL101" s="100">
        <f>'Weather Kenora'!F113</f>
        <v>426.6</v>
      </c>
      <c r="BM101" s="100">
        <f>'Weather Kenora'!G113</f>
        <v>0</v>
      </c>
      <c r="BN101" s="100">
        <f>'Weather Kenora'!H113</f>
        <v>366.6</v>
      </c>
      <c r="BO101" s="100">
        <f>'Weather Kenora'!I113</f>
        <v>0</v>
      </c>
      <c r="BP101" s="100">
        <f>'Weather Kenora'!J113</f>
        <v>306.60000000000002</v>
      </c>
      <c r="BQ101" s="100">
        <f>'Weather Kenora'!K113</f>
        <v>0</v>
      </c>
      <c r="BR101" s="100">
        <f>'Weather Kenora'!L113</f>
        <v>246.6</v>
      </c>
      <c r="BS101" s="100">
        <f>'Weather Kenora'!M113</f>
        <v>0</v>
      </c>
      <c r="BT101" s="100">
        <f>'Weather Kenora'!N113</f>
        <v>187.6</v>
      </c>
      <c r="BU101" s="100">
        <f>'Weather Kenora'!O113</f>
        <v>1</v>
      </c>
      <c r="BV101" s="100">
        <f>'Weather Kenora'!P113</f>
        <v>133.4</v>
      </c>
      <c r="BW101" s="100">
        <f>'Weather Kenora'!Q113</f>
        <v>6.8</v>
      </c>
      <c r="BX101" s="100">
        <f>'Weather Kenora'!R113</f>
        <v>3.78</v>
      </c>
      <c r="BY101" s="5">
        <f>'Economic Variables'!D115</f>
        <v>7274</v>
      </c>
      <c r="BZ101" s="5">
        <f>'Economic Variables'!E115</f>
        <v>7197</v>
      </c>
      <c r="CA101" s="5">
        <f>'Economic Variables'!F115</f>
        <v>59.8</v>
      </c>
      <c r="CB101" s="5">
        <f>'Economic Variables'!G115</f>
        <v>58.6</v>
      </c>
      <c r="CC101" s="68">
        <f>'Economic Variables'!H115</f>
        <v>752340.8</v>
      </c>
      <c r="CD101" s="5">
        <f>'Economic Variables'!I115</f>
        <v>9469.7000000000007</v>
      </c>
      <c r="CE101" s="5">
        <f>'Economic Variables'!J115</f>
        <v>8822.4</v>
      </c>
      <c r="CF101" s="5">
        <f>'Economic Variables'!K115</f>
        <v>443.3</v>
      </c>
      <c r="CG101" s="5">
        <f>'Economic Variables'!L115</f>
        <v>6279.5</v>
      </c>
      <c r="CH101" s="5">
        <f>'Economic Variables'!M115</f>
        <v>257.5</v>
      </c>
      <c r="CI101" s="5">
        <f>'Economic Variables'!N115</f>
        <v>1095.0999999999999</v>
      </c>
      <c r="CJ101" s="5">
        <f t="shared" si="278"/>
        <v>15749.2</v>
      </c>
      <c r="CK101" s="5">
        <f>'Economic Variables'!P115</f>
        <v>734102</v>
      </c>
      <c r="CL101" s="5">
        <f>'Economic Variables'!Q115</f>
        <v>8800</v>
      </c>
      <c r="CM101" s="5">
        <f>'Economic Variables'!R115</f>
        <v>6975</v>
      </c>
      <c r="CN101" s="5">
        <f>'Economic Variables'!S115</f>
        <v>3021</v>
      </c>
      <c r="CO101" s="5">
        <f>'Economic Variables'!W115</f>
        <v>50242.666666666628</v>
      </c>
      <c r="CP101" s="5">
        <f>'Economic Variables'!X115</f>
        <v>132.66666666666666</v>
      </c>
      <c r="CQ101" s="5">
        <f>'Economic Variables'!Y115</f>
        <v>6</v>
      </c>
      <c r="CR101" s="5">
        <f t="shared" si="282"/>
        <v>100</v>
      </c>
      <c r="CS101" s="69">
        <f t="shared" si="279"/>
        <v>2</v>
      </c>
      <c r="CT101" s="5">
        <f t="shared" si="280"/>
        <v>10000</v>
      </c>
      <c r="CU101">
        <f t="shared" ref="CU101:DI101" si="288">CU89</f>
        <v>0</v>
      </c>
      <c r="CV101">
        <f t="shared" si="288"/>
        <v>0</v>
      </c>
      <c r="CW101">
        <f t="shared" si="288"/>
        <v>0</v>
      </c>
      <c r="CX101">
        <f t="shared" si="288"/>
        <v>1</v>
      </c>
      <c r="CY101">
        <f t="shared" si="288"/>
        <v>0</v>
      </c>
      <c r="CZ101">
        <f t="shared" si="288"/>
        <v>0</v>
      </c>
      <c r="DA101">
        <f t="shared" si="288"/>
        <v>0</v>
      </c>
      <c r="DB101">
        <f t="shared" si="288"/>
        <v>0</v>
      </c>
      <c r="DC101">
        <f t="shared" si="288"/>
        <v>0</v>
      </c>
      <c r="DD101">
        <f t="shared" si="288"/>
        <v>0</v>
      </c>
      <c r="DE101">
        <f t="shared" si="288"/>
        <v>0</v>
      </c>
      <c r="DF101">
        <f t="shared" si="288"/>
        <v>0</v>
      </c>
      <c r="DG101">
        <f t="shared" si="288"/>
        <v>1</v>
      </c>
      <c r="DH101">
        <f t="shared" si="288"/>
        <v>0</v>
      </c>
      <c r="DI101">
        <f t="shared" si="288"/>
        <v>1</v>
      </c>
      <c r="DJ101">
        <f t="shared" si="238"/>
        <v>30</v>
      </c>
      <c r="DK101">
        <v>21</v>
      </c>
      <c r="DL101">
        <v>1</v>
      </c>
      <c r="DM101">
        <v>0.5</v>
      </c>
      <c r="DN101">
        <f t="shared" si="207"/>
        <v>0.75</v>
      </c>
      <c r="DO101">
        <v>0</v>
      </c>
      <c r="DP101" s="61">
        <f t="shared" si="170"/>
        <v>498.02</v>
      </c>
      <c r="DQ101" s="61">
        <f t="shared" si="171"/>
        <v>0</v>
      </c>
      <c r="DR101" s="61">
        <f t="shared" si="172"/>
        <v>438.02</v>
      </c>
      <c r="DS101" s="61">
        <f t="shared" si="173"/>
        <v>0</v>
      </c>
      <c r="DT101" s="61">
        <f t="shared" si="174"/>
        <v>378.02</v>
      </c>
      <c r="DU101" s="61">
        <f t="shared" si="175"/>
        <v>0</v>
      </c>
      <c r="DV101" s="61">
        <f t="shared" si="176"/>
        <v>318.02</v>
      </c>
      <c r="DW101" s="61">
        <f t="shared" si="177"/>
        <v>0</v>
      </c>
      <c r="DX101" s="61">
        <f t="shared" si="178"/>
        <v>258.02</v>
      </c>
      <c r="DY101" s="61">
        <f t="shared" si="179"/>
        <v>0</v>
      </c>
      <c r="DZ101" s="61">
        <f t="shared" si="180"/>
        <v>198.02</v>
      </c>
      <c r="EA101" s="61">
        <f t="shared" si="181"/>
        <v>0</v>
      </c>
      <c r="EB101" s="61">
        <f t="shared" si="182"/>
        <v>139.22</v>
      </c>
      <c r="EC101" s="61">
        <f t="shared" si="183"/>
        <v>1.2</v>
      </c>
      <c r="ED101" s="61">
        <f t="shared" si="184"/>
        <v>486.6</v>
      </c>
      <c r="EE101" s="61">
        <f t="shared" si="185"/>
        <v>0</v>
      </c>
      <c r="EF101" s="61">
        <f t="shared" si="186"/>
        <v>426.6</v>
      </c>
      <c r="EG101" s="61">
        <f t="shared" si="187"/>
        <v>0</v>
      </c>
      <c r="EH101" s="61">
        <f t="shared" si="188"/>
        <v>366.6</v>
      </c>
      <c r="EI101" s="61">
        <f t="shared" si="189"/>
        <v>0</v>
      </c>
      <c r="EJ101" s="61">
        <f t="shared" si="190"/>
        <v>306.60000000000002</v>
      </c>
      <c r="EK101" s="61">
        <f t="shared" si="191"/>
        <v>0</v>
      </c>
      <c r="EL101" s="61">
        <f t="shared" si="192"/>
        <v>246.6</v>
      </c>
      <c r="EM101" s="61">
        <f t="shared" si="193"/>
        <v>0</v>
      </c>
      <c r="EN101" s="61">
        <f t="shared" si="194"/>
        <v>187.6</v>
      </c>
      <c r="EO101" s="61">
        <f t="shared" si="195"/>
        <v>1</v>
      </c>
      <c r="EP101" s="61">
        <f t="shared" si="196"/>
        <v>133.4</v>
      </c>
      <c r="EQ101" s="61">
        <f t="shared" si="197"/>
        <v>6.8</v>
      </c>
      <c r="ER101" s="67">
        <f t="shared" si="245"/>
        <v>19.697215284146957</v>
      </c>
      <c r="ES101" s="67">
        <f t="shared" si="246"/>
        <v>76.498543589968179</v>
      </c>
      <c r="ET101" s="67">
        <f t="shared" si="247"/>
        <v>1987.4461841370803</v>
      </c>
      <c r="EU101" s="67">
        <f t="shared" si="248"/>
        <v>50497.035290024673</v>
      </c>
      <c r="EV101" s="61">
        <f t="shared" si="249"/>
        <v>1391.2123288959563</v>
      </c>
      <c r="EW101" s="61">
        <f t="shared" si="250"/>
        <v>35347.92470301727</v>
      </c>
      <c r="EX101" s="16">
        <f t="shared" si="251"/>
        <v>28448056.98999992</v>
      </c>
      <c r="EY101" s="16">
        <f t="shared" si="252"/>
        <v>1714102.006746362</v>
      </c>
      <c r="EZ101" s="16">
        <f t="shared" si="253"/>
        <v>30162158.996746283</v>
      </c>
      <c r="FA101" s="16">
        <f t="shared" si="254"/>
        <v>50883.024748121585</v>
      </c>
      <c r="FB101" s="16">
        <f t="shared" si="255"/>
        <v>11138882.009999983</v>
      </c>
      <c r="FC101" s="16">
        <f t="shared" si="256"/>
        <v>1200687.6995833309</v>
      </c>
      <c r="FD101" s="16">
        <f t="shared" si="257"/>
        <v>12339569.709583314</v>
      </c>
      <c r="FE101" s="16">
        <f t="shared" si="258"/>
        <v>5401.6584520175493</v>
      </c>
      <c r="FF101" s="16">
        <f t="shared" si="259"/>
        <v>20653570.869999994</v>
      </c>
      <c r="FG101" s="16">
        <f t="shared" si="260"/>
        <v>1449555.8115429138</v>
      </c>
      <c r="FH101" s="16">
        <f t="shared" si="261"/>
        <v>22103126.681542907</v>
      </c>
      <c r="FI101" s="16">
        <f t="shared" si="262"/>
        <v>51192.990000000005</v>
      </c>
      <c r="FJ101" s="16">
        <f t="shared" si="263"/>
        <v>525.3883079455394</v>
      </c>
      <c r="FK101" s="16">
        <f t="shared" si="264"/>
        <v>13042029.9</v>
      </c>
      <c r="FL101" s="16">
        <f t="shared" si="265"/>
        <v>2864536.2163577713</v>
      </c>
      <c r="FM101" s="16">
        <f t="shared" si="266"/>
        <v>15906566.116357772</v>
      </c>
      <c r="FN101" s="16">
        <f t="shared" si="267"/>
        <v>41111.96</v>
      </c>
      <c r="FO101" s="16">
        <f t="shared" si="268"/>
        <v>15</v>
      </c>
      <c r="FP101" s="16">
        <f t="shared" si="198"/>
        <v>407286.60000000003</v>
      </c>
      <c r="FQ101" s="16">
        <f t="shared" si="199"/>
        <v>1326.8799999999999</v>
      </c>
      <c r="FR101" s="16">
        <f t="shared" si="200"/>
        <v>13638</v>
      </c>
      <c r="FS101" s="16">
        <f t="shared" si="201"/>
        <v>8506.5696000000007</v>
      </c>
      <c r="FT101" s="16">
        <f t="shared" si="202"/>
        <v>23</v>
      </c>
      <c r="FU101" s="16">
        <f t="shared" si="203"/>
        <v>618.02</v>
      </c>
      <c r="FV101" s="16">
        <f t="shared" si="204"/>
        <v>178883.39999999997</v>
      </c>
      <c r="FW101" s="16">
        <f t="shared" si="205"/>
        <v>441</v>
      </c>
      <c r="FX101">
        <f t="shared" si="206"/>
        <v>373.51499999999999</v>
      </c>
      <c r="FY101">
        <f t="shared" si="234"/>
        <v>0</v>
      </c>
      <c r="FZ101">
        <f t="shared" si="235"/>
        <v>328.51499999999999</v>
      </c>
      <c r="GA101">
        <f t="shared" si="236"/>
        <v>0</v>
      </c>
      <c r="GB101">
        <f t="shared" si="209"/>
        <v>283.51499999999999</v>
      </c>
      <c r="GC101">
        <f t="shared" si="210"/>
        <v>0</v>
      </c>
      <c r="GD101">
        <f t="shared" si="211"/>
        <v>238.51499999999999</v>
      </c>
      <c r="GE101">
        <f t="shared" si="212"/>
        <v>0</v>
      </c>
      <c r="GF101">
        <f t="shared" si="213"/>
        <v>193.51499999999999</v>
      </c>
      <c r="GG101">
        <f t="shared" si="214"/>
        <v>0</v>
      </c>
      <c r="GH101">
        <f t="shared" si="215"/>
        <v>148.51500000000001</v>
      </c>
      <c r="GI101">
        <f t="shared" si="216"/>
        <v>0</v>
      </c>
      <c r="GJ101">
        <f t="shared" si="217"/>
        <v>104.41499999999999</v>
      </c>
      <c r="GK101">
        <f t="shared" si="218"/>
        <v>0.89999999999999991</v>
      </c>
      <c r="GL101">
        <f t="shared" si="219"/>
        <v>2.5495456540825279</v>
      </c>
      <c r="GM101">
        <f t="shared" si="220"/>
        <v>364.95000000000005</v>
      </c>
      <c r="GN101">
        <f t="shared" si="221"/>
        <v>0</v>
      </c>
      <c r="GO101">
        <f t="shared" si="222"/>
        <v>319.95000000000005</v>
      </c>
      <c r="GP101">
        <f t="shared" si="223"/>
        <v>0</v>
      </c>
      <c r="GQ101">
        <f t="shared" si="224"/>
        <v>274.95000000000005</v>
      </c>
      <c r="GR101">
        <f t="shared" si="225"/>
        <v>0</v>
      </c>
      <c r="GS101">
        <f t="shared" si="226"/>
        <v>229.95000000000002</v>
      </c>
      <c r="GT101">
        <f t="shared" si="227"/>
        <v>0</v>
      </c>
      <c r="GU101">
        <f t="shared" si="228"/>
        <v>184.95</v>
      </c>
      <c r="GV101">
        <f t="shared" si="229"/>
        <v>0</v>
      </c>
      <c r="GW101">
        <f t="shared" si="230"/>
        <v>140.69999999999999</v>
      </c>
      <c r="GX101">
        <f t="shared" si="231"/>
        <v>0.75</v>
      </c>
      <c r="GY101">
        <f t="shared" si="232"/>
        <v>100.05000000000001</v>
      </c>
      <c r="GZ101">
        <f t="shared" si="233"/>
        <v>5.0999999999999996</v>
      </c>
      <c r="HA101" s="2">
        <f t="shared" si="138"/>
        <v>64</v>
      </c>
      <c r="HB101" s="2">
        <f t="shared" si="138"/>
        <v>52</v>
      </c>
      <c r="HC101" s="2">
        <f t="shared" si="138"/>
        <v>40</v>
      </c>
      <c r="HD101" s="2">
        <f t="shared" si="138"/>
        <v>28</v>
      </c>
      <c r="HE101" s="2">
        <f t="shared" si="138"/>
        <v>16</v>
      </c>
    </row>
    <row r="102" spans="1:213" x14ac:dyDescent="0.25">
      <c r="A102" s="3">
        <v>44317</v>
      </c>
      <c r="B102">
        <f t="shared" si="277"/>
        <v>2021</v>
      </c>
      <c r="C102" s="2">
        <v>24565122.579999968</v>
      </c>
      <c r="D102" s="2">
        <f>VLOOKUP(B102,'Historic CDM'!$B$127:$I$138,2,FALSE)/12</f>
        <v>1570007.5422371337</v>
      </c>
      <c r="E102" s="2">
        <f t="shared" si="163"/>
        <v>26135130.122237101</v>
      </c>
      <c r="F102" s="2">
        <v>46075.061164255087</v>
      </c>
      <c r="G102" s="230">
        <v>9317776.369999975</v>
      </c>
      <c r="H102" s="2">
        <f>VLOOKUP(B102,'Historic CDM'!$B$127:$I$138,3,FALSE)/12</f>
        <v>1124527.6668029504</v>
      </c>
      <c r="I102" s="2">
        <f t="shared" si="164"/>
        <v>10442304.036802925</v>
      </c>
      <c r="J102" s="230">
        <v>4690.2251771716146</v>
      </c>
      <c r="K102" s="230">
        <v>17047862.620000005</v>
      </c>
      <c r="L102" s="2">
        <f>VLOOKUP(B102,'Historic CDM'!$B$127:$I$138,4,FALSE)/12</f>
        <v>1202252.1263115902</v>
      </c>
      <c r="M102" s="2">
        <f t="shared" si="165"/>
        <v>18250114.746311594</v>
      </c>
      <c r="N102" s="234">
        <v>44192.98</v>
      </c>
      <c r="O102" s="16">
        <v>469.8</v>
      </c>
      <c r="P102" s="230">
        <v>12411282.350000001</v>
      </c>
      <c r="Q102" s="231">
        <f>VLOOKUP(B102,'Historic CDM'!$B$127:$I$138,5,FALSE)/12</f>
        <v>2864536.2163577713</v>
      </c>
      <c r="R102" s="2">
        <f t="shared" si="166"/>
        <v>15275818.566357773</v>
      </c>
      <c r="S102" s="2">
        <v>37723.86</v>
      </c>
      <c r="T102" s="231">
        <v>15</v>
      </c>
      <c r="U102" s="230">
        <v>324072.45</v>
      </c>
      <c r="V102" s="2">
        <v>1229.8799999999999</v>
      </c>
      <c r="W102" s="2">
        <v>13210</v>
      </c>
      <c r="X102" s="231">
        <v>8506.5696000000007</v>
      </c>
      <c r="Y102" s="2">
        <v>23</v>
      </c>
      <c r="Z102" s="231">
        <v>120</v>
      </c>
      <c r="AA102" s="233">
        <v>164739.89000000001</v>
      </c>
      <c r="AB102" s="232">
        <v>405</v>
      </c>
      <c r="AC102" s="237">
        <v>2657584.7200000007</v>
      </c>
      <c r="AD102" s="231">
        <f>VLOOKUP(B102,'Historic CDM'!$N$127:$S$138,2,FALSE)/12</f>
        <v>144094.46450922822</v>
      </c>
      <c r="AE102" s="2">
        <f t="shared" si="167"/>
        <v>2801679.1845092289</v>
      </c>
      <c r="AF102" s="246">
        <v>4789.4512098057057</v>
      </c>
      <c r="AG102" s="231">
        <v>1522972.0500000021</v>
      </c>
      <c r="AH102" s="231">
        <f>VLOOKUP(B102,'Historic CDM'!$N$127:$S$138,3,FALSE)/12</f>
        <v>76160.032780380556</v>
      </c>
      <c r="AI102" s="2">
        <f t="shared" si="168"/>
        <v>1599132.0827803826</v>
      </c>
      <c r="AJ102" s="247">
        <v>731.60404883716024</v>
      </c>
      <c r="AK102" s="231">
        <v>2402098.8200000003</v>
      </c>
      <c r="AL102" s="231">
        <f>VLOOKUP(B102,'Historic CDM'!$N$127:$S$138,4,FALSE)/12</f>
        <v>247303.6852313237</v>
      </c>
      <c r="AM102" s="2">
        <f t="shared" si="169"/>
        <v>2649402.5052313241</v>
      </c>
      <c r="AN102" s="232">
        <v>6513.5900000000011</v>
      </c>
      <c r="AO102" s="4">
        <v>60.494153972769709</v>
      </c>
      <c r="AP102" s="231">
        <v>30069.69</v>
      </c>
      <c r="AQ102" s="232">
        <v>97</v>
      </c>
      <c r="AR102" s="232">
        <v>428</v>
      </c>
      <c r="AS102" s="231">
        <v>13498.949999999999</v>
      </c>
      <c r="AT102">
        <v>36</v>
      </c>
      <c r="AU102" s="100">
        <f>'Weather Thunder Bay'!D114</f>
        <v>331.9</v>
      </c>
      <c r="AV102" s="100">
        <f>'Weather Thunder Bay'!E114</f>
        <v>0</v>
      </c>
      <c r="AW102" s="100">
        <f>'Weather Thunder Bay'!F114</f>
        <v>271.2</v>
      </c>
      <c r="AX102" s="100">
        <f>'Weather Thunder Bay'!G114</f>
        <v>1.3</v>
      </c>
      <c r="AY102" s="100">
        <f>'Weather Thunder Bay'!H114</f>
        <v>214.9</v>
      </c>
      <c r="AZ102" s="100">
        <f>'Weather Thunder Bay'!I114</f>
        <v>7</v>
      </c>
      <c r="BA102" s="100">
        <f>'Weather Thunder Bay'!J114</f>
        <v>162.80000000000001</v>
      </c>
      <c r="BB102" s="100">
        <f>'Weather Thunder Bay'!K114</f>
        <v>16.899999999999999</v>
      </c>
      <c r="BC102" s="100">
        <f>'Weather Thunder Bay'!L114</f>
        <v>116</v>
      </c>
      <c r="BD102" s="100">
        <f>'Weather Thunder Bay'!M114</f>
        <v>32.1</v>
      </c>
      <c r="BE102" s="100">
        <f>'Weather Thunder Bay'!N114</f>
        <v>74.8</v>
      </c>
      <c r="BF102" s="100">
        <f>'Weather Thunder Bay'!O114</f>
        <v>52.9</v>
      </c>
      <c r="BG102" s="100">
        <f>'Weather Thunder Bay'!P114</f>
        <v>43.5</v>
      </c>
      <c r="BH102" s="100">
        <f>'Weather Thunder Bay'!Q114</f>
        <v>83.6</v>
      </c>
      <c r="BI102" s="100">
        <f>'Weather Thunder Bay'!R114</f>
        <v>9.2935483870967772</v>
      </c>
      <c r="BJ102" s="100">
        <f>'Weather Kenora'!D114</f>
        <v>274.10000000000002</v>
      </c>
      <c r="BK102" s="100">
        <f>'Weather Kenora'!E114</f>
        <v>1</v>
      </c>
      <c r="BL102" s="100">
        <f>'Weather Kenora'!F114</f>
        <v>217.6</v>
      </c>
      <c r="BM102" s="100">
        <f>'Weather Kenora'!G114</f>
        <v>6.5</v>
      </c>
      <c r="BN102" s="100">
        <f>'Weather Kenora'!H114</f>
        <v>165.9</v>
      </c>
      <c r="BO102" s="100">
        <f>'Weather Kenora'!I114</f>
        <v>16.8</v>
      </c>
      <c r="BP102" s="100">
        <f>'Weather Kenora'!J114</f>
        <v>121.8</v>
      </c>
      <c r="BQ102" s="100">
        <f>'Weather Kenora'!K114</f>
        <v>34.700000000000003</v>
      </c>
      <c r="BR102" s="100">
        <f>'Weather Kenora'!L114</f>
        <v>86.8</v>
      </c>
      <c r="BS102" s="100">
        <f>'Weather Kenora'!M114</f>
        <v>61.7</v>
      </c>
      <c r="BT102" s="100">
        <f>'Weather Kenora'!N114</f>
        <v>58</v>
      </c>
      <c r="BU102" s="100">
        <f>'Weather Kenora'!O114</f>
        <v>94.9</v>
      </c>
      <c r="BV102" s="100">
        <f>'Weather Kenora'!P114</f>
        <v>33.700000000000003</v>
      </c>
      <c r="BW102" s="100">
        <f>'Weather Kenora'!Q114</f>
        <v>132.6</v>
      </c>
      <c r="BX102" s="100">
        <f>'Weather Kenora'!R114</f>
        <v>11.190322580645162</v>
      </c>
      <c r="BY102" s="5">
        <f>'Economic Variables'!D116</f>
        <v>7269.7</v>
      </c>
      <c r="BZ102" s="5">
        <f>'Economic Variables'!E116</f>
        <v>7237.7</v>
      </c>
      <c r="CA102" s="5">
        <f>'Economic Variables'!F116</f>
        <v>60.3</v>
      </c>
      <c r="CB102" s="5">
        <f>'Economic Variables'!G116</f>
        <v>59.8</v>
      </c>
      <c r="CC102" s="68">
        <f>'Economic Variables'!H116</f>
        <v>752340.8</v>
      </c>
      <c r="CD102" s="5">
        <f>'Economic Variables'!I116</f>
        <v>9469.7000000000007</v>
      </c>
      <c r="CE102" s="5">
        <f>'Economic Variables'!J116</f>
        <v>8822.4</v>
      </c>
      <c r="CF102" s="5">
        <f>'Economic Variables'!K116</f>
        <v>443.3</v>
      </c>
      <c r="CG102" s="5">
        <f>'Economic Variables'!L116</f>
        <v>6279.5</v>
      </c>
      <c r="CH102" s="5">
        <f>'Economic Variables'!M116</f>
        <v>257.5</v>
      </c>
      <c r="CI102" s="5">
        <f>'Economic Variables'!N116</f>
        <v>1095.0999999999999</v>
      </c>
      <c r="CJ102" s="5">
        <f t="shared" si="278"/>
        <v>15749.2</v>
      </c>
      <c r="CK102" s="5">
        <f>'Economic Variables'!P116</f>
        <v>734102</v>
      </c>
      <c r="CL102" s="5">
        <f>'Economic Variables'!Q116</f>
        <v>8800</v>
      </c>
      <c r="CM102" s="5">
        <f>'Economic Variables'!R116</f>
        <v>6975</v>
      </c>
      <c r="CN102" s="5">
        <f>'Economic Variables'!S116</f>
        <v>3021</v>
      </c>
      <c r="CO102" s="5">
        <f>'Economic Variables'!W116</f>
        <v>51941.333333333292</v>
      </c>
      <c r="CP102" s="5">
        <f>'Economic Variables'!X116</f>
        <v>137.33333333333334</v>
      </c>
      <c r="CQ102" s="5">
        <f>'Economic Variables'!Y116</f>
        <v>6</v>
      </c>
      <c r="CR102" s="5">
        <f t="shared" si="282"/>
        <v>101</v>
      </c>
      <c r="CS102" s="69">
        <f t="shared" si="279"/>
        <v>2.0043213737826426</v>
      </c>
      <c r="CT102" s="5">
        <f t="shared" si="280"/>
        <v>10201</v>
      </c>
      <c r="CU102">
        <f t="shared" ref="CU102:DI102" si="289">CU90</f>
        <v>0</v>
      </c>
      <c r="CV102">
        <f t="shared" si="289"/>
        <v>0</v>
      </c>
      <c r="CW102">
        <f t="shared" si="289"/>
        <v>0</v>
      </c>
      <c r="CX102">
        <f t="shared" si="289"/>
        <v>0</v>
      </c>
      <c r="CY102">
        <f t="shared" si="289"/>
        <v>1</v>
      </c>
      <c r="CZ102">
        <f t="shared" si="289"/>
        <v>0</v>
      </c>
      <c r="DA102">
        <f t="shared" si="289"/>
        <v>0</v>
      </c>
      <c r="DB102">
        <f t="shared" si="289"/>
        <v>0</v>
      </c>
      <c r="DC102">
        <f t="shared" si="289"/>
        <v>0</v>
      </c>
      <c r="DD102">
        <f t="shared" si="289"/>
        <v>0</v>
      </c>
      <c r="DE102">
        <f t="shared" si="289"/>
        <v>0</v>
      </c>
      <c r="DF102">
        <f t="shared" si="289"/>
        <v>0</v>
      </c>
      <c r="DG102">
        <f t="shared" si="289"/>
        <v>1</v>
      </c>
      <c r="DH102">
        <f t="shared" si="289"/>
        <v>0</v>
      </c>
      <c r="DI102">
        <f t="shared" si="289"/>
        <v>1</v>
      </c>
      <c r="DJ102">
        <f t="shared" si="238"/>
        <v>31</v>
      </c>
      <c r="DK102">
        <v>20</v>
      </c>
      <c r="DL102">
        <v>1</v>
      </c>
      <c r="DM102">
        <v>0.5</v>
      </c>
      <c r="DN102">
        <f t="shared" si="207"/>
        <v>0.75</v>
      </c>
      <c r="DO102">
        <v>0</v>
      </c>
      <c r="DP102" s="61">
        <f t="shared" si="170"/>
        <v>331.9</v>
      </c>
      <c r="DQ102" s="61">
        <f t="shared" si="171"/>
        <v>0</v>
      </c>
      <c r="DR102" s="61">
        <f t="shared" si="172"/>
        <v>271.2</v>
      </c>
      <c r="DS102" s="61">
        <f t="shared" si="173"/>
        <v>1.3</v>
      </c>
      <c r="DT102" s="61">
        <f t="shared" si="174"/>
        <v>214.9</v>
      </c>
      <c r="DU102" s="61">
        <f t="shared" si="175"/>
        <v>7</v>
      </c>
      <c r="DV102" s="61">
        <f t="shared" si="176"/>
        <v>162.80000000000001</v>
      </c>
      <c r="DW102" s="61">
        <f t="shared" si="177"/>
        <v>16.899999999999999</v>
      </c>
      <c r="DX102" s="61">
        <f t="shared" si="178"/>
        <v>116</v>
      </c>
      <c r="DY102" s="61">
        <f t="shared" si="179"/>
        <v>32.1</v>
      </c>
      <c r="DZ102" s="61">
        <f t="shared" si="180"/>
        <v>74.8</v>
      </c>
      <c r="EA102" s="61">
        <f t="shared" si="181"/>
        <v>52.9</v>
      </c>
      <c r="EB102" s="61">
        <f t="shared" si="182"/>
        <v>43.5</v>
      </c>
      <c r="EC102" s="61">
        <f t="shared" si="183"/>
        <v>83.6</v>
      </c>
      <c r="ED102" s="61">
        <f t="shared" si="184"/>
        <v>274.10000000000002</v>
      </c>
      <c r="EE102" s="61">
        <f t="shared" si="185"/>
        <v>1</v>
      </c>
      <c r="EF102" s="61">
        <f t="shared" si="186"/>
        <v>217.6</v>
      </c>
      <c r="EG102" s="61">
        <f t="shared" si="187"/>
        <v>6.5</v>
      </c>
      <c r="EH102" s="61">
        <f t="shared" si="188"/>
        <v>165.9</v>
      </c>
      <c r="EI102" s="61">
        <f t="shared" si="189"/>
        <v>16.8</v>
      </c>
      <c r="EJ102" s="61">
        <f t="shared" si="190"/>
        <v>121.8</v>
      </c>
      <c r="EK102" s="61">
        <f t="shared" si="191"/>
        <v>34.700000000000003</v>
      </c>
      <c r="EL102" s="61">
        <f t="shared" si="192"/>
        <v>86.8</v>
      </c>
      <c r="EM102" s="61">
        <f t="shared" si="193"/>
        <v>61.7</v>
      </c>
      <c r="EN102" s="61">
        <f t="shared" si="194"/>
        <v>58</v>
      </c>
      <c r="EO102" s="61">
        <f t="shared" si="195"/>
        <v>94.9</v>
      </c>
      <c r="EP102" s="61">
        <f t="shared" si="196"/>
        <v>33.700000000000003</v>
      </c>
      <c r="EQ102" s="61">
        <f t="shared" si="197"/>
        <v>132.6</v>
      </c>
      <c r="ER102" s="67">
        <f t="shared" si="245"/>
        <v>18.29772315689517</v>
      </c>
      <c r="ES102" s="67">
        <f t="shared" si="246"/>
        <v>71.819263381157313</v>
      </c>
      <c r="ET102" s="67">
        <f t="shared" si="247"/>
        <v>1942.3280913486158</v>
      </c>
      <c r="EU102" s="67">
        <f t="shared" si="248"/>
        <v>50919.395221192579</v>
      </c>
      <c r="EV102" s="61">
        <f t="shared" si="249"/>
        <v>1253.114897644268</v>
      </c>
      <c r="EW102" s="61">
        <f t="shared" si="250"/>
        <v>32851.222723350053</v>
      </c>
      <c r="EX102" s="16">
        <f t="shared" si="251"/>
        <v>27222707.299999967</v>
      </c>
      <c r="EY102" s="16">
        <f t="shared" si="252"/>
        <v>1714102.006746362</v>
      </c>
      <c r="EZ102" s="16">
        <f t="shared" si="253"/>
        <v>28936809.30674633</v>
      </c>
      <c r="FA102" s="16">
        <f t="shared" si="254"/>
        <v>50864.512374060796</v>
      </c>
      <c r="FB102" s="16">
        <f t="shared" si="255"/>
        <v>10840748.419999978</v>
      </c>
      <c r="FC102" s="16">
        <f t="shared" si="256"/>
        <v>1200687.6995833309</v>
      </c>
      <c r="FD102" s="16">
        <f t="shared" si="257"/>
        <v>12041436.119583309</v>
      </c>
      <c r="FE102" s="16">
        <f t="shared" si="258"/>
        <v>5421.8292260087746</v>
      </c>
      <c r="FF102" s="16">
        <f t="shared" si="259"/>
        <v>19449961.440000005</v>
      </c>
      <c r="FG102" s="16">
        <f t="shared" si="260"/>
        <v>1449555.8115429138</v>
      </c>
      <c r="FH102" s="16">
        <f t="shared" si="261"/>
        <v>20899517.251542918</v>
      </c>
      <c r="FI102" s="16">
        <f t="shared" si="262"/>
        <v>50706.570000000007</v>
      </c>
      <c r="FJ102" s="16">
        <f t="shared" si="263"/>
        <v>530.29415397276966</v>
      </c>
      <c r="FK102" s="16">
        <f t="shared" si="264"/>
        <v>12411282.350000001</v>
      </c>
      <c r="FL102" s="16">
        <f t="shared" si="265"/>
        <v>2864536.2163577713</v>
      </c>
      <c r="FM102" s="16">
        <f t="shared" si="266"/>
        <v>15275818.566357773</v>
      </c>
      <c r="FN102" s="16">
        <f t="shared" si="267"/>
        <v>37723.86</v>
      </c>
      <c r="FO102" s="16">
        <f t="shared" si="268"/>
        <v>15</v>
      </c>
      <c r="FP102" s="16">
        <f t="shared" si="198"/>
        <v>354142.14</v>
      </c>
      <c r="FQ102" s="16">
        <f t="shared" si="199"/>
        <v>1326.8799999999999</v>
      </c>
      <c r="FR102" s="16">
        <f t="shared" si="200"/>
        <v>13638</v>
      </c>
      <c r="FS102" s="16">
        <f t="shared" si="201"/>
        <v>8506.5696000000007</v>
      </c>
      <c r="FT102" s="16">
        <f t="shared" si="202"/>
        <v>23</v>
      </c>
      <c r="FU102" s="16">
        <f t="shared" si="203"/>
        <v>451.9</v>
      </c>
      <c r="FV102" s="16">
        <f t="shared" si="204"/>
        <v>178238.84000000003</v>
      </c>
      <c r="FW102" s="16">
        <f t="shared" si="205"/>
        <v>441</v>
      </c>
      <c r="FX102">
        <f t="shared" si="206"/>
        <v>248.92499999999998</v>
      </c>
      <c r="FY102">
        <f t="shared" si="234"/>
        <v>0</v>
      </c>
      <c r="FZ102">
        <f t="shared" si="235"/>
        <v>203.39999999999998</v>
      </c>
      <c r="GA102">
        <f t="shared" si="236"/>
        <v>0.97500000000000009</v>
      </c>
      <c r="GB102">
        <f t="shared" si="209"/>
        <v>161.17500000000001</v>
      </c>
      <c r="GC102">
        <f t="shared" si="210"/>
        <v>5.25</v>
      </c>
      <c r="GD102">
        <f t="shared" si="211"/>
        <v>122.10000000000001</v>
      </c>
      <c r="GE102">
        <f t="shared" si="212"/>
        <v>12.674999999999999</v>
      </c>
      <c r="GF102">
        <f t="shared" si="213"/>
        <v>87</v>
      </c>
      <c r="GG102">
        <f t="shared" si="214"/>
        <v>24.075000000000003</v>
      </c>
      <c r="GH102">
        <f t="shared" si="215"/>
        <v>56.099999999999994</v>
      </c>
      <c r="GI102">
        <f t="shared" si="216"/>
        <v>39.674999999999997</v>
      </c>
      <c r="GJ102">
        <f t="shared" si="217"/>
        <v>32.625</v>
      </c>
      <c r="GK102">
        <f t="shared" si="218"/>
        <v>62.699999999999996</v>
      </c>
      <c r="GL102">
        <f t="shared" si="219"/>
        <v>6.9701612903225829</v>
      </c>
      <c r="GM102">
        <f t="shared" si="220"/>
        <v>205.57500000000002</v>
      </c>
      <c r="GN102">
        <f t="shared" si="221"/>
        <v>0.75</v>
      </c>
      <c r="GO102">
        <f t="shared" si="222"/>
        <v>163.19999999999999</v>
      </c>
      <c r="GP102">
        <f t="shared" si="223"/>
        <v>4.875</v>
      </c>
      <c r="GQ102">
        <f t="shared" si="224"/>
        <v>124.42500000000001</v>
      </c>
      <c r="GR102">
        <f t="shared" si="225"/>
        <v>12.600000000000001</v>
      </c>
      <c r="GS102">
        <f t="shared" si="226"/>
        <v>91.35</v>
      </c>
      <c r="GT102">
        <f t="shared" si="227"/>
        <v>26.025000000000002</v>
      </c>
      <c r="GU102">
        <f t="shared" si="228"/>
        <v>65.099999999999994</v>
      </c>
      <c r="GV102">
        <f t="shared" si="229"/>
        <v>46.275000000000006</v>
      </c>
      <c r="GW102">
        <f t="shared" si="230"/>
        <v>43.5</v>
      </c>
      <c r="GX102">
        <f t="shared" si="231"/>
        <v>71.175000000000011</v>
      </c>
      <c r="GY102">
        <f t="shared" si="232"/>
        <v>25.275000000000002</v>
      </c>
      <c r="GZ102">
        <f t="shared" si="233"/>
        <v>99.449999999999989</v>
      </c>
      <c r="HA102" s="2">
        <f t="shared" si="138"/>
        <v>65</v>
      </c>
      <c r="HB102" s="2">
        <f t="shared" si="138"/>
        <v>53</v>
      </c>
      <c r="HC102" s="2">
        <f t="shared" si="138"/>
        <v>41</v>
      </c>
      <c r="HD102" s="2">
        <f t="shared" si="138"/>
        <v>29</v>
      </c>
      <c r="HE102" s="2">
        <f t="shared" si="138"/>
        <v>17</v>
      </c>
    </row>
    <row r="103" spans="1:213" x14ac:dyDescent="0.25">
      <c r="A103" s="3">
        <v>44348</v>
      </c>
      <c r="B103">
        <f t="shared" si="277"/>
        <v>2021</v>
      </c>
      <c r="C103" s="2">
        <v>25187864.539999872</v>
      </c>
      <c r="D103" s="2">
        <f>VLOOKUP(B103,'Historic CDM'!$B$127:$I$138,2,FALSE)/12</f>
        <v>1570007.5422371337</v>
      </c>
      <c r="E103" s="2">
        <f t="shared" si="163"/>
        <v>26757872.082237005</v>
      </c>
      <c r="F103" s="2">
        <v>46068.53058212754</v>
      </c>
      <c r="G103" s="230">
        <v>9476348.5800000131</v>
      </c>
      <c r="H103" s="2">
        <f>VLOOKUP(B103,'Historic CDM'!$B$127:$I$138,3,FALSE)/12</f>
        <v>1124527.6668029504</v>
      </c>
      <c r="I103" s="2">
        <f t="shared" si="164"/>
        <v>10600876.246802963</v>
      </c>
      <c r="J103" s="230">
        <v>4698.6125885858073</v>
      </c>
      <c r="K103" s="230">
        <v>16784754.18</v>
      </c>
      <c r="L103" s="2">
        <f>VLOOKUP(B103,'Historic CDM'!$B$127:$I$138,4,FALSE)/12</f>
        <v>1202252.1263115902</v>
      </c>
      <c r="M103" s="2">
        <f t="shared" si="165"/>
        <v>17987006.306311589</v>
      </c>
      <c r="N103" s="234">
        <v>45239.799999999988</v>
      </c>
      <c r="O103" s="16">
        <v>463.2</v>
      </c>
      <c r="P103" s="230">
        <v>11943760.199999999</v>
      </c>
      <c r="Q103" s="231">
        <f>VLOOKUP(B103,'Historic CDM'!$B$127:$I$138,5,FALSE)/12</f>
        <v>2864536.2163577713</v>
      </c>
      <c r="R103" s="2">
        <f t="shared" si="166"/>
        <v>14808296.416357771</v>
      </c>
      <c r="S103" s="2">
        <v>41866.299999999996</v>
      </c>
      <c r="T103" s="231">
        <v>15</v>
      </c>
      <c r="U103" s="230">
        <v>289019.7</v>
      </c>
      <c r="V103" s="2">
        <v>1229.8799999999999</v>
      </c>
      <c r="W103" s="2">
        <v>13210</v>
      </c>
      <c r="X103" s="231">
        <v>8506.5696000000007</v>
      </c>
      <c r="Y103" s="2">
        <v>23</v>
      </c>
      <c r="Z103" s="231">
        <v>120</v>
      </c>
      <c r="AA103" s="233">
        <v>164739.59999999998</v>
      </c>
      <c r="AB103" s="232">
        <v>405</v>
      </c>
      <c r="AC103" s="237">
        <v>2900814.5299999914</v>
      </c>
      <c r="AD103" s="231">
        <f>VLOOKUP(B103,'Historic CDM'!$N$127:$S$138,2,FALSE)/12</f>
        <v>144094.46450922822</v>
      </c>
      <c r="AE103" s="2">
        <f t="shared" si="167"/>
        <v>3044908.9945092197</v>
      </c>
      <c r="AF103" s="246">
        <v>4790.7256049028529</v>
      </c>
      <c r="AG103" s="231">
        <v>1682047.1200000013</v>
      </c>
      <c r="AH103" s="231">
        <f>VLOOKUP(B103,'Historic CDM'!$N$127:$S$138,3,FALSE)/12</f>
        <v>76160.032780380556</v>
      </c>
      <c r="AI103" s="2">
        <f t="shared" si="168"/>
        <v>1758207.1527803817</v>
      </c>
      <c r="AJ103" s="247">
        <v>732.80202441858012</v>
      </c>
      <c r="AK103" s="231">
        <v>2608424.16</v>
      </c>
      <c r="AL103" s="231">
        <f>VLOOKUP(B103,'Historic CDM'!$N$127:$S$138,4,FALSE)/12</f>
        <v>247303.6852313237</v>
      </c>
      <c r="AM103" s="2">
        <f t="shared" si="169"/>
        <v>2855727.845231324</v>
      </c>
      <c r="AN103" s="232">
        <v>7037.369999999999</v>
      </c>
      <c r="AO103" s="4">
        <v>59.747076986384855</v>
      </c>
      <c r="AP103" s="231">
        <v>29099.7</v>
      </c>
      <c r="AQ103" s="232">
        <v>97</v>
      </c>
      <c r="AR103" s="232">
        <v>428</v>
      </c>
      <c r="AS103" s="231">
        <v>13063.8</v>
      </c>
      <c r="AT103">
        <v>36</v>
      </c>
      <c r="AU103" s="100">
        <f>'Weather Thunder Bay'!D115</f>
        <v>94.6</v>
      </c>
      <c r="AV103" s="100">
        <f>'Weather Thunder Bay'!E115</f>
        <v>3.6</v>
      </c>
      <c r="AW103" s="100">
        <f>'Weather Thunder Bay'!F115</f>
        <v>50.6</v>
      </c>
      <c r="AX103" s="100">
        <f>'Weather Thunder Bay'!G115</f>
        <v>19.600000000000001</v>
      </c>
      <c r="AY103" s="100">
        <f>'Weather Thunder Bay'!H115</f>
        <v>25.1</v>
      </c>
      <c r="AZ103" s="100">
        <f>'Weather Thunder Bay'!I115</f>
        <v>54.1</v>
      </c>
      <c r="BA103" s="100">
        <f>'Weather Thunder Bay'!J115</f>
        <v>9.1</v>
      </c>
      <c r="BB103" s="100">
        <f>'Weather Thunder Bay'!K115</f>
        <v>98.1</v>
      </c>
      <c r="BC103" s="100">
        <f>'Weather Thunder Bay'!L115</f>
        <v>2.2000000000000002</v>
      </c>
      <c r="BD103" s="100">
        <f>'Weather Thunder Bay'!M115</f>
        <v>151.19999999999999</v>
      </c>
      <c r="BE103" s="100">
        <f>'Weather Thunder Bay'!N115</f>
        <v>0</v>
      </c>
      <c r="BF103" s="100">
        <f>'Weather Thunder Bay'!O115</f>
        <v>209</v>
      </c>
      <c r="BG103" s="100">
        <f>'Weather Thunder Bay'!P115</f>
        <v>0</v>
      </c>
      <c r="BH103" s="100">
        <f>'Weather Thunder Bay'!Q115</f>
        <v>269</v>
      </c>
      <c r="BI103" s="100">
        <f>'Weather Thunder Bay'!R115</f>
        <v>16.966666666666665</v>
      </c>
      <c r="BJ103" s="100">
        <f>'Weather Kenora'!D115</f>
        <v>40.700000000000003</v>
      </c>
      <c r="BK103" s="100">
        <f>'Weather Kenora'!E115</f>
        <v>35.799999999999997</v>
      </c>
      <c r="BL103" s="100">
        <f>'Weather Kenora'!F115</f>
        <v>22.1</v>
      </c>
      <c r="BM103" s="100">
        <f>'Weather Kenora'!G115</f>
        <v>77.2</v>
      </c>
      <c r="BN103" s="100">
        <f>'Weather Kenora'!H115</f>
        <v>11.9</v>
      </c>
      <c r="BO103" s="100">
        <f>'Weather Kenora'!I115</f>
        <v>127</v>
      </c>
      <c r="BP103" s="100">
        <f>'Weather Kenora'!J115</f>
        <v>4.4000000000000004</v>
      </c>
      <c r="BQ103" s="100">
        <f>'Weather Kenora'!K115</f>
        <v>179.5</v>
      </c>
      <c r="BR103" s="100">
        <f>'Weather Kenora'!L115</f>
        <v>2</v>
      </c>
      <c r="BS103" s="100">
        <f>'Weather Kenora'!M115</f>
        <v>237.1</v>
      </c>
      <c r="BT103" s="100">
        <f>'Weather Kenora'!N115</f>
        <v>0</v>
      </c>
      <c r="BU103" s="100">
        <f>'Weather Kenora'!O115</f>
        <v>295.10000000000002</v>
      </c>
      <c r="BV103" s="100">
        <f>'Weather Kenora'!P115</f>
        <v>0</v>
      </c>
      <c r="BW103" s="100">
        <f>'Weather Kenora'!Q115</f>
        <v>355.1</v>
      </c>
      <c r="BX103" s="100">
        <f>'Weather Kenora'!R115</f>
        <v>19.836666666666662</v>
      </c>
      <c r="BY103" s="5">
        <f>'Economic Variables'!D117</f>
        <v>7250.5</v>
      </c>
      <c r="BZ103" s="5">
        <f>'Economic Variables'!E117</f>
        <v>7293</v>
      </c>
      <c r="CA103" s="5">
        <f>'Economic Variables'!F117</f>
        <v>60.6</v>
      </c>
      <c r="CB103" s="5">
        <f>'Economic Variables'!G117</f>
        <v>61.2</v>
      </c>
      <c r="CC103" s="68">
        <f>'Economic Variables'!H117</f>
        <v>752340.8</v>
      </c>
      <c r="CD103" s="5">
        <f>'Economic Variables'!I117</f>
        <v>9469.7000000000007</v>
      </c>
      <c r="CE103" s="5">
        <f>'Economic Variables'!J117</f>
        <v>8822.4</v>
      </c>
      <c r="CF103" s="5">
        <f>'Economic Variables'!K117</f>
        <v>443.3</v>
      </c>
      <c r="CG103" s="5">
        <f>'Economic Variables'!L117</f>
        <v>6279.5</v>
      </c>
      <c r="CH103" s="5">
        <f>'Economic Variables'!M117</f>
        <v>257.5</v>
      </c>
      <c r="CI103" s="5">
        <f>'Economic Variables'!N117</f>
        <v>1095.0999999999999</v>
      </c>
      <c r="CJ103" s="5">
        <f t="shared" si="278"/>
        <v>15749.2</v>
      </c>
      <c r="CK103" s="5">
        <f>'Economic Variables'!P117</f>
        <v>734102</v>
      </c>
      <c r="CL103" s="5">
        <f>'Economic Variables'!Q117</f>
        <v>8800</v>
      </c>
      <c r="CM103" s="5">
        <f>'Economic Variables'!R117</f>
        <v>6975</v>
      </c>
      <c r="CN103" s="5">
        <f>'Economic Variables'!S117</f>
        <v>3021</v>
      </c>
      <c r="CO103" s="5">
        <f>'Economic Variables'!W117</f>
        <v>53639.999999999956</v>
      </c>
      <c r="CP103" s="5">
        <f>'Economic Variables'!X117</f>
        <v>142</v>
      </c>
      <c r="CQ103" s="5">
        <f>'Economic Variables'!Y117</f>
        <v>6</v>
      </c>
      <c r="CR103" s="5">
        <f t="shared" si="282"/>
        <v>102</v>
      </c>
      <c r="CS103" s="69">
        <f t="shared" si="279"/>
        <v>2.0086001717619175</v>
      </c>
      <c r="CT103" s="5">
        <f t="shared" si="280"/>
        <v>10404</v>
      </c>
      <c r="CU103">
        <f t="shared" ref="CU103:DI103" si="290">CU91</f>
        <v>0</v>
      </c>
      <c r="CV103">
        <f t="shared" si="290"/>
        <v>0</v>
      </c>
      <c r="CW103">
        <f t="shared" si="290"/>
        <v>0</v>
      </c>
      <c r="CX103">
        <f t="shared" si="290"/>
        <v>0</v>
      </c>
      <c r="CY103">
        <f t="shared" si="290"/>
        <v>0</v>
      </c>
      <c r="CZ103">
        <f t="shared" si="290"/>
        <v>1</v>
      </c>
      <c r="DA103">
        <f t="shared" si="290"/>
        <v>0</v>
      </c>
      <c r="DB103">
        <f t="shared" si="290"/>
        <v>0</v>
      </c>
      <c r="DC103">
        <f t="shared" si="290"/>
        <v>0</v>
      </c>
      <c r="DD103">
        <f t="shared" si="290"/>
        <v>0</v>
      </c>
      <c r="DE103">
        <f t="shared" si="290"/>
        <v>0</v>
      </c>
      <c r="DF103">
        <f t="shared" si="290"/>
        <v>0</v>
      </c>
      <c r="DG103">
        <f t="shared" si="290"/>
        <v>0</v>
      </c>
      <c r="DH103">
        <f t="shared" si="290"/>
        <v>0</v>
      </c>
      <c r="DI103">
        <f t="shared" si="290"/>
        <v>0</v>
      </c>
      <c r="DJ103">
        <f t="shared" si="238"/>
        <v>30</v>
      </c>
      <c r="DK103">
        <v>22</v>
      </c>
      <c r="DL103">
        <v>1</v>
      </c>
      <c r="DM103">
        <v>0.5</v>
      </c>
      <c r="DN103">
        <f t="shared" si="207"/>
        <v>0.75</v>
      </c>
      <c r="DO103">
        <v>0</v>
      </c>
      <c r="DP103" s="61">
        <f t="shared" si="170"/>
        <v>94.6</v>
      </c>
      <c r="DQ103" s="61">
        <f t="shared" si="171"/>
        <v>3.6</v>
      </c>
      <c r="DR103" s="61">
        <f t="shared" si="172"/>
        <v>50.6</v>
      </c>
      <c r="DS103" s="61">
        <f t="shared" si="173"/>
        <v>19.600000000000001</v>
      </c>
      <c r="DT103" s="61">
        <f t="shared" si="174"/>
        <v>25.1</v>
      </c>
      <c r="DU103" s="61">
        <f t="shared" si="175"/>
        <v>54.1</v>
      </c>
      <c r="DV103" s="61">
        <f t="shared" si="176"/>
        <v>9.1</v>
      </c>
      <c r="DW103" s="61">
        <f t="shared" si="177"/>
        <v>98.1</v>
      </c>
      <c r="DX103" s="61">
        <f t="shared" si="178"/>
        <v>2.2000000000000002</v>
      </c>
      <c r="DY103" s="61">
        <f t="shared" si="179"/>
        <v>151.19999999999999</v>
      </c>
      <c r="DZ103" s="61">
        <f t="shared" si="180"/>
        <v>0</v>
      </c>
      <c r="EA103" s="61">
        <f t="shared" si="181"/>
        <v>209</v>
      </c>
      <c r="EB103" s="61">
        <f t="shared" si="182"/>
        <v>0</v>
      </c>
      <c r="EC103" s="61">
        <f t="shared" si="183"/>
        <v>269</v>
      </c>
      <c r="ED103" s="61">
        <f t="shared" si="184"/>
        <v>40.700000000000003</v>
      </c>
      <c r="EE103" s="61">
        <f t="shared" si="185"/>
        <v>35.799999999999997</v>
      </c>
      <c r="EF103" s="61">
        <f t="shared" si="186"/>
        <v>22.1</v>
      </c>
      <c r="EG103" s="61">
        <f t="shared" si="187"/>
        <v>77.2</v>
      </c>
      <c r="EH103" s="61">
        <f t="shared" si="188"/>
        <v>11.9</v>
      </c>
      <c r="EI103" s="61">
        <f t="shared" si="189"/>
        <v>127</v>
      </c>
      <c r="EJ103" s="61">
        <f t="shared" si="190"/>
        <v>4.4000000000000004</v>
      </c>
      <c r="EK103" s="61">
        <f t="shared" si="191"/>
        <v>179.5</v>
      </c>
      <c r="EL103" s="61">
        <f t="shared" si="192"/>
        <v>2</v>
      </c>
      <c r="EM103" s="61">
        <f t="shared" si="193"/>
        <v>237.1</v>
      </c>
      <c r="EN103" s="61">
        <f t="shared" si="194"/>
        <v>0</v>
      </c>
      <c r="EO103" s="61">
        <f t="shared" si="195"/>
        <v>295.10000000000002</v>
      </c>
      <c r="EP103" s="61">
        <f t="shared" si="196"/>
        <v>0</v>
      </c>
      <c r="EQ103" s="61">
        <f t="shared" si="197"/>
        <v>355.1</v>
      </c>
      <c r="ER103" s="67">
        <f t="shared" si="245"/>
        <v>19.36091857364184</v>
      </c>
      <c r="ES103" s="67">
        <f t="shared" si="246"/>
        <v>75.205719751935149</v>
      </c>
      <c r="ET103" s="67">
        <f t="shared" si="247"/>
        <v>1765.0932550549135</v>
      </c>
      <c r="EU103" s="67">
        <f t="shared" si="248"/>
        <v>44873.625504114454</v>
      </c>
      <c r="EV103" s="61">
        <f t="shared" si="249"/>
        <v>1294.4017203736032</v>
      </c>
      <c r="EW103" s="61">
        <f t="shared" si="250"/>
        <v>32907.325369683938</v>
      </c>
      <c r="EX103" s="16">
        <f t="shared" si="251"/>
        <v>28088679.069999862</v>
      </c>
      <c r="EY103" s="16">
        <f t="shared" si="252"/>
        <v>1714102.006746362</v>
      </c>
      <c r="EZ103" s="16">
        <f t="shared" si="253"/>
        <v>29802781.076746225</v>
      </c>
      <c r="FA103" s="16">
        <f t="shared" si="254"/>
        <v>50859.256187030391</v>
      </c>
      <c r="FB103" s="16">
        <f t="shared" si="255"/>
        <v>11158395.700000014</v>
      </c>
      <c r="FC103" s="16">
        <f t="shared" si="256"/>
        <v>1200687.6995833309</v>
      </c>
      <c r="FD103" s="16">
        <f t="shared" si="257"/>
        <v>12359083.399583345</v>
      </c>
      <c r="FE103" s="16">
        <f t="shared" si="258"/>
        <v>5431.4146130043873</v>
      </c>
      <c r="FF103" s="16">
        <f t="shared" si="259"/>
        <v>19393178.34</v>
      </c>
      <c r="FG103" s="16">
        <f t="shared" si="260"/>
        <v>1449555.8115429138</v>
      </c>
      <c r="FH103" s="16">
        <f t="shared" si="261"/>
        <v>20842734.151542913</v>
      </c>
      <c r="FI103" s="16">
        <f t="shared" si="262"/>
        <v>52277.169999999984</v>
      </c>
      <c r="FJ103" s="16">
        <f t="shared" si="263"/>
        <v>522.9470769863849</v>
      </c>
      <c r="FK103" s="16">
        <f t="shared" si="264"/>
        <v>11943760.199999999</v>
      </c>
      <c r="FL103" s="16">
        <f t="shared" si="265"/>
        <v>2864536.2163577713</v>
      </c>
      <c r="FM103" s="16">
        <f t="shared" si="266"/>
        <v>14808296.416357771</v>
      </c>
      <c r="FN103" s="16">
        <f t="shared" si="267"/>
        <v>41866.299999999996</v>
      </c>
      <c r="FO103" s="16">
        <f t="shared" si="268"/>
        <v>15</v>
      </c>
      <c r="FP103" s="16">
        <f t="shared" si="198"/>
        <v>318119.40000000002</v>
      </c>
      <c r="FQ103" s="16">
        <f t="shared" si="199"/>
        <v>1326.8799999999999</v>
      </c>
      <c r="FR103" s="16">
        <f t="shared" si="200"/>
        <v>13638</v>
      </c>
      <c r="FS103" s="16">
        <f t="shared" si="201"/>
        <v>8506.5696000000007</v>
      </c>
      <c r="FT103" s="16">
        <f t="shared" si="202"/>
        <v>23</v>
      </c>
      <c r="FU103" s="16">
        <f t="shared" si="203"/>
        <v>214.6</v>
      </c>
      <c r="FV103" s="16">
        <f t="shared" si="204"/>
        <v>177803.39999999997</v>
      </c>
      <c r="FW103" s="16">
        <f t="shared" si="205"/>
        <v>441</v>
      </c>
      <c r="FX103">
        <f t="shared" si="206"/>
        <v>70.949999999999989</v>
      </c>
      <c r="FY103">
        <f t="shared" si="234"/>
        <v>2.7</v>
      </c>
      <c r="FZ103">
        <f t="shared" si="235"/>
        <v>37.950000000000003</v>
      </c>
      <c r="GA103">
        <f t="shared" si="236"/>
        <v>14.700000000000001</v>
      </c>
      <c r="GB103">
        <f t="shared" si="209"/>
        <v>18.825000000000003</v>
      </c>
      <c r="GC103">
        <f t="shared" si="210"/>
        <v>40.575000000000003</v>
      </c>
      <c r="GD103">
        <f t="shared" si="211"/>
        <v>6.8249999999999993</v>
      </c>
      <c r="GE103">
        <f t="shared" si="212"/>
        <v>73.574999999999989</v>
      </c>
      <c r="GF103">
        <f t="shared" si="213"/>
        <v>1.6500000000000001</v>
      </c>
      <c r="GG103">
        <f t="shared" si="214"/>
        <v>113.39999999999999</v>
      </c>
      <c r="GH103">
        <f t="shared" si="215"/>
        <v>0</v>
      </c>
      <c r="GI103">
        <f t="shared" si="216"/>
        <v>156.75</v>
      </c>
      <c r="GJ103">
        <f t="shared" si="217"/>
        <v>0</v>
      </c>
      <c r="GK103">
        <f t="shared" si="218"/>
        <v>201.75</v>
      </c>
      <c r="GL103">
        <f t="shared" si="219"/>
        <v>12.724999999999998</v>
      </c>
      <c r="GM103">
        <f t="shared" si="220"/>
        <v>30.525000000000002</v>
      </c>
      <c r="GN103">
        <f t="shared" si="221"/>
        <v>26.849999999999998</v>
      </c>
      <c r="GO103">
        <f t="shared" si="222"/>
        <v>16.575000000000003</v>
      </c>
      <c r="GP103">
        <f t="shared" si="223"/>
        <v>57.900000000000006</v>
      </c>
      <c r="GQ103">
        <f t="shared" si="224"/>
        <v>8.9250000000000007</v>
      </c>
      <c r="GR103">
        <f t="shared" si="225"/>
        <v>95.25</v>
      </c>
      <c r="GS103">
        <f t="shared" si="226"/>
        <v>3.3000000000000003</v>
      </c>
      <c r="GT103">
        <f t="shared" si="227"/>
        <v>134.625</v>
      </c>
      <c r="GU103">
        <f t="shared" si="228"/>
        <v>1.5</v>
      </c>
      <c r="GV103">
        <f t="shared" si="229"/>
        <v>177.82499999999999</v>
      </c>
      <c r="GW103">
        <f t="shared" si="230"/>
        <v>0</v>
      </c>
      <c r="GX103">
        <f t="shared" si="231"/>
        <v>221.32500000000002</v>
      </c>
      <c r="GY103">
        <f t="shared" si="232"/>
        <v>0</v>
      </c>
      <c r="GZ103">
        <f t="shared" si="233"/>
        <v>266.32500000000005</v>
      </c>
      <c r="HA103" s="2">
        <f t="shared" si="138"/>
        <v>66</v>
      </c>
      <c r="HB103" s="2">
        <f t="shared" si="138"/>
        <v>54</v>
      </c>
      <c r="HC103" s="2">
        <f t="shared" si="138"/>
        <v>42</v>
      </c>
      <c r="HD103" s="2">
        <f t="shared" si="138"/>
        <v>30</v>
      </c>
      <c r="HE103" s="2">
        <f t="shared" si="138"/>
        <v>18</v>
      </c>
    </row>
    <row r="104" spans="1:213" x14ac:dyDescent="0.25">
      <c r="A104" s="3">
        <v>44378</v>
      </c>
      <c r="B104">
        <f t="shared" si="277"/>
        <v>2021</v>
      </c>
      <c r="C104" s="2">
        <v>27692228.469999798</v>
      </c>
      <c r="D104" s="2">
        <f>VLOOKUP(B104,'Historic CDM'!$B$127:$I$138,2,FALSE)/12</f>
        <v>1570007.5422371337</v>
      </c>
      <c r="E104" s="2">
        <f t="shared" si="163"/>
        <v>29262236.01223693</v>
      </c>
      <c r="F104" s="2">
        <v>46054.76529106377</v>
      </c>
      <c r="G104" s="230">
        <v>10654593.119999984</v>
      </c>
      <c r="H104" s="2">
        <f>VLOOKUP(B104,'Historic CDM'!$B$127:$I$138,3,FALSE)/12</f>
        <v>1124527.6668029504</v>
      </c>
      <c r="I104" s="2">
        <f t="shared" si="164"/>
        <v>11779120.786802934</v>
      </c>
      <c r="J104" s="230">
        <v>4705.8062942929037</v>
      </c>
      <c r="K104" s="230">
        <v>18320747.419999991</v>
      </c>
      <c r="L104" s="2">
        <f>VLOOKUP(B104,'Historic CDM'!$B$127:$I$138,4,FALSE)/12</f>
        <v>1202252.1263115902</v>
      </c>
      <c r="M104" s="2">
        <f t="shared" si="165"/>
        <v>19522999.54631158</v>
      </c>
      <c r="N104" s="234">
        <v>46677.350000000013</v>
      </c>
      <c r="O104" s="16">
        <v>456.6</v>
      </c>
      <c r="P104" s="230">
        <v>12928655.4</v>
      </c>
      <c r="Q104" s="231">
        <f>VLOOKUP(B104,'Historic CDM'!$B$127:$I$138,5,FALSE)/12</f>
        <v>2864536.2163577713</v>
      </c>
      <c r="R104" s="2">
        <f t="shared" si="166"/>
        <v>15793191.616357772</v>
      </c>
      <c r="S104" s="2">
        <v>42886.38</v>
      </c>
      <c r="T104" s="231">
        <v>15</v>
      </c>
      <c r="U104" s="230">
        <v>305009.31</v>
      </c>
      <c r="V104" s="2">
        <v>1229.8799999999999</v>
      </c>
      <c r="W104" s="2">
        <v>13210</v>
      </c>
      <c r="X104" s="231">
        <v>8435.6815200000001</v>
      </c>
      <c r="Y104" s="2">
        <v>23</v>
      </c>
      <c r="Z104" s="231">
        <v>119</v>
      </c>
      <c r="AA104" s="233">
        <v>164739.89000000001</v>
      </c>
      <c r="AB104" s="232">
        <v>405</v>
      </c>
      <c r="AC104" s="237">
        <v>3425514.8499999996</v>
      </c>
      <c r="AD104" s="231">
        <f>VLOOKUP(B104,'Historic CDM'!$N$127:$S$138,2,FALSE)/12</f>
        <v>144094.46450922822</v>
      </c>
      <c r="AE104" s="2">
        <f t="shared" si="167"/>
        <v>3569609.3145092279</v>
      </c>
      <c r="AF104" s="246">
        <v>4791.3628024514264</v>
      </c>
      <c r="AG104" s="231">
        <v>1915312.0599999987</v>
      </c>
      <c r="AH104" s="231">
        <f>VLOOKUP(B104,'Historic CDM'!$N$127:$S$138,3,FALSE)/12</f>
        <v>76160.032780380556</v>
      </c>
      <c r="AI104" s="2">
        <f t="shared" si="168"/>
        <v>1991472.0927803791</v>
      </c>
      <c r="AJ104" s="247">
        <v>733.40101220929</v>
      </c>
      <c r="AK104" s="231">
        <v>2951841.6399999992</v>
      </c>
      <c r="AL104" s="231">
        <f>VLOOKUP(B104,'Historic CDM'!$N$127:$S$138,4,FALSE)/12</f>
        <v>247303.6852313237</v>
      </c>
      <c r="AM104" s="2">
        <f t="shared" si="169"/>
        <v>3199145.325231323</v>
      </c>
      <c r="AN104" s="232">
        <v>7453.43</v>
      </c>
      <c r="AO104" s="4">
        <v>59.373538493192427</v>
      </c>
      <c r="AP104" s="231">
        <v>19545.189999999999</v>
      </c>
      <c r="AQ104" s="232">
        <v>97</v>
      </c>
      <c r="AR104" s="232">
        <v>428</v>
      </c>
      <c r="AS104" s="231">
        <v>13498.949999999999</v>
      </c>
      <c r="AT104">
        <v>36</v>
      </c>
      <c r="AU104" s="100">
        <f>'Weather Thunder Bay'!D116</f>
        <v>75.8</v>
      </c>
      <c r="AV104" s="100">
        <f>'Weather Thunder Bay'!E116</f>
        <v>27.2</v>
      </c>
      <c r="AW104" s="100">
        <f>'Weather Thunder Bay'!F116</f>
        <v>38.6</v>
      </c>
      <c r="AX104" s="100">
        <f>'Weather Thunder Bay'!G116</f>
        <v>52</v>
      </c>
      <c r="AY104" s="100">
        <f>'Weather Thunder Bay'!H116</f>
        <v>17.899999999999999</v>
      </c>
      <c r="AZ104" s="100">
        <f>'Weather Thunder Bay'!I116</f>
        <v>93.3</v>
      </c>
      <c r="BA104" s="100">
        <f>'Weather Thunder Bay'!J116</f>
        <v>5.7</v>
      </c>
      <c r="BB104" s="100">
        <f>'Weather Thunder Bay'!K116</f>
        <v>143.1</v>
      </c>
      <c r="BC104" s="100">
        <f>'Weather Thunder Bay'!L116</f>
        <v>0.8</v>
      </c>
      <c r="BD104" s="100">
        <f>'Weather Thunder Bay'!M116</f>
        <v>200.2</v>
      </c>
      <c r="BE104" s="100">
        <f>'Weather Thunder Bay'!N116</f>
        <v>0</v>
      </c>
      <c r="BF104" s="100">
        <f>'Weather Thunder Bay'!O116</f>
        <v>261.39999999999998</v>
      </c>
      <c r="BG104" s="100">
        <f>'Weather Thunder Bay'!P116</f>
        <v>0</v>
      </c>
      <c r="BH104" s="100">
        <f>'Weather Thunder Bay'!Q116</f>
        <v>323.39999999999998</v>
      </c>
      <c r="BI104" s="100">
        <f>'Weather Thunder Bay'!R116</f>
        <v>18.432258064516127</v>
      </c>
      <c r="BJ104" s="100">
        <f>'Weather Kenora'!D116</f>
        <v>18.600000000000001</v>
      </c>
      <c r="BK104" s="100">
        <f>'Weather Kenora'!E116</f>
        <v>67</v>
      </c>
      <c r="BL104" s="100">
        <f>'Weather Kenora'!F116</f>
        <v>6.6</v>
      </c>
      <c r="BM104" s="100">
        <f>'Weather Kenora'!G116</f>
        <v>117</v>
      </c>
      <c r="BN104" s="100">
        <f>'Weather Kenora'!H116</f>
        <v>1.2</v>
      </c>
      <c r="BO104" s="100">
        <f>'Weather Kenora'!I116</f>
        <v>173.6</v>
      </c>
      <c r="BP104" s="100">
        <f>'Weather Kenora'!J116</f>
        <v>0</v>
      </c>
      <c r="BQ104" s="100">
        <f>'Weather Kenora'!K116</f>
        <v>234.4</v>
      </c>
      <c r="BR104" s="100">
        <f>'Weather Kenora'!L116</f>
        <v>0</v>
      </c>
      <c r="BS104" s="100">
        <f>'Weather Kenora'!M116</f>
        <v>296.39999999999998</v>
      </c>
      <c r="BT104" s="100">
        <f>'Weather Kenora'!N116</f>
        <v>0</v>
      </c>
      <c r="BU104" s="100">
        <f>'Weather Kenora'!O116</f>
        <v>358.4</v>
      </c>
      <c r="BV104" s="100">
        <f>'Weather Kenora'!P116</f>
        <v>0</v>
      </c>
      <c r="BW104" s="100">
        <f>'Weather Kenora'!Q116</f>
        <v>420.4</v>
      </c>
      <c r="BX104" s="100">
        <f>'Weather Kenora'!R116</f>
        <v>21.56129032258065</v>
      </c>
      <c r="BY104" s="5">
        <f>'Economic Variables'!D118</f>
        <v>7313.3</v>
      </c>
      <c r="BZ104" s="5">
        <f>'Economic Variables'!E118</f>
        <v>7391.8</v>
      </c>
      <c r="CA104" s="5">
        <f>'Economic Variables'!F118</f>
        <v>60.9</v>
      </c>
      <c r="CB104" s="5">
        <f>'Economic Variables'!G118</f>
        <v>62.2</v>
      </c>
      <c r="CC104" s="68">
        <f>'Economic Variables'!H118</f>
        <v>752340.8</v>
      </c>
      <c r="CD104" s="5">
        <f>'Economic Variables'!I118</f>
        <v>9469.7000000000007</v>
      </c>
      <c r="CE104" s="5">
        <f>'Economic Variables'!J118</f>
        <v>8822.4</v>
      </c>
      <c r="CF104" s="5">
        <f>'Economic Variables'!K118</f>
        <v>443.3</v>
      </c>
      <c r="CG104" s="5">
        <f>'Economic Variables'!L118</f>
        <v>6279.5</v>
      </c>
      <c r="CH104" s="5">
        <f>'Economic Variables'!M118</f>
        <v>257.5</v>
      </c>
      <c r="CI104" s="5">
        <f>'Economic Variables'!N118</f>
        <v>1095.0999999999999</v>
      </c>
      <c r="CJ104" s="5">
        <f t="shared" si="278"/>
        <v>15749.2</v>
      </c>
      <c r="CK104" s="5">
        <f>'Economic Variables'!P118</f>
        <v>746820</v>
      </c>
      <c r="CL104" s="5">
        <f>'Economic Variables'!Q118</f>
        <v>7703</v>
      </c>
      <c r="CM104" s="5">
        <f>'Economic Variables'!R118</f>
        <v>7186</v>
      </c>
      <c r="CN104" s="5">
        <f>'Economic Variables'!S118</f>
        <v>3179</v>
      </c>
      <c r="CO104" s="5">
        <f>'Economic Variables'!W118</f>
        <v>55360.666666666621</v>
      </c>
      <c r="CP104" s="5">
        <f>'Economic Variables'!X118</f>
        <v>147.66666666666666</v>
      </c>
      <c r="CQ104" s="5">
        <f>'Economic Variables'!Y118</f>
        <v>6.333333333333333</v>
      </c>
      <c r="CR104" s="5">
        <f t="shared" si="282"/>
        <v>103</v>
      </c>
      <c r="CS104" s="69">
        <f t="shared" si="279"/>
        <v>2.012837224705172</v>
      </c>
      <c r="CT104" s="5">
        <f t="shared" si="280"/>
        <v>10609</v>
      </c>
      <c r="CU104">
        <f t="shared" ref="CU104:DI104" si="291">CU92</f>
        <v>0</v>
      </c>
      <c r="CV104">
        <f t="shared" si="291"/>
        <v>0</v>
      </c>
      <c r="CW104">
        <f t="shared" si="291"/>
        <v>0</v>
      </c>
      <c r="CX104">
        <f t="shared" si="291"/>
        <v>0</v>
      </c>
      <c r="CY104">
        <f t="shared" si="291"/>
        <v>0</v>
      </c>
      <c r="CZ104">
        <f t="shared" si="291"/>
        <v>0</v>
      </c>
      <c r="DA104">
        <f t="shared" si="291"/>
        <v>1</v>
      </c>
      <c r="DB104">
        <f t="shared" si="291"/>
        <v>0</v>
      </c>
      <c r="DC104">
        <f t="shared" si="291"/>
        <v>0</v>
      </c>
      <c r="DD104">
        <f t="shared" si="291"/>
        <v>0</v>
      </c>
      <c r="DE104">
        <f t="shared" si="291"/>
        <v>0</v>
      </c>
      <c r="DF104">
        <f t="shared" si="291"/>
        <v>0</v>
      </c>
      <c r="DG104">
        <f t="shared" si="291"/>
        <v>0</v>
      </c>
      <c r="DH104">
        <f t="shared" si="291"/>
        <v>0</v>
      </c>
      <c r="DI104">
        <f t="shared" si="291"/>
        <v>0</v>
      </c>
      <c r="DJ104">
        <f t="shared" si="238"/>
        <v>31</v>
      </c>
      <c r="DK104">
        <v>21</v>
      </c>
      <c r="DL104">
        <v>1</v>
      </c>
      <c r="DM104">
        <v>0.5</v>
      </c>
      <c r="DN104">
        <f t="shared" si="207"/>
        <v>0.75</v>
      </c>
      <c r="DO104">
        <v>0</v>
      </c>
      <c r="DP104" s="61">
        <f t="shared" si="170"/>
        <v>75.8</v>
      </c>
      <c r="DQ104" s="61">
        <f t="shared" si="171"/>
        <v>27.2</v>
      </c>
      <c r="DR104" s="61">
        <f t="shared" si="172"/>
        <v>38.6</v>
      </c>
      <c r="DS104" s="61">
        <f t="shared" si="173"/>
        <v>52</v>
      </c>
      <c r="DT104" s="61">
        <f t="shared" si="174"/>
        <v>17.899999999999999</v>
      </c>
      <c r="DU104" s="61">
        <f t="shared" si="175"/>
        <v>93.3</v>
      </c>
      <c r="DV104" s="61">
        <f t="shared" si="176"/>
        <v>5.7</v>
      </c>
      <c r="DW104" s="61">
        <f t="shared" si="177"/>
        <v>143.1</v>
      </c>
      <c r="DX104" s="61">
        <f t="shared" si="178"/>
        <v>0.8</v>
      </c>
      <c r="DY104" s="61">
        <f t="shared" si="179"/>
        <v>200.2</v>
      </c>
      <c r="DZ104" s="61">
        <f t="shared" si="180"/>
        <v>0</v>
      </c>
      <c r="EA104" s="61">
        <f t="shared" si="181"/>
        <v>261.39999999999998</v>
      </c>
      <c r="EB104" s="61">
        <f t="shared" si="182"/>
        <v>0</v>
      </c>
      <c r="EC104" s="61">
        <f t="shared" si="183"/>
        <v>323.39999999999998</v>
      </c>
      <c r="ED104" s="61">
        <f t="shared" si="184"/>
        <v>18.600000000000001</v>
      </c>
      <c r="EE104" s="61">
        <f t="shared" si="185"/>
        <v>67</v>
      </c>
      <c r="EF104" s="61">
        <f t="shared" si="186"/>
        <v>6.6</v>
      </c>
      <c r="EG104" s="61">
        <f t="shared" si="187"/>
        <v>117</v>
      </c>
      <c r="EH104" s="61">
        <f t="shared" si="188"/>
        <v>1.2</v>
      </c>
      <c r="EI104" s="61">
        <f t="shared" si="189"/>
        <v>173.6</v>
      </c>
      <c r="EJ104" s="61">
        <f t="shared" si="190"/>
        <v>0</v>
      </c>
      <c r="EK104" s="61">
        <f t="shared" si="191"/>
        <v>234.4</v>
      </c>
      <c r="EL104" s="61">
        <f t="shared" si="192"/>
        <v>0</v>
      </c>
      <c r="EM104" s="61">
        <f t="shared" si="193"/>
        <v>296.39999999999998</v>
      </c>
      <c r="EN104" s="61">
        <f t="shared" si="194"/>
        <v>0</v>
      </c>
      <c r="EO104" s="61">
        <f t="shared" si="195"/>
        <v>358.4</v>
      </c>
      <c r="EP104" s="61">
        <f t="shared" si="196"/>
        <v>0</v>
      </c>
      <c r="EQ104" s="61">
        <f t="shared" si="197"/>
        <v>420.4</v>
      </c>
      <c r="ER104" s="67">
        <f t="shared" si="245"/>
        <v>20.496100483918678</v>
      </c>
      <c r="ES104" s="67">
        <f t="shared" si="246"/>
        <v>80.745278177894136</v>
      </c>
      <c r="ET104" s="67">
        <f t="shared" si="247"/>
        <v>2036.0636116129131</v>
      </c>
      <c r="EU104" s="67">
        <f t="shared" si="248"/>
        <v>50137.116242405624</v>
      </c>
      <c r="EV104" s="61">
        <f t="shared" si="249"/>
        <v>1379.2688981893928</v>
      </c>
      <c r="EW104" s="61">
        <f t="shared" si="250"/>
        <v>33963.852938403812</v>
      </c>
      <c r="EX104" s="16">
        <f t="shared" si="251"/>
        <v>31117743.319999799</v>
      </c>
      <c r="EY104" s="16">
        <f t="shared" si="252"/>
        <v>1714102.006746362</v>
      </c>
      <c r="EZ104" s="16">
        <f t="shared" si="253"/>
        <v>32831845.326746158</v>
      </c>
      <c r="FA104" s="16">
        <f t="shared" si="254"/>
        <v>50846.128093515195</v>
      </c>
      <c r="FB104" s="16">
        <f t="shared" si="255"/>
        <v>12569905.179999983</v>
      </c>
      <c r="FC104" s="16">
        <f t="shared" si="256"/>
        <v>1200687.6995833309</v>
      </c>
      <c r="FD104" s="16">
        <f t="shared" si="257"/>
        <v>13770592.879583314</v>
      </c>
      <c r="FE104" s="16">
        <f t="shared" si="258"/>
        <v>5439.2073065021941</v>
      </c>
      <c r="FF104" s="16">
        <f t="shared" si="259"/>
        <v>21272589.059999991</v>
      </c>
      <c r="FG104" s="16">
        <f t="shared" si="260"/>
        <v>1449555.8115429138</v>
      </c>
      <c r="FH104" s="16">
        <f t="shared" si="261"/>
        <v>22722144.871542901</v>
      </c>
      <c r="FI104" s="16">
        <f t="shared" si="262"/>
        <v>54130.780000000013</v>
      </c>
      <c r="FJ104" s="16">
        <f t="shared" si="263"/>
        <v>515.97353849319245</v>
      </c>
      <c r="FK104" s="16">
        <f t="shared" si="264"/>
        <v>12928655.4</v>
      </c>
      <c r="FL104" s="16">
        <f t="shared" si="265"/>
        <v>2864536.2163577713</v>
      </c>
      <c r="FM104" s="16">
        <f t="shared" si="266"/>
        <v>15793191.616357772</v>
      </c>
      <c r="FN104" s="16">
        <f t="shared" si="267"/>
        <v>42886.38</v>
      </c>
      <c r="FO104" s="16">
        <f t="shared" si="268"/>
        <v>15</v>
      </c>
      <c r="FP104" s="16">
        <f t="shared" si="198"/>
        <v>324554.5</v>
      </c>
      <c r="FQ104" s="16">
        <f t="shared" si="199"/>
        <v>1326.8799999999999</v>
      </c>
      <c r="FR104" s="16">
        <f t="shared" si="200"/>
        <v>13638</v>
      </c>
      <c r="FS104" s="16">
        <f t="shared" si="201"/>
        <v>8435.6815200000001</v>
      </c>
      <c r="FT104" s="16">
        <f t="shared" si="202"/>
        <v>23</v>
      </c>
      <c r="FU104" s="16">
        <f t="shared" si="203"/>
        <v>194.8</v>
      </c>
      <c r="FV104" s="16">
        <f t="shared" si="204"/>
        <v>178238.84000000003</v>
      </c>
      <c r="FW104" s="16">
        <f t="shared" si="205"/>
        <v>441</v>
      </c>
      <c r="FX104">
        <f t="shared" si="206"/>
        <v>56.849999999999994</v>
      </c>
      <c r="FY104">
        <f t="shared" si="234"/>
        <v>20.399999999999999</v>
      </c>
      <c r="FZ104">
        <f t="shared" si="235"/>
        <v>28.950000000000003</v>
      </c>
      <c r="GA104">
        <f t="shared" si="236"/>
        <v>39</v>
      </c>
      <c r="GB104">
        <f t="shared" si="209"/>
        <v>13.424999999999999</v>
      </c>
      <c r="GC104">
        <f t="shared" si="210"/>
        <v>69.974999999999994</v>
      </c>
      <c r="GD104">
        <f t="shared" si="211"/>
        <v>4.2750000000000004</v>
      </c>
      <c r="GE104">
        <f t="shared" si="212"/>
        <v>107.32499999999999</v>
      </c>
      <c r="GF104">
        <f t="shared" si="213"/>
        <v>0.60000000000000009</v>
      </c>
      <c r="GG104">
        <f t="shared" si="214"/>
        <v>150.14999999999998</v>
      </c>
      <c r="GH104">
        <f t="shared" si="215"/>
        <v>0</v>
      </c>
      <c r="GI104">
        <f t="shared" si="216"/>
        <v>196.04999999999998</v>
      </c>
      <c r="GJ104">
        <f t="shared" si="217"/>
        <v>0</v>
      </c>
      <c r="GK104">
        <f t="shared" si="218"/>
        <v>242.54999999999998</v>
      </c>
      <c r="GL104">
        <f t="shared" si="219"/>
        <v>13.824193548387095</v>
      </c>
      <c r="GM104">
        <f t="shared" si="220"/>
        <v>13.950000000000001</v>
      </c>
      <c r="GN104">
        <f t="shared" si="221"/>
        <v>50.25</v>
      </c>
      <c r="GO104">
        <f t="shared" si="222"/>
        <v>4.9499999999999993</v>
      </c>
      <c r="GP104">
        <f t="shared" si="223"/>
        <v>87.75</v>
      </c>
      <c r="GQ104">
        <f t="shared" si="224"/>
        <v>0.89999999999999991</v>
      </c>
      <c r="GR104">
        <f t="shared" si="225"/>
        <v>130.19999999999999</v>
      </c>
      <c r="GS104">
        <f t="shared" si="226"/>
        <v>0</v>
      </c>
      <c r="GT104">
        <f t="shared" si="227"/>
        <v>175.8</v>
      </c>
      <c r="GU104">
        <f t="shared" si="228"/>
        <v>0</v>
      </c>
      <c r="GV104">
        <f t="shared" si="229"/>
        <v>222.29999999999998</v>
      </c>
      <c r="GW104">
        <f t="shared" si="230"/>
        <v>0</v>
      </c>
      <c r="GX104">
        <f t="shared" si="231"/>
        <v>268.79999999999995</v>
      </c>
      <c r="GY104">
        <f t="shared" si="232"/>
        <v>0</v>
      </c>
      <c r="GZ104">
        <f t="shared" si="233"/>
        <v>315.29999999999995</v>
      </c>
      <c r="HA104" s="2">
        <f t="shared" ref="HA104:HE121" si="292">HA103+1</f>
        <v>67</v>
      </c>
      <c r="HB104" s="2">
        <f t="shared" si="292"/>
        <v>55</v>
      </c>
      <c r="HC104" s="2">
        <f t="shared" si="292"/>
        <v>43</v>
      </c>
      <c r="HD104" s="2">
        <f t="shared" si="292"/>
        <v>31</v>
      </c>
      <c r="HE104" s="2">
        <f t="shared" si="292"/>
        <v>19</v>
      </c>
    </row>
    <row r="105" spans="1:213" x14ac:dyDescent="0.25">
      <c r="A105" s="3">
        <v>44409</v>
      </c>
      <c r="B105">
        <f t="shared" si="277"/>
        <v>2021</v>
      </c>
      <c r="C105" s="2">
        <v>26896488.709999915</v>
      </c>
      <c r="D105" s="2">
        <f>VLOOKUP(B105,'Historic CDM'!$B$127:$I$138,2,FALSE)/12</f>
        <v>1570007.5422371337</v>
      </c>
      <c r="E105" s="2">
        <f t="shared" si="163"/>
        <v>28466496.252237048</v>
      </c>
      <c r="F105" s="2">
        <v>46028.882645531885</v>
      </c>
      <c r="G105" s="230">
        <v>10647374.489999978</v>
      </c>
      <c r="H105" s="2">
        <f>VLOOKUP(B105,'Historic CDM'!$B$127:$I$138,3,FALSE)/12</f>
        <v>1124527.6668029504</v>
      </c>
      <c r="I105" s="2">
        <f t="shared" si="164"/>
        <v>11771902.156802928</v>
      </c>
      <c r="J105" s="230">
        <v>4708.4031471464514</v>
      </c>
      <c r="K105" s="230">
        <v>18535759.910000008</v>
      </c>
      <c r="L105" s="2">
        <f>VLOOKUP(B105,'Historic CDM'!$B$127:$I$138,4,FALSE)/12</f>
        <v>1202252.1263115902</v>
      </c>
      <c r="M105" s="2">
        <f t="shared" si="165"/>
        <v>19738012.036311597</v>
      </c>
      <c r="N105" s="234">
        <v>46561.01</v>
      </c>
      <c r="O105" s="16">
        <v>446.2</v>
      </c>
      <c r="P105" s="230">
        <v>11507510</v>
      </c>
      <c r="Q105" s="231">
        <f>VLOOKUP(B105,'Historic CDM'!$B$127:$I$138,5,FALSE)/12</f>
        <v>2864536.2163577713</v>
      </c>
      <c r="R105" s="2">
        <f t="shared" si="166"/>
        <v>14372046.216357771</v>
      </c>
      <c r="S105" s="2">
        <v>38407.660000000003</v>
      </c>
      <c r="T105" s="231">
        <v>15</v>
      </c>
      <c r="U105" s="230">
        <v>362198.73</v>
      </c>
      <c r="V105" s="2">
        <v>1229.8799999999999</v>
      </c>
      <c r="W105" s="2">
        <v>13210</v>
      </c>
      <c r="X105" s="231">
        <v>8435.6815200000001</v>
      </c>
      <c r="Y105" s="2">
        <v>23</v>
      </c>
      <c r="Z105" s="231">
        <v>119</v>
      </c>
      <c r="AA105" s="233">
        <v>164739.89000000001</v>
      </c>
      <c r="AB105" s="232">
        <v>405</v>
      </c>
      <c r="AC105" s="237">
        <v>3066323.4099999978</v>
      </c>
      <c r="AD105" s="231">
        <f>VLOOKUP(B105,'Historic CDM'!$N$127:$S$138,2,FALSE)/12</f>
        <v>144094.46450922822</v>
      </c>
      <c r="AE105" s="2">
        <f t="shared" si="167"/>
        <v>3210417.8745092261</v>
      </c>
      <c r="AF105" s="246">
        <v>4792.1814012257128</v>
      </c>
      <c r="AG105" s="231">
        <v>1780092.2700000014</v>
      </c>
      <c r="AH105" s="231">
        <f>VLOOKUP(B105,'Historic CDM'!$N$127:$S$138,3,FALSE)/12</f>
        <v>76160.032780380556</v>
      </c>
      <c r="AI105" s="2">
        <f t="shared" si="168"/>
        <v>1856252.3027803819</v>
      </c>
      <c r="AJ105" s="247">
        <v>733.200506104645</v>
      </c>
      <c r="AK105" s="231">
        <v>2853018.04</v>
      </c>
      <c r="AL105" s="231">
        <f>VLOOKUP(B105,'Historic CDM'!$N$127:$S$138,4,FALSE)/12</f>
        <v>247303.6852313237</v>
      </c>
      <c r="AM105" s="2">
        <f t="shared" si="169"/>
        <v>3100321.7252313239</v>
      </c>
      <c r="AN105" s="232">
        <v>7703.6900000000005</v>
      </c>
      <c r="AO105" s="4">
        <v>59.186769246596214</v>
      </c>
      <c r="AP105" s="231">
        <v>19545.189999999999</v>
      </c>
      <c r="AQ105" s="232">
        <v>97</v>
      </c>
      <c r="AR105" s="232">
        <v>428</v>
      </c>
      <c r="AS105" s="231">
        <v>13498.949999999999</v>
      </c>
      <c r="AT105">
        <v>36</v>
      </c>
      <c r="AU105" s="100">
        <f>'Weather Thunder Bay'!D117</f>
        <v>56.04</v>
      </c>
      <c r="AV105" s="100">
        <f>'Weather Thunder Bay'!E117</f>
        <v>23.15</v>
      </c>
      <c r="AW105" s="100">
        <f>'Weather Thunder Bay'!F117</f>
        <v>23.74</v>
      </c>
      <c r="AX105" s="100">
        <f>'Weather Thunder Bay'!G117</f>
        <v>52.85</v>
      </c>
      <c r="AY105" s="100">
        <f>'Weather Thunder Bay'!H117</f>
        <v>6.22</v>
      </c>
      <c r="AZ105" s="100">
        <f>'Weather Thunder Bay'!I117</f>
        <v>97.33</v>
      </c>
      <c r="BA105" s="100">
        <f>'Weather Thunder Bay'!J117</f>
        <v>0</v>
      </c>
      <c r="BB105" s="100">
        <f>'Weather Thunder Bay'!K117</f>
        <v>153.11000000000001</v>
      </c>
      <c r="BC105" s="100">
        <f>'Weather Thunder Bay'!L117</f>
        <v>0</v>
      </c>
      <c r="BD105" s="100">
        <f>'Weather Thunder Bay'!M117</f>
        <v>215.11</v>
      </c>
      <c r="BE105" s="100">
        <f>'Weather Thunder Bay'!N117</f>
        <v>0</v>
      </c>
      <c r="BF105" s="100">
        <f>'Weather Thunder Bay'!O117</f>
        <v>277.11</v>
      </c>
      <c r="BG105" s="100">
        <f>'Weather Thunder Bay'!P117</f>
        <v>0</v>
      </c>
      <c r="BH105" s="100">
        <f>'Weather Thunder Bay'!Q117</f>
        <v>339.11</v>
      </c>
      <c r="BI105" s="100">
        <f>'Weather Thunder Bay'!R117</f>
        <v>18.939004219887284</v>
      </c>
      <c r="BJ105" s="100">
        <f>'Weather Kenora'!D117</f>
        <v>55.5</v>
      </c>
      <c r="BK105" s="100">
        <f>'Weather Kenora'!E117</f>
        <v>45.1</v>
      </c>
      <c r="BL105" s="100">
        <f>'Weather Kenora'!F117</f>
        <v>23.7</v>
      </c>
      <c r="BM105" s="100">
        <f>'Weather Kenora'!G117</f>
        <v>75.3</v>
      </c>
      <c r="BN105" s="100">
        <f>'Weather Kenora'!H117</f>
        <v>7.8</v>
      </c>
      <c r="BO105" s="100">
        <f>'Weather Kenora'!I117</f>
        <v>121.4</v>
      </c>
      <c r="BP105" s="100">
        <f>'Weather Kenora'!J117</f>
        <v>1</v>
      </c>
      <c r="BQ105" s="100">
        <f>'Weather Kenora'!K117</f>
        <v>176.6</v>
      </c>
      <c r="BR105" s="100">
        <f>'Weather Kenora'!L117</f>
        <v>0</v>
      </c>
      <c r="BS105" s="100">
        <f>'Weather Kenora'!M117</f>
        <v>237.6</v>
      </c>
      <c r="BT105" s="100">
        <f>'Weather Kenora'!N117</f>
        <v>0</v>
      </c>
      <c r="BU105" s="100">
        <f>'Weather Kenora'!O117</f>
        <v>299.60000000000002</v>
      </c>
      <c r="BV105" s="100">
        <f>'Weather Kenora'!P117</f>
        <v>0</v>
      </c>
      <c r="BW105" s="100">
        <f>'Weather Kenora'!Q117</f>
        <v>361.6</v>
      </c>
      <c r="BX105" s="100">
        <f>'Weather Kenora'!R117</f>
        <v>19.664516129032261</v>
      </c>
      <c r="BY105" s="5">
        <f>'Economic Variables'!D119</f>
        <v>7398.8</v>
      </c>
      <c r="BZ105" s="5">
        <f>'Economic Variables'!E119</f>
        <v>7475.2</v>
      </c>
      <c r="CA105" s="5">
        <f>'Economic Variables'!F119</f>
        <v>61.5</v>
      </c>
      <c r="CB105" s="5">
        <f>'Economic Variables'!G119</f>
        <v>62.7</v>
      </c>
      <c r="CC105" s="68">
        <f>'Economic Variables'!H119</f>
        <v>752340.8</v>
      </c>
      <c r="CD105" s="5">
        <f>'Economic Variables'!I119</f>
        <v>9469.7000000000007</v>
      </c>
      <c r="CE105" s="5">
        <f>'Economic Variables'!J119</f>
        <v>8822.4</v>
      </c>
      <c r="CF105" s="5">
        <f>'Economic Variables'!K119</f>
        <v>443.3</v>
      </c>
      <c r="CG105" s="5">
        <f>'Economic Variables'!L119</f>
        <v>6279.5</v>
      </c>
      <c r="CH105" s="5">
        <f>'Economic Variables'!M119</f>
        <v>257.5</v>
      </c>
      <c r="CI105" s="5">
        <f>'Economic Variables'!N119</f>
        <v>1095.0999999999999</v>
      </c>
      <c r="CJ105" s="5">
        <f t="shared" si="278"/>
        <v>15749.2</v>
      </c>
      <c r="CK105" s="5">
        <f>'Economic Variables'!P119</f>
        <v>746820</v>
      </c>
      <c r="CL105" s="5">
        <f>'Economic Variables'!Q119</f>
        <v>7703</v>
      </c>
      <c r="CM105" s="5">
        <f>'Economic Variables'!R119</f>
        <v>7186</v>
      </c>
      <c r="CN105" s="5">
        <f>'Economic Variables'!S119</f>
        <v>3179</v>
      </c>
      <c r="CO105" s="5">
        <f>'Economic Variables'!W119</f>
        <v>57081.333333333285</v>
      </c>
      <c r="CP105" s="5">
        <f>'Economic Variables'!X119</f>
        <v>153.33333333333334</v>
      </c>
      <c r="CQ105" s="5">
        <f>'Economic Variables'!Y119</f>
        <v>6.666666666666667</v>
      </c>
      <c r="CR105" s="5">
        <f t="shared" si="282"/>
        <v>104</v>
      </c>
      <c r="CS105" s="69">
        <f t="shared" si="279"/>
        <v>2.0170333392987803</v>
      </c>
      <c r="CT105" s="5">
        <f t="shared" si="280"/>
        <v>10816</v>
      </c>
      <c r="CU105">
        <f t="shared" ref="CU105:DI105" si="293">CU93</f>
        <v>0</v>
      </c>
      <c r="CV105">
        <f t="shared" si="293"/>
        <v>0</v>
      </c>
      <c r="CW105">
        <f t="shared" si="293"/>
        <v>0</v>
      </c>
      <c r="CX105">
        <f t="shared" si="293"/>
        <v>0</v>
      </c>
      <c r="CY105">
        <f t="shared" si="293"/>
        <v>0</v>
      </c>
      <c r="CZ105">
        <f t="shared" si="293"/>
        <v>0</v>
      </c>
      <c r="DA105">
        <f t="shared" si="293"/>
        <v>0</v>
      </c>
      <c r="DB105">
        <f t="shared" si="293"/>
        <v>1</v>
      </c>
      <c r="DC105">
        <f t="shared" si="293"/>
        <v>0</v>
      </c>
      <c r="DD105">
        <f t="shared" si="293"/>
        <v>0</v>
      </c>
      <c r="DE105">
        <f t="shared" si="293"/>
        <v>0</v>
      </c>
      <c r="DF105">
        <f t="shared" si="293"/>
        <v>0</v>
      </c>
      <c r="DG105">
        <f t="shared" si="293"/>
        <v>0</v>
      </c>
      <c r="DH105">
        <f t="shared" si="293"/>
        <v>0</v>
      </c>
      <c r="DI105">
        <f t="shared" si="293"/>
        <v>0</v>
      </c>
      <c r="DJ105">
        <f t="shared" si="238"/>
        <v>31</v>
      </c>
      <c r="DK105">
        <v>20</v>
      </c>
      <c r="DL105">
        <v>1</v>
      </c>
      <c r="DM105">
        <v>0.5</v>
      </c>
      <c r="DN105">
        <f t="shared" si="207"/>
        <v>0.75</v>
      </c>
      <c r="DO105">
        <v>0</v>
      </c>
      <c r="DP105" s="61">
        <f t="shared" si="170"/>
        <v>56.04</v>
      </c>
      <c r="DQ105" s="61">
        <f t="shared" si="171"/>
        <v>23.15</v>
      </c>
      <c r="DR105" s="61">
        <f t="shared" si="172"/>
        <v>23.74</v>
      </c>
      <c r="DS105" s="61">
        <f t="shared" si="173"/>
        <v>52.85</v>
      </c>
      <c r="DT105" s="61">
        <f t="shared" si="174"/>
        <v>6.22</v>
      </c>
      <c r="DU105" s="61">
        <f t="shared" si="175"/>
        <v>97.33</v>
      </c>
      <c r="DV105" s="61">
        <f t="shared" si="176"/>
        <v>0</v>
      </c>
      <c r="DW105" s="61">
        <f t="shared" si="177"/>
        <v>153.11000000000001</v>
      </c>
      <c r="DX105" s="61">
        <f t="shared" si="178"/>
        <v>0</v>
      </c>
      <c r="DY105" s="61">
        <f t="shared" si="179"/>
        <v>215.11</v>
      </c>
      <c r="DZ105" s="61">
        <f t="shared" si="180"/>
        <v>0</v>
      </c>
      <c r="EA105" s="61">
        <f t="shared" si="181"/>
        <v>277.11</v>
      </c>
      <c r="EB105" s="61">
        <f t="shared" si="182"/>
        <v>0</v>
      </c>
      <c r="EC105" s="61">
        <f t="shared" si="183"/>
        <v>339.11</v>
      </c>
      <c r="ED105" s="61">
        <f t="shared" si="184"/>
        <v>55.5</v>
      </c>
      <c r="EE105" s="61">
        <f t="shared" si="185"/>
        <v>45.1</v>
      </c>
      <c r="EF105" s="61">
        <f t="shared" si="186"/>
        <v>23.7</v>
      </c>
      <c r="EG105" s="61">
        <f t="shared" si="187"/>
        <v>75.3</v>
      </c>
      <c r="EH105" s="61">
        <f t="shared" si="188"/>
        <v>7.8</v>
      </c>
      <c r="EI105" s="61">
        <f t="shared" si="189"/>
        <v>121.4</v>
      </c>
      <c r="EJ105" s="61">
        <f t="shared" si="190"/>
        <v>1</v>
      </c>
      <c r="EK105" s="61">
        <f t="shared" si="191"/>
        <v>176.6</v>
      </c>
      <c r="EL105" s="61">
        <f t="shared" si="192"/>
        <v>0</v>
      </c>
      <c r="EM105" s="61">
        <f t="shared" si="193"/>
        <v>237.6</v>
      </c>
      <c r="EN105" s="61">
        <f t="shared" si="194"/>
        <v>0</v>
      </c>
      <c r="EO105" s="61">
        <f t="shared" si="195"/>
        <v>299.60000000000002</v>
      </c>
      <c r="EP105" s="61">
        <f t="shared" si="196"/>
        <v>0</v>
      </c>
      <c r="EQ105" s="61">
        <f t="shared" si="197"/>
        <v>361.6</v>
      </c>
      <c r="ER105" s="67">
        <f t="shared" si="245"/>
        <v>19.949953591627033</v>
      </c>
      <c r="ES105" s="67">
        <f t="shared" si="246"/>
        <v>80.651288214742138</v>
      </c>
      <c r="ET105" s="67">
        <f t="shared" si="247"/>
        <v>2211.7897844365302</v>
      </c>
      <c r="EU105" s="67">
        <f t="shared" si="248"/>
        <v>47906.820721192569</v>
      </c>
      <c r="EV105" s="61">
        <f t="shared" si="249"/>
        <v>1426.9611512493743</v>
      </c>
      <c r="EW105" s="61">
        <f t="shared" si="250"/>
        <v>30907.626271737143</v>
      </c>
      <c r="EX105" s="16">
        <f t="shared" si="251"/>
        <v>29962812.119999912</v>
      </c>
      <c r="EY105" s="16">
        <f t="shared" si="252"/>
        <v>1714102.006746362</v>
      </c>
      <c r="EZ105" s="16">
        <f t="shared" si="253"/>
        <v>31676914.126746275</v>
      </c>
      <c r="FA105" s="16">
        <f t="shared" si="254"/>
        <v>50821.064046757601</v>
      </c>
      <c r="FB105" s="16">
        <f t="shared" si="255"/>
        <v>12427466.759999979</v>
      </c>
      <c r="FC105" s="16">
        <f t="shared" si="256"/>
        <v>1200687.6995833309</v>
      </c>
      <c r="FD105" s="16">
        <f t="shared" si="257"/>
        <v>13628154.45958331</v>
      </c>
      <c r="FE105" s="16">
        <f t="shared" si="258"/>
        <v>5441.6036532510961</v>
      </c>
      <c r="FF105" s="16">
        <f t="shared" si="259"/>
        <v>21388777.950000007</v>
      </c>
      <c r="FG105" s="16">
        <f t="shared" si="260"/>
        <v>1449555.8115429138</v>
      </c>
      <c r="FH105" s="16">
        <f t="shared" si="261"/>
        <v>22838333.76154292</v>
      </c>
      <c r="FI105" s="16">
        <f t="shared" si="262"/>
        <v>54264.700000000004</v>
      </c>
      <c r="FJ105" s="16">
        <f t="shared" si="263"/>
        <v>505.3867692465962</v>
      </c>
      <c r="FK105" s="16">
        <f t="shared" si="264"/>
        <v>11507510</v>
      </c>
      <c r="FL105" s="16">
        <f t="shared" si="265"/>
        <v>2864536.2163577713</v>
      </c>
      <c r="FM105" s="16">
        <f t="shared" si="266"/>
        <v>14372046.216357771</v>
      </c>
      <c r="FN105" s="16">
        <f t="shared" si="267"/>
        <v>38407.660000000003</v>
      </c>
      <c r="FO105" s="16">
        <f t="shared" si="268"/>
        <v>15</v>
      </c>
      <c r="FP105" s="16">
        <f t="shared" si="198"/>
        <v>381743.92</v>
      </c>
      <c r="FQ105" s="16">
        <f t="shared" si="199"/>
        <v>1326.8799999999999</v>
      </c>
      <c r="FR105" s="16">
        <f t="shared" si="200"/>
        <v>13638</v>
      </c>
      <c r="FS105" s="16">
        <f t="shared" si="201"/>
        <v>8435.6815200000001</v>
      </c>
      <c r="FT105" s="16">
        <f t="shared" si="202"/>
        <v>23</v>
      </c>
      <c r="FU105" s="16">
        <f t="shared" si="203"/>
        <v>175.04</v>
      </c>
      <c r="FV105" s="16">
        <f t="shared" si="204"/>
        <v>178238.84000000003</v>
      </c>
      <c r="FW105" s="16">
        <f t="shared" si="205"/>
        <v>441</v>
      </c>
      <c r="FX105">
        <f t="shared" si="206"/>
        <v>42.03</v>
      </c>
      <c r="FY105">
        <f t="shared" si="234"/>
        <v>17.362499999999997</v>
      </c>
      <c r="FZ105">
        <f t="shared" si="235"/>
        <v>17.805</v>
      </c>
      <c r="GA105">
        <f t="shared" si="236"/>
        <v>39.637500000000003</v>
      </c>
      <c r="GB105">
        <f t="shared" si="209"/>
        <v>4.665</v>
      </c>
      <c r="GC105">
        <f t="shared" si="210"/>
        <v>72.997500000000002</v>
      </c>
      <c r="GD105">
        <f t="shared" si="211"/>
        <v>0</v>
      </c>
      <c r="GE105">
        <f t="shared" si="212"/>
        <v>114.83250000000001</v>
      </c>
      <c r="GF105">
        <f t="shared" si="213"/>
        <v>0</v>
      </c>
      <c r="GG105">
        <f t="shared" si="214"/>
        <v>161.33250000000001</v>
      </c>
      <c r="GH105">
        <f t="shared" si="215"/>
        <v>0</v>
      </c>
      <c r="GI105">
        <f t="shared" si="216"/>
        <v>207.83250000000001</v>
      </c>
      <c r="GJ105">
        <f t="shared" si="217"/>
        <v>0</v>
      </c>
      <c r="GK105">
        <f t="shared" si="218"/>
        <v>254.33250000000001</v>
      </c>
      <c r="GL105">
        <f t="shared" si="219"/>
        <v>14.204253164915464</v>
      </c>
      <c r="GM105">
        <f t="shared" si="220"/>
        <v>41.625</v>
      </c>
      <c r="GN105">
        <f t="shared" si="221"/>
        <v>33.825000000000003</v>
      </c>
      <c r="GO105">
        <f t="shared" si="222"/>
        <v>17.774999999999999</v>
      </c>
      <c r="GP105">
        <f t="shared" si="223"/>
        <v>56.474999999999994</v>
      </c>
      <c r="GQ105">
        <f t="shared" si="224"/>
        <v>5.85</v>
      </c>
      <c r="GR105">
        <f t="shared" si="225"/>
        <v>91.050000000000011</v>
      </c>
      <c r="GS105">
        <f t="shared" si="226"/>
        <v>0.75</v>
      </c>
      <c r="GT105">
        <f t="shared" si="227"/>
        <v>132.44999999999999</v>
      </c>
      <c r="GU105">
        <f t="shared" si="228"/>
        <v>0</v>
      </c>
      <c r="GV105">
        <f t="shared" si="229"/>
        <v>178.2</v>
      </c>
      <c r="GW105">
        <f t="shared" si="230"/>
        <v>0</v>
      </c>
      <c r="GX105">
        <f t="shared" si="231"/>
        <v>224.70000000000002</v>
      </c>
      <c r="GY105">
        <f t="shared" si="232"/>
        <v>0</v>
      </c>
      <c r="GZ105">
        <f t="shared" si="233"/>
        <v>271.20000000000005</v>
      </c>
      <c r="HA105" s="2">
        <f t="shared" si="292"/>
        <v>68</v>
      </c>
      <c r="HB105" s="2">
        <f t="shared" si="292"/>
        <v>56</v>
      </c>
      <c r="HC105" s="2">
        <f t="shared" si="292"/>
        <v>44</v>
      </c>
      <c r="HD105" s="2">
        <f t="shared" si="292"/>
        <v>32</v>
      </c>
      <c r="HE105" s="2">
        <f t="shared" si="292"/>
        <v>20</v>
      </c>
    </row>
    <row r="106" spans="1:213" x14ac:dyDescent="0.25">
      <c r="A106" s="3">
        <v>44440</v>
      </c>
      <c r="B106">
        <f t="shared" si="277"/>
        <v>2021</v>
      </c>
      <c r="C106" s="2">
        <v>23188721.390000079</v>
      </c>
      <c r="D106" s="2">
        <f>VLOOKUP(B106,'Historic CDM'!$B$127:$I$138,2,FALSE)/12</f>
        <v>1570007.5422371337</v>
      </c>
      <c r="E106" s="2">
        <f t="shared" si="163"/>
        <v>24758728.932237212</v>
      </c>
      <c r="F106" s="2">
        <v>46038.941322765939</v>
      </c>
      <c r="G106" s="230">
        <v>9471635.1800000016</v>
      </c>
      <c r="H106" s="2">
        <f>VLOOKUP(B106,'Historic CDM'!$B$127:$I$138,3,FALSE)/12</f>
        <v>1124527.6668029504</v>
      </c>
      <c r="I106" s="2">
        <f t="shared" si="164"/>
        <v>10596162.846802952</v>
      </c>
      <c r="J106" s="230">
        <v>4709.7015735732257</v>
      </c>
      <c r="K106" s="230">
        <v>17121796.350000001</v>
      </c>
      <c r="L106" s="2">
        <f>VLOOKUP(B106,'Historic CDM'!$B$127:$I$138,4,FALSE)/12</f>
        <v>1202252.1263115902</v>
      </c>
      <c r="M106" s="2">
        <f t="shared" si="165"/>
        <v>18324048.476311591</v>
      </c>
      <c r="N106" s="234">
        <v>45601.310000000019</v>
      </c>
      <c r="O106" s="16">
        <v>437</v>
      </c>
      <c r="P106" s="230">
        <v>11417960.1</v>
      </c>
      <c r="Q106" s="231">
        <f>VLOOKUP(B106,'Historic CDM'!$B$127:$I$138,5,FALSE)/12</f>
        <v>2864536.2163577713</v>
      </c>
      <c r="R106" s="2">
        <f t="shared" si="166"/>
        <v>14282496.316357771</v>
      </c>
      <c r="S106" s="2">
        <v>36569.74</v>
      </c>
      <c r="T106" s="231">
        <v>15</v>
      </c>
      <c r="U106" s="230">
        <v>421232.39999999997</v>
      </c>
      <c r="V106" s="2">
        <v>1229.8799999999999</v>
      </c>
      <c r="W106" s="2">
        <v>13210</v>
      </c>
      <c r="X106" s="231">
        <v>8435.6815200000001</v>
      </c>
      <c r="Y106" s="2">
        <v>23</v>
      </c>
      <c r="Z106" s="231">
        <v>119</v>
      </c>
      <c r="AA106" s="233">
        <v>164739.59999999998</v>
      </c>
      <c r="AB106" s="232">
        <v>405</v>
      </c>
      <c r="AC106" s="237">
        <v>2440967.819999997</v>
      </c>
      <c r="AD106" s="231">
        <f>VLOOKUP(B106,'Historic CDM'!$N$127:$S$138,2,FALSE)/12</f>
        <v>144094.46450922822</v>
      </c>
      <c r="AE106" s="2">
        <f t="shared" si="167"/>
        <v>2585062.2845092253</v>
      </c>
      <c r="AF106" s="246">
        <v>4793.0907006128564</v>
      </c>
      <c r="AG106" s="231">
        <v>1509841.7800000012</v>
      </c>
      <c r="AH106" s="231">
        <f>VLOOKUP(B106,'Historic CDM'!$N$127:$S$138,3,FALSE)/12</f>
        <v>76160.032780380556</v>
      </c>
      <c r="AI106" s="2">
        <f t="shared" si="168"/>
        <v>1586001.8127803816</v>
      </c>
      <c r="AJ106" s="247">
        <v>733.1002530523225</v>
      </c>
      <c r="AK106" s="231">
        <v>2552098.4999999995</v>
      </c>
      <c r="AL106" s="231">
        <f>VLOOKUP(B106,'Historic CDM'!$N$127:$S$138,4,FALSE)/12</f>
        <v>247303.6852313237</v>
      </c>
      <c r="AM106" s="2">
        <f t="shared" si="169"/>
        <v>2799402.1852313234</v>
      </c>
      <c r="AN106" s="232">
        <v>7113.6400000000021</v>
      </c>
      <c r="AO106" s="4">
        <v>58.593384623298107</v>
      </c>
      <c r="AP106" s="231">
        <v>18914.7</v>
      </c>
      <c r="AQ106" s="232">
        <v>97</v>
      </c>
      <c r="AR106" s="232">
        <v>428</v>
      </c>
      <c r="AS106" s="231">
        <v>13063.8</v>
      </c>
      <c r="AT106">
        <v>36</v>
      </c>
      <c r="AU106" s="100">
        <f>'Weather Thunder Bay'!D118</f>
        <v>191.2</v>
      </c>
      <c r="AV106" s="100">
        <f>'Weather Thunder Bay'!E118</f>
        <v>0.4</v>
      </c>
      <c r="AW106" s="100">
        <f>'Weather Thunder Bay'!F118</f>
        <v>135.4</v>
      </c>
      <c r="AX106" s="100">
        <f>'Weather Thunder Bay'!G118</f>
        <v>4.5999999999999996</v>
      </c>
      <c r="AY106" s="100">
        <f>'Weather Thunder Bay'!H118</f>
        <v>86.2</v>
      </c>
      <c r="AZ106" s="100">
        <f>'Weather Thunder Bay'!I118</f>
        <v>15.4</v>
      </c>
      <c r="BA106" s="100">
        <f>'Weather Thunder Bay'!J118</f>
        <v>44.6</v>
      </c>
      <c r="BB106" s="100">
        <f>'Weather Thunder Bay'!K118</f>
        <v>33.799999999999997</v>
      </c>
      <c r="BC106" s="100">
        <f>'Weather Thunder Bay'!L118</f>
        <v>17.2</v>
      </c>
      <c r="BD106" s="100">
        <f>'Weather Thunder Bay'!M118</f>
        <v>66.400000000000006</v>
      </c>
      <c r="BE106" s="100">
        <f>'Weather Thunder Bay'!N118</f>
        <v>3.1</v>
      </c>
      <c r="BF106" s="100">
        <f>'Weather Thunder Bay'!O118</f>
        <v>112.3</v>
      </c>
      <c r="BG106" s="100">
        <f>'Weather Thunder Bay'!P118</f>
        <v>0</v>
      </c>
      <c r="BH106" s="100">
        <f>'Weather Thunder Bay'!Q118</f>
        <v>169.2</v>
      </c>
      <c r="BI106" s="100">
        <f>'Weather Thunder Bay'!R118</f>
        <v>13.639999999999997</v>
      </c>
      <c r="BJ106" s="100">
        <f>'Weather Kenora'!D118</f>
        <v>145.1</v>
      </c>
      <c r="BK106" s="100">
        <f>'Weather Kenora'!E118</f>
        <v>2.6</v>
      </c>
      <c r="BL106" s="100">
        <f>'Weather Kenora'!F118</f>
        <v>91</v>
      </c>
      <c r="BM106" s="100">
        <f>'Weather Kenora'!G118</f>
        <v>8.5</v>
      </c>
      <c r="BN106" s="100">
        <f>'Weather Kenora'!H118</f>
        <v>45.8</v>
      </c>
      <c r="BO106" s="100">
        <f>'Weather Kenora'!I118</f>
        <v>23.3</v>
      </c>
      <c r="BP106" s="100">
        <f>'Weather Kenora'!J118</f>
        <v>15.9</v>
      </c>
      <c r="BQ106" s="100">
        <f>'Weather Kenora'!K118</f>
        <v>53.4</v>
      </c>
      <c r="BR106" s="100">
        <f>'Weather Kenora'!L118</f>
        <v>1.9</v>
      </c>
      <c r="BS106" s="100">
        <f>'Weather Kenora'!M118</f>
        <v>99.4</v>
      </c>
      <c r="BT106" s="100">
        <f>'Weather Kenora'!N118</f>
        <v>0</v>
      </c>
      <c r="BU106" s="100">
        <f>'Weather Kenora'!O118</f>
        <v>157.5</v>
      </c>
      <c r="BV106" s="100">
        <f>'Weather Kenora'!P118</f>
        <v>0</v>
      </c>
      <c r="BW106" s="100">
        <f>'Weather Kenora'!Q118</f>
        <v>217.5</v>
      </c>
      <c r="BX106" s="100">
        <f>'Weather Kenora'!R118</f>
        <v>15.250000000000002</v>
      </c>
      <c r="BY106" s="5">
        <f>'Economic Variables'!D120</f>
        <v>7473.3</v>
      </c>
      <c r="BZ106" s="5">
        <f>'Economic Variables'!E120</f>
        <v>7503.2</v>
      </c>
      <c r="CA106" s="5">
        <f>'Economic Variables'!F120</f>
        <v>61.7</v>
      </c>
      <c r="CB106" s="5">
        <f>'Economic Variables'!G120</f>
        <v>62.6</v>
      </c>
      <c r="CC106" s="68">
        <f>'Economic Variables'!H120</f>
        <v>752340.8</v>
      </c>
      <c r="CD106" s="5">
        <f>'Economic Variables'!I120</f>
        <v>9469.7000000000007</v>
      </c>
      <c r="CE106" s="5">
        <f>'Economic Variables'!J120</f>
        <v>8822.4</v>
      </c>
      <c r="CF106" s="5">
        <f>'Economic Variables'!K120</f>
        <v>443.3</v>
      </c>
      <c r="CG106" s="5">
        <f>'Economic Variables'!L120</f>
        <v>6279.5</v>
      </c>
      <c r="CH106" s="5">
        <f>'Economic Variables'!M120</f>
        <v>257.5</v>
      </c>
      <c r="CI106" s="5">
        <f>'Economic Variables'!N120</f>
        <v>1095.0999999999999</v>
      </c>
      <c r="CJ106" s="5">
        <f t="shared" si="278"/>
        <v>15749.2</v>
      </c>
      <c r="CK106" s="5">
        <f>'Economic Variables'!P120</f>
        <v>746820</v>
      </c>
      <c r="CL106" s="5">
        <f>'Economic Variables'!Q120</f>
        <v>7703</v>
      </c>
      <c r="CM106" s="5">
        <f>'Economic Variables'!R120</f>
        <v>7186</v>
      </c>
      <c r="CN106" s="5">
        <f>'Economic Variables'!S120</f>
        <v>3179</v>
      </c>
      <c r="CO106" s="5">
        <f>'Economic Variables'!W120</f>
        <v>58801.999999999949</v>
      </c>
      <c r="CP106" s="5">
        <f>'Economic Variables'!X120</f>
        <v>159</v>
      </c>
      <c r="CQ106" s="5">
        <f>'Economic Variables'!Y120</f>
        <v>7</v>
      </c>
      <c r="CR106" s="5">
        <f t="shared" si="282"/>
        <v>105</v>
      </c>
      <c r="CS106" s="69">
        <f t="shared" si="279"/>
        <v>2.0211892990699383</v>
      </c>
      <c r="CT106" s="5">
        <f t="shared" si="280"/>
        <v>11025</v>
      </c>
      <c r="CU106">
        <f t="shared" ref="CU106:DI106" si="294">CU94</f>
        <v>0</v>
      </c>
      <c r="CV106">
        <f t="shared" si="294"/>
        <v>0</v>
      </c>
      <c r="CW106">
        <f t="shared" si="294"/>
        <v>0</v>
      </c>
      <c r="CX106">
        <f t="shared" si="294"/>
        <v>0</v>
      </c>
      <c r="CY106">
        <f t="shared" si="294"/>
        <v>0</v>
      </c>
      <c r="CZ106">
        <f t="shared" si="294"/>
        <v>0</v>
      </c>
      <c r="DA106">
        <f t="shared" si="294"/>
        <v>0</v>
      </c>
      <c r="DB106">
        <f t="shared" si="294"/>
        <v>0</v>
      </c>
      <c r="DC106">
        <f t="shared" si="294"/>
        <v>1</v>
      </c>
      <c r="DD106">
        <f t="shared" si="294"/>
        <v>0</v>
      </c>
      <c r="DE106">
        <f t="shared" si="294"/>
        <v>0</v>
      </c>
      <c r="DF106">
        <f t="shared" si="294"/>
        <v>0</v>
      </c>
      <c r="DG106">
        <f t="shared" si="294"/>
        <v>0</v>
      </c>
      <c r="DH106">
        <f t="shared" si="294"/>
        <v>0</v>
      </c>
      <c r="DI106">
        <f t="shared" si="294"/>
        <v>0</v>
      </c>
      <c r="DJ106">
        <f t="shared" si="238"/>
        <v>30</v>
      </c>
      <c r="DK106">
        <v>20</v>
      </c>
      <c r="DL106">
        <v>1</v>
      </c>
      <c r="DM106">
        <v>0.5</v>
      </c>
      <c r="DN106">
        <f t="shared" si="207"/>
        <v>0.75</v>
      </c>
      <c r="DO106">
        <v>0</v>
      </c>
      <c r="DP106" s="61">
        <f t="shared" si="170"/>
        <v>191.2</v>
      </c>
      <c r="DQ106" s="61">
        <f t="shared" si="171"/>
        <v>0.4</v>
      </c>
      <c r="DR106" s="61">
        <f t="shared" si="172"/>
        <v>135.4</v>
      </c>
      <c r="DS106" s="61">
        <f t="shared" si="173"/>
        <v>4.5999999999999996</v>
      </c>
      <c r="DT106" s="61">
        <f t="shared" si="174"/>
        <v>86.2</v>
      </c>
      <c r="DU106" s="61">
        <f t="shared" si="175"/>
        <v>15.4</v>
      </c>
      <c r="DV106" s="61">
        <f t="shared" si="176"/>
        <v>44.6</v>
      </c>
      <c r="DW106" s="61">
        <f t="shared" si="177"/>
        <v>33.799999999999997</v>
      </c>
      <c r="DX106" s="61">
        <f t="shared" si="178"/>
        <v>17.2</v>
      </c>
      <c r="DY106" s="61">
        <f t="shared" si="179"/>
        <v>66.400000000000006</v>
      </c>
      <c r="DZ106" s="61">
        <f t="shared" si="180"/>
        <v>3.1</v>
      </c>
      <c r="EA106" s="61">
        <f t="shared" si="181"/>
        <v>112.3</v>
      </c>
      <c r="EB106" s="61">
        <f t="shared" si="182"/>
        <v>0</v>
      </c>
      <c r="EC106" s="61">
        <f t="shared" si="183"/>
        <v>169.2</v>
      </c>
      <c r="ED106" s="61">
        <f t="shared" si="184"/>
        <v>145.1</v>
      </c>
      <c r="EE106" s="61">
        <f t="shared" si="185"/>
        <v>2.6</v>
      </c>
      <c r="EF106" s="61">
        <f t="shared" si="186"/>
        <v>91</v>
      </c>
      <c r="EG106" s="61">
        <f t="shared" si="187"/>
        <v>8.5</v>
      </c>
      <c r="EH106" s="61">
        <f t="shared" si="188"/>
        <v>45.8</v>
      </c>
      <c r="EI106" s="61">
        <f t="shared" si="189"/>
        <v>23.3</v>
      </c>
      <c r="EJ106" s="61">
        <f t="shared" si="190"/>
        <v>15.9</v>
      </c>
      <c r="EK106" s="61">
        <f t="shared" si="191"/>
        <v>53.4</v>
      </c>
      <c r="EL106" s="61">
        <f t="shared" si="192"/>
        <v>1.9</v>
      </c>
      <c r="EM106" s="61">
        <f t="shared" si="193"/>
        <v>99.4</v>
      </c>
      <c r="EN106" s="61">
        <f t="shared" si="194"/>
        <v>0</v>
      </c>
      <c r="EO106" s="61">
        <f t="shared" si="195"/>
        <v>157.5</v>
      </c>
      <c r="EP106" s="61">
        <f t="shared" si="196"/>
        <v>0</v>
      </c>
      <c r="EQ106" s="61">
        <f t="shared" si="197"/>
        <v>217.5</v>
      </c>
      <c r="ER106" s="67">
        <f t="shared" si="245"/>
        <v>17.925932714699641</v>
      </c>
      <c r="ES106" s="67">
        <f t="shared" si="246"/>
        <v>74.995288493149673</v>
      </c>
      <c r="ET106" s="67">
        <f t="shared" si="247"/>
        <v>2096.5730522095641</v>
      </c>
      <c r="EU106" s="67">
        <f t="shared" si="248"/>
        <v>47608.321054525906</v>
      </c>
      <c r="EV106" s="61">
        <f t="shared" si="249"/>
        <v>1397.7153681397094</v>
      </c>
      <c r="EW106" s="61">
        <f t="shared" si="250"/>
        <v>31738.880703017268</v>
      </c>
      <c r="EX106" s="16">
        <f t="shared" si="251"/>
        <v>25629689.210000075</v>
      </c>
      <c r="EY106" s="16">
        <f t="shared" si="252"/>
        <v>1714102.006746362</v>
      </c>
      <c r="EZ106" s="16">
        <f t="shared" si="253"/>
        <v>27343791.216746438</v>
      </c>
      <c r="FA106" s="16">
        <f t="shared" si="254"/>
        <v>50832.032023378793</v>
      </c>
      <c r="FB106" s="16">
        <f t="shared" si="255"/>
        <v>10981476.960000003</v>
      </c>
      <c r="FC106" s="16">
        <f t="shared" si="256"/>
        <v>1200687.6995833309</v>
      </c>
      <c r="FD106" s="16">
        <f t="shared" si="257"/>
        <v>12182164.659583334</v>
      </c>
      <c r="FE106" s="16">
        <f t="shared" si="258"/>
        <v>5442.8018266255485</v>
      </c>
      <c r="FF106" s="16">
        <f t="shared" si="259"/>
        <v>19673894.850000001</v>
      </c>
      <c r="FG106" s="16">
        <f t="shared" si="260"/>
        <v>1449555.8115429138</v>
      </c>
      <c r="FH106" s="16">
        <f t="shared" si="261"/>
        <v>21123450.661542915</v>
      </c>
      <c r="FI106" s="16">
        <f t="shared" si="262"/>
        <v>52714.950000000019</v>
      </c>
      <c r="FJ106" s="16">
        <f t="shared" si="263"/>
        <v>495.59338462329811</v>
      </c>
      <c r="FK106" s="16">
        <f t="shared" si="264"/>
        <v>11417960.1</v>
      </c>
      <c r="FL106" s="16">
        <f t="shared" si="265"/>
        <v>2864536.2163577713</v>
      </c>
      <c r="FM106" s="16">
        <f t="shared" si="266"/>
        <v>14282496.316357771</v>
      </c>
      <c r="FN106" s="16">
        <f t="shared" si="267"/>
        <v>36569.74</v>
      </c>
      <c r="FO106" s="16">
        <f t="shared" si="268"/>
        <v>15</v>
      </c>
      <c r="FP106" s="16">
        <f t="shared" si="198"/>
        <v>440147.1</v>
      </c>
      <c r="FQ106" s="16">
        <f t="shared" si="199"/>
        <v>1326.8799999999999</v>
      </c>
      <c r="FR106" s="16">
        <f t="shared" si="200"/>
        <v>13638</v>
      </c>
      <c r="FS106" s="16">
        <f t="shared" si="201"/>
        <v>8435.6815200000001</v>
      </c>
      <c r="FT106" s="16">
        <f t="shared" si="202"/>
        <v>23</v>
      </c>
      <c r="FU106" s="16">
        <f t="shared" si="203"/>
        <v>310.2</v>
      </c>
      <c r="FV106" s="16">
        <f t="shared" si="204"/>
        <v>177803.39999999997</v>
      </c>
      <c r="FW106" s="16">
        <f t="shared" si="205"/>
        <v>441</v>
      </c>
      <c r="FX106">
        <f t="shared" si="206"/>
        <v>143.39999999999998</v>
      </c>
      <c r="FY106">
        <f t="shared" si="234"/>
        <v>0.30000000000000004</v>
      </c>
      <c r="FZ106">
        <f t="shared" si="235"/>
        <v>101.55000000000001</v>
      </c>
      <c r="GA106">
        <f t="shared" si="236"/>
        <v>3.4499999999999997</v>
      </c>
      <c r="GB106">
        <f t="shared" si="209"/>
        <v>64.650000000000006</v>
      </c>
      <c r="GC106">
        <f t="shared" si="210"/>
        <v>11.55</v>
      </c>
      <c r="GD106">
        <f t="shared" si="211"/>
        <v>33.450000000000003</v>
      </c>
      <c r="GE106">
        <f t="shared" si="212"/>
        <v>25.349999999999998</v>
      </c>
      <c r="GF106">
        <f t="shared" si="213"/>
        <v>12.899999999999999</v>
      </c>
      <c r="GG106">
        <f t="shared" si="214"/>
        <v>49.800000000000004</v>
      </c>
      <c r="GH106">
        <f t="shared" si="215"/>
        <v>2.3250000000000002</v>
      </c>
      <c r="GI106">
        <f t="shared" si="216"/>
        <v>84.224999999999994</v>
      </c>
      <c r="GJ106">
        <f t="shared" si="217"/>
        <v>0</v>
      </c>
      <c r="GK106">
        <f t="shared" si="218"/>
        <v>126.89999999999999</v>
      </c>
      <c r="GL106">
        <f t="shared" si="219"/>
        <v>10.229999999999997</v>
      </c>
      <c r="GM106">
        <f t="shared" si="220"/>
        <v>108.82499999999999</v>
      </c>
      <c r="GN106">
        <f t="shared" si="221"/>
        <v>1.9500000000000002</v>
      </c>
      <c r="GO106">
        <f t="shared" si="222"/>
        <v>68.25</v>
      </c>
      <c r="GP106">
        <f t="shared" si="223"/>
        <v>6.375</v>
      </c>
      <c r="GQ106">
        <f t="shared" si="224"/>
        <v>34.349999999999994</v>
      </c>
      <c r="GR106">
        <f t="shared" si="225"/>
        <v>17.475000000000001</v>
      </c>
      <c r="GS106">
        <f t="shared" si="226"/>
        <v>11.925000000000001</v>
      </c>
      <c r="GT106">
        <f t="shared" si="227"/>
        <v>40.049999999999997</v>
      </c>
      <c r="GU106">
        <f t="shared" si="228"/>
        <v>1.4249999999999998</v>
      </c>
      <c r="GV106">
        <f t="shared" si="229"/>
        <v>74.550000000000011</v>
      </c>
      <c r="GW106">
        <f t="shared" si="230"/>
        <v>0</v>
      </c>
      <c r="GX106">
        <f t="shared" si="231"/>
        <v>118.125</v>
      </c>
      <c r="GY106">
        <f t="shared" si="232"/>
        <v>0</v>
      </c>
      <c r="GZ106">
        <f t="shared" si="233"/>
        <v>163.125</v>
      </c>
      <c r="HA106" s="2">
        <f t="shared" si="292"/>
        <v>69</v>
      </c>
      <c r="HB106" s="2">
        <f t="shared" si="292"/>
        <v>57</v>
      </c>
      <c r="HC106" s="2">
        <f t="shared" si="292"/>
        <v>45</v>
      </c>
      <c r="HD106" s="2">
        <f t="shared" si="292"/>
        <v>33</v>
      </c>
      <c r="HE106" s="2">
        <f t="shared" si="292"/>
        <v>21</v>
      </c>
    </row>
    <row r="107" spans="1:213" x14ac:dyDescent="0.25">
      <c r="A107" s="3">
        <v>44470</v>
      </c>
      <c r="B107">
        <f t="shared" si="277"/>
        <v>2021</v>
      </c>
      <c r="C107" s="2">
        <v>24402068.539999858</v>
      </c>
      <c r="D107" s="2">
        <f>VLOOKUP(B107,'Historic CDM'!$B$127:$I$138,2,FALSE)/12</f>
        <v>1570007.5422371337</v>
      </c>
      <c r="E107" s="2">
        <f t="shared" si="163"/>
        <v>25972076.08223699</v>
      </c>
      <c r="F107" s="2">
        <v>46057.470661382969</v>
      </c>
      <c r="G107" s="230">
        <v>9806765.1799999699</v>
      </c>
      <c r="H107" s="2">
        <f>VLOOKUP(B107,'Historic CDM'!$B$127:$I$138,3,FALSE)/12</f>
        <v>1124527.6668029504</v>
      </c>
      <c r="I107" s="2">
        <f t="shared" si="164"/>
        <v>10931292.84680292</v>
      </c>
      <c r="J107" s="230">
        <v>4709.3507867866128</v>
      </c>
      <c r="K107" s="230">
        <v>17909407.440000009</v>
      </c>
      <c r="L107" s="2">
        <f>VLOOKUP(B107,'Historic CDM'!$B$127:$I$138,4,FALSE)/12</f>
        <v>1202252.1263115902</v>
      </c>
      <c r="M107" s="2">
        <f t="shared" si="165"/>
        <v>19111659.566311598</v>
      </c>
      <c r="N107" s="234">
        <v>46333.81</v>
      </c>
      <c r="O107" s="16">
        <v>422.6</v>
      </c>
      <c r="P107" s="230">
        <v>12580713.880000001</v>
      </c>
      <c r="Q107" s="231">
        <f>VLOOKUP(B107,'Historic CDM'!$B$127:$I$138,5,FALSE)/12</f>
        <v>2864536.2163577713</v>
      </c>
      <c r="R107" s="2">
        <f t="shared" si="166"/>
        <v>15445250.096357772</v>
      </c>
      <c r="S107" s="2">
        <v>40981.180000000008</v>
      </c>
      <c r="T107" s="231">
        <v>15</v>
      </c>
      <c r="U107" s="230">
        <v>498817.58999999997</v>
      </c>
      <c r="V107" s="2">
        <v>1229.8799999999999</v>
      </c>
      <c r="W107" s="2">
        <v>13210</v>
      </c>
      <c r="X107" s="231">
        <v>8435.6815200000001</v>
      </c>
      <c r="Y107" s="2">
        <v>23</v>
      </c>
      <c r="Z107" s="231">
        <v>119</v>
      </c>
      <c r="AA107" s="233">
        <v>164739.89000000001</v>
      </c>
      <c r="AB107" s="232">
        <v>405</v>
      </c>
      <c r="AC107" s="237">
        <v>2677814.1000000075</v>
      </c>
      <c r="AD107" s="231">
        <f>VLOOKUP(B107,'Historic CDM'!$N$127:$S$138,2,FALSE)/12</f>
        <v>144094.46450922822</v>
      </c>
      <c r="AE107" s="2">
        <f t="shared" si="167"/>
        <v>2821908.5645092358</v>
      </c>
      <c r="AF107" s="246">
        <v>4791.5453503064282</v>
      </c>
      <c r="AG107" s="231">
        <v>1584711.8100000015</v>
      </c>
      <c r="AH107" s="231">
        <f>VLOOKUP(B107,'Historic CDM'!$N$127:$S$138,3,FALSE)/12</f>
        <v>76160.032780380556</v>
      </c>
      <c r="AI107" s="2">
        <f t="shared" si="168"/>
        <v>1660871.8427803819</v>
      </c>
      <c r="AJ107" s="247">
        <v>733.55012652616119</v>
      </c>
      <c r="AK107" s="231">
        <v>2665269.9699999997</v>
      </c>
      <c r="AL107" s="231">
        <f>VLOOKUP(B107,'Historic CDM'!$N$127:$S$138,4,FALSE)/12</f>
        <v>247303.6852313237</v>
      </c>
      <c r="AM107" s="2">
        <f t="shared" si="169"/>
        <v>2912573.6552313236</v>
      </c>
      <c r="AN107" s="232">
        <v>7384.2700000000013</v>
      </c>
      <c r="AO107" s="4">
        <v>58.796692311649053</v>
      </c>
      <c r="AP107" s="231">
        <v>33076.69</v>
      </c>
      <c r="AQ107" s="232">
        <v>97</v>
      </c>
      <c r="AR107" s="232">
        <v>428</v>
      </c>
      <c r="AS107" s="231">
        <v>13498.949999999999</v>
      </c>
      <c r="AT107">
        <v>36</v>
      </c>
      <c r="AU107" s="100">
        <f>'Weather Thunder Bay'!D119</f>
        <v>321.20999999999998</v>
      </c>
      <c r="AV107" s="100">
        <f>'Weather Thunder Bay'!E119</f>
        <v>0</v>
      </c>
      <c r="AW107" s="100">
        <f>'Weather Thunder Bay'!F119</f>
        <v>259.20999999999998</v>
      </c>
      <c r="AX107" s="100">
        <f>'Weather Thunder Bay'!G119</f>
        <v>0</v>
      </c>
      <c r="AY107" s="100">
        <f>'Weather Thunder Bay'!H119</f>
        <v>198.11</v>
      </c>
      <c r="AZ107" s="100">
        <f>'Weather Thunder Bay'!I119</f>
        <v>0.9</v>
      </c>
      <c r="BA107" s="100">
        <f>'Weather Thunder Bay'!J119</f>
        <v>146.31</v>
      </c>
      <c r="BB107" s="100">
        <f>'Weather Thunder Bay'!K119</f>
        <v>11.1</v>
      </c>
      <c r="BC107" s="100">
        <f>'Weather Thunder Bay'!L119</f>
        <v>108.8</v>
      </c>
      <c r="BD107" s="100">
        <f>'Weather Thunder Bay'!M119</f>
        <v>35.590000000000003</v>
      </c>
      <c r="BE107" s="100">
        <f>'Weather Thunder Bay'!N119</f>
        <v>76.8</v>
      </c>
      <c r="BF107" s="100">
        <f>'Weather Thunder Bay'!O119</f>
        <v>65.59</v>
      </c>
      <c r="BG107" s="100">
        <f>'Weather Thunder Bay'!P119</f>
        <v>50.6</v>
      </c>
      <c r="BH107" s="100">
        <f>'Weather Thunder Bay'!Q119</f>
        <v>101.39</v>
      </c>
      <c r="BI107" s="100">
        <f>'Weather Thunder Bay'!R119</f>
        <v>9.6385142598204432</v>
      </c>
      <c r="BJ107" s="100">
        <f>'Weather Kenora'!D119</f>
        <v>330.5</v>
      </c>
      <c r="BK107" s="100">
        <f>'Weather Kenora'!E119</f>
        <v>0</v>
      </c>
      <c r="BL107" s="100">
        <f>'Weather Kenora'!F119</f>
        <v>270</v>
      </c>
      <c r="BM107" s="100">
        <f>'Weather Kenora'!G119</f>
        <v>1.5</v>
      </c>
      <c r="BN107" s="100">
        <f>'Weather Kenora'!H119</f>
        <v>216.3</v>
      </c>
      <c r="BO107" s="100">
        <f>'Weather Kenora'!I119</f>
        <v>9.8000000000000007</v>
      </c>
      <c r="BP107" s="100">
        <f>'Weather Kenora'!J119</f>
        <v>167.9</v>
      </c>
      <c r="BQ107" s="100">
        <f>'Weather Kenora'!K119</f>
        <v>23.4</v>
      </c>
      <c r="BR107" s="100">
        <f>'Weather Kenora'!L119</f>
        <v>127.9</v>
      </c>
      <c r="BS107" s="100">
        <f>'Weather Kenora'!M119</f>
        <v>45.4</v>
      </c>
      <c r="BT107" s="100">
        <f>'Weather Kenora'!N119</f>
        <v>89.9</v>
      </c>
      <c r="BU107" s="100">
        <f>'Weather Kenora'!O119</f>
        <v>69.400000000000006</v>
      </c>
      <c r="BV107" s="100">
        <f>'Weather Kenora'!P119</f>
        <v>58.6</v>
      </c>
      <c r="BW107" s="100">
        <f>'Weather Kenora'!Q119</f>
        <v>100.1</v>
      </c>
      <c r="BX107" s="100">
        <f>'Weather Kenora'!R119</f>
        <v>9.3387096774193523</v>
      </c>
      <c r="BY107" s="5">
        <f>'Economic Variables'!D121</f>
        <v>7523</v>
      </c>
      <c r="BZ107" s="5">
        <f>'Economic Variables'!E121</f>
        <v>7538.5</v>
      </c>
      <c r="CA107" s="5">
        <f>'Economic Variables'!F121</f>
        <v>61.9</v>
      </c>
      <c r="CB107" s="5">
        <f>'Economic Variables'!G121</f>
        <v>62.5</v>
      </c>
      <c r="CC107" s="68">
        <f>'Economic Variables'!H121</f>
        <v>752340.8</v>
      </c>
      <c r="CD107" s="5">
        <f>'Economic Variables'!I121</f>
        <v>9469.7000000000007</v>
      </c>
      <c r="CE107" s="5">
        <f>'Economic Variables'!J121</f>
        <v>8822.4</v>
      </c>
      <c r="CF107" s="5">
        <f>'Economic Variables'!K121</f>
        <v>443.3</v>
      </c>
      <c r="CG107" s="5">
        <f>'Economic Variables'!L121</f>
        <v>6279.5</v>
      </c>
      <c r="CH107" s="5">
        <f>'Economic Variables'!M121</f>
        <v>257.5</v>
      </c>
      <c r="CI107" s="5">
        <f>'Economic Variables'!N121</f>
        <v>1095.0999999999999</v>
      </c>
      <c r="CJ107" s="5">
        <f t="shared" si="278"/>
        <v>15749.2</v>
      </c>
      <c r="CK107" s="5">
        <f>'Economic Variables'!P121</f>
        <v>759875</v>
      </c>
      <c r="CL107" s="5">
        <f>'Economic Variables'!Q121</f>
        <v>8303</v>
      </c>
      <c r="CM107" s="5">
        <f>'Economic Variables'!R121</f>
        <v>7225</v>
      </c>
      <c r="CN107" s="5">
        <f>'Economic Variables'!S121</f>
        <v>3222</v>
      </c>
      <c r="CO107" s="5">
        <f>'Economic Variables'!W121</f>
        <v>60848.333333333285</v>
      </c>
      <c r="CP107" s="5">
        <f>'Economic Variables'!X121</f>
        <v>163</v>
      </c>
      <c r="CQ107" s="5">
        <f>'Economic Variables'!Y121</f>
        <v>8.6666666666666661</v>
      </c>
      <c r="CR107" s="5">
        <f t="shared" si="282"/>
        <v>106</v>
      </c>
      <c r="CS107" s="69">
        <f t="shared" si="279"/>
        <v>2.0253058652647704</v>
      </c>
      <c r="CT107" s="5">
        <f t="shared" si="280"/>
        <v>11236</v>
      </c>
      <c r="CU107">
        <f t="shared" ref="CU107:DI107" si="295">CU95</f>
        <v>0</v>
      </c>
      <c r="CV107">
        <f t="shared" si="295"/>
        <v>0</v>
      </c>
      <c r="CW107">
        <f t="shared" si="295"/>
        <v>0</v>
      </c>
      <c r="CX107">
        <f t="shared" si="295"/>
        <v>0</v>
      </c>
      <c r="CY107">
        <f t="shared" si="295"/>
        <v>0</v>
      </c>
      <c r="CZ107">
        <f t="shared" si="295"/>
        <v>0</v>
      </c>
      <c r="DA107">
        <f t="shared" si="295"/>
        <v>0</v>
      </c>
      <c r="DB107">
        <f t="shared" si="295"/>
        <v>0</v>
      </c>
      <c r="DC107">
        <f t="shared" si="295"/>
        <v>0</v>
      </c>
      <c r="DD107">
        <f t="shared" si="295"/>
        <v>1</v>
      </c>
      <c r="DE107">
        <f t="shared" si="295"/>
        <v>0</v>
      </c>
      <c r="DF107">
        <f t="shared" si="295"/>
        <v>0</v>
      </c>
      <c r="DG107">
        <f t="shared" si="295"/>
        <v>0</v>
      </c>
      <c r="DH107">
        <f t="shared" si="295"/>
        <v>1</v>
      </c>
      <c r="DI107">
        <f t="shared" si="295"/>
        <v>1</v>
      </c>
      <c r="DJ107">
        <f t="shared" si="238"/>
        <v>31</v>
      </c>
      <c r="DK107">
        <v>20</v>
      </c>
      <c r="DL107">
        <v>1</v>
      </c>
      <c r="DM107">
        <v>0.5</v>
      </c>
      <c r="DN107">
        <f t="shared" si="207"/>
        <v>0.75</v>
      </c>
      <c r="DO107">
        <v>0</v>
      </c>
      <c r="DP107" s="61">
        <f t="shared" si="170"/>
        <v>321.20999999999998</v>
      </c>
      <c r="DQ107" s="61">
        <f t="shared" si="171"/>
        <v>0</v>
      </c>
      <c r="DR107" s="61">
        <f t="shared" si="172"/>
        <v>259.20999999999998</v>
      </c>
      <c r="DS107" s="61">
        <f t="shared" si="173"/>
        <v>0</v>
      </c>
      <c r="DT107" s="61">
        <f t="shared" si="174"/>
        <v>198.11</v>
      </c>
      <c r="DU107" s="61">
        <f t="shared" si="175"/>
        <v>0.9</v>
      </c>
      <c r="DV107" s="61">
        <f t="shared" si="176"/>
        <v>146.31</v>
      </c>
      <c r="DW107" s="61">
        <f t="shared" si="177"/>
        <v>11.1</v>
      </c>
      <c r="DX107" s="61">
        <f t="shared" si="178"/>
        <v>108.8</v>
      </c>
      <c r="DY107" s="61">
        <f t="shared" si="179"/>
        <v>35.590000000000003</v>
      </c>
      <c r="DZ107" s="61">
        <f t="shared" si="180"/>
        <v>76.8</v>
      </c>
      <c r="EA107" s="61">
        <f t="shared" si="181"/>
        <v>65.59</v>
      </c>
      <c r="EB107" s="61">
        <f t="shared" si="182"/>
        <v>50.6</v>
      </c>
      <c r="EC107" s="61">
        <f t="shared" si="183"/>
        <v>101.39</v>
      </c>
      <c r="ED107" s="61">
        <f t="shared" si="184"/>
        <v>330.5</v>
      </c>
      <c r="EE107" s="61">
        <f t="shared" si="185"/>
        <v>0</v>
      </c>
      <c r="EF107" s="61">
        <f t="shared" si="186"/>
        <v>270</v>
      </c>
      <c r="EG107" s="61">
        <f t="shared" si="187"/>
        <v>1.5</v>
      </c>
      <c r="EH107" s="61">
        <f t="shared" si="188"/>
        <v>216.3</v>
      </c>
      <c r="EI107" s="61">
        <f t="shared" si="189"/>
        <v>9.8000000000000007</v>
      </c>
      <c r="EJ107" s="61">
        <f t="shared" si="190"/>
        <v>167.9</v>
      </c>
      <c r="EK107" s="61">
        <f t="shared" si="191"/>
        <v>23.4</v>
      </c>
      <c r="EL107" s="61">
        <f t="shared" si="192"/>
        <v>127.9</v>
      </c>
      <c r="EM107" s="61">
        <f t="shared" si="193"/>
        <v>45.4</v>
      </c>
      <c r="EN107" s="61">
        <f t="shared" si="194"/>
        <v>89.9</v>
      </c>
      <c r="EO107" s="61">
        <f t="shared" si="195"/>
        <v>69.400000000000006</v>
      </c>
      <c r="EP107" s="61">
        <f t="shared" si="196"/>
        <v>58.6</v>
      </c>
      <c r="EQ107" s="61">
        <f t="shared" si="197"/>
        <v>100.1</v>
      </c>
      <c r="ER107" s="67">
        <f t="shared" si="245"/>
        <v>18.190510547967978</v>
      </c>
      <c r="ES107" s="67">
        <f t="shared" si="246"/>
        <v>74.877061799313822</v>
      </c>
      <c r="ET107" s="67">
        <f t="shared" si="247"/>
        <v>2261.1996647316137</v>
      </c>
      <c r="EU107" s="67">
        <f t="shared" si="248"/>
        <v>51484.166987859244</v>
      </c>
      <c r="EV107" s="61">
        <f t="shared" si="249"/>
        <v>1458.8384933752345</v>
      </c>
      <c r="EW107" s="61">
        <f t="shared" si="250"/>
        <v>33215.591605070476</v>
      </c>
      <c r="EX107" s="16">
        <f t="shared" si="251"/>
        <v>27079882.639999866</v>
      </c>
      <c r="EY107" s="16">
        <f t="shared" si="252"/>
        <v>1714102.006746362</v>
      </c>
      <c r="EZ107" s="16">
        <f t="shared" si="253"/>
        <v>28793984.646746226</v>
      </c>
      <c r="FA107" s="16">
        <f t="shared" si="254"/>
        <v>50849.016011689397</v>
      </c>
      <c r="FB107" s="16">
        <f t="shared" si="255"/>
        <v>11391476.989999972</v>
      </c>
      <c r="FC107" s="16">
        <f t="shared" si="256"/>
        <v>1200687.6995833309</v>
      </c>
      <c r="FD107" s="16">
        <f t="shared" si="257"/>
        <v>12592164.689583302</v>
      </c>
      <c r="FE107" s="16">
        <f t="shared" si="258"/>
        <v>5442.9009133127738</v>
      </c>
      <c r="FF107" s="16">
        <f t="shared" si="259"/>
        <v>20574677.410000008</v>
      </c>
      <c r="FG107" s="16">
        <f t="shared" si="260"/>
        <v>1449555.8115429138</v>
      </c>
      <c r="FH107" s="16">
        <f t="shared" si="261"/>
        <v>22024233.221542921</v>
      </c>
      <c r="FI107" s="16">
        <f t="shared" si="262"/>
        <v>53718.080000000002</v>
      </c>
      <c r="FJ107" s="16">
        <f t="shared" si="263"/>
        <v>481.39669231164908</v>
      </c>
      <c r="FK107" s="16">
        <f t="shared" si="264"/>
        <v>12580713.880000001</v>
      </c>
      <c r="FL107" s="16">
        <f t="shared" si="265"/>
        <v>2864536.2163577713</v>
      </c>
      <c r="FM107" s="16">
        <f t="shared" si="266"/>
        <v>15445250.096357772</v>
      </c>
      <c r="FN107" s="16">
        <f t="shared" si="267"/>
        <v>40981.180000000008</v>
      </c>
      <c r="FO107" s="16">
        <f t="shared" si="268"/>
        <v>15</v>
      </c>
      <c r="FP107" s="16">
        <f t="shared" si="198"/>
        <v>531894.28</v>
      </c>
      <c r="FQ107" s="16">
        <f t="shared" si="199"/>
        <v>1326.8799999999999</v>
      </c>
      <c r="FR107" s="16">
        <f t="shared" si="200"/>
        <v>13638</v>
      </c>
      <c r="FS107" s="16">
        <f t="shared" si="201"/>
        <v>8435.6815200000001</v>
      </c>
      <c r="FT107" s="16">
        <f t="shared" si="202"/>
        <v>23</v>
      </c>
      <c r="FU107" s="16">
        <f t="shared" si="203"/>
        <v>440.21</v>
      </c>
      <c r="FV107" s="16">
        <f t="shared" si="204"/>
        <v>178238.84000000003</v>
      </c>
      <c r="FW107" s="16">
        <f t="shared" si="205"/>
        <v>441</v>
      </c>
      <c r="FX107">
        <f t="shared" si="206"/>
        <v>240.90749999999997</v>
      </c>
      <c r="FY107">
        <f t="shared" si="234"/>
        <v>0</v>
      </c>
      <c r="FZ107">
        <f t="shared" si="235"/>
        <v>194.40749999999997</v>
      </c>
      <c r="GA107">
        <f t="shared" si="236"/>
        <v>0</v>
      </c>
      <c r="GB107">
        <f t="shared" si="209"/>
        <v>148.58250000000001</v>
      </c>
      <c r="GC107">
        <f t="shared" si="210"/>
        <v>0.67500000000000004</v>
      </c>
      <c r="GD107">
        <f t="shared" si="211"/>
        <v>109.7325</v>
      </c>
      <c r="GE107">
        <f t="shared" si="212"/>
        <v>8.3249999999999993</v>
      </c>
      <c r="GF107">
        <f t="shared" si="213"/>
        <v>81.599999999999994</v>
      </c>
      <c r="GG107">
        <f t="shared" si="214"/>
        <v>26.692500000000003</v>
      </c>
      <c r="GH107">
        <f t="shared" si="215"/>
        <v>57.599999999999994</v>
      </c>
      <c r="GI107">
        <f t="shared" si="216"/>
        <v>49.192500000000003</v>
      </c>
      <c r="GJ107">
        <f t="shared" si="217"/>
        <v>37.950000000000003</v>
      </c>
      <c r="GK107">
        <f t="shared" si="218"/>
        <v>76.042500000000004</v>
      </c>
      <c r="GL107">
        <f t="shared" si="219"/>
        <v>7.2288856948653324</v>
      </c>
      <c r="GM107">
        <f t="shared" si="220"/>
        <v>247.875</v>
      </c>
      <c r="GN107">
        <f t="shared" si="221"/>
        <v>0</v>
      </c>
      <c r="GO107">
        <f t="shared" si="222"/>
        <v>202.5</v>
      </c>
      <c r="GP107">
        <f t="shared" si="223"/>
        <v>1.125</v>
      </c>
      <c r="GQ107">
        <f t="shared" si="224"/>
        <v>162.22500000000002</v>
      </c>
      <c r="GR107">
        <f t="shared" si="225"/>
        <v>7.3500000000000005</v>
      </c>
      <c r="GS107">
        <f t="shared" si="226"/>
        <v>125.92500000000001</v>
      </c>
      <c r="GT107">
        <f t="shared" si="227"/>
        <v>17.549999999999997</v>
      </c>
      <c r="GU107">
        <f t="shared" si="228"/>
        <v>95.925000000000011</v>
      </c>
      <c r="GV107">
        <f t="shared" si="229"/>
        <v>34.049999999999997</v>
      </c>
      <c r="GW107">
        <f t="shared" si="230"/>
        <v>67.425000000000011</v>
      </c>
      <c r="GX107">
        <f t="shared" si="231"/>
        <v>52.050000000000004</v>
      </c>
      <c r="GY107">
        <f t="shared" si="232"/>
        <v>43.95</v>
      </c>
      <c r="GZ107">
        <f t="shared" si="233"/>
        <v>75.074999999999989</v>
      </c>
      <c r="HA107" s="2">
        <f t="shared" si="292"/>
        <v>70</v>
      </c>
      <c r="HB107" s="2">
        <f t="shared" si="292"/>
        <v>58</v>
      </c>
      <c r="HC107" s="2">
        <f t="shared" si="292"/>
        <v>46</v>
      </c>
      <c r="HD107" s="2">
        <f t="shared" si="292"/>
        <v>34</v>
      </c>
      <c r="HE107" s="2">
        <f t="shared" si="292"/>
        <v>22</v>
      </c>
    </row>
    <row r="108" spans="1:213" x14ac:dyDescent="0.25">
      <c r="A108" s="3">
        <v>44501</v>
      </c>
      <c r="B108">
        <f t="shared" si="277"/>
        <v>2021</v>
      </c>
      <c r="C108" s="2">
        <v>27744479.369999811</v>
      </c>
      <c r="D108" s="2">
        <f>VLOOKUP(B108,'Historic CDM'!$B$127:$I$138,2,FALSE)/12</f>
        <v>1570007.5422371337</v>
      </c>
      <c r="E108" s="2">
        <f t="shared" si="163"/>
        <v>29314486.912236944</v>
      </c>
      <c r="F108" s="2">
        <v>46096.235330691488</v>
      </c>
      <c r="G108" s="230">
        <v>11290018.410000017</v>
      </c>
      <c r="H108" s="2">
        <f>VLOOKUP(B108,'Historic CDM'!$B$127:$I$138,3,FALSE)/12</f>
        <v>1124527.6668029504</v>
      </c>
      <c r="I108" s="2">
        <f t="shared" si="164"/>
        <v>12414546.076802967</v>
      </c>
      <c r="J108" s="230">
        <v>4711.1753933933069</v>
      </c>
      <c r="K108" s="230">
        <v>20046123.710000008</v>
      </c>
      <c r="L108" s="2">
        <f>VLOOKUP(B108,'Historic CDM'!$B$127:$I$138,4,FALSE)/12</f>
        <v>1202252.1263115902</v>
      </c>
      <c r="M108" s="2">
        <f t="shared" si="165"/>
        <v>21248375.836311597</v>
      </c>
      <c r="N108" s="234">
        <v>50409.57</v>
      </c>
      <c r="O108" s="16">
        <v>421.2</v>
      </c>
      <c r="P108" s="230">
        <v>13344657.9</v>
      </c>
      <c r="Q108" s="231">
        <f>VLOOKUP(B108,'Historic CDM'!$B$127:$I$138,5,FALSE)/12</f>
        <v>2864536.2163577713</v>
      </c>
      <c r="R108" s="2">
        <f t="shared" si="166"/>
        <v>16209194.116357772</v>
      </c>
      <c r="S108" s="2">
        <v>39846.44</v>
      </c>
      <c r="T108" s="231">
        <v>15</v>
      </c>
      <c r="U108" s="230">
        <v>538071.89999999991</v>
      </c>
      <c r="V108" s="2">
        <v>1229.8799999999999</v>
      </c>
      <c r="W108" s="2">
        <v>13210</v>
      </c>
      <c r="X108" s="231">
        <v>8364.7934399999995</v>
      </c>
      <c r="Y108" s="2">
        <v>22</v>
      </c>
      <c r="Z108" s="231">
        <v>118</v>
      </c>
      <c r="AA108" s="233">
        <v>163588.49999999997</v>
      </c>
      <c r="AB108" s="232">
        <v>402</v>
      </c>
      <c r="AC108" s="237">
        <v>3145551.3800000008</v>
      </c>
      <c r="AD108" s="231">
        <f>VLOOKUP(B108,'Historic CDM'!$N$127:$S$138,2,FALSE)/12</f>
        <v>144094.46450922822</v>
      </c>
      <c r="AE108" s="2">
        <f t="shared" si="167"/>
        <v>3289645.8445092291</v>
      </c>
      <c r="AF108" s="246">
        <v>4791.2726751532136</v>
      </c>
      <c r="AG108" s="231">
        <v>1801757.75</v>
      </c>
      <c r="AH108" s="231">
        <f>VLOOKUP(B108,'Historic CDM'!$N$127:$S$138,3,FALSE)/12</f>
        <v>76160.032780380556</v>
      </c>
      <c r="AI108" s="2">
        <f t="shared" si="168"/>
        <v>1877917.7827803805</v>
      </c>
      <c r="AJ108" s="247">
        <v>731.7750632630806</v>
      </c>
      <c r="AK108" s="231">
        <v>2849374.71</v>
      </c>
      <c r="AL108" s="231">
        <f>VLOOKUP(B108,'Historic CDM'!$N$127:$S$138,4,FALSE)/12</f>
        <v>247303.6852313237</v>
      </c>
      <c r="AM108" s="2">
        <f t="shared" si="169"/>
        <v>3096678.3952313238</v>
      </c>
      <c r="AN108" s="232">
        <v>6529.1200000000008</v>
      </c>
      <c r="AO108" s="4">
        <v>58.898346155824527</v>
      </c>
      <c r="AP108" s="231">
        <v>32009.7</v>
      </c>
      <c r="AQ108" s="232">
        <v>97</v>
      </c>
      <c r="AR108" s="232">
        <v>428</v>
      </c>
      <c r="AS108" s="231">
        <v>14143.8</v>
      </c>
      <c r="AT108">
        <v>36</v>
      </c>
      <c r="AU108" s="100">
        <f>'Weather Thunder Bay'!D120</f>
        <v>621</v>
      </c>
      <c r="AV108" s="100">
        <f>'Weather Thunder Bay'!E120</f>
        <v>0</v>
      </c>
      <c r="AW108" s="100">
        <f>'Weather Thunder Bay'!F120</f>
        <v>561</v>
      </c>
      <c r="AX108" s="100">
        <f>'Weather Thunder Bay'!G120</f>
        <v>0</v>
      </c>
      <c r="AY108" s="100">
        <f>'Weather Thunder Bay'!H120</f>
        <v>501</v>
      </c>
      <c r="AZ108" s="100">
        <f>'Weather Thunder Bay'!I120</f>
        <v>0</v>
      </c>
      <c r="BA108" s="100">
        <f>'Weather Thunder Bay'!J120</f>
        <v>441</v>
      </c>
      <c r="BB108" s="100">
        <f>'Weather Thunder Bay'!K120</f>
        <v>0</v>
      </c>
      <c r="BC108" s="100">
        <f>'Weather Thunder Bay'!L120</f>
        <v>381</v>
      </c>
      <c r="BD108" s="100">
        <f>'Weather Thunder Bay'!M120</f>
        <v>0</v>
      </c>
      <c r="BE108" s="100">
        <f>'Weather Thunder Bay'!N120</f>
        <v>321</v>
      </c>
      <c r="BF108" s="100">
        <f>'Weather Thunder Bay'!O120</f>
        <v>0</v>
      </c>
      <c r="BG108" s="100">
        <f>'Weather Thunder Bay'!P120</f>
        <v>261</v>
      </c>
      <c r="BH108" s="100">
        <f>'Weather Thunder Bay'!Q120</f>
        <v>0</v>
      </c>
      <c r="BI108" s="100">
        <f>'Weather Thunder Bay'!R120</f>
        <v>-0.70000000000000029</v>
      </c>
      <c r="BJ108" s="100">
        <f>'Weather Kenora'!D120</f>
        <v>666.6</v>
      </c>
      <c r="BK108" s="100">
        <f>'Weather Kenora'!E120</f>
        <v>0</v>
      </c>
      <c r="BL108" s="100">
        <f>'Weather Kenora'!F120</f>
        <v>606.6</v>
      </c>
      <c r="BM108" s="100">
        <f>'Weather Kenora'!G120</f>
        <v>0</v>
      </c>
      <c r="BN108" s="100">
        <f>'Weather Kenora'!H120</f>
        <v>546.6</v>
      </c>
      <c r="BO108" s="100">
        <f>'Weather Kenora'!I120</f>
        <v>0</v>
      </c>
      <c r="BP108" s="100">
        <f>'Weather Kenora'!J120</f>
        <v>486.6</v>
      </c>
      <c r="BQ108" s="100">
        <f>'Weather Kenora'!K120</f>
        <v>0</v>
      </c>
      <c r="BR108" s="100">
        <f>'Weather Kenora'!L120</f>
        <v>426.6</v>
      </c>
      <c r="BS108" s="100">
        <f>'Weather Kenora'!M120</f>
        <v>0</v>
      </c>
      <c r="BT108" s="100">
        <f>'Weather Kenora'!N120</f>
        <v>366.6</v>
      </c>
      <c r="BU108" s="100">
        <f>'Weather Kenora'!O120</f>
        <v>0</v>
      </c>
      <c r="BV108" s="100">
        <f>'Weather Kenora'!P120</f>
        <v>307.89999999999998</v>
      </c>
      <c r="BW108" s="100">
        <f>'Weather Kenora'!Q120</f>
        <v>1.3</v>
      </c>
      <c r="BX108" s="100">
        <f>'Weather Kenora'!R120</f>
        <v>-2.2199999999999998</v>
      </c>
      <c r="BY108" s="5">
        <f>'Economic Variables'!D122</f>
        <v>7584.2</v>
      </c>
      <c r="BZ108" s="5">
        <f>'Economic Variables'!E122</f>
        <v>7590.1</v>
      </c>
      <c r="CA108" s="5">
        <f>'Economic Variables'!F122</f>
        <v>62.6</v>
      </c>
      <c r="CB108" s="5">
        <f>'Economic Variables'!G122</f>
        <v>63.1</v>
      </c>
      <c r="CC108" s="68">
        <f>'Economic Variables'!H122</f>
        <v>752340.8</v>
      </c>
      <c r="CD108" s="5">
        <f>'Economic Variables'!I122</f>
        <v>9469.7000000000007</v>
      </c>
      <c r="CE108" s="5">
        <f>'Economic Variables'!J122</f>
        <v>8822.4</v>
      </c>
      <c r="CF108" s="5">
        <f>'Economic Variables'!K122</f>
        <v>443.3</v>
      </c>
      <c r="CG108" s="5">
        <f>'Economic Variables'!L122</f>
        <v>6279.5</v>
      </c>
      <c r="CH108" s="5">
        <f>'Economic Variables'!M122</f>
        <v>257.5</v>
      </c>
      <c r="CI108" s="5">
        <f>'Economic Variables'!N122</f>
        <v>1095.0999999999999</v>
      </c>
      <c r="CJ108" s="5">
        <f t="shared" si="278"/>
        <v>15749.2</v>
      </c>
      <c r="CK108" s="5">
        <f>'Economic Variables'!P122</f>
        <v>759875</v>
      </c>
      <c r="CL108" s="5">
        <f>'Economic Variables'!Q122</f>
        <v>8303</v>
      </c>
      <c r="CM108" s="5">
        <f>'Economic Variables'!R122</f>
        <v>7225</v>
      </c>
      <c r="CN108" s="5">
        <f>'Economic Variables'!S122</f>
        <v>3222</v>
      </c>
      <c r="CO108" s="5">
        <f>'Economic Variables'!W122</f>
        <v>62894.666666666621</v>
      </c>
      <c r="CP108" s="5">
        <f>'Economic Variables'!X122</f>
        <v>167</v>
      </c>
      <c r="CQ108" s="5">
        <f>'Economic Variables'!Y122</f>
        <v>10.333333333333334</v>
      </c>
      <c r="CR108" s="5">
        <f t="shared" si="282"/>
        <v>107</v>
      </c>
      <c r="CS108" s="69">
        <f t="shared" si="279"/>
        <v>2.0293837776852097</v>
      </c>
      <c r="CT108" s="5">
        <f t="shared" si="280"/>
        <v>11449</v>
      </c>
      <c r="CU108">
        <f t="shared" ref="CU108:DI108" si="296">CU96</f>
        <v>0</v>
      </c>
      <c r="CV108">
        <f t="shared" si="296"/>
        <v>0</v>
      </c>
      <c r="CW108">
        <f t="shared" si="296"/>
        <v>0</v>
      </c>
      <c r="CX108">
        <f t="shared" si="296"/>
        <v>0</v>
      </c>
      <c r="CY108">
        <f t="shared" si="296"/>
        <v>0</v>
      </c>
      <c r="CZ108">
        <f t="shared" si="296"/>
        <v>0</v>
      </c>
      <c r="DA108">
        <f t="shared" si="296"/>
        <v>0</v>
      </c>
      <c r="DB108">
        <f t="shared" si="296"/>
        <v>0</v>
      </c>
      <c r="DC108">
        <f t="shared" si="296"/>
        <v>0</v>
      </c>
      <c r="DD108">
        <f t="shared" si="296"/>
        <v>0</v>
      </c>
      <c r="DE108">
        <f t="shared" si="296"/>
        <v>1</v>
      </c>
      <c r="DF108">
        <f t="shared" si="296"/>
        <v>0</v>
      </c>
      <c r="DG108">
        <f t="shared" si="296"/>
        <v>0</v>
      </c>
      <c r="DH108">
        <f t="shared" si="296"/>
        <v>1</v>
      </c>
      <c r="DI108">
        <f t="shared" si="296"/>
        <v>1</v>
      </c>
      <c r="DJ108">
        <f t="shared" si="238"/>
        <v>30</v>
      </c>
      <c r="DK108">
        <v>22</v>
      </c>
      <c r="DL108">
        <v>1</v>
      </c>
      <c r="DM108">
        <v>0.5</v>
      </c>
      <c r="DN108">
        <f t="shared" si="207"/>
        <v>0.75</v>
      </c>
      <c r="DO108">
        <v>0</v>
      </c>
      <c r="DP108" s="61">
        <f t="shared" si="170"/>
        <v>621</v>
      </c>
      <c r="DQ108" s="61">
        <f t="shared" si="171"/>
        <v>0</v>
      </c>
      <c r="DR108" s="61">
        <f t="shared" si="172"/>
        <v>561</v>
      </c>
      <c r="DS108" s="61">
        <f t="shared" si="173"/>
        <v>0</v>
      </c>
      <c r="DT108" s="61">
        <f t="shared" si="174"/>
        <v>501</v>
      </c>
      <c r="DU108" s="61">
        <f t="shared" si="175"/>
        <v>0</v>
      </c>
      <c r="DV108" s="61">
        <f t="shared" si="176"/>
        <v>441</v>
      </c>
      <c r="DW108" s="61">
        <f t="shared" si="177"/>
        <v>0</v>
      </c>
      <c r="DX108" s="61">
        <f t="shared" si="178"/>
        <v>381</v>
      </c>
      <c r="DY108" s="61">
        <f t="shared" si="179"/>
        <v>0</v>
      </c>
      <c r="DZ108" s="61">
        <f t="shared" si="180"/>
        <v>321</v>
      </c>
      <c r="EA108" s="61">
        <f t="shared" si="181"/>
        <v>0</v>
      </c>
      <c r="EB108" s="61">
        <f t="shared" si="182"/>
        <v>261</v>
      </c>
      <c r="EC108" s="61">
        <f t="shared" si="183"/>
        <v>0</v>
      </c>
      <c r="ED108" s="61">
        <f t="shared" si="184"/>
        <v>666.6</v>
      </c>
      <c r="EE108" s="61">
        <f t="shared" si="185"/>
        <v>0</v>
      </c>
      <c r="EF108" s="61">
        <f t="shared" si="186"/>
        <v>606.6</v>
      </c>
      <c r="EG108" s="61">
        <f t="shared" si="187"/>
        <v>0</v>
      </c>
      <c r="EH108" s="61">
        <f t="shared" si="188"/>
        <v>546.6</v>
      </c>
      <c r="EI108" s="61">
        <f t="shared" si="189"/>
        <v>0</v>
      </c>
      <c r="EJ108" s="61">
        <f t="shared" si="190"/>
        <v>486.6</v>
      </c>
      <c r="EK108" s="61">
        <f t="shared" si="191"/>
        <v>0</v>
      </c>
      <c r="EL108" s="61">
        <f t="shared" si="192"/>
        <v>426.6</v>
      </c>
      <c r="EM108" s="61">
        <f t="shared" si="193"/>
        <v>0</v>
      </c>
      <c r="EN108" s="61">
        <f t="shared" si="194"/>
        <v>366.6</v>
      </c>
      <c r="EO108" s="61">
        <f t="shared" si="195"/>
        <v>0</v>
      </c>
      <c r="EP108" s="61">
        <f t="shared" si="196"/>
        <v>307.89999999999998</v>
      </c>
      <c r="EQ108" s="61">
        <f t="shared" si="197"/>
        <v>1.3</v>
      </c>
      <c r="ER108" s="67">
        <f t="shared" si="245"/>
        <v>21.198033998464776</v>
      </c>
      <c r="ES108" s="67">
        <f t="shared" si="246"/>
        <v>87.837570883141979</v>
      </c>
      <c r="ET108" s="67">
        <f t="shared" si="247"/>
        <v>2293.0561853914787</v>
      </c>
      <c r="EU108" s="67">
        <f t="shared" si="248"/>
        <v>49118.770049569001</v>
      </c>
      <c r="EV108" s="61">
        <f t="shared" si="249"/>
        <v>1681.5745359537509</v>
      </c>
      <c r="EW108" s="61">
        <f t="shared" si="250"/>
        <v>36020.431369683938</v>
      </c>
      <c r="EX108" s="16">
        <f t="shared" si="251"/>
        <v>30890030.749999814</v>
      </c>
      <c r="EY108" s="16">
        <f t="shared" si="252"/>
        <v>1714102.006746362</v>
      </c>
      <c r="EZ108" s="16">
        <f t="shared" si="253"/>
        <v>32604132.756746173</v>
      </c>
      <c r="FA108" s="16">
        <f t="shared" si="254"/>
        <v>50887.508005844706</v>
      </c>
      <c r="FB108" s="16">
        <f t="shared" si="255"/>
        <v>13091776.160000017</v>
      </c>
      <c r="FC108" s="16">
        <f t="shared" si="256"/>
        <v>1200687.6995833309</v>
      </c>
      <c r="FD108" s="16">
        <f t="shared" si="257"/>
        <v>14292463.859583348</v>
      </c>
      <c r="FE108" s="16">
        <f t="shared" si="258"/>
        <v>5442.9504566563874</v>
      </c>
      <c r="FF108" s="16">
        <f t="shared" si="259"/>
        <v>22895498.420000009</v>
      </c>
      <c r="FG108" s="16">
        <f t="shared" si="260"/>
        <v>1449555.8115429138</v>
      </c>
      <c r="FH108" s="16">
        <f t="shared" si="261"/>
        <v>24345054.231542923</v>
      </c>
      <c r="FI108" s="16">
        <f t="shared" si="262"/>
        <v>56938.69</v>
      </c>
      <c r="FJ108" s="16">
        <f t="shared" si="263"/>
        <v>480.09834615582452</v>
      </c>
      <c r="FK108" s="16">
        <f t="shared" si="264"/>
        <v>13344657.9</v>
      </c>
      <c r="FL108" s="16">
        <f t="shared" si="265"/>
        <v>2864536.2163577713</v>
      </c>
      <c r="FM108" s="16">
        <f t="shared" si="266"/>
        <v>16209194.116357772</v>
      </c>
      <c r="FN108" s="16">
        <f t="shared" si="267"/>
        <v>39846.44</v>
      </c>
      <c r="FO108" s="16">
        <f t="shared" si="268"/>
        <v>15</v>
      </c>
      <c r="FP108" s="16">
        <f t="shared" si="198"/>
        <v>570081.59999999986</v>
      </c>
      <c r="FQ108" s="16">
        <f t="shared" si="199"/>
        <v>1326.8799999999999</v>
      </c>
      <c r="FR108" s="16">
        <f t="shared" si="200"/>
        <v>13638</v>
      </c>
      <c r="FS108" s="16">
        <f t="shared" si="201"/>
        <v>8364.7934399999995</v>
      </c>
      <c r="FT108" s="16">
        <f t="shared" si="202"/>
        <v>22</v>
      </c>
      <c r="FU108" s="16">
        <f t="shared" si="203"/>
        <v>739</v>
      </c>
      <c r="FV108" s="16">
        <f t="shared" si="204"/>
        <v>177732.29999999996</v>
      </c>
      <c r="FW108" s="16">
        <f t="shared" si="205"/>
        <v>438</v>
      </c>
      <c r="FX108">
        <f t="shared" si="206"/>
        <v>465.75</v>
      </c>
      <c r="FY108">
        <f t="shared" si="234"/>
        <v>0</v>
      </c>
      <c r="FZ108">
        <f t="shared" si="235"/>
        <v>420.75</v>
      </c>
      <c r="GA108">
        <f t="shared" si="236"/>
        <v>0</v>
      </c>
      <c r="GB108">
        <f t="shared" si="209"/>
        <v>375.75</v>
      </c>
      <c r="GC108">
        <f t="shared" si="210"/>
        <v>0</v>
      </c>
      <c r="GD108">
        <f t="shared" si="211"/>
        <v>330.75</v>
      </c>
      <c r="GE108">
        <f t="shared" si="212"/>
        <v>0</v>
      </c>
      <c r="GF108">
        <f t="shared" si="213"/>
        <v>285.75</v>
      </c>
      <c r="GG108">
        <f t="shared" si="214"/>
        <v>0</v>
      </c>
      <c r="GH108">
        <f t="shared" si="215"/>
        <v>240.75</v>
      </c>
      <c r="GI108">
        <f t="shared" si="216"/>
        <v>0</v>
      </c>
      <c r="GJ108">
        <f t="shared" si="217"/>
        <v>195.75</v>
      </c>
      <c r="GK108">
        <f t="shared" si="218"/>
        <v>0</v>
      </c>
      <c r="GL108">
        <f t="shared" si="219"/>
        <v>-0.52500000000000024</v>
      </c>
      <c r="GM108">
        <f t="shared" si="220"/>
        <v>499.95000000000005</v>
      </c>
      <c r="GN108">
        <f t="shared" si="221"/>
        <v>0</v>
      </c>
      <c r="GO108">
        <f t="shared" si="222"/>
        <v>454.95000000000005</v>
      </c>
      <c r="GP108">
        <f t="shared" si="223"/>
        <v>0</v>
      </c>
      <c r="GQ108">
        <f t="shared" si="224"/>
        <v>409.95000000000005</v>
      </c>
      <c r="GR108">
        <f t="shared" si="225"/>
        <v>0</v>
      </c>
      <c r="GS108">
        <f t="shared" si="226"/>
        <v>364.95000000000005</v>
      </c>
      <c r="GT108">
        <f t="shared" si="227"/>
        <v>0</v>
      </c>
      <c r="GU108">
        <f t="shared" si="228"/>
        <v>319.95000000000005</v>
      </c>
      <c r="GV108">
        <f t="shared" si="229"/>
        <v>0</v>
      </c>
      <c r="GW108">
        <f t="shared" si="230"/>
        <v>274.95000000000005</v>
      </c>
      <c r="GX108">
        <f t="shared" si="231"/>
        <v>0</v>
      </c>
      <c r="GY108">
        <f t="shared" si="232"/>
        <v>230.92499999999998</v>
      </c>
      <c r="GZ108">
        <f t="shared" si="233"/>
        <v>0.97500000000000009</v>
      </c>
      <c r="HA108" s="2">
        <f t="shared" si="292"/>
        <v>71</v>
      </c>
      <c r="HB108" s="2">
        <f t="shared" si="292"/>
        <v>59</v>
      </c>
      <c r="HC108" s="2">
        <f t="shared" si="292"/>
        <v>47</v>
      </c>
      <c r="HD108" s="2">
        <f t="shared" si="292"/>
        <v>35</v>
      </c>
      <c r="HE108" s="2">
        <f t="shared" si="292"/>
        <v>23</v>
      </c>
    </row>
    <row r="109" spans="1:213" x14ac:dyDescent="0.25">
      <c r="A109" s="3">
        <v>44531</v>
      </c>
      <c r="B109">
        <f t="shared" si="277"/>
        <v>2021</v>
      </c>
      <c r="C109" s="2">
        <v>34355180.099999808</v>
      </c>
      <c r="D109" s="2">
        <f>VLOOKUP(B109,'Historic CDM'!$B$127:$I$138,2,FALSE)/12</f>
        <v>1570007.5422371337</v>
      </c>
      <c r="E109" s="2">
        <f t="shared" si="163"/>
        <v>35925187.642236941</v>
      </c>
      <c r="F109" s="2">
        <v>46131.617665345744</v>
      </c>
      <c r="G109" s="230">
        <v>13186414.49999998</v>
      </c>
      <c r="H109" s="2">
        <f>VLOOKUP(B109,'Historic CDM'!$B$127:$I$138,3,FALSE)/12</f>
        <v>1124527.6668029504</v>
      </c>
      <c r="I109" s="2">
        <f t="shared" si="164"/>
        <v>14310942.16680293</v>
      </c>
      <c r="J109" s="230">
        <v>4711.0876966966534</v>
      </c>
      <c r="K109" s="230">
        <v>22941600.019999996</v>
      </c>
      <c r="L109" s="2">
        <f>VLOOKUP(B109,'Historic CDM'!$B$127:$I$138,4,FALSE)/12</f>
        <v>1202252.1263115902</v>
      </c>
      <c r="M109" s="2">
        <f t="shared" si="165"/>
        <v>24143852.146311585</v>
      </c>
      <c r="N109" s="234">
        <v>52377.17</v>
      </c>
      <c r="O109" s="16">
        <v>419.6</v>
      </c>
      <c r="P109" s="230">
        <v>12977882.16</v>
      </c>
      <c r="Q109" s="231">
        <f>VLOOKUP(B109,'Historic CDM'!$B$127:$I$138,5,FALSE)/12</f>
        <v>2864536.2163577713</v>
      </c>
      <c r="R109" s="2">
        <f t="shared" si="166"/>
        <v>15842418.376357771</v>
      </c>
      <c r="S109" s="2">
        <v>41537.82</v>
      </c>
      <c r="T109" s="231">
        <v>15</v>
      </c>
      <c r="U109" s="230">
        <v>587778.60000000009</v>
      </c>
      <c r="V109" s="2">
        <v>1229.8799999999999</v>
      </c>
      <c r="W109" s="2">
        <v>13210</v>
      </c>
      <c r="X109" s="231">
        <v>8364.7934399999995</v>
      </c>
      <c r="Y109" s="2">
        <v>22</v>
      </c>
      <c r="Z109" s="231">
        <v>118</v>
      </c>
      <c r="AA109" s="233">
        <v>163588.86000000002</v>
      </c>
      <c r="AB109" s="232">
        <v>402</v>
      </c>
      <c r="AC109" s="237">
        <v>4080447.0200000065</v>
      </c>
      <c r="AD109" s="231">
        <f>VLOOKUP(B109,'Historic CDM'!$N$127:$S$138,2,FALSE)/12</f>
        <v>144094.46450922822</v>
      </c>
      <c r="AE109" s="2">
        <f t="shared" si="167"/>
        <v>4224541.4845092343</v>
      </c>
      <c r="AF109" s="246">
        <v>4792.6363375766068</v>
      </c>
      <c r="AG109" s="231">
        <v>2205970.1900000018</v>
      </c>
      <c r="AH109" s="231">
        <f>VLOOKUP(B109,'Historic CDM'!$N$127:$S$138,3,FALSE)/12</f>
        <v>76160.032780380556</v>
      </c>
      <c r="AI109" s="2">
        <f t="shared" si="168"/>
        <v>2282130.2227803823</v>
      </c>
      <c r="AJ109" s="247">
        <v>732.88753163154024</v>
      </c>
      <c r="AK109" s="231">
        <v>3219611.91</v>
      </c>
      <c r="AL109" s="231">
        <f>VLOOKUP(B109,'Historic CDM'!$N$127:$S$138,4,FALSE)/12</f>
        <v>247303.6852313237</v>
      </c>
      <c r="AM109" s="2">
        <f t="shared" si="169"/>
        <v>3466915.595231324</v>
      </c>
      <c r="AN109" s="232">
        <v>7325.6399999999985</v>
      </c>
      <c r="AO109" s="4">
        <v>58.949173077912263</v>
      </c>
      <c r="AP109" s="231">
        <v>33076.69</v>
      </c>
      <c r="AQ109" s="232">
        <v>97</v>
      </c>
      <c r="AR109" s="232">
        <v>428</v>
      </c>
      <c r="AS109" s="231">
        <v>14614.949999999999</v>
      </c>
      <c r="AT109">
        <v>36</v>
      </c>
      <c r="AU109" s="100">
        <f>'Weather Thunder Bay'!D121</f>
        <v>891.2</v>
      </c>
      <c r="AV109" s="100">
        <f>'Weather Thunder Bay'!E121</f>
        <v>0</v>
      </c>
      <c r="AW109" s="100">
        <f>'Weather Thunder Bay'!F121</f>
        <v>829.2</v>
      </c>
      <c r="AX109" s="100">
        <f>'Weather Thunder Bay'!G121</f>
        <v>0</v>
      </c>
      <c r="AY109" s="100">
        <f>'Weather Thunder Bay'!H121</f>
        <v>767.2</v>
      </c>
      <c r="AZ109" s="100">
        <f>'Weather Thunder Bay'!I121</f>
        <v>0</v>
      </c>
      <c r="BA109" s="100">
        <f>'Weather Thunder Bay'!J121</f>
        <v>705.2</v>
      </c>
      <c r="BB109" s="100">
        <f>'Weather Thunder Bay'!K121</f>
        <v>0</v>
      </c>
      <c r="BC109" s="100">
        <f>'Weather Thunder Bay'!L121</f>
        <v>643.20000000000005</v>
      </c>
      <c r="BD109" s="100">
        <f>'Weather Thunder Bay'!M121</f>
        <v>0</v>
      </c>
      <c r="BE109" s="100">
        <f>'Weather Thunder Bay'!N121</f>
        <v>581.20000000000005</v>
      </c>
      <c r="BF109" s="100">
        <f>'Weather Thunder Bay'!O121</f>
        <v>0</v>
      </c>
      <c r="BG109" s="100">
        <f>'Weather Thunder Bay'!P121</f>
        <v>519.20000000000005</v>
      </c>
      <c r="BH109" s="100">
        <f>'Weather Thunder Bay'!Q121</f>
        <v>0</v>
      </c>
      <c r="BI109" s="100">
        <f>'Weather Thunder Bay'!R121</f>
        <v>-8.7483870967741932</v>
      </c>
      <c r="BJ109" s="100">
        <f>'Weather Kenora'!D121</f>
        <v>1005.8</v>
      </c>
      <c r="BK109" s="100">
        <f>'Weather Kenora'!E121</f>
        <v>0</v>
      </c>
      <c r="BL109" s="100">
        <f>'Weather Kenora'!F121</f>
        <v>943.8</v>
      </c>
      <c r="BM109" s="100">
        <f>'Weather Kenora'!G121</f>
        <v>0</v>
      </c>
      <c r="BN109" s="100">
        <f>'Weather Kenora'!H121</f>
        <v>881.8</v>
      </c>
      <c r="BO109" s="100">
        <f>'Weather Kenora'!I121</f>
        <v>0</v>
      </c>
      <c r="BP109" s="100">
        <f>'Weather Kenora'!J121</f>
        <v>819.8</v>
      </c>
      <c r="BQ109" s="100">
        <f>'Weather Kenora'!K121</f>
        <v>0</v>
      </c>
      <c r="BR109" s="100">
        <f>'Weather Kenora'!L121</f>
        <v>757.8</v>
      </c>
      <c r="BS109" s="100">
        <f>'Weather Kenora'!M121</f>
        <v>0</v>
      </c>
      <c r="BT109" s="100">
        <f>'Weather Kenora'!N121</f>
        <v>695.8</v>
      </c>
      <c r="BU109" s="100">
        <f>'Weather Kenora'!O121</f>
        <v>0</v>
      </c>
      <c r="BV109" s="100">
        <f>'Weather Kenora'!P121</f>
        <v>633.79999999999995</v>
      </c>
      <c r="BW109" s="100">
        <f>'Weather Kenora'!Q121</f>
        <v>0</v>
      </c>
      <c r="BX109" s="100">
        <f>'Weather Kenora'!R121</f>
        <v>-12.445161290322583</v>
      </c>
      <c r="BY109" s="5">
        <f>'Economic Variables'!D123</f>
        <v>7632.7</v>
      </c>
      <c r="BZ109" s="5">
        <f>'Economic Variables'!E123</f>
        <v>7647.5</v>
      </c>
      <c r="CA109" s="5">
        <f>'Economic Variables'!F123</f>
        <v>62.8</v>
      </c>
      <c r="CB109" s="5">
        <f>'Economic Variables'!G123</f>
        <v>62.9</v>
      </c>
      <c r="CC109" s="68">
        <f>'Economic Variables'!H123</f>
        <v>752340.8</v>
      </c>
      <c r="CD109" s="5">
        <f>'Economic Variables'!I123</f>
        <v>9469.7000000000007</v>
      </c>
      <c r="CE109" s="5">
        <f>'Economic Variables'!J123</f>
        <v>8822.4</v>
      </c>
      <c r="CF109" s="5">
        <f>'Economic Variables'!K123</f>
        <v>443.3</v>
      </c>
      <c r="CG109" s="5">
        <f>'Economic Variables'!L123</f>
        <v>6279.5</v>
      </c>
      <c r="CH109" s="5">
        <f>'Economic Variables'!M123</f>
        <v>257.5</v>
      </c>
      <c r="CI109" s="5">
        <f>'Economic Variables'!N123</f>
        <v>1095.0999999999999</v>
      </c>
      <c r="CJ109" s="5">
        <f t="shared" si="278"/>
        <v>15749.2</v>
      </c>
      <c r="CK109" s="5">
        <f>'Economic Variables'!P123</f>
        <v>759875</v>
      </c>
      <c r="CL109" s="5">
        <f>'Economic Variables'!Q123</f>
        <v>8303</v>
      </c>
      <c r="CM109" s="5">
        <f>'Economic Variables'!R123</f>
        <v>7225</v>
      </c>
      <c r="CN109" s="5">
        <f>'Economic Variables'!S123</f>
        <v>3222</v>
      </c>
      <c r="CO109" s="5">
        <f>'Economic Variables'!W123</f>
        <v>64940.999999999956</v>
      </c>
      <c r="CP109" s="5">
        <f>'Economic Variables'!X123</f>
        <v>171</v>
      </c>
      <c r="CQ109" s="5">
        <f>'Economic Variables'!Y123</f>
        <v>12</v>
      </c>
      <c r="CR109" s="5">
        <f t="shared" si="282"/>
        <v>108</v>
      </c>
      <c r="CS109" s="69">
        <f t="shared" si="279"/>
        <v>2.0334237554869499</v>
      </c>
      <c r="CT109" s="5">
        <f t="shared" si="280"/>
        <v>11664</v>
      </c>
      <c r="CU109">
        <f t="shared" ref="CU109:DI109" si="297">CU97</f>
        <v>0</v>
      </c>
      <c r="CV109">
        <f t="shared" si="297"/>
        <v>0</v>
      </c>
      <c r="CW109">
        <f t="shared" si="297"/>
        <v>0</v>
      </c>
      <c r="CX109">
        <f t="shared" si="297"/>
        <v>0</v>
      </c>
      <c r="CY109">
        <f t="shared" si="297"/>
        <v>0</v>
      </c>
      <c r="CZ109">
        <f t="shared" si="297"/>
        <v>0</v>
      </c>
      <c r="DA109">
        <f t="shared" si="297"/>
        <v>0</v>
      </c>
      <c r="DB109">
        <f t="shared" si="297"/>
        <v>0</v>
      </c>
      <c r="DC109">
        <f t="shared" si="297"/>
        <v>0</v>
      </c>
      <c r="DD109">
        <f t="shared" si="297"/>
        <v>0</v>
      </c>
      <c r="DE109">
        <f t="shared" si="297"/>
        <v>0</v>
      </c>
      <c r="DF109">
        <f t="shared" si="297"/>
        <v>1</v>
      </c>
      <c r="DG109">
        <f t="shared" si="297"/>
        <v>0</v>
      </c>
      <c r="DH109">
        <f t="shared" si="297"/>
        <v>0</v>
      </c>
      <c r="DI109">
        <f t="shared" si="297"/>
        <v>0</v>
      </c>
      <c r="DJ109">
        <f t="shared" si="238"/>
        <v>31</v>
      </c>
      <c r="DK109">
        <v>21</v>
      </c>
      <c r="DL109">
        <v>1</v>
      </c>
      <c r="DM109">
        <v>0.5</v>
      </c>
      <c r="DN109">
        <f t="shared" si="207"/>
        <v>0.75</v>
      </c>
      <c r="DO109">
        <v>0</v>
      </c>
      <c r="DP109" s="61">
        <f t="shared" si="170"/>
        <v>891.2</v>
      </c>
      <c r="DQ109" s="61">
        <f t="shared" si="171"/>
        <v>0</v>
      </c>
      <c r="DR109" s="61">
        <f t="shared" si="172"/>
        <v>829.2</v>
      </c>
      <c r="DS109" s="61">
        <f t="shared" si="173"/>
        <v>0</v>
      </c>
      <c r="DT109" s="61">
        <f t="shared" si="174"/>
        <v>767.2</v>
      </c>
      <c r="DU109" s="61">
        <f t="shared" si="175"/>
        <v>0</v>
      </c>
      <c r="DV109" s="61">
        <f t="shared" si="176"/>
        <v>705.2</v>
      </c>
      <c r="DW109" s="61">
        <f t="shared" si="177"/>
        <v>0</v>
      </c>
      <c r="DX109" s="61">
        <f t="shared" si="178"/>
        <v>643.20000000000005</v>
      </c>
      <c r="DY109" s="61">
        <f t="shared" si="179"/>
        <v>0</v>
      </c>
      <c r="DZ109" s="61">
        <f t="shared" si="180"/>
        <v>581.20000000000005</v>
      </c>
      <c r="EA109" s="61">
        <f t="shared" si="181"/>
        <v>0</v>
      </c>
      <c r="EB109" s="61">
        <f t="shared" si="182"/>
        <v>519.20000000000005</v>
      </c>
      <c r="EC109" s="61">
        <f t="shared" si="183"/>
        <v>0</v>
      </c>
      <c r="ED109" s="61">
        <f t="shared" si="184"/>
        <v>1005.8</v>
      </c>
      <c r="EE109" s="61">
        <f t="shared" si="185"/>
        <v>0</v>
      </c>
      <c r="EF109" s="61">
        <f t="shared" si="186"/>
        <v>943.8</v>
      </c>
      <c r="EG109" s="61">
        <f t="shared" si="187"/>
        <v>0</v>
      </c>
      <c r="EH109" s="61">
        <f t="shared" si="188"/>
        <v>881.8</v>
      </c>
      <c r="EI109" s="61">
        <f t="shared" si="189"/>
        <v>0</v>
      </c>
      <c r="EJ109" s="61">
        <f t="shared" si="190"/>
        <v>819.8</v>
      </c>
      <c r="EK109" s="61">
        <f t="shared" si="191"/>
        <v>0</v>
      </c>
      <c r="EL109" s="61">
        <f t="shared" si="192"/>
        <v>757.8</v>
      </c>
      <c r="EM109" s="61">
        <f t="shared" si="193"/>
        <v>0</v>
      </c>
      <c r="EN109" s="61">
        <f t="shared" si="194"/>
        <v>695.8</v>
      </c>
      <c r="EO109" s="61">
        <f t="shared" si="195"/>
        <v>0</v>
      </c>
      <c r="EP109" s="61">
        <f t="shared" si="196"/>
        <v>633.79999999999995</v>
      </c>
      <c r="EQ109" s="61">
        <f t="shared" si="197"/>
        <v>0</v>
      </c>
      <c r="ER109" s="67">
        <f t="shared" si="245"/>
        <v>25.121100871081609</v>
      </c>
      <c r="ES109" s="67">
        <f t="shared" si="246"/>
        <v>97.990809219496782</v>
      </c>
      <c r="ET109" s="67">
        <f t="shared" si="247"/>
        <v>2740.007733704615</v>
      </c>
      <c r="EU109" s="67">
        <f t="shared" si="248"/>
        <v>50293.391670977049</v>
      </c>
      <c r="EV109" s="61">
        <f t="shared" si="249"/>
        <v>1856.1342712192552</v>
      </c>
      <c r="EW109" s="61">
        <f t="shared" si="250"/>
        <v>34069.716938403813</v>
      </c>
      <c r="EX109" s="16">
        <f t="shared" si="251"/>
        <v>38435627.119999811</v>
      </c>
      <c r="EY109" s="16">
        <f t="shared" si="252"/>
        <v>1714102.006746362</v>
      </c>
      <c r="EZ109" s="16">
        <f t="shared" si="253"/>
        <v>40149729.126746178</v>
      </c>
      <c r="FA109" s="16">
        <f t="shared" si="254"/>
        <v>50924.254002922353</v>
      </c>
      <c r="FB109" s="16">
        <f t="shared" si="255"/>
        <v>15392384.689999981</v>
      </c>
      <c r="FC109" s="16">
        <f t="shared" si="256"/>
        <v>1200687.6995833309</v>
      </c>
      <c r="FD109" s="16">
        <f t="shared" si="257"/>
        <v>16593072.389583312</v>
      </c>
      <c r="FE109" s="16">
        <f t="shared" si="258"/>
        <v>5443.9752283281941</v>
      </c>
      <c r="FF109" s="16">
        <f t="shared" si="259"/>
        <v>26161211.929999996</v>
      </c>
      <c r="FG109" s="16">
        <f t="shared" si="260"/>
        <v>1449555.8115429138</v>
      </c>
      <c r="FH109" s="16">
        <f t="shared" si="261"/>
        <v>27610767.741542909</v>
      </c>
      <c r="FI109" s="16">
        <f t="shared" si="262"/>
        <v>59702.81</v>
      </c>
      <c r="FJ109" s="16">
        <f t="shared" si="263"/>
        <v>478.54917307791231</v>
      </c>
      <c r="FK109" s="16">
        <f t="shared" si="264"/>
        <v>12977882.16</v>
      </c>
      <c r="FL109" s="16">
        <f t="shared" si="265"/>
        <v>2864536.2163577713</v>
      </c>
      <c r="FM109" s="16">
        <f t="shared" si="266"/>
        <v>15842418.376357771</v>
      </c>
      <c r="FN109" s="16">
        <f t="shared" si="267"/>
        <v>41537.82</v>
      </c>
      <c r="FO109" s="16">
        <f t="shared" si="268"/>
        <v>15</v>
      </c>
      <c r="FP109" s="16">
        <f t="shared" si="198"/>
        <v>620855.29</v>
      </c>
      <c r="FQ109" s="16">
        <f t="shared" si="199"/>
        <v>1326.8799999999999</v>
      </c>
      <c r="FR109" s="16">
        <f t="shared" si="200"/>
        <v>13638</v>
      </c>
      <c r="FS109" s="16">
        <f t="shared" si="201"/>
        <v>8364.7934399999995</v>
      </c>
      <c r="FT109" s="16">
        <f t="shared" si="202"/>
        <v>22</v>
      </c>
      <c r="FU109" s="16">
        <f t="shared" si="203"/>
        <v>1009.2</v>
      </c>
      <c r="FV109" s="16">
        <f t="shared" si="204"/>
        <v>178203.81000000003</v>
      </c>
      <c r="FW109" s="16">
        <f t="shared" si="205"/>
        <v>438</v>
      </c>
      <c r="FX109">
        <f t="shared" si="206"/>
        <v>668.40000000000009</v>
      </c>
      <c r="FY109">
        <f t="shared" si="234"/>
        <v>0</v>
      </c>
      <c r="FZ109">
        <f t="shared" si="235"/>
        <v>621.90000000000009</v>
      </c>
      <c r="GA109">
        <f t="shared" si="236"/>
        <v>0</v>
      </c>
      <c r="GB109">
        <f t="shared" si="209"/>
        <v>575.40000000000009</v>
      </c>
      <c r="GC109">
        <f t="shared" si="210"/>
        <v>0</v>
      </c>
      <c r="GD109">
        <f t="shared" si="211"/>
        <v>528.90000000000009</v>
      </c>
      <c r="GE109">
        <f t="shared" si="212"/>
        <v>0</v>
      </c>
      <c r="GF109">
        <f t="shared" si="213"/>
        <v>482.40000000000003</v>
      </c>
      <c r="GG109">
        <f t="shared" si="214"/>
        <v>0</v>
      </c>
      <c r="GH109">
        <f t="shared" si="215"/>
        <v>435.90000000000003</v>
      </c>
      <c r="GI109">
        <f t="shared" si="216"/>
        <v>0</v>
      </c>
      <c r="GJ109">
        <f t="shared" si="217"/>
        <v>389.40000000000003</v>
      </c>
      <c r="GK109">
        <f t="shared" si="218"/>
        <v>0</v>
      </c>
      <c r="GL109">
        <f t="shared" si="219"/>
        <v>-6.5612903225806445</v>
      </c>
      <c r="GM109">
        <f t="shared" si="220"/>
        <v>754.34999999999991</v>
      </c>
      <c r="GN109">
        <f t="shared" si="221"/>
        <v>0</v>
      </c>
      <c r="GO109">
        <f t="shared" si="222"/>
        <v>707.84999999999991</v>
      </c>
      <c r="GP109">
        <f t="shared" si="223"/>
        <v>0</v>
      </c>
      <c r="GQ109">
        <f t="shared" si="224"/>
        <v>661.34999999999991</v>
      </c>
      <c r="GR109">
        <f t="shared" si="225"/>
        <v>0</v>
      </c>
      <c r="GS109">
        <f t="shared" si="226"/>
        <v>614.84999999999991</v>
      </c>
      <c r="GT109">
        <f t="shared" si="227"/>
        <v>0</v>
      </c>
      <c r="GU109">
        <f t="shared" si="228"/>
        <v>568.34999999999991</v>
      </c>
      <c r="GV109">
        <f t="shared" si="229"/>
        <v>0</v>
      </c>
      <c r="GW109">
        <f t="shared" si="230"/>
        <v>521.84999999999991</v>
      </c>
      <c r="GX109">
        <f t="shared" si="231"/>
        <v>0</v>
      </c>
      <c r="GY109">
        <f t="shared" si="232"/>
        <v>475.34999999999997</v>
      </c>
      <c r="GZ109">
        <f t="shared" si="233"/>
        <v>0</v>
      </c>
      <c r="HA109" s="2">
        <f t="shared" si="292"/>
        <v>72</v>
      </c>
      <c r="HB109" s="2">
        <f t="shared" si="292"/>
        <v>60</v>
      </c>
      <c r="HC109" s="2">
        <f t="shared" si="292"/>
        <v>48</v>
      </c>
      <c r="HD109" s="2">
        <f t="shared" si="292"/>
        <v>36</v>
      </c>
      <c r="HE109" s="2">
        <f t="shared" si="292"/>
        <v>24</v>
      </c>
    </row>
    <row r="110" spans="1:213" x14ac:dyDescent="0.25">
      <c r="A110" s="3">
        <v>44562</v>
      </c>
      <c r="B110">
        <f t="shared" ref="B110:B115" si="298">YEAR(A110)</f>
        <v>2022</v>
      </c>
      <c r="C110" s="2">
        <v>37862697</v>
      </c>
      <c r="D110" s="2">
        <f>VLOOKUP(B110,'Historic CDM'!$B$127:$I$138,2,FALSE)/12</f>
        <v>1598132.9315137069</v>
      </c>
      <c r="E110" s="2">
        <f t="shared" si="163"/>
        <v>39460829.931513704</v>
      </c>
      <c r="F110" s="2">
        <v>46144.308832672876</v>
      </c>
      <c r="G110" s="230">
        <v>14764994</v>
      </c>
      <c r="H110" s="2">
        <f>VLOOKUP(B110,'Historic CDM'!$B$127:$I$138,3,FALSE)/12</f>
        <v>1145866.8365268551</v>
      </c>
      <c r="I110" s="2">
        <f t="shared" si="164"/>
        <v>15910860.836526856</v>
      </c>
      <c r="J110" s="230">
        <v>4711.5438483483267</v>
      </c>
      <c r="K110" s="230">
        <v>25157371</v>
      </c>
      <c r="L110" s="2">
        <f>VLOOKUP(B110,'Historic CDM'!$B$127:$I$138,4,FALSE)/12</f>
        <v>1284550.5616290413</v>
      </c>
      <c r="M110" s="2">
        <f t="shared" si="165"/>
        <v>26441921.561629042</v>
      </c>
      <c r="N110" s="234">
        <v>51595.099999999991</v>
      </c>
      <c r="O110" s="16">
        <v>419.6</v>
      </c>
      <c r="P110" s="230">
        <v>12061473.800000001</v>
      </c>
      <c r="Q110" s="231">
        <f>VLOOKUP(B110,'Historic CDM'!$B$127:$I$138,5,FALSE)/12</f>
        <v>2886603.74153519</v>
      </c>
      <c r="R110" s="2">
        <f t="shared" si="166"/>
        <v>14948077.541535191</v>
      </c>
      <c r="S110" s="2">
        <v>38603.1</v>
      </c>
      <c r="T110" s="231">
        <v>15</v>
      </c>
      <c r="U110" s="230">
        <v>571892.65</v>
      </c>
      <c r="V110" s="2">
        <v>1229.8799999999999</v>
      </c>
      <c r="W110" s="2">
        <v>13210</v>
      </c>
      <c r="X110" s="231">
        <v>8364.7934399999995</v>
      </c>
      <c r="Y110" s="2">
        <v>22</v>
      </c>
      <c r="Z110" s="231">
        <v>118</v>
      </c>
      <c r="AA110" s="233">
        <v>163588.86000000002</v>
      </c>
      <c r="AB110" s="232">
        <v>402</v>
      </c>
      <c r="AC110" s="237">
        <v>4760858.5199999977</v>
      </c>
      <c r="AD110" s="231">
        <f>VLOOKUP(B110,'Historic CDM'!$N$127:$S$138,2,FALSE)/12</f>
        <v>146938.98222354503</v>
      </c>
      <c r="AE110" s="2">
        <f t="shared" si="167"/>
        <v>4907797.5022235429</v>
      </c>
      <c r="AF110" s="246">
        <v>4793.8181687883034</v>
      </c>
      <c r="AG110" s="231">
        <v>2459071.9399999981</v>
      </c>
      <c r="AH110" s="231">
        <f>VLOOKUP(B110,'Historic CDM'!$N$127:$S$138,3,FALSE)/12</f>
        <v>82045.477802466485</v>
      </c>
      <c r="AI110" s="2">
        <f t="shared" si="168"/>
        <v>2541117.4178024647</v>
      </c>
      <c r="AJ110" s="247">
        <v>732.94376581577012</v>
      </c>
      <c r="AK110" s="231">
        <v>3409442.9699999997</v>
      </c>
      <c r="AL110" s="231">
        <f>VLOOKUP(B110,'Historic CDM'!$N$127:$S$138,4,FALSE)/12</f>
        <v>278548.78268125124</v>
      </c>
      <c r="AM110" s="2">
        <f t="shared" si="169"/>
        <v>3687991.7526812511</v>
      </c>
      <c r="AN110" s="232">
        <v>7328.9299999999994</v>
      </c>
      <c r="AO110" s="4">
        <v>59.474586538956132</v>
      </c>
      <c r="AP110" s="231">
        <v>45104.69</v>
      </c>
      <c r="AQ110" s="232">
        <v>97</v>
      </c>
      <c r="AR110" s="232">
        <v>428</v>
      </c>
      <c r="AS110" s="231">
        <v>14614.949999999999</v>
      </c>
      <c r="AT110">
        <v>36</v>
      </c>
      <c r="AU110" s="100">
        <f>'Weather Thunder Bay'!D122</f>
        <v>1182.8</v>
      </c>
      <c r="AV110" s="100">
        <f>'Weather Thunder Bay'!E122</f>
        <v>0</v>
      </c>
      <c r="AW110" s="100">
        <f>'Weather Thunder Bay'!F122</f>
        <v>1120.8</v>
      </c>
      <c r="AX110" s="100">
        <f>'Weather Thunder Bay'!G122</f>
        <v>0</v>
      </c>
      <c r="AY110" s="100">
        <f>'Weather Thunder Bay'!H122</f>
        <v>1058.8</v>
      </c>
      <c r="AZ110" s="100">
        <f>'Weather Thunder Bay'!I122</f>
        <v>0</v>
      </c>
      <c r="BA110" s="100">
        <f>'Weather Thunder Bay'!J122</f>
        <v>996.8</v>
      </c>
      <c r="BB110" s="100">
        <f>'Weather Thunder Bay'!K122</f>
        <v>0</v>
      </c>
      <c r="BC110" s="100">
        <f>'Weather Thunder Bay'!L122</f>
        <v>934.8</v>
      </c>
      <c r="BD110" s="100">
        <f>'Weather Thunder Bay'!M122</f>
        <v>0</v>
      </c>
      <c r="BE110" s="100">
        <f>'Weather Thunder Bay'!N122</f>
        <v>872.8</v>
      </c>
      <c r="BF110" s="100">
        <f>'Weather Thunder Bay'!O122</f>
        <v>0</v>
      </c>
      <c r="BG110" s="100">
        <f>'Weather Thunder Bay'!P122</f>
        <v>810.8</v>
      </c>
      <c r="BH110" s="100">
        <f>'Weather Thunder Bay'!Q122</f>
        <v>0</v>
      </c>
      <c r="BI110" s="100">
        <f>'Weather Thunder Bay'!R122</f>
        <v>-18.154838709677417</v>
      </c>
      <c r="BJ110" s="100">
        <f>'Weather Kenora'!D122</f>
        <v>1236.7</v>
      </c>
      <c r="BK110" s="100">
        <f>'Weather Kenora'!E122</f>
        <v>0</v>
      </c>
      <c r="BL110" s="100">
        <f>'Weather Kenora'!F122</f>
        <v>1174.7</v>
      </c>
      <c r="BM110" s="100">
        <f>'Weather Kenora'!G122</f>
        <v>0</v>
      </c>
      <c r="BN110" s="100">
        <f>'Weather Kenora'!H122</f>
        <v>1112.7</v>
      </c>
      <c r="BO110" s="100">
        <f>'Weather Kenora'!I122</f>
        <v>0</v>
      </c>
      <c r="BP110" s="100">
        <f>'Weather Kenora'!J122</f>
        <v>1050.7</v>
      </c>
      <c r="BQ110" s="100">
        <f>'Weather Kenora'!K122</f>
        <v>0</v>
      </c>
      <c r="BR110" s="100">
        <f>'Weather Kenora'!L122</f>
        <v>988.7</v>
      </c>
      <c r="BS110" s="100">
        <f>'Weather Kenora'!M122</f>
        <v>0</v>
      </c>
      <c r="BT110" s="100">
        <f>'Weather Kenora'!N122</f>
        <v>926.7</v>
      </c>
      <c r="BU110" s="100">
        <f>'Weather Kenora'!O122</f>
        <v>0</v>
      </c>
      <c r="BV110" s="100">
        <f>'Weather Kenora'!P122</f>
        <v>864.7</v>
      </c>
      <c r="BW110" s="100">
        <f>'Weather Kenora'!Q122</f>
        <v>0</v>
      </c>
      <c r="BX110" s="100">
        <f>'Weather Kenora'!R122</f>
        <v>-19.893548387096768</v>
      </c>
      <c r="BY110" s="5">
        <f>'Economic Variables'!D124</f>
        <v>7620</v>
      </c>
      <c r="BZ110" s="5">
        <f>'Economic Variables'!E124</f>
        <v>7595.1</v>
      </c>
      <c r="CA110" s="5">
        <f>'Economic Variables'!F124</f>
        <v>63.3</v>
      </c>
      <c r="CB110" s="5">
        <f>'Economic Variables'!G124</f>
        <v>62.8</v>
      </c>
      <c r="CC110" s="68">
        <f>'Economic Variables'!H124</f>
        <v>779989.32440000004</v>
      </c>
      <c r="CD110" s="5">
        <f>'Economic Variables'!I124</f>
        <v>9817.7114750000019</v>
      </c>
      <c r="CE110" s="5">
        <f>'Economic Variables'!J124</f>
        <v>9146.6232</v>
      </c>
      <c r="CF110" s="5">
        <f>'Economic Variables'!K124</f>
        <v>459.59127500000005</v>
      </c>
      <c r="CG110" s="5">
        <f>'Economic Variables'!L124</f>
        <v>6510.2716250000003</v>
      </c>
      <c r="CH110" s="5">
        <f>'Economic Variables'!M124</f>
        <v>266.96312499999999</v>
      </c>
      <c r="CI110" s="5">
        <f>'Economic Variables'!N124</f>
        <v>1135.3449249999999</v>
      </c>
      <c r="CJ110" s="5">
        <f t="shared" ref="CJ110:CJ115" si="299">CD110+CG110</f>
        <v>16327.983100000001</v>
      </c>
      <c r="CK110" s="5">
        <f>'Economic Variables'!P124</f>
        <v>771642.65750000009</v>
      </c>
      <c r="CL110" s="5">
        <f>'Economic Variables'!Q124</f>
        <v>9483.152250000001</v>
      </c>
      <c r="CM110" s="5">
        <f>'Economic Variables'!R124</f>
        <v>7114.1785</v>
      </c>
      <c r="CN110" s="5">
        <f>'Economic Variables'!S124</f>
        <v>3205.6310000000003</v>
      </c>
      <c r="CO110" s="5">
        <f>'Economic Variables'!W124</f>
        <v>67315.333333333285</v>
      </c>
      <c r="CP110" s="5">
        <f>'Economic Variables'!X124</f>
        <v>177</v>
      </c>
      <c r="CQ110" s="5">
        <f>'Economic Variables'!Y124</f>
        <v>12</v>
      </c>
      <c r="CR110" s="5">
        <f t="shared" si="282"/>
        <v>109</v>
      </c>
      <c r="CS110" s="69">
        <f t="shared" ref="CS110:CS115" si="300">LOG(CR110)</f>
        <v>2.0374264979406238</v>
      </c>
      <c r="CT110" s="5">
        <f t="shared" ref="CT110:CT115" si="301">CR110^2</f>
        <v>11881</v>
      </c>
      <c r="CU110">
        <f t="shared" ref="CU110:DI110" si="302">CU98</f>
        <v>1</v>
      </c>
      <c r="CV110">
        <f t="shared" si="302"/>
        <v>0</v>
      </c>
      <c r="CW110">
        <f t="shared" si="302"/>
        <v>0</v>
      </c>
      <c r="CX110">
        <f t="shared" si="302"/>
        <v>0</v>
      </c>
      <c r="CY110">
        <f t="shared" si="302"/>
        <v>0</v>
      </c>
      <c r="CZ110">
        <f t="shared" si="302"/>
        <v>0</v>
      </c>
      <c r="DA110">
        <f t="shared" si="302"/>
        <v>0</v>
      </c>
      <c r="DB110">
        <f t="shared" si="302"/>
        <v>0</v>
      </c>
      <c r="DC110">
        <f t="shared" si="302"/>
        <v>0</v>
      </c>
      <c r="DD110">
        <f t="shared" si="302"/>
        <v>0</v>
      </c>
      <c r="DE110">
        <f t="shared" si="302"/>
        <v>0</v>
      </c>
      <c r="DF110">
        <f t="shared" si="302"/>
        <v>0</v>
      </c>
      <c r="DG110">
        <f t="shared" si="302"/>
        <v>0</v>
      </c>
      <c r="DH110">
        <f t="shared" si="302"/>
        <v>0</v>
      </c>
      <c r="DI110">
        <f t="shared" si="302"/>
        <v>0</v>
      </c>
      <c r="DJ110">
        <f t="shared" si="238"/>
        <v>31</v>
      </c>
      <c r="DK110">
        <v>20</v>
      </c>
      <c r="DL110">
        <f>DL109*0.5</f>
        <v>0.5</v>
      </c>
      <c r="DM110">
        <f>DM109*0.5</f>
        <v>0.25</v>
      </c>
      <c r="DN110">
        <v>0.5</v>
      </c>
      <c r="DO110">
        <v>0</v>
      </c>
      <c r="DP110" s="61">
        <f t="shared" si="170"/>
        <v>591.4</v>
      </c>
      <c r="DQ110" s="61">
        <f t="shared" si="171"/>
        <v>0</v>
      </c>
      <c r="DR110" s="61">
        <f t="shared" si="172"/>
        <v>560.4</v>
      </c>
      <c r="DS110" s="61">
        <f t="shared" si="173"/>
        <v>0</v>
      </c>
      <c r="DT110" s="61">
        <f t="shared" si="174"/>
        <v>529.4</v>
      </c>
      <c r="DU110" s="61">
        <f t="shared" si="175"/>
        <v>0</v>
      </c>
      <c r="DV110" s="61">
        <f t="shared" si="176"/>
        <v>498.4</v>
      </c>
      <c r="DW110" s="61">
        <f t="shared" si="177"/>
        <v>0</v>
      </c>
      <c r="DX110" s="61">
        <f t="shared" si="178"/>
        <v>467.4</v>
      </c>
      <c r="DY110" s="61">
        <f t="shared" si="179"/>
        <v>0</v>
      </c>
      <c r="DZ110" s="61">
        <f t="shared" si="180"/>
        <v>436.4</v>
      </c>
      <c r="EA110" s="61">
        <f t="shared" si="181"/>
        <v>0</v>
      </c>
      <c r="EB110" s="61">
        <f t="shared" si="182"/>
        <v>405.4</v>
      </c>
      <c r="EC110" s="61">
        <f t="shared" si="183"/>
        <v>0</v>
      </c>
      <c r="ED110" s="61">
        <f t="shared" si="184"/>
        <v>618.35</v>
      </c>
      <c r="EE110" s="61">
        <f t="shared" si="185"/>
        <v>0</v>
      </c>
      <c r="EF110" s="61">
        <f t="shared" si="186"/>
        <v>587.35</v>
      </c>
      <c r="EG110" s="61">
        <f t="shared" si="187"/>
        <v>0</v>
      </c>
      <c r="EH110" s="61">
        <f t="shared" si="188"/>
        <v>556.35</v>
      </c>
      <c r="EI110" s="61">
        <f t="shared" si="189"/>
        <v>0</v>
      </c>
      <c r="EJ110" s="61">
        <f t="shared" si="190"/>
        <v>525.35</v>
      </c>
      <c r="EK110" s="61">
        <f t="shared" si="191"/>
        <v>0</v>
      </c>
      <c r="EL110" s="61">
        <f t="shared" si="192"/>
        <v>494.35</v>
      </c>
      <c r="EM110" s="61">
        <f t="shared" si="193"/>
        <v>0</v>
      </c>
      <c r="EN110" s="61">
        <f t="shared" si="194"/>
        <v>463.35</v>
      </c>
      <c r="EO110" s="61">
        <f t="shared" si="195"/>
        <v>0</v>
      </c>
      <c r="EP110" s="61">
        <f t="shared" si="196"/>
        <v>432.35</v>
      </c>
      <c r="EQ110" s="61">
        <f t="shared" si="197"/>
        <v>0</v>
      </c>
      <c r="ER110" s="67">
        <f t="shared" si="245"/>
        <v>27.585850346282694</v>
      </c>
      <c r="ES110" s="67">
        <f t="shared" si="246"/>
        <v>108.93532818372466</v>
      </c>
      <c r="ET110" s="67">
        <f t="shared" si="247"/>
        <v>3150.8486131588465</v>
      </c>
      <c r="EU110" s="67">
        <f t="shared" si="248"/>
        <v>49826.925138450642</v>
      </c>
      <c r="EV110" s="61">
        <f t="shared" si="249"/>
        <v>2032.8055568766752</v>
      </c>
      <c r="EW110" s="61">
        <f t="shared" si="250"/>
        <v>32146.403315129446</v>
      </c>
      <c r="EX110" s="16">
        <f t="shared" si="251"/>
        <v>42623555.519999996</v>
      </c>
      <c r="EY110" s="16">
        <f t="shared" si="252"/>
        <v>1745071.9137372519</v>
      </c>
      <c r="EZ110" s="16">
        <f t="shared" si="253"/>
        <v>44368627.433737248</v>
      </c>
      <c r="FA110" s="16">
        <f t="shared" si="254"/>
        <v>50938.12700146118</v>
      </c>
      <c r="FB110" s="16">
        <f t="shared" si="255"/>
        <v>17224065.939999998</v>
      </c>
      <c r="FC110" s="16">
        <f t="shared" si="256"/>
        <v>1227912.3143293215</v>
      </c>
      <c r="FD110" s="16">
        <f t="shared" si="257"/>
        <v>18451978.25432932</v>
      </c>
      <c r="FE110" s="16">
        <f t="shared" si="258"/>
        <v>5444.4876141640971</v>
      </c>
      <c r="FF110" s="16">
        <f t="shared" si="259"/>
        <v>28566813.969999999</v>
      </c>
      <c r="FG110" s="16">
        <f t="shared" si="260"/>
        <v>1563099.3443102925</v>
      </c>
      <c r="FH110" s="16">
        <f t="shared" si="261"/>
        <v>30129913.314310294</v>
      </c>
      <c r="FI110" s="16">
        <f t="shared" si="262"/>
        <v>58924.029999999992</v>
      </c>
      <c r="FJ110" s="16">
        <f t="shared" si="263"/>
        <v>479.07458653895617</v>
      </c>
      <c r="FK110" s="16">
        <f t="shared" si="264"/>
        <v>12061473.800000001</v>
      </c>
      <c r="FL110" s="16">
        <f t="shared" si="265"/>
        <v>2886603.74153519</v>
      </c>
      <c r="FM110" s="16">
        <f t="shared" si="266"/>
        <v>14948077.541535191</v>
      </c>
      <c r="FN110" s="16">
        <f t="shared" si="267"/>
        <v>38603.1</v>
      </c>
      <c r="FO110" s="16">
        <f t="shared" si="268"/>
        <v>15</v>
      </c>
      <c r="FP110" s="16">
        <f t="shared" si="198"/>
        <v>616997.34000000008</v>
      </c>
      <c r="FQ110" s="16">
        <f t="shared" si="199"/>
        <v>1326.8799999999999</v>
      </c>
      <c r="FR110" s="16">
        <f t="shared" si="200"/>
        <v>13638</v>
      </c>
      <c r="FS110" s="16">
        <f t="shared" si="201"/>
        <v>8364.7934399999995</v>
      </c>
      <c r="FT110" s="16">
        <f t="shared" si="202"/>
        <v>22</v>
      </c>
      <c r="FU110" s="16">
        <f t="shared" si="203"/>
        <v>1300.8</v>
      </c>
      <c r="FV110" s="16">
        <f t="shared" si="204"/>
        <v>178203.81000000003</v>
      </c>
      <c r="FW110" s="16">
        <f t="shared" si="205"/>
        <v>438</v>
      </c>
      <c r="FX110">
        <f t="shared" si="206"/>
        <v>591.4</v>
      </c>
      <c r="FY110">
        <f t="shared" si="234"/>
        <v>0</v>
      </c>
      <c r="FZ110">
        <f t="shared" si="235"/>
        <v>560.4</v>
      </c>
      <c r="GA110">
        <f t="shared" si="236"/>
        <v>0</v>
      </c>
      <c r="GB110">
        <f t="shared" si="209"/>
        <v>529.4</v>
      </c>
      <c r="GC110">
        <f t="shared" si="210"/>
        <v>0</v>
      </c>
      <c r="GD110">
        <f t="shared" si="211"/>
        <v>498.4</v>
      </c>
      <c r="GE110">
        <f t="shared" si="212"/>
        <v>0</v>
      </c>
      <c r="GF110">
        <f t="shared" si="213"/>
        <v>467.4</v>
      </c>
      <c r="GG110">
        <f t="shared" si="214"/>
        <v>0</v>
      </c>
      <c r="GH110">
        <f t="shared" si="215"/>
        <v>436.4</v>
      </c>
      <c r="GI110">
        <f t="shared" si="216"/>
        <v>0</v>
      </c>
      <c r="GJ110">
        <f t="shared" si="217"/>
        <v>405.4</v>
      </c>
      <c r="GK110">
        <f t="shared" si="218"/>
        <v>0</v>
      </c>
      <c r="GL110">
        <f t="shared" si="219"/>
        <v>-9.0774193548387085</v>
      </c>
      <c r="GM110">
        <f t="shared" si="220"/>
        <v>618.35</v>
      </c>
      <c r="GN110">
        <f t="shared" si="221"/>
        <v>0</v>
      </c>
      <c r="GO110">
        <f t="shared" si="222"/>
        <v>587.35</v>
      </c>
      <c r="GP110">
        <f t="shared" si="223"/>
        <v>0</v>
      </c>
      <c r="GQ110">
        <f t="shared" si="224"/>
        <v>556.35</v>
      </c>
      <c r="GR110">
        <f t="shared" si="225"/>
        <v>0</v>
      </c>
      <c r="GS110">
        <f t="shared" si="226"/>
        <v>525.35</v>
      </c>
      <c r="GT110">
        <f t="shared" si="227"/>
        <v>0</v>
      </c>
      <c r="GU110">
        <f t="shared" si="228"/>
        <v>494.35</v>
      </c>
      <c r="GV110">
        <f t="shared" si="229"/>
        <v>0</v>
      </c>
      <c r="GW110">
        <f t="shared" si="230"/>
        <v>463.35</v>
      </c>
      <c r="GX110">
        <f t="shared" si="231"/>
        <v>0</v>
      </c>
      <c r="GY110">
        <f t="shared" si="232"/>
        <v>432.35</v>
      </c>
      <c r="GZ110">
        <f t="shared" si="233"/>
        <v>0</v>
      </c>
      <c r="HA110" s="2">
        <f t="shared" si="292"/>
        <v>73</v>
      </c>
      <c r="HB110" s="2">
        <f t="shared" si="292"/>
        <v>61</v>
      </c>
      <c r="HC110" s="2">
        <f t="shared" si="292"/>
        <v>49</v>
      </c>
      <c r="HD110" s="2">
        <f t="shared" si="292"/>
        <v>37</v>
      </c>
      <c r="HE110" s="2">
        <f t="shared" si="292"/>
        <v>25</v>
      </c>
    </row>
    <row r="111" spans="1:213" x14ac:dyDescent="0.25">
      <c r="A111" s="3">
        <v>44593</v>
      </c>
      <c r="B111">
        <f t="shared" si="298"/>
        <v>2022</v>
      </c>
      <c r="C111" s="6">
        <v>32906787</v>
      </c>
      <c r="D111" s="2">
        <f>VLOOKUP(B111,'Historic CDM'!$B$127:$I$138,2,FALSE)/12</f>
        <v>1598132.9315137069</v>
      </c>
      <c r="E111" s="2">
        <f t="shared" si="163"/>
        <v>34504919.931513704</v>
      </c>
      <c r="F111" s="2">
        <v>46177.654416336438</v>
      </c>
      <c r="G111" s="230">
        <v>13270877</v>
      </c>
      <c r="H111" s="2">
        <f>VLOOKUP(B111,'Historic CDM'!$B$127:$I$138,3,FALSE)/12</f>
        <v>1145866.8365268551</v>
      </c>
      <c r="I111" s="2">
        <f t="shared" si="164"/>
        <v>14416743.836526856</v>
      </c>
      <c r="J111" s="230">
        <v>4714.2719241741634</v>
      </c>
      <c r="K111" s="230">
        <v>22645408</v>
      </c>
      <c r="L111" s="2">
        <f>VLOOKUP(B111,'Historic CDM'!$B$127:$I$138,4,FALSE)/12</f>
        <v>1284550.5616290413</v>
      </c>
      <c r="M111" s="2">
        <f t="shared" si="165"/>
        <v>23929958.561629042</v>
      </c>
      <c r="N111" s="234">
        <v>53191.589999999967</v>
      </c>
      <c r="O111" s="16">
        <v>420</v>
      </c>
      <c r="P111" s="230">
        <v>10266552.24</v>
      </c>
      <c r="Q111" s="231">
        <f>VLOOKUP(B111,'Historic CDM'!$B$127:$I$138,5,FALSE)/12</f>
        <v>2886603.74153519</v>
      </c>
      <c r="R111" s="2">
        <f t="shared" si="166"/>
        <v>13153155.981535191</v>
      </c>
      <c r="S111" s="6">
        <v>29289.119999999999</v>
      </c>
      <c r="T111" s="231">
        <v>15</v>
      </c>
      <c r="U111" s="230">
        <v>473502.4</v>
      </c>
      <c r="V111" s="6">
        <v>1229.8799999999999</v>
      </c>
      <c r="W111" s="6">
        <v>13210</v>
      </c>
      <c r="X111" s="231">
        <v>8364.7934399999995</v>
      </c>
      <c r="Y111" s="6">
        <v>22</v>
      </c>
      <c r="Z111" s="231">
        <v>118</v>
      </c>
      <c r="AA111" s="233">
        <v>163588.32</v>
      </c>
      <c r="AB111" s="232">
        <v>402</v>
      </c>
      <c r="AC111" s="237">
        <v>4102593.6400000039</v>
      </c>
      <c r="AD111" s="231">
        <f>VLOOKUP(B111,'Historic CDM'!$N$127:$S$138,2,FALSE)/12</f>
        <v>146938.98222354503</v>
      </c>
      <c r="AE111" s="2">
        <f t="shared" si="167"/>
        <v>4249532.6222235486</v>
      </c>
      <c r="AF111" s="246">
        <v>4794.4090843941522</v>
      </c>
      <c r="AG111" s="231">
        <v>2208184.859999998</v>
      </c>
      <c r="AH111" s="231">
        <f>VLOOKUP(B111,'Historic CDM'!$N$127:$S$138,3,FALSE)/12</f>
        <v>82045.477802466485</v>
      </c>
      <c r="AI111" s="2">
        <f t="shared" si="168"/>
        <v>2290230.3378024646</v>
      </c>
      <c r="AJ111" s="247">
        <v>732.97188290788506</v>
      </c>
      <c r="AK111" s="231">
        <v>3137756.45</v>
      </c>
      <c r="AL111" s="231">
        <f>VLOOKUP(B111,'Historic CDM'!$N$127:$S$138,4,FALSE)/12</f>
        <v>278548.78268125124</v>
      </c>
      <c r="AM111" s="2">
        <f t="shared" si="169"/>
        <v>3416305.2326812516</v>
      </c>
      <c r="AN111" s="232">
        <v>7504.9100000000008</v>
      </c>
      <c r="AO111" s="4">
        <v>60.237293269478066</v>
      </c>
      <c r="AP111" s="231">
        <v>40739.72</v>
      </c>
      <c r="AQ111" s="232">
        <v>97</v>
      </c>
      <c r="AR111" s="232">
        <v>428</v>
      </c>
      <c r="AS111" s="231">
        <v>13186.04</v>
      </c>
      <c r="AT111">
        <v>36</v>
      </c>
      <c r="AU111" s="100">
        <f>'Weather Thunder Bay'!D123</f>
        <v>1032</v>
      </c>
      <c r="AV111" s="100">
        <f>'Weather Thunder Bay'!E123</f>
        <v>0</v>
      </c>
      <c r="AW111" s="100">
        <f>'Weather Thunder Bay'!F123</f>
        <v>976</v>
      </c>
      <c r="AX111" s="100">
        <f>'Weather Thunder Bay'!G123</f>
        <v>0</v>
      </c>
      <c r="AY111" s="100">
        <f>'Weather Thunder Bay'!H123</f>
        <v>920</v>
      </c>
      <c r="AZ111" s="100">
        <f>'Weather Thunder Bay'!I123</f>
        <v>0</v>
      </c>
      <c r="BA111" s="100">
        <f>'Weather Thunder Bay'!J123</f>
        <v>864</v>
      </c>
      <c r="BB111" s="100">
        <f>'Weather Thunder Bay'!K123</f>
        <v>0</v>
      </c>
      <c r="BC111" s="100">
        <f>'Weather Thunder Bay'!L123</f>
        <v>808</v>
      </c>
      <c r="BD111" s="100">
        <f>'Weather Thunder Bay'!M123</f>
        <v>0</v>
      </c>
      <c r="BE111" s="100">
        <f>'Weather Thunder Bay'!N123</f>
        <v>752</v>
      </c>
      <c r="BF111" s="100">
        <f>'Weather Thunder Bay'!O123</f>
        <v>0</v>
      </c>
      <c r="BG111" s="100">
        <f>'Weather Thunder Bay'!P123</f>
        <v>696</v>
      </c>
      <c r="BH111" s="100">
        <f>'Weather Thunder Bay'!Q123</f>
        <v>0</v>
      </c>
      <c r="BI111" s="100">
        <f>'Weather Thunder Bay'!R123</f>
        <v>-16.857142857142854</v>
      </c>
      <c r="BJ111" s="100">
        <f>'Weather Kenora'!D123</f>
        <v>1097.8</v>
      </c>
      <c r="BK111" s="100">
        <f>'Weather Kenora'!E123</f>
        <v>0</v>
      </c>
      <c r="BL111" s="100">
        <f>'Weather Kenora'!F123</f>
        <v>1041.8</v>
      </c>
      <c r="BM111" s="100">
        <f>'Weather Kenora'!G123</f>
        <v>0</v>
      </c>
      <c r="BN111" s="100">
        <f>'Weather Kenora'!H123</f>
        <v>985.8</v>
      </c>
      <c r="BO111" s="100">
        <f>'Weather Kenora'!I123</f>
        <v>0</v>
      </c>
      <c r="BP111" s="100">
        <f>'Weather Kenora'!J123</f>
        <v>929.8</v>
      </c>
      <c r="BQ111" s="100">
        <f>'Weather Kenora'!K123</f>
        <v>0</v>
      </c>
      <c r="BR111" s="100">
        <f>'Weather Kenora'!L123</f>
        <v>873.8</v>
      </c>
      <c r="BS111" s="100">
        <f>'Weather Kenora'!M123</f>
        <v>0</v>
      </c>
      <c r="BT111" s="100">
        <f>'Weather Kenora'!N123</f>
        <v>817.8</v>
      </c>
      <c r="BU111" s="100">
        <f>'Weather Kenora'!O123</f>
        <v>0</v>
      </c>
      <c r="BV111" s="100">
        <f>'Weather Kenora'!P123</f>
        <v>761.8</v>
      </c>
      <c r="BW111" s="100">
        <f>'Weather Kenora'!Q123</f>
        <v>0</v>
      </c>
      <c r="BX111" s="100">
        <f>'Weather Kenora'!R123</f>
        <v>-19.207142857142856</v>
      </c>
      <c r="BY111" s="5">
        <f>'Economic Variables'!D125</f>
        <v>7649</v>
      </c>
      <c r="BZ111" s="5">
        <f>'Economic Variables'!E125</f>
        <v>7588.8</v>
      </c>
      <c r="CA111" s="5">
        <f>'Economic Variables'!F125</f>
        <v>64</v>
      </c>
      <c r="CB111" s="5">
        <f>'Economic Variables'!G125</f>
        <v>63</v>
      </c>
      <c r="CC111" s="68">
        <f>'Economic Variables'!H125</f>
        <v>779989.32440000004</v>
      </c>
      <c r="CD111" s="5">
        <f>'Economic Variables'!I125</f>
        <v>9817.7114750000019</v>
      </c>
      <c r="CE111" s="5">
        <f>'Economic Variables'!J125</f>
        <v>9146.6232</v>
      </c>
      <c r="CF111" s="5">
        <f>'Economic Variables'!K125</f>
        <v>459.59127500000005</v>
      </c>
      <c r="CG111" s="5">
        <f>'Economic Variables'!L125</f>
        <v>6510.2716250000003</v>
      </c>
      <c r="CH111" s="5">
        <f>'Economic Variables'!M125</f>
        <v>266.96312499999999</v>
      </c>
      <c r="CI111" s="5">
        <f>'Economic Variables'!N125</f>
        <v>1135.3449249999999</v>
      </c>
      <c r="CJ111" s="5">
        <f t="shared" si="299"/>
        <v>16327.983100000001</v>
      </c>
      <c r="CK111" s="5">
        <f>'Economic Variables'!P125</f>
        <v>771642.65750000009</v>
      </c>
      <c r="CL111" s="5">
        <f>'Economic Variables'!Q125</f>
        <v>9483.152250000001</v>
      </c>
      <c r="CM111" s="5">
        <f>'Economic Variables'!R125</f>
        <v>7114.1785</v>
      </c>
      <c r="CN111" s="5">
        <f>'Economic Variables'!S125</f>
        <v>3205.6310000000003</v>
      </c>
      <c r="CO111" s="5">
        <f>'Economic Variables'!W125</f>
        <v>69689.666666666613</v>
      </c>
      <c r="CP111" s="5">
        <f>'Economic Variables'!X125</f>
        <v>183</v>
      </c>
      <c r="CQ111" s="5">
        <f>'Economic Variables'!Y125</f>
        <v>12</v>
      </c>
      <c r="CR111" s="5">
        <f t="shared" si="282"/>
        <v>110</v>
      </c>
      <c r="CS111" s="69">
        <f t="shared" si="300"/>
        <v>2.0413926851582249</v>
      </c>
      <c r="CT111" s="5">
        <f t="shared" si="301"/>
        <v>12100</v>
      </c>
      <c r="CU111">
        <f t="shared" ref="CU111:DI111" si="303">CU99</f>
        <v>0</v>
      </c>
      <c r="CV111">
        <f t="shared" si="303"/>
        <v>1</v>
      </c>
      <c r="CW111">
        <f t="shared" si="303"/>
        <v>0</v>
      </c>
      <c r="CX111">
        <f t="shared" si="303"/>
        <v>0</v>
      </c>
      <c r="CY111">
        <f t="shared" si="303"/>
        <v>0</v>
      </c>
      <c r="CZ111">
        <f t="shared" si="303"/>
        <v>0</v>
      </c>
      <c r="DA111">
        <f t="shared" si="303"/>
        <v>0</v>
      </c>
      <c r="DB111">
        <f t="shared" si="303"/>
        <v>0</v>
      </c>
      <c r="DC111">
        <f t="shared" si="303"/>
        <v>0</v>
      </c>
      <c r="DD111">
        <f t="shared" si="303"/>
        <v>0</v>
      </c>
      <c r="DE111">
        <f t="shared" si="303"/>
        <v>0</v>
      </c>
      <c r="DF111">
        <f t="shared" si="303"/>
        <v>0</v>
      </c>
      <c r="DG111">
        <f t="shared" si="303"/>
        <v>0</v>
      </c>
      <c r="DH111">
        <f t="shared" si="303"/>
        <v>0</v>
      </c>
      <c r="DI111">
        <f t="shared" si="303"/>
        <v>0</v>
      </c>
      <c r="DJ111">
        <f t="shared" si="238"/>
        <v>28</v>
      </c>
      <c r="DK111">
        <v>19</v>
      </c>
      <c r="DL111">
        <f>DL110</f>
        <v>0.5</v>
      </c>
      <c r="DM111">
        <f>DM110</f>
        <v>0.25</v>
      </c>
      <c r="DN111">
        <f t="shared" si="207"/>
        <v>0.5</v>
      </c>
      <c r="DO111">
        <v>0</v>
      </c>
      <c r="DP111" s="61">
        <f t="shared" si="170"/>
        <v>516</v>
      </c>
      <c r="DQ111" s="61">
        <f t="shared" si="171"/>
        <v>0</v>
      </c>
      <c r="DR111" s="61">
        <f t="shared" si="172"/>
        <v>488</v>
      </c>
      <c r="DS111" s="61">
        <f t="shared" si="173"/>
        <v>0</v>
      </c>
      <c r="DT111" s="61">
        <f t="shared" si="174"/>
        <v>460</v>
      </c>
      <c r="DU111" s="61">
        <f t="shared" si="175"/>
        <v>0</v>
      </c>
      <c r="DV111" s="61">
        <f t="shared" si="176"/>
        <v>432</v>
      </c>
      <c r="DW111" s="61">
        <f t="shared" si="177"/>
        <v>0</v>
      </c>
      <c r="DX111" s="61">
        <f t="shared" si="178"/>
        <v>404</v>
      </c>
      <c r="DY111" s="61">
        <f t="shared" si="179"/>
        <v>0</v>
      </c>
      <c r="DZ111" s="61">
        <f t="shared" si="180"/>
        <v>376</v>
      </c>
      <c r="EA111" s="61">
        <f t="shared" si="181"/>
        <v>0</v>
      </c>
      <c r="EB111" s="61">
        <f t="shared" si="182"/>
        <v>348</v>
      </c>
      <c r="EC111" s="61">
        <f t="shared" si="183"/>
        <v>0</v>
      </c>
      <c r="ED111" s="61">
        <f t="shared" si="184"/>
        <v>548.9</v>
      </c>
      <c r="EE111" s="61">
        <f t="shared" si="185"/>
        <v>0</v>
      </c>
      <c r="EF111" s="61">
        <f t="shared" si="186"/>
        <v>520.9</v>
      </c>
      <c r="EG111" s="61">
        <f t="shared" si="187"/>
        <v>0</v>
      </c>
      <c r="EH111" s="61">
        <f t="shared" si="188"/>
        <v>492.9</v>
      </c>
      <c r="EI111" s="61">
        <f t="shared" si="189"/>
        <v>0</v>
      </c>
      <c r="EJ111" s="61">
        <f t="shared" si="190"/>
        <v>464.9</v>
      </c>
      <c r="EK111" s="61">
        <f t="shared" si="191"/>
        <v>0</v>
      </c>
      <c r="EL111" s="61">
        <f t="shared" si="192"/>
        <v>436.9</v>
      </c>
      <c r="EM111" s="61">
        <f t="shared" si="193"/>
        <v>0</v>
      </c>
      <c r="EN111" s="61">
        <f t="shared" si="194"/>
        <v>408.9</v>
      </c>
      <c r="EO111" s="61">
        <f t="shared" si="195"/>
        <v>0</v>
      </c>
      <c r="EP111" s="61">
        <f t="shared" si="196"/>
        <v>380.9</v>
      </c>
      <c r="EQ111" s="61">
        <f t="shared" si="197"/>
        <v>0</v>
      </c>
      <c r="ER111" s="67">
        <f t="shared" si="245"/>
        <v>26.686469561058313</v>
      </c>
      <c r="ES111" s="67">
        <f t="shared" si="246"/>
        <v>109.21807581932899</v>
      </c>
      <c r="ET111" s="67">
        <f t="shared" si="247"/>
        <v>2998.7416743896042</v>
      </c>
      <c r="EU111" s="67">
        <f t="shared" si="248"/>
        <v>46151.424496614709</v>
      </c>
      <c r="EV111" s="61">
        <f t="shared" si="249"/>
        <v>2034.8604219072315</v>
      </c>
      <c r="EW111" s="61">
        <f t="shared" si="250"/>
        <v>31317.038051274263</v>
      </c>
      <c r="EX111" s="16">
        <f t="shared" si="251"/>
        <v>37009380.640000001</v>
      </c>
      <c r="EY111" s="16">
        <f t="shared" si="252"/>
        <v>1745071.9137372519</v>
      </c>
      <c r="EZ111" s="16">
        <f t="shared" si="253"/>
        <v>38754452.553737253</v>
      </c>
      <c r="FA111" s="16">
        <f t="shared" si="254"/>
        <v>50972.06350073059</v>
      </c>
      <c r="FB111" s="16">
        <f t="shared" si="255"/>
        <v>15479061.859999998</v>
      </c>
      <c r="FC111" s="16">
        <f t="shared" si="256"/>
        <v>1227912.3143293215</v>
      </c>
      <c r="FD111" s="16">
        <f t="shared" si="257"/>
        <v>16706974.17432932</v>
      </c>
      <c r="FE111" s="16">
        <f t="shared" si="258"/>
        <v>5447.2438070820481</v>
      </c>
      <c r="FF111" s="16">
        <f t="shared" si="259"/>
        <v>25783164.449999999</v>
      </c>
      <c r="FG111" s="16">
        <f t="shared" si="260"/>
        <v>1563099.3443102925</v>
      </c>
      <c r="FH111" s="16">
        <f t="shared" si="261"/>
        <v>27346263.794310294</v>
      </c>
      <c r="FI111" s="16">
        <f t="shared" si="262"/>
        <v>60696.499999999971</v>
      </c>
      <c r="FJ111" s="16">
        <f t="shared" si="263"/>
        <v>480.23729326947807</v>
      </c>
      <c r="FK111" s="16">
        <f t="shared" si="264"/>
        <v>10266552.24</v>
      </c>
      <c r="FL111" s="16">
        <f t="shared" si="265"/>
        <v>2886603.74153519</v>
      </c>
      <c r="FM111" s="16">
        <f t="shared" si="266"/>
        <v>13153155.981535191</v>
      </c>
      <c r="FN111" s="16">
        <f t="shared" si="267"/>
        <v>29289.119999999999</v>
      </c>
      <c r="FO111" s="16">
        <f t="shared" si="268"/>
        <v>15</v>
      </c>
      <c r="FP111" s="16">
        <f t="shared" si="198"/>
        <v>514242.12</v>
      </c>
      <c r="FQ111" s="16">
        <f t="shared" si="199"/>
        <v>1326.8799999999999</v>
      </c>
      <c r="FR111" s="16">
        <f t="shared" si="200"/>
        <v>13638</v>
      </c>
      <c r="FS111" s="16">
        <f t="shared" si="201"/>
        <v>8364.7934399999995</v>
      </c>
      <c r="FT111" s="16">
        <f t="shared" si="202"/>
        <v>22</v>
      </c>
      <c r="FU111" s="16">
        <f t="shared" si="203"/>
        <v>1150</v>
      </c>
      <c r="FV111" s="16">
        <f t="shared" si="204"/>
        <v>176774.36000000002</v>
      </c>
      <c r="FW111" s="16">
        <f t="shared" si="205"/>
        <v>438</v>
      </c>
      <c r="FX111">
        <f t="shared" si="206"/>
        <v>516</v>
      </c>
      <c r="FY111">
        <f t="shared" si="234"/>
        <v>0</v>
      </c>
      <c r="FZ111">
        <f t="shared" si="235"/>
        <v>488</v>
      </c>
      <c r="GA111">
        <f t="shared" si="236"/>
        <v>0</v>
      </c>
      <c r="GB111">
        <f t="shared" si="209"/>
        <v>460</v>
      </c>
      <c r="GC111">
        <f t="shared" si="210"/>
        <v>0</v>
      </c>
      <c r="GD111">
        <f t="shared" si="211"/>
        <v>432</v>
      </c>
      <c r="GE111">
        <f t="shared" si="212"/>
        <v>0</v>
      </c>
      <c r="GF111">
        <f t="shared" si="213"/>
        <v>404</v>
      </c>
      <c r="GG111">
        <f t="shared" si="214"/>
        <v>0</v>
      </c>
      <c r="GH111">
        <f t="shared" si="215"/>
        <v>376</v>
      </c>
      <c r="GI111">
        <f t="shared" si="216"/>
        <v>0</v>
      </c>
      <c r="GJ111">
        <f t="shared" si="217"/>
        <v>348</v>
      </c>
      <c r="GK111">
        <f t="shared" si="218"/>
        <v>0</v>
      </c>
      <c r="GL111">
        <f t="shared" si="219"/>
        <v>-8.428571428571427</v>
      </c>
      <c r="GM111">
        <f t="shared" si="220"/>
        <v>548.9</v>
      </c>
      <c r="GN111">
        <f t="shared" si="221"/>
        <v>0</v>
      </c>
      <c r="GO111">
        <f t="shared" si="222"/>
        <v>520.9</v>
      </c>
      <c r="GP111">
        <f t="shared" si="223"/>
        <v>0</v>
      </c>
      <c r="GQ111">
        <f t="shared" si="224"/>
        <v>492.9</v>
      </c>
      <c r="GR111">
        <f t="shared" si="225"/>
        <v>0</v>
      </c>
      <c r="GS111">
        <f t="shared" si="226"/>
        <v>464.9</v>
      </c>
      <c r="GT111">
        <f t="shared" si="227"/>
        <v>0</v>
      </c>
      <c r="GU111">
        <f t="shared" si="228"/>
        <v>436.9</v>
      </c>
      <c r="GV111">
        <f t="shared" si="229"/>
        <v>0</v>
      </c>
      <c r="GW111">
        <f t="shared" si="230"/>
        <v>408.9</v>
      </c>
      <c r="GX111">
        <f t="shared" si="231"/>
        <v>0</v>
      </c>
      <c r="GY111">
        <f t="shared" si="232"/>
        <v>380.9</v>
      </c>
      <c r="GZ111">
        <f t="shared" si="233"/>
        <v>0</v>
      </c>
      <c r="HA111" s="2">
        <f t="shared" si="292"/>
        <v>74</v>
      </c>
      <c r="HB111" s="2">
        <f t="shared" si="292"/>
        <v>62</v>
      </c>
      <c r="HC111" s="2">
        <f t="shared" si="292"/>
        <v>50</v>
      </c>
      <c r="HD111" s="2">
        <f t="shared" si="292"/>
        <v>38</v>
      </c>
      <c r="HE111" s="2">
        <f t="shared" si="292"/>
        <v>26</v>
      </c>
    </row>
    <row r="112" spans="1:213" x14ac:dyDescent="0.25">
      <c r="A112" s="3">
        <v>44621</v>
      </c>
      <c r="B112">
        <f t="shared" si="298"/>
        <v>2022</v>
      </c>
      <c r="C112" s="6">
        <v>31869563</v>
      </c>
      <c r="D112" s="2">
        <f>VLOOKUP(B112,'Historic CDM'!$B$127:$I$138,2,FALSE)/12</f>
        <v>1598132.9315137069</v>
      </c>
      <c r="E112" s="2">
        <f t="shared" si="163"/>
        <v>33467695.931513708</v>
      </c>
      <c r="F112" s="2">
        <v>46198.827208168223</v>
      </c>
      <c r="G112" s="230">
        <v>12829675</v>
      </c>
      <c r="H112" s="2">
        <f>VLOOKUP(B112,'Historic CDM'!$B$127:$I$138,3,FALSE)/12</f>
        <v>1145866.8365268551</v>
      </c>
      <c r="I112" s="2">
        <f t="shared" si="164"/>
        <v>13975541.836526856</v>
      </c>
      <c r="J112" s="230">
        <v>4715.1359620870817</v>
      </c>
      <c r="K112" s="230">
        <v>22298206</v>
      </c>
      <c r="L112" s="2">
        <f>VLOOKUP(B112,'Historic CDM'!$B$127:$I$138,4,FALSE)/12</f>
        <v>1284550.5616290413</v>
      </c>
      <c r="M112" s="2">
        <f t="shared" si="165"/>
        <v>23582756.561629042</v>
      </c>
      <c r="N112" s="234">
        <v>50205.279999999992</v>
      </c>
      <c r="O112" s="16">
        <v>419.8</v>
      </c>
      <c r="P112" s="230">
        <v>11879860.129999999</v>
      </c>
      <c r="Q112" s="231">
        <f>VLOOKUP(B112,'Historic CDM'!$B$127:$I$138,5,FALSE)/12</f>
        <v>2886603.74153519</v>
      </c>
      <c r="R112" s="2">
        <f t="shared" si="166"/>
        <v>14766463.871535189</v>
      </c>
      <c r="S112" s="6">
        <v>34173.339999999997</v>
      </c>
      <c r="T112" s="231">
        <v>15</v>
      </c>
      <c r="U112" s="230">
        <v>460690.69</v>
      </c>
      <c r="V112" s="6">
        <v>1229.8799999999999</v>
      </c>
      <c r="W112" s="6">
        <v>13210</v>
      </c>
      <c r="X112" s="231">
        <v>8364.7934399999995</v>
      </c>
      <c r="Y112" s="6">
        <v>22</v>
      </c>
      <c r="Z112" s="231">
        <v>118</v>
      </c>
      <c r="AA112" s="233">
        <v>162400.01</v>
      </c>
      <c r="AB112" s="232">
        <v>402</v>
      </c>
      <c r="AC112" s="237">
        <v>3640937.8600000008</v>
      </c>
      <c r="AD112" s="231">
        <f>VLOOKUP(B112,'Historic CDM'!$N$127:$S$138,2,FALSE)/12</f>
        <v>146938.98222354503</v>
      </c>
      <c r="AE112" s="2">
        <f t="shared" si="167"/>
        <v>3787876.842223546</v>
      </c>
      <c r="AF112" s="246">
        <v>4794.7045421970761</v>
      </c>
      <c r="AG112" s="231">
        <v>2090564.4600000025</v>
      </c>
      <c r="AH112" s="231">
        <f>VLOOKUP(B112,'Historic CDM'!$N$127:$S$138,3,FALSE)/12</f>
        <v>82045.477802466485</v>
      </c>
      <c r="AI112" s="2">
        <f t="shared" si="168"/>
        <v>2172609.9378024689</v>
      </c>
      <c r="AJ112" s="247">
        <v>732.98594145394259</v>
      </c>
      <c r="AK112" s="231">
        <v>3085879.5</v>
      </c>
      <c r="AL112" s="231">
        <f>VLOOKUP(B112,'Historic CDM'!$N$127:$S$138,4,FALSE)/12</f>
        <v>278548.78268125124</v>
      </c>
      <c r="AM112" s="2">
        <f t="shared" si="169"/>
        <v>3364428.2826812514</v>
      </c>
      <c r="AN112" s="232">
        <v>7164.9</v>
      </c>
      <c r="AO112" s="4">
        <v>60.618646634739036</v>
      </c>
      <c r="AP112" s="231">
        <v>45104.69</v>
      </c>
      <c r="AQ112" s="232">
        <v>97</v>
      </c>
      <c r="AR112" s="232">
        <v>428</v>
      </c>
      <c r="AS112" s="231">
        <v>14614.949999999999</v>
      </c>
      <c r="AT112">
        <v>36</v>
      </c>
      <c r="AU112" s="100">
        <f>'Weather Thunder Bay'!D124</f>
        <v>807.8</v>
      </c>
      <c r="AV112" s="100">
        <f>'Weather Thunder Bay'!E124</f>
        <v>0</v>
      </c>
      <c r="AW112" s="100">
        <f>'Weather Thunder Bay'!F124</f>
        <v>745.8</v>
      </c>
      <c r="AX112" s="100">
        <f>'Weather Thunder Bay'!G124</f>
        <v>0</v>
      </c>
      <c r="AY112" s="100">
        <f>'Weather Thunder Bay'!H124</f>
        <v>683.8</v>
      </c>
      <c r="AZ112" s="100">
        <f>'Weather Thunder Bay'!I124</f>
        <v>0</v>
      </c>
      <c r="BA112" s="100">
        <f>'Weather Thunder Bay'!J124</f>
        <v>621.79999999999995</v>
      </c>
      <c r="BB112" s="100">
        <f>'Weather Thunder Bay'!K124</f>
        <v>0</v>
      </c>
      <c r="BC112" s="100">
        <f>'Weather Thunder Bay'!L124</f>
        <v>559.79999999999995</v>
      </c>
      <c r="BD112" s="100">
        <f>'Weather Thunder Bay'!M124</f>
        <v>0</v>
      </c>
      <c r="BE112" s="100">
        <f>'Weather Thunder Bay'!N124</f>
        <v>497.8</v>
      </c>
      <c r="BF112" s="100">
        <f>'Weather Thunder Bay'!O124</f>
        <v>0</v>
      </c>
      <c r="BG112" s="100">
        <f>'Weather Thunder Bay'!P124</f>
        <v>435.8</v>
      </c>
      <c r="BH112" s="100">
        <f>'Weather Thunder Bay'!Q124</f>
        <v>0</v>
      </c>
      <c r="BI112" s="100">
        <f>'Weather Thunder Bay'!R124</f>
        <v>-6.0580645161290327</v>
      </c>
      <c r="BJ112" s="100">
        <f>'Weather Kenora'!D124</f>
        <v>833.1</v>
      </c>
      <c r="BK112" s="100">
        <f>'Weather Kenora'!E124</f>
        <v>0</v>
      </c>
      <c r="BL112" s="100">
        <f>'Weather Kenora'!F124</f>
        <v>771.1</v>
      </c>
      <c r="BM112" s="100">
        <f>'Weather Kenora'!G124</f>
        <v>0</v>
      </c>
      <c r="BN112" s="100">
        <f>'Weather Kenora'!H124</f>
        <v>709.1</v>
      </c>
      <c r="BO112" s="100">
        <f>'Weather Kenora'!I124</f>
        <v>0</v>
      </c>
      <c r="BP112" s="100">
        <f>'Weather Kenora'!J124</f>
        <v>647.1</v>
      </c>
      <c r="BQ112" s="100">
        <f>'Weather Kenora'!K124</f>
        <v>0</v>
      </c>
      <c r="BR112" s="100">
        <f>'Weather Kenora'!L124</f>
        <v>585.1</v>
      </c>
      <c r="BS112" s="100">
        <f>'Weather Kenora'!M124</f>
        <v>0</v>
      </c>
      <c r="BT112" s="100">
        <f>'Weather Kenora'!N124</f>
        <v>523.1</v>
      </c>
      <c r="BU112" s="100">
        <f>'Weather Kenora'!O124</f>
        <v>0</v>
      </c>
      <c r="BV112" s="100">
        <f>'Weather Kenora'!P124</f>
        <v>461.1</v>
      </c>
      <c r="BW112" s="100">
        <f>'Weather Kenora'!Q124</f>
        <v>0</v>
      </c>
      <c r="BX112" s="100">
        <f>'Weather Kenora'!R124</f>
        <v>-6.8741935483870957</v>
      </c>
      <c r="BY112" s="5">
        <f>'Economic Variables'!D126</f>
        <v>7670</v>
      </c>
      <c r="BZ112" s="5">
        <f>'Economic Variables'!E126</f>
        <v>7573.4</v>
      </c>
      <c r="CA112" s="5">
        <f>'Economic Variables'!F126</f>
        <v>64.5</v>
      </c>
      <c r="CB112" s="5">
        <f>'Economic Variables'!G126</f>
        <v>63.2</v>
      </c>
      <c r="CC112" s="68">
        <f>'Economic Variables'!H126</f>
        <v>779989.32440000004</v>
      </c>
      <c r="CD112" s="5">
        <f>'Economic Variables'!I126</f>
        <v>9817.7114750000019</v>
      </c>
      <c r="CE112" s="5">
        <f>'Economic Variables'!J126</f>
        <v>9146.6232</v>
      </c>
      <c r="CF112" s="5">
        <f>'Economic Variables'!K126</f>
        <v>459.59127500000005</v>
      </c>
      <c r="CG112" s="5">
        <f>'Economic Variables'!L126</f>
        <v>6510.2716250000003</v>
      </c>
      <c r="CH112" s="5">
        <f>'Economic Variables'!M126</f>
        <v>266.96312499999999</v>
      </c>
      <c r="CI112" s="5">
        <f>'Economic Variables'!N126</f>
        <v>1135.3449249999999</v>
      </c>
      <c r="CJ112" s="5">
        <f t="shared" si="299"/>
        <v>16327.983100000001</v>
      </c>
      <c r="CK112" s="5">
        <f>'Economic Variables'!P126</f>
        <v>771642.65750000009</v>
      </c>
      <c r="CL112" s="5">
        <f>'Economic Variables'!Q126</f>
        <v>9483.152250000001</v>
      </c>
      <c r="CM112" s="5">
        <f>'Economic Variables'!R126</f>
        <v>7114.1785</v>
      </c>
      <c r="CN112" s="5">
        <f>'Economic Variables'!S126</f>
        <v>3205.6310000000003</v>
      </c>
      <c r="CO112" s="5">
        <f>'Economic Variables'!W126</f>
        <v>72063.999999999942</v>
      </c>
      <c r="CP112" s="5">
        <f>'Economic Variables'!X126</f>
        <v>189</v>
      </c>
      <c r="CQ112" s="5">
        <f>'Economic Variables'!Y126</f>
        <v>12</v>
      </c>
      <c r="CR112" s="5">
        <f t="shared" si="282"/>
        <v>111</v>
      </c>
      <c r="CS112" s="69">
        <f t="shared" si="300"/>
        <v>2.0453229787866576</v>
      </c>
      <c r="CT112" s="5">
        <f t="shared" si="301"/>
        <v>12321</v>
      </c>
      <c r="CU112">
        <f t="shared" ref="CU112:DI112" si="304">CU100</f>
        <v>0</v>
      </c>
      <c r="CV112">
        <f t="shared" si="304"/>
        <v>0</v>
      </c>
      <c r="CW112">
        <f t="shared" si="304"/>
        <v>1</v>
      </c>
      <c r="CX112">
        <f t="shared" si="304"/>
        <v>0</v>
      </c>
      <c r="CY112">
        <f t="shared" si="304"/>
        <v>0</v>
      </c>
      <c r="CZ112">
        <f t="shared" si="304"/>
        <v>0</v>
      </c>
      <c r="DA112">
        <f t="shared" si="304"/>
        <v>0</v>
      </c>
      <c r="DB112">
        <f t="shared" si="304"/>
        <v>0</v>
      </c>
      <c r="DC112">
        <f t="shared" si="304"/>
        <v>0</v>
      </c>
      <c r="DD112">
        <f t="shared" si="304"/>
        <v>0</v>
      </c>
      <c r="DE112">
        <f t="shared" si="304"/>
        <v>0</v>
      </c>
      <c r="DF112">
        <f t="shared" si="304"/>
        <v>0</v>
      </c>
      <c r="DG112">
        <f t="shared" si="304"/>
        <v>1</v>
      </c>
      <c r="DH112">
        <f t="shared" si="304"/>
        <v>0</v>
      </c>
      <c r="DI112">
        <f t="shared" si="304"/>
        <v>1</v>
      </c>
      <c r="DJ112">
        <f t="shared" si="238"/>
        <v>31</v>
      </c>
      <c r="DK112">
        <v>23</v>
      </c>
      <c r="DL112">
        <f>DL111</f>
        <v>0.5</v>
      </c>
      <c r="DM112">
        <f t="shared" ref="DM112:DN121" si="305">DM111</f>
        <v>0.25</v>
      </c>
      <c r="DN112">
        <f t="shared" si="207"/>
        <v>0.5</v>
      </c>
      <c r="DO112">
        <v>0</v>
      </c>
      <c r="DP112" s="61">
        <f t="shared" si="170"/>
        <v>403.9</v>
      </c>
      <c r="DQ112" s="61">
        <f t="shared" si="171"/>
        <v>0</v>
      </c>
      <c r="DR112" s="61">
        <f t="shared" si="172"/>
        <v>372.9</v>
      </c>
      <c r="DS112" s="61">
        <f t="shared" si="173"/>
        <v>0</v>
      </c>
      <c r="DT112" s="61">
        <f t="shared" si="174"/>
        <v>341.9</v>
      </c>
      <c r="DU112" s="61">
        <f t="shared" si="175"/>
        <v>0</v>
      </c>
      <c r="DV112" s="61">
        <f t="shared" si="176"/>
        <v>310.89999999999998</v>
      </c>
      <c r="DW112" s="61">
        <f t="shared" si="177"/>
        <v>0</v>
      </c>
      <c r="DX112" s="61">
        <f t="shared" si="178"/>
        <v>279.89999999999998</v>
      </c>
      <c r="DY112" s="61">
        <f t="shared" si="179"/>
        <v>0</v>
      </c>
      <c r="DZ112" s="61">
        <f t="shared" si="180"/>
        <v>248.9</v>
      </c>
      <c r="EA112" s="61">
        <f t="shared" si="181"/>
        <v>0</v>
      </c>
      <c r="EB112" s="61">
        <f t="shared" si="182"/>
        <v>217.9</v>
      </c>
      <c r="EC112" s="61">
        <f t="shared" si="183"/>
        <v>0</v>
      </c>
      <c r="ED112" s="61">
        <f t="shared" si="184"/>
        <v>416.55</v>
      </c>
      <c r="EE112" s="61">
        <f t="shared" si="185"/>
        <v>0</v>
      </c>
      <c r="EF112" s="61">
        <f t="shared" si="186"/>
        <v>385.55</v>
      </c>
      <c r="EG112" s="61">
        <f t="shared" si="187"/>
        <v>0</v>
      </c>
      <c r="EH112" s="61">
        <f t="shared" si="188"/>
        <v>354.55</v>
      </c>
      <c r="EI112" s="61">
        <f t="shared" si="189"/>
        <v>0</v>
      </c>
      <c r="EJ112" s="61">
        <f t="shared" si="190"/>
        <v>323.55</v>
      </c>
      <c r="EK112" s="61">
        <f t="shared" si="191"/>
        <v>0</v>
      </c>
      <c r="EL112" s="61">
        <f t="shared" si="192"/>
        <v>292.55</v>
      </c>
      <c r="EM112" s="61">
        <f t="shared" si="193"/>
        <v>0</v>
      </c>
      <c r="EN112" s="61">
        <f t="shared" si="194"/>
        <v>261.55</v>
      </c>
      <c r="EO112" s="61">
        <f t="shared" si="195"/>
        <v>0</v>
      </c>
      <c r="EP112" s="61">
        <f t="shared" si="196"/>
        <v>230.55</v>
      </c>
      <c r="EQ112" s="61">
        <f t="shared" si="197"/>
        <v>0</v>
      </c>
      <c r="ER112" s="67">
        <f t="shared" si="245"/>
        <v>23.368625564894817</v>
      </c>
      <c r="ES112" s="67">
        <f t="shared" si="246"/>
        <v>95.612074357023104</v>
      </c>
      <c r="ET112" s="67">
        <f t="shared" si="247"/>
        <v>2442.4422148879426</v>
      </c>
      <c r="EU112" s="67">
        <f t="shared" si="248"/>
        <v>42801.344555174459</v>
      </c>
      <c r="EV112" s="61">
        <f t="shared" si="249"/>
        <v>1812.1345465297638</v>
      </c>
      <c r="EW112" s="61">
        <f t="shared" si="250"/>
        <v>31755.836282871376</v>
      </c>
      <c r="EX112" s="16">
        <f t="shared" si="251"/>
        <v>35510500.859999999</v>
      </c>
      <c r="EY112" s="16">
        <f t="shared" si="252"/>
        <v>1745071.9137372519</v>
      </c>
      <c r="EZ112" s="16">
        <f t="shared" si="253"/>
        <v>37255572.773737252</v>
      </c>
      <c r="FA112" s="16">
        <f t="shared" si="254"/>
        <v>50993.531750365299</v>
      </c>
      <c r="FB112" s="16">
        <f t="shared" si="255"/>
        <v>14920239.460000003</v>
      </c>
      <c r="FC112" s="16">
        <f t="shared" si="256"/>
        <v>1227912.3143293215</v>
      </c>
      <c r="FD112" s="16">
        <f t="shared" si="257"/>
        <v>16148151.774329325</v>
      </c>
      <c r="FE112" s="16">
        <f t="shared" si="258"/>
        <v>5448.121903541024</v>
      </c>
      <c r="FF112" s="16">
        <f t="shared" si="259"/>
        <v>25384085.5</v>
      </c>
      <c r="FG112" s="16">
        <f t="shared" si="260"/>
        <v>1563099.3443102925</v>
      </c>
      <c r="FH112" s="16">
        <f t="shared" si="261"/>
        <v>26947184.844310295</v>
      </c>
      <c r="FI112" s="16">
        <f t="shared" si="262"/>
        <v>57370.179999999993</v>
      </c>
      <c r="FJ112" s="16">
        <f t="shared" si="263"/>
        <v>480.41864663473905</v>
      </c>
      <c r="FK112" s="16">
        <f t="shared" si="264"/>
        <v>11879860.129999999</v>
      </c>
      <c r="FL112" s="16">
        <f t="shared" si="265"/>
        <v>2886603.74153519</v>
      </c>
      <c r="FM112" s="16">
        <f t="shared" si="266"/>
        <v>14766463.871535189</v>
      </c>
      <c r="FN112" s="16">
        <f t="shared" si="267"/>
        <v>34173.339999999997</v>
      </c>
      <c r="FO112" s="16">
        <f t="shared" si="268"/>
        <v>15</v>
      </c>
      <c r="FP112" s="16">
        <f t="shared" si="198"/>
        <v>505795.38</v>
      </c>
      <c r="FQ112" s="16">
        <f t="shared" si="199"/>
        <v>1326.8799999999999</v>
      </c>
      <c r="FR112" s="16">
        <f t="shared" si="200"/>
        <v>13638</v>
      </c>
      <c r="FS112" s="16">
        <f t="shared" si="201"/>
        <v>8364.7934399999995</v>
      </c>
      <c r="FT112" s="16">
        <f t="shared" si="202"/>
        <v>22</v>
      </c>
      <c r="FU112" s="16">
        <f t="shared" si="203"/>
        <v>925.8</v>
      </c>
      <c r="FV112" s="16">
        <f t="shared" si="204"/>
        <v>177014.96000000002</v>
      </c>
      <c r="FW112" s="16">
        <f t="shared" si="205"/>
        <v>438</v>
      </c>
      <c r="FX112">
        <f t="shared" si="206"/>
        <v>403.9</v>
      </c>
      <c r="FY112">
        <f t="shared" si="234"/>
        <v>0</v>
      </c>
      <c r="FZ112">
        <f t="shared" si="235"/>
        <v>372.9</v>
      </c>
      <c r="GA112">
        <f t="shared" si="236"/>
        <v>0</v>
      </c>
      <c r="GB112">
        <f t="shared" si="209"/>
        <v>341.9</v>
      </c>
      <c r="GC112">
        <f t="shared" si="210"/>
        <v>0</v>
      </c>
      <c r="GD112">
        <f t="shared" si="211"/>
        <v>310.89999999999998</v>
      </c>
      <c r="GE112">
        <f t="shared" si="212"/>
        <v>0</v>
      </c>
      <c r="GF112">
        <f t="shared" si="213"/>
        <v>279.89999999999998</v>
      </c>
      <c r="GG112">
        <f t="shared" si="214"/>
        <v>0</v>
      </c>
      <c r="GH112">
        <f t="shared" si="215"/>
        <v>248.9</v>
      </c>
      <c r="GI112">
        <f t="shared" si="216"/>
        <v>0</v>
      </c>
      <c r="GJ112">
        <f t="shared" si="217"/>
        <v>217.9</v>
      </c>
      <c r="GK112">
        <f t="shared" si="218"/>
        <v>0</v>
      </c>
      <c r="GL112">
        <f t="shared" si="219"/>
        <v>-3.0290322580645164</v>
      </c>
      <c r="GM112">
        <f t="shared" si="220"/>
        <v>416.55</v>
      </c>
      <c r="GN112">
        <f t="shared" si="221"/>
        <v>0</v>
      </c>
      <c r="GO112">
        <f t="shared" si="222"/>
        <v>385.55</v>
      </c>
      <c r="GP112">
        <f t="shared" si="223"/>
        <v>0</v>
      </c>
      <c r="GQ112">
        <f t="shared" si="224"/>
        <v>354.55</v>
      </c>
      <c r="GR112">
        <f t="shared" si="225"/>
        <v>0</v>
      </c>
      <c r="GS112">
        <f t="shared" si="226"/>
        <v>323.55</v>
      </c>
      <c r="GT112">
        <f t="shared" si="227"/>
        <v>0</v>
      </c>
      <c r="GU112">
        <f t="shared" si="228"/>
        <v>292.55</v>
      </c>
      <c r="GV112">
        <f t="shared" si="229"/>
        <v>0</v>
      </c>
      <c r="GW112">
        <f t="shared" si="230"/>
        <v>261.55</v>
      </c>
      <c r="GX112">
        <f t="shared" si="231"/>
        <v>0</v>
      </c>
      <c r="GY112">
        <f t="shared" si="232"/>
        <v>230.55</v>
      </c>
      <c r="GZ112">
        <f t="shared" si="233"/>
        <v>0</v>
      </c>
      <c r="HA112" s="2">
        <f t="shared" si="292"/>
        <v>75</v>
      </c>
      <c r="HB112" s="2">
        <f t="shared" si="292"/>
        <v>63</v>
      </c>
      <c r="HC112" s="2">
        <f t="shared" si="292"/>
        <v>51</v>
      </c>
      <c r="HD112" s="2">
        <f t="shared" si="292"/>
        <v>39</v>
      </c>
      <c r="HE112" s="2">
        <f t="shared" si="292"/>
        <v>27</v>
      </c>
    </row>
    <row r="113" spans="1:213" x14ac:dyDescent="0.25">
      <c r="A113" s="3">
        <v>44652</v>
      </c>
      <c r="B113">
        <f t="shared" si="298"/>
        <v>2022</v>
      </c>
      <c r="C113" s="6">
        <v>27683113</v>
      </c>
      <c r="D113" s="2">
        <f>VLOOKUP(B113,'Historic CDM'!$B$127:$I$138,2,FALSE)/12</f>
        <v>1598132.9315137069</v>
      </c>
      <c r="E113" s="2">
        <f t="shared" si="163"/>
        <v>29281245.931513708</v>
      </c>
      <c r="F113" s="2">
        <v>46209.913604084111</v>
      </c>
      <c r="G113" s="230">
        <v>11242968</v>
      </c>
      <c r="H113" s="2">
        <f>VLOOKUP(B113,'Historic CDM'!$B$127:$I$138,3,FALSE)/12</f>
        <v>1145866.8365268551</v>
      </c>
      <c r="I113" s="2">
        <f t="shared" si="164"/>
        <v>12388834.836526856</v>
      </c>
      <c r="J113" s="230">
        <v>4716.5679810435413</v>
      </c>
      <c r="K113" s="230">
        <v>19716455</v>
      </c>
      <c r="L113" s="2">
        <f>VLOOKUP(B113,'Historic CDM'!$B$127:$I$138,4,FALSE)/12</f>
        <v>1284550.5616290413</v>
      </c>
      <c r="M113" s="2">
        <f t="shared" si="165"/>
        <v>21001005.561629042</v>
      </c>
      <c r="N113" s="234">
        <v>48124.79</v>
      </c>
      <c r="O113" s="16">
        <v>420</v>
      </c>
      <c r="P113" s="230">
        <v>12467037.9</v>
      </c>
      <c r="Q113" s="231">
        <f>VLOOKUP(B113,'Historic CDM'!$B$127:$I$138,5,FALSE)/12</f>
        <v>2886603.74153519</v>
      </c>
      <c r="R113" s="2">
        <f t="shared" si="166"/>
        <v>15353641.641535191</v>
      </c>
      <c r="S113" s="6">
        <v>40536.299999999996</v>
      </c>
      <c r="T113" s="231">
        <v>15</v>
      </c>
      <c r="U113" s="230">
        <v>378186.9</v>
      </c>
      <c r="V113" s="6">
        <v>1229.8799999999999</v>
      </c>
      <c r="W113" s="6">
        <v>13210</v>
      </c>
      <c r="X113" s="231">
        <v>8364.7934399999995</v>
      </c>
      <c r="Y113" s="6">
        <v>22</v>
      </c>
      <c r="Z113" s="231">
        <v>118</v>
      </c>
      <c r="AA113" s="233">
        <v>162399.59999999998</v>
      </c>
      <c r="AB113" s="232">
        <v>402</v>
      </c>
      <c r="AC113" s="237">
        <v>3044015.5900000054</v>
      </c>
      <c r="AD113" s="231">
        <f>VLOOKUP(B113,'Historic CDM'!$N$127:$S$138,2,FALSE)/12</f>
        <v>146938.98222354503</v>
      </c>
      <c r="AE113" s="2">
        <f t="shared" si="167"/>
        <v>3190954.5722235506</v>
      </c>
      <c r="AF113" s="246">
        <v>4795.852271098538</v>
      </c>
      <c r="AG113" s="231">
        <v>1762555.6</v>
      </c>
      <c r="AH113" s="231">
        <f>VLOOKUP(B113,'Historic CDM'!$N$127:$S$138,3,FALSE)/12</f>
        <v>82045.477802466485</v>
      </c>
      <c r="AI113" s="2">
        <f t="shared" si="168"/>
        <v>1844601.0778024667</v>
      </c>
      <c r="AJ113" s="247">
        <v>732.49297072697129</v>
      </c>
      <c r="AK113" s="231">
        <v>2670190.6700000004</v>
      </c>
      <c r="AL113" s="231">
        <f>VLOOKUP(B113,'Historic CDM'!$N$127:$S$138,4,FALSE)/12</f>
        <v>278548.78268125124</v>
      </c>
      <c r="AM113" s="2">
        <f t="shared" si="169"/>
        <v>2948739.4526812518</v>
      </c>
      <c r="AN113" s="232">
        <v>6508.52</v>
      </c>
      <c r="AO113" s="4">
        <v>60.809323317369518</v>
      </c>
      <c r="AP113" s="231">
        <v>29099.7</v>
      </c>
      <c r="AQ113" s="232">
        <v>97</v>
      </c>
      <c r="AR113" s="232">
        <v>428</v>
      </c>
      <c r="AS113" s="231">
        <v>14143.8</v>
      </c>
      <c r="AT113">
        <v>36</v>
      </c>
      <c r="AU113" s="100">
        <f>'Weather Thunder Bay'!D125</f>
        <v>583</v>
      </c>
      <c r="AV113" s="100">
        <f>'Weather Thunder Bay'!E125</f>
        <v>0</v>
      </c>
      <c r="AW113" s="100">
        <f>'Weather Thunder Bay'!F125</f>
        <v>523</v>
      </c>
      <c r="AX113" s="100">
        <f>'Weather Thunder Bay'!G125</f>
        <v>0</v>
      </c>
      <c r="AY113" s="100">
        <f>'Weather Thunder Bay'!H125</f>
        <v>463</v>
      </c>
      <c r="AZ113" s="100">
        <f>'Weather Thunder Bay'!I125</f>
        <v>0</v>
      </c>
      <c r="BA113" s="100">
        <f>'Weather Thunder Bay'!J125</f>
        <v>403</v>
      </c>
      <c r="BB113" s="100">
        <f>'Weather Thunder Bay'!K125</f>
        <v>0</v>
      </c>
      <c r="BC113" s="100">
        <f>'Weather Thunder Bay'!L125</f>
        <v>343</v>
      </c>
      <c r="BD113" s="100">
        <f>'Weather Thunder Bay'!M125</f>
        <v>0</v>
      </c>
      <c r="BE113" s="100">
        <f>'Weather Thunder Bay'!N125</f>
        <v>283</v>
      </c>
      <c r="BF113" s="100">
        <f>'Weather Thunder Bay'!O125</f>
        <v>0</v>
      </c>
      <c r="BG113" s="100">
        <f>'Weather Thunder Bay'!P125</f>
        <v>223</v>
      </c>
      <c r="BH113" s="100">
        <f>'Weather Thunder Bay'!Q125</f>
        <v>0</v>
      </c>
      <c r="BI113" s="100">
        <f>'Weather Thunder Bay'!R125</f>
        <v>0.56666666666666665</v>
      </c>
      <c r="BJ113" s="100">
        <f>'Weather Kenora'!D125</f>
        <v>618.20000000000005</v>
      </c>
      <c r="BK113" s="100">
        <f>'Weather Kenora'!E125</f>
        <v>0</v>
      </c>
      <c r="BL113" s="100">
        <f>'Weather Kenora'!F125</f>
        <v>558.20000000000005</v>
      </c>
      <c r="BM113" s="100">
        <f>'Weather Kenora'!G125</f>
        <v>0</v>
      </c>
      <c r="BN113" s="100">
        <f>'Weather Kenora'!H125</f>
        <v>498.2</v>
      </c>
      <c r="BO113" s="100">
        <f>'Weather Kenora'!I125</f>
        <v>0</v>
      </c>
      <c r="BP113" s="100">
        <f>'Weather Kenora'!J125</f>
        <v>438.2</v>
      </c>
      <c r="BQ113" s="100">
        <f>'Weather Kenora'!K125</f>
        <v>0</v>
      </c>
      <c r="BR113" s="100">
        <f>'Weather Kenora'!L125</f>
        <v>378.2</v>
      </c>
      <c r="BS113" s="100">
        <f>'Weather Kenora'!M125</f>
        <v>0</v>
      </c>
      <c r="BT113" s="100">
        <f>'Weather Kenora'!N125</f>
        <v>318.2</v>
      </c>
      <c r="BU113" s="100">
        <f>'Weather Kenora'!O125</f>
        <v>0</v>
      </c>
      <c r="BV113" s="100">
        <f>'Weather Kenora'!P125</f>
        <v>258.2</v>
      </c>
      <c r="BW113" s="100">
        <f>'Weather Kenora'!Q125</f>
        <v>0</v>
      </c>
      <c r="BX113" s="100">
        <f>'Weather Kenora'!R125</f>
        <v>-0.6066666666666668</v>
      </c>
      <c r="BY113" s="5">
        <f>'Economic Variables'!D127</f>
        <v>7750.7</v>
      </c>
      <c r="BZ113" s="5">
        <f>'Economic Variables'!E127</f>
        <v>7670</v>
      </c>
      <c r="CA113" s="5">
        <f>'Economic Variables'!F127</f>
        <v>64.2</v>
      </c>
      <c r="CB113" s="5">
        <f>'Economic Variables'!G127</f>
        <v>63</v>
      </c>
      <c r="CC113" s="68">
        <f>'Economic Variables'!H127</f>
        <v>779989.32440000004</v>
      </c>
      <c r="CD113" s="5">
        <f>'Economic Variables'!I127</f>
        <v>9817.7114750000019</v>
      </c>
      <c r="CE113" s="5">
        <f>'Economic Variables'!J127</f>
        <v>9146.6232</v>
      </c>
      <c r="CF113" s="5">
        <f>'Economic Variables'!K127</f>
        <v>459.59127500000005</v>
      </c>
      <c r="CG113" s="5">
        <f>'Economic Variables'!L127</f>
        <v>6510.2716250000003</v>
      </c>
      <c r="CH113" s="5">
        <f>'Economic Variables'!M127</f>
        <v>266.96312499999999</v>
      </c>
      <c r="CI113" s="5">
        <f>'Economic Variables'!N127</f>
        <v>1135.3449249999999</v>
      </c>
      <c r="CJ113" s="5">
        <f t="shared" si="299"/>
        <v>16327.983100000001</v>
      </c>
      <c r="CK113" s="5">
        <f>'Economic Variables'!P127</f>
        <v>761080.24849999999</v>
      </c>
      <c r="CL113" s="5">
        <f>'Economic Variables'!Q127</f>
        <v>9123.4</v>
      </c>
      <c r="CM113" s="5">
        <f>'Economic Variables'!R127</f>
        <v>7231.3312500000002</v>
      </c>
      <c r="CN113" s="5">
        <f>'Economic Variables'!S127</f>
        <v>3132.0217500000003</v>
      </c>
      <c r="CO113" s="5">
        <f>'Economic Variables'!W127</f>
        <v>75241.666666666613</v>
      </c>
      <c r="CP113" s="5">
        <f>'Economic Variables'!X127</f>
        <v>200</v>
      </c>
      <c r="CQ113" s="5">
        <f>'Economic Variables'!Y127</f>
        <v>12.333333333333334</v>
      </c>
      <c r="CR113" s="5">
        <f t="shared" si="282"/>
        <v>112</v>
      </c>
      <c r="CS113" s="69">
        <f t="shared" si="300"/>
        <v>2.0492180226701815</v>
      </c>
      <c r="CT113" s="5">
        <f t="shared" si="301"/>
        <v>12544</v>
      </c>
      <c r="CU113">
        <f t="shared" ref="CU113:DI113" si="306">CU101</f>
        <v>0</v>
      </c>
      <c r="CV113">
        <f t="shared" si="306"/>
        <v>0</v>
      </c>
      <c r="CW113">
        <f t="shared" si="306"/>
        <v>0</v>
      </c>
      <c r="CX113">
        <f t="shared" si="306"/>
        <v>1</v>
      </c>
      <c r="CY113">
        <f t="shared" si="306"/>
        <v>0</v>
      </c>
      <c r="CZ113">
        <f t="shared" si="306"/>
        <v>0</v>
      </c>
      <c r="DA113">
        <f t="shared" si="306"/>
        <v>0</v>
      </c>
      <c r="DB113">
        <f t="shared" si="306"/>
        <v>0</v>
      </c>
      <c r="DC113">
        <f t="shared" si="306"/>
        <v>0</v>
      </c>
      <c r="DD113">
        <f t="shared" si="306"/>
        <v>0</v>
      </c>
      <c r="DE113">
        <f t="shared" si="306"/>
        <v>0</v>
      </c>
      <c r="DF113">
        <f t="shared" si="306"/>
        <v>0</v>
      </c>
      <c r="DG113">
        <f t="shared" si="306"/>
        <v>1</v>
      </c>
      <c r="DH113">
        <f t="shared" si="306"/>
        <v>0</v>
      </c>
      <c r="DI113">
        <f t="shared" si="306"/>
        <v>1</v>
      </c>
      <c r="DJ113">
        <f t="shared" si="238"/>
        <v>30</v>
      </c>
      <c r="DK113">
        <v>20</v>
      </c>
      <c r="DL113">
        <f>DL112</f>
        <v>0.5</v>
      </c>
      <c r="DM113">
        <f t="shared" si="305"/>
        <v>0.25</v>
      </c>
      <c r="DN113">
        <f t="shared" si="207"/>
        <v>0.5</v>
      </c>
      <c r="DO113">
        <v>0</v>
      </c>
      <c r="DP113" s="61">
        <f t="shared" si="170"/>
        <v>291.5</v>
      </c>
      <c r="DQ113" s="61">
        <f t="shared" si="171"/>
        <v>0</v>
      </c>
      <c r="DR113" s="61">
        <f t="shared" si="172"/>
        <v>261.5</v>
      </c>
      <c r="DS113" s="61">
        <f t="shared" si="173"/>
        <v>0</v>
      </c>
      <c r="DT113" s="61">
        <f t="shared" si="174"/>
        <v>231.5</v>
      </c>
      <c r="DU113" s="61">
        <f t="shared" si="175"/>
        <v>0</v>
      </c>
      <c r="DV113" s="61">
        <f t="shared" si="176"/>
        <v>201.5</v>
      </c>
      <c r="DW113" s="61">
        <f t="shared" si="177"/>
        <v>0</v>
      </c>
      <c r="DX113" s="61">
        <f t="shared" si="178"/>
        <v>171.5</v>
      </c>
      <c r="DY113" s="61">
        <f t="shared" si="179"/>
        <v>0</v>
      </c>
      <c r="DZ113" s="61">
        <f t="shared" si="180"/>
        <v>141.5</v>
      </c>
      <c r="EA113" s="61">
        <f t="shared" si="181"/>
        <v>0</v>
      </c>
      <c r="EB113" s="61">
        <f t="shared" si="182"/>
        <v>111.5</v>
      </c>
      <c r="EC113" s="61">
        <f t="shared" si="183"/>
        <v>0</v>
      </c>
      <c r="ED113" s="61">
        <f t="shared" si="184"/>
        <v>309.10000000000002</v>
      </c>
      <c r="EE113" s="61">
        <f t="shared" si="185"/>
        <v>0</v>
      </c>
      <c r="EF113" s="61">
        <f t="shared" si="186"/>
        <v>279.10000000000002</v>
      </c>
      <c r="EG113" s="61">
        <f t="shared" si="187"/>
        <v>0</v>
      </c>
      <c r="EH113" s="61">
        <f t="shared" si="188"/>
        <v>249.1</v>
      </c>
      <c r="EI113" s="61">
        <f t="shared" si="189"/>
        <v>0</v>
      </c>
      <c r="EJ113" s="61">
        <f t="shared" si="190"/>
        <v>219.1</v>
      </c>
      <c r="EK113" s="61">
        <f t="shared" si="191"/>
        <v>0</v>
      </c>
      <c r="EL113" s="61">
        <f t="shared" si="192"/>
        <v>189.1</v>
      </c>
      <c r="EM113" s="61">
        <f t="shared" si="193"/>
        <v>0</v>
      </c>
      <c r="EN113" s="61">
        <f t="shared" si="194"/>
        <v>159.1</v>
      </c>
      <c r="EO113" s="61">
        <f t="shared" si="195"/>
        <v>0</v>
      </c>
      <c r="EP113" s="61">
        <f t="shared" si="196"/>
        <v>129.1</v>
      </c>
      <c r="EQ113" s="61">
        <f t="shared" si="197"/>
        <v>0</v>
      </c>
      <c r="ER113" s="67">
        <f t="shared" si="245"/>
        <v>21.121907723371997</v>
      </c>
      <c r="ES113" s="67">
        <f t="shared" si="246"/>
        <v>87.555434985205949</v>
      </c>
      <c r="ET113" s="67">
        <f t="shared" si="247"/>
        <v>2500.1197097177428</v>
      </c>
      <c r="EU113" s="67">
        <f t="shared" si="248"/>
        <v>51178.80547178397</v>
      </c>
      <c r="EV113" s="61">
        <f t="shared" si="249"/>
        <v>1666.7464731451621</v>
      </c>
      <c r="EW113" s="61">
        <f t="shared" si="250"/>
        <v>34119.203647855982</v>
      </c>
      <c r="EX113" s="16">
        <f t="shared" si="251"/>
        <v>30727128.590000004</v>
      </c>
      <c r="EY113" s="16">
        <f t="shared" si="252"/>
        <v>1745071.9137372519</v>
      </c>
      <c r="EZ113" s="16">
        <f t="shared" si="253"/>
        <v>32472200.50373726</v>
      </c>
      <c r="FA113" s="16">
        <f t="shared" si="254"/>
        <v>51005.765875182653</v>
      </c>
      <c r="FB113" s="16">
        <f t="shared" si="255"/>
        <v>13005523.6</v>
      </c>
      <c r="FC113" s="16">
        <f t="shared" si="256"/>
        <v>1227912.3143293215</v>
      </c>
      <c r="FD113" s="16">
        <f t="shared" si="257"/>
        <v>14233435.914329322</v>
      </c>
      <c r="FE113" s="16">
        <f t="shared" si="258"/>
        <v>5449.0609517705125</v>
      </c>
      <c r="FF113" s="16">
        <f t="shared" si="259"/>
        <v>22386645.670000002</v>
      </c>
      <c r="FG113" s="16">
        <f t="shared" si="260"/>
        <v>1563099.3443102925</v>
      </c>
      <c r="FH113" s="16">
        <f t="shared" si="261"/>
        <v>23949745.014310293</v>
      </c>
      <c r="FI113" s="16">
        <f t="shared" si="262"/>
        <v>54633.31</v>
      </c>
      <c r="FJ113" s="16">
        <f t="shared" si="263"/>
        <v>480.80932331736949</v>
      </c>
      <c r="FK113" s="16">
        <f t="shared" si="264"/>
        <v>12467037.9</v>
      </c>
      <c r="FL113" s="16">
        <f t="shared" si="265"/>
        <v>2886603.74153519</v>
      </c>
      <c r="FM113" s="16">
        <f t="shared" si="266"/>
        <v>15353641.641535191</v>
      </c>
      <c r="FN113" s="16">
        <f t="shared" si="267"/>
        <v>40536.299999999996</v>
      </c>
      <c r="FO113" s="16">
        <f t="shared" si="268"/>
        <v>15</v>
      </c>
      <c r="FP113" s="16">
        <f t="shared" si="198"/>
        <v>407286.60000000003</v>
      </c>
      <c r="FQ113" s="16">
        <f t="shared" si="199"/>
        <v>1326.8799999999999</v>
      </c>
      <c r="FR113" s="16">
        <f t="shared" si="200"/>
        <v>13638</v>
      </c>
      <c r="FS113" s="16">
        <f t="shared" si="201"/>
        <v>8364.7934399999995</v>
      </c>
      <c r="FT113" s="16">
        <f t="shared" si="202"/>
        <v>22</v>
      </c>
      <c r="FU113" s="16">
        <f t="shared" si="203"/>
        <v>701</v>
      </c>
      <c r="FV113" s="16">
        <f t="shared" si="204"/>
        <v>176543.39999999997</v>
      </c>
      <c r="FW113" s="16">
        <f t="shared" si="205"/>
        <v>438</v>
      </c>
      <c r="FX113">
        <f t="shared" si="206"/>
        <v>291.5</v>
      </c>
      <c r="FY113">
        <f t="shared" si="234"/>
        <v>0</v>
      </c>
      <c r="FZ113">
        <f t="shared" si="235"/>
        <v>261.5</v>
      </c>
      <c r="GA113">
        <f t="shared" si="236"/>
        <v>0</v>
      </c>
      <c r="GB113">
        <f t="shared" si="209"/>
        <v>231.5</v>
      </c>
      <c r="GC113">
        <f t="shared" si="210"/>
        <v>0</v>
      </c>
      <c r="GD113">
        <f t="shared" si="211"/>
        <v>201.5</v>
      </c>
      <c r="GE113">
        <f t="shared" si="212"/>
        <v>0</v>
      </c>
      <c r="GF113">
        <f t="shared" si="213"/>
        <v>171.5</v>
      </c>
      <c r="GG113">
        <f t="shared" si="214"/>
        <v>0</v>
      </c>
      <c r="GH113">
        <f t="shared" si="215"/>
        <v>141.5</v>
      </c>
      <c r="GI113">
        <f t="shared" si="216"/>
        <v>0</v>
      </c>
      <c r="GJ113">
        <f t="shared" si="217"/>
        <v>111.5</v>
      </c>
      <c r="GK113">
        <f t="shared" si="218"/>
        <v>0</v>
      </c>
      <c r="GL113">
        <f t="shared" si="219"/>
        <v>0.28333333333333333</v>
      </c>
      <c r="GM113">
        <f t="shared" si="220"/>
        <v>309.10000000000002</v>
      </c>
      <c r="GN113">
        <f t="shared" si="221"/>
        <v>0</v>
      </c>
      <c r="GO113">
        <f t="shared" si="222"/>
        <v>279.10000000000002</v>
      </c>
      <c r="GP113">
        <f t="shared" si="223"/>
        <v>0</v>
      </c>
      <c r="GQ113">
        <f t="shared" si="224"/>
        <v>249.1</v>
      </c>
      <c r="GR113">
        <f t="shared" si="225"/>
        <v>0</v>
      </c>
      <c r="GS113">
        <f t="shared" si="226"/>
        <v>219.1</v>
      </c>
      <c r="GT113">
        <f t="shared" si="227"/>
        <v>0</v>
      </c>
      <c r="GU113">
        <f t="shared" si="228"/>
        <v>189.1</v>
      </c>
      <c r="GV113">
        <f t="shared" si="229"/>
        <v>0</v>
      </c>
      <c r="GW113">
        <f t="shared" si="230"/>
        <v>159.1</v>
      </c>
      <c r="GX113">
        <f t="shared" si="231"/>
        <v>0</v>
      </c>
      <c r="GY113">
        <f t="shared" si="232"/>
        <v>129.1</v>
      </c>
      <c r="GZ113">
        <f t="shared" si="233"/>
        <v>0</v>
      </c>
      <c r="HA113" s="2">
        <f t="shared" si="292"/>
        <v>76</v>
      </c>
      <c r="HB113" s="2">
        <f t="shared" si="292"/>
        <v>64</v>
      </c>
      <c r="HC113" s="2">
        <f t="shared" si="292"/>
        <v>52</v>
      </c>
      <c r="HD113" s="2">
        <f t="shared" si="292"/>
        <v>40</v>
      </c>
      <c r="HE113" s="2">
        <f t="shared" si="292"/>
        <v>28</v>
      </c>
    </row>
    <row r="114" spans="1:213" x14ac:dyDescent="0.25">
      <c r="A114" s="3">
        <v>44682</v>
      </c>
      <c r="B114">
        <f t="shared" si="298"/>
        <v>2022</v>
      </c>
      <c r="C114" s="6">
        <v>25056842</v>
      </c>
      <c r="D114" s="2">
        <f>VLOOKUP(B114,'Historic CDM'!$B$127:$I$138,2,FALSE)/12</f>
        <v>1598132.9315137069</v>
      </c>
      <c r="E114" s="2">
        <f t="shared" si="163"/>
        <v>26654974.931513708</v>
      </c>
      <c r="F114" s="2">
        <v>46194.956802042056</v>
      </c>
      <c r="G114" s="230">
        <v>10273699</v>
      </c>
      <c r="H114" s="2">
        <f>VLOOKUP(B114,'Historic CDM'!$B$127:$I$138,3,FALSE)/12</f>
        <v>1145866.8365268551</v>
      </c>
      <c r="I114" s="2">
        <f t="shared" si="164"/>
        <v>11419565.836526856</v>
      </c>
      <c r="J114" s="230">
        <v>4720.7839905217706</v>
      </c>
      <c r="K114" s="230">
        <v>18022636</v>
      </c>
      <c r="L114" s="2">
        <f>VLOOKUP(B114,'Historic CDM'!$B$127:$I$138,4,FALSE)/12</f>
        <v>1284550.5616290413</v>
      </c>
      <c r="M114" s="2">
        <f t="shared" si="165"/>
        <v>19307186.561629042</v>
      </c>
      <c r="N114" s="234">
        <v>45707.899999999994</v>
      </c>
      <c r="O114" s="16">
        <v>423</v>
      </c>
      <c r="P114" s="230">
        <v>12199307.860000001</v>
      </c>
      <c r="Q114" s="231">
        <f>VLOOKUP(B114,'Historic CDM'!$B$127:$I$138,5,FALSE)/12</f>
        <v>2886603.74153519</v>
      </c>
      <c r="R114" s="2">
        <f t="shared" si="166"/>
        <v>15085911.601535192</v>
      </c>
      <c r="S114" s="6">
        <v>39426.420000000006</v>
      </c>
      <c r="T114" s="231">
        <v>15</v>
      </c>
      <c r="U114" s="230">
        <v>324072.45</v>
      </c>
      <c r="V114" s="6">
        <v>1229.8799999999999</v>
      </c>
      <c r="W114" s="6">
        <v>13210</v>
      </c>
      <c r="X114" s="231">
        <v>8364.7934399999995</v>
      </c>
      <c r="Y114" s="6">
        <v>22</v>
      </c>
      <c r="Z114" s="231">
        <v>118</v>
      </c>
      <c r="AA114" s="233">
        <v>162400.01</v>
      </c>
      <c r="AB114" s="232">
        <v>402</v>
      </c>
      <c r="AC114" s="237">
        <v>2713310.7600000054</v>
      </c>
      <c r="AD114" s="231">
        <f>VLOOKUP(B114,'Historic CDM'!$N$127:$S$138,2,FALSE)/12</f>
        <v>146938.98222354503</v>
      </c>
      <c r="AE114" s="2">
        <f t="shared" si="167"/>
        <v>2860249.7422235506</v>
      </c>
      <c r="AF114" s="246">
        <v>4795.426135549269</v>
      </c>
      <c r="AG114" s="231">
        <v>1687457.1900000034</v>
      </c>
      <c r="AH114" s="231">
        <f>VLOOKUP(B114,'Historic CDM'!$N$127:$S$138,3,FALSE)/12</f>
        <v>82045.477802466485</v>
      </c>
      <c r="AI114" s="2">
        <f t="shared" si="168"/>
        <v>1769502.6678024698</v>
      </c>
      <c r="AJ114" s="247">
        <v>732.24648536348559</v>
      </c>
      <c r="AK114" s="231">
        <v>2521629.2799999998</v>
      </c>
      <c r="AL114" s="231">
        <f>VLOOKUP(B114,'Historic CDM'!$N$127:$S$138,4,FALSE)/12</f>
        <v>278548.78268125124</v>
      </c>
      <c r="AM114" s="2">
        <f t="shared" si="169"/>
        <v>2800178.0626812512</v>
      </c>
      <c r="AN114" s="232">
        <v>6915.8400000000011</v>
      </c>
      <c r="AO114" s="4">
        <v>59.404661658684759</v>
      </c>
      <c r="AP114" s="231">
        <v>30069.69</v>
      </c>
      <c r="AQ114" s="232">
        <v>97</v>
      </c>
      <c r="AR114" s="232">
        <v>428</v>
      </c>
      <c r="AS114" s="231">
        <v>13498.949999999999</v>
      </c>
      <c r="AT114">
        <v>36</v>
      </c>
      <c r="AU114" s="100">
        <f>'Weather Thunder Bay'!D126</f>
        <v>332.41</v>
      </c>
      <c r="AV114" s="100">
        <f>'Weather Thunder Bay'!E126</f>
        <v>0</v>
      </c>
      <c r="AW114" s="100">
        <f>'Weather Thunder Bay'!F126</f>
        <v>270.41000000000003</v>
      </c>
      <c r="AX114" s="100">
        <f>'Weather Thunder Bay'!G126</f>
        <v>0</v>
      </c>
      <c r="AY114" s="100">
        <f>'Weather Thunder Bay'!H126</f>
        <v>208.81</v>
      </c>
      <c r="AZ114" s="100">
        <f>'Weather Thunder Bay'!I126</f>
        <v>0.4</v>
      </c>
      <c r="BA114" s="100">
        <f>'Weather Thunder Bay'!J126</f>
        <v>150.11000000000001</v>
      </c>
      <c r="BB114" s="100">
        <f>'Weather Thunder Bay'!K126</f>
        <v>3.7</v>
      </c>
      <c r="BC114" s="100">
        <f>'Weather Thunder Bay'!L126</f>
        <v>99.71</v>
      </c>
      <c r="BD114" s="100">
        <f>'Weather Thunder Bay'!M126</f>
        <v>15.3</v>
      </c>
      <c r="BE114" s="100">
        <f>'Weather Thunder Bay'!N126</f>
        <v>60.8</v>
      </c>
      <c r="BF114" s="100">
        <f>'Weather Thunder Bay'!O126</f>
        <v>38.39</v>
      </c>
      <c r="BG114" s="100">
        <f>'Weather Thunder Bay'!P126</f>
        <v>28.2</v>
      </c>
      <c r="BH114" s="100">
        <f>'Weather Thunder Bay'!Q126</f>
        <v>67.790000000000006</v>
      </c>
      <c r="BI114" s="100">
        <f>'Weather Thunder Bay'!R126</f>
        <v>9.2772239372397962</v>
      </c>
      <c r="BJ114" s="100">
        <f>'Weather Kenora'!D126</f>
        <v>283.60000000000002</v>
      </c>
      <c r="BK114" s="100">
        <f>'Weather Kenora'!E126</f>
        <v>0</v>
      </c>
      <c r="BL114" s="100">
        <f>'Weather Kenora'!F126</f>
        <v>223.2</v>
      </c>
      <c r="BM114" s="100">
        <f>'Weather Kenora'!G126</f>
        <v>1.6</v>
      </c>
      <c r="BN114" s="100">
        <f>'Weather Kenora'!H126</f>
        <v>166.1</v>
      </c>
      <c r="BO114" s="100">
        <f>'Weather Kenora'!I126</f>
        <v>6.5</v>
      </c>
      <c r="BP114" s="100">
        <f>'Weather Kenora'!J126</f>
        <v>115.6</v>
      </c>
      <c r="BQ114" s="100">
        <f>'Weather Kenora'!K126</f>
        <v>18</v>
      </c>
      <c r="BR114" s="100">
        <f>'Weather Kenora'!L126</f>
        <v>75.400000000000006</v>
      </c>
      <c r="BS114" s="100">
        <f>'Weather Kenora'!M126</f>
        <v>39.799999999999997</v>
      </c>
      <c r="BT114" s="100">
        <f>'Weather Kenora'!N126</f>
        <v>44.2</v>
      </c>
      <c r="BU114" s="100">
        <f>'Weather Kenora'!O126</f>
        <v>70.599999999999994</v>
      </c>
      <c r="BV114" s="100">
        <f>'Weather Kenora'!P126</f>
        <v>22.5</v>
      </c>
      <c r="BW114" s="100">
        <f>'Weather Kenora'!Q126</f>
        <v>110.9</v>
      </c>
      <c r="BX114" s="100">
        <f>'Weather Kenora'!R126</f>
        <v>10.851612903225806</v>
      </c>
      <c r="BY114" s="5">
        <f>'Economic Variables'!D128</f>
        <v>7765</v>
      </c>
      <c r="BZ114" s="5">
        <f>'Economic Variables'!E128</f>
        <v>7738.6</v>
      </c>
      <c r="CA114" s="5">
        <f>'Economic Variables'!F128</f>
        <v>63.5</v>
      </c>
      <c r="CB114" s="5">
        <f>'Economic Variables'!G128</f>
        <v>62.5</v>
      </c>
      <c r="CC114" s="68">
        <f>'Economic Variables'!H128</f>
        <v>779989.32440000004</v>
      </c>
      <c r="CD114" s="5">
        <f>'Economic Variables'!I128</f>
        <v>9817.7114750000019</v>
      </c>
      <c r="CE114" s="5">
        <f>'Economic Variables'!J128</f>
        <v>9146.6232</v>
      </c>
      <c r="CF114" s="5">
        <f>'Economic Variables'!K128</f>
        <v>459.59127500000005</v>
      </c>
      <c r="CG114" s="5">
        <f>'Economic Variables'!L128</f>
        <v>6510.2716250000003</v>
      </c>
      <c r="CH114" s="5">
        <f>'Economic Variables'!M128</f>
        <v>266.96312499999999</v>
      </c>
      <c r="CI114" s="5">
        <f>'Economic Variables'!N128</f>
        <v>1135.3449249999999</v>
      </c>
      <c r="CJ114" s="5">
        <f t="shared" si="299"/>
        <v>16327.983100000001</v>
      </c>
      <c r="CK114" s="5">
        <f>'Economic Variables'!P128</f>
        <v>761080.24849999999</v>
      </c>
      <c r="CL114" s="5">
        <f>'Economic Variables'!Q128</f>
        <v>9123.4</v>
      </c>
      <c r="CM114" s="5">
        <f>'Economic Variables'!R128</f>
        <v>7231.3312500000002</v>
      </c>
      <c r="CN114" s="5">
        <f>'Economic Variables'!S128</f>
        <v>3132.0217500000003</v>
      </c>
      <c r="CO114" s="5">
        <f>'Economic Variables'!W128</f>
        <v>78419.333333333285</v>
      </c>
      <c r="CP114" s="5">
        <f>'Economic Variables'!X128</f>
        <v>211</v>
      </c>
      <c r="CQ114" s="5">
        <f>'Economic Variables'!Y128</f>
        <v>12.666666666666666</v>
      </c>
      <c r="CR114" s="5">
        <f t="shared" si="282"/>
        <v>113</v>
      </c>
      <c r="CS114" s="69">
        <f t="shared" si="300"/>
        <v>2.0530784434834195</v>
      </c>
      <c r="CT114" s="5">
        <f t="shared" si="301"/>
        <v>12769</v>
      </c>
      <c r="CU114">
        <f t="shared" ref="CU114:DI114" si="307">CU102</f>
        <v>0</v>
      </c>
      <c r="CV114">
        <f t="shared" si="307"/>
        <v>0</v>
      </c>
      <c r="CW114">
        <f t="shared" si="307"/>
        <v>0</v>
      </c>
      <c r="CX114">
        <f t="shared" si="307"/>
        <v>0</v>
      </c>
      <c r="CY114">
        <f t="shared" si="307"/>
        <v>1</v>
      </c>
      <c r="CZ114">
        <f t="shared" si="307"/>
        <v>0</v>
      </c>
      <c r="DA114">
        <f t="shared" si="307"/>
        <v>0</v>
      </c>
      <c r="DB114">
        <f t="shared" si="307"/>
        <v>0</v>
      </c>
      <c r="DC114">
        <f t="shared" si="307"/>
        <v>0</v>
      </c>
      <c r="DD114">
        <f t="shared" si="307"/>
        <v>0</v>
      </c>
      <c r="DE114">
        <f t="shared" si="307"/>
        <v>0</v>
      </c>
      <c r="DF114">
        <f t="shared" si="307"/>
        <v>0</v>
      </c>
      <c r="DG114">
        <f t="shared" si="307"/>
        <v>1</v>
      </c>
      <c r="DH114">
        <f t="shared" si="307"/>
        <v>0</v>
      </c>
      <c r="DI114">
        <f t="shared" si="307"/>
        <v>1</v>
      </c>
      <c r="DJ114">
        <f t="shared" si="238"/>
        <v>31</v>
      </c>
      <c r="DK114">
        <v>21</v>
      </c>
      <c r="DL114">
        <f>DL113</f>
        <v>0.5</v>
      </c>
      <c r="DM114">
        <f t="shared" si="305"/>
        <v>0.25</v>
      </c>
      <c r="DN114">
        <f t="shared" si="207"/>
        <v>0.5</v>
      </c>
      <c r="DO114">
        <v>0</v>
      </c>
      <c r="DP114" s="61">
        <f t="shared" si="170"/>
        <v>166.20500000000001</v>
      </c>
      <c r="DQ114" s="61">
        <f t="shared" si="171"/>
        <v>0</v>
      </c>
      <c r="DR114" s="61">
        <f t="shared" si="172"/>
        <v>135.20500000000001</v>
      </c>
      <c r="DS114" s="61">
        <f t="shared" si="173"/>
        <v>0</v>
      </c>
      <c r="DT114" s="61">
        <f t="shared" si="174"/>
        <v>104.405</v>
      </c>
      <c r="DU114" s="61">
        <f t="shared" si="175"/>
        <v>0.2</v>
      </c>
      <c r="DV114" s="61">
        <f t="shared" si="176"/>
        <v>75.055000000000007</v>
      </c>
      <c r="DW114" s="61">
        <f t="shared" si="177"/>
        <v>1.85</v>
      </c>
      <c r="DX114" s="61">
        <f t="shared" si="178"/>
        <v>49.854999999999997</v>
      </c>
      <c r="DY114" s="61">
        <f t="shared" si="179"/>
        <v>7.65</v>
      </c>
      <c r="DZ114" s="61">
        <f t="shared" si="180"/>
        <v>30.4</v>
      </c>
      <c r="EA114" s="61">
        <f t="shared" si="181"/>
        <v>19.195</v>
      </c>
      <c r="EB114" s="61">
        <f t="shared" si="182"/>
        <v>14.1</v>
      </c>
      <c r="EC114" s="61">
        <f t="shared" si="183"/>
        <v>33.895000000000003</v>
      </c>
      <c r="ED114" s="61">
        <f t="shared" si="184"/>
        <v>141.80000000000001</v>
      </c>
      <c r="EE114" s="61">
        <f t="shared" si="185"/>
        <v>0</v>
      </c>
      <c r="EF114" s="61">
        <f t="shared" si="186"/>
        <v>111.6</v>
      </c>
      <c r="EG114" s="61">
        <f t="shared" si="187"/>
        <v>0.8</v>
      </c>
      <c r="EH114" s="61">
        <f t="shared" si="188"/>
        <v>83.05</v>
      </c>
      <c r="EI114" s="61">
        <f t="shared" si="189"/>
        <v>3.25</v>
      </c>
      <c r="EJ114" s="61">
        <f t="shared" si="190"/>
        <v>57.8</v>
      </c>
      <c r="EK114" s="61">
        <f t="shared" si="191"/>
        <v>9</v>
      </c>
      <c r="EL114" s="61">
        <f t="shared" si="192"/>
        <v>37.700000000000003</v>
      </c>
      <c r="EM114" s="61">
        <f t="shared" si="193"/>
        <v>19.899999999999999</v>
      </c>
      <c r="EN114" s="61">
        <f t="shared" si="194"/>
        <v>22.1</v>
      </c>
      <c r="EO114" s="61">
        <f t="shared" si="195"/>
        <v>35.299999999999997</v>
      </c>
      <c r="EP114" s="61">
        <f t="shared" si="196"/>
        <v>11.25</v>
      </c>
      <c r="EQ114" s="61">
        <f t="shared" si="197"/>
        <v>55.45</v>
      </c>
      <c r="ER114" s="67">
        <f t="shared" si="245"/>
        <v>18.613241802589194</v>
      </c>
      <c r="ES114" s="67">
        <f t="shared" si="246"/>
        <v>78.032185382867183</v>
      </c>
      <c r="ET114" s="67">
        <f t="shared" si="247"/>
        <v>2173.4984308937346</v>
      </c>
      <c r="EU114" s="67">
        <f t="shared" si="248"/>
        <v>47891.78286201648</v>
      </c>
      <c r="EV114" s="61">
        <f t="shared" si="249"/>
        <v>1472.3699047989812</v>
      </c>
      <c r="EW114" s="61">
        <f t="shared" si="250"/>
        <v>32442.820648462781</v>
      </c>
      <c r="EX114" s="16">
        <f t="shared" si="251"/>
        <v>27770152.760000005</v>
      </c>
      <c r="EY114" s="16">
        <f t="shared" si="252"/>
        <v>1745071.9137372519</v>
      </c>
      <c r="EZ114" s="16">
        <f t="shared" si="253"/>
        <v>29515224.673737258</v>
      </c>
      <c r="FA114" s="16">
        <f t="shared" si="254"/>
        <v>50990.382937591326</v>
      </c>
      <c r="FB114" s="16">
        <f t="shared" si="255"/>
        <v>11961156.190000003</v>
      </c>
      <c r="FC114" s="16">
        <f t="shared" si="256"/>
        <v>1227912.3143293215</v>
      </c>
      <c r="FD114" s="16">
        <f t="shared" si="257"/>
        <v>13189068.504329326</v>
      </c>
      <c r="FE114" s="16">
        <f t="shared" si="258"/>
        <v>5453.0304758852562</v>
      </c>
      <c r="FF114" s="16">
        <f t="shared" si="259"/>
        <v>20544265.280000001</v>
      </c>
      <c r="FG114" s="16">
        <f t="shared" si="260"/>
        <v>1563099.3443102925</v>
      </c>
      <c r="FH114" s="16">
        <f t="shared" si="261"/>
        <v>22107364.624310292</v>
      </c>
      <c r="FI114" s="16">
        <f t="shared" si="262"/>
        <v>52623.74</v>
      </c>
      <c r="FJ114" s="16">
        <f t="shared" si="263"/>
        <v>482.40466165868474</v>
      </c>
      <c r="FK114" s="16">
        <f t="shared" si="264"/>
        <v>12199307.860000001</v>
      </c>
      <c r="FL114" s="16">
        <f t="shared" si="265"/>
        <v>2886603.74153519</v>
      </c>
      <c r="FM114" s="16">
        <f t="shared" si="266"/>
        <v>15085911.601535192</v>
      </c>
      <c r="FN114" s="16">
        <f t="shared" si="267"/>
        <v>39426.420000000006</v>
      </c>
      <c r="FO114" s="16">
        <f t="shared" si="268"/>
        <v>15</v>
      </c>
      <c r="FP114" s="16">
        <f t="shared" si="198"/>
        <v>354142.14</v>
      </c>
      <c r="FQ114" s="16">
        <f t="shared" si="199"/>
        <v>1326.8799999999999</v>
      </c>
      <c r="FR114" s="16">
        <f t="shared" si="200"/>
        <v>13638</v>
      </c>
      <c r="FS114" s="16">
        <f t="shared" si="201"/>
        <v>8364.7934399999995</v>
      </c>
      <c r="FT114" s="16">
        <f t="shared" si="202"/>
        <v>22</v>
      </c>
      <c r="FU114" s="16">
        <f t="shared" si="203"/>
        <v>450.41</v>
      </c>
      <c r="FV114" s="16">
        <f t="shared" si="204"/>
        <v>175898.96000000002</v>
      </c>
      <c r="FW114" s="16">
        <f t="shared" si="205"/>
        <v>438</v>
      </c>
      <c r="FX114">
        <f t="shared" si="206"/>
        <v>166.20500000000001</v>
      </c>
      <c r="FY114">
        <f t="shared" si="234"/>
        <v>0</v>
      </c>
      <c r="FZ114">
        <f t="shared" si="235"/>
        <v>135.20500000000001</v>
      </c>
      <c r="GA114">
        <f t="shared" si="236"/>
        <v>0</v>
      </c>
      <c r="GB114">
        <f t="shared" si="209"/>
        <v>104.405</v>
      </c>
      <c r="GC114">
        <f t="shared" si="210"/>
        <v>0.2</v>
      </c>
      <c r="GD114">
        <f t="shared" si="211"/>
        <v>75.055000000000007</v>
      </c>
      <c r="GE114">
        <f t="shared" si="212"/>
        <v>1.85</v>
      </c>
      <c r="GF114">
        <f t="shared" si="213"/>
        <v>49.854999999999997</v>
      </c>
      <c r="GG114">
        <f t="shared" si="214"/>
        <v>7.65</v>
      </c>
      <c r="GH114">
        <f t="shared" si="215"/>
        <v>30.4</v>
      </c>
      <c r="GI114">
        <f t="shared" si="216"/>
        <v>19.195</v>
      </c>
      <c r="GJ114">
        <f t="shared" si="217"/>
        <v>14.1</v>
      </c>
      <c r="GK114">
        <f t="shared" si="218"/>
        <v>33.895000000000003</v>
      </c>
      <c r="GL114">
        <f t="shared" si="219"/>
        <v>4.6386119686198981</v>
      </c>
      <c r="GM114">
        <f t="shared" si="220"/>
        <v>141.80000000000001</v>
      </c>
      <c r="GN114">
        <f t="shared" si="221"/>
        <v>0</v>
      </c>
      <c r="GO114">
        <f t="shared" si="222"/>
        <v>111.6</v>
      </c>
      <c r="GP114">
        <f t="shared" si="223"/>
        <v>0.8</v>
      </c>
      <c r="GQ114">
        <f t="shared" si="224"/>
        <v>83.05</v>
      </c>
      <c r="GR114">
        <f t="shared" si="225"/>
        <v>3.25</v>
      </c>
      <c r="GS114">
        <f t="shared" si="226"/>
        <v>57.8</v>
      </c>
      <c r="GT114">
        <f t="shared" si="227"/>
        <v>9</v>
      </c>
      <c r="GU114">
        <f t="shared" si="228"/>
        <v>37.700000000000003</v>
      </c>
      <c r="GV114">
        <f t="shared" si="229"/>
        <v>19.899999999999999</v>
      </c>
      <c r="GW114">
        <f t="shared" si="230"/>
        <v>22.1</v>
      </c>
      <c r="GX114">
        <f t="shared" si="231"/>
        <v>35.299999999999997</v>
      </c>
      <c r="GY114">
        <f t="shared" si="232"/>
        <v>11.25</v>
      </c>
      <c r="GZ114">
        <f t="shared" si="233"/>
        <v>55.45</v>
      </c>
      <c r="HA114" s="2">
        <f t="shared" si="292"/>
        <v>77</v>
      </c>
      <c r="HB114" s="2">
        <f t="shared" si="292"/>
        <v>65</v>
      </c>
      <c r="HC114" s="2">
        <f t="shared" si="292"/>
        <v>53</v>
      </c>
      <c r="HD114" s="2">
        <f t="shared" si="292"/>
        <v>41</v>
      </c>
      <c r="HE114" s="2">
        <f t="shared" si="292"/>
        <v>29</v>
      </c>
    </row>
    <row r="115" spans="1:213" x14ac:dyDescent="0.25">
      <c r="A115" s="3">
        <v>44713</v>
      </c>
      <c r="B115">
        <f t="shared" si="298"/>
        <v>2022</v>
      </c>
      <c r="C115" s="6">
        <v>23266575</v>
      </c>
      <c r="D115" s="2">
        <f>VLOOKUP(B115,'Historic CDM'!$B$127:$I$138,2,FALSE)/12</f>
        <v>1598132.9315137069</v>
      </c>
      <c r="E115" s="2">
        <f t="shared" si="163"/>
        <v>24864707.931513708</v>
      </c>
      <c r="F115" s="2">
        <v>46169.478401021028</v>
      </c>
      <c r="G115" s="230">
        <v>9844314</v>
      </c>
      <c r="H115" s="2">
        <f>VLOOKUP(B115,'Historic CDM'!$B$127:$I$138,3,FALSE)/12</f>
        <v>1145866.8365268551</v>
      </c>
      <c r="I115" s="2">
        <f t="shared" si="164"/>
        <v>10990180.836526856</v>
      </c>
      <c r="J115" s="230">
        <v>4721.8919952608849</v>
      </c>
      <c r="K115" s="230">
        <v>17575615</v>
      </c>
      <c r="L115" s="2">
        <f>VLOOKUP(B115,'Historic CDM'!$B$127:$I$138,4,FALSE)/12</f>
        <v>1284550.5616290413</v>
      </c>
      <c r="M115" s="2">
        <f>K115+L115</f>
        <v>18860165.561629042</v>
      </c>
      <c r="N115" s="234">
        <v>48186.750000000015</v>
      </c>
      <c r="O115" s="16">
        <v>422.6</v>
      </c>
      <c r="P115" s="230">
        <v>11536988.1</v>
      </c>
      <c r="Q115" s="231">
        <f>VLOOKUP(B115,'Historic CDM'!$B$127:$I$138,5,FALSE)/12</f>
        <v>2886603.74153519</v>
      </c>
      <c r="R115" s="241">
        <f t="shared" si="166"/>
        <v>14423591.84153519</v>
      </c>
      <c r="S115" s="111">
        <v>39678.800000000003</v>
      </c>
      <c r="T115" s="231">
        <v>15</v>
      </c>
      <c r="U115" s="230">
        <v>289019.7</v>
      </c>
      <c r="V115" s="111">
        <v>1229.8799999999999</v>
      </c>
      <c r="W115" s="111">
        <v>13210</v>
      </c>
      <c r="X115" s="230">
        <v>8365</v>
      </c>
      <c r="Y115" s="111">
        <v>22</v>
      </c>
      <c r="Z115" s="231">
        <v>118</v>
      </c>
      <c r="AA115" s="233">
        <v>162400.01</v>
      </c>
      <c r="AB115" s="232">
        <v>402</v>
      </c>
      <c r="AC115" s="237">
        <v>2663350.8999999966</v>
      </c>
      <c r="AD115" s="231">
        <f>VLOOKUP(B115,'Historic CDM'!$N$127:$S$138,2,FALSE)/12</f>
        <v>146938.98222354503</v>
      </c>
      <c r="AE115" s="2">
        <f t="shared" si="167"/>
        <v>2810289.8822235418</v>
      </c>
      <c r="AF115" s="246">
        <v>4789.7130677746345</v>
      </c>
      <c r="AG115" s="231">
        <v>1676084.4500000014</v>
      </c>
      <c r="AH115" s="231">
        <f>VLOOKUP(B115,'Historic CDM'!$N$127:$S$138,3,FALSE)/12</f>
        <v>82045.477802466485</v>
      </c>
      <c r="AI115" s="241">
        <f t="shared" si="168"/>
        <v>1758129.9278024677</v>
      </c>
      <c r="AJ115" s="247">
        <v>732.12324268174279</v>
      </c>
      <c r="AK115" s="231">
        <v>2567789.16</v>
      </c>
      <c r="AL115" s="231">
        <f>VLOOKUP(B115,'Historic CDM'!$N$127:$S$138,4,FALSE)/12</f>
        <v>278548.78268125124</v>
      </c>
      <c r="AM115" s="241">
        <f>AK115+AL115</f>
        <v>2846337.9426812516</v>
      </c>
      <c r="AN115" s="232">
        <v>7730.670000000001</v>
      </c>
      <c r="AO115" s="4">
        <v>59.20233082934238</v>
      </c>
      <c r="AP115" s="231">
        <v>29099.7</v>
      </c>
      <c r="AQ115" s="232">
        <v>97</v>
      </c>
      <c r="AR115" s="232">
        <v>428</v>
      </c>
      <c r="AS115" s="231">
        <v>13063.8</v>
      </c>
      <c r="AT115">
        <v>36</v>
      </c>
      <c r="AU115" s="100">
        <f>'Weather Thunder Bay'!D127</f>
        <v>166.7</v>
      </c>
      <c r="AV115" s="100">
        <f>'Weather Thunder Bay'!E127</f>
        <v>6.1</v>
      </c>
      <c r="AW115" s="100">
        <f>'Weather Thunder Bay'!F127</f>
        <v>115.2</v>
      </c>
      <c r="AX115" s="100">
        <f>'Weather Thunder Bay'!G127</f>
        <v>14.6</v>
      </c>
      <c r="AY115" s="100">
        <f>'Weather Thunder Bay'!H127</f>
        <v>67.3</v>
      </c>
      <c r="AZ115" s="100">
        <f>'Weather Thunder Bay'!I127</f>
        <v>26.7</v>
      </c>
      <c r="BA115" s="100">
        <f>'Weather Thunder Bay'!J127</f>
        <v>31</v>
      </c>
      <c r="BB115" s="100">
        <f>'Weather Thunder Bay'!K127</f>
        <v>50.4</v>
      </c>
      <c r="BC115" s="100">
        <f>'Weather Thunder Bay'!L127</f>
        <v>10.5</v>
      </c>
      <c r="BD115" s="100">
        <f>'Weather Thunder Bay'!M127</f>
        <v>89.9</v>
      </c>
      <c r="BE115" s="100">
        <f>'Weather Thunder Bay'!N127</f>
        <v>1.7</v>
      </c>
      <c r="BF115" s="100">
        <f>'Weather Thunder Bay'!O127</f>
        <v>141.1</v>
      </c>
      <c r="BG115" s="100">
        <f>'Weather Thunder Bay'!P127</f>
        <v>0</v>
      </c>
      <c r="BH115" s="100">
        <f>'Weather Thunder Bay'!Q127</f>
        <v>199.4</v>
      </c>
      <c r="BI115" s="100">
        <f>'Weather Thunder Bay'!R127</f>
        <v>14.646666666666668</v>
      </c>
      <c r="BJ115" s="100">
        <f>'Weather Kenora'!D127</f>
        <v>126.52</v>
      </c>
      <c r="BK115" s="100">
        <f>'Weather Kenora'!E127</f>
        <v>17.3</v>
      </c>
      <c r="BL115" s="100">
        <f>'Weather Kenora'!F127</f>
        <v>77.3</v>
      </c>
      <c r="BM115" s="100">
        <f>'Weather Kenora'!G127</f>
        <v>28.08</v>
      </c>
      <c r="BN115" s="100">
        <f>'Weather Kenora'!H127</f>
        <v>40.6</v>
      </c>
      <c r="BO115" s="100">
        <f>'Weather Kenora'!I127</f>
        <v>51.38</v>
      </c>
      <c r="BP115" s="100">
        <f>'Weather Kenora'!J127</f>
        <v>21.8</v>
      </c>
      <c r="BQ115" s="100">
        <f>'Weather Kenora'!K127</f>
        <v>92.58</v>
      </c>
      <c r="BR115" s="100">
        <f>'Weather Kenora'!L127</f>
        <v>9.6999999999999993</v>
      </c>
      <c r="BS115" s="100">
        <f>'Weather Kenora'!M127</f>
        <v>140.47999999999999</v>
      </c>
      <c r="BT115" s="100">
        <f>'Weather Kenora'!N127</f>
        <v>3</v>
      </c>
      <c r="BU115" s="100">
        <f>'Weather Kenora'!O127</f>
        <v>193.78</v>
      </c>
      <c r="BV115" s="100">
        <f>'Weather Kenora'!P127</f>
        <v>0.3</v>
      </c>
      <c r="BW115" s="100">
        <f>'Weather Kenora'!Q127</f>
        <v>251.08</v>
      </c>
      <c r="BX115" s="100">
        <f>'Weather Kenora'!R127</f>
        <v>16.359333333333336</v>
      </c>
      <c r="BY115" s="5">
        <f>'Economic Variables'!D129</f>
        <v>7761.1</v>
      </c>
      <c r="BZ115" s="5">
        <f>'Economic Variables'!E129</f>
        <v>7809.2</v>
      </c>
      <c r="CA115" s="5">
        <f>'Economic Variables'!F129</f>
        <v>62.3</v>
      </c>
      <c r="CB115" s="5">
        <f>'Economic Variables'!G129</f>
        <v>62.3</v>
      </c>
      <c r="CC115" s="68">
        <f>'Economic Variables'!H129</f>
        <v>779989.32440000004</v>
      </c>
      <c r="CD115" s="5">
        <f>'Economic Variables'!I129</f>
        <v>9817.7114750000019</v>
      </c>
      <c r="CE115" s="5">
        <f>'Economic Variables'!J129</f>
        <v>9146.6232</v>
      </c>
      <c r="CF115" s="5">
        <f>'Economic Variables'!K129</f>
        <v>459.59127500000005</v>
      </c>
      <c r="CG115" s="5">
        <f>'Economic Variables'!L129</f>
        <v>6510.2716250000003</v>
      </c>
      <c r="CH115" s="5">
        <f>'Economic Variables'!M129</f>
        <v>266.96312499999999</v>
      </c>
      <c r="CI115" s="5">
        <f>'Economic Variables'!N129</f>
        <v>1135.3449249999999</v>
      </c>
      <c r="CJ115" s="5">
        <f t="shared" si="299"/>
        <v>16327.983100000001</v>
      </c>
      <c r="CK115" s="5">
        <f>'Economic Variables'!P129</f>
        <v>761080.24849999999</v>
      </c>
      <c r="CL115" s="5">
        <f>'Economic Variables'!Q129</f>
        <v>9123.4</v>
      </c>
      <c r="CM115" s="5">
        <f>'Economic Variables'!R129</f>
        <v>7231.3312500000002</v>
      </c>
      <c r="CN115" s="5">
        <f>'Economic Variables'!S129</f>
        <v>3132.0217500000003</v>
      </c>
      <c r="CO115" s="5">
        <f>'Economic Variables'!W129</f>
        <v>81596.999999999956</v>
      </c>
      <c r="CP115" s="5">
        <f>'Economic Variables'!X129</f>
        <v>222</v>
      </c>
      <c r="CQ115" s="5">
        <f>'Economic Variables'!Y129</f>
        <v>13</v>
      </c>
      <c r="CR115" s="5">
        <f t="shared" si="282"/>
        <v>114</v>
      </c>
      <c r="CS115" s="69">
        <f t="shared" si="300"/>
        <v>2.0569048513364727</v>
      </c>
      <c r="CT115" s="5">
        <f t="shared" si="301"/>
        <v>12996</v>
      </c>
      <c r="CU115">
        <f t="shared" ref="CU115:DI115" si="308">CU103</f>
        <v>0</v>
      </c>
      <c r="CV115">
        <f t="shared" si="308"/>
        <v>0</v>
      </c>
      <c r="CW115">
        <f t="shared" si="308"/>
        <v>0</v>
      </c>
      <c r="CX115">
        <f t="shared" si="308"/>
        <v>0</v>
      </c>
      <c r="CY115">
        <f t="shared" si="308"/>
        <v>0</v>
      </c>
      <c r="CZ115">
        <f t="shared" si="308"/>
        <v>1</v>
      </c>
      <c r="DA115">
        <f t="shared" si="308"/>
        <v>0</v>
      </c>
      <c r="DB115">
        <f t="shared" si="308"/>
        <v>0</v>
      </c>
      <c r="DC115">
        <f t="shared" si="308"/>
        <v>0</v>
      </c>
      <c r="DD115">
        <f t="shared" si="308"/>
        <v>0</v>
      </c>
      <c r="DE115">
        <f t="shared" si="308"/>
        <v>0</v>
      </c>
      <c r="DF115">
        <f t="shared" si="308"/>
        <v>0</v>
      </c>
      <c r="DG115">
        <f t="shared" si="308"/>
        <v>0</v>
      </c>
      <c r="DH115">
        <f t="shared" si="308"/>
        <v>0</v>
      </c>
      <c r="DI115">
        <f t="shared" si="308"/>
        <v>0</v>
      </c>
      <c r="DJ115">
        <f t="shared" si="238"/>
        <v>30</v>
      </c>
      <c r="DK115">
        <v>22</v>
      </c>
      <c r="DL115">
        <f>DL114</f>
        <v>0.5</v>
      </c>
      <c r="DM115">
        <f t="shared" si="305"/>
        <v>0.25</v>
      </c>
      <c r="DN115">
        <f t="shared" si="207"/>
        <v>0.5</v>
      </c>
      <c r="DO115">
        <v>0</v>
      </c>
      <c r="DP115" s="61">
        <f t="shared" si="170"/>
        <v>83.35</v>
      </c>
      <c r="DQ115" s="61">
        <f t="shared" si="171"/>
        <v>3.05</v>
      </c>
      <c r="DR115" s="61">
        <f t="shared" si="172"/>
        <v>57.6</v>
      </c>
      <c r="DS115" s="61">
        <f t="shared" si="173"/>
        <v>7.3</v>
      </c>
      <c r="DT115" s="61">
        <f t="shared" si="174"/>
        <v>33.65</v>
      </c>
      <c r="DU115" s="61">
        <f t="shared" si="175"/>
        <v>13.35</v>
      </c>
      <c r="DV115" s="61">
        <f t="shared" si="176"/>
        <v>15.5</v>
      </c>
      <c r="DW115" s="61">
        <f t="shared" si="177"/>
        <v>25.2</v>
      </c>
      <c r="DX115" s="61">
        <f t="shared" si="178"/>
        <v>5.25</v>
      </c>
      <c r="DY115" s="61">
        <f t="shared" si="179"/>
        <v>44.95</v>
      </c>
      <c r="DZ115" s="61">
        <f t="shared" si="180"/>
        <v>0.85</v>
      </c>
      <c r="EA115" s="61">
        <f t="shared" si="181"/>
        <v>70.55</v>
      </c>
      <c r="EB115" s="61">
        <f t="shared" si="182"/>
        <v>0</v>
      </c>
      <c r="EC115" s="61">
        <f t="shared" si="183"/>
        <v>99.7</v>
      </c>
      <c r="ED115" s="61">
        <f t="shared" si="184"/>
        <v>63.26</v>
      </c>
      <c r="EE115" s="61">
        <f t="shared" si="185"/>
        <v>8.65</v>
      </c>
      <c r="EF115" s="61">
        <f t="shared" si="186"/>
        <v>38.65</v>
      </c>
      <c r="EG115" s="61">
        <f t="shared" si="187"/>
        <v>14.04</v>
      </c>
      <c r="EH115" s="61">
        <f t="shared" si="188"/>
        <v>20.3</v>
      </c>
      <c r="EI115" s="61">
        <f t="shared" si="189"/>
        <v>25.69</v>
      </c>
      <c r="EJ115" s="61">
        <f t="shared" si="190"/>
        <v>10.9</v>
      </c>
      <c r="EK115" s="61">
        <f t="shared" si="191"/>
        <v>46.29</v>
      </c>
      <c r="EL115" s="61">
        <f t="shared" si="192"/>
        <v>4.8499999999999996</v>
      </c>
      <c r="EM115" s="61">
        <f t="shared" si="193"/>
        <v>70.239999999999995</v>
      </c>
      <c r="EN115" s="61">
        <f t="shared" si="194"/>
        <v>1.5</v>
      </c>
      <c r="EO115" s="61">
        <f t="shared" si="195"/>
        <v>96.89</v>
      </c>
      <c r="EP115" s="61">
        <f t="shared" si="196"/>
        <v>0.15</v>
      </c>
      <c r="EQ115" s="61">
        <f t="shared" si="197"/>
        <v>125.54</v>
      </c>
      <c r="ER115" s="67">
        <f t="shared" si="245"/>
        <v>17.951764378148017</v>
      </c>
      <c r="ES115" s="67">
        <f t="shared" si="246"/>
        <v>77.583172504842864</v>
      </c>
      <c r="ET115" s="67">
        <f t="shared" si="247"/>
        <v>2028.585548512352</v>
      </c>
      <c r="EU115" s="67">
        <f t="shared" si="248"/>
        <v>43707.854065258151</v>
      </c>
      <c r="EV115" s="61">
        <f t="shared" si="249"/>
        <v>1487.6294022423917</v>
      </c>
      <c r="EW115" s="61">
        <f t="shared" si="250"/>
        <v>32052.426314522643</v>
      </c>
      <c r="EX115" s="16">
        <f t="shared" si="251"/>
        <v>25929925.899999999</v>
      </c>
      <c r="EY115" s="16">
        <f t="shared" si="252"/>
        <v>1745071.9137372519</v>
      </c>
      <c r="EZ115" s="16">
        <f t="shared" si="253"/>
        <v>27674997.813737251</v>
      </c>
      <c r="FA115" s="16">
        <f t="shared" si="254"/>
        <v>50959.19146879566</v>
      </c>
      <c r="FB115" s="16">
        <f t="shared" si="255"/>
        <v>11520398.450000001</v>
      </c>
      <c r="FC115" s="16">
        <f t="shared" si="256"/>
        <v>1227912.3143293215</v>
      </c>
      <c r="FD115" s="16">
        <f t="shared" si="257"/>
        <v>12748310.764329324</v>
      </c>
      <c r="FE115" s="16">
        <f t="shared" si="258"/>
        <v>5454.0152379426272</v>
      </c>
      <c r="FF115" s="16">
        <f t="shared" si="259"/>
        <v>20143404.16</v>
      </c>
      <c r="FG115" s="16">
        <f t="shared" si="260"/>
        <v>1563099.3443102925</v>
      </c>
      <c r="FH115" s="16">
        <f t="shared" si="261"/>
        <v>21706503.504310295</v>
      </c>
      <c r="FI115" s="16">
        <f t="shared" si="262"/>
        <v>55917.420000000013</v>
      </c>
      <c r="FJ115" s="16">
        <f t="shared" si="263"/>
        <v>481.8023308293424</v>
      </c>
      <c r="FK115" s="16">
        <f t="shared" si="264"/>
        <v>11536988.1</v>
      </c>
      <c r="FL115" s="16">
        <f t="shared" si="265"/>
        <v>2886603.74153519</v>
      </c>
      <c r="FM115" s="16">
        <f t="shared" si="266"/>
        <v>14423591.84153519</v>
      </c>
      <c r="FN115" s="16">
        <f t="shared" si="267"/>
        <v>39678.800000000003</v>
      </c>
      <c r="FO115" s="16">
        <f t="shared" si="268"/>
        <v>15</v>
      </c>
      <c r="FP115" s="16">
        <f t="shared" si="198"/>
        <v>318119.40000000002</v>
      </c>
      <c r="FQ115" s="16">
        <f t="shared" si="199"/>
        <v>1326.8799999999999</v>
      </c>
      <c r="FR115" s="16">
        <f t="shared" si="200"/>
        <v>13638</v>
      </c>
      <c r="FS115" s="16">
        <f t="shared" si="201"/>
        <v>8365</v>
      </c>
      <c r="FT115" s="16">
        <f t="shared" si="202"/>
        <v>22</v>
      </c>
      <c r="FU115" s="16">
        <f t="shared" si="203"/>
        <v>284.7</v>
      </c>
      <c r="FV115" s="16">
        <f t="shared" si="204"/>
        <v>175463.81</v>
      </c>
      <c r="FW115" s="16">
        <f t="shared" si="205"/>
        <v>438</v>
      </c>
      <c r="FX115">
        <f t="shared" si="206"/>
        <v>83.35</v>
      </c>
      <c r="FY115">
        <f t="shared" si="234"/>
        <v>3.05</v>
      </c>
      <c r="FZ115">
        <f t="shared" si="235"/>
        <v>57.6</v>
      </c>
      <c r="GA115">
        <f t="shared" si="236"/>
        <v>7.3</v>
      </c>
      <c r="GB115">
        <f t="shared" si="209"/>
        <v>33.65</v>
      </c>
      <c r="GC115">
        <f t="shared" si="210"/>
        <v>13.35</v>
      </c>
      <c r="GD115">
        <f t="shared" si="211"/>
        <v>15.5</v>
      </c>
      <c r="GE115">
        <f t="shared" si="212"/>
        <v>25.2</v>
      </c>
      <c r="GF115">
        <f t="shared" si="213"/>
        <v>5.25</v>
      </c>
      <c r="GG115">
        <f t="shared" si="214"/>
        <v>44.95</v>
      </c>
      <c r="GH115">
        <f t="shared" si="215"/>
        <v>0.85</v>
      </c>
      <c r="GI115">
        <f t="shared" si="216"/>
        <v>70.55</v>
      </c>
      <c r="GJ115">
        <f t="shared" si="217"/>
        <v>0</v>
      </c>
      <c r="GK115">
        <f t="shared" si="218"/>
        <v>99.7</v>
      </c>
      <c r="GL115">
        <f t="shared" si="219"/>
        <v>7.3233333333333341</v>
      </c>
      <c r="GM115">
        <f t="shared" si="220"/>
        <v>63.26</v>
      </c>
      <c r="GN115">
        <f t="shared" si="221"/>
        <v>8.65</v>
      </c>
      <c r="GO115">
        <f t="shared" si="222"/>
        <v>38.65</v>
      </c>
      <c r="GP115">
        <f t="shared" si="223"/>
        <v>14.04</v>
      </c>
      <c r="GQ115">
        <f t="shared" si="224"/>
        <v>20.3</v>
      </c>
      <c r="GR115">
        <f t="shared" si="225"/>
        <v>25.69</v>
      </c>
      <c r="GS115">
        <f t="shared" si="226"/>
        <v>10.9</v>
      </c>
      <c r="GT115">
        <f t="shared" si="227"/>
        <v>46.29</v>
      </c>
      <c r="GU115">
        <f t="shared" si="228"/>
        <v>4.8499999999999996</v>
      </c>
      <c r="GV115">
        <f t="shared" si="229"/>
        <v>70.239999999999995</v>
      </c>
      <c r="GW115">
        <f t="shared" si="230"/>
        <v>1.5</v>
      </c>
      <c r="GX115">
        <f t="shared" si="231"/>
        <v>96.89</v>
      </c>
      <c r="GY115">
        <f t="shared" si="232"/>
        <v>0.15</v>
      </c>
      <c r="GZ115">
        <f t="shared" si="233"/>
        <v>125.54</v>
      </c>
      <c r="HA115" s="2">
        <f t="shared" si="292"/>
        <v>78</v>
      </c>
      <c r="HB115" s="2">
        <f t="shared" si="292"/>
        <v>66</v>
      </c>
      <c r="HC115" s="2">
        <f t="shared" si="292"/>
        <v>54</v>
      </c>
      <c r="HD115" s="2">
        <f t="shared" si="292"/>
        <v>42</v>
      </c>
      <c r="HE115" s="2">
        <f t="shared" si="292"/>
        <v>30</v>
      </c>
    </row>
    <row r="116" spans="1:213" x14ac:dyDescent="0.25">
      <c r="A116" s="3">
        <v>44743</v>
      </c>
      <c r="B116">
        <f t="shared" ref="B116:B121" si="309">YEAR(A116)</f>
        <v>2022</v>
      </c>
      <c r="C116" s="6">
        <v>26143018</v>
      </c>
      <c r="D116" s="2">
        <f>VLOOKUP(B116,'Historic CDM'!$B$127:$I$138,2,FALSE)/12</f>
        <v>1598132.9315137069</v>
      </c>
      <c r="E116" s="2">
        <f t="shared" ref="E116:E121" si="310">C116+D116</f>
        <v>27741150.931513708</v>
      </c>
      <c r="F116" s="2">
        <v>46161.739200510514</v>
      </c>
      <c r="G116" s="230">
        <v>10435571</v>
      </c>
      <c r="H116" s="2">
        <f>VLOOKUP(B116,'Historic CDM'!$B$127:$I$138,3,FALSE)/12</f>
        <v>1145866.8365268551</v>
      </c>
      <c r="I116" s="2">
        <f t="shared" ref="I116:I121" si="311">G116+H116</f>
        <v>11581437.836526856</v>
      </c>
      <c r="J116" s="230">
        <v>4723.4459976304424</v>
      </c>
      <c r="K116" s="230">
        <v>18676809</v>
      </c>
      <c r="L116" s="2">
        <f>VLOOKUP(B116,'Historic CDM'!$B$127:$I$138,4,FALSE)/12</f>
        <v>1284550.5616290413</v>
      </c>
      <c r="M116" s="2">
        <f t="shared" ref="M116:M121" si="312">K116+L116</f>
        <v>19961359.561629042</v>
      </c>
      <c r="N116" s="234">
        <v>48138.14</v>
      </c>
      <c r="O116" s="16">
        <v>421.4</v>
      </c>
      <c r="P116" s="230">
        <v>12053480.140000001</v>
      </c>
      <c r="Q116" s="231">
        <f>VLOOKUP(B116,'Historic CDM'!$B$127:$I$138,5,FALSE)/12</f>
        <v>2886603.74153519</v>
      </c>
      <c r="R116" s="241">
        <f t="shared" ref="R116:R121" si="313">P116+Q116</f>
        <v>14940083.881535191</v>
      </c>
      <c r="S116" s="111">
        <v>38729.600000000006</v>
      </c>
      <c r="T116" s="231">
        <v>15</v>
      </c>
      <c r="U116" s="230">
        <v>305009.31</v>
      </c>
      <c r="V116" s="111">
        <v>1229.8799999999999</v>
      </c>
      <c r="W116" s="111">
        <v>13210</v>
      </c>
      <c r="X116" s="230">
        <v>8365</v>
      </c>
      <c r="Y116" s="111">
        <v>22</v>
      </c>
      <c r="Z116" s="231">
        <v>118</v>
      </c>
      <c r="AA116" s="233">
        <v>162400.01</v>
      </c>
      <c r="AB116" s="232">
        <v>402</v>
      </c>
      <c r="AC116" s="237">
        <v>3098821.4200000092</v>
      </c>
      <c r="AD116" s="231">
        <f>VLOOKUP(B116,'Historic CDM'!$N$127:$S$138,2,FALSE)/12</f>
        <v>146938.98222354503</v>
      </c>
      <c r="AE116" s="2">
        <f t="shared" ref="AE116:AE121" si="314">AC116+AD116</f>
        <v>3245760.4022235544</v>
      </c>
      <c r="AF116" s="246">
        <v>4788.8565338873177</v>
      </c>
      <c r="AG116" s="231">
        <v>1865299.3500000008</v>
      </c>
      <c r="AH116" s="231">
        <f>VLOOKUP(B116,'Historic CDM'!$N$127:$S$138,3,FALSE)/12</f>
        <v>82045.477802466485</v>
      </c>
      <c r="AI116" s="241">
        <f t="shared" ref="AI116:AI121" si="315">AG116+AH116</f>
        <v>1947344.8278024672</v>
      </c>
      <c r="AJ116" s="247">
        <v>731.0616213408714</v>
      </c>
      <c r="AK116" s="231">
        <v>2854581.6799999997</v>
      </c>
      <c r="AL116" s="231">
        <f>VLOOKUP(B116,'Historic CDM'!$N$127:$S$138,4,FALSE)/12</f>
        <v>278548.78268125124</v>
      </c>
      <c r="AM116" s="241">
        <f t="shared" ref="AM116:AM121" si="316">AK116+AL116</f>
        <v>3133130.4626812511</v>
      </c>
      <c r="AN116" s="232">
        <v>7691.8</v>
      </c>
      <c r="AO116" s="4">
        <v>59.101165414671186</v>
      </c>
      <c r="AP116" s="231">
        <v>19545.189999999999</v>
      </c>
      <c r="AQ116" s="232">
        <v>97</v>
      </c>
      <c r="AR116" s="232">
        <v>428</v>
      </c>
      <c r="AS116" s="231">
        <v>13498.95</v>
      </c>
      <c r="AT116">
        <v>36</v>
      </c>
      <c r="AU116" s="100">
        <f>'Weather Thunder Bay'!D128</f>
        <v>83</v>
      </c>
      <c r="AV116" s="100">
        <f>'Weather Thunder Bay'!E128</f>
        <v>5.7</v>
      </c>
      <c r="AW116" s="100">
        <f>'Weather Thunder Bay'!F128</f>
        <v>39.5</v>
      </c>
      <c r="AX116" s="100">
        <f>'Weather Thunder Bay'!G128</f>
        <v>24.2</v>
      </c>
      <c r="AY116" s="100">
        <f>'Weather Thunder Bay'!H128</f>
        <v>13.5</v>
      </c>
      <c r="AZ116" s="100">
        <f>'Weather Thunder Bay'!I128</f>
        <v>60.2</v>
      </c>
      <c r="BA116" s="100">
        <f>'Weather Thunder Bay'!J128</f>
        <v>3.1</v>
      </c>
      <c r="BB116" s="100">
        <f>'Weather Thunder Bay'!K128</f>
        <v>111.8</v>
      </c>
      <c r="BC116" s="100">
        <f>'Weather Thunder Bay'!L128</f>
        <v>0</v>
      </c>
      <c r="BD116" s="100">
        <f>'Weather Thunder Bay'!M128</f>
        <v>170.7</v>
      </c>
      <c r="BE116" s="100">
        <f>'Weather Thunder Bay'!N128</f>
        <v>0</v>
      </c>
      <c r="BF116" s="100">
        <f>'Weather Thunder Bay'!O128</f>
        <v>232.7</v>
      </c>
      <c r="BG116" s="100">
        <f>'Weather Thunder Bay'!P128</f>
        <v>0</v>
      </c>
      <c r="BH116" s="100">
        <f>'Weather Thunder Bay'!Q128</f>
        <v>294.7</v>
      </c>
      <c r="BI116" s="100">
        <f>'Weather Thunder Bay'!R128</f>
        <v>17.506451612903223</v>
      </c>
      <c r="BJ116" s="100">
        <f>'Weather Kenora'!D128</f>
        <v>39.1</v>
      </c>
      <c r="BK116" s="100">
        <f>'Weather Kenora'!E128</f>
        <v>24.8</v>
      </c>
      <c r="BL116" s="100">
        <f>'Weather Kenora'!F128</f>
        <v>13.8</v>
      </c>
      <c r="BM116" s="100">
        <f>'Weather Kenora'!G128</f>
        <v>61.5</v>
      </c>
      <c r="BN116" s="100">
        <f>'Weather Kenora'!H128</f>
        <v>2.8</v>
      </c>
      <c r="BO116" s="100">
        <f>'Weather Kenora'!I128</f>
        <v>112.5</v>
      </c>
      <c r="BP116" s="100">
        <f>'Weather Kenora'!J128</f>
        <v>0</v>
      </c>
      <c r="BQ116" s="100">
        <f>'Weather Kenora'!K128</f>
        <v>171.7</v>
      </c>
      <c r="BR116" s="100">
        <f>'Weather Kenora'!L128</f>
        <v>0</v>
      </c>
      <c r="BS116" s="100">
        <f>'Weather Kenora'!M128</f>
        <v>233.7</v>
      </c>
      <c r="BT116" s="100">
        <f>'Weather Kenora'!N128</f>
        <v>0</v>
      </c>
      <c r="BU116" s="100">
        <f>'Weather Kenora'!O128</f>
        <v>295.7</v>
      </c>
      <c r="BV116" s="100">
        <f>'Weather Kenora'!P128</f>
        <v>0</v>
      </c>
      <c r="BW116" s="100">
        <f>'Weather Kenora'!Q128</f>
        <v>357.7</v>
      </c>
      <c r="BX116" s="100">
        <f>'Weather Kenora'!R128</f>
        <v>19.538709677419355</v>
      </c>
      <c r="BY116" s="5">
        <f>'Economic Variables'!D130</f>
        <v>7756.4</v>
      </c>
      <c r="BZ116" s="5">
        <f>'Economic Variables'!E130</f>
        <v>7843.6</v>
      </c>
      <c r="CA116" s="5">
        <f>'Economic Variables'!F130</f>
        <v>62.1</v>
      </c>
      <c r="CB116" s="5">
        <f>'Economic Variables'!G130</f>
        <v>62.8</v>
      </c>
      <c r="CC116" s="68">
        <f>'Economic Variables'!H130</f>
        <v>779989.32440000004</v>
      </c>
      <c r="CD116" s="5">
        <f>'Economic Variables'!I130</f>
        <v>9817.7114750000019</v>
      </c>
      <c r="CE116" s="5">
        <f>'Economic Variables'!J130</f>
        <v>9146.6232</v>
      </c>
      <c r="CF116" s="5">
        <f>'Economic Variables'!K130</f>
        <v>459.59127500000005</v>
      </c>
      <c r="CG116" s="5">
        <f>'Economic Variables'!L130</f>
        <v>6510.2716250000003</v>
      </c>
      <c r="CH116" s="5">
        <f>'Economic Variables'!M130</f>
        <v>266.96312499999999</v>
      </c>
      <c r="CI116" s="5">
        <f>'Economic Variables'!N130</f>
        <v>1135.3449249999999</v>
      </c>
      <c r="CJ116" s="5">
        <f t="shared" ref="CJ116:CJ121" si="317">CD116+CG116</f>
        <v>16327.983100000001</v>
      </c>
      <c r="CK116" s="5">
        <f>'Economic Variables'!P130</f>
        <v>774265.63500000001</v>
      </c>
      <c r="CL116" s="5">
        <f>'Economic Variables'!Q130</f>
        <v>7986.0852500000001</v>
      </c>
      <c r="CM116" s="5">
        <f>'Economic Variables'!R130</f>
        <v>7450.0855000000001</v>
      </c>
      <c r="CN116" s="5">
        <f>'Economic Variables'!S130</f>
        <v>3295.82825</v>
      </c>
      <c r="CO116" s="5">
        <f>'Economic Variables'!W130</f>
        <v>85269.333333333285</v>
      </c>
      <c r="CP116" s="5">
        <f>'Economic Variables'!X130</f>
        <v>233.33333333333334</v>
      </c>
      <c r="CQ116" s="5">
        <f>'Economic Variables'!Y130</f>
        <v>14.666666666666668</v>
      </c>
      <c r="CR116" s="5">
        <f t="shared" si="282"/>
        <v>115</v>
      </c>
      <c r="CS116" s="69">
        <f t="shared" ref="CS116:CS121" si="318">LOG(CR116)</f>
        <v>2.0606978403536118</v>
      </c>
      <c r="CT116" s="5">
        <f t="shared" ref="CT116:CT121" si="319">CR116^2</f>
        <v>13225</v>
      </c>
      <c r="CU116">
        <f t="shared" ref="CU116:DI116" si="320">CU104</f>
        <v>0</v>
      </c>
      <c r="CV116">
        <f t="shared" si="320"/>
        <v>0</v>
      </c>
      <c r="CW116">
        <f t="shared" si="320"/>
        <v>0</v>
      </c>
      <c r="CX116">
        <f t="shared" si="320"/>
        <v>0</v>
      </c>
      <c r="CY116">
        <f t="shared" si="320"/>
        <v>0</v>
      </c>
      <c r="CZ116">
        <f t="shared" si="320"/>
        <v>0</v>
      </c>
      <c r="DA116">
        <f t="shared" si="320"/>
        <v>1</v>
      </c>
      <c r="DB116">
        <f t="shared" si="320"/>
        <v>0</v>
      </c>
      <c r="DC116">
        <f t="shared" si="320"/>
        <v>0</v>
      </c>
      <c r="DD116">
        <f t="shared" si="320"/>
        <v>0</v>
      </c>
      <c r="DE116">
        <f t="shared" si="320"/>
        <v>0</v>
      </c>
      <c r="DF116">
        <f t="shared" si="320"/>
        <v>0</v>
      </c>
      <c r="DG116">
        <f t="shared" si="320"/>
        <v>0</v>
      </c>
      <c r="DH116">
        <f t="shared" si="320"/>
        <v>0</v>
      </c>
      <c r="DI116">
        <f t="shared" si="320"/>
        <v>0</v>
      </c>
      <c r="DJ116">
        <f t="shared" si="238"/>
        <v>31</v>
      </c>
      <c r="DK116">
        <v>20</v>
      </c>
      <c r="DL116">
        <f t="shared" ref="DL116:DL121" si="321">DL115</f>
        <v>0.5</v>
      </c>
      <c r="DM116">
        <f t="shared" si="305"/>
        <v>0.25</v>
      </c>
      <c r="DN116">
        <f t="shared" si="207"/>
        <v>0.5</v>
      </c>
      <c r="DO116">
        <v>0</v>
      </c>
      <c r="DP116" s="61">
        <f t="shared" si="170"/>
        <v>41.5</v>
      </c>
      <c r="DQ116" s="61">
        <f t="shared" si="171"/>
        <v>2.85</v>
      </c>
      <c r="DR116" s="61">
        <f t="shared" si="172"/>
        <v>19.75</v>
      </c>
      <c r="DS116" s="61">
        <f t="shared" si="173"/>
        <v>12.1</v>
      </c>
      <c r="DT116" s="61">
        <f t="shared" si="174"/>
        <v>6.75</v>
      </c>
      <c r="DU116" s="61">
        <f t="shared" si="175"/>
        <v>30.1</v>
      </c>
      <c r="DV116" s="61">
        <f t="shared" si="176"/>
        <v>1.55</v>
      </c>
      <c r="DW116" s="61">
        <f t="shared" si="177"/>
        <v>55.9</v>
      </c>
      <c r="DX116" s="61">
        <f t="shared" si="178"/>
        <v>0</v>
      </c>
      <c r="DY116" s="61">
        <f t="shared" si="179"/>
        <v>85.35</v>
      </c>
      <c r="DZ116" s="61">
        <f t="shared" si="180"/>
        <v>0</v>
      </c>
      <c r="EA116" s="61">
        <f t="shared" si="181"/>
        <v>116.35</v>
      </c>
      <c r="EB116" s="61">
        <f t="shared" si="182"/>
        <v>0</v>
      </c>
      <c r="EC116" s="61">
        <f t="shared" si="183"/>
        <v>147.35</v>
      </c>
      <c r="ED116" s="61">
        <f t="shared" si="184"/>
        <v>19.55</v>
      </c>
      <c r="EE116" s="61">
        <f t="shared" si="185"/>
        <v>12.4</v>
      </c>
      <c r="EF116" s="61">
        <f t="shared" si="186"/>
        <v>6.9</v>
      </c>
      <c r="EG116" s="61">
        <f t="shared" si="187"/>
        <v>30.75</v>
      </c>
      <c r="EH116" s="61">
        <f t="shared" si="188"/>
        <v>1.4</v>
      </c>
      <c r="EI116" s="61">
        <f t="shared" si="189"/>
        <v>56.25</v>
      </c>
      <c r="EJ116" s="61">
        <f t="shared" si="190"/>
        <v>0</v>
      </c>
      <c r="EK116" s="61">
        <f t="shared" si="191"/>
        <v>85.85</v>
      </c>
      <c r="EL116" s="61">
        <f t="shared" si="192"/>
        <v>0</v>
      </c>
      <c r="EM116" s="61">
        <f t="shared" si="193"/>
        <v>116.85</v>
      </c>
      <c r="EN116" s="61">
        <f t="shared" si="194"/>
        <v>0</v>
      </c>
      <c r="EO116" s="61">
        <f t="shared" si="195"/>
        <v>147.85</v>
      </c>
      <c r="EP116" s="61">
        <f t="shared" si="196"/>
        <v>0</v>
      </c>
      <c r="EQ116" s="61">
        <f t="shared" si="197"/>
        <v>178.85</v>
      </c>
      <c r="ER116" s="67">
        <f t="shared" si="245"/>
        <v>19.385661199059538</v>
      </c>
      <c r="ES116" s="67">
        <f t="shared" si="246"/>
        <v>79.09368903712209</v>
      </c>
      <c r="ET116" s="67">
        <f t="shared" si="247"/>
        <v>2368.4574705302612</v>
      </c>
      <c r="EU116" s="67">
        <f t="shared" si="248"/>
        <v>49800.279605117299</v>
      </c>
      <c r="EV116" s="61">
        <f t="shared" si="249"/>
        <v>1528.0370777614589</v>
      </c>
      <c r="EW116" s="61">
        <f t="shared" si="250"/>
        <v>32129.212648462777</v>
      </c>
      <c r="EX116" s="16">
        <f t="shared" si="251"/>
        <v>29241839.420000009</v>
      </c>
      <c r="EY116" s="16">
        <f t="shared" si="252"/>
        <v>1745071.9137372519</v>
      </c>
      <c r="EZ116" s="16">
        <f t="shared" si="253"/>
        <v>30986911.333737262</v>
      </c>
      <c r="FA116" s="16">
        <f t="shared" si="254"/>
        <v>50950.59573439783</v>
      </c>
      <c r="FB116" s="16">
        <f t="shared" si="255"/>
        <v>12300870.350000001</v>
      </c>
      <c r="FC116" s="16">
        <f t="shared" si="256"/>
        <v>1227912.3143293215</v>
      </c>
      <c r="FD116" s="16">
        <f t="shared" si="257"/>
        <v>13528782.664329324</v>
      </c>
      <c r="FE116" s="16">
        <f t="shared" si="258"/>
        <v>5454.5076189713136</v>
      </c>
      <c r="FF116" s="16">
        <f t="shared" si="259"/>
        <v>21531390.68</v>
      </c>
      <c r="FG116" s="16">
        <f t="shared" si="260"/>
        <v>1563099.3443102925</v>
      </c>
      <c r="FH116" s="16">
        <f t="shared" si="261"/>
        <v>23094490.024310295</v>
      </c>
      <c r="FI116" s="16">
        <f t="shared" si="262"/>
        <v>55829.94</v>
      </c>
      <c r="FJ116" s="16">
        <f t="shared" si="263"/>
        <v>480.50116541467116</v>
      </c>
      <c r="FK116" s="16">
        <f t="shared" si="264"/>
        <v>12053480.140000001</v>
      </c>
      <c r="FL116" s="16">
        <f t="shared" si="265"/>
        <v>2886603.74153519</v>
      </c>
      <c r="FM116" s="16">
        <f t="shared" si="266"/>
        <v>14940083.881535191</v>
      </c>
      <c r="FN116" s="16">
        <f t="shared" si="267"/>
        <v>38729.600000000006</v>
      </c>
      <c r="FO116" s="16">
        <f t="shared" si="268"/>
        <v>15</v>
      </c>
      <c r="FP116" s="16">
        <f t="shared" ref="FP116:FP121" si="322">U116+AP116</f>
        <v>324554.5</v>
      </c>
      <c r="FQ116" s="16">
        <f t="shared" ref="FQ116:FQ121" si="323">V116+AQ116</f>
        <v>1326.8799999999999</v>
      </c>
      <c r="FR116" s="16">
        <f t="shared" ref="FR116:FR121" si="324">W116+AR116</f>
        <v>13638</v>
      </c>
      <c r="FS116" s="16">
        <f t="shared" ref="FS116:FS121" si="325">X116</f>
        <v>8365</v>
      </c>
      <c r="FT116" s="16">
        <f t="shared" ref="FT116:FT121" si="326">Y116</f>
        <v>22</v>
      </c>
      <c r="FU116" s="16">
        <f t="shared" ref="FU116:FU121" si="327">Z116+AU116</f>
        <v>201</v>
      </c>
      <c r="FV116" s="16">
        <f t="shared" ref="FV116:FV121" si="328">AA116+AS116</f>
        <v>175898.96000000002</v>
      </c>
      <c r="FW116" s="16">
        <f t="shared" ref="FW116:FW121" si="329">AB116+AT116</f>
        <v>438</v>
      </c>
      <c r="FX116">
        <f t="shared" si="206"/>
        <v>41.5</v>
      </c>
      <c r="FY116">
        <f t="shared" si="234"/>
        <v>2.85</v>
      </c>
      <c r="FZ116">
        <f t="shared" si="235"/>
        <v>19.75</v>
      </c>
      <c r="GA116">
        <f t="shared" si="236"/>
        <v>12.1</v>
      </c>
      <c r="GB116">
        <f t="shared" si="209"/>
        <v>6.75</v>
      </c>
      <c r="GC116">
        <f t="shared" si="210"/>
        <v>30.1</v>
      </c>
      <c r="GD116">
        <f t="shared" si="211"/>
        <v>1.55</v>
      </c>
      <c r="GE116">
        <f t="shared" si="212"/>
        <v>55.9</v>
      </c>
      <c r="GF116">
        <f t="shared" si="213"/>
        <v>0</v>
      </c>
      <c r="GG116">
        <f t="shared" si="214"/>
        <v>85.35</v>
      </c>
      <c r="GH116">
        <f t="shared" si="215"/>
        <v>0</v>
      </c>
      <c r="GI116">
        <f t="shared" si="216"/>
        <v>116.35</v>
      </c>
      <c r="GJ116">
        <f t="shared" si="217"/>
        <v>0</v>
      </c>
      <c r="GK116">
        <f t="shared" si="218"/>
        <v>147.35</v>
      </c>
      <c r="GL116">
        <f t="shared" si="219"/>
        <v>8.7532258064516117</v>
      </c>
      <c r="GM116">
        <f t="shared" si="220"/>
        <v>19.55</v>
      </c>
      <c r="GN116">
        <f t="shared" si="221"/>
        <v>12.4</v>
      </c>
      <c r="GO116">
        <f t="shared" si="222"/>
        <v>6.9</v>
      </c>
      <c r="GP116">
        <f t="shared" si="223"/>
        <v>30.75</v>
      </c>
      <c r="GQ116">
        <f t="shared" si="224"/>
        <v>1.4</v>
      </c>
      <c r="GR116">
        <f t="shared" si="225"/>
        <v>56.25</v>
      </c>
      <c r="GS116">
        <f t="shared" si="226"/>
        <v>0</v>
      </c>
      <c r="GT116">
        <f t="shared" si="227"/>
        <v>85.85</v>
      </c>
      <c r="GU116">
        <f t="shared" si="228"/>
        <v>0</v>
      </c>
      <c r="GV116">
        <f t="shared" si="229"/>
        <v>116.85</v>
      </c>
      <c r="GW116">
        <f t="shared" si="230"/>
        <v>0</v>
      </c>
      <c r="GX116">
        <f t="shared" si="231"/>
        <v>147.85</v>
      </c>
      <c r="GY116">
        <f t="shared" si="232"/>
        <v>0</v>
      </c>
      <c r="GZ116">
        <f t="shared" si="233"/>
        <v>178.85</v>
      </c>
      <c r="HA116" s="2">
        <f t="shared" si="292"/>
        <v>79</v>
      </c>
      <c r="HB116" s="2">
        <f t="shared" si="292"/>
        <v>67</v>
      </c>
      <c r="HC116" s="2">
        <f t="shared" si="292"/>
        <v>55</v>
      </c>
      <c r="HD116" s="2">
        <f t="shared" si="292"/>
        <v>43</v>
      </c>
      <c r="HE116" s="2">
        <f t="shared" si="292"/>
        <v>31</v>
      </c>
    </row>
    <row r="117" spans="1:213" x14ac:dyDescent="0.25">
      <c r="A117" s="3">
        <v>44774</v>
      </c>
      <c r="B117">
        <f t="shared" si="309"/>
        <v>2022</v>
      </c>
      <c r="C117" s="6">
        <v>26118272</v>
      </c>
      <c r="D117" s="2">
        <f>VLOOKUP(B117,'Historic CDM'!$B$127:$I$138,2,FALSE)/12</f>
        <v>1598132.9315137069</v>
      </c>
      <c r="E117" s="2">
        <f t="shared" si="310"/>
        <v>27716404.931513708</v>
      </c>
      <c r="F117" s="2">
        <v>46148.369600255261</v>
      </c>
      <c r="G117" s="230">
        <v>10678858</v>
      </c>
      <c r="H117" s="2">
        <f>VLOOKUP(B117,'Historic CDM'!$B$127:$I$138,3,FALSE)/12</f>
        <v>1145866.8365268551</v>
      </c>
      <c r="I117" s="2">
        <f t="shared" si="311"/>
        <v>11824724.836526856</v>
      </c>
      <c r="J117" s="230">
        <v>4723.2229988152212</v>
      </c>
      <c r="K117" s="230">
        <v>18891401</v>
      </c>
      <c r="L117" s="2">
        <f>VLOOKUP(B117,'Historic CDM'!$B$127:$I$138,4,FALSE)/12</f>
        <v>1284550.5616290413</v>
      </c>
      <c r="M117" s="2">
        <f t="shared" si="312"/>
        <v>20175951.561629042</v>
      </c>
      <c r="N117" s="234">
        <v>46843.41</v>
      </c>
      <c r="O117" s="16">
        <v>421.2</v>
      </c>
      <c r="P117" s="230">
        <v>11640538.440000001</v>
      </c>
      <c r="Q117" s="231">
        <f>VLOOKUP(B117,'Historic CDM'!$B$127:$I$138,5,FALSE)/12</f>
        <v>2886603.74153519</v>
      </c>
      <c r="R117" s="241">
        <f t="shared" si="313"/>
        <v>14527142.181535192</v>
      </c>
      <c r="S117" s="111">
        <v>39039.360000000001</v>
      </c>
      <c r="T117" s="231">
        <v>15</v>
      </c>
      <c r="U117" s="230">
        <v>362198.73</v>
      </c>
      <c r="V117" s="111">
        <v>1229.8799999999999</v>
      </c>
      <c r="W117" s="111">
        <v>13210</v>
      </c>
      <c r="X117" s="230">
        <v>8365</v>
      </c>
      <c r="Y117" s="111">
        <v>22</v>
      </c>
      <c r="Z117" s="231">
        <v>118</v>
      </c>
      <c r="AA117" s="233">
        <v>162400.01</v>
      </c>
      <c r="AB117" s="232">
        <v>402</v>
      </c>
      <c r="AC117" s="237">
        <v>3059721.6299999985</v>
      </c>
      <c r="AD117" s="231">
        <f>VLOOKUP(B117,'Historic CDM'!$N$127:$S$138,2,FALSE)/12</f>
        <v>146938.98222354503</v>
      </c>
      <c r="AE117" s="2">
        <f t="shared" si="314"/>
        <v>3206660.6122235437</v>
      </c>
      <c r="AF117" s="246">
        <v>4786.9282669436589</v>
      </c>
      <c r="AG117" s="231">
        <v>1860951.6600000027</v>
      </c>
      <c r="AH117" s="231">
        <f>VLOOKUP(B117,'Historic CDM'!$N$127:$S$138,3,FALSE)/12</f>
        <v>82045.477802466485</v>
      </c>
      <c r="AI117" s="241">
        <f t="shared" si="315"/>
        <v>1942997.1378024691</v>
      </c>
      <c r="AJ117" s="247">
        <v>730.5308106704357</v>
      </c>
      <c r="AK117" s="231">
        <v>2864636.93</v>
      </c>
      <c r="AL117" s="231">
        <f>VLOOKUP(B117,'Historic CDM'!$N$127:$S$138,4,FALSE)/12</f>
        <v>278548.78268125124</v>
      </c>
      <c r="AM117" s="241">
        <f t="shared" si="316"/>
        <v>3143185.7126812516</v>
      </c>
      <c r="AN117" s="232">
        <v>7461.97</v>
      </c>
      <c r="AO117" s="4">
        <v>59.050582707335593</v>
      </c>
      <c r="AP117" s="231">
        <v>19545.189999999999</v>
      </c>
      <c r="AQ117" s="232">
        <v>97</v>
      </c>
      <c r="AR117" s="232">
        <v>428</v>
      </c>
      <c r="AS117" s="231">
        <v>13498.95</v>
      </c>
      <c r="AT117">
        <v>36</v>
      </c>
      <c r="AU117" s="100">
        <f>'Weather Thunder Bay'!D129</f>
        <v>59.81</v>
      </c>
      <c r="AV117" s="100">
        <f>'Weather Thunder Bay'!E129</f>
        <v>6.19</v>
      </c>
      <c r="AW117" s="100">
        <f>'Weather Thunder Bay'!F129</f>
        <v>21.81</v>
      </c>
      <c r="AX117" s="100">
        <f>'Weather Thunder Bay'!G129</f>
        <v>30.19</v>
      </c>
      <c r="AY117" s="100">
        <f>'Weather Thunder Bay'!H129</f>
        <v>1.9</v>
      </c>
      <c r="AZ117" s="100">
        <f>'Weather Thunder Bay'!I129</f>
        <v>72.28</v>
      </c>
      <c r="BA117" s="100">
        <f>'Weather Thunder Bay'!J129</f>
        <v>0</v>
      </c>
      <c r="BB117" s="100">
        <f>'Weather Thunder Bay'!K129</f>
        <v>132.38</v>
      </c>
      <c r="BC117" s="100">
        <f>'Weather Thunder Bay'!L129</f>
        <v>0</v>
      </c>
      <c r="BD117" s="100">
        <f>'Weather Thunder Bay'!M129</f>
        <v>194.38</v>
      </c>
      <c r="BE117" s="100">
        <f>'Weather Thunder Bay'!N129</f>
        <v>0</v>
      </c>
      <c r="BF117" s="100">
        <f>'Weather Thunder Bay'!O129</f>
        <v>256.38</v>
      </c>
      <c r="BG117" s="100">
        <f>'Weather Thunder Bay'!P129</f>
        <v>0</v>
      </c>
      <c r="BH117" s="100">
        <f>'Weather Thunder Bay'!Q129</f>
        <v>318.38</v>
      </c>
      <c r="BI117" s="100">
        <f>'Weather Thunder Bay'!R129</f>
        <v>18.270381489138749</v>
      </c>
      <c r="BJ117" s="100">
        <f>'Weather Kenora'!D129</f>
        <v>37.15</v>
      </c>
      <c r="BK117" s="100">
        <f>'Weather Kenora'!E129</f>
        <v>19.2</v>
      </c>
      <c r="BL117" s="100">
        <f>'Weather Kenora'!F129</f>
        <v>10</v>
      </c>
      <c r="BM117" s="100">
        <f>'Weather Kenora'!G129</f>
        <v>54.05</v>
      </c>
      <c r="BN117" s="100">
        <f>'Weather Kenora'!H129</f>
        <v>1.3</v>
      </c>
      <c r="BO117" s="100">
        <f>'Weather Kenora'!I129</f>
        <v>107.35</v>
      </c>
      <c r="BP117" s="100">
        <f>'Weather Kenora'!J129</f>
        <v>0</v>
      </c>
      <c r="BQ117" s="100">
        <f>'Weather Kenora'!K129</f>
        <v>168.05</v>
      </c>
      <c r="BR117" s="100">
        <f>'Weather Kenora'!L129</f>
        <v>0</v>
      </c>
      <c r="BS117" s="100">
        <f>'Weather Kenora'!M129</f>
        <v>230.05</v>
      </c>
      <c r="BT117" s="100">
        <f>'Weather Kenora'!N129</f>
        <v>0</v>
      </c>
      <c r="BU117" s="100">
        <f>'Weather Kenora'!O129</f>
        <v>292.05</v>
      </c>
      <c r="BV117" s="100">
        <f>'Weather Kenora'!P129</f>
        <v>0</v>
      </c>
      <c r="BW117" s="100">
        <f>'Weather Kenora'!Q129</f>
        <v>354.05</v>
      </c>
      <c r="BX117" s="100">
        <f>'Weather Kenora'!R129</f>
        <v>19.420967741935478</v>
      </c>
      <c r="BY117" s="5">
        <f>'Economic Variables'!D131</f>
        <v>7746.5</v>
      </c>
      <c r="BZ117" s="5">
        <f>'Economic Variables'!E131</f>
        <v>7825.4</v>
      </c>
      <c r="CA117" s="5">
        <f>'Economic Variables'!F131</f>
        <v>61.2</v>
      </c>
      <c r="CB117" s="5">
        <f>'Economic Variables'!G131</f>
        <v>62.4</v>
      </c>
      <c r="CC117" s="68">
        <f>'Economic Variables'!H131</f>
        <v>779989.32440000004</v>
      </c>
      <c r="CD117" s="5">
        <f>'Economic Variables'!I131</f>
        <v>9817.7114750000019</v>
      </c>
      <c r="CE117" s="5">
        <f>'Economic Variables'!J131</f>
        <v>9146.6232</v>
      </c>
      <c r="CF117" s="5">
        <f>'Economic Variables'!K131</f>
        <v>459.59127500000005</v>
      </c>
      <c r="CG117" s="5">
        <f>'Economic Variables'!L131</f>
        <v>6510.2716250000003</v>
      </c>
      <c r="CH117" s="5">
        <f>'Economic Variables'!M131</f>
        <v>266.96312499999999</v>
      </c>
      <c r="CI117" s="5">
        <f>'Economic Variables'!N131</f>
        <v>1135.3449249999999</v>
      </c>
      <c r="CJ117" s="5">
        <f t="shared" si="317"/>
        <v>16327.983100000001</v>
      </c>
      <c r="CK117" s="5">
        <f>'Economic Variables'!P131</f>
        <v>774265.63500000001</v>
      </c>
      <c r="CL117" s="5">
        <f>'Economic Variables'!Q131</f>
        <v>7986.0852500000001</v>
      </c>
      <c r="CM117" s="5">
        <f>'Economic Variables'!R131</f>
        <v>7450.0855000000001</v>
      </c>
      <c r="CN117" s="5">
        <f>'Economic Variables'!S131</f>
        <v>3295.82825</v>
      </c>
      <c r="CO117" s="5">
        <f>'Economic Variables'!W131</f>
        <v>88941.666666666613</v>
      </c>
      <c r="CP117" s="5">
        <f>'Economic Variables'!X131</f>
        <v>244.66666666666666</v>
      </c>
      <c r="CQ117" s="5">
        <f>'Economic Variables'!Y131</f>
        <v>16.333333333333332</v>
      </c>
      <c r="CR117" s="5">
        <f t="shared" si="282"/>
        <v>116</v>
      </c>
      <c r="CS117" s="69">
        <f t="shared" si="318"/>
        <v>2.0644579892269186</v>
      </c>
      <c r="CT117" s="5">
        <f t="shared" si="319"/>
        <v>13456</v>
      </c>
      <c r="CU117">
        <f t="shared" ref="CU117:DI117" si="330">CU105</f>
        <v>0</v>
      </c>
      <c r="CV117">
        <f t="shared" si="330"/>
        <v>0</v>
      </c>
      <c r="CW117">
        <f t="shared" si="330"/>
        <v>0</v>
      </c>
      <c r="CX117">
        <f t="shared" si="330"/>
        <v>0</v>
      </c>
      <c r="CY117">
        <f t="shared" si="330"/>
        <v>0</v>
      </c>
      <c r="CZ117">
        <f t="shared" si="330"/>
        <v>0</v>
      </c>
      <c r="DA117">
        <f t="shared" si="330"/>
        <v>0</v>
      </c>
      <c r="DB117">
        <f t="shared" si="330"/>
        <v>1</v>
      </c>
      <c r="DC117">
        <f t="shared" si="330"/>
        <v>0</v>
      </c>
      <c r="DD117">
        <f t="shared" si="330"/>
        <v>0</v>
      </c>
      <c r="DE117">
        <f t="shared" si="330"/>
        <v>0</v>
      </c>
      <c r="DF117">
        <f t="shared" si="330"/>
        <v>0</v>
      </c>
      <c r="DG117">
        <f t="shared" si="330"/>
        <v>0</v>
      </c>
      <c r="DH117">
        <f t="shared" si="330"/>
        <v>0</v>
      </c>
      <c r="DI117">
        <f t="shared" si="330"/>
        <v>0</v>
      </c>
      <c r="DJ117">
        <f t="shared" si="238"/>
        <v>31</v>
      </c>
      <c r="DK117">
        <v>22</v>
      </c>
      <c r="DL117">
        <f t="shared" si="321"/>
        <v>0.5</v>
      </c>
      <c r="DM117">
        <f t="shared" si="305"/>
        <v>0.25</v>
      </c>
      <c r="DN117">
        <f t="shared" si="207"/>
        <v>0.5</v>
      </c>
      <c r="DO117">
        <v>0</v>
      </c>
      <c r="DP117" s="61">
        <f t="shared" si="170"/>
        <v>29.905000000000001</v>
      </c>
      <c r="DQ117" s="61">
        <f t="shared" si="171"/>
        <v>3.0950000000000002</v>
      </c>
      <c r="DR117" s="61">
        <f t="shared" si="172"/>
        <v>10.904999999999999</v>
      </c>
      <c r="DS117" s="61">
        <f t="shared" si="173"/>
        <v>15.095000000000001</v>
      </c>
      <c r="DT117" s="61">
        <f t="shared" si="174"/>
        <v>0.95</v>
      </c>
      <c r="DU117" s="61">
        <f t="shared" si="175"/>
        <v>36.14</v>
      </c>
      <c r="DV117" s="61">
        <f t="shared" si="176"/>
        <v>0</v>
      </c>
      <c r="DW117" s="61">
        <f t="shared" si="177"/>
        <v>66.19</v>
      </c>
      <c r="DX117" s="61">
        <f t="shared" si="178"/>
        <v>0</v>
      </c>
      <c r="DY117" s="61">
        <f t="shared" si="179"/>
        <v>97.19</v>
      </c>
      <c r="DZ117" s="61">
        <f t="shared" si="180"/>
        <v>0</v>
      </c>
      <c r="EA117" s="61">
        <f t="shared" si="181"/>
        <v>128.19</v>
      </c>
      <c r="EB117" s="61">
        <f t="shared" si="182"/>
        <v>0</v>
      </c>
      <c r="EC117" s="61">
        <f t="shared" si="183"/>
        <v>159.19</v>
      </c>
      <c r="ED117" s="61">
        <f t="shared" si="184"/>
        <v>18.574999999999999</v>
      </c>
      <c r="EE117" s="61">
        <f t="shared" si="185"/>
        <v>9.6</v>
      </c>
      <c r="EF117" s="61">
        <f t="shared" si="186"/>
        <v>5</v>
      </c>
      <c r="EG117" s="61">
        <f t="shared" si="187"/>
        <v>27.024999999999999</v>
      </c>
      <c r="EH117" s="61">
        <f t="shared" si="188"/>
        <v>0.65</v>
      </c>
      <c r="EI117" s="61">
        <f t="shared" si="189"/>
        <v>53.674999999999997</v>
      </c>
      <c r="EJ117" s="61">
        <f t="shared" si="190"/>
        <v>0</v>
      </c>
      <c r="EK117" s="61">
        <f t="shared" si="191"/>
        <v>84.025000000000006</v>
      </c>
      <c r="EL117" s="61">
        <f t="shared" si="192"/>
        <v>0</v>
      </c>
      <c r="EM117" s="61">
        <f t="shared" si="193"/>
        <v>115.02500000000001</v>
      </c>
      <c r="EN117" s="61">
        <f t="shared" si="194"/>
        <v>0</v>
      </c>
      <c r="EO117" s="61">
        <f t="shared" si="195"/>
        <v>146.02500000000001</v>
      </c>
      <c r="EP117" s="61">
        <f t="shared" si="196"/>
        <v>0</v>
      </c>
      <c r="EQ117" s="61">
        <f t="shared" si="197"/>
        <v>177.02500000000001</v>
      </c>
      <c r="ER117" s="67">
        <f t="shared" si="245"/>
        <v>19.373979756610527</v>
      </c>
      <c r="ES117" s="67">
        <f t="shared" si="246"/>
        <v>80.758993754442287</v>
      </c>
      <c r="ET117" s="67">
        <f t="shared" si="247"/>
        <v>2177.323616682751</v>
      </c>
      <c r="EU117" s="67">
        <f t="shared" si="248"/>
        <v>44021.642974349066</v>
      </c>
      <c r="EV117" s="61">
        <f t="shared" si="249"/>
        <v>1545.1974053877586</v>
      </c>
      <c r="EW117" s="61">
        <f t="shared" si="250"/>
        <v>31241.165981796112</v>
      </c>
      <c r="EX117" s="16">
        <f t="shared" si="251"/>
        <v>29177993.629999999</v>
      </c>
      <c r="EY117" s="16">
        <f t="shared" si="252"/>
        <v>1745071.9137372519</v>
      </c>
      <c r="EZ117" s="16">
        <f t="shared" si="253"/>
        <v>30923065.543737251</v>
      </c>
      <c r="FA117" s="16">
        <f t="shared" si="254"/>
        <v>50935.297867198919</v>
      </c>
      <c r="FB117" s="16">
        <f t="shared" si="255"/>
        <v>12539809.660000002</v>
      </c>
      <c r="FC117" s="16">
        <f t="shared" si="256"/>
        <v>1227912.3143293215</v>
      </c>
      <c r="FD117" s="16">
        <f t="shared" si="257"/>
        <v>13767721.974329324</v>
      </c>
      <c r="FE117" s="16">
        <f t="shared" si="258"/>
        <v>5453.7538094856573</v>
      </c>
      <c r="FF117" s="16">
        <f t="shared" si="259"/>
        <v>21756037.93</v>
      </c>
      <c r="FG117" s="16">
        <f t="shared" si="260"/>
        <v>1563099.3443102925</v>
      </c>
      <c r="FH117" s="16">
        <f t="shared" si="261"/>
        <v>23319137.274310295</v>
      </c>
      <c r="FI117" s="16">
        <f t="shared" si="262"/>
        <v>54305.380000000005</v>
      </c>
      <c r="FJ117" s="16">
        <f t="shared" si="263"/>
        <v>480.25058270733558</v>
      </c>
      <c r="FK117" s="16">
        <f t="shared" si="264"/>
        <v>11640538.440000001</v>
      </c>
      <c r="FL117" s="16">
        <f t="shared" si="265"/>
        <v>2886603.74153519</v>
      </c>
      <c r="FM117" s="16">
        <f t="shared" si="266"/>
        <v>14527142.181535192</v>
      </c>
      <c r="FN117" s="16">
        <f t="shared" si="267"/>
        <v>39039.360000000001</v>
      </c>
      <c r="FO117" s="16">
        <f t="shared" si="268"/>
        <v>15</v>
      </c>
      <c r="FP117" s="16">
        <f t="shared" si="322"/>
        <v>381743.92</v>
      </c>
      <c r="FQ117" s="16">
        <f t="shared" si="323"/>
        <v>1326.8799999999999</v>
      </c>
      <c r="FR117" s="16">
        <f t="shared" si="324"/>
        <v>13638</v>
      </c>
      <c r="FS117" s="16">
        <f t="shared" si="325"/>
        <v>8365</v>
      </c>
      <c r="FT117" s="16">
        <f t="shared" si="326"/>
        <v>22</v>
      </c>
      <c r="FU117" s="16">
        <f t="shared" si="327"/>
        <v>177.81</v>
      </c>
      <c r="FV117" s="16">
        <f t="shared" si="328"/>
        <v>175898.96000000002</v>
      </c>
      <c r="FW117" s="16">
        <f t="shared" si="329"/>
        <v>438</v>
      </c>
      <c r="FX117">
        <f t="shared" si="206"/>
        <v>29.905000000000001</v>
      </c>
      <c r="FY117">
        <f t="shared" si="234"/>
        <v>3.0950000000000002</v>
      </c>
      <c r="FZ117">
        <f t="shared" si="235"/>
        <v>10.904999999999999</v>
      </c>
      <c r="GA117">
        <f t="shared" si="236"/>
        <v>15.095000000000001</v>
      </c>
      <c r="GB117">
        <f t="shared" si="209"/>
        <v>0.95</v>
      </c>
      <c r="GC117">
        <f t="shared" si="210"/>
        <v>36.14</v>
      </c>
      <c r="GD117">
        <f t="shared" si="211"/>
        <v>0</v>
      </c>
      <c r="GE117">
        <f t="shared" si="212"/>
        <v>66.19</v>
      </c>
      <c r="GF117">
        <f t="shared" si="213"/>
        <v>0</v>
      </c>
      <c r="GG117">
        <f t="shared" si="214"/>
        <v>97.19</v>
      </c>
      <c r="GH117">
        <f t="shared" si="215"/>
        <v>0</v>
      </c>
      <c r="GI117">
        <f t="shared" si="216"/>
        <v>128.19</v>
      </c>
      <c r="GJ117">
        <f t="shared" si="217"/>
        <v>0</v>
      </c>
      <c r="GK117">
        <f t="shared" si="218"/>
        <v>159.19</v>
      </c>
      <c r="GL117">
        <f t="shared" si="219"/>
        <v>9.1351907445693747</v>
      </c>
      <c r="GM117">
        <f t="shared" si="220"/>
        <v>18.574999999999999</v>
      </c>
      <c r="GN117">
        <f t="shared" si="221"/>
        <v>9.6</v>
      </c>
      <c r="GO117">
        <f t="shared" si="222"/>
        <v>5</v>
      </c>
      <c r="GP117">
        <f t="shared" si="223"/>
        <v>27.024999999999999</v>
      </c>
      <c r="GQ117">
        <f t="shared" si="224"/>
        <v>0.65</v>
      </c>
      <c r="GR117">
        <f t="shared" si="225"/>
        <v>53.674999999999997</v>
      </c>
      <c r="GS117">
        <f t="shared" si="226"/>
        <v>0</v>
      </c>
      <c r="GT117">
        <f t="shared" si="227"/>
        <v>84.025000000000006</v>
      </c>
      <c r="GU117">
        <f t="shared" si="228"/>
        <v>0</v>
      </c>
      <c r="GV117">
        <f t="shared" si="229"/>
        <v>115.02500000000001</v>
      </c>
      <c r="GW117">
        <f t="shared" si="230"/>
        <v>0</v>
      </c>
      <c r="GX117">
        <f t="shared" si="231"/>
        <v>146.02500000000001</v>
      </c>
      <c r="GY117">
        <f t="shared" si="232"/>
        <v>0</v>
      </c>
      <c r="GZ117">
        <f t="shared" si="233"/>
        <v>177.02500000000001</v>
      </c>
      <c r="HA117" s="2">
        <f t="shared" si="292"/>
        <v>80</v>
      </c>
      <c r="HB117" s="2">
        <f t="shared" si="292"/>
        <v>68</v>
      </c>
      <c r="HC117" s="2">
        <f t="shared" si="292"/>
        <v>56</v>
      </c>
      <c r="HD117" s="2">
        <f t="shared" si="292"/>
        <v>44</v>
      </c>
      <c r="HE117" s="2">
        <f t="shared" si="292"/>
        <v>32</v>
      </c>
    </row>
    <row r="118" spans="1:213" x14ac:dyDescent="0.25">
      <c r="A118" s="3">
        <v>44805</v>
      </c>
      <c r="B118">
        <f t="shared" si="309"/>
        <v>2022</v>
      </c>
      <c r="C118" s="6">
        <v>23611938</v>
      </c>
      <c r="D118" s="2">
        <f>VLOOKUP(B118,'Historic CDM'!$B$127:$I$138,2,FALSE)/12</f>
        <v>1598132.9315137069</v>
      </c>
      <c r="E118" s="2">
        <f t="shared" si="310"/>
        <v>25210070.931513708</v>
      </c>
      <c r="F118" s="2">
        <v>46156.68480012763</v>
      </c>
      <c r="G118" s="230">
        <v>9638699</v>
      </c>
      <c r="H118" s="2">
        <f>VLOOKUP(B118,'Historic CDM'!$B$127:$I$138,3,FALSE)/12</f>
        <v>1145866.8365268551</v>
      </c>
      <c r="I118" s="2">
        <f t="shared" si="311"/>
        <v>10784565.836526856</v>
      </c>
      <c r="J118" s="230">
        <v>4722.1114994076106</v>
      </c>
      <c r="K118" s="230">
        <v>17463407</v>
      </c>
      <c r="L118" s="2">
        <f>VLOOKUP(B118,'Historic CDM'!$B$127:$I$138,4,FALSE)/12</f>
        <v>1284550.5616290413</v>
      </c>
      <c r="M118" s="2">
        <f t="shared" si="312"/>
        <v>18747957.561629042</v>
      </c>
      <c r="N118" s="234">
        <v>48766.32</v>
      </c>
      <c r="O118" s="16">
        <v>420.8</v>
      </c>
      <c r="P118" s="230">
        <v>11426329.800000001</v>
      </c>
      <c r="Q118" s="231">
        <f>VLOOKUP(B118,'Historic CDM'!$B$127:$I$138,5,FALSE)/12</f>
        <v>2886603.74153519</v>
      </c>
      <c r="R118" s="241">
        <f t="shared" si="313"/>
        <v>14312933.541535191</v>
      </c>
      <c r="S118" s="111">
        <v>41046.359999999993</v>
      </c>
      <c r="T118" s="231">
        <v>15</v>
      </c>
      <c r="U118" s="230">
        <v>421232.39999999997</v>
      </c>
      <c r="V118" s="111">
        <v>1229.8799999999999</v>
      </c>
      <c r="W118" s="111">
        <v>13210</v>
      </c>
      <c r="X118" s="230">
        <v>8365</v>
      </c>
      <c r="Y118" s="111">
        <v>22</v>
      </c>
      <c r="Z118" s="231">
        <v>118</v>
      </c>
      <c r="AA118" s="233">
        <v>162399.59999999998</v>
      </c>
      <c r="AB118" s="232">
        <v>402</v>
      </c>
      <c r="AC118" s="237">
        <v>2561967.0900000026</v>
      </c>
      <c r="AD118" s="231">
        <f>VLOOKUP(B118,'Historic CDM'!$N$127:$S$138,2,FALSE)/12</f>
        <v>146938.98222354503</v>
      </c>
      <c r="AE118" s="2">
        <f t="shared" si="314"/>
        <v>2708906.0722235478</v>
      </c>
      <c r="AF118" s="246">
        <v>4782.964133471829</v>
      </c>
      <c r="AG118" s="231">
        <v>1567261.3799999985</v>
      </c>
      <c r="AH118" s="231">
        <f>VLOOKUP(B118,'Historic CDM'!$N$127:$S$138,3,FALSE)/12</f>
        <v>82045.477802466485</v>
      </c>
      <c r="AI118" s="241">
        <f t="shared" si="315"/>
        <v>1649306.8578024651</v>
      </c>
      <c r="AJ118" s="247">
        <v>729.26540533521779</v>
      </c>
      <c r="AK118" s="231">
        <v>2627997.0799999996</v>
      </c>
      <c r="AL118" s="231">
        <f>VLOOKUP(B118,'Historic CDM'!$N$127:$S$138,4,FALSE)/12</f>
        <v>278548.78268125124</v>
      </c>
      <c r="AM118" s="241">
        <f t="shared" si="316"/>
        <v>2906545.862681251</v>
      </c>
      <c r="AN118" s="232">
        <v>7707.9</v>
      </c>
      <c r="AO118" s="4">
        <v>59.025291353667797</v>
      </c>
      <c r="AP118" s="231">
        <v>18914.7</v>
      </c>
      <c r="AQ118" s="232">
        <v>97</v>
      </c>
      <c r="AR118" s="232">
        <v>428</v>
      </c>
      <c r="AS118" s="231">
        <v>13063.8</v>
      </c>
      <c r="AT118">
        <v>36</v>
      </c>
      <c r="AU118" s="100">
        <f>'Weather Thunder Bay'!D130</f>
        <v>224.44</v>
      </c>
      <c r="AV118" s="100">
        <f>'Weather Thunder Bay'!E130</f>
        <v>0.1</v>
      </c>
      <c r="AW118" s="100">
        <f>'Weather Thunder Bay'!F130</f>
        <v>167.02</v>
      </c>
      <c r="AX118" s="100">
        <f>'Weather Thunder Bay'!G130</f>
        <v>2.68</v>
      </c>
      <c r="AY118" s="100">
        <f>'Weather Thunder Bay'!H130</f>
        <v>115.22</v>
      </c>
      <c r="AZ118" s="100">
        <f>'Weather Thunder Bay'!I130</f>
        <v>10.88</v>
      </c>
      <c r="BA118" s="100">
        <f>'Weather Thunder Bay'!J130</f>
        <v>72.73</v>
      </c>
      <c r="BB118" s="100">
        <f>'Weather Thunder Bay'!K130</f>
        <v>28.39</v>
      </c>
      <c r="BC118" s="100">
        <f>'Weather Thunder Bay'!L130</f>
        <v>39.520000000000003</v>
      </c>
      <c r="BD118" s="100">
        <f>'Weather Thunder Bay'!M130</f>
        <v>55.18</v>
      </c>
      <c r="BE118" s="100">
        <f>'Weather Thunder Bay'!N130</f>
        <v>19.32</v>
      </c>
      <c r="BF118" s="100">
        <f>'Weather Thunder Bay'!O130</f>
        <v>94.98</v>
      </c>
      <c r="BG118" s="100">
        <f>'Weather Thunder Bay'!P130</f>
        <v>7.2</v>
      </c>
      <c r="BH118" s="100">
        <f>'Weather Thunder Bay'!Q130</f>
        <v>142.86000000000001</v>
      </c>
      <c r="BI118" s="100">
        <f>'Weather Thunder Bay'!R130</f>
        <v>12.521969500867032</v>
      </c>
      <c r="BJ118" s="100">
        <f>'Weather Kenora'!D130</f>
        <v>189.4</v>
      </c>
      <c r="BK118" s="100">
        <f>'Weather Kenora'!E130</f>
        <v>4.5</v>
      </c>
      <c r="BL118" s="100">
        <f>'Weather Kenora'!F130</f>
        <v>135.4</v>
      </c>
      <c r="BM118" s="100">
        <f>'Weather Kenora'!G130</f>
        <v>10.5</v>
      </c>
      <c r="BN118" s="100">
        <f>'Weather Kenora'!H130</f>
        <v>88.6</v>
      </c>
      <c r="BO118" s="100">
        <f>'Weather Kenora'!I130</f>
        <v>23.7</v>
      </c>
      <c r="BP118" s="100">
        <f>'Weather Kenora'!J130</f>
        <v>52.4</v>
      </c>
      <c r="BQ118" s="100">
        <f>'Weather Kenora'!K130</f>
        <v>47.5</v>
      </c>
      <c r="BR118" s="100">
        <f>'Weather Kenora'!L130</f>
        <v>27.1</v>
      </c>
      <c r="BS118" s="100">
        <f>'Weather Kenora'!M130</f>
        <v>82.2</v>
      </c>
      <c r="BT118" s="100">
        <f>'Weather Kenora'!N130</f>
        <v>12.7</v>
      </c>
      <c r="BU118" s="100">
        <f>'Weather Kenora'!O130</f>
        <v>127.8</v>
      </c>
      <c r="BV118" s="100">
        <f>'Weather Kenora'!P130</f>
        <v>5.3</v>
      </c>
      <c r="BW118" s="100">
        <f>'Weather Kenora'!Q130</f>
        <v>180.4</v>
      </c>
      <c r="BX118" s="100">
        <f>'Weather Kenora'!R130</f>
        <v>13.836666666666666</v>
      </c>
      <c r="BY118" s="5">
        <f>'Economic Variables'!D132</f>
        <v>7738.7</v>
      </c>
      <c r="BZ118" s="5">
        <f>'Economic Variables'!E132</f>
        <v>7766.7</v>
      </c>
      <c r="CA118" s="5">
        <f>'Economic Variables'!F132</f>
        <v>60.7</v>
      </c>
      <c r="CB118" s="5">
        <f>'Economic Variables'!G132</f>
        <v>61.5</v>
      </c>
      <c r="CC118" s="68">
        <f>'Economic Variables'!H132</f>
        <v>779989.32440000004</v>
      </c>
      <c r="CD118" s="5">
        <f>'Economic Variables'!I132</f>
        <v>9817.7114750000019</v>
      </c>
      <c r="CE118" s="5">
        <f>'Economic Variables'!J132</f>
        <v>9146.6232</v>
      </c>
      <c r="CF118" s="5">
        <f>'Economic Variables'!K132</f>
        <v>459.59127500000005</v>
      </c>
      <c r="CG118" s="5">
        <f>'Economic Variables'!L132</f>
        <v>6510.2716250000003</v>
      </c>
      <c r="CH118" s="5">
        <f>'Economic Variables'!M132</f>
        <v>266.96312499999999</v>
      </c>
      <c r="CI118" s="5">
        <f>'Economic Variables'!N132</f>
        <v>1135.3449249999999</v>
      </c>
      <c r="CJ118" s="5">
        <f t="shared" si="317"/>
        <v>16327.983100000001</v>
      </c>
      <c r="CK118" s="5">
        <f>'Economic Variables'!P132</f>
        <v>774265.63500000001</v>
      </c>
      <c r="CL118" s="5">
        <f>'Economic Variables'!Q132</f>
        <v>7986.0852500000001</v>
      </c>
      <c r="CM118" s="5">
        <f>'Economic Variables'!R132</f>
        <v>7450.0855000000001</v>
      </c>
      <c r="CN118" s="5">
        <f>'Economic Variables'!S132</f>
        <v>3295.82825</v>
      </c>
      <c r="CO118" s="5">
        <f>'Economic Variables'!W132</f>
        <v>92613.999999999942</v>
      </c>
      <c r="CP118" s="5">
        <f>'Economic Variables'!X132</f>
        <v>256</v>
      </c>
      <c r="CQ118" s="5">
        <f>'Economic Variables'!Y132</f>
        <v>18</v>
      </c>
      <c r="CR118" s="5">
        <f t="shared" si="282"/>
        <v>117</v>
      </c>
      <c r="CS118" s="69">
        <f t="shared" si="318"/>
        <v>2.0681858617461617</v>
      </c>
      <c r="CT118" s="5">
        <f t="shared" si="319"/>
        <v>13689</v>
      </c>
      <c r="CU118">
        <f t="shared" ref="CU118:DI118" si="331">CU106</f>
        <v>0</v>
      </c>
      <c r="CV118">
        <f t="shared" si="331"/>
        <v>0</v>
      </c>
      <c r="CW118">
        <f t="shared" si="331"/>
        <v>0</v>
      </c>
      <c r="CX118">
        <f t="shared" si="331"/>
        <v>0</v>
      </c>
      <c r="CY118">
        <f t="shared" si="331"/>
        <v>0</v>
      </c>
      <c r="CZ118">
        <f t="shared" si="331"/>
        <v>0</v>
      </c>
      <c r="DA118">
        <f t="shared" si="331"/>
        <v>0</v>
      </c>
      <c r="DB118">
        <f t="shared" si="331"/>
        <v>0</v>
      </c>
      <c r="DC118">
        <f t="shared" si="331"/>
        <v>1</v>
      </c>
      <c r="DD118">
        <f t="shared" si="331"/>
        <v>0</v>
      </c>
      <c r="DE118">
        <f t="shared" si="331"/>
        <v>0</v>
      </c>
      <c r="DF118">
        <f t="shared" si="331"/>
        <v>0</v>
      </c>
      <c r="DG118">
        <f t="shared" si="331"/>
        <v>0</v>
      </c>
      <c r="DH118">
        <f t="shared" si="331"/>
        <v>0</v>
      </c>
      <c r="DI118">
        <f t="shared" si="331"/>
        <v>0</v>
      </c>
      <c r="DJ118">
        <f t="shared" si="238"/>
        <v>30</v>
      </c>
      <c r="DK118">
        <v>20</v>
      </c>
      <c r="DL118">
        <f t="shared" si="321"/>
        <v>0.5</v>
      </c>
      <c r="DM118">
        <f t="shared" si="305"/>
        <v>0.25</v>
      </c>
      <c r="DN118">
        <f t="shared" si="207"/>
        <v>0.5</v>
      </c>
      <c r="DO118">
        <v>0</v>
      </c>
      <c r="DP118" s="61">
        <f t="shared" si="170"/>
        <v>112.22</v>
      </c>
      <c r="DQ118" s="61">
        <f t="shared" si="171"/>
        <v>0.05</v>
      </c>
      <c r="DR118" s="61">
        <f t="shared" si="172"/>
        <v>83.51</v>
      </c>
      <c r="DS118" s="61">
        <f t="shared" si="173"/>
        <v>1.34</v>
      </c>
      <c r="DT118" s="61">
        <f t="shared" si="174"/>
        <v>57.61</v>
      </c>
      <c r="DU118" s="61">
        <f t="shared" si="175"/>
        <v>5.44</v>
      </c>
      <c r="DV118" s="61">
        <f t="shared" si="176"/>
        <v>36.365000000000002</v>
      </c>
      <c r="DW118" s="61">
        <f t="shared" si="177"/>
        <v>14.195</v>
      </c>
      <c r="DX118" s="61">
        <f t="shared" si="178"/>
        <v>19.760000000000002</v>
      </c>
      <c r="DY118" s="61">
        <f t="shared" si="179"/>
        <v>27.59</v>
      </c>
      <c r="DZ118" s="61">
        <f t="shared" si="180"/>
        <v>9.66</v>
      </c>
      <c r="EA118" s="61">
        <f t="shared" si="181"/>
        <v>47.49</v>
      </c>
      <c r="EB118" s="61">
        <f t="shared" si="182"/>
        <v>3.6</v>
      </c>
      <c r="EC118" s="61">
        <f t="shared" si="183"/>
        <v>71.430000000000007</v>
      </c>
      <c r="ED118" s="61">
        <f t="shared" si="184"/>
        <v>94.7</v>
      </c>
      <c r="EE118" s="61">
        <f t="shared" si="185"/>
        <v>2.25</v>
      </c>
      <c r="EF118" s="61">
        <f t="shared" si="186"/>
        <v>67.7</v>
      </c>
      <c r="EG118" s="61">
        <f t="shared" si="187"/>
        <v>5.25</v>
      </c>
      <c r="EH118" s="61">
        <f t="shared" si="188"/>
        <v>44.3</v>
      </c>
      <c r="EI118" s="61">
        <f t="shared" si="189"/>
        <v>11.85</v>
      </c>
      <c r="EJ118" s="61">
        <f t="shared" si="190"/>
        <v>26.2</v>
      </c>
      <c r="EK118" s="61">
        <f t="shared" si="191"/>
        <v>23.75</v>
      </c>
      <c r="EL118" s="61">
        <f t="shared" si="192"/>
        <v>13.55</v>
      </c>
      <c r="EM118" s="61">
        <f t="shared" si="193"/>
        <v>41.1</v>
      </c>
      <c r="EN118" s="61">
        <f t="shared" si="194"/>
        <v>6.35</v>
      </c>
      <c r="EO118" s="61">
        <f t="shared" si="195"/>
        <v>63.9</v>
      </c>
      <c r="EP118" s="61">
        <f t="shared" si="196"/>
        <v>2.65</v>
      </c>
      <c r="EQ118" s="61">
        <f t="shared" si="197"/>
        <v>90.2</v>
      </c>
      <c r="ER118" s="67">
        <f t="shared" si="245"/>
        <v>18.206153699210216</v>
      </c>
      <c r="ES118" s="67">
        <f t="shared" si="246"/>
        <v>76.128132071706901</v>
      </c>
      <c r="ET118" s="67">
        <f t="shared" si="247"/>
        <v>2227.6565543760744</v>
      </c>
      <c r="EU118" s="67">
        <f t="shared" si="248"/>
        <v>47709.778471783968</v>
      </c>
      <c r="EV118" s="61">
        <f t="shared" si="249"/>
        <v>1485.1043695840497</v>
      </c>
      <c r="EW118" s="61">
        <f t="shared" si="250"/>
        <v>31806.518981189314</v>
      </c>
      <c r="EX118" s="16">
        <f t="shared" si="251"/>
        <v>26173905.090000004</v>
      </c>
      <c r="EY118" s="16">
        <f t="shared" si="252"/>
        <v>1745071.9137372519</v>
      </c>
      <c r="EZ118" s="16">
        <f t="shared" si="253"/>
        <v>27918977.003737256</v>
      </c>
      <c r="FA118" s="16">
        <f t="shared" si="254"/>
        <v>50939.648933599456</v>
      </c>
      <c r="FB118" s="16">
        <f t="shared" si="255"/>
        <v>11205960.379999999</v>
      </c>
      <c r="FC118" s="16">
        <f t="shared" si="256"/>
        <v>1227912.3143293215</v>
      </c>
      <c r="FD118" s="16">
        <f t="shared" si="257"/>
        <v>12433872.694329321</v>
      </c>
      <c r="FE118" s="16">
        <f t="shared" si="258"/>
        <v>5451.3769047428286</v>
      </c>
      <c r="FF118" s="16">
        <f t="shared" si="259"/>
        <v>20091404.079999998</v>
      </c>
      <c r="FG118" s="16">
        <f t="shared" si="260"/>
        <v>1563099.3443102925</v>
      </c>
      <c r="FH118" s="16">
        <f t="shared" si="261"/>
        <v>21654503.424310293</v>
      </c>
      <c r="FI118" s="16">
        <f t="shared" si="262"/>
        <v>56474.22</v>
      </c>
      <c r="FJ118" s="16">
        <f t="shared" si="263"/>
        <v>479.82529135366781</v>
      </c>
      <c r="FK118" s="16">
        <f t="shared" si="264"/>
        <v>11426329.800000001</v>
      </c>
      <c r="FL118" s="16">
        <f t="shared" si="265"/>
        <v>2886603.74153519</v>
      </c>
      <c r="FM118" s="16">
        <f t="shared" si="266"/>
        <v>14312933.541535191</v>
      </c>
      <c r="FN118" s="16">
        <f t="shared" si="267"/>
        <v>41046.359999999993</v>
      </c>
      <c r="FO118" s="16">
        <f t="shared" si="268"/>
        <v>15</v>
      </c>
      <c r="FP118" s="16">
        <f t="shared" si="322"/>
        <v>440147.1</v>
      </c>
      <c r="FQ118" s="16">
        <f t="shared" si="323"/>
        <v>1326.8799999999999</v>
      </c>
      <c r="FR118" s="16">
        <f t="shared" si="324"/>
        <v>13638</v>
      </c>
      <c r="FS118" s="16">
        <f t="shared" si="325"/>
        <v>8365</v>
      </c>
      <c r="FT118" s="16">
        <f t="shared" si="326"/>
        <v>22</v>
      </c>
      <c r="FU118" s="16">
        <f t="shared" si="327"/>
        <v>342.44</v>
      </c>
      <c r="FV118" s="16">
        <f t="shared" si="328"/>
        <v>175463.39999999997</v>
      </c>
      <c r="FW118" s="16">
        <f t="shared" si="329"/>
        <v>438</v>
      </c>
      <c r="FX118">
        <f t="shared" si="206"/>
        <v>112.22</v>
      </c>
      <c r="FY118">
        <f t="shared" si="234"/>
        <v>0.05</v>
      </c>
      <c r="FZ118">
        <f t="shared" si="235"/>
        <v>83.51</v>
      </c>
      <c r="GA118">
        <f t="shared" si="236"/>
        <v>1.34</v>
      </c>
      <c r="GB118">
        <f t="shared" si="209"/>
        <v>57.61</v>
      </c>
      <c r="GC118">
        <f t="shared" si="210"/>
        <v>5.44</v>
      </c>
      <c r="GD118">
        <f t="shared" si="211"/>
        <v>36.365000000000002</v>
      </c>
      <c r="GE118">
        <f t="shared" si="212"/>
        <v>14.195</v>
      </c>
      <c r="GF118">
        <f t="shared" si="213"/>
        <v>19.760000000000002</v>
      </c>
      <c r="GG118">
        <f t="shared" si="214"/>
        <v>27.59</v>
      </c>
      <c r="GH118">
        <f t="shared" si="215"/>
        <v>9.66</v>
      </c>
      <c r="GI118">
        <f t="shared" si="216"/>
        <v>47.49</v>
      </c>
      <c r="GJ118">
        <f t="shared" si="217"/>
        <v>3.6</v>
      </c>
      <c r="GK118">
        <f t="shared" si="218"/>
        <v>71.430000000000007</v>
      </c>
      <c r="GL118">
        <f t="shared" si="219"/>
        <v>6.2609847504335159</v>
      </c>
      <c r="GM118">
        <f t="shared" si="220"/>
        <v>94.7</v>
      </c>
      <c r="GN118">
        <f t="shared" si="221"/>
        <v>2.25</v>
      </c>
      <c r="GO118">
        <f t="shared" si="222"/>
        <v>67.7</v>
      </c>
      <c r="GP118">
        <f t="shared" si="223"/>
        <v>5.25</v>
      </c>
      <c r="GQ118">
        <f t="shared" si="224"/>
        <v>44.3</v>
      </c>
      <c r="GR118">
        <f t="shared" si="225"/>
        <v>11.85</v>
      </c>
      <c r="GS118">
        <f t="shared" si="226"/>
        <v>26.2</v>
      </c>
      <c r="GT118">
        <f t="shared" si="227"/>
        <v>23.75</v>
      </c>
      <c r="GU118">
        <f t="shared" si="228"/>
        <v>13.55</v>
      </c>
      <c r="GV118">
        <f t="shared" si="229"/>
        <v>41.1</v>
      </c>
      <c r="GW118">
        <f t="shared" si="230"/>
        <v>6.35</v>
      </c>
      <c r="GX118">
        <f t="shared" si="231"/>
        <v>63.9</v>
      </c>
      <c r="GY118">
        <f t="shared" si="232"/>
        <v>2.65</v>
      </c>
      <c r="GZ118">
        <f t="shared" si="233"/>
        <v>90.2</v>
      </c>
      <c r="HA118" s="2">
        <f t="shared" si="292"/>
        <v>81</v>
      </c>
      <c r="HB118" s="2">
        <f t="shared" si="292"/>
        <v>69</v>
      </c>
      <c r="HC118" s="2">
        <f t="shared" si="292"/>
        <v>57</v>
      </c>
      <c r="HD118" s="2">
        <f t="shared" si="292"/>
        <v>45</v>
      </c>
      <c r="HE118" s="2">
        <f t="shared" si="292"/>
        <v>33</v>
      </c>
    </row>
    <row r="119" spans="1:213" x14ac:dyDescent="0.25">
      <c r="A119" s="3">
        <v>44835</v>
      </c>
      <c r="B119">
        <f t="shared" si="309"/>
        <v>2022</v>
      </c>
      <c r="C119" s="6">
        <v>24927502</v>
      </c>
      <c r="D119" s="2">
        <f>VLOOKUP(B119,'Historic CDM'!$B$127:$I$138,2,FALSE)/12</f>
        <v>1598132.9315137069</v>
      </c>
      <c r="E119" s="2">
        <f t="shared" si="310"/>
        <v>26525634.931513708</v>
      </c>
      <c r="F119" s="2">
        <v>46180.342400063819</v>
      </c>
      <c r="G119" s="230">
        <v>10164752</v>
      </c>
      <c r="H119" s="2">
        <f>VLOOKUP(B119,'Historic CDM'!$B$127:$I$138,3,FALSE)/12</f>
        <v>1145866.8365268551</v>
      </c>
      <c r="I119" s="2">
        <f t="shared" si="311"/>
        <v>11310618.836526856</v>
      </c>
      <c r="J119" s="230">
        <v>4720.5557497038053</v>
      </c>
      <c r="K119" s="230">
        <v>18411762</v>
      </c>
      <c r="L119" s="2">
        <f>VLOOKUP(B119,'Historic CDM'!$B$127:$I$138,4,FALSE)/12</f>
        <v>1284550.5616290413</v>
      </c>
      <c r="M119" s="2">
        <f t="shared" si="312"/>
        <v>19696312.561629042</v>
      </c>
      <c r="N119" s="234">
        <v>47559.069999999978</v>
      </c>
      <c r="O119" s="16">
        <v>416.8</v>
      </c>
      <c r="P119" s="230">
        <v>12128702.260000002</v>
      </c>
      <c r="Q119" s="231">
        <f>VLOOKUP(B119,'Historic CDM'!$B$127:$I$138,5,FALSE)/12</f>
        <v>2886603.74153519</v>
      </c>
      <c r="R119" s="241">
        <f t="shared" si="313"/>
        <v>15015306.001535192</v>
      </c>
      <c r="S119" s="111">
        <v>39728.160000000003</v>
      </c>
      <c r="T119" s="231">
        <v>15</v>
      </c>
      <c r="U119" s="230">
        <v>498817.58999999997</v>
      </c>
      <c r="V119" s="111">
        <v>1229.8799999999999</v>
      </c>
      <c r="W119" s="111">
        <v>13210</v>
      </c>
      <c r="X119" s="230">
        <v>8365</v>
      </c>
      <c r="Y119" s="111">
        <v>22</v>
      </c>
      <c r="Z119" s="231">
        <v>118</v>
      </c>
      <c r="AA119" s="233">
        <v>162400.01</v>
      </c>
      <c r="AB119" s="232">
        <v>402</v>
      </c>
      <c r="AC119" s="237">
        <v>2691075.1100000157</v>
      </c>
      <c r="AD119" s="231">
        <f>VLOOKUP(B119,'Historic CDM'!$N$127:$S$138,2,FALSE)/12</f>
        <v>146938.98222354503</v>
      </c>
      <c r="AE119" s="2">
        <f t="shared" si="314"/>
        <v>2838014.0922235609</v>
      </c>
      <c r="AF119" s="246">
        <v>4784.4820667359145</v>
      </c>
      <c r="AG119" s="231">
        <v>1669916.8300000029</v>
      </c>
      <c r="AH119" s="231">
        <f>VLOOKUP(B119,'Historic CDM'!$N$127:$S$138,3,FALSE)/12</f>
        <v>82045.477802466485</v>
      </c>
      <c r="AI119" s="241">
        <f t="shared" si="315"/>
        <v>1751962.3078024695</v>
      </c>
      <c r="AJ119" s="247">
        <v>731.1327026676089</v>
      </c>
      <c r="AK119" s="231">
        <v>2669948.81</v>
      </c>
      <c r="AL119" s="231">
        <f>VLOOKUP(B119,'Historic CDM'!$N$127:$S$138,4,FALSE)/12</f>
        <v>278548.78268125124</v>
      </c>
      <c r="AM119" s="241">
        <f t="shared" si="316"/>
        <v>2948497.5926812515</v>
      </c>
      <c r="AN119" s="232">
        <v>6478.71</v>
      </c>
      <c r="AO119" s="4">
        <v>59.512645676833898</v>
      </c>
      <c r="AP119" s="231">
        <v>33076.69</v>
      </c>
      <c r="AQ119" s="232">
        <v>97</v>
      </c>
      <c r="AR119" s="232">
        <v>428</v>
      </c>
      <c r="AS119" s="231">
        <v>13498.95</v>
      </c>
      <c r="AT119">
        <v>36</v>
      </c>
      <c r="AU119" s="100">
        <f>'Weather Thunder Bay'!D131</f>
        <v>406.49</v>
      </c>
      <c r="AV119" s="100">
        <f>'Weather Thunder Bay'!E131</f>
        <v>0</v>
      </c>
      <c r="AW119" s="100">
        <f>'Weather Thunder Bay'!F131</f>
        <v>344.49</v>
      </c>
      <c r="AX119" s="100">
        <f>'Weather Thunder Bay'!G131</f>
        <v>0</v>
      </c>
      <c r="AY119" s="100">
        <f>'Weather Thunder Bay'!H131</f>
        <v>282.49</v>
      </c>
      <c r="AZ119" s="100">
        <f>'Weather Thunder Bay'!I131</f>
        <v>0</v>
      </c>
      <c r="BA119" s="100">
        <f>'Weather Thunder Bay'!J131</f>
        <v>222.79</v>
      </c>
      <c r="BB119" s="100">
        <f>'Weather Thunder Bay'!K131</f>
        <v>2.2999999999999998</v>
      </c>
      <c r="BC119" s="100">
        <f>'Weather Thunder Bay'!L131</f>
        <v>167.49</v>
      </c>
      <c r="BD119" s="100">
        <f>'Weather Thunder Bay'!M131</f>
        <v>9</v>
      </c>
      <c r="BE119" s="100">
        <f>'Weather Thunder Bay'!N131</f>
        <v>117.59</v>
      </c>
      <c r="BF119" s="100">
        <f>'Weather Thunder Bay'!O131</f>
        <v>21.1</v>
      </c>
      <c r="BG119" s="100">
        <f>'Weather Thunder Bay'!P131</f>
        <v>74.39</v>
      </c>
      <c r="BH119" s="100">
        <f>'Weather Thunder Bay'!Q131</f>
        <v>39.9</v>
      </c>
      <c r="BI119" s="100">
        <f>'Weather Thunder Bay'!R131</f>
        <v>6.8874400748824636</v>
      </c>
      <c r="BJ119" s="100">
        <f>'Weather Kenora'!D131</f>
        <v>421.72</v>
      </c>
      <c r="BK119" s="100">
        <f>'Weather Kenora'!E131</f>
        <v>0</v>
      </c>
      <c r="BL119" s="100">
        <f>'Weather Kenora'!F131</f>
        <v>359.72</v>
      </c>
      <c r="BM119" s="100">
        <f>'Weather Kenora'!G131</f>
        <v>0</v>
      </c>
      <c r="BN119" s="100">
        <f>'Weather Kenora'!H131</f>
        <v>298.92</v>
      </c>
      <c r="BO119" s="100">
        <f>'Weather Kenora'!I131</f>
        <v>1.2</v>
      </c>
      <c r="BP119" s="100">
        <f>'Weather Kenora'!J131</f>
        <v>240.12</v>
      </c>
      <c r="BQ119" s="100">
        <f>'Weather Kenora'!K131</f>
        <v>4.4000000000000004</v>
      </c>
      <c r="BR119" s="100">
        <f>'Weather Kenora'!L131</f>
        <v>185.92</v>
      </c>
      <c r="BS119" s="100">
        <f>'Weather Kenora'!M131</f>
        <v>12.2</v>
      </c>
      <c r="BT119" s="100">
        <f>'Weather Kenora'!N131</f>
        <v>134.65</v>
      </c>
      <c r="BU119" s="100">
        <f>'Weather Kenora'!O131</f>
        <v>22.93</v>
      </c>
      <c r="BV119" s="100">
        <f>'Weather Kenora'!P131</f>
        <v>92.15</v>
      </c>
      <c r="BW119" s="100">
        <f>'Weather Kenora'!Q131</f>
        <v>42.43</v>
      </c>
      <c r="BX119" s="100">
        <f>'Weather Kenora'!R131</f>
        <v>6.396129032258064</v>
      </c>
      <c r="BY119" s="5">
        <f>'Economic Variables'!D133</f>
        <v>7731.5</v>
      </c>
      <c r="BZ119" s="5">
        <f>'Economic Variables'!E133</f>
        <v>7743.5</v>
      </c>
      <c r="CA119" s="5">
        <f>'Economic Variables'!F133</f>
        <v>60.2</v>
      </c>
      <c r="CB119" s="5">
        <f>'Economic Variables'!G133</f>
        <v>60.7</v>
      </c>
      <c r="CC119" s="68">
        <f>'Economic Variables'!H133</f>
        <v>779989.32440000004</v>
      </c>
      <c r="CD119" s="5">
        <f>'Economic Variables'!I133</f>
        <v>9817.7114750000019</v>
      </c>
      <c r="CE119" s="5">
        <f>'Economic Variables'!J133</f>
        <v>9146.6232</v>
      </c>
      <c r="CF119" s="5">
        <f>'Economic Variables'!K133</f>
        <v>459.59127500000005</v>
      </c>
      <c r="CG119" s="5">
        <f>'Economic Variables'!L133</f>
        <v>6510.2716250000003</v>
      </c>
      <c r="CH119" s="5">
        <f>'Economic Variables'!M133</f>
        <v>266.96312499999999</v>
      </c>
      <c r="CI119" s="5">
        <f>'Economic Variables'!N133</f>
        <v>1135.3449249999999</v>
      </c>
      <c r="CJ119" s="5">
        <f t="shared" si="317"/>
        <v>16327.983100000001</v>
      </c>
      <c r="CK119" s="5">
        <f>'Economic Variables'!P133</f>
        <v>787800.40625</v>
      </c>
      <c r="CL119" s="5">
        <f>'Economic Variables'!Q133</f>
        <v>8608.1352500000012</v>
      </c>
      <c r="CM119" s="5">
        <f>'Economic Variables'!R133</f>
        <v>7490.5187500000002</v>
      </c>
      <c r="CN119" s="5">
        <f>'Economic Variables'!S133</f>
        <v>3340.4085</v>
      </c>
      <c r="CO119" s="5">
        <f>'Economic Variables'!W133</f>
        <v>96274.666666666613</v>
      </c>
      <c r="CP119" s="5">
        <f>'Economic Variables'!X133</f>
        <v>264</v>
      </c>
      <c r="CQ119" s="5">
        <f>'Economic Variables'!Y133</f>
        <v>18</v>
      </c>
      <c r="CR119" s="5">
        <f t="shared" si="282"/>
        <v>118</v>
      </c>
      <c r="CS119" s="69">
        <f t="shared" si="318"/>
        <v>2.0718820073061255</v>
      </c>
      <c r="CT119" s="5">
        <f t="shared" si="319"/>
        <v>13924</v>
      </c>
      <c r="CU119">
        <f t="shared" ref="CU119:DI119" si="332">CU107</f>
        <v>0</v>
      </c>
      <c r="CV119">
        <f t="shared" si="332"/>
        <v>0</v>
      </c>
      <c r="CW119">
        <f t="shared" si="332"/>
        <v>0</v>
      </c>
      <c r="CX119">
        <f t="shared" si="332"/>
        <v>0</v>
      </c>
      <c r="CY119">
        <f t="shared" si="332"/>
        <v>0</v>
      </c>
      <c r="CZ119">
        <f t="shared" si="332"/>
        <v>0</v>
      </c>
      <c r="DA119">
        <f t="shared" si="332"/>
        <v>0</v>
      </c>
      <c r="DB119">
        <f t="shared" si="332"/>
        <v>0</v>
      </c>
      <c r="DC119">
        <f t="shared" si="332"/>
        <v>0</v>
      </c>
      <c r="DD119">
        <f t="shared" si="332"/>
        <v>1</v>
      </c>
      <c r="DE119">
        <f t="shared" si="332"/>
        <v>0</v>
      </c>
      <c r="DF119">
        <f t="shared" si="332"/>
        <v>0</v>
      </c>
      <c r="DG119">
        <f t="shared" si="332"/>
        <v>0</v>
      </c>
      <c r="DH119">
        <f t="shared" si="332"/>
        <v>1</v>
      </c>
      <c r="DI119">
        <f t="shared" si="332"/>
        <v>1</v>
      </c>
      <c r="DJ119">
        <f t="shared" si="238"/>
        <v>31</v>
      </c>
      <c r="DK119">
        <v>20</v>
      </c>
      <c r="DL119">
        <f t="shared" si="321"/>
        <v>0.5</v>
      </c>
      <c r="DM119">
        <f t="shared" si="305"/>
        <v>0.25</v>
      </c>
      <c r="DN119">
        <f t="shared" si="207"/>
        <v>0.5</v>
      </c>
      <c r="DO119">
        <v>0</v>
      </c>
      <c r="DP119" s="61">
        <f t="shared" ref="DP119:EC121" si="333">AU119*$DL119</f>
        <v>203.245</v>
      </c>
      <c r="DQ119" s="61">
        <f t="shared" si="333"/>
        <v>0</v>
      </c>
      <c r="DR119" s="61">
        <f t="shared" si="333"/>
        <v>172.245</v>
      </c>
      <c r="DS119" s="61">
        <f t="shared" si="333"/>
        <v>0</v>
      </c>
      <c r="DT119" s="61">
        <f t="shared" si="333"/>
        <v>141.245</v>
      </c>
      <c r="DU119" s="61">
        <f t="shared" si="333"/>
        <v>0</v>
      </c>
      <c r="DV119" s="61">
        <f t="shared" si="333"/>
        <v>111.395</v>
      </c>
      <c r="DW119" s="61">
        <f t="shared" si="333"/>
        <v>1.1499999999999999</v>
      </c>
      <c r="DX119" s="61">
        <f t="shared" si="333"/>
        <v>83.745000000000005</v>
      </c>
      <c r="DY119" s="61">
        <f t="shared" si="333"/>
        <v>4.5</v>
      </c>
      <c r="DZ119" s="61">
        <f t="shared" si="333"/>
        <v>58.795000000000002</v>
      </c>
      <c r="EA119" s="61">
        <f t="shared" si="333"/>
        <v>10.55</v>
      </c>
      <c r="EB119" s="61">
        <f t="shared" si="333"/>
        <v>37.195</v>
      </c>
      <c r="EC119" s="61">
        <f t="shared" si="333"/>
        <v>19.95</v>
      </c>
      <c r="ED119" s="61">
        <f t="shared" ref="ED119:EQ121" si="334">BJ119*$DL119</f>
        <v>210.86</v>
      </c>
      <c r="EE119" s="61">
        <f t="shared" si="334"/>
        <v>0</v>
      </c>
      <c r="EF119" s="61">
        <f t="shared" si="334"/>
        <v>179.86</v>
      </c>
      <c r="EG119" s="61">
        <f t="shared" si="334"/>
        <v>0</v>
      </c>
      <c r="EH119" s="61">
        <f t="shared" si="334"/>
        <v>149.46</v>
      </c>
      <c r="EI119" s="61">
        <f t="shared" si="334"/>
        <v>0.6</v>
      </c>
      <c r="EJ119" s="61">
        <f t="shared" si="334"/>
        <v>120.06</v>
      </c>
      <c r="EK119" s="61">
        <f t="shared" si="334"/>
        <v>2.2000000000000002</v>
      </c>
      <c r="EL119" s="61">
        <f t="shared" si="334"/>
        <v>92.96</v>
      </c>
      <c r="EM119" s="61">
        <f t="shared" si="334"/>
        <v>6.1</v>
      </c>
      <c r="EN119" s="61">
        <f t="shared" si="334"/>
        <v>67.325000000000003</v>
      </c>
      <c r="EO119" s="61">
        <f t="shared" si="334"/>
        <v>11.465</v>
      </c>
      <c r="EP119" s="61">
        <f t="shared" si="334"/>
        <v>46.075000000000003</v>
      </c>
      <c r="EQ119" s="61">
        <f t="shared" si="334"/>
        <v>21.215</v>
      </c>
      <c r="ER119" s="67">
        <f t="shared" si="245"/>
        <v>18.528785160130656</v>
      </c>
      <c r="ES119" s="67">
        <f t="shared" si="246"/>
        <v>77.291465558673025</v>
      </c>
      <c r="ET119" s="67">
        <f t="shared" si="247"/>
        <v>2362.8014109439828</v>
      </c>
      <c r="EU119" s="67">
        <f t="shared" si="248"/>
        <v>50051.020005117309</v>
      </c>
      <c r="EV119" s="61">
        <f t="shared" si="249"/>
        <v>1524.3880070606342</v>
      </c>
      <c r="EW119" s="61">
        <f t="shared" si="250"/>
        <v>32290.980648462777</v>
      </c>
      <c r="EX119" s="16">
        <f t="shared" si="251"/>
        <v>27618577.110000014</v>
      </c>
      <c r="EY119" s="16">
        <f t="shared" si="252"/>
        <v>1745071.9137372519</v>
      </c>
      <c r="EZ119" s="16">
        <f t="shared" si="253"/>
        <v>29363649.02373727</v>
      </c>
      <c r="FA119" s="16">
        <f t="shared" si="254"/>
        <v>50964.824466799735</v>
      </c>
      <c r="FB119" s="16">
        <f t="shared" si="255"/>
        <v>11834668.830000002</v>
      </c>
      <c r="FC119" s="16">
        <f t="shared" si="256"/>
        <v>1227912.3143293215</v>
      </c>
      <c r="FD119" s="16">
        <f t="shared" si="257"/>
        <v>13062581.144329324</v>
      </c>
      <c r="FE119" s="16">
        <f t="shared" si="258"/>
        <v>5451.6884523714143</v>
      </c>
      <c r="FF119" s="16">
        <f t="shared" si="259"/>
        <v>21081710.809999999</v>
      </c>
      <c r="FG119" s="16">
        <f t="shared" si="260"/>
        <v>1563099.3443102925</v>
      </c>
      <c r="FH119" s="16">
        <f t="shared" si="261"/>
        <v>22644810.154310293</v>
      </c>
      <c r="FI119" s="16">
        <f t="shared" si="262"/>
        <v>54037.779999999977</v>
      </c>
      <c r="FJ119" s="16">
        <f t="shared" si="263"/>
        <v>476.31264567683388</v>
      </c>
      <c r="FK119" s="16">
        <f t="shared" si="264"/>
        <v>12128702.260000002</v>
      </c>
      <c r="FL119" s="16">
        <f t="shared" si="265"/>
        <v>2886603.74153519</v>
      </c>
      <c r="FM119" s="16">
        <f t="shared" si="266"/>
        <v>15015306.001535192</v>
      </c>
      <c r="FN119" s="16">
        <f t="shared" si="267"/>
        <v>39728.160000000003</v>
      </c>
      <c r="FO119" s="16">
        <f t="shared" si="268"/>
        <v>15</v>
      </c>
      <c r="FP119" s="16">
        <f t="shared" si="322"/>
        <v>531894.28</v>
      </c>
      <c r="FQ119" s="16">
        <f t="shared" si="323"/>
        <v>1326.8799999999999</v>
      </c>
      <c r="FR119" s="16">
        <f t="shared" si="324"/>
        <v>13638</v>
      </c>
      <c r="FS119" s="16">
        <f t="shared" si="325"/>
        <v>8365</v>
      </c>
      <c r="FT119" s="16">
        <f t="shared" si="326"/>
        <v>22</v>
      </c>
      <c r="FU119" s="16">
        <f t="shared" si="327"/>
        <v>524.49</v>
      </c>
      <c r="FV119" s="16">
        <f t="shared" si="328"/>
        <v>175898.96000000002</v>
      </c>
      <c r="FW119" s="16">
        <f t="shared" si="329"/>
        <v>438</v>
      </c>
      <c r="FX119">
        <f>$DN119*AU119</f>
        <v>203.245</v>
      </c>
      <c r="FY119">
        <f t="shared" si="234"/>
        <v>0</v>
      </c>
      <c r="FZ119">
        <f t="shared" si="235"/>
        <v>172.245</v>
      </c>
      <c r="GA119">
        <f t="shared" si="236"/>
        <v>0</v>
      </c>
      <c r="GB119">
        <f t="shared" si="209"/>
        <v>141.245</v>
      </c>
      <c r="GC119">
        <f t="shared" si="210"/>
        <v>0</v>
      </c>
      <c r="GD119">
        <f t="shared" si="211"/>
        <v>111.395</v>
      </c>
      <c r="GE119">
        <f t="shared" si="212"/>
        <v>1.1499999999999999</v>
      </c>
      <c r="GF119">
        <f t="shared" si="213"/>
        <v>83.745000000000005</v>
      </c>
      <c r="GG119">
        <f t="shared" si="214"/>
        <v>4.5</v>
      </c>
      <c r="GH119">
        <f t="shared" si="215"/>
        <v>58.795000000000002</v>
      </c>
      <c r="GI119">
        <f t="shared" si="216"/>
        <v>10.55</v>
      </c>
      <c r="GJ119">
        <f t="shared" si="217"/>
        <v>37.195</v>
      </c>
      <c r="GK119">
        <f t="shared" si="218"/>
        <v>19.95</v>
      </c>
      <c r="GL119">
        <f t="shared" si="219"/>
        <v>3.4437200374412318</v>
      </c>
      <c r="GM119">
        <f t="shared" si="220"/>
        <v>210.86</v>
      </c>
      <c r="GN119">
        <f t="shared" si="221"/>
        <v>0</v>
      </c>
      <c r="GO119">
        <f t="shared" si="222"/>
        <v>179.86</v>
      </c>
      <c r="GP119">
        <f t="shared" si="223"/>
        <v>0</v>
      </c>
      <c r="GQ119">
        <f t="shared" si="224"/>
        <v>149.46</v>
      </c>
      <c r="GR119">
        <f t="shared" si="225"/>
        <v>0.6</v>
      </c>
      <c r="GS119">
        <f t="shared" si="226"/>
        <v>120.06</v>
      </c>
      <c r="GT119">
        <f t="shared" si="227"/>
        <v>2.2000000000000002</v>
      </c>
      <c r="GU119">
        <f t="shared" si="228"/>
        <v>92.96</v>
      </c>
      <c r="GV119">
        <f t="shared" si="229"/>
        <v>6.1</v>
      </c>
      <c r="GW119">
        <f t="shared" si="230"/>
        <v>67.325000000000003</v>
      </c>
      <c r="GX119">
        <f t="shared" si="231"/>
        <v>11.465</v>
      </c>
      <c r="GY119">
        <f t="shared" si="232"/>
        <v>46.075000000000003</v>
      </c>
      <c r="GZ119">
        <f t="shared" si="233"/>
        <v>21.215</v>
      </c>
      <c r="HA119" s="2">
        <f t="shared" si="292"/>
        <v>82</v>
      </c>
      <c r="HB119" s="2">
        <f t="shared" si="292"/>
        <v>70</v>
      </c>
      <c r="HC119" s="2">
        <f t="shared" si="292"/>
        <v>58</v>
      </c>
      <c r="HD119" s="2">
        <f t="shared" si="292"/>
        <v>46</v>
      </c>
      <c r="HE119" s="2">
        <f t="shared" si="292"/>
        <v>34</v>
      </c>
    </row>
    <row r="120" spans="1:213" x14ac:dyDescent="0.25">
      <c r="A120" s="3">
        <v>44866</v>
      </c>
      <c r="B120">
        <f t="shared" si="309"/>
        <v>2022</v>
      </c>
      <c r="C120" s="6">
        <v>28507309</v>
      </c>
      <c r="D120" s="2">
        <f>VLOOKUP(B120,'Historic CDM'!$B$127:$I$138,2,FALSE)/12</f>
        <v>1598132.9315137069</v>
      </c>
      <c r="E120" s="2">
        <f t="shared" si="310"/>
        <v>30105441.931513708</v>
      </c>
      <c r="F120" s="2">
        <v>46213.171200031909</v>
      </c>
      <c r="G120" s="230">
        <v>11517425</v>
      </c>
      <c r="H120" s="2">
        <f>VLOOKUP(B120,'Historic CDM'!$B$127:$I$138,3,FALSE)/12</f>
        <v>1145866.8365268551</v>
      </c>
      <c r="I120" s="2">
        <f t="shared" si="311"/>
        <v>12663291.836526856</v>
      </c>
      <c r="J120" s="230">
        <v>4721.7778748519031</v>
      </c>
      <c r="K120" s="230">
        <v>20146300</v>
      </c>
      <c r="L120" s="2">
        <f>VLOOKUP(B120,'Historic CDM'!$B$127:$I$138,4,FALSE)/12</f>
        <v>1284550.5616290413</v>
      </c>
      <c r="M120" s="2">
        <f t="shared" si="312"/>
        <v>21430850.561629042</v>
      </c>
      <c r="N120" s="234">
        <v>50457.58</v>
      </c>
      <c r="O120" s="16">
        <v>417.2</v>
      </c>
      <c r="P120" s="230">
        <v>13284222</v>
      </c>
      <c r="Q120" s="231">
        <f>VLOOKUP(B120,'Historic CDM'!$B$127:$I$138,5,FALSE)/12</f>
        <v>2886603.74153519</v>
      </c>
      <c r="R120" s="241">
        <f t="shared" si="313"/>
        <v>16170825.74153519</v>
      </c>
      <c r="S120" s="111">
        <v>41003</v>
      </c>
      <c r="T120" s="231">
        <v>15</v>
      </c>
      <c r="U120" s="230">
        <v>538071.89999999991</v>
      </c>
      <c r="V120" s="111">
        <v>1229.8799999999999</v>
      </c>
      <c r="W120" s="111">
        <v>13210</v>
      </c>
      <c r="X120" s="230">
        <v>8365</v>
      </c>
      <c r="Y120" s="111">
        <v>22</v>
      </c>
      <c r="Z120" s="231">
        <v>118</v>
      </c>
      <c r="AA120" s="233">
        <v>162400.01</v>
      </c>
      <c r="AB120" s="232">
        <v>402</v>
      </c>
      <c r="AC120" s="237">
        <v>3168262.4900000016</v>
      </c>
      <c r="AD120" s="231">
        <f>VLOOKUP(B120,'Historic CDM'!$N$127:$S$138,2,FALSE)/12</f>
        <v>146938.98222354503</v>
      </c>
      <c r="AE120" s="241">
        <f t="shared" si="314"/>
        <v>3315201.4722235468</v>
      </c>
      <c r="AF120" s="246">
        <v>4789.7410333679572</v>
      </c>
      <c r="AG120" s="231">
        <v>1916881.3299999977</v>
      </c>
      <c r="AH120" s="231">
        <f>VLOOKUP(B120,'Historic CDM'!$N$127:$S$138,3,FALSE)/12</f>
        <v>82045.477802466485</v>
      </c>
      <c r="AI120" s="241">
        <f t="shared" si="315"/>
        <v>1998926.8078024643</v>
      </c>
      <c r="AJ120" s="247">
        <v>735.0663513338045</v>
      </c>
      <c r="AK120" s="231">
        <v>2864449.8000000003</v>
      </c>
      <c r="AL120" s="231">
        <f>VLOOKUP(B120,'Historic CDM'!$N$127:$S$138,4,FALSE)/12</f>
        <v>278548.78268125124</v>
      </c>
      <c r="AM120" s="241">
        <f t="shared" si="316"/>
        <v>3142998.5826812517</v>
      </c>
      <c r="AN120" s="232">
        <v>6964.12</v>
      </c>
      <c r="AO120" s="4">
        <v>59.756322838416949</v>
      </c>
      <c r="AP120" s="231">
        <v>32009.7</v>
      </c>
      <c r="AQ120" s="232">
        <v>97</v>
      </c>
      <c r="AR120" s="232">
        <v>428</v>
      </c>
      <c r="AS120" s="231">
        <v>14143.8</v>
      </c>
      <c r="AT120">
        <v>36</v>
      </c>
      <c r="AU120" s="100">
        <f>'Weather Thunder Bay'!D132</f>
        <v>632.29999999999995</v>
      </c>
      <c r="AV120" s="100">
        <f>'Weather Thunder Bay'!E132</f>
        <v>0</v>
      </c>
      <c r="AW120" s="100">
        <f>'Weather Thunder Bay'!F132</f>
        <v>572.29999999999995</v>
      </c>
      <c r="AX120" s="100">
        <f>'Weather Thunder Bay'!G132</f>
        <v>0</v>
      </c>
      <c r="AY120" s="100">
        <f>'Weather Thunder Bay'!H132</f>
        <v>512.29999999999995</v>
      </c>
      <c r="AZ120" s="100">
        <f>'Weather Thunder Bay'!I132</f>
        <v>0</v>
      </c>
      <c r="BA120" s="100">
        <f>'Weather Thunder Bay'!J132</f>
        <v>453.1</v>
      </c>
      <c r="BB120" s="100">
        <f>'Weather Thunder Bay'!K132</f>
        <v>0.8</v>
      </c>
      <c r="BC120" s="100">
        <f>'Weather Thunder Bay'!L132</f>
        <v>395.1</v>
      </c>
      <c r="BD120" s="100">
        <f>'Weather Thunder Bay'!M132</f>
        <v>2.8</v>
      </c>
      <c r="BE120" s="100">
        <f>'Weather Thunder Bay'!N132</f>
        <v>337.2</v>
      </c>
      <c r="BF120" s="100">
        <f>'Weather Thunder Bay'!O132</f>
        <v>4.9000000000000004</v>
      </c>
      <c r="BG120" s="100">
        <f>'Weather Thunder Bay'!P132</f>
        <v>281.2</v>
      </c>
      <c r="BH120" s="100">
        <f>'Weather Thunder Bay'!Q132</f>
        <v>8.9</v>
      </c>
      <c r="BI120" s="100">
        <f>'Weather Thunder Bay'!R132</f>
        <v>-1.0766666666666664</v>
      </c>
      <c r="BJ120" s="100">
        <f>'Weather Kenora'!D132</f>
        <v>698.8</v>
      </c>
      <c r="BK120" s="100">
        <f>'Weather Kenora'!E132</f>
        <v>0</v>
      </c>
      <c r="BL120" s="100">
        <f>'Weather Kenora'!F132</f>
        <v>638.79999999999995</v>
      </c>
      <c r="BM120" s="100">
        <f>'Weather Kenora'!G132</f>
        <v>0</v>
      </c>
      <c r="BN120" s="100">
        <f>'Weather Kenora'!H132</f>
        <v>578.79999999999995</v>
      </c>
      <c r="BO120" s="100">
        <f>'Weather Kenora'!I132</f>
        <v>0</v>
      </c>
      <c r="BP120" s="100">
        <f>'Weather Kenora'!J132</f>
        <v>518.79999999999995</v>
      </c>
      <c r="BQ120" s="100">
        <f>'Weather Kenora'!K132</f>
        <v>0</v>
      </c>
      <c r="BR120" s="100">
        <f>'Weather Kenora'!L132</f>
        <v>460.5</v>
      </c>
      <c r="BS120" s="100">
        <f>'Weather Kenora'!M132</f>
        <v>1.7</v>
      </c>
      <c r="BT120" s="100">
        <f>'Weather Kenora'!N132</f>
        <v>402.5</v>
      </c>
      <c r="BU120" s="100">
        <f>'Weather Kenora'!O132</f>
        <v>3.7</v>
      </c>
      <c r="BV120" s="100">
        <f>'Weather Kenora'!P132</f>
        <v>344.7</v>
      </c>
      <c r="BW120" s="100">
        <f>'Weather Kenora'!Q132</f>
        <v>5.9</v>
      </c>
      <c r="BX120" s="100">
        <f>'Weather Kenora'!R132</f>
        <v>-3.2933333333333339</v>
      </c>
      <c r="BY120" s="5">
        <f>'Economic Variables'!D134</f>
        <v>7736.9</v>
      </c>
      <c r="BZ120" s="5">
        <f>'Economic Variables'!E134</f>
        <v>7738.9</v>
      </c>
      <c r="CA120" s="5">
        <f>'Economic Variables'!F134</f>
        <v>60</v>
      </c>
      <c r="CB120" s="5">
        <f>'Economic Variables'!G134</f>
        <v>60.4</v>
      </c>
      <c r="CC120" s="68">
        <f>'Economic Variables'!H134</f>
        <v>779989.32440000004</v>
      </c>
      <c r="CD120" s="5">
        <f>'Economic Variables'!I134</f>
        <v>9817.7114750000019</v>
      </c>
      <c r="CE120" s="5">
        <f>'Economic Variables'!J134</f>
        <v>9146.6232</v>
      </c>
      <c r="CF120" s="5">
        <f>'Economic Variables'!K134</f>
        <v>459.59127500000005</v>
      </c>
      <c r="CG120" s="5">
        <f>'Economic Variables'!L134</f>
        <v>6510.2716250000003</v>
      </c>
      <c r="CH120" s="5">
        <f>'Economic Variables'!M134</f>
        <v>266.96312499999999</v>
      </c>
      <c r="CI120" s="5">
        <f>'Economic Variables'!N134</f>
        <v>1135.3449249999999</v>
      </c>
      <c r="CJ120" s="5">
        <f t="shared" si="317"/>
        <v>16327.983100000001</v>
      </c>
      <c r="CK120" s="5">
        <f>'Economic Variables'!P134</f>
        <v>787800.40625</v>
      </c>
      <c r="CL120" s="5">
        <f>'Economic Variables'!Q134</f>
        <v>8608.1352500000012</v>
      </c>
      <c r="CM120" s="5">
        <f>'Economic Variables'!R134</f>
        <v>7490.5187500000002</v>
      </c>
      <c r="CN120" s="5">
        <f>'Economic Variables'!S134</f>
        <v>3340.4085</v>
      </c>
      <c r="CO120" s="5">
        <f>'Economic Variables'!W134</f>
        <v>99935.333333333285</v>
      </c>
      <c r="CP120" s="5">
        <f>'Economic Variables'!X134</f>
        <v>272</v>
      </c>
      <c r="CQ120" s="5">
        <f>'Economic Variables'!Y134</f>
        <v>18</v>
      </c>
      <c r="CR120" s="5">
        <f t="shared" si="282"/>
        <v>119</v>
      </c>
      <c r="CS120" s="69">
        <f t="shared" si="318"/>
        <v>2.0755469613925306</v>
      </c>
      <c r="CT120" s="5">
        <f t="shared" si="319"/>
        <v>14161</v>
      </c>
      <c r="CU120">
        <f t="shared" ref="CU120:DI120" si="335">CU108</f>
        <v>0</v>
      </c>
      <c r="CV120">
        <f t="shared" si="335"/>
        <v>0</v>
      </c>
      <c r="CW120">
        <f t="shared" si="335"/>
        <v>0</v>
      </c>
      <c r="CX120">
        <f t="shared" si="335"/>
        <v>0</v>
      </c>
      <c r="CY120">
        <f t="shared" si="335"/>
        <v>0</v>
      </c>
      <c r="CZ120">
        <f t="shared" si="335"/>
        <v>0</v>
      </c>
      <c r="DA120">
        <f t="shared" si="335"/>
        <v>0</v>
      </c>
      <c r="DB120">
        <f t="shared" si="335"/>
        <v>0</v>
      </c>
      <c r="DC120">
        <f t="shared" si="335"/>
        <v>0</v>
      </c>
      <c r="DD120">
        <f t="shared" si="335"/>
        <v>0</v>
      </c>
      <c r="DE120">
        <f t="shared" si="335"/>
        <v>1</v>
      </c>
      <c r="DF120">
        <f t="shared" si="335"/>
        <v>0</v>
      </c>
      <c r="DG120">
        <f t="shared" si="335"/>
        <v>0</v>
      </c>
      <c r="DH120">
        <f t="shared" si="335"/>
        <v>1</v>
      </c>
      <c r="DI120">
        <f t="shared" si="335"/>
        <v>1</v>
      </c>
      <c r="DJ120">
        <f t="shared" si="238"/>
        <v>30</v>
      </c>
      <c r="DK120">
        <v>22</v>
      </c>
      <c r="DL120">
        <f t="shared" si="321"/>
        <v>0.5</v>
      </c>
      <c r="DM120">
        <f t="shared" si="305"/>
        <v>0.25</v>
      </c>
      <c r="DN120">
        <f t="shared" si="305"/>
        <v>0.5</v>
      </c>
      <c r="DO120">
        <v>0</v>
      </c>
      <c r="DP120" s="61">
        <f t="shared" si="333"/>
        <v>316.14999999999998</v>
      </c>
      <c r="DQ120" s="61">
        <f t="shared" si="333"/>
        <v>0</v>
      </c>
      <c r="DR120" s="61">
        <f t="shared" si="333"/>
        <v>286.14999999999998</v>
      </c>
      <c r="DS120" s="61">
        <f t="shared" si="333"/>
        <v>0</v>
      </c>
      <c r="DT120" s="61">
        <f t="shared" si="333"/>
        <v>256.14999999999998</v>
      </c>
      <c r="DU120" s="61">
        <f t="shared" si="333"/>
        <v>0</v>
      </c>
      <c r="DV120" s="61">
        <f t="shared" si="333"/>
        <v>226.55</v>
      </c>
      <c r="DW120" s="61">
        <f t="shared" si="333"/>
        <v>0.4</v>
      </c>
      <c r="DX120" s="61">
        <f t="shared" si="333"/>
        <v>197.55</v>
      </c>
      <c r="DY120" s="61">
        <f t="shared" si="333"/>
        <v>1.4</v>
      </c>
      <c r="DZ120" s="61">
        <f t="shared" si="333"/>
        <v>168.6</v>
      </c>
      <c r="EA120" s="61">
        <f t="shared" si="333"/>
        <v>2.4500000000000002</v>
      </c>
      <c r="EB120" s="61">
        <f t="shared" si="333"/>
        <v>140.6</v>
      </c>
      <c r="EC120" s="61">
        <f t="shared" si="333"/>
        <v>4.45</v>
      </c>
      <c r="ED120" s="61">
        <f t="shared" si="334"/>
        <v>349.4</v>
      </c>
      <c r="EE120" s="61">
        <f t="shared" si="334"/>
        <v>0</v>
      </c>
      <c r="EF120" s="61">
        <f t="shared" si="334"/>
        <v>319.39999999999998</v>
      </c>
      <c r="EG120" s="61">
        <f t="shared" si="334"/>
        <v>0</v>
      </c>
      <c r="EH120" s="61">
        <f t="shared" si="334"/>
        <v>289.39999999999998</v>
      </c>
      <c r="EI120" s="61">
        <f t="shared" si="334"/>
        <v>0</v>
      </c>
      <c r="EJ120" s="61">
        <f t="shared" si="334"/>
        <v>259.39999999999998</v>
      </c>
      <c r="EK120" s="61">
        <f t="shared" si="334"/>
        <v>0</v>
      </c>
      <c r="EL120" s="61">
        <f t="shared" si="334"/>
        <v>230.25</v>
      </c>
      <c r="EM120" s="61">
        <f t="shared" si="334"/>
        <v>0.85</v>
      </c>
      <c r="EN120" s="61">
        <f t="shared" si="334"/>
        <v>201.25</v>
      </c>
      <c r="EO120" s="61">
        <f t="shared" si="334"/>
        <v>1.85</v>
      </c>
      <c r="EP120" s="61">
        <f t="shared" si="334"/>
        <v>172.35</v>
      </c>
      <c r="EQ120" s="61">
        <f t="shared" si="334"/>
        <v>2.95</v>
      </c>
      <c r="ER120" s="67">
        <f t="shared" si="245"/>
        <v>21.714907351992412</v>
      </c>
      <c r="ES120" s="67">
        <f t="shared" si="246"/>
        <v>89.396354312297646</v>
      </c>
      <c r="ET120" s="67">
        <f t="shared" si="247"/>
        <v>2334.9222698541189</v>
      </c>
      <c r="EU120" s="67">
        <f t="shared" si="248"/>
        <v>49002.502247076336</v>
      </c>
      <c r="EV120" s="61">
        <f t="shared" si="249"/>
        <v>1712.2763312263537</v>
      </c>
      <c r="EW120" s="61">
        <f t="shared" si="250"/>
        <v>35935.168314522642</v>
      </c>
      <c r="EX120" s="16">
        <f t="shared" si="251"/>
        <v>31675571.490000002</v>
      </c>
      <c r="EY120" s="16">
        <f t="shared" si="252"/>
        <v>1745071.9137372519</v>
      </c>
      <c r="EZ120" s="16">
        <f t="shared" si="253"/>
        <v>33420643.403737254</v>
      </c>
      <c r="FA120" s="16">
        <f t="shared" si="254"/>
        <v>51002.912233399868</v>
      </c>
      <c r="FB120" s="16">
        <f t="shared" si="255"/>
        <v>13434306.329999998</v>
      </c>
      <c r="FC120" s="16">
        <f t="shared" si="256"/>
        <v>1227912.3143293215</v>
      </c>
      <c r="FD120" s="16">
        <f t="shared" si="257"/>
        <v>14662218.644329321</v>
      </c>
      <c r="FE120" s="16">
        <f t="shared" si="258"/>
        <v>5456.8442261857072</v>
      </c>
      <c r="FF120" s="16">
        <f t="shared" si="259"/>
        <v>23010749.800000001</v>
      </c>
      <c r="FG120" s="16">
        <f t="shared" si="260"/>
        <v>1563099.3443102925</v>
      </c>
      <c r="FH120" s="16">
        <f t="shared" si="261"/>
        <v>24573849.144310296</v>
      </c>
      <c r="FI120" s="16">
        <f t="shared" si="262"/>
        <v>57421.700000000004</v>
      </c>
      <c r="FJ120" s="16">
        <f t="shared" si="263"/>
        <v>476.95632283841695</v>
      </c>
      <c r="FK120" s="16">
        <f t="shared" si="264"/>
        <v>13284222</v>
      </c>
      <c r="FL120" s="16">
        <f t="shared" si="265"/>
        <v>2886603.74153519</v>
      </c>
      <c r="FM120" s="16">
        <f t="shared" si="266"/>
        <v>16170825.74153519</v>
      </c>
      <c r="FN120" s="16">
        <f t="shared" si="267"/>
        <v>41003</v>
      </c>
      <c r="FO120" s="16">
        <f t="shared" si="268"/>
        <v>15</v>
      </c>
      <c r="FP120" s="16">
        <f t="shared" si="322"/>
        <v>570081.59999999986</v>
      </c>
      <c r="FQ120" s="16">
        <f t="shared" si="323"/>
        <v>1326.8799999999999</v>
      </c>
      <c r="FR120" s="16">
        <f t="shared" si="324"/>
        <v>13638</v>
      </c>
      <c r="FS120" s="16">
        <f t="shared" si="325"/>
        <v>8365</v>
      </c>
      <c r="FT120" s="16">
        <f t="shared" si="326"/>
        <v>22</v>
      </c>
      <c r="FU120" s="16">
        <f t="shared" si="327"/>
        <v>750.3</v>
      </c>
      <c r="FV120" s="16">
        <f t="shared" si="328"/>
        <v>176543.81</v>
      </c>
      <c r="FW120" s="16">
        <f t="shared" si="329"/>
        <v>438</v>
      </c>
      <c r="FX120">
        <f>$DN120*AU120</f>
        <v>316.14999999999998</v>
      </c>
      <c r="FY120">
        <f t="shared" si="234"/>
        <v>0</v>
      </c>
      <c r="FZ120">
        <f t="shared" si="235"/>
        <v>286.14999999999998</v>
      </c>
      <c r="GA120">
        <f t="shared" si="236"/>
        <v>0</v>
      </c>
      <c r="GB120">
        <f t="shared" si="209"/>
        <v>256.14999999999998</v>
      </c>
      <c r="GC120">
        <f t="shared" si="210"/>
        <v>0</v>
      </c>
      <c r="GD120">
        <f t="shared" si="211"/>
        <v>226.55</v>
      </c>
      <c r="GE120">
        <f t="shared" si="212"/>
        <v>0.4</v>
      </c>
      <c r="GF120">
        <f t="shared" si="213"/>
        <v>197.55</v>
      </c>
      <c r="GG120">
        <f t="shared" si="214"/>
        <v>1.4</v>
      </c>
      <c r="GH120">
        <f t="shared" si="215"/>
        <v>168.6</v>
      </c>
      <c r="GI120">
        <f t="shared" si="216"/>
        <v>2.4500000000000002</v>
      </c>
      <c r="GJ120">
        <f t="shared" si="217"/>
        <v>140.6</v>
      </c>
      <c r="GK120">
        <f t="shared" si="218"/>
        <v>4.45</v>
      </c>
      <c r="GL120">
        <f t="shared" si="219"/>
        <v>-0.53833333333333322</v>
      </c>
      <c r="GM120">
        <f t="shared" si="220"/>
        <v>349.4</v>
      </c>
      <c r="GN120">
        <f t="shared" si="221"/>
        <v>0</v>
      </c>
      <c r="GO120">
        <f t="shared" si="222"/>
        <v>319.39999999999998</v>
      </c>
      <c r="GP120">
        <f t="shared" si="223"/>
        <v>0</v>
      </c>
      <c r="GQ120">
        <f t="shared" si="224"/>
        <v>289.39999999999998</v>
      </c>
      <c r="GR120">
        <f t="shared" si="225"/>
        <v>0</v>
      </c>
      <c r="GS120">
        <f t="shared" si="226"/>
        <v>259.39999999999998</v>
      </c>
      <c r="GT120">
        <f t="shared" si="227"/>
        <v>0</v>
      </c>
      <c r="GU120">
        <f t="shared" si="228"/>
        <v>230.25</v>
      </c>
      <c r="GV120">
        <f t="shared" si="229"/>
        <v>0.85</v>
      </c>
      <c r="GW120">
        <f t="shared" si="230"/>
        <v>201.25</v>
      </c>
      <c r="GX120">
        <f t="shared" si="231"/>
        <v>1.85</v>
      </c>
      <c r="GY120">
        <f t="shared" si="232"/>
        <v>172.35</v>
      </c>
      <c r="GZ120">
        <f t="shared" si="233"/>
        <v>2.95</v>
      </c>
      <c r="HA120" s="2">
        <f t="shared" si="292"/>
        <v>83</v>
      </c>
      <c r="HB120" s="2">
        <f t="shared" si="292"/>
        <v>71</v>
      </c>
      <c r="HC120" s="2">
        <f t="shared" si="292"/>
        <v>59</v>
      </c>
      <c r="HD120" s="2">
        <f t="shared" si="292"/>
        <v>47</v>
      </c>
      <c r="HE120" s="2">
        <f t="shared" si="292"/>
        <v>35</v>
      </c>
    </row>
    <row r="121" spans="1:213" x14ac:dyDescent="0.25">
      <c r="A121" s="3">
        <v>44896</v>
      </c>
      <c r="B121">
        <f t="shared" si="309"/>
        <v>2022</v>
      </c>
      <c r="C121" s="6">
        <v>33373502</v>
      </c>
      <c r="D121" s="241">
        <f>VLOOKUP(B121,'Historic CDM'!$B$127:$I$138,2,FALSE)/12</f>
        <v>1598132.9315137069</v>
      </c>
      <c r="E121" s="241">
        <f t="shared" si="310"/>
        <v>34971634.931513704</v>
      </c>
      <c r="F121" s="2">
        <v>46245.585600015955</v>
      </c>
      <c r="G121" s="230">
        <v>13493456</v>
      </c>
      <c r="H121" s="241">
        <f>VLOOKUP(B121,'Historic CDM'!$B$127:$I$138,3,FALSE)/12</f>
        <v>1145866.8365268551</v>
      </c>
      <c r="I121" s="241">
        <f t="shared" si="311"/>
        <v>14639322.836526856</v>
      </c>
      <c r="J121" s="230">
        <v>4728.3889374259516</v>
      </c>
      <c r="K121" s="230">
        <v>23145088</v>
      </c>
      <c r="L121" s="241">
        <f>VLOOKUP(B121,'Historic CDM'!$B$127:$I$138,4,FALSE)/12</f>
        <v>1284550.5616290413</v>
      </c>
      <c r="M121" s="241">
        <f t="shared" si="312"/>
        <v>24429638.561629042</v>
      </c>
      <c r="N121" s="234">
        <v>52978.8</v>
      </c>
      <c r="O121" s="16">
        <v>419</v>
      </c>
      <c r="P121" s="230">
        <v>13521958.116999989</v>
      </c>
      <c r="Q121" s="231">
        <f>VLOOKUP(B121,'Historic CDM'!$B$127:$I$138,5,FALSE)/12</f>
        <v>2886603.74153519</v>
      </c>
      <c r="R121" s="241">
        <f t="shared" si="313"/>
        <v>16408561.85853518</v>
      </c>
      <c r="S121" s="111">
        <v>41941.259999999995</v>
      </c>
      <c r="T121" s="231">
        <v>15</v>
      </c>
      <c r="U121" s="230">
        <v>587778.60000000009</v>
      </c>
      <c r="V121" s="111">
        <v>1229.8799999999999</v>
      </c>
      <c r="W121" s="111">
        <v>13210</v>
      </c>
      <c r="X121" s="230">
        <v>8365</v>
      </c>
      <c r="Y121" s="111">
        <v>22</v>
      </c>
      <c r="Z121" s="231">
        <v>118</v>
      </c>
      <c r="AA121" s="233">
        <v>162400.01</v>
      </c>
      <c r="AB121" s="232">
        <v>402</v>
      </c>
      <c r="AC121" s="237">
        <v>3974495.660000009</v>
      </c>
      <c r="AD121" s="231">
        <f>VLOOKUP(B121,'Historic CDM'!$N$127:$S$138,2,FALSE)/12</f>
        <v>146938.98222354503</v>
      </c>
      <c r="AE121" s="241">
        <f t="shared" si="314"/>
        <v>4121434.6422235542</v>
      </c>
      <c r="AF121" s="246">
        <v>4791.8705166839791</v>
      </c>
      <c r="AG121" s="231">
        <v>2331139.6900000013</v>
      </c>
      <c r="AH121" s="231">
        <f>VLOOKUP(B121,'Historic CDM'!$N$127:$S$138,3,FALSE)/12</f>
        <v>82045.477802466485</v>
      </c>
      <c r="AI121" s="241">
        <f t="shared" si="315"/>
        <v>2413185.1678024679</v>
      </c>
      <c r="AJ121" s="247">
        <v>736.53317566690225</v>
      </c>
      <c r="AK121" s="231">
        <v>3321774.9300000006</v>
      </c>
      <c r="AL121" s="231">
        <f>VLOOKUP(B121,'Historic CDM'!$N$127:$S$138,4,FALSE)/12</f>
        <v>278548.78268125124</v>
      </c>
      <c r="AM121" s="241">
        <f t="shared" si="316"/>
        <v>3600323.712681252</v>
      </c>
      <c r="AN121" s="232">
        <v>7484.54</v>
      </c>
      <c r="AO121" s="4">
        <v>59.878161419208475</v>
      </c>
      <c r="AP121" s="231">
        <v>33076.69</v>
      </c>
      <c r="AQ121" s="232">
        <v>97</v>
      </c>
      <c r="AR121" s="232">
        <v>428</v>
      </c>
      <c r="AS121" s="231">
        <v>14614.95</v>
      </c>
      <c r="AT121">
        <v>36</v>
      </c>
      <c r="AU121" s="100">
        <f>'Weather Thunder Bay'!D133</f>
        <v>897</v>
      </c>
      <c r="AV121" s="100">
        <f>'Weather Thunder Bay'!E133</f>
        <v>0</v>
      </c>
      <c r="AW121" s="100">
        <f>'Weather Thunder Bay'!F133</f>
        <v>835</v>
      </c>
      <c r="AX121" s="100">
        <f>'Weather Thunder Bay'!G133</f>
        <v>0</v>
      </c>
      <c r="AY121" s="100">
        <f>'Weather Thunder Bay'!H133</f>
        <v>773</v>
      </c>
      <c r="AZ121" s="100">
        <f>'Weather Thunder Bay'!I133</f>
        <v>0</v>
      </c>
      <c r="BA121" s="100">
        <f>'Weather Thunder Bay'!J133</f>
        <v>711</v>
      </c>
      <c r="BB121" s="100">
        <f>'Weather Thunder Bay'!K133</f>
        <v>0</v>
      </c>
      <c r="BC121" s="100">
        <f>'Weather Thunder Bay'!L133</f>
        <v>649</v>
      </c>
      <c r="BD121" s="100">
        <f>'Weather Thunder Bay'!M133</f>
        <v>0</v>
      </c>
      <c r="BE121" s="100">
        <f>'Weather Thunder Bay'!N133</f>
        <v>587</v>
      </c>
      <c r="BF121" s="100">
        <f>'Weather Thunder Bay'!O133</f>
        <v>0</v>
      </c>
      <c r="BG121" s="100">
        <f>'Weather Thunder Bay'!P133</f>
        <v>525</v>
      </c>
      <c r="BH121" s="100">
        <f>'Weather Thunder Bay'!Q133</f>
        <v>0</v>
      </c>
      <c r="BI121" s="100">
        <f>'Weather Thunder Bay'!R133</f>
        <v>-8.935483870967742</v>
      </c>
      <c r="BJ121" s="100">
        <f>'Weather Kenora'!D133</f>
        <v>1038.5</v>
      </c>
      <c r="BK121" s="100">
        <f>'Weather Kenora'!E133</f>
        <v>0</v>
      </c>
      <c r="BL121" s="100">
        <f>'Weather Kenora'!F133</f>
        <v>976.5</v>
      </c>
      <c r="BM121" s="100">
        <f>'Weather Kenora'!G133</f>
        <v>0</v>
      </c>
      <c r="BN121" s="100">
        <f>'Weather Kenora'!H133</f>
        <v>914.5</v>
      </c>
      <c r="BO121" s="100">
        <f>'Weather Kenora'!I133</f>
        <v>0</v>
      </c>
      <c r="BP121" s="100">
        <f>'Weather Kenora'!J133</f>
        <v>852.5</v>
      </c>
      <c r="BQ121" s="100">
        <f>'Weather Kenora'!K133</f>
        <v>0</v>
      </c>
      <c r="BR121" s="100">
        <f>'Weather Kenora'!L133</f>
        <v>790.5</v>
      </c>
      <c r="BS121" s="100">
        <f>'Weather Kenora'!M133</f>
        <v>0</v>
      </c>
      <c r="BT121" s="100">
        <f>'Weather Kenora'!N133</f>
        <v>728.5</v>
      </c>
      <c r="BU121" s="100">
        <f>'Weather Kenora'!O133</f>
        <v>0</v>
      </c>
      <c r="BV121" s="100">
        <f>'Weather Kenora'!P133</f>
        <v>666.5</v>
      </c>
      <c r="BW121" s="100">
        <f>'Weather Kenora'!Q133</f>
        <v>0</v>
      </c>
      <c r="BX121" s="100">
        <f>'Weather Kenora'!R133</f>
        <v>-13.5</v>
      </c>
      <c r="BY121" s="5">
        <f>'Economic Variables'!D135</f>
        <v>7760.9</v>
      </c>
      <c r="BZ121" s="5">
        <f>'Economic Variables'!E135</f>
        <v>7777.2</v>
      </c>
      <c r="CA121" s="5">
        <f>'Economic Variables'!F135</f>
        <v>60.4</v>
      </c>
      <c r="CB121" s="5">
        <f>'Economic Variables'!G135</f>
        <v>60.7</v>
      </c>
      <c r="CC121" s="68">
        <f>'Economic Variables'!H135</f>
        <v>779989.32440000004</v>
      </c>
      <c r="CD121" s="5">
        <f>'Economic Variables'!I135</f>
        <v>9817.7114750000019</v>
      </c>
      <c r="CE121" s="5">
        <f>'Economic Variables'!J135</f>
        <v>9146.6232</v>
      </c>
      <c r="CF121" s="5">
        <f>'Economic Variables'!K135</f>
        <v>459.59127500000005</v>
      </c>
      <c r="CG121" s="5">
        <f>'Economic Variables'!L135</f>
        <v>6510.2716250000003</v>
      </c>
      <c r="CH121" s="5">
        <f>'Economic Variables'!M135</f>
        <v>266.96312499999999</v>
      </c>
      <c r="CI121" s="5">
        <f>'Economic Variables'!N135</f>
        <v>1135.3449249999999</v>
      </c>
      <c r="CJ121" s="5">
        <f t="shared" si="317"/>
        <v>16327.983100000001</v>
      </c>
      <c r="CK121" s="5">
        <f>'Economic Variables'!P135</f>
        <v>787800.40625</v>
      </c>
      <c r="CL121" s="5">
        <f>'Economic Variables'!Q135</f>
        <v>8608.1352500000012</v>
      </c>
      <c r="CM121" s="5">
        <f>'Economic Variables'!R135</f>
        <v>7490.5187500000002</v>
      </c>
      <c r="CN121" s="5">
        <f>'Economic Variables'!S135</f>
        <v>3340.4085</v>
      </c>
      <c r="CO121" s="5">
        <f>'Economic Variables'!W135</f>
        <v>103595.99999999996</v>
      </c>
      <c r="CP121" s="5">
        <f>'Economic Variables'!X135</f>
        <v>280</v>
      </c>
      <c r="CQ121" s="5">
        <f>'Economic Variables'!Y135</f>
        <v>18</v>
      </c>
      <c r="CR121" s="5">
        <f t="shared" si="282"/>
        <v>120</v>
      </c>
      <c r="CS121" s="69">
        <f t="shared" si="318"/>
        <v>2.0791812460476247</v>
      </c>
      <c r="CT121" s="5">
        <f t="shared" si="319"/>
        <v>14400</v>
      </c>
      <c r="CU121">
        <f t="shared" ref="CU121:DI121" si="336">CU109</f>
        <v>0</v>
      </c>
      <c r="CV121">
        <f t="shared" si="336"/>
        <v>0</v>
      </c>
      <c r="CW121">
        <f t="shared" si="336"/>
        <v>0</v>
      </c>
      <c r="CX121">
        <f t="shared" si="336"/>
        <v>0</v>
      </c>
      <c r="CY121">
        <f t="shared" si="336"/>
        <v>0</v>
      </c>
      <c r="CZ121">
        <f t="shared" si="336"/>
        <v>0</v>
      </c>
      <c r="DA121">
        <f t="shared" si="336"/>
        <v>0</v>
      </c>
      <c r="DB121">
        <f t="shared" si="336"/>
        <v>0</v>
      </c>
      <c r="DC121">
        <f t="shared" si="336"/>
        <v>0</v>
      </c>
      <c r="DD121">
        <f t="shared" si="336"/>
        <v>0</v>
      </c>
      <c r="DE121">
        <f t="shared" si="336"/>
        <v>0</v>
      </c>
      <c r="DF121">
        <f t="shared" si="336"/>
        <v>1</v>
      </c>
      <c r="DG121">
        <f t="shared" si="336"/>
        <v>0</v>
      </c>
      <c r="DH121">
        <f t="shared" si="336"/>
        <v>0</v>
      </c>
      <c r="DI121">
        <f t="shared" si="336"/>
        <v>0</v>
      </c>
      <c r="DJ121">
        <f t="shared" si="238"/>
        <v>31</v>
      </c>
      <c r="DK121">
        <v>20</v>
      </c>
      <c r="DL121">
        <f t="shared" si="321"/>
        <v>0.5</v>
      </c>
      <c r="DM121">
        <f t="shared" si="305"/>
        <v>0.25</v>
      </c>
      <c r="DN121">
        <f t="shared" si="305"/>
        <v>0.5</v>
      </c>
      <c r="DO121">
        <v>0</v>
      </c>
      <c r="DP121" s="61">
        <f t="shared" si="333"/>
        <v>448.5</v>
      </c>
      <c r="DQ121" s="61">
        <f t="shared" si="333"/>
        <v>0</v>
      </c>
      <c r="DR121" s="61">
        <f t="shared" si="333"/>
        <v>417.5</v>
      </c>
      <c r="DS121" s="61">
        <f t="shared" si="333"/>
        <v>0</v>
      </c>
      <c r="DT121" s="61">
        <f t="shared" si="333"/>
        <v>386.5</v>
      </c>
      <c r="DU121" s="61">
        <f t="shared" si="333"/>
        <v>0</v>
      </c>
      <c r="DV121" s="61">
        <f t="shared" si="333"/>
        <v>355.5</v>
      </c>
      <c r="DW121" s="61">
        <f t="shared" si="333"/>
        <v>0</v>
      </c>
      <c r="DX121" s="61">
        <f t="shared" si="333"/>
        <v>324.5</v>
      </c>
      <c r="DY121" s="61">
        <f t="shared" si="333"/>
        <v>0</v>
      </c>
      <c r="DZ121" s="61">
        <f t="shared" si="333"/>
        <v>293.5</v>
      </c>
      <c r="EA121" s="61">
        <f t="shared" si="333"/>
        <v>0</v>
      </c>
      <c r="EB121" s="61">
        <f t="shared" si="333"/>
        <v>262.5</v>
      </c>
      <c r="EC121" s="61">
        <f t="shared" si="333"/>
        <v>0</v>
      </c>
      <c r="ED121" s="61">
        <f t="shared" si="334"/>
        <v>519.25</v>
      </c>
      <c r="EE121" s="61">
        <f t="shared" si="334"/>
        <v>0</v>
      </c>
      <c r="EF121" s="61">
        <f t="shared" si="334"/>
        <v>488.25</v>
      </c>
      <c r="EG121" s="61">
        <f t="shared" si="334"/>
        <v>0</v>
      </c>
      <c r="EH121" s="61">
        <f t="shared" si="334"/>
        <v>457.25</v>
      </c>
      <c r="EI121" s="61">
        <f t="shared" si="334"/>
        <v>0</v>
      </c>
      <c r="EJ121" s="61">
        <f t="shared" si="334"/>
        <v>426.25</v>
      </c>
      <c r="EK121" s="61">
        <f t="shared" si="334"/>
        <v>0</v>
      </c>
      <c r="EL121" s="61">
        <f t="shared" si="334"/>
        <v>395.25</v>
      </c>
      <c r="EM121" s="61">
        <f t="shared" si="334"/>
        <v>0</v>
      </c>
      <c r="EN121" s="61">
        <f t="shared" si="334"/>
        <v>364.25</v>
      </c>
      <c r="EO121" s="61">
        <f t="shared" si="334"/>
        <v>0</v>
      </c>
      <c r="EP121" s="61">
        <f t="shared" si="334"/>
        <v>333.25</v>
      </c>
      <c r="EQ121" s="61">
        <f t="shared" si="334"/>
        <v>0</v>
      </c>
      <c r="ER121" s="67">
        <f t="shared" si="245"/>
        <v>24.394052777545355</v>
      </c>
      <c r="ES121" s="67">
        <f t="shared" si="246"/>
        <v>99.872541532127258</v>
      </c>
      <c r="ET121" s="67">
        <f t="shared" si="247"/>
        <v>2915.2313319366399</v>
      </c>
      <c r="EU121" s="67">
        <f t="shared" si="248"/>
        <v>54695.206195117273</v>
      </c>
      <c r="EV121" s="61">
        <f t="shared" si="249"/>
        <v>1880.7944077010582</v>
      </c>
      <c r="EW121" s="61">
        <f t="shared" si="250"/>
        <v>35287.229803301467</v>
      </c>
      <c r="EX121" s="16">
        <f t="shared" si="251"/>
        <v>37347997.660000011</v>
      </c>
      <c r="EY121" s="16">
        <f t="shared" si="252"/>
        <v>1745071.9137372519</v>
      </c>
      <c r="EZ121" s="16">
        <f t="shared" si="253"/>
        <v>39093069.573737256</v>
      </c>
      <c r="FA121" s="16">
        <f t="shared" si="254"/>
        <v>51037.456116699934</v>
      </c>
      <c r="FB121" s="16">
        <f t="shared" si="255"/>
        <v>15824595.690000001</v>
      </c>
      <c r="FC121" s="16">
        <f t="shared" si="256"/>
        <v>1227912.3143293215</v>
      </c>
      <c r="FD121" s="16">
        <f t="shared" si="257"/>
        <v>17052508.004329324</v>
      </c>
      <c r="FE121" s="16">
        <f t="shared" si="258"/>
        <v>5464.9221130928536</v>
      </c>
      <c r="FF121" s="16">
        <f t="shared" si="259"/>
        <v>26466862.93</v>
      </c>
      <c r="FG121" s="16">
        <f t="shared" si="260"/>
        <v>1563099.3443102925</v>
      </c>
      <c r="FH121" s="16">
        <f t="shared" si="261"/>
        <v>28029962.274310295</v>
      </c>
      <c r="FI121" s="16">
        <f t="shared" si="262"/>
        <v>60463.340000000004</v>
      </c>
      <c r="FJ121" s="16">
        <f t="shared" si="263"/>
        <v>478.87816141920848</v>
      </c>
      <c r="FK121" s="16">
        <f t="shared" si="264"/>
        <v>13521958.116999989</v>
      </c>
      <c r="FL121" s="16">
        <f t="shared" si="265"/>
        <v>2886603.74153519</v>
      </c>
      <c r="FM121" s="16">
        <f t="shared" si="266"/>
        <v>16408561.85853518</v>
      </c>
      <c r="FN121" s="16">
        <f t="shared" si="267"/>
        <v>41941.259999999995</v>
      </c>
      <c r="FO121" s="16">
        <f t="shared" si="268"/>
        <v>15</v>
      </c>
      <c r="FP121" s="16">
        <f t="shared" si="322"/>
        <v>620855.29</v>
      </c>
      <c r="FQ121" s="16">
        <f t="shared" si="323"/>
        <v>1326.8799999999999</v>
      </c>
      <c r="FR121" s="16">
        <f t="shared" si="324"/>
        <v>13638</v>
      </c>
      <c r="FS121" s="16">
        <f t="shared" si="325"/>
        <v>8365</v>
      </c>
      <c r="FT121" s="16">
        <f t="shared" si="326"/>
        <v>22</v>
      </c>
      <c r="FU121" s="16">
        <f t="shared" si="327"/>
        <v>1015</v>
      </c>
      <c r="FV121" s="16">
        <f t="shared" si="328"/>
        <v>177014.96000000002</v>
      </c>
      <c r="FW121" s="16">
        <f t="shared" si="329"/>
        <v>438</v>
      </c>
      <c r="FX121">
        <f>$DN121*AU121</f>
        <v>448.5</v>
      </c>
      <c r="FY121">
        <f t="shared" si="234"/>
        <v>0</v>
      </c>
      <c r="FZ121">
        <f t="shared" si="235"/>
        <v>417.5</v>
      </c>
      <c r="GA121">
        <f t="shared" si="236"/>
        <v>0</v>
      </c>
      <c r="GB121">
        <f t="shared" si="209"/>
        <v>386.5</v>
      </c>
      <c r="GC121">
        <f t="shared" si="210"/>
        <v>0</v>
      </c>
      <c r="GD121">
        <f t="shared" si="211"/>
        <v>355.5</v>
      </c>
      <c r="GE121">
        <f t="shared" si="212"/>
        <v>0</v>
      </c>
      <c r="GF121">
        <f t="shared" si="213"/>
        <v>324.5</v>
      </c>
      <c r="GG121">
        <f t="shared" si="214"/>
        <v>0</v>
      </c>
      <c r="GH121">
        <f t="shared" si="215"/>
        <v>293.5</v>
      </c>
      <c r="GI121">
        <f t="shared" si="216"/>
        <v>0</v>
      </c>
      <c r="GJ121">
        <f t="shared" si="217"/>
        <v>262.5</v>
      </c>
      <c r="GK121">
        <f t="shared" si="218"/>
        <v>0</v>
      </c>
      <c r="GL121">
        <f t="shared" si="219"/>
        <v>-4.467741935483871</v>
      </c>
      <c r="GM121">
        <f t="shared" si="220"/>
        <v>519.25</v>
      </c>
      <c r="GN121">
        <f t="shared" si="221"/>
        <v>0</v>
      </c>
      <c r="GO121">
        <f t="shared" si="222"/>
        <v>488.25</v>
      </c>
      <c r="GP121">
        <f t="shared" si="223"/>
        <v>0</v>
      </c>
      <c r="GQ121">
        <f t="shared" si="224"/>
        <v>457.25</v>
      </c>
      <c r="GR121">
        <f t="shared" si="225"/>
        <v>0</v>
      </c>
      <c r="GS121">
        <f t="shared" si="226"/>
        <v>426.25</v>
      </c>
      <c r="GT121">
        <f t="shared" si="227"/>
        <v>0</v>
      </c>
      <c r="GU121">
        <f t="shared" si="228"/>
        <v>395.25</v>
      </c>
      <c r="GV121">
        <f t="shared" si="229"/>
        <v>0</v>
      </c>
      <c r="GW121">
        <f t="shared" si="230"/>
        <v>364.25</v>
      </c>
      <c r="GX121">
        <f t="shared" si="231"/>
        <v>0</v>
      </c>
      <c r="GY121">
        <f t="shared" si="232"/>
        <v>333.25</v>
      </c>
      <c r="GZ121">
        <f t="shared" si="233"/>
        <v>0</v>
      </c>
      <c r="HA121" s="2">
        <f t="shared" si="292"/>
        <v>84</v>
      </c>
      <c r="HB121" s="2">
        <f t="shared" si="292"/>
        <v>72</v>
      </c>
      <c r="HC121" s="2">
        <f t="shared" si="292"/>
        <v>60</v>
      </c>
      <c r="HD121" s="2">
        <f t="shared" si="292"/>
        <v>48</v>
      </c>
      <c r="HE121" s="2">
        <f t="shared" si="292"/>
        <v>36</v>
      </c>
    </row>
    <row r="122" spans="1:213" x14ac:dyDescent="0.25">
      <c r="C122" s="111"/>
      <c r="D122" s="241"/>
      <c r="E122" s="241"/>
      <c r="F122" s="111"/>
      <c r="G122" s="230"/>
      <c r="H122" s="241"/>
      <c r="I122" s="241"/>
      <c r="J122" s="230"/>
      <c r="K122" s="230"/>
      <c r="L122" s="241"/>
      <c r="M122" s="241"/>
      <c r="N122" s="241"/>
      <c r="O122" s="16"/>
      <c r="P122" s="230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G122" s="16"/>
    </row>
    <row r="123" spans="1:213" x14ac:dyDescent="0.25"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13" x14ac:dyDescent="0.25">
      <c r="CS124"/>
    </row>
  </sheetData>
  <phoneticPr fontId="29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5975-E1DD-4998-9EC1-8549C34143C5}">
  <sheetPr codeName="Sheet11">
    <tabColor theme="3" tint="0.79998168889431442"/>
  </sheetPr>
  <dimension ref="A1:AB148"/>
  <sheetViews>
    <sheetView topLeftCell="H1" workbookViewId="0">
      <selection activeCell="N13" sqref="N13"/>
    </sheetView>
  </sheetViews>
  <sheetFormatPr defaultRowHeight="15" x14ac:dyDescent="0.25"/>
  <cols>
    <col min="1" max="1" width="11.7109375" customWidth="1"/>
    <col min="4" max="4" width="17.7109375" customWidth="1"/>
    <col min="7" max="7" width="11.85546875" bestFit="1" customWidth="1"/>
    <col min="8" max="8" width="11.85546875" customWidth="1"/>
    <col min="12" max="20" width="12.5703125" customWidth="1"/>
    <col min="21" max="21" width="13.42578125" customWidth="1"/>
    <col min="24" max="24" width="14" bestFit="1" customWidth="1"/>
    <col min="25" max="25" width="18" bestFit="1" customWidth="1"/>
    <col min="26" max="26" width="13.28515625" bestFit="1" customWidth="1"/>
    <col min="27" max="27" width="12.5703125" bestFit="1" customWidth="1"/>
  </cols>
  <sheetData>
    <row r="1" spans="1:28" x14ac:dyDescent="0.25">
      <c r="A1" t="s">
        <v>0</v>
      </c>
      <c r="B1" t="s">
        <v>28</v>
      </c>
      <c r="C1" t="s">
        <v>29</v>
      </c>
      <c r="D1" s="6" t="str">
        <f>'Monthly Data'!AE1</f>
        <v>K_ReskWh_NoCDM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Data'!HB1</f>
        <v>Trend17</v>
      </c>
      <c r="I1" t="str">
        <f>'Monthly Data'!DG1</f>
        <v>Spring</v>
      </c>
      <c r="J1" t="str">
        <f>'Monthly Data'!DN1</f>
        <v>COVID_WFH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Trend17</v>
      </c>
      <c r="Q1" t="str">
        <f t="shared" si="0"/>
        <v>Spring</v>
      </c>
      <c r="R1" t="str">
        <f t="shared" si="0"/>
        <v>COVID_WFH</v>
      </c>
      <c r="S1" t="s">
        <v>51</v>
      </c>
      <c r="U1" t="s">
        <v>52</v>
      </c>
    </row>
    <row r="2" spans="1:28" x14ac:dyDescent="0.25">
      <c r="A2" s="20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Data'!AE2</f>
        <v>4428921.8261047518</v>
      </c>
      <c r="E2">
        <f>'Monthly Data'!BP2</f>
        <v>939.6</v>
      </c>
      <c r="F2">
        <f>'Monthly Data'!BO2</f>
        <v>0</v>
      </c>
      <c r="G2">
        <f>'Monthly Data'!DJ2</f>
        <v>31</v>
      </c>
      <c r="H2">
        <f>'Monthly Data'!HB2</f>
        <v>0</v>
      </c>
      <c r="I2">
        <f>'Monthly Data'!DG2</f>
        <v>0</v>
      </c>
      <c r="J2">
        <f>'Monthly Data'!DN2</f>
        <v>0</v>
      </c>
      <c r="L2" s="6">
        <f t="shared" ref="L2:L33" si="3">$Y$9</f>
        <v>-1202765.1386973499</v>
      </c>
      <c r="M2" s="6">
        <f t="shared" ref="M2:M33" si="4">E2*$Y$10</f>
        <v>1898050.711824121</v>
      </c>
      <c r="N2" s="6">
        <f t="shared" ref="N2:N33" si="5">F2*$Y$11</f>
        <v>0</v>
      </c>
      <c r="O2" s="6">
        <f t="shared" ref="O2:O33" si="6">G2*$Y$12</f>
        <v>3485336.5455355789</v>
      </c>
      <c r="P2" s="6">
        <f t="shared" ref="P2:P33" si="7">H2*$Y$13</f>
        <v>0</v>
      </c>
      <c r="Q2" s="6">
        <f>I2*$Y$14</f>
        <v>0</v>
      </c>
      <c r="R2" s="6">
        <f>J2*$Y$15</f>
        <v>0</v>
      </c>
      <c r="S2" s="6">
        <f>SUM(L2:R2)</f>
        <v>4180622.1186623499</v>
      </c>
      <c r="T2" s="6">
        <f t="shared" ref="T2:T33" si="8">S2-D2</f>
        <v>-248299.70744240191</v>
      </c>
      <c r="U2" s="14">
        <f t="shared" ref="U2:U33" si="9">ABS(S2-D2)/D2</f>
        <v>5.6063240037086438E-2</v>
      </c>
    </row>
    <row r="3" spans="1:28" x14ac:dyDescent="0.25">
      <c r="A3" s="208">
        <v>41306</v>
      </c>
      <c r="B3">
        <f t="shared" si="1"/>
        <v>2</v>
      </c>
      <c r="C3">
        <f t="shared" si="2"/>
        <v>2013</v>
      </c>
      <c r="D3" s="6">
        <f>'Monthly Data'!AE3</f>
        <v>3670674.2661047578</v>
      </c>
      <c r="E3">
        <f>'Monthly Data'!BP3</f>
        <v>765.4</v>
      </c>
      <c r="F3">
        <f>'Monthly Data'!BO3</f>
        <v>0</v>
      </c>
      <c r="G3">
        <f>'Monthly Data'!DJ3</f>
        <v>28</v>
      </c>
      <c r="H3">
        <f>'Monthly Data'!HB3</f>
        <v>0</v>
      </c>
      <c r="I3">
        <f>'Monthly Data'!DG3</f>
        <v>0</v>
      </c>
      <c r="J3">
        <f>'Monthly Data'!DN3</f>
        <v>0</v>
      </c>
      <c r="L3" s="6">
        <f t="shared" si="3"/>
        <v>-1202765.1386973499</v>
      </c>
      <c r="M3" s="6">
        <f t="shared" si="4"/>
        <v>1546155.826766903</v>
      </c>
      <c r="N3" s="6">
        <f t="shared" si="5"/>
        <v>0</v>
      </c>
      <c r="O3" s="6">
        <f t="shared" si="6"/>
        <v>3148045.9120966517</v>
      </c>
      <c r="P3" s="6">
        <f t="shared" si="7"/>
        <v>0</v>
      </c>
      <c r="Q3" s="6">
        <f t="shared" ref="Q3:Q66" si="10">I3*$Y$14</f>
        <v>0</v>
      </c>
      <c r="R3" s="6">
        <f t="shared" ref="R3:R66" si="11">J3*$Y$15</f>
        <v>0</v>
      </c>
      <c r="S3" s="6">
        <f t="shared" ref="S3:S66" si="12">SUM(L3:R3)</f>
        <v>3491436.6001662049</v>
      </c>
      <c r="T3" s="6">
        <f t="shared" si="8"/>
        <v>-179237.66593855293</v>
      </c>
      <c r="U3" s="14">
        <f t="shared" si="9"/>
        <v>4.8829629911225046E-2</v>
      </c>
    </row>
    <row r="4" spans="1:28" x14ac:dyDescent="0.25">
      <c r="A4" s="208">
        <v>41334</v>
      </c>
      <c r="B4">
        <f t="shared" si="1"/>
        <v>3</v>
      </c>
      <c r="C4">
        <f t="shared" si="2"/>
        <v>2013</v>
      </c>
      <c r="D4" s="6">
        <f>'Monthly Data'!AE4</f>
        <v>3446339.2461047722</v>
      </c>
      <c r="E4">
        <f>'Monthly Data'!BP4</f>
        <v>666.7</v>
      </c>
      <c r="F4">
        <f>'Monthly Data'!BO4</f>
        <v>0</v>
      </c>
      <c r="G4">
        <f>'Monthly Data'!DJ4</f>
        <v>31</v>
      </c>
      <c r="H4">
        <f>'Monthly Data'!HB4</f>
        <v>0</v>
      </c>
      <c r="I4">
        <f>'Monthly Data'!DG4</f>
        <v>1</v>
      </c>
      <c r="J4">
        <f>'Monthly Data'!DN4</f>
        <v>0</v>
      </c>
      <c r="L4" s="6">
        <f t="shared" si="3"/>
        <v>-1202765.1386973499</v>
      </c>
      <c r="M4" s="6">
        <f t="shared" si="4"/>
        <v>1346775.6594009595</v>
      </c>
      <c r="N4" s="6">
        <f t="shared" si="5"/>
        <v>0</v>
      </c>
      <c r="O4" s="6">
        <f t="shared" si="6"/>
        <v>3485336.5455355789</v>
      </c>
      <c r="P4" s="6">
        <f t="shared" si="7"/>
        <v>0</v>
      </c>
      <c r="Q4" s="6">
        <f t="shared" si="10"/>
        <v>-125563.58673689001</v>
      </c>
      <c r="R4" s="6">
        <f t="shared" si="11"/>
        <v>0</v>
      </c>
      <c r="S4" s="6">
        <f t="shared" si="12"/>
        <v>3503783.4795022984</v>
      </c>
      <c r="T4" s="6">
        <f t="shared" si="8"/>
        <v>57444.233397526201</v>
      </c>
      <c r="U4" s="14">
        <f t="shared" si="9"/>
        <v>1.6668188850663089E-2</v>
      </c>
      <c r="X4" t="s">
        <v>417</v>
      </c>
    </row>
    <row r="5" spans="1:28" x14ac:dyDescent="0.25">
      <c r="A5" s="208">
        <v>41365</v>
      </c>
      <c r="B5">
        <f t="shared" si="1"/>
        <v>4</v>
      </c>
      <c r="C5">
        <f t="shared" si="2"/>
        <v>2013</v>
      </c>
      <c r="D5" s="6">
        <f>'Monthly Data'!AE5</f>
        <v>2934864.136104757</v>
      </c>
      <c r="E5">
        <f>'Monthly Data'!BP5</f>
        <v>443.6</v>
      </c>
      <c r="F5">
        <f>'Monthly Data'!BO5</f>
        <v>0</v>
      </c>
      <c r="G5">
        <f>'Monthly Data'!DJ5</f>
        <v>30</v>
      </c>
      <c r="H5">
        <f>'Monthly Data'!HB5</f>
        <v>0</v>
      </c>
      <c r="I5">
        <f>'Monthly Data'!DG5</f>
        <v>1</v>
      </c>
      <c r="J5">
        <f>'Monthly Data'!DN5</f>
        <v>0</v>
      </c>
      <c r="L5" s="6">
        <f t="shared" si="3"/>
        <v>-1202765.1386973499</v>
      </c>
      <c r="M5" s="6">
        <f t="shared" si="4"/>
        <v>896099.71877945936</v>
      </c>
      <c r="N5" s="6">
        <f t="shared" si="5"/>
        <v>0</v>
      </c>
      <c r="O5" s="6">
        <f t="shared" si="6"/>
        <v>3372906.3343892698</v>
      </c>
      <c r="P5" s="6">
        <f t="shared" si="7"/>
        <v>0</v>
      </c>
      <c r="Q5" s="6">
        <f t="shared" si="10"/>
        <v>-125563.58673689001</v>
      </c>
      <c r="R5" s="6">
        <f t="shared" si="11"/>
        <v>0</v>
      </c>
      <c r="S5" s="6">
        <f t="shared" si="12"/>
        <v>2940677.3277344895</v>
      </c>
      <c r="T5" s="6">
        <f t="shared" si="8"/>
        <v>5813.1916297324933</v>
      </c>
      <c r="U5" s="14">
        <f t="shared" si="9"/>
        <v>1.9807361977062224E-3</v>
      </c>
      <c r="X5" t="s">
        <v>369</v>
      </c>
    </row>
    <row r="6" spans="1:28" x14ac:dyDescent="0.25">
      <c r="A6" s="208">
        <v>41395</v>
      </c>
      <c r="B6">
        <f t="shared" si="1"/>
        <v>5</v>
      </c>
      <c r="C6">
        <f t="shared" si="2"/>
        <v>2013</v>
      </c>
      <c r="D6" s="6">
        <f>'Monthly Data'!AE6</f>
        <v>2590039.7361047594</v>
      </c>
      <c r="E6">
        <f>'Monthly Data'!BP6</f>
        <v>142</v>
      </c>
      <c r="F6">
        <f>'Monthly Data'!BO6</f>
        <v>5.3</v>
      </c>
      <c r="G6">
        <f>'Monthly Data'!DJ6</f>
        <v>31</v>
      </c>
      <c r="H6">
        <f>'Monthly Data'!HB6</f>
        <v>0</v>
      </c>
      <c r="I6">
        <f>'Monthly Data'!DG6</f>
        <v>1</v>
      </c>
      <c r="J6">
        <f>'Monthly Data'!DN6</f>
        <v>0</v>
      </c>
      <c r="L6" s="6">
        <f t="shared" si="3"/>
        <v>-1202765.1386973499</v>
      </c>
      <c r="M6" s="6">
        <f t="shared" si="4"/>
        <v>286848.87300875387</v>
      </c>
      <c r="N6" s="6">
        <f t="shared" si="5"/>
        <v>27534.207248138075</v>
      </c>
      <c r="O6" s="6">
        <f t="shared" si="6"/>
        <v>3485336.5455355789</v>
      </c>
      <c r="P6" s="6">
        <f t="shared" si="7"/>
        <v>0</v>
      </c>
      <c r="Q6" s="6">
        <f t="shared" si="10"/>
        <v>-125563.58673689001</v>
      </c>
      <c r="R6" s="6">
        <f t="shared" si="11"/>
        <v>0</v>
      </c>
      <c r="S6" s="6">
        <f t="shared" si="12"/>
        <v>2471390.9003582308</v>
      </c>
      <c r="T6" s="6">
        <f t="shared" si="8"/>
        <v>-118648.83574652858</v>
      </c>
      <c r="U6" s="14">
        <f t="shared" si="9"/>
        <v>4.58096584745716E-2</v>
      </c>
      <c r="X6" t="s">
        <v>418</v>
      </c>
    </row>
    <row r="7" spans="1:28" x14ac:dyDescent="0.25">
      <c r="A7" s="208">
        <v>41426</v>
      </c>
      <c r="B7">
        <f t="shared" si="1"/>
        <v>6</v>
      </c>
      <c r="C7">
        <f t="shared" si="2"/>
        <v>2013</v>
      </c>
      <c r="D7" s="6">
        <f>'Monthly Data'!AE7</f>
        <v>2556824.976104761</v>
      </c>
      <c r="E7">
        <f>'Monthly Data'!BP7</f>
        <v>12.6</v>
      </c>
      <c r="F7">
        <f>'Monthly Data'!BO7</f>
        <v>64</v>
      </c>
      <c r="G7">
        <f>'Monthly Data'!DJ7</f>
        <v>30</v>
      </c>
      <c r="H7">
        <f>'Monthly Data'!HB7</f>
        <v>0</v>
      </c>
      <c r="I7">
        <f>'Monthly Data'!DG7</f>
        <v>0</v>
      </c>
      <c r="J7">
        <f>'Monthly Data'!DN7</f>
        <v>0</v>
      </c>
      <c r="L7" s="6">
        <f t="shared" si="3"/>
        <v>-1202765.1386973499</v>
      </c>
      <c r="M7" s="6">
        <f t="shared" si="4"/>
        <v>25452.787323311964</v>
      </c>
      <c r="N7" s="6">
        <f t="shared" si="5"/>
        <v>332488.54035487486</v>
      </c>
      <c r="O7" s="6">
        <f t="shared" si="6"/>
        <v>3372906.3343892698</v>
      </c>
      <c r="P7" s="6">
        <f t="shared" si="7"/>
        <v>0</v>
      </c>
      <c r="Q7" s="6">
        <f t="shared" si="10"/>
        <v>0</v>
      </c>
      <c r="R7" s="6">
        <f t="shared" si="11"/>
        <v>0</v>
      </c>
      <c r="S7" s="6">
        <f t="shared" si="12"/>
        <v>2528082.5233701067</v>
      </c>
      <c r="T7" s="6">
        <f t="shared" si="8"/>
        <v>-28742.452734654304</v>
      </c>
      <c r="U7" s="14">
        <f t="shared" si="9"/>
        <v>1.1241462752934497E-2</v>
      </c>
    </row>
    <row r="8" spans="1:28" x14ac:dyDescent="0.25">
      <c r="A8" s="208">
        <v>41456</v>
      </c>
      <c r="B8">
        <f t="shared" si="1"/>
        <v>7</v>
      </c>
      <c r="C8">
        <f t="shared" si="2"/>
        <v>2013</v>
      </c>
      <c r="D8" s="6">
        <f>'Monthly Data'!AE8</f>
        <v>2858455.0761047606</v>
      </c>
      <c r="E8">
        <f>'Monthly Data'!BP8</f>
        <v>2.9</v>
      </c>
      <c r="F8">
        <f>'Monthly Data'!BO8</f>
        <v>123</v>
      </c>
      <c r="G8">
        <f>'Monthly Data'!DJ8</f>
        <v>31</v>
      </c>
      <c r="H8">
        <f>'Monthly Data'!HB8</f>
        <v>0</v>
      </c>
      <c r="I8">
        <f>'Monthly Data'!DG8</f>
        <v>0</v>
      </c>
      <c r="J8">
        <f>'Monthly Data'!DN8</f>
        <v>0</v>
      </c>
      <c r="L8" s="6">
        <f t="shared" si="3"/>
        <v>-1202765.1386973499</v>
      </c>
      <c r="M8" s="6">
        <f t="shared" si="4"/>
        <v>5858.1812093337057</v>
      </c>
      <c r="N8" s="6">
        <f t="shared" si="5"/>
        <v>639001.41349452513</v>
      </c>
      <c r="O8" s="6">
        <f t="shared" si="6"/>
        <v>3485336.5455355789</v>
      </c>
      <c r="P8" s="6">
        <f t="shared" si="7"/>
        <v>0</v>
      </c>
      <c r="Q8" s="6">
        <f t="shared" si="10"/>
        <v>0</v>
      </c>
      <c r="R8" s="6">
        <f t="shared" si="11"/>
        <v>0</v>
      </c>
      <c r="S8" s="6">
        <f t="shared" si="12"/>
        <v>2927431.0015420876</v>
      </c>
      <c r="T8" s="6">
        <f t="shared" si="8"/>
        <v>68975.925437327009</v>
      </c>
      <c r="U8" s="14">
        <f t="shared" si="9"/>
        <v>2.4130491332164314E-2</v>
      </c>
      <c r="Y8" s="6" t="s">
        <v>53</v>
      </c>
      <c r="Z8" t="s">
        <v>54</v>
      </c>
      <c r="AA8" t="s">
        <v>55</v>
      </c>
      <c r="AB8" s="18" t="s">
        <v>56</v>
      </c>
    </row>
    <row r="9" spans="1:28" x14ac:dyDescent="0.25">
      <c r="A9" s="208">
        <v>41487</v>
      </c>
      <c r="B9">
        <f t="shared" si="1"/>
        <v>8</v>
      </c>
      <c r="C9">
        <f t="shared" si="2"/>
        <v>2013</v>
      </c>
      <c r="D9" s="6">
        <f>'Monthly Data'!AE9</f>
        <v>2791223.6861047638</v>
      </c>
      <c r="E9">
        <f>'Monthly Data'!BP9</f>
        <v>2.6</v>
      </c>
      <c r="F9">
        <f>'Monthly Data'!BO9</f>
        <v>112.8</v>
      </c>
      <c r="G9">
        <f>'Monthly Data'!DJ9</f>
        <v>31</v>
      </c>
      <c r="H9">
        <f>'Monthly Data'!HB9</f>
        <v>0</v>
      </c>
      <c r="I9">
        <f>'Monthly Data'!DG9</f>
        <v>0</v>
      </c>
      <c r="J9">
        <f>'Monthly Data'!DN9</f>
        <v>0</v>
      </c>
      <c r="L9" s="6">
        <f t="shared" si="3"/>
        <v>-1202765.1386973499</v>
      </c>
      <c r="M9" s="6">
        <f t="shared" si="4"/>
        <v>5252.1624635405642</v>
      </c>
      <c r="N9" s="6">
        <f t="shared" si="5"/>
        <v>586011.05237546691</v>
      </c>
      <c r="O9" s="6">
        <f t="shared" si="6"/>
        <v>3485336.5455355789</v>
      </c>
      <c r="P9" s="6">
        <f t="shared" si="7"/>
        <v>0</v>
      </c>
      <c r="Q9" s="6">
        <f t="shared" si="10"/>
        <v>0</v>
      </c>
      <c r="R9" s="6">
        <f t="shared" si="11"/>
        <v>0</v>
      </c>
      <c r="S9" s="6">
        <f t="shared" si="12"/>
        <v>2873834.6216772366</v>
      </c>
      <c r="T9" s="6">
        <f t="shared" si="8"/>
        <v>82610.935572472867</v>
      </c>
      <c r="U9" s="14">
        <f t="shared" si="9"/>
        <v>2.9596673309891155E-2</v>
      </c>
      <c r="X9" t="s">
        <v>50</v>
      </c>
      <c r="Y9" s="6">
        <v>-1202765.1386973499</v>
      </c>
      <c r="Z9" s="61">
        <v>339567.554474851</v>
      </c>
      <c r="AA9" s="74">
        <v>-3.54204965358793</v>
      </c>
      <c r="AB9" s="203">
        <v>5.7810842011685203E-4</v>
      </c>
    </row>
    <row r="10" spans="1:28" x14ac:dyDescent="0.25">
      <c r="A10" s="208">
        <v>41518</v>
      </c>
      <c r="B10">
        <f t="shared" si="1"/>
        <v>9</v>
      </c>
      <c r="C10">
        <f t="shared" si="2"/>
        <v>2013</v>
      </c>
      <c r="D10" s="6">
        <f>'Monthly Data'!AE10</f>
        <v>2531996.546104766</v>
      </c>
      <c r="E10">
        <f>'Monthly Data'!BP10</f>
        <v>35.299999999999997</v>
      </c>
      <c r="F10">
        <f>'Monthly Data'!BO10</f>
        <v>18.3</v>
      </c>
      <c r="G10">
        <f>'Monthly Data'!DJ10</f>
        <v>30</v>
      </c>
      <c r="H10">
        <f>'Monthly Data'!HB10</f>
        <v>0</v>
      </c>
      <c r="I10">
        <f>'Monthly Data'!DG10</f>
        <v>0</v>
      </c>
      <c r="J10">
        <f>'Monthly Data'!DN10</f>
        <v>0</v>
      </c>
      <c r="L10" s="6">
        <f t="shared" si="3"/>
        <v>-1202765.1386973499</v>
      </c>
      <c r="M10" s="6">
        <f t="shared" si="4"/>
        <v>71308.205754993047</v>
      </c>
      <c r="N10" s="6">
        <f t="shared" si="5"/>
        <v>95070.942007722027</v>
      </c>
      <c r="O10" s="6">
        <f t="shared" si="6"/>
        <v>3372906.3343892698</v>
      </c>
      <c r="P10" s="6">
        <f t="shared" si="7"/>
        <v>0</v>
      </c>
      <c r="Q10" s="6">
        <f t="shared" si="10"/>
        <v>0</v>
      </c>
      <c r="R10" s="6">
        <f t="shared" si="11"/>
        <v>0</v>
      </c>
      <c r="S10" s="6">
        <f t="shared" si="12"/>
        <v>2336520.3434546348</v>
      </c>
      <c r="T10" s="6">
        <f t="shared" si="8"/>
        <v>-195476.20265013119</v>
      </c>
      <c r="U10" s="14">
        <f t="shared" si="9"/>
        <v>7.720239703756808E-2</v>
      </c>
      <c r="X10" t="s">
        <v>370</v>
      </c>
      <c r="Y10" s="6">
        <v>2020.0624859771401</v>
      </c>
      <c r="Z10" s="61">
        <v>49.066247677268102</v>
      </c>
      <c r="AA10" s="74">
        <v>41.170103311425898</v>
      </c>
      <c r="AB10" s="203">
        <v>7.17349444608464E-70</v>
      </c>
    </row>
    <row r="11" spans="1:28" x14ac:dyDescent="0.25">
      <c r="A11" s="208">
        <v>41548</v>
      </c>
      <c r="B11">
        <f t="shared" si="1"/>
        <v>10</v>
      </c>
      <c r="C11">
        <f t="shared" si="2"/>
        <v>2013</v>
      </c>
      <c r="D11" s="6">
        <f>'Monthly Data'!AE11</f>
        <v>2818286.3861047742</v>
      </c>
      <c r="E11">
        <f>'Monthly Data'!BP11</f>
        <v>280.5</v>
      </c>
      <c r="F11">
        <f>'Monthly Data'!BO11</f>
        <v>1.3</v>
      </c>
      <c r="G11">
        <f>'Monthly Data'!DJ11</f>
        <v>31</v>
      </c>
      <c r="H11">
        <f>'Monthly Data'!HB11</f>
        <v>0</v>
      </c>
      <c r="I11">
        <f>'Monthly Data'!DG11</f>
        <v>0</v>
      </c>
      <c r="J11">
        <f>'Monthly Data'!DN11</f>
        <v>0</v>
      </c>
      <c r="L11" s="6">
        <f t="shared" si="3"/>
        <v>-1202765.1386973499</v>
      </c>
      <c r="M11" s="6">
        <f t="shared" si="4"/>
        <v>566627.52731658774</v>
      </c>
      <c r="N11" s="6">
        <f t="shared" si="5"/>
        <v>6753.673475958396</v>
      </c>
      <c r="O11" s="6">
        <f t="shared" si="6"/>
        <v>3485336.5455355789</v>
      </c>
      <c r="P11" s="6">
        <f t="shared" si="7"/>
        <v>0</v>
      </c>
      <c r="Q11" s="6">
        <f t="shared" si="10"/>
        <v>0</v>
      </c>
      <c r="R11" s="6">
        <f t="shared" si="11"/>
        <v>0</v>
      </c>
      <c r="S11" s="6">
        <f t="shared" si="12"/>
        <v>2855952.6076307753</v>
      </c>
      <c r="T11" s="6">
        <f t="shared" si="8"/>
        <v>37666.221526001114</v>
      </c>
      <c r="U11" s="14">
        <f t="shared" si="9"/>
        <v>1.3364937542085837E-2</v>
      </c>
      <c r="X11" t="s">
        <v>371</v>
      </c>
      <c r="Y11" s="6">
        <v>5195.1334430449197</v>
      </c>
      <c r="Z11" s="61">
        <v>365.54301693405199</v>
      </c>
      <c r="AA11" s="74">
        <v>14.2120987199221</v>
      </c>
      <c r="AB11" s="203">
        <v>6.5236306564325605E-27</v>
      </c>
    </row>
    <row r="12" spans="1:28" x14ac:dyDescent="0.25">
      <c r="A12" s="208">
        <v>41579</v>
      </c>
      <c r="B12">
        <f t="shared" si="1"/>
        <v>11</v>
      </c>
      <c r="C12">
        <f t="shared" si="2"/>
        <v>2013</v>
      </c>
      <c r="D12" s="6">
        <f>'Monthly Data'!AE12</f>
        <v>3421289.1561047719</v>
      </c>
      <c r="E12">
        <f>'Monthly Data'!BP12</f>
        <v>575.4</v>
      </c>
      <c r="F12">
        <f>'Monthly Data'!BO12</f>
        <v>0</v>
      </c>
      <c r="G12">
        <f>'Monthly Data'!DJ12</f>
        <v>30</v>
      </c>
      <c r="H12">
        <f>'Monthly Data'!HB12</f>
        <v>0</v>
      </c>
      <c r="I12">
        <f>'Monthly Data'!DG12</f>
        <v>0</v>
      </c>
      <c r="J12">
        <f>'Monthly Data'!DN12</f>
        <v>0</v>
      </c>
      <c r="L12" s="6">
        <f t="shared" si="3"/>
        <v>-1202765.1386973499</v>
      </c>
      <c r="M12" s="6">
        <f t="shared" si="4"/>
        <v>1162343.9544312463</v>
      </c>
      <c r="N12" s="6">
        <f t="shared" si="5"/>
        <v>0</v>
      </c>
      <c r="O12" s="6">
        <f t="shared" si="6"/>
        <v>3372906.3343892698</v>
      </c>
      <c r="P12" s="6">
        <f t="shared" si="7"/>
        <v>0</v>
      </c>
      <c r="Q12" s="6">
        <f t="shared" si="10"/>
        <v>0</v>
      </c>
      <c r="R12" s="6">
        <f t="shared" si="11"/>
        <v>0</v>
      </c>
      <c r="S12" s="6">
        <f t="shared" si="12"/>
        <v>3332485.1501231659</v>
      </c>
      <c r="T12" s="6">
        <f t="shared" si="8"/>
        <v>-88804.005981605966</v>
      </c>
      <c r="U12" s="14">
        <f t="shared" si="9"/>
        <v>2.5956299491128564E-2</v>
      </c>
      <c r="X12" t="s">
        <v>57</v>
      </c>
      <c r="Y12" s="6">
        <v>112430.211146309</v>
      </c>
      <c r="Z12" s="61">
        <v>11381.1148792904</v>
      </c>
      <c r="AA12" s="74">
        <v>9.8786641149622891</v>
      </c>
      <c r="AB12" s="203">
        <v>5.7825672726270105E-17</v>
      </c>
    </row>
    <row r="13" spans="1:28" x14ac:dyDescent="0.25">
      <c r="A13" s="208">
        <v>41609</v>
      </c>
      <c r="B13">
        <f t="shared" si="1"/>
        <v>12</v>
      </c>
      <c r="C13">
        <f t="shared" si="2"/>
        <v>2013</v>
      </c>
      <c r="D13" s="6">
        <f>'Monthly Data'!AE13</f>
        <v>4658820.2161047626</v>
      </c>
      <c r="E13">
        <f>'Monthly Data'!BP13</f>
        <v>1074.0999999999999</v>
      </c>
      <c r="F13">
        <f>'Monthly Data'!BO13</f>
        <v>0</v>
      </c>
      <c r="G13">
        <f>'Monthly Data'!DJ13</f>
        <v>31</v>
      </c>
      <c r="H13">
        <f>'Monthly Data'!HB13</f>
        <v>0</v>
      </c>
      <c r="I13">
        <f>'Monthly Data'!DG13</f>
        <v>0</v>
      </c>
      <c r="J13">
        <f>'Monthly Data'!DN13</f>
        <v>0</v>
      </c>
      <c r="L13" s="6">
        <f t="shared" si="3"/>
        <v>-1202765.1386973499</v>
      </c>
      <c r="M13" s="6">
        <f t="shared" si="4"/>
        <v>2169749.1161880461</v>
      </c>
      <c r="N13" s="6">
        <f t="shared" si="5"/>
        <v>0</v>
      </c>
      <c r="O13" s="6">
        <f t="shared" si="6"/>
        <v>3485336.5455355789</v>
      </c>
      <c r="P13" s="6">
        <f t="shared" si="7"/>
        <v>0</v>
      </c>
      <c r="Q13" s="6">
        <f t="shared" si="10"/>
        <v>0</v>
      </c>
      <c r="R13" s="6">
        <f t="shared" si="11"/>
        <v>0</v>
      </c>
      <c r="S13" s="6">
        <f t="shared" si="12"/>
        <v>4452320.5230262745</v>
      </c>
      <c r="T13" s="6">
        <f t="shared" si="8"/>
        <v>-206499.69307848811</v>
      </c>
      <c r="U13" s="14">
        <f t="shared" si="9"/>
        <v>4.4324460592974416E-2</v>
      </c>
      <c r="X13" t="s">
        <v>407</v>
      </c>
      <c r="Y13" s="6">
        <v>2366.4359629588398</v>
      </c>
      <c r="Z13" s="61">
        <v>1016.21389373574</v>
      </c>
      <c r="AA13" s="74">
        <v>2.3286790089628702</v>
      </c>
      <c r="AB13" s="203">
        <v>2.1654230922239601E-2</v>
      </c>
    </row>
    <row r="14" spans="1:28" x14ac:dyDescent="0.25">
      <c r="A14" s="208">
        <v>41640</v>
      </c>
      <c r="B14">
        <f t="shared" si="1"/>
        <v>1</v>
      </c>
      <c r="C14">
        <f t="shared" si="2"/>
        <v>2014</v>
      </c>
      <c r="D14" s="6">
        <f>'Monthly Data'!AE14</f>
        <v>4833879.6180433435</v>
      </c>
      <c r="E14">
        <f>'Monthly Data'!BP14</f>
        <v>1080.5999999999999</v>
      </c>
      <c r="F14">
        <f>'Monthly Data'!BO14</f>
        <v>0</v>
      </c>
      <c r="G14">
        <f>'Monthly Data'!DJ14</f>
        <v>31</v>
      </c>
      <c r="H14">
        <f>'Monthly Data'!HB14</f>
        <v>0</v>
      </c>
      <c r="I14">
        <f>'Monthly Data'!DG14</f>
        <v>0</v>
      </c>
      <c r="J14">
        <f>'Monthly Data'!DN14</f>
        <v>0</v>
      </c>
      <c r="L14" s="6">
        <f t="shared" si="3"/>
        <v>-1202765.1386973499</v>
      </c>
      <c r="M14" s="6">
        <f t="shared" si="4"/>
        <v>2182879.5223468975</v>
      </c>
      <c r="N14" s="6">
        <f t="shared" si="5"/>
        <v>0</v>
      </c>
      <c r="O14" s="6">
        <f t="shared" si="6"/>
        <v>3485336.5455355789</v>
      </c>
      <c r="P14" s="6">
        <f t="shared" si="7"/>
        <v>0</v>
      </c>
      <c r="Q14" s="6">
        <f t="shared" si="10"/>
        <v>0</v>
      </c>
      <c r="R14" s="6">
        <f t="shared" si="11"/>
        <v>0</v>
      </c>
      <c r="S14" s="6">
        <f t="shared" si="12"/>
        <v>4465450.929185126</v>
      </c>
      <c r="T14" s="6">
        <f t="shared" si="8"/>
        <v>-368428.68885821756</v>
      </c>
      <c r="U14" s="14">
        <f t="shared" si="9"/>
        <v>7.6218010784337653E-2</v>
      </c>
      <c r="X14" t="s">
        <v>40</v>
      </c>
      <c r="Y14" s="6">
        <v>-125563.58673689001</v>
      </c>
      <c r="Z14" s="61">
        <v>33047.994822392</v>
      </c>
      <c r="AA14" s="74">
        <v>-3.7994313244025801</v>
      </c>
      <c r="AB14" s="203">
        <v>2.35289961315882E-4</v>
      </c>
    </row>
    <row r="15" spans="1:28" x14ac:dyDescent="0.25">
      <c r="A15" s="208">
        <v>41671</v>
      </c>
      <c r="B15">
        <f t="shared" si="1"/>
        <v>2</v>
      </c>
      <c r="C15">
        <f t="shared" si="2"/>
        <v>2014</v>
      </c>
      <c r="D15" s="6">
        <f>'Monthly Data'!AE15</f>
        <v>3967393.9980433411</v>
      </c>
      <c r="E15">
        <f>'Monthly Data'!BP15</f>
        <v>900.6</v>
      </c>
      <c r="F15">
        <f>'Monthly Data'!BO15</f>
        <v>0</v>
      </c>
      <c r="G15">
        <f>'Monthly Data'!DJ15</f>
        <v>28</v>
      </c>
      <c r="H15">
        <f>'Monthly Data'!HB15</f>
        <v>0</v>
      </c>
      <c r="I15">
        <f>'Monthly Data'!DG15</f>
        <v>0</v>
      </c>
      <c r="J15">
        <f>'Monthly Data'!DN15</f>
        <v>0</v>
      </c>
      <c r="L15" s="6">
        <f t="shared" si="3"/>
        <v>-1202765.1386973499</v>
      </c>
      <c r="M15" s="6">
        <f t="shared" si="4"/>
        <v>1819268.2748710124</v>
      </c>
      <c r="N15" s="6">
        <f t="shared" si="5"/>
        <v>0</v>
      </c>
      <c r="O15" s="6">
        <f t="shared" si="6"/>
        <v>3148045.9120966517</v>
      </c>
      <c r="P15" s="6">
        <f t="shared" si="7"/>
        <v>0</v>
      </c>
      <c r="Q15" s="6">
        <f t="shared" si="10"/>
        <v>0</v>
      </c>
      <c r="R15" s="6">
        <f t="shared" si="11"/>
        <v>0</v>
      </c>
      <c r="S15" s="6">
        <f t="shared" si="12"/>
        <v>3764549.048270314</v>
      </c>
      <c r="T15" s="6">
        <f t="shared" si="8"/>
        <v>-202844.9497730271</v>
      </c>
      <c r="U15" s="14">
        <f t="shared" si="9"/>
        <v>5.1128007420757092E-2</v>
      </c>
      <c r="X15" t="s">
        <v>401</v>
      </c>
      <c r="Y15" s="6">
        <v>174269.370522771</v>
      </c>
      <c r="Z15" s="61">
        <v>71195.781980638902</v>
      </c>
      <c r="AA15" s="74">
        <v>2.4477485277170299</v>
      </c>
      <c r="AB15" s="203">
        <v>1.5913830724363701E-2</v>
      </c>
    </row>
    <row r="16" spans="1:28" x14ac:dyDescent="0.25">
      <c r="A16" s="208">
        <v>41699</v>
      </c>
      <c r="B16">
        <f t="shared" si="1"/>
        <v>3</v>
      </c>
      <c r="C16">
        <f t="shared" si="2"/>
        <v>2014</v>
      </c>
      <c r="D16" s="6">
        <f>'Monthly Data'!AE16</f>
        <v>3744044.1880433518</v>
      </c>
      <c r="E16">
        <f>'Monthly Data'!BP16</f>
        <v>774.9</v>
      </c>
      <c r="F16">
        <f>'Monthly Data'!BO16</f>
        <v>0</v>
      </c>
      <c r="G16">
        <f>'Monthly Data'!DJ16</f>
        <v>31</v>
      </c>
      <c r="H16">
        <f>'Monthly Data'!HB16</f>
        <v>0</v>
      </c>
      <c r="I16">
        <f>'Monthly Data'!DG16</f>
        <v>1</v>
      </c>
      <c r="J16">
        <f>'Monthly Data'!DN16</f>
        <v>0</v>
      </c>
      <c r="L16" s="6">
        <f t="shared" si="3"/>
        <v>-1202765.1386973499</v>
      </c>
      <c r="M16" s="6">
        <f t="shared" si="4"/>
        <v>1565346.4203836857</v>
      </c>
      <c r="N16" s="6">
        <f t="shared" si="5"/>
        <v>0</v>
      </c>
      <c r="O16" s="6">
        <f t="shared" si="6"/>
        <v>3485336.5455355789</v>
      </c>
      <c r="P16" s="6">
        <f t="shared" si="7"/>
        <v>0</v>
      </c>
      <c r="Q16" s="6">
        <f t="shared" si="10"/>
        <v>-125563.58673689001</v>
      </c>
      <c r="R16" s="6">
        <f t="shared" si="11"/>
        <v>0</v>
      </c>
      <c r="S16" s="6">
        <f t="shared" si="12"/>
        <v>3722354.2404850246</v>
      </c>
      <c r="T16" s="6">
        <f t="shared" si="8"/>
        <v>-21689.947558327112</v>
      </c>
      <c r="U16" s="14">
        <f t="shared" si="9"/>
        <v>5.7931868506237742E-3</v>
      </c>
      <c r="Y16" s="6"/>
      <c r="Z16" s="61"/>
      <c r="AA16" s="74"/>
      <c r="AB16" s="203"/>
    </row>
    <row r="17" spans="1:28" x14ac:dyDescent="0.25">
      <c r="A17" s="208">
        <v>41730</v>
      </c>
      <c r="B17">
        <f t="shared" si="1"/>
        <v>4</v>
      </c>
      <c r="C17">
        <f t="shared" si="2"/>
        <v>2014</v>
      </c>
      <c r="D17" s="6">
        <f>'Monthly Data'!AE17</f>
        <v>2993700.0280433511</v>
      </c>
      <c r="E17">
        <f>'Monthly Data'!BP17</f>
        <v>409.7</v>
      </c>
      <c r="F17">
        <f>'Monthly Data'!BO17</f>
        <v>0</v>
      </c>
      <c r="G17">
        <f>'Monthly Data'!DJ17</f>
        <v>30</v>
      </c>
      <c r="H17">
        <f>'Monthly Data'!HB17</f>
        <v>0</v>
      </c>
      <c r="I17">
        <f>'Monthly Data'!DG17</f>
        <v>1</v>
      </c>
      <c r="J17">
        <f>'Monthly Data'!DN17</f>
        <v>0</v>
      </c>
      <c r="L17" s="6">
        <f t="shared" si="3"/>
        <v>-1202765.1386973499</v>
      </c>
      <c r="M17" s="6">
        <f t="shared" si="4"/>
        <v>827619.60050483432</v>
      </c>
      <c r="N17" s="6">
        <f t="shared" si="5"/>
        <v>0</v>
      </c>
      <c r="O17" s="6">
        <f t="shared" si="6"/>
        <v>3372906.3343892698</v>
      </c>
      <c r="P17" s="6">
        <f t="shared" si="7"/>
        <v>0</v>
      </c>
      <c r="Q17" s="6">
        <f t="shared" si="10"/>
        <v>-125563.58673689001</v>
      </c>
      <c r="R17" s="6">
        <f t="shared" si="11"/>
        <v>0</v>
      </c>
      <c r="S17" s="6">
        <f t="shared" si="12"/>
        <v>2872197.2094598641</v>
      </c>
      <c r="T17" s="6">
        <f t="shared" si="8"/>
        <v>-121502.81858348707</v>
      </c>
      <c r="U17" s="14">
        <f t="shared" si="9"/>
        <v>4.0586170105660166E-2</v>
      </c>
      <c r="X17" t="s">
        <v>145</v>
      </c>
      <c r="Y17" s="6"/>
      <c r="Z17" s="61"/>
      <c r="AA17" s="74"/>
      <c r="AB17" s="203"/>
    </row>
    <row r="18" spans="1:28" x14ac:dyDescent="0.25">
      <c r="A18" s="208">
        <v>41760</v>
      </c>
      <c r="B18">
        <f t="shared" si="1"/>
        <v>5</v>
      </c>
      <c r="C18">
        <f t="shared" si="2"/>
        <v>2014</v>
      </c>
      <c r="D18" s="6">
        <f>'Monthly Data'!AE18</f>
        <v>2707831.4980433621</v>
      </c>
      <c r="E18">
        <f>'Monthly Data'!BP18</f>
        <v>152.1</v>
      </c>
      <c r="F18">
        <f>'Monthly Data'!BO18</f>
        <v>34</v>
      </c>
      <c r="G18">
        <f>'Monthly Data'!DJ18</f>
        <v>31</v>
      </c>
      <c r="H18">
        <f>'Monthly Data'!HB18</f>
        <v>0</v>
      </c>
      <c r="I18">
        <f>'Monthly Data'!DG18</f>
        <v>1</v>
      </c>
      <c r="J18">
        <f>'Monthly Data'!DN18</f>
        <v>0</v>
      </c>
      <c r="L18" s="6">
        <f t="shared" si="3"/>
        <v>-1202765.1386973499</v>
      </c>
      <c r="M18" s="6">
        <f t="shared" si="4"/>
        <v>307251.50411712303</v>
      </c>
      <c r="N18" s="6">
        <f t="shared" si="5"/>
        <v>176634.53706352727</v>
      </c>
      <c r="O18" s="6">
        <f t="shared" si="6"/>
        <v>3485336.5455355789</v>
      </c>
      <c r="P18" s="6">
        <f t="shared" si="7"/>
        <v>0</v>
      </c>
      <c r="Q18" s="6">
        <f t="shared" si="10"/>
        <v>-125563.58673689001</v>
      </c>
      <c r="R18" s="6">
        <f t="shared" si="11"/>
        <v>0</v>
      </c>
      <c r="S18" s="6">
        <f t="shared" si="12"/>
        <v>2640893.8612819891</v>
      </c>
      <c r="T18" s="6">
        <f t="shared" si="8"/>
        <v>-66937.636761372909</v>
      </c>
      <c r="U18" s="14">
        <f t="shared" si="9"/>
        <v>2.4720015558479556E-2</v>
      </c>
      <c r="X18" t="s">
        <v>58</v>
      </c>
      <c r="Y18" s="6">
        <v>3187537.0885838601</v>
      </c>
      <c r="Z18" t="s">
        <v>59</v>
      </c>
      <c r="AA18" s="204">
        <v>599910.19121638103</v>
      </c>
    </row>
    <row r="19" spans="1:28" x14ac:dyDescent="0.25">
      <c r="A19" s="208">
        <v>41791</v>
      </c>
      <c r="B19">
        <f t="shared" si="1"/>
        <v>6</v>
      </c>
      <c r="C19">
        <f t="shared" si="2"/>
        <v>2014</v>
      </c>
      <c r="D19" s="6">
        <f>'Monthly Data'!AE19</f>
        <v>2502905.518043356</v>
      </c>
      <c r="E19">
        <f>'Monthly Data'!BP19</f>
        <v>7.8</v>
      </c>
      <c r="F19">
        <f>'Monthly Data'!BO19</f>
        <v>46.3</v>
      </c>
      <c r="G19">
        <f>'Monthly Data'!DJ19</f>
        <v>30</v>
      </c>
      <c r="H19">
        <f>'Monthly Data'!HB19</f>
        <v>0</v>
      </c>
      <c r="I19">
        <f>'Monthly Data'!DG19</f>
        <v>0</v>
      </c>
      <c r="J19">
        <f>'Monthly Data'!DN19</f>
        <v>0</v>
      </c>
      <c r="L19" s="6">
        <f t="shared" si="3"/>
        <v>-1202765.1386973499</v>
      </c>
      <c r="M19" s="6">
        <f t="shared" si="4"/>
        <v>15756.487390621693</v>
      </c>
      <c r="N19" s="6">
        <f t="shared" si="5"/>
        <v>240534.67841297976</v>
      </c>
      <c r="O19" s="6">
        <f t="shared" si="6"/>
        <v>3372906.3343892698</v>
      </c>
      <c r="P19" s="6">
        <f t="shared" si="7"/>
        <v>0</v>
      </c>
      <c r="Q19" s="6">
        <f t="shared" si="10"/>
        <v>0</v>
      </c>
      <c r="R19" s="6">
        <f t="shared" si="11"/>
        <v>0</v>
      </c>
      <c r="S19" s="6">
        <f t="shared" si="12"/>
        <v>2426432.3614955214</v>
      </c>
      <c r="T19" s="6">
        <f t="shared" si="8"/>
        <v>-76473.156547834631</v>
      </c>
      <c r="U19" s="14">
        <f t="shared" si="9"/>
        <v>3.0553752827081324E-2</v>
      </c>
      <c r="X19" t="s">
        <v>60</v>
      </c>
      <c r="Y19" s="204">
        <v>1366859991940</v>
      </c>
      <c r="Z19" t="s">
        <v>61</v>
      </c>
      <c r="AA19" s="204">
        <v>109982.299136556</v>
      </c>
    </row>
    <row r="20" spans="1:28" x14ac:dyDescent="0.25">
      <c r="A20" s="208">
        <v>41821</v>
      </c>
      <c r="B20">
        <f t="shared" si="1"/>
        <v>7</v>
      </c>
      <c r="C20">
        <f t="shared" si="2"/>
        <v>2014</v>
      </c>
      <c r="D20" s="6">
        <f>'Monthly Data'!AE20</f>
        <v>2772628.5180433504</v>
      </c>
      <c r="E20">
        <f>'Monthly Data'!BP20</f>
        <v>5.8</v>
      </c>
      <c r="F20">
        <f>'Monthly Data'!BO20</f>
        <v>89.7</v>
      </c>
      <c r="G20">
        <f>'Monthly Data'!DJ20</f>
        <v>31</v>
      </c>
      <c r="H20">
        <f>'Monthly Data'!HB20</f>
        <v>0</v>
      </c>
      <c r="I20">
        <f>'Monthly Data'!DG20</f>
        <v>0</v>
      </c>
      <c r="J20">
        <f>'Monthly Data'!DN20</f>
        <v>0</v>
      </c>
      <c r="L20" s="6">
        <f t="shared" si="3"/>
        <v>-1202765.1386973499</v>
      </c>
      <c r="M20" s="6">
        <f t="shared" si="4"/>
        <v>11716.362418667411</v>
      </c>
      <c r="N20" s="6">
        <f t="shared" si="5"/>
        <v>466003.46984112932</v>
      </c>
      <c r="O20" s="6">
        <f t="shared" si="6"/>
        <v>3485336.5455355789</v>
      </c>
      <c r="P20" s="6">
        <f t="shared" si="7"/>
        <v>0</v>
      </c>
      <c r="Q20" s="6">
        <f t="shared" si="10"/>
        <v>0</v>
      </c>
      <c r="R20" s="6">
        <f t="shared" si="11"/>
        <v>0</v>
      </c>
      <c r="S20" s="6">
        <f t="shared" si="12"/>
        <v>2760291.2390980255</v>
      </c>
      <c r="T20" s="6">
        <f t="shared" si="8"/>
        <v>-12337.278945324942</v>
      </c>
      <c r="U20" s="14">
        <f t="shared" si="9"/>
        <v>4.4496689206787012E-3</v>
      </c>
      <c r="X20" t="s">
        <v>62</v>
      </c>
      <c r="Y20" s="74">
        <v>0.96847637160843703</v>
      </c>
      <c r="Z20" t="s">
        <v>63</v>
      </c>
      <c r="AA20" s="104">
        <v>0.96680255063189302</v>
      </c>
    </row>
    <row r="21" spans="1:28" x14ac:dyDescent="0.25">
      <c r="A21" s="208">
        <v>41852</v>
      </c>
      <c r="B21">
        <f t="shared" si="1"/>
        <v>8</v>
      </c>
      <c r="C21">
        <f t="shared" si="2"/>
        <v>2014</v>
      </c>
      <c r="D21" s="6">
        <f>'Monthly Data'!AE21</f>
        <v>2751198.5180433439</v>
      </c>
      <c r="E21">
        <f>'Monthly Data'!BP21</f>
        <v>2</v>
      </c>
      <c r="F21">
        <f>'Monthly Data'!BO21</f>
        <v>86.7</v>
      </c>
      <c r="G21">
        <f>'Monthly Data'!DJ21</f>
        <v>31</v>
      </c>
      <c r="H21">
        <f>'Monthly Data'!HB21</f>
        <v>0</v>
      </c>
      <c r="I21">
        <f>'Monthly Data'!DG21</f>
        <v>0</v>
      </c>
      <c r="J21">
        <f>'Monthly Data'!DN21</f>
        <v>0</v>
      </c>
      <c r="L21" s="6">
        <f t="shared" si="3"/>
        <v>-1202765.1386973499</v>
      </c>
      <c r="M21" s="6">
        <f t="shared" si="4"/>
        <v>4040.1249719542802</v>
      </c>
      <c r="N21" s="6">
        <f t="shared" si="5"/>
        <v>450418.06951199454</v>
      </c>
      <c r="O21" s="6">
        <f t="shared" si="6"/>
        <v>3485336.5455355789</v>
      </c>
      <c r="P21" s="6">
        <f t="shared" si="7"/>
        <v>0</v>
      </c>
      <c r="Q21" s="6">
        <f t="shared" si="10"/>
        <v>0</v>
      </c>
      <c r="R21" s="6">
        <f t="shared" si="11"/>
        <v>0</v>
      </c>
      <c r="S21" s="6">
        <f t="shared" si="12"/>
        <v>2737029.6013221778</v>
      </c>
      <c r="T21" s="6">
        <f t="shared" si="8"/>
        <v>-14168.916721166112</v>
      </c>
      <c r="U21" s="14">
        <f t="shared" si="9"/>
        <v>5.1500888170160344E-3</v>
      </c>
      <c r="X21" t="s">
        <v>412</v>
      </c>
      <c r="Y21" s="74">
        <v>384.98245601911299</v>
      </c>
      <c r="Z21" t="s">
        <v>64</v>
      </c>
      <c r="AA21" s="104">
        <v>9.31275450459768E-73</v>
      </c>
    </row>
    <row r="22" spans="1:28" x14ac:dyDescent="0.25">
      <c r="A22" s="208">
        <v>41883</v>
      </c>
      <c r="B22">
        <f t="shared" si="1"/>
        <v>9</v>
      </c>
      <c r="C22">
        <f t="shared" si="2"/>
        <v>2014</v>
      </c>
      <c r="D22" s="6">
        <f>'Monthly Data'!AE22</f>
        <v>2459305.1980433566</v>
      </c>
      <c r="E22">
        <f>'Monthly Data'!BP22</f>
        <v>72.900000000000006</v>
      </c>
      <c r="F22">
        <f>'Monthly Data'!BO22</f>
        <v>15.3</v>
      </c>
      <c r="G22">
        <f>'Monthly Data'!DJ22</f>
        <v>30</v>
      </c>
      <c r="H22">
        <f>'Monthly Data'!HB22</f>
        <v>0</v>
      </c>
      <c r="I22">
        <f>'Monthly Data'!DG22</f>
        <v>0</v>
      </c>
      <c r="J22">
        <f>'Monthly Data'!DN22</f>
        <v>0</v>
      </c>
      <c r="L22" s="6">
        <f t="shared" si="3"/>
        <v>-1202765.1386973499</v>
      </c>
      <c r="M22" s="6">
        <f t="shared" si="4"/>
        <v>147262.55522773354</v>
      </c>
      <c r="N22" s="6">
        <f t="shared" si="5"/>
        <v>79485.54167858728</v>
      </c>
      <c r="O22" s="6">
        <f t="shared" si="6"/>
        <v>3372906.3343892698</v>
      </c>
      <c r="P22" s="6">
        <f t="shared" si="7"/>
        <v>0</v>
      </c>
      <c r="Q22" s="6">
        <f t="shared" si="10"/>
        <v>0</v>
      </c>
      <c r="R22" s="6">
        <f t="shared" si="11"/>
        <v>0</v>
      </c>
      <c r="S22" s="6">
        <f t="shared" si="12"/>
        <v>2396889.2925982405</v>
      </c>
      <c r="T22" s="6">
        <f t="shared" si="8"/>
        <v>-62415.905445116106</v>
      </c>
      <c r="U22" s="14">
        <f t="shared" si="9"/>
        <v>2.5379487464497984E-2</v>
      </c>
      <c r="X22" t="s">
        <v>65</v>
      </c>
      <c r="Y22" s="74">
        <v>-6.6463522420453199E-3</v>
      </c>
      <c r="Z22" t="s">
        <v>66</v>
      </c>
      <c r="AA22" s="104">
        <v>1.96924948443345</v>
      </c>
    </row>
    <row r="23" spans="1:28" x14ac:dyDescent="0.25">
      <c r="A23" s="208">
        <v>41913</v>
      </c>
      <c r="B23">
        <f t="shared" si="1"/>
        <v>10</v>
      </c>
      <c r="C23">
        <f t="shared" si="2"/>
        <v>2014</v>
      </c>
      <c r="D23" s="6">
        <f>'Monthly Data'!AE23</f>
        <v>2756786.8780433554</v>
      </c>
      <c r="E23">
        <f>'Monthly Data'!BP23</f>
        <v>239.1</v>
      </c>
      <c r="F23">
        <f>'Monthly Data'!BO23</f>
        <v>0</v>
      </c>
      <c r="G23">
        <f>'Monthly Data'!DJ23</f>
        <v>31</v>
      </c>
      <c r="H23">
        <f>'Monthly Data'!HB23</f>
        <v>0</v>
      </c>
      <c r="I23">
        <f>'Monthly Data'!DG23</f>
        <v>0</v>
      </c>
      <c r="J23">
        <f>'Monthly Data'!DN23</f>
        <v>0</v>
      </c>
      <c r="L23" s="6">
        <f t="shared" si="3"/>
        <v>-1202765.1386973499</v>
      </c>
      <c r="M23" s="6">
        <f t="shared" si="4"/>
        <v>482996.94039713417</v>
      </c>
      <c r="N23" s="6">
        <f t="shared" si="5"/>
        <v>0</v>
      </c>
      <c r="O23" s="6">
        <f t="shared" si="6"/>
        <v>3485336.5455355789</v>
      </c>
      <c r="P23" s="6">
        <f t="shared" si="7"/>
        <v>0</v>
      </c>
      <c r="Q23" s="6">
        <f t="shared" si="10"/>
        <v>0</v>
      </c>
      <c r="R23" s="6">
        <f t="shared" si="11"/>
        <v>0</v>
      </c>
      <c r="S23" s="6">
        <f t="shared" si="12"/>
        <v>2765568.347235363</v>
      </c>
      <c r="T23" s="6">
        <f t="shared" si="8"/>
        <v>8781.4691920075566</v>
      </c>
      <c r="U23" s="14">
        <f t="shared" si="9"/>
        <v>3.1854000981897637E-3</v>
      </c>
      <c r="Y23" s="207"/>
      <c r="AA23" s="104"/>
    </row>
    <row r="24" spans="1:28" x14ac:dyDescent="0.25">
      <c r="A24" s="208">
        <v>41944</v>
      </c>
      <c r="B24">
        <f t="shared" si="1"/>
        <v>11</v>
      </c>
      <c r="C24">
        <f t="shared" si="2"/>
        <v>2014</v>
      </c>
      <c r="D24" s="6">
        <f>'Monthly Data'!AE24</f>
        <v>3399073.1780433659</v>
      </c>
      <c r="E24">
        <f>'Monthly Data'!BP24</f>
        <v>666.5</v>
      </c>
      <c r="F24">
        <f>'Monthly Data'!BO24</f>
        <v>0</v>
      </c>
      <c r="G24">
        <f>'Monthly Data'!DJ24</f>
        <v>30</v>
      </c>
      <c r="H24">
        <f>'Monthly Data'!HB24</f>
        <v>0</v>
      </c>
      <c r="I24">
        <f>'Monthly Data'!DG24</f>
        <v>0</v>
      </c>
      <c r="J24">
        <f>'Monthly Data'!DN24</f>
        <v>0</v>
      </c>
      <c r="L24" s="6">
        <f t="shared" si="3"/>
        <v>-1202765.1386973499</v>
      </c>
      <c r="M24" s="6">
        <f t="shared" si="4"/>
        <v>1346371.646903764</v>
      </c>
      <c r="N24" s="6">
        <f t="shared" si="5"/>
        <v>0</v>
      </c>
      <c r="O24" s="6">
        <f t="shared" si="6"/>
        <v>3372906.3343892698</v>
      </c>
      <c r="P24" s="6">
        <f t="shared" si="7"/>
        <v>0</v>
      </c>
      <c r="Q24" s="6">
        <f t="shared" si="10"/>
        <v>0</v>
      </c>
      <c r="R24" s="6">
        <f t="shared" si="11"/>
        <v>0</v>
      </c>
      <c r="S24" s="6">
        <f t="shared" si="12"/>
        <v>3516512.8425956839</v>
      </c>
      <c r="T24" s="6">
        <f t="shared" si="8"/>
        <v>117439.66455231793</v>
      </c>
      <c r="U24" s="14">
        <f t="shared" si="9"/>
        <v>3.4550496091384712E-2</v>
      </c>
      <c r="Y24" s="206"/>
      <c r="AA24" s="104"/>
    </row>
    <row r="25" spans="1:28" x14ac:dyDescent="0.25">
      <c r="A25" s="208">
        <v>41974</v>
      </c>
      <c r="B25">
        <f t="shared" si="1"/>
        <v>12</v>
      </c>
      <c r="C25">
        <f t="shared" si="2"/>
        <v>2014</v>
      </c>
      <c r="D25" s="6">
        <f>'Monthly Data'!AE25</f>
        <v>4055275.2380433525</v>
      </c>
      <c r="E25">
        <f>'Monthly Data'!BP25</f>
        <v>742.7</v>
      </c>
      <c r="F25">
        <f>'Monthly Data'!BO25</f>
        <v>0</v>
      </c>
      <c r="G25">
        <f>'Monthly Data'!DJ25</f>
        <v>31</v>
      </c>
      <c r="H25">
        <f>'Monthly Data'!HB25</f>
        <v>0</v>
      </c>
      <c r="I25">
        <f>'Monthly Data'!DG25</f>
        <v>0</v>
      </c>
      <c r="J25">
        <f>'Monthly Data'!DN25</f>
        <v>0</v>
      </c>
      <c r="L25" s="6">
        <f t="shared" si="3"/>
        <v>-1202765.1386973499</v>
      </c>
      <c r="M25" s="6">
        <f t="shared" si="4"/>
        <v>1500300.4083352222</v>
      </c>
      <c r="N25" s="6">
        <f t="shared" si="5"/>
        <v>0</v>
      </c>
      <c r="O25" s="6">
        <f t="shared" si="6"/>
        <v>3485336.5455355789</v>
      </c>
      <c r="P25" s="6">
        <f t="shared" si="7"/>
        <v>0</v>
      </c>
      <c r="Q25" s="6">
        <f t="shared" si="10"/>
        <v>0</v>
      </c>
      <c r="R25" s="6">
        <f t="shared" si="11"/>
        <v>0</v>
      </c>
      <c r="S25" s="6">
        <f t="shared" si="12"/>
        <v>3782871.8151734509</v>
      </c>
      <c r="T25" s="6">
        <f t="shared" si="8"/>
        <v>-272403.42286990164</v>
      </c>
      <c r="U25" s="14">
        <f t="shared" si="9"/>
        <v>6.7172610212601694E-2</v>
      </c>
    </row>
    <row r="26" spans="1:28" x14ac:dyDescent="0.25">
      <c r="A26" s="208">
        <v>42005</v>
      </c>
      <c r="B26">
        <f t="shared" si="1"/>
        <v>1</v>
      </c>
      <c r="C26">
        <f t="shared" si="2"/>
        <v>2015</v>
      </c>
      <c r="D26" s="6">
        <f>'Monthly Data'!AE26</f>
        <v>4318021.554447555</v>
      </c>
      <c r="E26">
        <f>'Monthly Data'!BP26</f>
        <v>914.2</v>
      </c>
      <c r="F26">
        <f>'Monthly Data'!BO26</f>
        <v>0</v>
      </c>
      <c r="G26">
        <f>'Monthly Data'!DJ26</f>
        <v>31</v>
      </c>
      <c r="H26">
        <f>'Monthly Data'!HB26</f>
        <v>0</v>
      </c>
      <c r="I26">
        <f>'Monthly Data'!DG26</f>
        <v>0</v>
      </c>
      <c r="J26">
        <f>'Monthly Data'!DN26</f>
        <v>0</v>
      </c>
      <c r="L26" s="6">
        <f t="shared" si="3"/>
        <v>-1202765.1386973499</v>
      </c>
      <c r="M26" s="6">
        <f t="shared" si="4"/>
        <v>1846741.1246803016</v>
      </c>
      <c r="N26" s="6">
        <f t="shared" si="5"/>
        <v>0</v>
      </c>
      <c r="O26" s="6">
        <f t="shared" si="6"/>
        <v>3485336.5455355789</v>
      </c>
      <c r="P26" s="6">
        <f t="shared" si="7"/>
        <v>0</v>
      </c>
      <c r="Q26" s="6">
        <f t="shared" si="10"/>
        <v>0</v>
      </c>
      <c r="R26" s="6">
        <f t="shared" si="11"/>
        <v>0</v>
      </c>
      <c r="S26" s="6">
        <f t="shared" si="12"/>
        <v>4129312.5315185306</v>
      </c>
      <c r="T26" s="6">
        <f t="shared" si="8"/>
        <v>-188709.02292902442</v>
      </c>
      <c r="U26" s="14">
        <f t="shared" si="9"/>
        <v>4.3702658856497469E-2</v>
      </c>
    </row>
    <row r="27" spans="1:28" x14ac:dyDescent="0.25">
      <c r="A27" s="208">
        <v>42036</v>
      </c>
      <c r="B27">
        <f t="shared" si="1"/>
        <v>2</v>
      </c>
      <c r="C27">
        <f t="shared" si="2"/>
        <v>2015</v>
      </c>
      <c r="D27" s="6">
        <f>'Monthly Data'!AE27</f>
        <v>3823698.9544475409</v>
      </c>
      <c r="E27">
        <f>'Monthly Data'!BP27</f>
        <v>946</v>
      </c>
      <c r="F27">
        <f>'Monthly Data'!BO27</f>
        <v>0</v>
      </c>
      <c r="G27">
        <f>'Monthly Data'!DJ27</f>
        <v>28</v>
      </c>
      <c r="H27">
        <f>'Monthly Data'!HB27</f>
        <v>0</v>
      </c>
      <c r="I27">
        <f>'Monthly Data'!DG27</f>
        <v>0</v>
      </c>
      <c r="J27">
        <f>'Monthly Data'!DN27</f>
        <v>0</v>
      </c>
      <c r="L27" s="6">
        <f t="shared" si="3"/>
        <v>-1202765.1386973499</v>
      </c>
      <c r="M27" s="6">
        <f t="shared" si="4"/>
        <v>1910979.1117343747</v>
      </c>
      <c r="N27" s="6">
        <f t="shared" si="5"/>
        <v>0</v>
      </c>
      <c r="O27" s="6">
        <f t="shared" si="6"/>
        <v>3148045.9120966517</v>
      </c>
      <c r="P27" s="6">
        <f t="shared" si="7"/>
        <v>0</v>
      </c>
      <c r="Q27" s="6">
        <f t="shared" si="10"/>
        <v>0</v>
      </c>
      <c r="R27" s="6">
        <f t="shared" si="11"/>
        <v>0</v>
      </c>
      <c r="S27" s="6">
        <f t="shared" si="12"/>
        <v>3856259.8851336762</v>
      </c>
      <c r="T27" s="6">
        <f t="shared" si="8"/>
        <v>32560.930686135311</v>
      </c>
      <c r="U27" s="14">
        <f t="shared" si="9"/>
        <v>8.5155581216094477E-3</v>
      </c>
    </row>
    <row r="28" spans="1:28" x14ac:dyDescent="0.25">
      <c r="A28" s="208">
        <v>42064</v>
      </c>
      <c r="B28">
        <f t="shared" si="1"/>
        <v>3</v>
      </c>
      <c r="C28">
        <f t="shared" si="2"/>
        <v>2015</v>
      </c>
      <c r="D28" s="6">
        <f>'Monthly Data'!AE28</f>
        <v>3344596.9744475554</v>
      </c>
      <c r="E28">
        <f>'Monthly Data'!BP28</f>
        <v>558</v>
      </c>
      <c r="F28">
        <f>'Monthly Data'!BO28</f>
        <v>0</v>
      </c>
      <c r="G28">
        <f>'Monthly Data'!DJ28</f>
        <v>31</v>
      </c>
      <c r="H28">
        <f>'Monthly Data'!HB28</f>
        <v>0</v>
      </c>
      <c r="I28">
        <f>'Monthly Data'!DG28</f>
        <v>1</v>
      </c>
      <c r="J28">
        <f>'Monthly Data'!DN28</f>
        <v>0</v>
      </c>
      <c r="L28" s="6">
        <f t="shared" si="3"/>
        <v>-1202765.1386973499</v>
      </c>
      <c r="M28" s="6">
        <f t="shared" si="4"/>
        <v>1127194.8671752443</v>
      </c>
      <c r="N28" s="6">
        <f t="shared" si="5"/>
        <v>0</v>
      </c>
      <c r="O28" s="6">
        <f t="shared" si="6"/>
        <v>3485336.5455355789</v>
      </c>
      <c r="P28" s="6">
        <f t="shared" si="7"/>
        <v>0</v>
      </c>
      <c r="Q28" s="6">
        <f t="shared" si="10"/>
        <v>-125563.58673689001</v>
      </c>
      <c r="R28" s="6">
        <f t="shared" si="11"/>
        <v>0</v>
      </c>
      <c r="S28" s="6">
        <f t="shared" si="12"/>
        <v>3284202.6872765832</v>
      </c>
      <c r="T28" s="6">
        <f t="shared" si="8"/>
        <v>-60394.287170972209</v>
      </c>
      <c r="U28" s="14">
        <f t="shared" si="9"/>
        <v>1.8057268972130149E-2</v>
      </c>
    </row>
    <row r="29" spans="1:28" x14ac:dyDescent="0.25">
      <c r="A29" s="208">
        <v>42095</v>
      </c>
      <c r="B29">
        <f t="shared" si="1"/>
        <v>4</v>
      </c>
      <c r="C29">
        <f t="shared" si="2"/>
        <v>2015</v>
      </c>
      <c r="D29" s="6">
        <f>'Monthly Data'!AE29</f>
        <v>2663252.3544475622</v>
      </c>
      <c r="E29">
        <f>'Monthly Data'!BP29</f>
        <v>288.2</v>
      </c>
      <c r="F29">
        <f>'Monthly Data'!BO29</f>
        <v>0</v>
      </c>
      <c r="G29">
        <f>'Monthly Data'!DJ29</f>
        <v>30</v>
      </c>
      <c r="H29">
        <f>'Monthly Data'!HB29</f>
        <v>0</v>
      </c>
      <c r="I29">
        <f>'Monthly Data'!DG29</f>
        <v>1</v>
      </c>
      <c r="J29">
        <f>'Monthly Data'!DN29</f>
        <v>0</v>
      </c>
      <c r="L29" s="6">
        <f t="shared" si="3"/>
        <v>-1202765.1386973499</v>
      </c>
      <c r="M29" s="6">
        <f t="shared" si="4"/>
        <v>582182.00845861179</v>
      </c>
      <c r="N29" s="6">
        <f t="shared" si="5"/>
        <v>0</v>
      </c>
      <c r="O29" s="6">
        <f t="shared" si="6"/>
        <v>3372906.3343892698</v>
      </c>
      <c r="P29" s="6">
        <f t="shared" si="7"/>
        <v>0</v>
      </c>
      <c r="Q29" s="6">
        <f t="shared" si="10"/>
        <v>-125563.58673689001</v>
      </c>
      <c r="R29" s="6">
        <f t="shared" si="11"/>
        <v>0</v>
      </c>
      <c r="S29" s="6">
        <f t="shared" si="12"/>
        <v>2626759.6174136414</v>
      </c>
      <c r="T29" s="6">
        <f t="shared" si="8"/>
        <v>-36492.737033920828</v>
      </c>
      <c r="U29" s="14">
        <f t="shared" si="9"/>
        <v>1.3702320387693982E-2</v>
      </c>
    </row>
    <row r="30" spans="1:28" x14ac:dyDescent="0.25">
      <c r="A30" s="208">
        <v>42125</v>
      </c>
      <c r="B30">
        <f t="shared" si="1"/>
        <v>5</v>
      </c>
      <c r="C30">
        <f t="shared" si="2"/>
        <v>2015</v>
      </c>
      <c r="D30" s="6">
        <f>'Monthly Data'!AE30</f>
        <v>2489621.1044475553</v>
      </c>
      <c r="E30">
        <f>'Monthly Data'!BP30</f>
        <v>133.9</v>
      </c>
      <c r="F30">
        <f>'Monthly Data'!BO30</f>
        <v>17.7</v>
      </c>
      <c r="G30">
        <f>'Monthly Data'!DJ30</f>
        <v>31</v>
      </c>
      <c r="H30">
        <f>'Monthly Data'!HB30</f>
        <v>0</v>
      </c>
      <c r="I30">
        <f>'Monthly Data'!DG30</f>
        <v>1</v>
      </c>
      <c r="J30">
        <f>'Monthly Data'!DN30</f>
        <v>0</v>
      </c>
      <c r="L30" s="6">
        <f t="shared" si="3"/>
        <v>-1202765.1386973499</v>
      </c>
      <c r="M30" s="6">
        <f t="shared" si="4"/>
        <v>270486.36687233904</v>
      </c>
      <c r="N30" s="6">
        <f t="shared" si="5"/>
        <v>91953.861941895069</v>
      </c>
      <c r="O30" s="6">
        <f t="shared" si="6"/>
        <v>3485336.5455355789</v>
      </c>
      <c r="P30" s="6">
        <f t="shared" si="7"/>
        <v>0</v>
      </c>
      <c r="Q30" s="6">
        <f t="shared" si="10"/>
        <v>-125563.58673689001</v>
      </c>
      <c r="R30" s="6">
        <f t="shared" si="11"/>
        <v>0</v>
      </c>
      <c r="S30" s="6">
        <f t="shared" si="12"/>
        <v>2519448.0489155729</v>
      </c>
      <c r="T30" s="6">
        <f t="shared" si="8"/>
        <v>29826.944468017668</v>
      </c>
      <c r="U30" s="14">
        <f t="shared" si="9"/>
        <v>1.1980515595217948E-2</v>
      </c>
    </row>
    <row r="31" spans="1:28" x14ac:dyDescent="0.25">
      <c r="A31" s="208">
        <v>42156</v>
      </c>
      <c r="B31">
        <f t="shared" si="1"/>
        <v>6</v>
      </c>
      <c r="C31">
        <f t="shared" si="2"/>
        <v>2015</v>
      </c>
      <c r="D31" s="6">
        <f>'Monthly Data'!AE31</f>
        <v>2448595.1744475504</v>
      </c>
      <c r="E31">
        <f>'Monthly Data'!BP31</f>
        <v>3.5</v>
      </c>
      <c r="F31">
        <f>'Monthly Data'!BO31</f>
        <v>53.8</v>
      </c>
      <c r="G31">
        <f>'Monthly Data'!DJ31</f>
        <v>30</v>
      </c>
      <c r="H31">
        <f>'Monthly Data'!HB31</f>
        <v>0</v>
      </c>
      <c r="I31">
        <f>'Monthly Data'!DG31</f>
        <v>0</v>
      </c>
      <c r="J31">
        <f>'Monthly Data'!DN31</f>
        <v>0</v>
      </c>
      <c r="L31" s="6">
        <f t="shared" si="3"/>
        <v>-1202765.1386973499</v>
      </c>
      <c r="M31" s="6">
        <f t="shared" si="4"/>
        <v>7070.2187009199906</v>
      </c>
      <c r="N31" s="6">
        <f t="shared" si="5"/>
        <v>279498.17923581664</v>
      </c>
      <c r="O31" s="6">
        <f t="shared" si="6"/>
        <v>3372906.3343892698</v>
      </c>
      <c r="P31" s="6">
        <f t="shared" si="7"/>
        <v>0</v>
      </c>
      <c r="Q31" s="6">
        <f t="shared" si="10"/>
        <v>0</v>
      </c>
      <c r="R31" s="6">
        <f t="shared" si="11"/>
        <v>0</v>
      </c>
      <c r="S31" s="6">
        <f t="shared" si="12"/>
        <v>2456709.5936286566</v>
      </c>
      <c r="T31" s="6">
        <f t="shared" si="8"/>
        <v>8114.4191811061464</v>
      </c>
      <c r="U31" s="14">
        <f t="shared" si="9"/>
        <v>3.3139080178645349E-3</v>
      </c>
    </row>
    <row r="32" spans="1:28" x14ac:dyDescent="0.25">
      <c r="A32" s="208">
        <v>42186</v>
      </c>
      <c r="B32">
        <f t="shared" si="1"/>
        <v>7</v>
      </c>
      <c r="C32">
        <f t="shared" si="2"/>
        <v>2015</v>
      </c>
      <c r="D32" s="6">
        <f>'Monthly Data'!AE32</f>
        <v>2859198.3644475471</v>
      </c>
      <c r="E32">
        <f>'Monthly Data'!BP32</f>
        <v>2.1</v>
      </c>
      <c r="F32">
        <f>'Monthly Data'!BO32</f>
        <v>133.80000000000001</v>
      </c>
      <c r="G32">
        <f>'Monthly Data'!DJ32</f>
        <v>31</v>
      </c>
      <c r="H32">
        <f>'Monthly Data'!HB32</f>
        <v>0</v>
      </c>
      <c r="I32">
        <f>'Monthly Data'!DG32</f>
        <v>0</v>
      </c>
      <c r="J32">
        <f>'Monthly Data'!DN32</f>
        <v>0</v>
      </c>
      <c r="L32" s="6">
        <f t="shared" si="3"/>
        <v>-1202765.1386973499</v>
      </c>
      <c r="M32" s="6">
        <f t="shared" si="4"/>
        <v>4242.1312205519944</v>
      </c>
      <c r="N32" s="6">
        <f t="shared" si="5"/>
        <v>695108.85467941035</v>
      </c>
      <c r="O32" s="6">
        <f t="shared" si="6"/>
        <v>3485336.5455355789</v>
      </c>
      <c r="P32" s="6">
        <f t="shared" si="7"/>
        <v>0</v>
      </c>
      <c r="Q32" s="6">
        <f t="shared" si="10"/>
        <v>0</v>
      </c>
      <c r="R32" s="6">
        <f t="shared" si="11"/>
        <v>0</v>
      </c>
      <c r="S32" s="6">
        <f t="shared" si="12"/>
        <v>2981922.3927381914</v>
      </c>
      <c r="T32" s="6">
        <f t="shared" si="8"/>
        <v>122724.02829064429</v>
      </c>
      <c r="U32" s="14">
        <f t="shared" si="9"/>
        <v>4.2922530250662394E-2</v>
      </c>
    </row>
    <row r="33" spans="1:21" x14ac:dyDescent="0.25">
      <c r="A33" s="208">
        <v>42217</v>
      </c>
      <c r="B33">
        <f t="shared" si="1"/>
        <v>8</v>
      </c>
      <c r="C33">
        <f t="shared" si="2"/>
        <v>2015</v>
      </c>
      <c r="D33" s="6">
        <f>'Monthly Data'!AE33</f>
        <v>2778483.5444475645</v>
      </c>
      <c r="E33">
        <f>'Monthly Data'!BP33</f>
        <v>8.5</v>
      </c>
      <c r="F33">
        <f>'Monthly Data'!BO33</f>
        <v>87.2</v>
      </c>
      <c r="G33">
        <f>'Monthly Data'!DJ33</f>
        <v>31</v>
      </c>
      <c r="H33">
        <f>'Monthly Data'!HB33</f>
        <v>0</v>
      </c>
      <c r="I33">
        <f>'Monthly Data'!DG33</f>
        <v>0</v>
      </c>
      <c r="J33">
        <f>'Monthly Data'!DN33</f>
        <v>0</v>
      </c>
      <c r="L33" s="6">
        <f t="shared" si="3"/>
        <v>-1202765.1386973499</v>
      </c>
      <c r="M33" s="6">
        <f t="shared" si="4"/>
        <v>17170.531130805692</v>
      </c>
      <c r="N33" s="6">
        <f t="shared" si="5"/>
        <v>453015.63623351703</v>
      </c>
      <c r="O33" s="6">
        <f t="shared" si="6"/>
        <v>3485336.5455355789</v>
      </c>
      <c r="P33" s="6">
        <f t="shared" si="7"/>
        <v>0</v>
      </c>
      <c r="Q33" s="6">
        <f t="shared" si="10"/>
        <v>0</v>
      </c>
      <c r="R33" s="6">
        <f t="shared" si="11"/>
        <v>0</v>
      </c>
      <c r="S33" s="6">
        <f t="shared" si="12"/>
        <v>2752757.5742025515</v>
      </c>
      <c r="T33" s="6">
        <f t="shared" si="8"/>
        <v>-25725.970245013013</v>
      </c>
      <c r="U33" s="14">
        <f t="shared" si="9"/>
        <v>9.2589967993235E-3</v>
      </c>
    </row>
    <row r="34" spans="1:21" x14ac:dyDescent="0.25">
      <c r="A34" s="208">
        <v>42248</v>
      </c>
      <c r="B34">
        <f t="shared" si="1"/>
        <v>9</v>
      </c>
      <c r="C34">
        <f t="shared" si="2"/>
        <v>2015</v>
      </c>
      <c r="D34" s="6">
        <f>'Monthly Data'!AE34</f>
        <v>2478158.0244475584</v>
      </c>
      <c r="E34">
        <f>'Monthly Data'!BP34</f>
        <v>32.799999999999997</v>
      </c>
      <c r="F34">
        <f>'Monthly Data'!BO34</f>
        <v>50.7</v>
      </c>
      <c r="G34">
        <f>'Monthly Data'!DJ34</f>
        <v>30</v>
      </c>
      <c r="H34">
        <f>'Monthly Data'!HB34</f>
        <v>0</v>
      </c>
      <c r="I34">
        <f>'Monthly Data'!DG34</f>
        <v>0</v>
      </c>
      <c r="J34">
        <f>'Monthly Data'!DN34</f>
        <v>0</v>
      </c>
      <c r="L34" s="6">
        <f t="shared" ref="L34:L65" si="13">$Y$9</f>
        <v>-1202765.1386973499</v>
      </c>
      <c r="M34" s="6">
        <f t="shared" ref="M34:M65" si="14">E34*$Y$10</f>
        <v>66258.049540050197</v>
      </c>
      <c r="N34" s="6">
        <f t="shared" ref="N34:N65" si="15">F34*$Y$11</f>
        <v>263393.26556237746</v>
      </c>
      <c r="O34" s="6">
        <f t="shared" ref="O34:O65" si="16">G34*$Y$12</f>
        <v>3372906.3343892698</v>
      </c>
      <c r="P34" s="6">
        <f t="shared" ref="P34:P65" si="17">H34*$Y$13</f>
        <v>0</v>
      </c>
      <c r="Q34" s="6">
        <f t="shared" si="10"/>
        <v>0</v>
      </c>
      <c r="R34" s="6">
        <f t="shared" si="11"/>
        <v>0</v>
      </c>
      <c r="S34" s="6">
        <f t="shared" si="12"/>
        <v>2499792.5107943472</v>
      </c>
      <c r="T34" s="6">
        <f t="shared" ref="T34:T65" si="18">S34-D34</f>
        <v>21634.486346788704</v>
      </c>
      <c r="U34" s="14">
        <f t="shared" ref="U34:U65" si="19">ABS(S34-D34)/D34</f>
        <v>8.7300673053775715E-3</v>
      </c>
    </row>
    <row r="35" spans="1:21" x14ac:dyDescent="0.25">
      <c r="A35" s="208">
        <v>42278</v>
      </c>
      <c r="B35">
        <f t="shared" si="1"/>
        <v>10</v>
      </c>
      <c r="C35">
        <f t="shared" si="2"/>
        <v>2015</v>
      </c>
      <c r="D35" s="6">
        <f>'Monthly Data'!AE35</f>
        <v>2617735.8344475585</v>
      </c>
      <c r="E35">
        <f>'Monthly Data'!BP35</f>
        <v>228.5</v>
      </c>
      <c r="F35">
        <f>'Monthly Data'!BO35</f>
        <v>0.1</v>
      </c>
      <c r="G35">
        <f>'Monthly Data'!DJ35</f>
        <v>31</v>
      </c>
      <c r="H35">
        <f>'Monthly Data'!HB35</f>
        <v>0</v>
      </c>
      <c r="I35">
        <f>'Monthly Data'!DG35</f>
        <v>0</v>
      </c>
      <c r="J35">
        <f>'Monthly Data'!DN35</f>
        <v>0</v>
      </c>
      <c r="L35" s="6">
        <f t="shared" si="13"/>
        <v>-1202765.1386973499</v>
      </c>
      <c r="M35" s="6">
        <f t="shared" si="14"/>
        <v>461584.27804577653</v>
      </c>
      <c r="N35" s="6">
        <f t="shared" si="15"/>
        <v>519.51334430449197</v>
      </c>
      <c r="O35" s="6">
        <f t="shared" si="16"/>
        <v>3485336.5455355789</v>
      </c>
      <c r="P35" s="6">
        <f t="shared" si="17"/>
        <v>0</v>
      </c>
      <c r="Q35" s="6">
        <f t="shared" si="10"/>
        <v>0</v>
      </c>
      <c r="R35" s="6">
        <f t="shared" si="11"/>
        <v>0</v>
      </c>
      <c r="S35" s="6">
        <f t="shared" si="12"/>
        <v>2744675.1982283099</v>
      </c>
      <c r="T35" s="6">
        <f t="shared" si="18"/>
        <v>126939.36378075136</v>
      </c>
      <c r="U35" s="14">
        <f t="shared" si="19"/>
        <v>4.8492044961267217E-2</v>
      </c>
    </row>
    <row r="36" spans="1:21" x14ac:dyDescent="0.25">
      <c r="A36" s="208">
        <v>42309</v>
      </c>
      <c r="B36">
        <f t="shared" si="1"/>
        <v>11</v>
      </c>
      <c r="C36">
        <f t="shared" si="2"/>
        <v>2015</v>
      </c>
      <c r="D36" s="6">
        <f>'Monthly Data'!AE36</f>
        <v>2918834.2044475572</v>
      </c>
      <c r="E36">
        <f>'Monthly Data'!BP36</f>
        <v>419.2</v>
      </c>
      <c r="F36">
        <f>'Monthly Data'!BO36</f>
        <v>0</v>
      </c>
      <c r="G36">
        <f>'Monthly Data'!DJ36</f>
        <v>30</v>
      </c>
      <c r="H36">
        <f>'Monthly Data'!HB36</f>
        <v>0</v>
      </c>
      <c r="I36">
        <f>'Monthly Data'!DG36</f>
        <v>0</v>
      </c>
      <c r="J36">
        <f>'Monthly Data'!DN36</f>
        <v>0</v>
      </c>
      <c r="L36" s="6">
        <f t="shared" si="13"/>
        <v>-1202765.1386973499</v>
      </c>
      <c r="M36" s="6">
        <f t="shared" si="14"/>
        <v>846810.19412161713</v>
      </c>
      <c r="N36" s="6">
        <f t="shared" si="15"/>
        <v>0</v>
      </c>
      <c r="O36" s="6">
        <f t="shared" si="16"/>
        <v>3372906.3343892698</v>
      </c>
      <c r="P36" s="6">
        <f t="shared" si="17"/>
        <v>0</v>
      </c>
      <c r="Q36" s="6">
        <f t="shared" si="10"/>
        <v>0</v>
      </c>
      <c r="R36" s="6">
        <f t="shared" si="11"/>
        <v>0</v>
      </c>
      <c r="S36" s="6">
        <f t="shared" si="12"/>
        <v>3016951.3898135368</v>
      </c>
      <c r="T36" s="6">
        <f t="shared" si="18"/>
        <v>98117.18536597956</v>
      </c>
      <c r="U36" s="14">
        <f t="shared" si="19"/>
        <v>3.3615196511152995E-2</v>
      </c>
    </row>
    <row r="37" spans="1:21" x14ac:dyDescent="0.25">
      <c r="A37" s="208">
        <v>42339</v>
      </c>
      <c r="B37">
        <f t="shared" si="1"/>
        <v>12</v>
      </c>
      <c r="C37">
        <f t="shared" si="2"/>
        <v>2015</v>
      </c>
      <c r="D37" s="6">
        <f>'Monthly Data'!AE37</f>
        <v>3569812.1244475492</v>
      </c>
      <c r="E37">
        <f>'Monthly Data'!BP37</f>
        <v>655</v>
      </c>
      <c r="F37">
        <f>'Monthly Data'!BO37</f>
        <v>0</v>
      </c>
      <c r="G37">
        <f>'Monthly Data'!DJ37</f>
        <v>31</v>
      </c>
      <c r="H37">
        <f>'Monthly Data'!HB37</f>
        <v>0</v>
      </c>
      <c r="I37">
        <f>'Monthly Data'!DG37</f>
        <v>0</v>
      </c>
      <c r="J37">
        <f>'Monthly Data'!DN37</f>
        <v>0</v>
      </c>
      <c r="L37" s="6">
        <f t="shared" si="13"/>
        <v>-1202765.1386973499</v>
      </c>
      <c r="M37" s="6">
        <f t="shared" si="14"/>
        <v>1323140.9283150267</v>
      </c>
      <c r="N37" s="6">
        <f t="shared" si="15"/>
        <v>0</v>
      </c>
      <c r="O37" s="6">
        <f t="shared" si="16"/>
        <v>3485336.5455355789</v>
      </c>
      <c r="P37" s="6">
        <f t="shared" si="17"/>
        <v>0</v>
      </c>
      <c r="Q37" s="6">
        <f t="shared" si="10"/>
        <v>0</v>
      </c>
      <c r="R37" s="6">
        <f t="shared" si="11"/>
        <v>0</v>
      </c>
      <c r="S37" s="6">
        <f t="shared" si="12"/>
        <v>3605712.3351532556</v>
      </c>
      <c r="T37" s="6">
        <f t="shared" si="18"/>
        <v>35900.210705706384</v>
      </c>
      <c r="U37" s="14">
        <f t="shared" si="19"/>
        <v>1.0056610671426347E-2</v>
      </c>
    </row>
    <row r="38" spans="1:21" x14ac:dyDescent="0.25">
      <c r="A38" s="208">
        <v>42370</v>
      </c>
      <c r="B38">
        <f t="shared" si="1"/>
        <v>1</v>
      </c>
      <c r="C38">
        <f t="shared" si="2"/>
        <v>2016</v>
      </c>
      <c r="D38" s="6">
        <f>'Monthly Data'!AE38</f>
        <v>3971822.8762589148</v>
      </c>
      <c r="E38">
        <f>'Monthly Data'!BP38</f>
        <v>862.3</v>
      </c>
      <c r="F38">
        <f>'Monthly Data'!BO38</f>
        <v>0</v>
      </c>
      <c r="G38">
        <f>'Monthly Data'!DJ38</f>
        <v>31</v>
      </c>
      <c r="H38">
        <f>'Monthly Data'!HB38</f>
        <v>0</v>
      </c>
      <c r="I38">
        <f>'Monthly Data'!DG38</f>
        <v>0</v>
      </c>
      <c r="J38">
        <f>'Monthly Data'!DN38</f>
        <v>0</v>
      </c>
      <c r="L38" s="6">
        <f t="shared" si="13"/>
        <v>-1202765.1386973499</v>
      </c>
      <c r="M38" s="6">
        <f t="shared" si="14"/>
        <v>1741899.8816580877</v>
      </c>
      <c r="N38" s="6">
        <f t="shared" si="15"/>
        <v>0</v>
      </c>
      <c r="O38" s="6">
        <f t="shared" si="16"/>
        <v>3485336.5455355789</v>
      </c>
      <c r="P38" s="6">
        <f t="shared" si="17"/>
        <v>0</v>
      </c>
      <c r="Q38" s="6">
        <f t="shared" si="10"/>
        <v>0</v>
      </c>
      <c r="R38" s="6">
        <f t="shared" si="11"/>
        <v>0</v>
      </c>
      <c r="S38" s="6">
        <f t="shared" si="12"/>
        <v>4024471.2884963164</v>
      </c>
      <c r="T38" s="6">
        <f t="shared" si="18"/>
        <v>52648.412237401586</v>
      </c>
      <c r="U38" s="14">
        <f t="shared" si="19"/>
        <v>1.3255478372940804E-2</v>
      </c>
    </row>
    <row r="39" spans="1:21" x14ac:dyDescent="0.25">
      <c r="A39" s="208">
        <v>42401</v>
      </c>
      <c r="B39">
        <f t="shared" si="1"/>
        <v>2</v>
      </c>
      <c r="C39">
        <f t="shared" si="2"/>
        <v>2016</v>
      </c>
      <c r="D39" s="6">
        <f>'Monthly Data'!AE39</f>
        <v>3423141.6762589025</v>
      </c>
      <c r="E39">
        <f>'Monthly Data'!BP39</f>
        <v>757.2</v>
      </c>
      <c r="F39">
        <f>'Monthly Data'!BO39</f>
        <v>0</v>
      </c>
      <c r="G39">
        <f>'Monthly Data'!DJ39</f>
        <v>29</v>
      </c>
      <c r="H39">
        <f>'Monthly Data'!HB39</f>
        <v>0</v>
      </c>
      <c r="I39">
        <f>'Monthly Data'!DG39</f>
        <v>0</v>
      </c>
      <c r="J39">
        <f>'Monthly Data'!DN39</f>
        <v>0</v>
      </c>
      <c r="L39" s="6">
        <f t="shared" si="13"/>
        <v>-1202765.1386973499</v>
      </c>
      <c r="M39" s="6">
        <f t="shared" si="14"/>
        <v>1529591.3143818907</v>
      </c>
      <c r="N39" s="6">
        <f t="shared" si="15"/>
        <v>0</v>
      </c>
      <c r="O39" s="6">
        <f t="shared" si="16"/>
        <v>3260476.1232429608</v>
      </c>
      <c r="P39" s="6">
        <f t="shared" si="17"/>
        <v>0</v>
      </c>
      <c r="Q39" s="6">
        <f t="shared" si="10"/>
        <v>0</v>
      </c>
      <c r="R39" s="6">
        <f t="shared" si="11"/>
        <v>0</v>
      </c>
      <c r="S39" s="6">
        <f t="shared" si="12"/>
        <v>3587302.2989275018</v>
      </c>
      <c r="T39" s="6">
        <f t="shared" si="18"/>
        <v>164160.62266859924</v>
      </c>
      <c r="U39" s="14">
        <f t="shared" si="19"/>
        <v>4.7956128665994274E-2</v>
      </c>
    </row>
    <row r="40" spans="1:21" x14ac:dyDescent="0.25">
      <c r="A40" s="208">
        <v>42430</v>
      </c>
      <c r="B40">
        <f t="shared" si="1"/>
        <v>3</v>
      </c>
      <c r="C40">
        <f t="shared" si="2"/>
        <v>2016</v>
      </c>
      <c r="D40" s="6">
        <f>'Monthly Data'!AE40</f>
        <v>3114616.6062589139</v>
      </c>
      <c r="E40">
        <f>'Monthly Data'!BP40</f>
        <v>494.7</v>
      </c>
      <c r="F40">
        <f>'Monthly Data'!BO40</f>
        <v>0</v>
      </c>
      <c r="G40">
        <f>'Monthly Data'!DJ40</f>
        <v>31</v>
      </c>
      <c r="H40">
        <f>'Monthly Data'!HB40</f>
        <v>0</v>
      </c>
      <c r="I40">
        <f>'Monthly Data'!DG40</f>
        <v>1</v>
      </c>
      <c r="J40">
        <f>'Monthly Data'!DN40</f>
        <v>0</v>
      </c>
      <c r="L40" s="6">
        <f t="shared" si="13"/>
        <v>-1202765.1386973499</v>
      </c>
      <c r="M40" s="6">
        <f t="shared" si="14"/>
        <v>999324.91181289114</v>
      </c>
      <c r="N40" s="6">
        <f t="shared" si="15"/>
        <v>0</v>
      </c>
      <c r="O40" s="6">
        <f t="shared" si="16"/>
        <v>3485336.5455355789</v>
      </c>
      <c r="P40" s="6">
        <f t="shared" si="17"/>
        <v>0</v>
      </c>
      <c r="Q40" s="6">
        <f t="shared" si="10"/>
        <v>-125563.58673689001</v>
      </c>
      <c r="R40" s="6">
        <f t="shared" si="11"/>
        <v>0</v>
      </c>
      <c r="S40" s="6">
        <f t="shared" si="12"/>
        <v>3156332.7319142302</v>
      </c>
      <c r="T40" s="6">
        <f t="shared" si="18"/>
        <v>41716.125655316282</v>
      </c>
      <c r="U40" s="14">
        <f t="shared" si="19"/>
        <v>1.3393663146689225E-2</v>
      </c>
    </row>
    <row r="41" spans="1:21" x14ac:dyDescent="0.25">
      <c r="A41" s="208">
        <v>42461</v>
      </c>
      <c r="B41">
        <f t="shared" si="1"/>
        <v>4</v>
      </c>
      <c r="C41">
        <f t="shared" si="2"/>
        <v>2016</v>
      </c>
      <c r="D41" s="6">
        <f>'Monthly Data'!AE41</f>
        <v>2706752.026258904</v>
      </c>
      <c r="E41">
        <f>'Monthly Data'!BP41</f>
        <v>368.4</v>
      </c>
      <c r="F41">
        <f>'Monthly Data'!BO41</f>
        <v>0</v>
      </c>
      <c r="G41">
        <f>'Monthly Data'!DJ41</f>
        <v>30</v>
      </c>
      <c r="H41">
        <f>'Monthly Data'!HB41</f>
        <v>0</v>
      </c>
      <c r="I41">
        <f>'Monthly Data'!DG41</f>
        <v>1</v>
      </c>
      <c r="J41">
        <f>'Monthly Data'!DN41</f>
        <v>0</v>
      </c>
      <c r="L41" s="6">
        <f t="shared" si="13"/>
        <v>-1202765.1386973499</v>
      </c>
      <c r="M41" s="6">
        <f t="shared" si="14"/>
        <v>744191.01983397838</v>
      </c>
      <c r="N41" s="6">
        <f t="shared" si="15"/>
        <v>0</v>
      </c>
      <c r="O41" s="6">
        <f t="shared" si="16"/>
        <v>3372906.3343892698</v>
      </c>
      <c r="P41" s="6">
        <f t="shared" si="17"/>
        <v>0</v>
      </c>
      <c r="Q41" s="6">
        <f t="shared" si="10"/>
        <v>-125563.58673689001</v>
      </c>
      <c r="R41" s="6">
        <f t="shared" si="11"/>
        <v>0</v>
      </c>
      <c r="S41" s="6">
        <f t="shared" si="12"/>
        <v>2788768.6287890081</v>
      </c>
      <c r="T41" s="6">
        <f t="shared" si="18"/>
        <v>82016.602530104108</v>
      </c>
      <c r="U41" s="14">
        <f t="shared" si="19"/>
        <v>3.0300744853772994E-2</v>
      </c>
    </row>
    <row r="42" spans="1:21" x14ac:dyDescent="0.25">
      <c r="A42" s="208">
        <v>42491</v>
      </c>
      <c r="B42">
        <f t="shared" si="1"/>
        <v>5</v>
      </c>
      <c r="C42">
        <f t="shared" si="2"/>
        <v>2016</v>
      </c>
      <c r="D42" s="6">
        <f>'Monthly Data'!AE42</f>
        <v>2457069.8562589004</v>
      </c>
      <c r="E42">
        <f>'Monthly Data'!BP42</f>
        <v>84.3</v>
      </c>
      <c r="F42">
        <f>'Monthly Data'!BO42</f>
        <v>21.4</v>
      </c>
      <c r="G42">
        <f>'Monthly Data'!DJ42</f>
        <v>31</v>
      </c>
      <c r="H42">
        <f>'Monthly Data'!HB42</f>
        <v>0</v>
      </c>
      <c r="I42">
        <f>'Monthly Data'!DG42</f>
        <v>1</v>
      </c>
      <c r="J42">
        <f>'Monthly Data'!DN42</f>
        <v>0</v>
      </c>
      <c r="L42" s="6">
        <f t="shared" si="13"/>
        <v>-1202765.1386973499</v>
      </c>
      <c r="M42" s="6">
        <f t="shared" si="14"/>
        <v>170291.26756787291</v>
      </c>
      <c r="N42" s="6">
        <f t="shared" si="15"/>
        <v>111175.85568116128</v>
      </c>
      <c r="O42" s="6">
        <f t="shared" si="16"/>
        <v>3485336.5455355789</v>
      </c>
      <c r="P42" s="6">
        <f t="shared" si="17"/>
        <v>0</v>
      </c>
      <c r="Q42" s="6">
        <f t="shared" si="10"/>
        <v>-125563.58673689001</v>
      </c>
      <c r="R42" s="6">
        <f t="shared" si="11"/>
        <v>0</v>
      </c>
      <c r="S42" s="6">
        <f t="shared" si="12"/>
        <v>2438474.9433503733</v>
      </c>
      <c r="T42" s="6">
        <f t="shared" si="18"/>
        <v>-18594.912908527069</v>
      </c>
      <c r="U42" s="14">
        <f t="shared" si="19"/>
        <v>7.5679219543393116E-3</v>
      </c>
    </row>
    <row r="43" spans="1:21" x14ac:dyDescent="0.25">
      <c r="A43" s="208">
        <v>42522</v>
      </c>
      <c r="B43">
        <f t="shared" si="1"/>
        <v>6</v>
      </c>
      <c r="C43">
        <f t="shared" si="2"/>
        <v>2016</v>
      </c>
      <c r="D43" s="6">
        <f>'Monthly Data'!AE43</f>
        <v>2433898.0162588996</v>
      </c>
      <c r="E43">
        <f>'Monthly Data'!BP43</f>
        <v>10.5</v>
      </c>
      <c r="F43">
        <f>'Monthly Data'!BO43</f>
        <v>46</v>
      </c>
      <c r="G43">
        <f>'Monthly Data'!DJ43</f>
        <v>30</v>
      </c>
      <c r="H43">
        <f>'Monthly Data'!HB43</f>
        <v>0</v>
      </c>
      <c r="I43">
        <f>'Monthly Data'!DG43</f>
        <v>0</v>
      </c>
      <c r="J43">
        <f>'Monthly Data'!DN43</f>
        <v>0</v>
      </c>
      <c r="L43" s="6">
        <f t="shared" si="13"/>
        <v>-1202765.1386973499</v>
      </c>
      <c r="M43" s="6">
        <f t="shared" si="14"/>
        <v>21210.656102759971</v>
      </c>
      <c r="N43" s="6">
        <f t="shared" si="15"/>
        <v>238976.13838006632</v>
      </c>
      <c r="O43" s="6">
        <f t="shared" si="16"/>
        <v>3372906.3343892698</v>
      </c>
      <c r="P43" s="6">
        <f t="shared" si="17"/>
        <v>0</v>
      </c>
      <c r="Q43" s="6">
        <f t="shared" si="10"/>
        <v>0</v>
      </c>
      <c r="R43" s="6">
        <f t="shared" si="11"/>
        <v>0</v>
      </c>
      <c r="S43" s="6">
        <f t="shared" si="12"/>
        <v>2430327.9901747461</v>
      </c>
      <c r="T43" s="6">
        <f t="shared" si="18"/>
        <v>-3570.0260841534473</v>
      </c>
      <c r="U43" s="14">
        <f t="shared" si="19"/>
        <v>1.4667936208933147E-3</v>
      </c>
    </row>
    <row r="44" spans="1:21" x14ac:dyDescent="0.25">
      <c r="A44" s="208">
        <v>42552</v>
      </c>
      <c r="B44">
        <f t="shared" si="1"/>
        <v>7</v>
      </c>
      <c r="C44">
        <f t="shared" si="2"/>
        <v>2016</v>
      </c>
      <c r="D44" s="6">
        <f>'Monthly Data'!AE44</f>
        <v>2834544.0462589143</v>
      </c>
      <c r="E44">
        <f>'Monthly Data'!BP44</f>
        <v>0</v>
      </c>
      <c r="F44">
        <f>'Monthly Data'!BO44</f>
        <v>108.8</v>
      </c>
      <c r="G44">
        <f>'Monthly Data'!DJ44</f>
        <v>31</v>
      </c>
      <c r="H44">
        <f>'Monthly Data'!HB44</f>
        <v>0</v>
      </c>
      <c r="I44">
        <f>'Monthly Data'!DG44</f>
        <v>0</v>
      </c>
      <c r="J44">
        <f>'Monthly Data'!DN44</f>
        <v>0</v>
      </c>
      <c r="L44" s="6">
        <f t="shared" si="13"/>
        <v>-1202765.1386973499</v>
      </c>
      <c r="M44" s="6">
        <f t="shared" si="14"/>
        <v>0</v>
      </c>
      <c r="N44" s="6">
        <f t="shared" si="15"/>
        <v>565230.51860328729</v>
      </c>
      <c r="O44" s="6">
        <f t="shared" si="16"/>
        <v>3485336.5455355789</v>
      </c>
      <c r="P44" s="6">
        <f t="shared" si="17"/>
        <v>0</v>
      </c>
      <c r="Q44" s="6">
        <f t="shared" si="10"/>
        <v>0</v>
      </c>
      <c r="R44" s="6">
        <f t="shared" si="11"/>
        <v>0</v>
      </c>
      <c r="S44" s="6">
        <f t="shared" si="12"/>
        <v>2847801.9254415161</v>
      </c>
      <c r="T44" s="6">
        <f t="shared" si="18"/>
        <v>13257.879182601813</v>
      </c>
      <c r="U44" s="14">
        <f t="shared" si="19"/>
        <v>4.6772528372243209E-3</v>
      </c>
    </row>
    <row r="45" spans="1:21" x14ac:dyDescent="0.25">
      <c r="A45" s="208">
        <v>42583</v>
      </c>
      <c r="B45">
        <f t="shared" si="1"/>
        <v>8</v>
      </c>
      <c r="C45">
        <f t="shared" si="2"/>
        <v>2016</v>
      </c>
      <c r="D45" s="6">
        <f>'Monthly Data'!AE45</f>
        <v>2816805.176258923</v>
      </c>
      <c r="E45">
        <f>'Monthly Data'!BP45</f>
        <v>0</v>
      </c>
      <c r="F45">
        <f>'Monthly Data'!BO45</f>
        <v>100.8</v>
      </c>
      <c r="G45">
        <f>'Monthly Data'!DJ45</f>
        <v>31</v>
      </c>
      <c r="H45">
        <f>'Monthly Data'!HB45</f>
        <v>0</v>
      </c>
      <c r="I45">
        <f>'Monthly Data'!DG45</f>
        <v>0</v>
      </c>
      <c r="J45">
        <f>'Monthly Data'!DN45</f>
        <v>0</v>
      </c>
      <c r="L45" s="6">
        <f t="shared" si="13"/>
        <v>-1202765.1386973499</v>
      </c>
      <c r="M45" s="6">
        <f t="shared" si="14"/>
        <v>0</v>
      </c>
      <c r="N45" s="6">
        <f t="shared" si="15"/>
        <v>523669.45105892787</v>
      </c>
      <c r="O45" s="6">
        <f t="shared" si="16"/>
        <v>3485336.5455355789</v>
      </c>
      <c r="P45" s="6">
        <f t="shared" si="17"/>
        <v>0</v>
      </c>
      <c r="Q45" s="6">
        <f t="shared" si="10"/>
        <v>0</v>
      </c>
      <c r="R45" s="6">
        <f t="shared" si="11"/>
        <v>0</v>
      </c>
      <c r="S45" s="6">
        <f t="shared" si="12"/>
        <v>2806240.8578971568</v>
      </c>
      <c r="T45" s="6">
        <f t="shared" si="18"/>
        <v>-10564.318361766171</v>
      </c>
      <c r="U45" s="14">
        <f t="shared" si="19"/>
        <v>3.7504611432860736E-3</v>
      </c>
    </row>
    <row r="46" spans="1:21" x14ac:dyDescent="0.25">
      <c r="A46" s="208">
        <v>42614</v>
      </c>
      <c r="B46">
        <f t="shared" si="1"/>
        <v>9</v>
      </c>
      <c r="C46">
        <f t="shared" si="2"/>
        <v>2016</v>
      </c>
      <c r="D46" s="6">
        <f>'Monthly Data'!AE46</f>
        <v>2404656.0762589085</v>
      </c>
      <c r="E46">
        <f>'Monthly Data'!BP46</f>
        <v>33</v>
      </c>
      <c r="F46">
        <f>'Monthly Data'!BO46</f>
        <v>13</v>
      </c>
      <c r="G46">
        <f>'Monthly Data'!DJ46</f>
        <v>30</v>
      </c>
      <c r="H46">
        <f>'Monthly Data'!HB46</f>
        <v>0</v>
      </c>
      <c r="I46">
        <f>'Monthly Data'!DG46</f>
        <v>0</v>
      </c>
      <c r="J46">
        <f>'Monthly Data'!DN46</f>
        <v>0</v>
      </c>
      <c r="L46" s="6">
        <f t="shared" si="13"/>
        <v>-1202765.1386973499</v>
      </c>
      <c r="M46" s="6">
        <f t="shared" si="14"/>
        <v>66662.062037245618</v>
      </c>
      <c r="N46" s="6">
        <f t="shared" si="15"/>
        <v>67536.734759583953</v>
      </c>
      <c r="O46" s="6">
        <f t="shared" si="16"/>
        <v>3372906.3343892698</v>
      </c>
      <c r="P46" s="6">
        <f t="shared" si="17"/>
        <v>0</v>
      </c>
      <c r="Q46" s="6">
        <f t="shared" si="10"/>
        <v>0</v>
      </c>
      <c r="R46" s="6">
        <f t="shared" si="11"/>
        <v>0</v>
      </c>
      <c r="S46" s="6">
        <f t="shared" si="12"/>
        <v>2304339.9924887493</v>
      </c>
      <c r="T46" s="6">
        <f t="shared" si="18"/>
        <v>-100316.08377015917</v>
      </c>
      <c r="U46" s="14">
        <f t="shared" si="19"/>
        <v>4.1717435087943185E-2</v>
      </c>
    </row>
    <row r="47" spans="1:21" x14ac:dyDescent="0.25">
      <c r="A47" s="208">
        <v>42644</v>
      </c>
      <c r="B47">
        <f t="shared" si="1"/>
        <v>10</v>
      </c>
      <c r="C47">
        <f t="shared" si="2"/>
        <v>2016</v>
      </c>
      <c r="D47" s="6">
        <f>'Monthly Data'!AE47</f>
        <v>2624969.0062589077</v>
      </c>
      <c r="E47">
        <f>'Monthly Data'!BP47</f>
        <v>244.7</v>
      </c>
      <c r="F47">
        <f>'Monthly Data'!BO47</f>
        <v>1.6</v>
      </c>
      <c r="G47">
        <f>'Monthly Data'!DJ47</f>
        <v>31</v>
      </c>
      <c r="H47">
        <f>'Monthly Data'!HB47</f>
        <v>0</v>
      </c>
      <c r="I47">
        <f>'Monthly Data'!DG47</f>
        <v>0</v>
      </c>
      <c r="J47">
        <f>'Monthly Data'!DN47</f>
        <v>0</v>
      </c>
      <c r="L47" s="6">
        <f t="shared" si="13"/>
        <v>-1202765.1386973499</v>
      </c>
      <c r="M47" s="6">
        <f t="shared" si="14"/>
        <v>494309.29031860619</v>
      </c>
      <c r="N47" s="6">
        <f t="shared" si="15"/>
        <v>8312.2135088718715</v>
      </c>
      <c r="O47" s="6">
        <f t="shared" si="16"/>
        <v>3485336.5455355789</v>
      </c>
      <c r="P47" s="6">
        <f t="shared" si="17"/>
        <v>0</v>
      </c>
      <c r="Q47" s="6">
        <f t="shared" si="10"/>
        <v>0</v>
      </c>
      <c r="R47" s="6">
        <f t="shared" si="11"/>
        <v>0</v>
      </c>
      <c r="S47" s="6">
        <f t="shared" si="12"/>
        <v>2785192.9106657067</v>
      </c>
      <c r="T47" s="6">
        <f t="shared" si="18"/>
        <v>160223.904406799</v>
      </c>
      <c r="U47" s="14">
        <f t="shared" si="19"/>
        <v>6.103839855814118E-2</v>
      </c>
    </row>
    <row r="48" spans="1:21" x14ac:dyDescent="0.25">
      <c r="A48" s="208">
        <v>42675</v>
      </c>
      <c r="B48">
        <f t="shared" si="1"/>
        <v>11</v>
      </c>
      <c r="C48">
        <f t="shared" si="2"/>
        <v>2016</v>
      </c>
      <c r="D48" s="6">
        <f>'Monthly Data'!AE48</f>
        <v>2850520.4662589105</v>
      </c>
      <c r="E48">
        <f>'Monthly Data'!BP48</f>
        <v>340.2</v>
      </c>
      <c r="F48">
        <f>'Monthly Data'!BO48</f>
        <v>0</v>
      </c>
      <c r="G48">
        <f>'Monthly Data'!DJ48</f>
        <v>30</v>
      </c>
      <c r="H48">
        <f>'Monthly Data'!HB48</f>
        <v>0</v>
      </c>
      <c r="I48">
        <f>'Monthly Data'!DG48</f>
        <v>0</v>
      </c>
      <c r="J48">
        <f>'Monthly Data'!DN48</f>
        <v>0</v>
      </c>
      <c r="L48" s="6">
        <f t="shared" si="13"/>
        <v>-1202765.1386973499</v>
      </c>
      <c r="M48" s="6">
        <f t="shared" si="14"/>
        <v>687225.257729423</v>
      </c>
      <c r="N48" s="6">
        <f t="shared" si="15"/>
        <v>0</v>
      </c>
      <c r="O48" s="6">
        <f t="shared" si="16"/>
        <v>3372906.3343892698</v>
      </c>
      <c r="P48" s="6">
        <f t="shared" si="17"/>
        <v>0</v>
      </c>
      <c r="Q48" s="6">
        <f t="shared" si="10"/>
        <v>0</v>
      </c>
      <c r="R48" s="6">
        <f t="shared" si="11"/>
        <v>0</v>
      </c>
      <c r="S48" s="6">
        <f t="shared" si="12"/>
        <v>2857366.4534213431</v>
      </c>
      <c r="T48" s="6">
        <f t="shared" si="18"/>
        <v>6845.9871624326333</v>
      </c>
      <c r="U48" s="14">
        <f t="shared" si="19"/>
        <v>2.4016621678277111E-3</v>
      </c>
    </row>
    <row r="49" spans="1:21" x14ac:dyDescent="0.25">
      <c r="A49" s="208">
        <v>42705</v>
      </c>
      <c r="B49">
        <f t="shared" si="1"/>
        <v>12</v>
      </c>
      <c r="C49">
        <f t="shared" si="2"/>
        <v>2016</v>
      </c>
      <c r="D49" s="6">
        <f>'Monthly Data'!AE49</f>
        <v>3844258.5662589031</v>
      </c>
      <c r="E49">
        <f>'Monthly Data'!BP49</f>
        <v>844.3</v>
      </c>
      <c r="F49">
        <f>'Monthly Data'!BO49</f>
        <v>0</v>
      </c>
      <c r="G49">
        <f>'Monthly Data'!DJ49</f>
        <v>31</v>
      </c>
      <c r="H49">
        <f>'Monthly Data'!HB49</f>
        <v>0</v>
      </c>
      <c r="I49">
        <f>'Monthly Data'!DG49</f>
        <v>0</v>
      </c>
      <c r="J49">
        <f>'Monthly Data'!DN49</f>
        <v>0</v>
      </c>
      <c r="L49" s="6">
        <f t="shared" si="13"/>
        <v>-1202765.1386973499</v>
      </c>
      <c r="M49" s="6">
        <f t="shared" si="14"/>
        <v>1705538.7569104994</v>
      </c>
      <c r="N49" s="6">
        <f t="shared" si="15"/>
        <v>0</v>
      </c>
      <c r="O49" s="6">
        <f t="shared" si="16"/>
        <v>3485336.5455355789</v>
      </c>
      <c r="P49" s="6">
        <f t="shared" si="17"/>
        <v>0</v>
      </c>
      <c r="Q49" s="6">
        <f t="shared" si="10"/>
        <v>0</v>
      </c>
      <c r="R49" s="6">
        <f t="shared" si="11"/>
        <v>0</v>
      </c>
      <c r="S49" s="6">
        <f t="shared" si="12"/>
        <v>3988110.1637487281</v>
      </c>
      <c r="T49" s="6">
        <f t="shared" si="18"/>
        <v>143851.59748982498</v>
      </c>
      <c r="U49" s="14">
        <f t="shared" si="19"/>
        <v>3.7419854832974019E-2</v>
      </c>
    </row>
    <row r="50" spans="1:21" x14ac:dyDescent="0.25">
      <c r="A50" s="208">
        <v>42736</v>
      </c>
      <c r="B50">
        <f t="shared" si="1"/>
        <v>1</v>
      </c>
      <c r="C50">
        <f t="shared" si="2"/>
        <v>2017</v>
      </c>
      <c r="D50" s="6">
        <f>'Monthly Data'!AE50</f>
        <v>3911552.0501713762</v>
      </c>
      <c r="E50">
        <f>'Monthly Data'!BP50</f>
        <v>820.7</v>
      </c>
      <c r="F50">
        <f>'Monthly Data'!BO50</f>
        <v>0</v>
      </c>
      <c r="G50">
        <f>'Monthly Data'!DJ50</f>
        <v>31</v>
      </c>
      <c r="H50">
        <f>'Monthly Data'!HB50</f>
        <v>1</v>
      </c>
      <c r="I50">
        <f>'Monthly Data'!DG50</f>
        <v>0</v>
      </c>
      <c r="J50">
        <f>'Monthly Data'!DN50</f>
        <v>0</v>
      </c>
      <c r="L50" s="6">
        <f t="shared" si="13"/>
        <v>-1202765.1386973499</v>
      </c>
      <c r="M50" s="6">
        <f t="shared" si="14"/>
        <v>1657865.282241439</v>
      </c>
      <c r="N50" s="6">
        <f t="shared" si="15"/>
        <v>0</v>
      </c>
      <c r="O50" s="6">
        <f t="shared" si="16"/>
        <v>3485336.5455355789</v>
      </c>
      <c r="P50" s="6">
        <f t="shared" si="17"/>
        <v>2366.4359629588398</v>
      </c>
      <c r="Q50" s="6">
        <f t="shared" si="10"/>
        <v>0</v>
      </c>
      <c r="R50" s="6">
        <f t="shared" si="11"/>
        <v>0</v>
      </c>
      <c r="S50" s="6">
        <f t="shared" si="12"/>
        <v>3942803.1250426266</v>
      </c>
      <c r="T50" s="6">
        <f t="shared" si="18"/>
        <v>31251.074871250428</v>
      </c>
      <c r="U50" s="14">
        <f t="shared" si="19"/>
        <v>7.9894309139721745E-3</v>
      </c>
    </row>
    <row r="51" spans="1:21" x14ac:dyDescent="0.25">
      <c r="A51" s="208">
        <v>42767</v>
      </c>
      <c r="B51">
        <f t="shared" si="1"/>
        <v>2</v>
      </c>
      <c r="C51">
        <f t="shared" si="2"/>
        <v>2017</v>
      </c>
      <c r="D51" s="6">
        <f>'Monthly Data'!AE51</f>
        <v>3185836.2501713745</v>
      </c>
      <c r="E51">
        <f>'Monthly Data'!BP51</f>
        <v>656.6</v>
      </c>
      <c r="F51">
        <f>'Monthly Data'!BO51</f>
        <v>0</v>
      </c>
      <c r="G51">
        <f>'Monthly Data'!DJ51</f>
        <v>28</v>
      </c>
      <c r="H51">
        <f>'Monthly Data'!HB51</f>
        <v>2</v>
      </c>
      <c r="I51">
        <f>'Monthly Data'!DG51</f>
        <v>0</v>
      </c>
      <c r="J51">
        <f>'Monthly Data'!DN51</f>
        <v>0</v>
      </c>
      <c r="L51" s="6">
        <f t="shared" si="13"/>
        <v>-1202765.1386973499</v>
      </c>
      <c r="M51" s="6">
        <f t="shared" si="14"/>
        <v>1326373.0282925903</v>
      </c>
      <c r="N51" s="6">
        <f t="shared" si="15"/>
        <v>0</v>
      </c>
      <c r="O51" s="6">
        <f t="shared" si="16"/>
        <v>3148045.9120966517</v>
      </c>
      <c r="P51" s="6">
        <f t="shared" si="17"/>
        <v>4732.8719259176796</v>
      </c>
      <c r="Q51" s="6">
        <f t="shared" si="10"/>
        <v>0</v>
      </c>
      <c r="R51" s="6">
        <f t="shared" si="11"/>
        <v>0</v>
      </c>
      <c r="S51" s="6">
        <f t="shared" si="12"/>
        <v>3276386.6736178095</v>
      </c>
      <c r="T51" s="6">
        <f t="shared" si="18"/>
        <v>90550.423446435016</v>
      </c>
      <c r="U51" s="14">
        <f t="shared" si="19"/>
        <v>2.8422811574689084E-2</v>
      </c>
    </row>
    <row r="52" spans="1:21" x14ac:dyDescent="0.25">
      <c r="A52" s="208">
        <v>42795</v>
      </c>
      <c r="B52">
        <f t="shared" si="1"/>
        <v>3</v>
      </c>
      <c r="C52">
        <f t="shared" si="2"/>
        <v>2017</v>
      </c>
      <c r="D52" s="6">
        <f>'Monthly Data'!AE52</f>
        <v>3193843.6901713731</v>
      </c>
      <c r="E52">
        <f>'Monthly Data'!BP52</f>
        <v>606.5</v>
      </c>
      <c r="F52">
        <f>'Monthly Data'!BO52</f>
        <v>0</v>
      </c>
      <c r="G52">
        <f>'Monthly Data'!DJ52</f>
        <v>31</v>
      </c>
      <c r="H52">
        <f>'Monthly Data'!HB52</f>
        <v>3</v>
      </c>
      <c r="I52">
        <f>'Monthly Data'!DG52</f>
        <v>1</v>
      </c>
      <c r="J52">
        <f>'Monthly Data'!DN52</f>
        <v>0</v>
      </c>
      <c r="L52" s="6">
        <f t="shared" si="13"/>
        <v>-1202765.1386973499</v>
      </c>
      <c r="M52" s="6">
        <f t="shared" si="14"/>
        <v>1225167.8977451355</v>
      </c>
      <c r="N52" s="6">
        <f t="shared" si="15"/>
        <v>0</v>
      </c>
      <c r="O52" s="6">
        <f t="shared" si="16"/>
        <v>3485336.5455355789</v>
      </c>
      <c r="P52" s="6">
        <f t="shared" si="17"/>
        <v>7099.3078888765194</v>
      </c>
      <c r="Q52" s="6">
        <f t="shared" si="10"/>
        <v>-125563.58673689001</v>
      </c>
      <c r="R52" s="6">
        <f t="shared" si="11"/>
        <v>0</v>
      </c>
      <c r="S52" s="6">
        <f t="shared" si="12"/>
        <v>3389275.0257353508</v>
      </c>
      <c r="T52" s="6">
        <f t="shared" si="18"/>
        <v>195431.33556397771</v>
      </c>
      <c r="U52" s="14">
        <f t="shared" si="19"/>
        <v>6.119001257493957E-2</v>
      </c>
    </row>
    <row r="53" spans="1:21" x14ac:dyDescent="0.25">
      <c r="A53" s="208">
        <v>42826</v>
      </c>
      <c r="B53">
        <f t="shared" si="1"/>
        <v>4</v>
      </c>
      <c r="C53">
        <f t="shared" si="2"/>
        <v>2017</v>
      </c>
      <c r="D53" s="6">
        <f>'Monthly Data'!AE53</f>
        <v>2605657.1701713782</v>
      </c>
      <c r="E53">
        <f>'Monthly Data'!BP53</f>
        <v>298.8</v>
      </c>
      <c r="F53">
        <f>'Monthly Data'!BO53</f>
        <v>0</v>
      </c>
      <c r="G53">
        <f>'Monthly Data'!DJ53</f>
        <v>30</v>
      </c>
      <c r="H53">
        <f>'Monthly Data'!HB53</f>
        <v>4</v>
      </c>
      <c r="I53">
        <f>'Monthly Data'!DG53</f>
        <v>1</v>
      </c>
      <c r="J53">
        <f>'Monthly Data'!DN53</f>
        <v>0</v>
      </c>
      <c r="L53" s="6">
        <f t="shared" si="13"/>
        <v>-1202765.1386973499</v>
      </c>
      <c r="M53" s="6">
        <f t="shared" si="14"/>
        <v>603594.67080996954</v>
      </c>
      <c r="N53" s="6">
        <f t="shared" si="15"/>
        <v>0</v>
      </c>
      <c r="O53" s="6">
        <f t="shared" si="16"/>
        <v>3372906.3343892698</v>
      </c>
      <c r="P53" s="6">
        <f t="shared" si="17"/>
        <v>9465.7438518353592</v>
      </c>
      <c r="Q53" s="6">
        <f t="shared" si="10"/>
        <v>-125563.58673689001</v>
      </c>
      <c r="R53" s="6">
        <f t="shared" si="11"/>
        <v>0</v>
      </c>
      <c r="S53" s="6">
        <f t="shared" si="12"/>
        <v>2657638.0236168345</v>
      </c>
      <c r="T53" s="6">
        <f t="shared" si="18"/>
        <v>51980.853445456363</v>
      </c>
      <c r="U53" s="14">
        <f t="shared" si="19"/>
        <v>1.9949229714681729E-2</v>
      </c>
    </row>
    <row r="54" spans="1:21" x14ac:dyDescent="0.25">
      <c r="A54" s="208">
        <v>42856</v>
      </c>
      <c r="B54">
        <f t="shared" ref="B54:B109" si="20">MONTH(A54)</f>
        <v>5</v>
      </c>
      <c r="C54">
        <f t="shared" ref="C54:C109" si="21">YEAR(A54)</f>
        <v>2017</v>
      </c>
      <c r="D54" s="6">
        <f>'Monthly Data'!AE54</f>
        <v>2485385.2501713675</v>
      </c>
      <c r="E54">
        <f>'Monthly Data'!BP54</f>
        <v>114.2</v>
      </c>
      <c r="F54">
        <f>'Monthly Data'!BO54</f>
        <v>1.1000000000000001</v>
      </c>
      <c r="G54">
        <f>'Monthly Data'!DJ54</f>
        <v>31</v>
      </c>
      <c r="H54">
        <f>'Monthly Data'!HB54</f>
        <v>5</v>
      </c>
      <c r="I54">
        <f>'Monthly Data'!DG54</f>
        <v>1</v>
      </c>
      <c r="J54">
        <f>'Monthly Data'!DN54</f>
        <v>0</v>
      </c>
      <c r="L54" s="6">
        <f t="shared" si="13"/>
        <v>-1202765.1386973499</v>
      </c>
      <c r="M54" s="6">
        <f t="shared" si="14"/>
        <v>230691.13589858942</v>
      </c>
      <c r="N54" s="6">
        <f t="shared" si="15"/>
        <v>5714.6467873494121</v>
      </c>
      <c r="O54" s="6">
        <f t="shared" si="16"/>
        <v>3485336.5455355789</v>
      </c>
      <c r="P54" s="6">
        <f t="shared" si="17"/>
        <v>11832.179814794199</v>
      </c>
      <c r="Q54" s="6">
        <f t="shared" si="10"/>
        <v>-125563.58673689001</v>
      </c>
      <c r="R54" s="6">
        <f t="shared" si="11"/>
        <v>0</v>
      </c>
      <c r="S54" s="6">
        <f t="shared" si="12"/>
        <v>2405245.7826020718</v>
      </c>
      <c r="T54" s="6">
        <f t="shared" si="18"/>
        <v>-80139.467569295783</v>
      </c>
      <c r="U54" s="14">
        <f t="shared" si="19"/>
        <v>3.2244283884669454E-2</v>
      </c>
    </row>
    <row r="55" spans="1:21" x14ac:dyDescent="0.25">
      <c r="A55" s="208">
        <v>42887</v>
      </c>
      <c r="B55">
        <f t="shared" si="20"/>
        <v>6</v>
      </c>
      <c r="C55">
        <f t="shared" si="21"/>
        <v>2017</v>
      </c>
      <c r="D55" s="6">
        <f>'Monthly Data'!AE55</f>
        <v>2427147.3701713756</v>
      </c>
      <c r="E55">
        <f>'Monthly Data'!BP55</f>
        <v>5.3</v>
      </c>
      <c r="F55">
        <f>'Monthly Data'!BO55</f>
        <v>49.5</v>
      </c>
      <c r="G55">
        <f>'Monthly Data'!DJ55</f>
        <v>30</v>
      </c>
      <c r="H55">
        <f>'Monthly Data'!HB55</f>
        <v>6</v>
      </c>
      <c r="I55">
        <f>'Monthly Data'!DG55</f>
        <v>0</v>
      </c>
      <c r="J55">
        <f>'Monthly Data'!DN55</f>
        <v>0</v>
      </c>
      <c r="L55" s="6">
        <f t="shared" si="13"/>
        <v>-1202765.1386973499</v>
      </c>
      <c r="M55" s="6">
        <f t="shared" si="14"/>
        <v>10706.331175678843</v>
      </c>
      <c r="N55" s="6">
        <f t="shared" si="15"/>
        <v>257159.10543072352</v>
      </c>
      <c r="O55" s="6">
        <f t="shared" si="16"/>
        <v>3372906.3343892698</v>
      </c>
      <c r="P55" s="6">
        <f t="shared" si="17"/>
        <v>14198.615777753039</v>
      </c>
      <c r="Q55" s="6">
        <f t="shared" si="10"/>
        <v>0</v>
      </c>
      <c r="R55" s="6">
        <f t="shared" si="11"/>
        <v>0</v>
      </c>
      <c r="S55" s="6">
        <f t="shared" si="12"/>
        <v>2452205.2480760752</v>
      </c>
      <c r="T55" s="6">
        <f t="shared" si="18"/>
        <v>25057.87790469965</v>
      </c>
      <c r="U55" s="14">
        <f t="shared" si="19"/>
        <v>1.0324003483533992E-2</v>
      </c>
    </row>
    <row r="56" spans="1:21" x14ac:dyDescent="0.25">
      <c r="A56" s="208">
        <v>42917</v>
      </c>
      <c r="B56">
        <f t="shared" si="20"/>
        <v>7</v>
      </c>
      <c r="C56">
        <f t="shared" si="21"/>
        <v>2017</v>
      </c>
      <c r="D56" s="6">
        <f>'Monthly Data'!AE56</f>
        <v>2761935.4601713601</v>
      </c>
      <c r="E56">
        <f>'Monthly Data'!BP56</f>
        <v>0</v>
      </c>
      <c r="F56">
        <f>'Monthly Data'!BO56</f>
        <v>120.3</v>
      </c>
      <c r="G56">
        <f>'Monthly Data'!DJ56</f>
        <v>31</v>
      </c>
      <c r="H56">
        <f>'Monthly Data'!HB56</f>
        <v>7</v>
      </c>
      <c r="I56">
        <f>'Monthly Data'!DG56</f>
        <v>0</v>
      </c>
      <c r="J56">
        <f>'Monthly Data'!DN56</f>
        <v>0</v>
      </c>
      <c r="L56" s="6">
        <f t="shared" si="13"/>
        <v>-1202765.1386973499</v>
      </c>
      <c r="M56" s="6">
        <f t="shared" si="14"/>
        <v>0</v>
      </c>
      <c r="N56" s="6">
        <f t="shared" si="15"/>
        <v>624974.55319830379</v>
      </c>
      <c r="O56" s="6">
        <f t="shared" si="16"/>
        <v>3485336.5455355789</v>
      </c>
      <c r="P56" s="6">
        <f t="shared" si="17"/>
        <v>16565.051740711879</v>
      </c>
      <c r="Q56" s="6">
        <f t="shared" si="10"/>
        <v>0</v>
      </c>
      <c r="R56" s="6">
        <f t="shared" si="11"/>
        <v>0</v>
      </c>
      <c r="S56" s="6">
        <f t="shared" si="12"/>
        <v>2924111.011777245</v>
      </c>
      <c r="T56" s="6">
        <f t="shared" si="18"/>
        <v>162175.55160588492</v>
      </c>
      <c r="U56" s="14">
        <f t="shared" si="19"/>
        <v>5.8718081557134934E-2</v>
      </c>
    </row>
    <row r="57" spans="1:21" x14ac:dyDescent="0.25">
      <c r="A57" s="208">
        <v>42948</v>
      </c>
      <c r="B57">
        <f t="shared" si="20"/>
        <v>8</v>
      </c>
      <c r="C57">
        <f t="shared" si="21"/>
        <v>2017</v>
      </c>
      <c r="D57" s="6">
        <f>'Monthly Data'!AE57</f>
        <v>2746239.7601713664</v>
      </c>
      <c r="E57">
        <f>'Monthly Data'!BP57</f>
        <v>2.4</v>
      </c>
      <c r="F57">
        <f>'Monthly Data'!BO57</f>
        <v>81.599999999999994</v>
      </c>
      <c r="G57">
        <f>'Monthly Data'!DJ57</f>
        <v>31</v>
      </c>
      <c r="H57">
        <f>'Monthly Data'!HB57</f>
        <v>8</v>
      </c>
      <c r="I57">
        <f>'Monthly Data'!DG57</f>
        <v>0</v>
      </c>
      <c r="J57">
        <f>'Monthly Data'!DN57</f>
        <v>0</v>
      </c>
      <c r="L57" s="6">
        <f t="shared" si="13"/>
        <v>-1202765.1386973499</v>
      </c>
      <c r="M57" s="6">
        <f t="shared" si="14"/>
        <v>4848.1499663451359</v>
      </c>
      <c r="N57" s="6">
        <f t="shared" si="15"/>
        <v>423922.88895246544</v>
      </c>
      <c r="O57" s="6">
        <f t="shared" si="16"/>
        <v>3485336.5455355789</v>
      </c>
      <c r="P57" s="6">
        <f t="shared" si="17"/>
        <v>18931.487703670718</v>
      </c>
      <c r="Q57" s="6">
        <f t="shared" si="10"/>
        <v>0</v>
      </c>
      <c r="R57" s="6">
        <f t="shared" si="11"/>
        <v>0</v>
      </c>
      <c r="S57" s="6">
        <f t="shared" si="12"/>
        <v>2730273.9334607106</v>
      </c>
      <c r="T57" s="6">
        <f t="shared" si="18"/>
        <v>-15965.82671065582</v>
      </c>
      <c r="U57" s="14">
        <f t="shared" si="19"/>
        <v>5.8137045942629369E-3</v>
      </c>
    </row>
    <row r="58" spans="1:21" x14ac:dyDescent="0.25">
      <c r="A58" s="208">
        <v>42979</v>
      </c>
      <c r="B58">
        <f t="shared" si="20"/>
        <v>9</v>
      </c>
      <c r="C58">
        <f t="shared" si="21"/>
        <v>2017</v>
      </c>
      <c r="D58" s="6">
        <f>'Monthly Data'!AE58</f>
        <v>2428924.4901713692</v>
      </c>
      <c r="E58">
        <f>'Monthly Data'!BP58</f>
        <v>55.1</v>
      </c>
      <c r="F58">
        <f>'Monthly Data'!BO58</f>
        <v>21.5</v>
      </c>
      <c r="G58">
        <f>'Monthly Data'!DJ58</f>
        <v>30</v>
      </c>
      <c r="H58">
        <f>'Monthly Data'!HB58</f>
        <v>9</v>
      </c>
      <c r="I58">
        <f>'Monthly Data'!DG58</f>
        <v>0</v>
      </c>
      <c r="J58">
        <f>'Monthly Data'!DN58</f>
        <v>0</v>
      </c>
      <c r="L58" s="6">
        <f t="shared" si="13"/>
        <v>-1202765.1386973499</v>
      </c>
      <c r="M58" s="6">
        <f t="shared" si="14"/>
        <v>111305.44297734043</v>
      </c>
      <c r="N58" s="6">
        <f t="shared" si="15"/>
        <v>111695.36902546577</v>
      </c>
      <c r="O58" s="6">
        <f t="shared" si="16"/>
        <v>3372906.3343892698</v>
      </c>
      <c r="P58" s="6">
        <f t="shared" si="17"/>
        <v>21297.923666629558</v>
      </c>
      <c r="Q58" s="6">
        <f t="shared" si="10"/>
        <v>0</v>
      </c>
      <c r="R58" s="6">
        <f t="shared" si="11"/>
        <v>0</v>
      </c>
      <c r="S58" s="6">
        <f t="shared" si="12"/>
        <v>2414439.9313613554</v>
      </c>
      <c r="T58" s="6">
        <f t="shared" si="18"/>
        <v>-14484.558810013812</v>
      </c>
      <c r="U58" s="14">
        <f t="shared" si="19"/>
        <v>5.9633631546083489E-3</v>
      </c>
    </row>
    <row r="59" spans="1:21" x14ac:dyDescent="0.25">
      <c r="A59" s="208">
        <v>43009</v>
      </c>
      <c r="B59">
        <f t="shared" si="20"/>
        <v>10</v>
      </c>
      <c r="C59">
        <f t="shared" si="21"/>
        <v>2017</v>
      </c>
      <c r="D59" s="6">
        <f>'Monthly Data'!AE59</f>
        <v>2724484.9201713772</v>
      </c>
      <c r="E59">
        <f>'Monthly Data'!BP59</f>
        <v>240.4</v>
      </c>
      <c r="F59">
        <f>'Monthly Data'!BO59</f>
        <v>0</v>
      </c>
      <c r="G59">
        <f>'Monthly Data'!DJ59</f>
        <v>31</v>
      </c>
      <c r="H59">
        <f>'Monthly Data'!HB59</f>
        <v>10</v>
      </c>
      <c r="I59">
        <f>'Monthly Data'!DG59</f>
        <v>0</v>
      </c>
      <c r="J59">
        <f>'Monthly Data'!DN59</f>
        <v>0</v>
      </c>
      <c r="L59" s="6">
        <f t="shared" si="13"/>
        <v>-1202765.1386973499</v>
      </c>
      <c r="M59" s="6">
        <f t="shared" si="14"/>
        <v>485623.02162890451</v>
      </c>
      <c r="N59" s="6">
        <f t="shared" si="15"/>
        <v>0</v>
      </c>
      <c r="O59" s="6">
        <f t="shared" si="16"/>
        <v>3485336.5455355789</v>
      </c>
      <c r="P59" s="6">
        <f t="shared" si="17"/>
        <v>23664.359629588398</v>
      </c>
      <c r="Q59" s="6">
        <f t="shared" si="10"/>
        <v>0</v>
      </c>
      <c r="R59" s="6">
        <f t="shared" si="11"/>
        <v>0</v>
      </c>
      <c r="S59" s="6">
        <f t="shared" si="12"/>
        <v>2791858.7880967217</v>
      </c>
      <c r="T59" s="6">
        <f t="shared" si="18"/>
        <v>67373.867925344501</v>
      </c>
      <c r="U59" s="14">
        <f t="shared" si="19"/>
        <v>2.4729029486096957E-2</v>
      </c>
    </row>
    <row r="60" spans="1:21" x14ac:dyDescent="0.25">
      <c r="A60" s="208">
        <v>43040</v>
      </c>
      <c r="B60">
        <f t="shared" si="20"/>
        <v>11</v>
      </c>
      <c r="C60">
        <f t="shared" si="21"/>
        <v>2017</v>
      </c>
      <c r="D60" s="6">
        <f>'Monthly Data'!AE60</f>
        <v>3253673.7501713838</v>
      </c>
      <c r="E60">
        <f>'Monthly Data'!BP60</f>
        <v>617.29999999999995</v>
      </c>
      <c r="F60">
        <f>'Monthly Data'!BO60</f>
        <v>0</v>
      </c>
      <c r="G60">
        <f>'Monthly Data'!DJ60</f>
        <v>30</v>
      </c>
      <c r="H60">
        <f>'Monthly Data'!HB60</f>
        <v>11</v>
      </c>
      <c r="I60">
        <f>'Monthly Data'!DG60</f>
        <v>0</v>
      </c>
      <c r="J60">
        <f>'Monthly Data'!DN60</f>
        <v>0</v>
      </c>
      <c r="L60" s="6">
        <f t="shared" si="13"/>
        <v>-1202765.1386973499</v>
      </c>
      <c r="M60" s="6">
        <f t="shared" si="14"/>
        <v>1246984.5725936885</v>
      </c>
      <c r="N60" s="6">
        <f t="shared" si="15"/>
        <v>0</v>
      </c>
      <c r="O60" s="6">
        <f t="shared" si="16"/>
        <v>3372906.3343892698</v>
      </c>
      <c r="P60" s="6">
        <f t="shared" si="17"/>
        <v>26030.795592547238</v>
      </c>
      <c r="Q60" s="6">
        <f t="shared" si="10"/>
        <v>0</v>
      </c>
      <c r="R60" s="6">
        <f t="shared" si="11"/>
        <v>0</v>
      </c>
      <c r="S60" s="6">
        <f t="shared" si="12"/>
        <v>3443156.5638781558</v>
      </c>
      <c r="T60" s="6">
        <f t="shared" si="18"/>
        <v>189482.81370677194</v>
      </c>
      <c r="U60" s="14">
        <f t="shared" si="19"/>
        <v>5.8236574486544977E-2</v>
      </c>
    </row>
    <row r="61" spans="1:21" x14ac:dyDescent="0.25">
      <c r="A61" s="208">
        <v>43070</v>
      </c>
      <c r="B61">
        <f t="shared" si="20"/>
        <v>12</v>
      </c>
      <c r="C61">
        <f t="shared" si="21"/>
        <v>2017</v>
      </c>
      <c r="D61" s="6">
        <f>'Monthly Data'!AE61</f>
        <v>4030424.2801713818</v>
      </c>
      <c r="E61">
        <f>'Monthly Data'!BP61</f>
        <v>932.4</v>
      </c>
      <c r="F61">
        <f>'Monthly Data'!BO61</f>
        <v>0</v>
      </c>
      <c r="G61">
        <f>'Monthly Data'!DJ61</f>
        <v>31</v>
      </c>
      <c r="H61">
        <f>'Monthly Data'!HB61</f>
        <v>12</v>
      </c>
      <c r="I61">
        <f>'Monthly Data'!DG61</f>
        <v>0</v>
      </c>
      <c r="J61">
        <f>'Monthly Data'!DN61</f>
        <v>0</v>
      </c>
      <c r="L61" s="6">
        <f t="shared" si="13"/>
        <v>-1202765.1386973499</v>
      </c>
      <c r="M61" s="6">
        <f t="shared" si="14"/>
        <v>1883506.2619250854</v>
      </c>
      <c r="N61" s="6">
        <f t="shared" si="15"/>
        <v>0</v>
      </c>
      <c r="O61" s="6">
        <f t="shared" si="16"/>
        <v>3485336.5455355789</v>
      </c>
      <c r="P61" s="6">
        <f t="shared" si="17"/>
        <v>28397.231555506078</v>
      </c>
      <c r="Q61" s="6">
        <f t="shared" si="10"/>
        <v>0</v>
      </c>
      <c r="R61" s="6">
        <f t="shared" si="11"/>
        <v>0</v>
      </c>
      <c r="S61" s="6">
        <f t="shared" si="12"/>
        <v>4194474.90031882</v>
      </c>
      <c r="T61" s="6">
        <f t="shared" si="18"/>
        <v>164050.62014743825</v>
      </c>
      <c r="U61" s="14">
        <f t="shared" si="19"/>
        <v>4.0703064675975627E-2</v>
      </c>
    </row>
    <row r="62" spans="1:21" x14ac:dyDescent="0.25">
      <c r="A62" s="208">
        <v>43101</v>
      </c>
      <c r="B62">
        <f t="shared" si="20"/>
        <v>1</v>
      </c>
      <c r="C62">
        <f t="shared" si="21"/>
        <v>2018</v>
      </c>
      <c r="D62" s="6">
        <f>'Monthly Data'!AE62</f>
        <v>4288565.5628881892</v>
      </c>
      <c r="E62">
        <f>'Monthly Data'!BP62</f>
        <v>907.5</v>
      </c>
      <c r="F62">
        <f>'Monthly Data'!BO62</f>
        <v>0</v>
      </c>
      <c r="G62">
        <f>'Monthly Data'!DJ62</f>
        <v>31</v>
      </c>
      <c r="H62">
        <f>'Monthly Data'!HB62</f>
        <v>13</v>
      </c>
      <c r="I62">
        <f>'Monthly Data'!DG62</f>
        <v>0</v>
      </c>
      <c r="J62">
        <f>'Monthly Data'!DN62</f>
        <v>0</v>
      </c>
      <c r="L62" s="6">
        <f t="shared" si="13"/>
        <v>-1202765.1386973499</v>
      </c>
      <c r="M62" s="6">
        <f t="shared" si="14"/>
        <v>1833206.7060242547</v>
      </c>
      <c r="N62" s="6">
        <f t="shared" si="15"/>
        <v>0</v>
      </c>
      <c r="O62" s="6">
        <f t="shared" si="16"/>
        <v>3485336.5455355789</v>
      </c>
      <c r="P62" s="6">
        <f t="shared" si="17"/>
        <v>30763.667518464918</v>
      </c>
      <c r="Q62" s="6">
        <f t="shared" si="10"/>
        <v>0</v>
      </c>
      <c r="R62" s="6">
        <f t="shared" si="11"/>
        <v>0</v>
      </c>
      <c r="S62" s="6">
        <f t="shared" si="12"/>
        <v>4146541.7803809484</v>
      </c>
      <c r="T62" s="6">
        <f t="shared" si="18"/>
        <v>-142023.78250724077</v>
      </c>
      <c r="U62" s="14">
        <f t="shared" si="19"/>
        <v>3.3116850010704524E-2</v>
      </c>
    </row>
    <row r="63" spans="1:21" x14ac:dyDescent="0.25">
      <c r="A63" s="208">
        <v>43132</v>
      </c>
      <c r="B63">
        <f t="shared" si="20"/>
        <v>2</v>
      </c>
      <c r="C63">
        <f t="shared" si="21"/>
        <v>2018</v>
      </c>
      <c r="D63" s="6">
        <f>'Monthly Data'!AE63</f>
        <v>3566235.5228881883</v>
      </c>
      <c r="E63">
        <f>'Monthly Data'!BP63</f>
        <v>864.6</v>
      </c>
      <c r="F63">
        <f>'Monthly Data'!BO63</f>
        <v>0</v>
      </c>
      <c r="G63">
        <f>'Monthly Data'!DJ63</f>
        <v>28</v>
      </c>
      <c r="H63">
        <f>'Monthly Data'!HB63</f>
        <v>14</v>
      </c>
      <c r="I63">
        <f>'Monthly Data'!DG63</f>
        <v>0</v>
      </c>
      <c r="J63">
        <f>'Monthly Data'!DN63</f>
        <v>0</v>
      </c>
      <c r="L63" s="6">
        <f t="shared" si="13"/>
        <v>-1202765.1386973499</v>
      </c>
      <c r="M63" s="6">
        <f t="shared" si="14"/>
        <v>1746546.0253758354</v>
      </c>
      <c r="N63" s="6">
        <f t="shared" si="15"/>
        <v>0</v>
      </c>
      <c r="O63" s="6">
        <f t="shared" si="16"/>
        <v>3148045.9120966517</v>
      </c>
      <c r="P63" s="6">
        <f t="shared" si="17"/>
        <v>33130.103481423757</v>
      </c>
      <c r="Q63" s="6">
        <f t="shared" si="10"/>
        <v>0</v>
      </c>
      <c r="R63" s="6">
        <f t="shared" si="11"/>
        <v>0</v>
      </c>
      <c r="S63" s="6">
        <f t="shared" si="12"/>
        <v>3724956.902256561</v>
      </c>
      <c r="T63" s="6">
        <f t="shared" si="18"/>
        <v>158721.37936837273</v>
      </c>
      <c r="U63" s="14">
        <f t="shared" si="19"/>
        <v>4.4506701352082602E-2</v>
      </c>
    </row>
    <row r="64" spans="1:21" x14ac:dyDescent="0.25">
      <c r="A64" s="208">
        <v>43160</v>
      </c>
      <c r="B64">
        <f t="shared" si="20"/>
        <v>3</v>
      </c>
      <c r="C64">
        <f t="shared" si="21"/>
        <v>2018</v>
      </c>
      <c r="D64" s="6">
        <f>'Monthly Data'!AE64</f>
        <v>3237215.6528881835</v>
      </c>
      <c r="E64">
        <f>'Monthly Data'!BP64</f>
        <v>566.4</v>
      </c>
      <c r="F64">
        <f>'Monthly Data'!BO64</f>
        <v>0</v>
      </c>
      <c r="G64">
        <f>'Monthly Data'!DJ64</f>
        <v>31</v>
      </c>
      <c r="H64">
        <f>'Monthly Data'!HB64</f>
        <v>15</v>
      </c>
      <c r="I64">
        <f>'Monthly Data'!DG64</f>
        <v>1</v>
      </c>
      <c r="J64">
        <f>'Monthly Data'!DN64</f>
        <v>0</v>
      </c>
      <c r="L64" s="6">
        <f t="shared" si="13"/>
        <v>-1202765.1386973499</v>
      </c>
      <c r="M64" s="6">
        <f t="shared" si="14"/>
        <v>1144163.3920574521</v>
      </c>
      <c r="N64" s="6">
        <f t="shared" si="15"/>
        <v>0</v>
      </c>
      <c r="O64" s="6">
        <f t="shared" si="16"/>
        <v>3485336.5455355789</v>
      </c>
      <c r="P64" s="6">
        <f t="shared" si="17"/>
        <v>35496.539444382594</v>
      </c>
      <c r="Q64" s="6">
        <f t="shared" si="10"/>
        <v>-125563.58673689001</v>
      </c>
      <c r="R64" s="6">
        <f t="shared" si="11"/>
        <v>0</v>
      </c>
      <c r="S64" s="6">
        <f t="shared" si="12"/>
        <v>3336667.751603174</v>
      </c>
      <c r="T64" s="6">
        <f t="shared" si="18"/>
        <v>99452.098714990541</v>
      </c>
      <c r="U64" s="14">
        <f t="shared" si="19"/>
        <v>3.0721493214782042E-2</v>
      </c>
    </row>
    <row r="65" spans="1:21" x14ac:dyDescent="0.25">
      <c r="A65" s="208">
        <v>43191</v>
      </c>
      <c r="B65">
        <f t="shared" si="20"/>
        <v>4</v>
      </c>
      <c r="C65">
        <f t="shared" si="21"/>
        <v>2018</v>
      </c>
      <c r="D65" s="6">
        <f>'Monthly Data'!AE65</f>
        <v>2815933.172888177</v>
      </c>
      <c r="E65">
        <f>'Monthly Data'!BP65</f>
        <v>444.1</v>
      </c>
      <c r="F65">
        <f>'Monthly Data'!BO65</f>
        <v>0</v>
      </c>
      <c r="G65">
        <f>'Monthly Data'!DJ65</f>
        <v>30</v>
      </c>
      <c r="H65">
        <f>'Monthly Data'!HB65</f>
        <v>16</v>
      </c>
      <c r="I65">
        <f>'Monthly Data'!DG65</f>
        <v>1</v>
      </c>
      <c r="J65">
        <f>'Monthly Data'!DN65</f>
        <v>0</v>
      </c>
      <c r="L65" s="6">
        <f t="shared" si="13"/>
        <v>-1202765.1386973499</v>
      </c>
      <c r="M65" s="6">
        <f t="shared" si="14"/>
        <v>897109.75002244802</v>
      </c>
      <c r="N65" s="6">
        <f t="shared" si="15"/>
        <v>0</v>
      </c>
      <c r="O65" s="6">
        <f t="shared" si="16"/>
        <v>3372906.3343892698</v>
      </c>
      <c r="P65" s="6">
        <f t="shared" si="17"/>
        <v>37862.975407341437</v>
      </c>
      <c r="Q65" s="6">
        <f t="shared" si="10"/>
        <v>-125563.58673689001</v>
      </c>
      <c r="R65" s="6">
        <f t="shared" si="11"/>
        <v>0</v>
      </c>
      <c r="S65" s="6">
        <f t="shared" si="12"/>
        <v>2979550.3343848195</v>
      </c>
      <c r="T65" s="6">
        <f t="shared" si="18"/>
        <v>163617.16149664251</v>
      </c>
      <c r="U65" s="14">
        <f t="shared" si="19"/>
        <v>5.8104064070820152E-2</v>
      </c>
    </row>
    <row r="66" spans="1:21" x14ac:dyDescent="0.25">
      <c r="A66" s="208">
        <v>43221</v>
      </c>
      <c r="B66">
        <f t="shared" si="20"/>
        <v>5</v>
      </c>
      <c r="C66">
        <f t="shared" si="21"/>
        <v>2018</v>
      </c>
      <c r="D66" s="6">
        <f>'Monthly Data'!AE66</f>
        <v>2538073.1328881788</v>
      </c>
      <c r="E66">
        <f>'Monthly Data'!BP66</f>
        <v>75.3</v>
      </c>
      <c r="F66">
        <f>'Monthly Data'!BO66</f>
        <v>43.3</v>
      </c>
      <c r="G66">
        <f>'Monthly Data'!DJ66</f>
        <v>31</v>
      </c>
      <c r="H66">
        <f>'Monthly Data'!HB66</f>
        <v>17</v>
      </c>
      <c r="I66">
        <f>'Monthly Data'!DG66</f>
        <v>1</v>
      </c>
      <c r="J66">
        <f>'Monthly Data'!DN66</f>
        <v>0</v>
      </c>
      <c r="L66" s="6">
        <f t="shared" ref="L66:L97" si="22">$Y$9</f>
        <v>-1202765.1386973499</v>
      </c>
      <c r="M66" s="6">
        <f t="shared" ref="M66:M97" si="23">E66*$Y$10</f>
        <v>152110.70519407865</v>
      </c>
      <c r="N66" s="6">
        <f t="shared" ref="N66:N97" si="24">F66*$Y$11</f>
        <v>224949.27808384501</v>
      </c>
      <c r="O66" s="6">
        <f t="shared" ref="O66:O97" si="25">G66*$Y$12</f>
        <v>3485336.5455355789</v>
      </c>
      <c r="P66" s="6">
        <f t="shared" ref="P66:P97" si="26">H66*$Y$13</f>
        <v>40229.41137030028</v>
      </c>
      <c r="Q66" s="6">
        <f t="shared" si="10"/>
        <v>-125563.58673689001</v>
      </c>
      <c r="R66" s="6">
        <f t="shared" si="11"/>
        <v>0</v>
      </c>
      <c r="S66" s="6">
        <f t="shared" si="12"/>
        <v>2574297.2147495626</v>
      </c>
      <c r="T66" s="6">
        <f t="shared" ref="T66:T97" si="27">S66-D66</f>
        <v>36224.081861383747</v>
      </c>
      <c r="U66" s="14">
        <f t="shared" ref="U66:U97" si="28">ABS(S66-D66)/D66</f>
        <v>1.4272276630643366E-2</v>
      </c>
    </row>
    <row r="67" spans="1:21" x14ac:dyDescent="0.25">
      <c r="A67" s="208">
        <v>43252</v>
      </c>
      <c r="B67">
        <f t="shared" si="20"/>
        <v>6</v>
      </c>
      <c r="C67">
        <f t="shared" si="21"/>
        <v>2018</v>
      </c>
      <c r="D67" s="6">
        <f>'Monthly Data'!AE67</f>
        <v>2751481.0828881785</v>
      </c>
      <c r="E67">
        <f>'Monthly Data'!BP67</f>
        <v>9.9</v>
      </c>
      <c r="F67">
        <f>'Monthly Data'!BO67</f>
        <v>102.9</v>
      </c>
      <c r="G67">
        <f>'Monthly Data'!DJ67</f>
        <v>30</v>
      </c>
      <c r="H67">
        <f>'Monthly Data'!HB67</f>
        <v>18</v>
      </c>
      <c r="I67">
        <f>'Monthly Data'!DG67</f>
        <v>0</v>
      </c>
      <c r="J67">
        <f>'Monthly Data'!DN67</f>
        <v>0</v>
      </c>
      <c r="L67" s="6">
        <f t="shared" si="22"/>
        <v>-1202765.1386973499</v>
      </c>
      <c r="M67" s="6">
        <f t="shared" si="23"/>
        <v>19998.618611173686</v>
      </c>
      <c r="N67" s="6">
        <f t="shared" si="24"/>
        <v>534579.23128932226</v>
      </c>
      <c r="O67" s="6">
        <f t="shared" si="25"/>
        <v>3372906.3343892698</v>
      </c>
      <c r="P67" s="6">
        <f t="shared" si="26"/>
        <v>42595.847333259117</v>
      </c>
      <c r="Q67" s="6">
        <f t="shared" ref="Q67:Q121" si="29">I67*$Y$14</f>
        <v>0</v>
      </c>
      <c r="R67" s="6">
        <f t="shared" ref="R67:R121" si="30">J67*$Y$15</f>
        <v>0</v>
      </c>
      <c r="S67" s="6">
        <f t="shared" ref="S67:S121" si="31">SUM(L67:R67)</f>
        <v>2767314.892925675</v>
      </c>
      <c r="T67" s="6">
        <f t="shared" si="27"/>
        <v>15833.8100374965</v>
      </c>
      <c r="U67" s="14">
        <f t="shared" si="28"/>
        <v>5.754649790605154E-3</v>
      </c>
    </row>
    <row r="68" spans="1:21" x14ac:dyDescent="0.25">
      <c r="A68" s="208">
        <v>43282</v>
      </c>
      <c r="B68">
        <f t="shared" si="20"/>
        <v>7</v>
      </c>
      <c r="C68">
        <f t="shared" si="21"/>
        <v>2018</v>
      </c>
      <c r="D68" s="6">
        <f>'Monthly Data'!AE68</f>
        <v>3112005.4728881856</v>
      </c>
      <c r="E68">
        <f>'Monthly Data'!BP68</f>
        <v>0</v>
      </c>
      <c r="F68">
        <f>'Monthly Data'!BO68</f>
        <v>143.9</v>
      </c>
      <c r="G68">
        <f>'Monthly Data'!DJ68</f>
        <v>31</v>
      </c>
      <c r="H68">
        <f>'Monthly Data'!HB68</f>
        <v>19</v>
      </c>
      <c r="I68">
        <f>'Monthly Data'!DG68</f>
        <v>0</v>
      </c>
      <c r="J68">
        <f>'Monthly Data'!DN68</f>
        <v>0</v>
      </c>
      <c r="L68" s="6">
        <f t="shared" si="22"/>
        <v>-1202765.1386973499</v>
      </c>
      <c r="M68" s="6">
        <f t="shared" si="23"/>
        <v>0</v>
      </c>
      <c r="N68" s="6">
        <f t="shared" si="24"/>
        <v>747579.70245416393</v>
      </c>
      <c r="O68" s="6">
        <f t="shared" si="25"/>
        <v>3485336.5455355789</v>
      </c>
      <c r="P68" s="6">
        <f t="shared" si="26"/>
        <v>44962.283296217953</v>
      </c>
      <c r="Q68" s="6">
        <f t="shared" si="29"/>
        <v>0</v>
      </c>
      <c r="R68" s="6">
        <f t="shared" si="30"/>
        <v>0</v>
      </c>
      <c r="S68" s="6">
        <f t="shared" si="31"/>
        <v>3075113.3925886108</v>
      </c>
      <c r="T68" s="6">
        <f t="shared" si="27"/>
        <v>-36892.080299574882</v>
      </c>
      <c r="U68" s="14">
        <f t="shared" si="28"/>
        <v>1.1854760739008641E-2</v>
      </c>
    </row>
    <row r="69" spans="1:21" x14ac:dyDescent="0.25">
      <c r="A69" s="208">
        <v>43313</v>
      </c>
      <c r="B69">
        <f t="shared" si="20"/>
        <v>8</v>
      </c>
      <c r="C69">
        <f t="shared" si="21"/>
        <v>2018</v>
      </c>
      <c r="D69" s="6">
        <f>'Monthly Data'!AE69</f>
        <v>2860918.0628881883</v>
      </c>
      <c r="E69">
        <f>'Monthly Data'!BP69</f>
        <v>3.9</v>
      </c>
      <c r="F69">
        <f>'Monthly Data'!BO69</f>
        <v>113</v>
      </c>
      <c r="G69">
        <f>'Monthly Data'!DJ69</f>
        <v>31</v>
      </c>
      <c r="H69">
        <f>'Monthly Data'!HB69</f>
        <v>20</v>
      </c>
      <c r="I69">
        <f>'Monthly Data'!DG69</f>
        <v>0</v>
      </c>
      <c r="J69">
        <f>'Monthly Data'!DN69</f>
        <v>0</v>
      </c>
      <c r="L69" s="6">
        <f t="shared" si="22"/>
        <v>-1202765.1386973499</v>
      </c>
      <c r="M69" s="6">
        <f t="shared" si="23"/>
        <v>7878.2436953108463</v>
      </c>
      <c r="N69" s="6">
        <f t="shared" si="24"/>
        <v>587050.07906407595</v>
      </c>
      <c r="O69" s="6">
        <f t="shared" si="25"/>
        <v>3485336.5455355789</v>
      </c>
      <c r="P69" s="6">
        <f t="shared" si="26"/>
        <v>47328.719259176796</v>
      </c>
      <c r="Q69" s="6">
        <f t="shared" si="29"/>
        <v>0</v>
      </c>
      <c r="R69" s="6">
        <f t="shared" si="30"/>
        <v>0</v>
      </c>
      <c r="S69" s="6">
        <f t="shared" si="31"/>
        <v>2924828.4488567924</v>
      </c>
      <c r="T69" s="6">
        <f t="shared" si="27"/>
        <v>63910.385968604125</v>
      </c>
      <c r="U69" s="14">
        <f t="shared" si="28"/>
        <v>2.2339117920799362E-2</v>
      </c>
    </row>
    <row r="70" spans="1:21" x14ac:dyDescent="0.25">
      <c r="A70" s="208">
        <v>43344</v>
      </c>
      <c r="B70">
        <f t="shared" si="20"/>
        <v>9</v>
      </c>
      <c r="C70">
        <f t="shared" si="21"/>
        <v>2018</v>
      </c>
      <c r="D70" s="6">
        <f>'Monthly Data'!AE70</f>
        <v>2537095.3628881732</v>
      </c>
      <c r="E70">
        <f>'Monthly Data'!BP70</f>
        <v>115.8</v>
      </c>
      <c r="F70">
        <f>'Monthly Data'!BO70</f>
        <v>18</v>
      </c>
      <c r="G70">
        <f>'Monthly Data'!DJ70</f>
        <v>30</v>
      </c>
      <c r="H70">
        <f>'Monthly Data'!HB70</f>
        <v>21</v>
      </c>
      <c r="I70">
        <f>'Monthly Data'!DG70</f>
        <v>0</v>
      </c>
      <c r="J70">
        <f>'Monthly Data'!DN70</f>
        <v>0</v>
      </c>
      <c r="L70" s="6">
        <f t="shared" si="22"/>
        <v>-1202765.1386973499</v>
      </c>
      <c r="M70" s="6">
        <f t="shared" si="23"/>
        <v>233923.23587615282</v>
      </c>
      <c r="N70" s="6">
        <f t="shared" si="24"/>
        <v>93512.401974808556</v>
      </c>
      <c r="O70" s="6">
        <f t="shared" si="25"/>
        <v>3372906.3343892698</v>
      </c>
      <c r="P70" s="6">
        <f t="shared" si="26"/>
        <v>49695.15522213564</v>
      </c>
      <c r="Q70" s="6">
        <f t="shared" si="29"/>
        <v>0</v>
      </c>
      <c r="R70" s="6">
        <f t="shared" si="30"/>
        <v>0</v>
      </c>
      <c r="S70" s="6">
        <f t="shared" si="31"/>
        <v>2547271.9887650167</v>
      </c>
      <c r="T70" s="6">
        <f t="shared" si="27"/>
        <v>10176.625876843464</v>
      </c>
      <c r="U70" s="14">
        <f t="shared" si="28"/>
        <v>4.011132583230383E-3</v>
      </c>
    </row>
    <row r="71" spans="1:21" x14ac:dyDescent="0.25">
      <c r="A71" s="208">
        <v>43374</v>
      </c>
      <c r="B71">
        <f t="shared" si="20"/>
        <v>10</v>
      </c>
      <c r="C71">
        <f t="shared" si="21"/>
        <v>2018</v>
      </c>
      <c r="D71" s="6">
        <f>'Monthly Data'!AE71</f>
        <v>2935509.5128881787</v>
      </c>
      <c r="E71">
        <f>'Monthly Data'!BP71</f>
        <v>368.7</v>
      </c>
      <c r="F71">
        <f>'Monthly Data'!BO71</f>
        <v>0</v>
      </c>
      <c r="G71">
        <f>'Monthly Data'!DJ71</f>
        <v>31</v>
      </c>
      <c r="H71">
        <f>'Monthly Data'!HB71</f>
        <v>22</v>
      </c>
      <c r="I71">
        <f>'Monthly Data'!DG71</f>
        <v>0</v>
      </c>
      <c r="J71">
        <f>'Monthly Data'!DN71</f>
        <v>0</v>
      </c>
      <c r="L71" s="6">
        <f t="shared" si="22"/>
        <v>-1202765.1386973499</v>
      </c>
      <c r="M71" s="6">
        <f t="shared" si="23"/>
        <v>744797.03857977153</v>
      </c>
      <c r="N71" s="6">
        <f t="shared" si="24"/>
        <v>0</v>
      </c>
      <c r="O71" s="6">
        <f t="shared" si="25"/>
        <v>3485336.5455355789</v>
      </c>
      <c r="P71" s="6">
        <f t="shared" si="26"/>
        <v>52061.591185094476</v>
      </c>
      <c r="Q71" s="6">
        <f t="shared" si="29"/>
        <v>0</v>
      </c>
      <c r="R71" s="6">
        <f t="shared" si="30"/>
        <v>0</v>
      </c>
      <c r="S71" s="6">
        <f t="shared" si="31"/>
        <v>3079430.0366030945</v>
      </c>
      <c r="T71" s="6">
        <f t="shared" si="27"/>
        <v>143920.52371491585</v>
      </c>
      <c r="U71" s="14">
        <f t="shared" si="28"/>
        <v>4.9027442453530266E-2</v>
      </c>
    </row>
    <row r="72" spans="1:21" x14ac:dyDescent="0.25">
      <c r="A72" s="208">
        <v>43405</v>
      </c>
      <c r="B72">
        <f t="shared" si="20"/>
        <v>11</v>
      </c>
      <c r="C72">
        <f t="shared" si="21"/>
        <v>2018</v>
      </c>
      <c r="D72" s="6">
        <f>'Monthly Data'!AE72</f>
        <v>3314619.2328881845</v>
      </c>
      <c r="E72">
        <f>'Monthly Data'!BP72</f>
        <v>663.5</v>
      </c>
      <c r="F72">
        <f>'Monthly Data'!BO72</f>
        <v>0</v>
      </c>
      <c r="G72">
        <f>'Monthly Data'!DJ72</f>
        <v>30</v>
      </c>
      <c r="H72">
        <f>'Monthly Data'!HB72</f>
        <v>23</v>
      </c>
      <c r="I72">
        <f>'Monthly Data'!DG72</f>
        <v>0</v>
      </c>
      <c r="J72">
        <f>'Monthly Data'!DN72</f>
        <v>0</v>
      </c>
      <c r="L72" s="6">
        <f t="shared" si="22"/>
        <v>-1202765.1386973499</v>
      </c>
      <c r="M72" s="6">
        <f t="shared" si="23"/>
        <v>1340311.4594458325</v>
      </c>
      <c r="N72" s="6">
        <f t="shared" si="24"/>
        <v>0</v>
      </c>
      <c r="O72" s="6">
        <f t="shared" si="25"/>
        <v>3372906.3343892698</v>
      </c>
      <c r="P72" s="6">
        <f t="shared" si="26"/>
        <v>54428.027148053312</v>
      </c>
      <c r="Q72" s="6">
        <f t="shared" si="29"/>
        <v>0</v>
      </c>
      <c r="R72" s="6">
        <f t="shared" si="30"/>
        <v>0</v>
      </c>
      <c r="S72" s="6">
        <f t="shared" si="31"/>
        <v>3564880.6822858057</v>
      </c>
      <c r="T72" s="6">
        <f t="shared" si="27"/>
        <v>250261.44939762121</v>
      </c>
      <c r="U72" s="14">
        <f t="shared" si="28"/>
        <v>7.5502322231913374E-2</v>
      </c>
    </row>
    <row r="73" spans="1:21" x14ac:dyDescent="0.25">
      <c r="A73" s="208">
        <v>43435</v>
      </c>
      <c r="B73">
        <f t="shared" si="20"/>
        <v>12</v>
      </c>
      <c r="C73">
        <f t="shared" si="21"/>
        <v>2018</v>
      </c>
      <c r="D73" s="6">
        <f>'Monthly Data'!AE73</f>
        <v>3786599.5728881801</v>
      </c>
      <c r="E73">
        <f>'Monthly Data'!BP73</f>
        <v>747.4</v>
      </c>
      <c r="F73">
        <f>'Monthly Data'!BO73</f>
        <v>0</v>
      </c>
      <c r="G73">
        <f>'Monthly Data'!DJ73</f>
        <v>31</v>
      </c>
      <c r="H73">
        <f>'Monthly Data'!HB73</f>
        <v>24</v>
      </c>
      <c r="I73">
        <f>'Monthly Data'!DG73</f>
        <v>0</v>
      </c>
      <c r="J73">
        <f>'Monthly Data'!DN73</f>
        <v>0</v>
      </c>
      <c r="L73" s="6">
        <f t="shared" si="22"/>
        <v>-1202765.1386973499</v>
      </c>
      <c r="M73" s="6">
        <f t="shared" si="23"/>
        <v>1509794.7020193145</v>
      </c>
      <c r="N73" s="6">
        <f t="shared" si="24"/>
        <v>0</v>
      </c>
      <c r="O73" s="6">
        <f t="shared" si="25"/>
        <v>3485336.5455355789</v>
      </c>
      <c r="P73" s="6">
        <f t="shared" si="26"/>
        <v>56794.463111012155</v>
      </c>
      <c r="Q73" s="6">
        <f t="shared" si="29"/>
        <v>0</v>
      </c>
      <c r="R73" s="6">
        <f t="shared" si="30"/>
        <v>0</v>
      </c>
      <c r="S73" s="6">
        <f t="shared" si="31"/>
        <v>3849160.5719685555</v>
      </c>
      <c r="T73" s="6">
        <f t="shared" si="27"/>
        <v>62560.999080375303</v>
      </c>
      <c r="U73" s="14">
        <f t="shared" si="28"/>
        <v>1.6521683340458865E-2</v>
      </c>
    </row>
    <row r="74" spans="1:21" x14ac:dyDescent="0.25">
      <c r="A74" s="208">
        <v>43466</v>
      </c>
      <c r="B74">
        <f t="shared" si="20"/>
        <v>1</v>
      </c>
      <c r="C74">
        <f t="shared" si="21"/>
        <v>2019</v>
      </c>
      <c r="D74" s="6">
        <f>'Monthly Data'!AE74</f>
        <v>4285205.7962031886</v>
      </c>
      <c r="E74">
        <f>'Monthly Data'!BP74</f>
        <v>1000.8</v>
      </c>
      <c r="F74">
        <f>'Monthly Data'!BO74</f>
        <v>0</v>
      </c>
      <c r="G74">
        <f>'Monthly Data'!DJ74</f>
        <v>31</v>
      </c>
      <c r="H74">
        <f>'Monthly Data'!HB74</f>
        <v>25</v>
      </c>
      <c r="I74">
        <f>'Monthly Data'!DG74</f>
        <v>0</v>
      </c>
      <c r="J74">
        <f>'Monthly Data'!DN74</f>
        <v>0</v>
      </c>
      <c r="L74" s="6">
        <f t="shared" si="22"/>
        <v>-1202765.1386973499</v>
      </c>
      <c r="M74" s="6">
        <f t="shared" si="23"/>
        <v>2021678.5359659218</v>
      </c>
      <c r="N74" s="6">
        <f t="shared" si="24"/>
        <v>0</v>
      </c>
      <c r="O74" s="6">
        <f t="shared" si="25"/>
        <v>3485336.5455355789</v>
      </c>
      <c r="P74" s="6">
        <f t="shared" si="26"/>
        <v>59160.899073970999</v>
      </c>
      <c r="Q74" s="6">
        <f t="shared" si="29"/>
        <v>0</v>
      </c>
      <c r="R74" s="6">
        <f t="shared" si="30"/>
        <v>0</v>
      </c>
      <c r="S74" s="6">
        <f t="shared" si="31"/>
        <v>4363410.8418781217</v>
      </c>
      <c r="T74" s="6">
        <f t="shared" si="27"/>
        <v>78205.045674933121</v>
      </c>
      <c r="U74" s="14">
        <f t="shared" si="28"/>
        <v>1.8250009309757065E-2</v>
      </c>
    </row>
    <row r="75" spans="1:21" x14ac:dyDescent="0.25">
      <c r="A75" s="208">
        <v>43497</v>
      </c>
      <c r="B75">
        <f t="shared" si="20"/>
        <v>2</v>
      </c>
      <c r="C75">
        <f t="shared" si="21"/>
        <v>2019</v>
      </c>
      <c r="D75" s="6">
        <f>'Monthly Data'!AE75</f>
        <v>3895326.6662031952</v>
      </c>
      <c r="E75">
        <f>'Monthly Data'!BP75</f>
        <v>873.9</v>
      </c>
      <c r="F75">
        <f>'Monthly Data'!BO75</f>
        <v>0</v>
      </c>
      <c r="G75">
        <f>'Monthly Data'!DJ75</f>
        <v>28</v>
      </c>
      <c r="H75">
        <f>'Monthly Data'!HB75</f>
        <v>26</v>
      </c>
      <c r="I75">
        <f>'Monthly Data'!DG75</f>
        <v>0</v>
      </c>
      <c r="J75">
        <f>'Monthly Data'!DN75</f>
        <v>0</v>
      </c>
      <c r="L75" s="6">
        <f t="shared" si="22"/>
        <v>-1202765.1386973499</v>
      </c>
      <c r="M75" s="6">
        <f t="shared" si="23"/>
        <v>1765332.6064954228</v>
      </c>
      <c r="N75" s="6">
        <f t="shared" si="24"/>
        <v>0</v>
      </c>
      <c r="O75" s="6">
        <f t="shared" si="25"/>
        <v>3148045.9120966517</v>
      </c>
      <c r="P75" s="6">
        <f t="shared" si="26"/>
        <v>61527.335036929835</v>
      </c>
      <c r="Q75" s="6">
        <f t="shared" si="29"/>
        <v>0</v>
      </c>
      <c r="R75" s="6">
        <f t="shared" si="30"/>
        <v>0</v>
      </c>
      <c r="S75" s="6">
        <f t="shared" si="31"/>
        <v>3772140.7149316543</v>
      </c>
      <c r="T75" s="6">
        <f t="shared" si="27"/>
        <v>-123185.95127154095</v>
      </c>
      <c r="U75" s="14">
        <f t="shared" si="28"/>
        <v>3.162403614062264E-2</v>
      </c>
    </row>
    <row r="76" spans="1:21" x14ac:dyDescent="0.25">
      <c r="A76" s="208">
        <v>43525</v>
      </c>
      <c r="B76">
        <f t="shared" si="20"/>
        <v>3</v>
      </c>
      <c r="C76">
        <f t="shared" si="21"/>
        <v>2019</v>
      </c>
      <c r="D76" s="6">
        <f>'Monthly Data'!AE76</f>
        <v>3468572.0462031956</v>
      </c>
      <c r="E76">
        <f>'Monthly Data'!BP76</f>
        <v>653.29999999999995</v>
      </c>
      <c r="F76">
        <f>'Monthly Data'!BO76</f>
        <v>0</v>
      </c>
      <c r="G76">
        <f>'Monthly Data'!DJ76</f>
        <v>31</v>
      </c>
      <c r="H76">
        <f>'Monthly Data'!HB76</f>
        <v>27</v>
      </c>
      <c r="I76">
        <f>'Monthly Data'!DG76</f>
        <v>1</v>
      </c>
      <c r="J76">
        <f>'Monthly Data'!DN76</f>
        <v>0</v>
      </c>
      <c r="L76" s="6">
        <f t="shared" si="22"/>
        <v>-1202765.1386973499</v>
      </c>
      <c r="M76" s="6">
        <f t="shared" si="23"/>
        <v>1319706.8220888656</v>
      </c>
      <c r="N76" s="6">
        <f t="shared" si="24"/>
        <v>0</v>
      </c>
      <c r="O76" s="6">
        <f t="shared" si="25"/>
        <v>3485336.5455355789</v>
      </c>
      <c r="P76" s="6">
        <f t="shared" si="26"/>
        <v>63893.770999888671</v>
      </c>
      <c r="Q76" s="6">
        <f t="shared" si="29"/>
        <v>-125563.58673689001</v>
      </c>
      <c r="R76" s="6">
        <f t="shared" si="30"/>
        <v>0</v>
      </c>
      <c r="S76" s="6">
        <f t="shared" si="31"/>
        <v>3540608.4131900934</v>
      </c>
      <c r="T76" s="6">
        <f t="shared" si="27"/>
        <v>72036.366986897774</v>
      </c>
      <c r="U76" s="14">
        <f t="shared" si="28"/>
        <v>2.0768306388720098E-2</v>
      </c>
    </row>
    <row r="77" spans="1:21" x14ac:dyDescent="0.25">
      <c r="A77" s="208">
        <v>43556</v>
      </c>
      <c r="B77">
        <f t="shared" si="20"/>
        <v>4</v>
      </c>
      <c r="C77">
        <f t="shared" si="21"/>
        <v>2019</v>
      </c>
      <c r="D77" s="6">
        <f>'Monthly Data'!AE77</f>
        <v>2797522.226203199</v>
      </c>
      <c r="E77">
        <f>'Monthly Data'!BP77</f>
        <v>337.5</v>
      </c>
      <c r="F77">
        <f>'Monthly Data'!BO77</f>
        <v>0</v>
      </c>
      <c r="G77">
        <f>'Monthly Data'!DJ77</f>
        <v>30</v>
      </c>
      <c r="H77">
        <f>'Monthly Data'!HB77</f>
        <v>28</v>
      </c>
      <c r="I77">
        <f>'Monthly Data'!DG77</f>
        <v>1</v>
      </c>
      <c r="J77">
        <f>'Monthly Data'!DN77</f>
        <v>0</v>
      </c>
      <c r="L77" s="6">
        <f t="shared" si="22"/>
        <v>-1202765.1386973499</v>
      </c>
      <c r="M77" s="6">
        <f t="shared" si="23"/>
        <v>681771.0890172848</v>
      </c>
      <c r="N77" s="6">
        <f t="shared" si="24"/>
        <v>0</v>
      </c>
      <c r="O77" s="6">
        <f t="shared" si="25"/>
        <v>3372906.3343892698</v>
      </c>
      <c r="P77" s="6">
        <f t="shared" si="26"/>
        <v>66260.206962847515</v>
      </c>
      <c r="Q77" s="6">
        <f t="shared" si="29"/>
        <v>-125563.58673689001</v>
      </c>
      <c r="R77" s="6">
        <f t="shared" si="30"/>
        <v>0</v>
      </c>
      <c r="S77" s="6">
        <f t="shared" si="31"/>
        <v>2792608.9049351625</v>
      </c>
      <c r="T77" s="6">
        <f t="shared" si="27"/>
        <v>-4913.3212680364959</v>
      </c>
      <c r="U77" s="14">
        <f t="shared" si="28"/>
        <v>1.7563117897743611E-3</v>
      </c>
    </row>
    <row r="78" spans="1:21" x14ac:dyDescent="0.25">
      <c r="A78" s="208">
        <v>43586</v>
      </c>
      <c r="B78">
        <f t="shared" si="20"/>
        <v>5</v>
      </c>
      <c r="C78">
        <f t="shared" si="21"/>
        <v>2019</v>
      </c>
      <c r="D78" s="6">
        <f>'Monthly Data'!AE78</f>
        <v>2592204.7662031972</v>
      </c>
      <c r="E78">
        <f>'Monthly Data'!BP78</f>
        <v>155.24</v>
      </c>
      <c r="F78">
        <f>'Monthly Data'!BO78</f>
        <v>0.7</v>
      </c>
      <c r="G78">
        <f>'Monthly Data'!DJ78</f>
        <v>31</v>
      </c>
      <c r="H78">
        <f>'Monthly Data'!HB78</f>
        <v>29</v>
      </c>
      <c r="I78">
        <f>'Monthly Data'!DG78</f>
        <v>1</v>
      </c>
      <c r="J78">
        <f>'Monthly Data'!DN78</f>
        <v>0</v>
      </c>
      <c r="L78" s="6">
        <f t="shared" si="22"/>
        <v>-1202765.1386973499</v>
      </c>
      <c r="M78" s="6">
        <f t="shared" si="23"/>
        <v>313594.50032309123</v>
      </c>
      <c r="N78" s="6">
        <f t="shared" si="24"/>
        <v>3636.5934101314433</v>
      </c>
      <c r="O78" s="6">
        <f t="shared" si="25"/>
        <v>3485336.5455355789</v>
      </c>
      <c r="P78" s="6">
        <f t="shared" si="26"/>
        <v>68626.642925806358</v>
      </c>
      <c r="Q78" s="6">
        <f t="shared" si="29"/>
        <v>-125563.58673689001</v>
      </c>
      <c r="R78" s="6">
        <f t="shared" si="30"/>
        <v>0</v>
      </c>
      <c r="S78" s="6">
        <f t="shared" si="31"/>
        <v>2542865.5567603679</v>
      </c>
      <c r="T78" s="6">
        <f t="shared" si="27"/>
        <v>-49339.209442829248</v>
      </c>
      <c r="U78" s="14">
        <f t="shared" si="28"/>
        <v>1.9033685180317138E-2</v>
      </c>
    </row>
    <row r="79" spans="1:21" x14ac:dyDescent="0.25">
      <c r="A79" s="208">
        <v>43617</v>
      </c>
      <c r="B79">
        <f t="shared" si="20"/>
        <v>6</v>
      </c>
      <c r="C79">
        <f t="shared" si="21"/>
        <v>2019</v>
      </c>
      <c r="D79" s="6">
        <f>'Monthly Data'!AE79</f>
        <v>2584379.146203198</v>
      </c>
      <c r="E79">
        <f>'Monthly Data'!BP79</f>
        <v>17.2</v>
      </c>
      <c r="F79">
        <f>'Monthly Data'!BO79</f>
        <v>72.2</v>
      </c>
      <c r="G79">
        <f>'Monthly Data'!DJ79</f>
        <v>30</v>
      </c>
      <c r="H79">
        <f>'Monthly Data'!HB79</f>
        <v>30</v>
      </c>
      <c r="I79">
        <f>'Monthly Data'!DG79</f>
        <v>0</v>
      </c>
      <c r="J79">
        <f>'Monthly Data'!DN79</f>
        <v>0</v>
      </c>
      <c r="L79" s="6">
        <f t="shared" si="22"/>
        <v>-1202765.1386973499</v>
      </c>
      <c r="M79" s="6">
        <f t="shared" si="23"/>
        <v>34745.074758806812</v>
      </c>
      <c r="N79" s="6">
        <f t="shared" si="24"/>
        <v>375088.6345878432</v>
      </c>
      <c r="O79" s="6">
        <f t="shared" si="25"/>
        <v>3372906.3343892698</v>
      </c>
      <c r="P79" s="6">
        <f t="shared" si="26"/>
        <v>70993.078888765187</v>
      </c>
      <c r="Q79" s="6">
        <f t="shared" si="29"/>
        <v>0</v>
      </c>
      <c r="R79" s="6">
        <f t="shared" si="30"/>
        <v>0</v>
      </c>
      <c r="S79" s="6">
        <f t="shared" si="31"/>
        <v>2650967.9839273351</v>
      </c>
      <c r="T79" s="6">
        <f t="shared" si="27"/>
        <v>66588.83772413712</v>
      </c>
      <c r="U79" s="14">
        <f t="shared" si="28"/>
        <v>2.5765893453352274E-2</v>
      </c>
    </row>
    <row r="80" spans="1:21" x14ac:dyDescent="0.25">
      <c r="A80" s="208">
        <v>43647</v>
      </c>
      <c r="B80">
        <f t="shared" si="20"/>
        <v>7</v>
      </c>
      <c r="C80">
        <f t="shared" si="21"/>
        <v>2019</v>
      </c>
      <c r="D80" s="6">
        <f>'Monthly Data'!AE80</f>
        <v>3074702.6162031852</v>
      </c>
      <c r="E80">
        <f>'Monthly Data'!BP80</f>
        <v>0</v>
      </c>
      <c r="F80">
        <f>'Monthly Data'!BO80</f>
        <v>129.9</v>
      </c>
      <c r="G80">
        <f>'Monthly Data'!DJ80</f>
        <v>31</v>
      </c>
      <c r="H80">
        <f>'Monthly Data'!HB80</f>
        <v>31</v>
      </c>
      <c r="I80">
        <f>'Monthly Data'!DG80</f>
        <v>0</v>
      </c>
      <c r="J80">
        <f>'Monthly Data'!DN80</f>
        <v>0</v>
      </c>
      <c r="L80" s="6">
        <f t="shared" si="22"/>
        <v>-1202765.1386973499</v>
      </c>
      <c r="M80" s="6">
        <f t="shared" si="23"/>
        <v>0</v>
      </c>
      <c r="N80" s="6">
        <f t="shared" si="24"/>
        <v>674847.83425153513</v>
      </c>
      <c r="O80" s="6">
        <f t="shared" si="25"/>
        <v>3485336.5455355789</v>
      </c>
      <c r="P80" s="6">
        <f t="shared" si="26"/>
        <v>73359.51485172403</v>
      </c>
      <c r="Q80" s="6">
        <f t="shared" si="29"/>
        <v>0</v>
      </c>
      <c r="R80" s="6">
        <f t="shared" si="30"/>
        <v>0</v>
      </c>
      <c r="S80" s="6">
        <f t="shared" si="31"/>
        <v>3030778.7559414878</v>
      </c>
      <c r="T80" s="6">
        <f t="shared" si="27"/>
        <v>-43923.860261697322</v>
      </c>
      <c r="U80" s="14">
        <f t="shared" si="28"/>
        <v>1.4285563758337371E-2</v>
      </c>
    </row>
    <row r="81" spans="1:21" x14ac:dyDescent="0.25">
      <c r="A81" s="208">
        <v>43678</v>
      </c>
      <c r="B81">
        <f t="shared" si="20"/>
        <v>8</v>
      </c>
      <c r="C81">
        <f t="shared" si="21"/>
        <v>2019</v>
      </c>
      <c r="D81" s="6">
        <f>'Monthly Data'!AE81</f>
        <v>2844241.2762032002</v>
      </c>
      <c r="E81">
        <f>'Monthly Data'!BP81</f>
        <v>4.5999999999999996</v>
      </c>
      <c r="F81">
        <f>'Monthly Data'!BO81</f>
        <v>86</v>
      </c>
      <c r="G81">
        <f>'Monthly Data'!DJ81</f>
        <v>31</v>
      </c>
      <c r="H81">
        <f>'Monthly Data'!HB81</f>
        <v>32</v>
      </c>
      <c r="I81">
        <f>'Monthly Data'!DG81</f>
        <v>0</v>
      </c>
      <c r="J81">
        <f>'Monthly Data'!DN81</f>
        <v>0</v>
      </c>
      <c r="L81" s="6">
        <f t="shared" si="22"/>
        <v>-1202765.1386973499</v>
      </c>
      <c r="M81" s="6">
        <f t="shared" si="23"/>
        <v>9292.2874354948435</v>
      </c>
      <c r="N81" s="6">
        <f t="shared" si="24"/>
        <v>446781.47610186308</v>
      </c>
      <c r="O81" s="6">
        <f t="shared" si="25"/>
        <v>3485336.5455355789</v>
      </c>
      <c r="P81" s="6">
        <f t="shared" si="26"/>
        <v>75725.950814682874</v>
      </c>
      <c r="Q81" s="6">
        <f t="shared" si="29"/>
        <v>0</v>
      </c>
      <c r="R81" s="6">
        <f t="shared" si="30"/>
        <v>0</v>
      </c>
      <c r="S81" s="6">
        <f t="shared" si="31"/>
        <v>2814371.1211902699</v>
      </c>
      <c r="T81" s="6">
        <f t="shared" si="27"/>
        <v>-29870.155012930278</v>
      </c>
      <c r="U81" s="14">
        <f t="shared" si="28"/>
        <v>1.0501976489422226E-2</v>
      </c>
    </row>
    <row r="82" spans="1:21" x14ac:dyDescent="0.25">
      <c r="A82" s="208">
        <v>43709</v>
      </c>
      <c r="B82">
        <f t="shared" si="20"/>
        <v>9</v>
      </c>
      <c r="C82">
        <f t="shared" si="21"/>
        <v>2019</v>
      </c>
      <c r="D82" s="6">
        <f>'Monthly Data'!AE82</f>
        <v>2545163.4762031892</v>
      </c>
      <c r="E82">
        <f>'Monthly Data'!BP82</f>
        <v>79.400000000000006</v>
      </c>
      <c r="F82">
        <f>'Monthly Data'!BO82</f>
        <v>19.8</v>
      </c>
      <c r="G82">
        <f>'Monthly Data'!DJ82</f>
        <v>30</v>
      </c>
      <c r="H82">
        <f>'Monthly Data'!HB82</f>
        <v>33</v>
      </c>
      <c r="I82">
        <f>'Monthly Data'!DG82</f>
        <v>0</v>
      </c>
      <c r="J82">
        <f>'Monthly Data'!DN82</f>
        <v>0</v>
      </c>
      <c r="L82" s="6">
        <f t="shared" si="22"/>
        <v>-1202765.1386973499</v>
      </c>
      <c r="M82" s="6">
        <f t="shared" si="23"/>
        <v>160392.96138658494</v>
      </c>
      <c r="N82" s="6">
        <f t="shared" si="24"/>
        <v>102863.64217228942</v>
      </c>
      <c r="O82" s="6">
        <f t="shared" si="25"/>
        <v>3372906.3343892698</v>
      </c>
      <c r="P82" s="6">
        <f t="shared" si="26"/>
        <v>78092.386777641717</v>
      </c>
      <c r="Q82" s="6">
        <f t="shared" si="29"/>
        <v>0</v>
      </c>
      <c r="R82" s="6">
        <f t="shared" si="30"/>
        <v>0</v>
      </c>
      <c r="S82" s="6">
        <f t="shared" si="31"/>
        <v>2511490.1860284358</v>
      </c>
      <c r="T82" s="6">
        <f t="shared" si="27"/>
        <v>-33673.290174753405</v>
      </c>
      <c r="U82" s="14">
        <f t="shared" si="28"/>
        <v>1.3230305436013239E-2</v>
      </c>
    </row>
    <row r="83" spans="1:21" x14ac:dyDescent="0.25">
      <c r="A83" s="208">
        <v>43739</v>
      </c>
      <c r="B83">
        <f t="shared" si="20"/>
        <v>10</v>
      </c>
      <c r="C83">
        <f t="shared" si="21"/>
        <v>2019</v>
      </c>
      <c r="D83" s="6">
        <f>'Monthly Data'!AE83</f>
        <v>3003280.7462031962</v>
      </c>
      <c r="E83">
        <f>'Monthly Data'!BP83</f>
        <v>322.8</v>
      </c>
      <c r="F83">
        <f>'Monthly Data'!BO83</f>
        <v>0</v>
      </c>
      <c r="G83">
        <f>'Monthly Data'!DJ83</f>
        <v>31</v>
      </c>
      <c r="H83">
        <f>'Monthly Data'!HB83</f>
        <v>34</v>
      </c>
      <c r="I83">
        <f>'Monthly Data'!DG83</f>
        <v>0</v>
      </c>
      <c r="J83">
        <f>'Monthly Data'!DN83</f>
        <v>0</v>
      </c>
      <c r="L83" s="6">
        <f t="shared" si="22"/>
        <v>-1202765.1386973499</v>
      </c>
      <c r="M83" s="6">
        <f t="shared" si="23"/>
        <v>652076.17047342088</v>
      </c>
      <c r="N83" s="6">
        <f t="shared" si="24"/>
        <v>0</v>
      </c>
      <c r="O83" s="6">
        <f t="shared" si="25"/>
        <v>3485336.5455355789</v>
      </c>
      <c r="P83" s="6">
        <f t="shared" si="26"/>
        <v>80458.822740600561</v>
      </c>
      <c r="Q83" s="6">
        <f t="shared" si="29"/>
        <v>0</v>
      </c>
      <c r="R83" s="6">
        <f t="shared" si="30"/>
        <v>0</v>
      </c>
      <c r="S83" s="6">
        <f t="shared" si="31"/>
        <v>3015106.4000522504</v>
      </c>
      <c r="T83" s="6">
        <f t="shared" si="27"/>
        <v>11825.653849054128</v>
      </c>
      <c r="U83" s="14">
        <f t="shared" si="28"/>
        <v>3.9375785510576532E-3</v>
      </c>
    </row>
    <row r="84" spans="1:21" x14ac:dyDescent="0.25">
      <c r="A84" s="208">
        <v>43770</v>
      </c>
      <c r="B84">
        <f t="shared" si="20"/>
        <v>11</v>
      </c>
      <c r="C84">
        <f t="shared" si="21"/>
        <v>2019</v>
      </c>
      <c r="D84" s="6">
        <f>'Monthly Data'!AE84</f>
        <v>3409057.6362031819</v>
      </c>
      <c r="E84">
        <f>'Monthly Data'!BP84</f>
        <v>608.70000000000005</v>
      </c>
      <c r="F84">
        <f>'Monthly Data'!BO84</f>
        <v>0</v>
      </c>
      <c r="G84">
        <f>'Monthly Data'!DJ84</f>
        <v>30</v>
      </c>
      <c r="H84">
        <f>'Monthly Data'!HB84</f>
        <v>35</v>
      </c>
      <c r="I84">
        <f>'Monthly Data'!DG84</f>
        <v>0</v>
      </c>
      <c r="J84">
        <f>'Monthly Data'!DN84</f>
        <v>0</v>
      </c>
      <c r="L84" s="6">
        <f t="shared" si="22"/>
        <v>-1202765.1386973499</v>
      </c>
      <c r="M84" s="6">
        <f t="shared" si="23"/>
        <v>1229612.0352142854</v>
      </c>
      <c r="N84" s="6">
        <f t="shared" si="24"/>
        <v>0</v>
      </c>
      <c r="O84" s="6">
        <f t="shared" si="25"/>
        <v>3372906.3343892698</v>
      </c>
      <c r="P84" s="6">
        <f t="shared" si="26"/>
        <v>82825.25870355939</v>
      </c>
      <c r="Q84" s="6">
        <f t="shared" si="29"/>
        <v>0</v>
      </c>
      <c r="R84" s="6">
        <f t="shared" si="30"/>
        <v>0</v>
      </c>
      <c r="S84" s="6">
        <f t="shared" si="31"/>
        <v>3482578.4896097644</v>
      </c>
      <c r="T84" s="6">
        <f t="shared" si="27"/>
        <v>73520.853406582493</v>
      </c>
      <c r="U84" s="14">
        <f t="shared" si="28"/>
        <v>2.1566327487635532E-2</v>
      </c>
    </row>
    <row r="85" spans="1:21" x14ac:dyDescent="0.25">
      <c r="A85" s="208">
        <v>43800</v>
      </c>
      <c r="B85">
        <f t="shared" si="20"/>
        <v>12</v>
      </c>
      <c r="C85">
        <f t="shared" si="21"/>
        <v>2019</v>
      </c>
      <c r="D85" s="6">
        <f>'Monthly Data'!AE85</f>
        <v>3963285.6762032011</v>
      </c>
      <c r="E85">
        <f>'Monthly Data'!BP85</f>
        <v>807.5</v>
      </c>
      <c r="F85">
        <f>'Monthly Data'!BO85</f>
        <v>0</v>
      </c>
      <c r="G85">
        <f>'Monthly Data'!DJ85</f>
        <v>31</v>
      </c>
      <c r="H85">
        <f>'Monthly Data'!HB85</f>
        <v>36</v>
      </c>
      <c r="I85">
        <f>'Monthly Data'!DG85</f>
        <v>0</v>
      </c>
      <c r="J85">
        <f>'Monthly Data'!DN85</f>
        <v>0</v>
      </c>
      <c r="L85" s="6">
        <f t="shared" si="22"/>
        <v>-1202765.1386973499</v>
      </c>
      <c r="M85" s="6">
        <f t="shared" si="23"/>
        <v>1631200.4574265406</v>
      </c>
      <c r="N85" s="6">
        <f t="shared" si="24"/>
        <v>0</v>
      </c>
      <c r="O85" s="6">
        <f t="shared" si="25"/>
        <v>3485336.5455355789</v>
      </c>
      <c r="P85" s="6">
        <f t="shared" si="26"/>
        <v>85191.694666518233</v>
      </c>
      <c r="Q85" s="6">
        <f t="shared" si="29"/>
        <v>0</v>
      </c>
      <c r="R85" s="6">
        <f t="shared" si="30"/>
        <v>0</v>
      </c>
      <c r="S85" s="6">
        <f t="shared" si="31"/>
        <v>3998963.5589312878</v>
      </c>
      <c r="T85" s="6">
        <f t="shared" si="27"/>
        <v>35677.882728086784</v>
      </c>
      <c r="U85" s="14">
        <f t="shared" si="28"/>
        <v>9.0020971595128462E-3</v>
      </c>
    </row>
    <row r="86" spans="1:21" x14ac:dyDescent="0.25">
      <c r="A86" s="208">
        <v>43831</v>
      </c>
      <c r="B86">
        <f t="shared" si="20"/>
        <v>1</v>
      </c>
      <c r="C86">
        <f t="shared" si="21"/>
        <v>2020</v>
      </c>
      <c r="D86" s="6">
        <f>'Monthly Data'!AE86</f>
        <v>4030396.5683218595</v>
      </c>
      <c r="E86">
        <f>'Monthly Data'!BP86</f>
        <v>821.1</v>
      </c>
      <c r="F86">
        <f>'Monthly Data'!BO86</f>
        <v>0</v>
      </c>
      <c r="G86">
        <f>'Monthly Data'!DJ86</f>
        <v>31</v>
      </c>
      <c r="H86">
        <f>'Monthly Data'!HB86</f>
        <v>37</v>
      </c>
      <c r="I86">
        <f>'Monthly Data'!DG86</f>
        <v>0</v>
      </c>
      <c r="J86">
        <f>'Monthly Data'!DN86</f>
        <v>0</v>
      </c>
      <c r="L86" s="6">
        <f t="shared" si="22"/>
        <v>-1202765.1386973499</v>
      </c>
      <c r="M86" s="6">
        <f t="shared" si="23"/>
        <v>1658673.3072358298</v>
      </c>
      <c r="N86" s="6">
        <f t="shared" si="24"/>
        <v>0</v>
      </c>
      <c r="O86" s="6">
        <f t="shared" si="25"/>
        <v>3485336.5455355789</v>
      </c>
      <c r="P86" s="6">
        <f t="shared" si="26"/>
        <v>87558.130629477077</v>
      </c>
      <c r="Q86" s="6">
        <f t="shared" si="29"/>
        <v>0</v>
      </c>
      <c r="R86" s="6">
        <f t="shared" si="30"/>
        <v>0</v>
      </c>
      <c r="S86" s="6">
        <f t="shared" si="31"/>
        <v>4028802.8447035355</v>
      </c>
      <c r="T86" s="6">
        <f t="shared" si="27"/>
        <v>-1593.7236183239147</v>
      </c>
      <c r="U86" s="14">
        <f t="shared" si="28"/>
        <v>3.9542600617772336E-4</v>
      </c>
    </row>
    <row r="87" spans="1:21" x14ac:dyDescent="0.25">
      <c r="A87" s="208">
        <v>43862</v>
      </c>
      <c r="B87">
        <f t="shared" si="20"/>
        <v>2</v>
      </c>
      <c r="C87">
        <f t="shared" si="21"/>
        <v>2020</v>
      </c>
      <c r="D87" s="6">
        <f>'Monthly Data'!AE87</f>
        <v>3631748.8283218495</v>
      </c>
      <c r="E87">
        <f>'Monthly Data'!BP87</f>
        <v>775.6</v>
      </c>
      <c r="F87">
        <f>'Monthly Data'!BO87</f>
        <v>0</v>
      </c>
      <c r="G87">
        <f>'Monthly Data'!DJ87</f>
        <v>29</v>
      </c>
      <c r="H87">
        <f>'Monthly Data'!HB87</f>
        <v>38</v>
      </c>
      <c r="I87">
        <f>'Monthly Data'!DG87</f>
        <v>0</v>
      </c>
      <c r="J87">
        <f>'Monthly Data'!DN87</f>
        <v>0</v>
      </c>
      <c r="L87" s="6">
        <f t="shared" si="22"/>
        <v>-1202765.1386973499</v>
      </c>
      <c r="M87" s="6">
        <f t="shared" si="23"/>
        <v>1566760.46412387</v>
      </c>
      <c r="N87" s="6">
        <f t="shared" si="24"/>
        <v>0</v>
      </c>
      <c r="O87" s="6">
        <f t="shared" si="25"/>
        <v>3260476.1232429608</v>
      </c>
      <c r="P87" s="6">
        <f t="shared" si="26"/>
        <v>89924.566592435905</v>
      </c>
      <c r="Q87" s="6">
        <f t="shared" si="29"/>
        <v>0</v>
      </c>
      <c r="R87" s="6">
        <f t="shared" si="30"/>
        <v>0</v>
      </c>
      <c r="S87" s="6">
        <f t="shared" si="31"/>
        <v>3714396.0152619169</v>
      </c>
      <c r="T87" s="6">
        <f t="shared" si="27"/>
        <v>82647.186940067448</v>
      </c>
      <c r="U87" s="14">
        <f t="shared" si="28"/>
        <v>2.2756856502727057E-2</v>
      </c>
    </row>
    <row r="88" spans="1:21" x14ac:dyDescent="0.25">
      <c r="A88" s="208">
        <v>43891</v>
      </c>
      <c r="B88">
        <f t="shared" si="20"/>
        <v>3</v>
      </c>
      <c r="C88">
        <f t="shared" si="21"/>
        <v>2020</v>
      </c>
      <c r="D88" s="6">
        <f>'Monthly Data'!AE88</f>
        <v>3459845.6483218516</v>
      </c>
      <c r="E88">
        <f>'Monthly Data'!BP88</f>
        <v>565</v>
      </c>
      <c r="F88">
        <f>'Monthly Data'!BO88</f>
        <v>0</v>
      </c>
      <c r="G88">
        <f>'Monthly Data'!DJ88</f>
        <v>31</v>
      </c>
      <c r="H88">
        <f>'Monthly Data'!HB88</f>
        <v>39</v>
      </c>
      <c r="I88">
        <f>'Monthly Data'!DG88</f>
        <v>1</v>
      </c>
      <c r="J88">
        <f>'Monthly Data'!DN88</f>
        <v>0.5</v>
      </c>
      <c r="L88" s="6">
        <f t="shared" si="22"/>
        <v>-1202765.1386973499</v>
      </c>
      <c r="M88" s="6">
        <f t="shared" si="23"/>
        <v>1141335.3045770843</v>
      </c>
      <c r="N88" s="6">
        <f t="shared" si="24"/>
        <v>0</v>
      </c>
      <c r="O88" s="6">
        <f t="shared" si="25"/>
        <v>3485336.5455355789</v>
      </c>
      <c r="P88" s="6">
        <f t="shared" si="26"/>
        <v>92291.002555394749</v>
      </c>
      <c r="Q88" s="6">
        <f t="shared" si="29"/>
        <v>-125563.58673689001</v>
      </c>
      <c r="R88" s="6">
        <f t="shared" si="30"/>
        <v>87134.685261385501</v>
      </c>
      <c r="S88" s="6">
        <f t="shared" si="31"/>
        <v>3477768.8124952032</v>
      </c>
      <c r="T88" s="6">
        <f t="shared" si="27"/>
        <v>17923.164173351601</v>
      </c>
      <c r="U88" s="14">
        <f t="shared" si="28"/>
        <v>5.1803363488324905E-3</v>
      </c>
    </row>
    <row r="89" spans="1:21" x14ac:dyDescent="0.25">
      <c r="A89" s="208">
        <v>43922</v>
      </c>
      <c r="B89">
        <f t="shared" si="20"/>
        <v>4</v>
      </c>
      <c r="C89">
        <f t="shared" si="21"/>
        <v>2020</v>
      </c>
      <c r="D89" s="6">
        <f>'Monthly Data'!AE89</f>
        <v>3078909.078321863</v>
      </c>
      <c r="E89">
        <f>'Monthly Data'!BP89</f>
        <v>393.8</v>
      </c>
      <c r="F89">
        <f>'Monthly Data'!BO89</f>
        <v>0</v>
      </c>
      <c r="G89">
        <f>'Monthly Data'!DJ89</f>
        <v>30</v>
      </c>
      <c r="H89">
        <f>'Monthly Data'!HB89</f>
        <v>40</v>
      </c>
      <c r="I89">
        <f>'Monthly Data'!DG89</f>
        <v>1</v>
      </c>
      <c r="J89">
        <f>'Monthly Data'!DN89</f>
        <v>1</v>
      </c>
      <c r="L89" s="6">
        <f t="shared" si="22"/>
        <v>-1202765.1386973499</v>
      </c>
      <c r="M89" s="6">
        <f t="shared" si="23"/>
        <v>795500.60697779781</v>
      </c>
      <c r="N89" s="6">
        <f t="shared" si="24"/>
        <v>0</v>
      </c>
      <c r="O89" s="6">
        <f t="shared" si="25"/>
        <v>3372906.3343892698</v>
      </c>
      <c r="P89" s="6">
        <f t="shared" si="26"/>
        <v>94657.438518353592</v>
      </c>
      <c r="Q89" s="6">
        <f t="shared" si="29"/>
        <v>-125563.58673689001</v>
      </c>
      <c r="R89" s="6">
        <f t="shared" si="30"/>
        <v>174269.370522771</v>
      </c>
      <c r="S89" s="6">
        <f t="shared" si="31"/>
        <v>3109005.0249739527</v>
      </c>
      <c r="T89" s="6">
        <f t="shared" si="27"/>
        <v>30095.946652089711</v>
      </c>
      <c r="U89" s="14">
        <f t="shared" si="28"/>
        <v>9.7748734654071988E-3</v>
      </c>
    </row>
    <row r="90" spans="1:21" x14ac:dyDescent="0.25">
      <c r="A90" s="208">
        <v>43952</v>
      </c>
      <c r="B90">
        <f t="shared" si="20"/>
        <v>5</v>
      </c>
      <c r="C90">
        <f t="shared" si="21"/>
        <v>2020</v>
      </c>
      <c r="D90" s="6">
        <f>'Monthly Data'!AE90</f>
        <v>2818922.1083218721</v>
      </c>
      <c r="E90">
        <f>'Monthly Data'!BP90</f>
        <v>148.80000000000001</v>
      </c>
      <c r="F90">
        <f>'Monthly Data'!BO90</f>
        <v>22</v>
      </c>
      <c r="G90">
        <f>'Monthly Data'!DJ90</f>
        <v>31</v>
      </c>
      <c r="H90">
        <f>'Monthly Data'!HB90</f>
        <v>41</v>
      </c>
      <c r="I90">
        <f>'Monthly Data'!DG90</f>
        <v>1</v>
      </c>
      <c r="J90">
        <f>'Monthly Data'!DN90</f>
        <v>1</v>
      </c>
      <c r="L90" s="6">
        <f t="shared" si="22"/>
        <v>-1202765.1386973499</v>
      </c>
      <c r="M90" s="6">
        <f t="shared" si="23"/>
        <v>300585.29791339848</v>
      </c>
      <c r="N90" s="6">
        <f t="shared" si="24"/>
        <v>114292.93574698824</v>
      </c>
      <c r="O90" s="6">
        <f t="shared" si="25"/>
        <v>3485336.5455355789</v>
      </c>
      <c r="P90" s="6">
        <f t="shared" si="26"/>
        <v>97023.874481312436</v>
      </c>
      <c r="Q90" s="6">
        <f t="shared" si="29"/>
        <v>-125563.58673689001</v>
      </c>
      <c r="R90" s="6">
        <f t="shared" si="30"/>
        <v>174269.370522771</v>
      </c>
      <c r="S90" s="6">
        <f t="shared" si="31"/>
        <v>2843179.2987658093</v>
      </c>
      <c r="T90" s="6">
        <f t="shared" si="27"/>
        <v>24257.190443937201</v>
      </c>
      <c r="U90" s="14">
        <f t="shared" si="28"/>
        <v>8.6051297310863646E-3</v>
      </c>
    </row>
    <row r="91" spans="1:21" x14ac:dyDescent="0.25">
      <c r="A91" s="208">
        <v>43983</v>
      </c>
      <c r="B91">
        <f t="shared" si="20"/>
        <v>6</v>
      </c>
      <c r="C91">
        <f t="shared" si="21"/>
        <v>2020</v>
      </c>
      <c r="D91" s="6">
        <f>'Monthly Data'!AE91</f>
        <v>2976371.9783218578</v>
      </c>
      <c r="E91">
        <f>'Monthly Data'!BP91</f>
        <v>16.600000000000001</v>
      </c>
      <c r="F91">
        <f>'Monthly Data'!BO91</f>
        <v>85.4</v>
      </c>
      <c r="G91">
        <f>'Monthly Data'!DJ91</f>
        <v>30</v>
      </c>
      <c r="H91">
        <f>'Monthly Data'!HB91</f>
        <v>42</v>
      </c>
      <c r="I91">
        <f>'Monthly Data'!DG91</f>
        <v>0</v>
      </c>
      <c r="J91">
        <f>'Monthly Data'!DN91</f>
        <v>1</v>
      </c>
      <c r="L91" s="6">
        <f t="shared" si="22"/>
        <v>-1202765.1386973499</v>
      </c>
      <c r="M91" s="6">
        <f t="shared" si="23"/>
        <v>33533.037267220527</v>
      </c>
      <c r="N91" s="6">
        <f t="shared" si="24"/>
        <v>443664.3960360362</v>
      </c>
      <c r="O91" s="6">
        <f t="shared" si="25"/>
        <v>3372906.3343892698</v>
      </c>
      <c r="P91" s="6">
        <f t="shared" si="26"/>
        <v>99390.310444271279</v>
      </c>
      <c r="Q91" s="6">
        <f t="shared" si="29"/>
        <v>0</v>
      </c>
      <c r="R91" s="6">
        <f t="shared" si="30"/>
        <v>174269.370522771</v>
      </c>
      <c r="S91" s="6">
        <f t="shared" si="31"/>
        <v>2920998.3099622186</v>
      </c>
      <c r="T91" s="6">
        <f t="shared" si="27"/>
        <v>-55373.668359639123</v>
      </c>
      <c r="U91" s="14">
        <f t="shared" si="28"/>
        <v>1.8604417983688983E-2</v>
      </c>
    </row>
    <row r="92" spans="1:21" x14ac:dyDescent="0.25">
      <c r="A92" s="208">
        <v>44013</v>
      </c>
      <c r="B92">
        <f t="shared" si="20"/>
        <v>7</v>
      </c>
      <c r="C92">
        <f t="shared" si="21"/>
        <v>2020</v>
      </c>
      <c r="D92" s="6">
        <f>'Monthly Data'!AE92</f>
        <v>3484374.4583218512</v>
      </c>
      <c r="E92">
        <f>'Monthly Data'!BP92</f>
        <v>0</v>
      </c>
      <c r="F92">
        <f>'Monthly Data'!BO92</f>
        <v>166.9</v>
      </c>
      <c r="G92">
        <f>'Monthly Data'!DJ92</f>
        <v>31</v>
      </c>
      <c r="H92">
        <f>'Monthly Data'!HB92</f>
        <v>43</v>
      </c>
      <c r="I92">
        <f>'Monthly Data'!DG92</f>
        <v>0</v>
      </c>
      <c r="J92">
        <f>'Monthly Data'!DN92</f>
        <v>1</v>
      </c>
      <c r="L92" s="6">
        <f t="shared" si="22"/>
        <v>-1202765.1386973499</v>
      </c>
      <c r="M92" s="6">
        <f t="shared" si="23"/>
        <v>0</v>
      </c>
      <c r="N92" s="6">
        <f t="shared" si="24"/>
        <v>867067.77164419717</v>
      </c>
      <c r="O92" s="6">
        <f t="shared" si="25"/>
        <v>3485336.5455355789</v>
      </c>
      <c r="P92" s="6">
        <f t="shared" si="26"/>
        <v>101756.74640723011</v>
      </c>
      <c r="Q92" s="6">
        <f t="shared" si="29"/>
        <v>0</v>
      </c>
      <c r="R92" s="6">
        <f t="shared" si="30"/>
        <v>174269.370522771</v>
      </c>
      <c r="S92" s="6">
        <f t="shared" si="31"/>
        <v>3425665.2954124273</v>
      </c>
      <c r="T92" s="6">
        <f t="shared" si="27"/>
        <v>-58709.162909423932</v>
      </c>
      <c r="U92" s="14">
        <f t="shared" si="28"/>
        <v>1.6849269104589726E-2</v>
      </c>
    </row>
    <row r="93" spans="1:21" x14ac:dyDescent="0.25">
      <c r="A93" s="208">
        <v>44044</v>
      </c>
      <c r="B93">
        <f t="shared" si="20"/>
        <v>8</v>
      </c>
      <c r="C93">
        <f t="shared" si="21"/>
        <v>2020</v>
      </c>
      <c r="D93" s="6">
        <f>'Monthly Data'!AE93</f>
        <v>3214421.3483218644</v>
      </c>
      <c r="E93">
        <f>'Monthly Data'!BP93</f>
        <v>0.7</v>
      </c>
      <c r="F93">
        <f>'Monthly Data'!BO93</f>
        <v>115.2</v>
      </c>
      <c r="G93">
        <f>'Monthly Data'!DJ93</f>
        <v>31</v>
      </c>
      <c r="H93">
        <f>'Monthly Data'!HB93</f>
        <v>44</v>
      </c>
      <c r="I93">
        <f>'Monthly Data'!DG93</f>
        <v>0</v>
      </c>
      <c r="J93">
        <f>'Monthly Data'!DN93</f>
        <v>1</v>
      </c>
      <c r="L93" s="6">
        <f t="shared" si="22"/>
        <v>-1202765.1386973499</v>
      </c>
      <c r="M93" s="6">
        <f t="shared" si="23"/>
        <v>1414.0437401839979</v>
      </c>
      <c r="N93" s="6">
        <f t="shared" si="24"/>
        <v>598479.3726387748</v>
      </c>
      <c r="O93" s="6">
        <f t="shared" si="25"/>
        <v>3485336.5455355789</v>
      </c>
      <c r="P93" s="6">
        <f t="shared" si="26"/>
        <v>104123.18237018895</v>
      </c>
      <c r="Q93" s="6">
        <f t="shared" si="29"/>
        <v>0</v>
      </c>
      <c r="R93" s="6">
        <f t="shared" si="30"/>
        <v>174269.370522771</v>
      </c>
      <c r="S93" s="6">
        <f t="shared" si="31"/>
        <v>3160857.3761101482</v>
      </c>
      <c r="T93" s="6">
        <f t="shared" si="27"/>
        <v>-53563.972211716231</v>
      </c>
      <c r="U93" s="14">
        <f t="shared" si="28"/>
        <v>1.6663643750275639E-2</v>
      </c>
    </row>
    <row r="94" spans="1:21" x14ac:dyDescent="0.25">
      <c r="A94" s="208">
        <v>44075</v>
      </c>
      <c r="B94">
        <f t="shared" si="20"/>
        <v>9</v>
      </c>
      <c r="C94">
        <f t="shared" si="21"/>
        <v>2020</v>
      </c>
      <c r="D94" s="6">
        <f>'Monthly Data'!AE94</f>
        <v>2636023.2283218615</v>
      </c>
      <c r="E94">
        <f>'Monthly Data'!BP94</f>
        <v>73.599999999999994</v>
      </c>
      <c r="F94">
        <f>'Monthly Data'!BO94</f>
        <v>2</v>
      </c>
      <c r="G94">
        <f>'Monthly Data'!DJ94</f>
        <v>30</v>
      </c>
      <c r="H94">
        <f>'Monthly Data'!HB94</f>
        <v>45</v>
      </c>
      <c r="I94">
        <f>'Monthly Data'!DG94</f>
        <v>0</v>
      </c>
      <c r="J94">
        <f>'Monthly Data'!DN94</f>
        <v>1</v>
      </c>
      <c r="L94" s="6">
        <f t="shared" si="22"/>
        <v>-1202765.1386973499</v>
      </c>
      <c r="M94" s="6">
        <f t="shared" si="23"/>
        <v>148676.5989679175</v>
      </c>
      <c r="N94" s="6">
        <f t="shared" si="24"/>
        <v>10390.266886089839</v>
      </c>
      <c r="O94" s="6">
        <f t="shared" si="25"/>
        <v>3372906.3343892698</v>
      </c>
      <c r="P94" s="6">
        <f t="shared" si="26"/>
        <v>106489.6183331478</v>
      </c>
      <c r="Q94" s="6">
        <f t="shared" si="29"/>
        <v>0</v>
      </c>
      <c r="R94" s="6">
        <f t="shared" si="30"/>
        <v>174269.370522771</v>
      </c>
      <c r="S94" s="6">
        <f t="shared" si="31"/>
        <v>2609967.0504018459</v>
      </c>
      <c r="T94" s="6">
        <f t="shared" si="27"/>
        <v>-26056.177920015529</v>
      </c>
      <c r="U94" s="14">
        <f t="shared" si="28"/>
        <v>9.8846541411561645E-3</v>
      </c>
    </row>
    <row r="95" spans="1:21" x14ac:dyDescent="0.25">
      <c r="A95" s="208">
        <v>44105</v>
      </c>
      <c r="B95">
        <f t="shared" si="20"/>
        <v>10</v>
      </c>
      <c r="C95">
        <f t="shared" si="21"/>
        <v>2020</v>
      </c>
      <c r="D95" s="6">
        <f>'Monthly Data'!AE95</f>
        <v>3046148.4283218691</v>
      </c>
      <c r="E95">
        <f>'Monthly Data'!BP95</f>
        <v>387.3</v>
      </c>
      <c r="F95">
        <f>'Monthly Data'!BO95</f>
        <v>0</v>
      </c>
      <c r="G95">
        <f>'Monthly Data'!DJ95</f>
        <v>31</v>
      </c>
      <c r="H95">
        <f>'Monthly Data'!HB95</f>
        <v>46</v>
      </c>
      <c r="I95">
        <f>'Monthly Data'!DG95</f>
        <v>0</v>
      </c>
      <c r="J95">
        <f>'Monthly Data'!DN95</f>
        <v>1</v>
      </c>
      <c r="L95" s="6">
        <f t="shared" si="22"/>
        <v>-1202765.1386973499</v>
      </c>
      <c r="M95" s="6">
        <f t="shared" si="23"/>
        <v>782370.20081894635</v>
      </c>
      <c r="N95" s="6">
        <f t="shared" si="24"/>
        <v>0</v>
      </c>
      <c r="O95" s="6">
        <f t="shared" si="25"/>
        <v>3485336.5455355789</v>
      </c>
      <c r="P95" s="6">
        <f t="shared" si="26"/>
        <v>108856.05429610662</v>
      </c>
      <c r="Q95" s="6">
        <f t="shared" si="29"/>
        <v>0</v>
      </c>
      <c r="R95" s="6">
        <f t="shared" si="30"/>
        <v>174269.370522771</v>
      </c>
      <c r="S95" s="6">
        <f t="shared" si="31"/>
        <v>3348067.0324760531</v>
      </c>
      <c r="T95" s="6">
        <f t="shared" si="27"/>
        <v>301918.60415418399</v>
      </c>
      <c r="U95" s="14">
        <f t="shared" si="28"/>
        <v>9.9114869566783295E-2</v>
      </c>
    </row>
    <row r="96" spans="1:21" x14ac:dyDescent="0.25">
      <c r="A96" s="208">
        <v>44136</v>
      </c>
      <c r="B96">
        <f t="shared" si="20"/>
        <v>11</v>
      </c>
      <c r="C96">
        <f t="shared" si="21"/>
        <v>2020</v>
      </c>
      <c r="D96" s="6">
        <f>'Monthly Data'!AE96</f>
        <v>3365137.538321849</v>
      </c>
      <c r="E96">
        <f>'Monthly Data'!BP96</f>
        <v>501.4</v>
      </c>
      <c r="F96">
        <f>'Monthly Data'!BO96</f>
        <v>0</v>
      </c>
      <c r="G96">
        <f>'Monthly Data'!DJ96</f>
        <v>30</v>
      </c>
      <c r="H96">
        <f>'Monthly Data'!HB96</f>
        <v>47</v>
      </c>
      <c r="I96">
        <f>'Monthly Data'!DG96</f>
        <v>0</v>
      </c>
      <c r="J96">
        <f>'Monthly Data'!DN96</f>
        <v>1</v>
      </c>
      <c r="L96" s="6">
        <f t="shared" si="22"/>
        <v>-1202765.1386973499</v>
      </c>
      <c r="M96" s="6">
        <f t="shared" si="23"/>
        <v>1012859.330468938</v>
      </c>
      <c r="N96" s="6">
        <f t="shared" si="24"/>
        <v>0</v>
      </c>
      <c r="O96" s="6">
        <f t="shared" si="25"/>
        <v>3372906.3343892698</v>
      </c>
      <c r="P96" s="6">
        <f t="shared" si="26"/>
        <v>111222.49025906547</v>
      </c>
      <c r="Q96" s="6">
        <f t="shared" si="29"/>
        <v>0</v>
      </c>
      <c r="R96" s="6">
        <f t="shared" si="30"/>
        <v>174269.370522771</v>
      </c>
      <c r="S96" s="6">
        <f t="shared" si="31"/>
        <v>3468492.386942694</v>
      </c>
      <c r="T96" s="6">
        <f t="shared" si="27"/>
        <v>103354.848620845</v>
      </c>
      <c r="U96" s="14">
        <f t="shared" si="28"/>
        <v>3.0713409910843273E-2</v>
      </c>
    </row>
    <row r="97" spans="1:21" x14ac:dyDescent="0.25">
      <c r="A97" s="208">
        <v>44166</v>
      </c>
      <c r="B97">
        <f t="shared" si="20"/>
        <v>12</v>
      </c>
      <c r="C97">
        <f t="shared" si="21"/>
        <v>2020</v>
      </c>
      <c r="D97" s="6">
        <f>'Monthly Data'!AE97</f>
        <v>3910104.8183218585</v>
      </c>
      <c r="E97">
        <f>'Monthly Data'!BP97</f>
        <v>731.8</v>
      </c>
      <c r="F97">
        <f>'Monthly Data'!BO97</f>
        <v>0</v>
      </c>
      <c r="G97">
        <f>'Monthly Data'!DJ97</f>
        <v>31</v>
      </c>
      <c r="H97">
        <f>'Monthly Data'!HB97</f>
        <v>48</v>
      </c>
      <c r="I97">
        <f>'Monthly Data'!DG97</f>
        <v>0</v>
      </c>
      <c r="J97">
        <f>'Monthly Data'!DN97</f>
        <v>1</v>
      </c>
      <c r="L97" s="6">
        <f t="shared" si="22"/>
        <v>-1202765.1386973499</v>
      </c>
      <c r="M97" s="6">
        <f t="shared" si="23"/>
        <v>1478281.7272380712</v>
      </c>
      <c r="N97" s="6">
        <f t="shared" si="24"/>
        <v>0</v>
      </c>
      <c r="O97" s="6">
        <f t="shared" si="25"/>
        <v>3485336.5455355789</v>
      </c>
      <c r="P97" s="6">
        <f t="shared" si="26"/>
        <v>113588.92622202431</v>
      </c>
      <c r="Q97" s="6">
        <f t="shared" si="29"/>
        <v>0</v>
      </c>
      <c r="R97" s="6">
        <f t="shared" si="30"/>
        <v>174269.370522771</v>
      </c>
      <c r="S97" s="6">
        <f t="shared" si="31"/>
        <v>4048711.4308210956</v>
      </c>
      <c r="T97" s="6">
        <f t="shared" si="27"/>
        <v>138606.61249923706</v>
      </c>
      <c r="U97" s="14">
        <f t="shared" si="28"/>
        <v>3.5448311219115694E-2</v>
      </c>
    </row>
    <row r="98" spans="1:21" x14ac:dyDescent="0.25">
      <c r="A98" s="208">
        <v>44197</v>
      </c>
      <c r="B98">
        <f t="shared" si="20"/>
        <v>1</v>
      </c>
      <c r="C98">
        <f t="shared" si="21"/>
        <v>2021</v>
      </c>
      <c r="D98" s="6">
        <f>'Monthly Data'!AE98</f>
        <v>4229260.4645092282</v>
      </c>
      <c r="E98">
        <f>'Monthly Data'!BP98</f>
        <v>753.3</v>
      </c>
      <c r="F98">
        <f>'Monthly Data'!BO98</f>
        <v>0</v>
      </c>
      <c r="G98">
        <f>'Monthly Data'!DJ98</f>
        <v>31</v>
      </c>
      <c r="H98">
        <f>'Monthly Data'!HB98</f>
        <v>49</v>
      </c>
      <c r="I98">
        <f>'Monthly Data'!DG98</f>
        <v>0</v>
      </c>
      <c r="J98">
        <f>'Monthly Data'!DN98</f>
        <v>0.75</v>
      </c>
      <c r="L98" s="6">
        <f t="shared" ref="L98:L121" si="32">$Y$9</f>
        <v>-1202765.1386973499</v>
      </c>
      <c r="M98" s="6">
        <f t="shared" ref="M98:M121" si="33">E98*$Y$10</f>
        <v>1521713.0706865794</v>
      </c>
      <c r="N98" s="6">
        <f t="shared" ref="N98:N121" si="34">F98*$Y$11</f>
        <v>0</v>
      </c>
      <c r="O98" s="6">
        <f t="shared" ref="O98:O121" si="35">G98*$Y$12</f>
        <v>3485336.5455355789</v>
      </c>
      <c r="P98" s="6">
        <f t="shared" ref="P98:P121" si="36">H98*$Y$13</f>
        <v>115955.36218498315</v>
      </c>
      <c r="Q98" s="6">
        <f t="shared" si="29"/>
        <v>0</v>
      </c>
      <c r="R98" s="6">
        <f t="shared" si="30"/>
        <v>130702.02789207824</v>
      </c>
      <c r="S98" s="6">
        <f t="shared" si="31"/>
        <v>4050941.8676018701</v>
      </c>
      <c r="T98" s="6">
        <f t="shared" ref="T98:T121" si="37">S98-D98</f>
        <v>-178318.59690735815</v>
      </c>
      <c r="U98" s="14">
        <f t="shared" ref="U98:U121" si="38">ABS(S98-D98)/D98</f>
        <v>4.2163068083358304E-2</v>
      </c>
    </row>
    <row r="99" spans="1:21" x14ac:dyDescent="0.25">
      <c r="A99" s="208">
        <v>44228</v>
      </c>
      <c r="B99">
        <f t="shared" si="20"/>
        <v>2</v>
      </c>
      <c r="C99">
        <f t="shared" si="21"/>
        <v>2021</v>
      </c>
      <c r="D99" s="6">
        <f>'Monthly Data'!AE99</f>
        <v>4102103.4845092273</v>
      </c>
      <c r="E99">
        <f>'Monthly Data'!BP99</f>
        <v>883.4</v>
      </c>
      <c r="F99">
        <f>'Monthly Data'!BO99</f>
        <v>0</v>
      </c>
      <c r="G99">
        <f>'Monthly Data'!DJ99</f>
        <v>28</v>
      </c>
      <c r="H99">
        <f>'Monthly Data'!HB99</f>
        <v>50</v>
      </c>
      <c r="I99">
        <f>'Monthly Data'!DG99</f>
        <v>0</v>
      </c>
      <c r="J99">
        <f>'Monthly Data'!DN99</f>
        <v>0.75</v>
      </c>
      <c r="L99" s="6">
        <f t="shared" si="32"/>
        <v>-1202765.1386973499</v>
      </c>
      <c r="M99" s="6">
        <f t="shared" si="33"/>
        <v>1784523.2001122055</v>
      </c>
      <c r="N99" s="6">
        <f t="shared" si="34"/>
        <v>0</v>
      </c>
      <c r="O99" s="6">
        <f t="shared" si="35"/>
        <v>3148045.9120966517</v>
      </c>
      <c r="P99" s="6">
        <f t="shared" si="36"/>
        <v>118321.798147942</v>
      </c>
      <c r="Q99" s="6">
        <f t="shared" si="29"/>
        <v>0</v>
      </c>
      <c r="R99" s="6">
        <f t="shared" si="30"/>
        <v>130702.02789207824</v>
      </c>
      <c r="S99" s="6">
        <f t="shared" si="31"/>
        <v>3978827.7995515275</v>
      </c>
      <c r="T99" s="6">
        <f t="shared" si="37"/>
        <v>-123275.68495769985</v>
      </c>
      <c r="U99" s="14">
        <f t="shared" si="38"/>
        <v>3.0051822296347667E-2</v>
      </c>
    </row>
    <row r="100" spans="1:21" x14ac:dyDescent="0.25">
      <c r="A100" s="208">
        <v>44256</v>
      </c>
      <c r="B100">
        <f t="shared" si="20"/>
        <v>3</v>
      </c>
      <c r="C100">
        <f t="shared" si="21"/>
        <v>2021</v>
      </c>
      <c r="D100" s="6">
        <f>'Monthly Data'!AE100</f>
        <v>3397547.2445092313</v>
      </c>
      <c r="E100">
        <f>'Monthly Data'!BP100</f>
        <v>453.4</v>
      </c>
      <c r="F100">
        <f>'Monthly Data'!BO100</f>
        <v>0</v>
      </c>
      <c r="G100">
        <f>'Monthly Data'!DJ100</f>
        <v>31</v>
      </c>
      <c r="H100">
        <f>'Monthly Data'!HB100</f>
        <v>51</v>
      </c>
      <c r="I100">
        <f>'Monthly Data'!DG100</f>
        <v>1</v>
      </c>
      <c r="J100">
        <f>'Monthly Data'!DN100</f>
        <v>0.75</v>
      </c>
      <c r="L100" s="6">
        <f t="shared" si="32"/>
        <v>-1202765.1386973499</v>
      </c>
      <c r="M100" s="6">
        <f t="shared" si="33"/>
        <v>915896.33114203531</v>
      </c>
      <c r="N100" s="6">
        <f t="shared" si="34"/>
        <v>0</v>
      </c>
      <c r="O100" s="6">
        <f t="shared" si="35"/>
        <v>3485336.5455355789</v>
      </c>
      <c r="P100" s="6">
        <f t="shared" si="36"/>
        <v>120688.23411090083</v>
      </c>
      <c r="Q100" s="6">
        <f t="shared" si="29"/>
        <v>-125563.58673689001</v>
      </c>
      <c r="R100" s="6">
        <f t="shared" si="30"/>
        <v>130702.02789207824</v>
      </c>
      <c r="S100" s="6">
        <f t="shared" si="31"/>
        <v>3324294.4132463532</v>
      </c>
      <c r="T100" s="6">
        <f t="shared" si="37"/>
        <v>-73252.831262878142</v>
      </c>
      <c r="U100" s="14">
        <f t="shared" si="38"/>
        <v>2.156050409049113E-2</v>
      </c>
    </row>
    <row r="101" spans="1:21" x14ac:dyDescent="0.25">
      <c r="A101" s="208">
        <v>44287</v>
      </c>
      <c r="B101">
        <f t="shared" si="20"/>
        <v>4</v>
      </c>
      <c r="C101">
        <f t="shared" si="21"/>
        <v>2021</v>
      </c>
      <c r="D101" s="6">
        <f>'Monthly Data'!AE101</f>
        <v>2925565.3045092286</v>
      </c>
      <c r="E101">
        <f>'Monthly Data'!BP101</f>
        <v>306.60000000000002</v>
      </c>
      <c r="F101">
        <f>'Monthly Data'!BO101</f>
        <v>0</v>
      </c>
      <c r="G101">
        <f>'Monthly Data'!DJ101</f>
        <v>30</v>
      </c>
      <c r="H101">
        <f>'Monthly Data'!HB101</f>
        <v>52</v>
      </c>
      <c r="I101">
        <f>'Monthly Data'!DG101</f>
        <v>1</v>
      </c>
      <c r="J101">
        <f>'Monthly Data'!DN101</f>
        <v>0.75</v>
      </c>
      <c r="L101" s="6">
        <f t="shared" si="32"/>
        <v>-1202765.1386973499</v>
      </c>
      <c r="M101" s="6">
        <f t="shared" si="33"/>
        <v>619351.15820059122</v>
      </c>
      <c r="N101" s="6">
        <f t="shared" si="34"/>
        <v>0</v>
      </c>
      <c r="O101" s="6">
        <f t="shared" si="35"/>
        <v>3372906.3343892698</v>
      </c>
      <c r="P101" s="6">
        <f t="shared" si="36"/>
        <v>123054.67007385967</v>
      </c>
      <c r="Q101" s="6">
        <f t="shared" si="29"/>
        <v>-125563.58673689001</v>
      </c>
      <c r="R101" s="6">
        <f t="shared" si="30"/>
        <v>130702.02789207824</v>
      </c>
      <c r="S101" s="6">
        <f t="shared" si="31"/>
        <v>2917685.4651215593</v>
      </c>
      <c r="T101" s="6">
        <f t="shared" si="37"/>
        <v>-7879.839387669228</v>
      </c>
      <c r="U101" s="14">
        <f t="shared" si="38"/>
        <v>2.6934416317844225E-3</v>
      </c>
    </row>
    <row r="102" spans="1:21" x14ac:dyDescent="0.25">
      <c r="A102" s="208">
        <v>44317</v>
      </c>
      <c r="B102">
        <f t="shared" si="20"/>
        <v>5</v>
      </c>
      <c r="C102">
        <f t="shared" si="21"/>
        <v>2021</v>
      </c>
      <c r="D102" s="6">
        <f>'Monthly Data'!AE102</f>
        <v>2801679.1845092289</v>
      </c>
      <c r="E102">
        <f>'Monthly Data'!BP102</f>
        <v>121.8</v>
      </c>
      <c r="F102">
        <f>'Monthly Data'!BO102</f>
        <v>16.8</v>
      </c>
      <c r="G102">
        <f>'Monthly Data'!DJ102</f>
        <v>31</v>
      </c>
      <c r="H102">
        <f>'Monthly Data'!HB102</f>
        <v>53</v>
      </c>
      <c r="I102">
        <f>'Monthly Data'!DG102</f>
        <v>1</v>
      </c>
      <c r="J102">
        <f>'Monthly Data'!DN102</f>
        <v>0.75</v>
      </c>
      <c r="L102" s="6">
        <f t="shared" si="32"/>
        <v>-1202765.1386973499</v>
      </c>
      <c r="M102" s="6">
        <f t="shared" si="33"/>
        <v>246043.61079201565</v>
      </c>
      <c r="N102" s="6">
        <f t="shared" si="34"/>
        <v>87278.241843154654</v>
      </c>
      <c r="O102" s="6">
        <f t="shared" si="35"/>
        <v>3485336.5455355789</v>
      </c>
      <c r="P102" s="6">
        <f t="shared" si="36"/>
        <v>125421.10603681851</v>
      </c>
      <c r="Q102" s="6">
        <f t="shared" si="29"/>
        <v>-125563.58673689001</v>
      </c>
      <c r="R102" s="6">
        <f t="shared" si="30"/>
        <v>130702.02789207824</v>
      </c>
      <c r="S102" s="6">
        <f t="shared" si="31"/>
        <v>2746452.8066654061</v>
      </c>
      <c r="T102" s="6">
        <f t="shared" si="37"/>
        <v>-55226.377843822818</v>
      </c>
      <c r="U102" s="14">
        <f t="shared" si="38"/>
        <v>1.9711884982825698E-2</v>
      </c>
    </row>
    <row r="103" spans="1:21" x14ac:dyDescent="0.25">
      <c r="A103" s="208">
        <v>44348</v>
      </c>
      <c r="B103">
        <f t="shared" si="20"/>
        <v>6</v>
      </c>
      <c r="C103">
        <f t="shared" si="21"/>
        <v>2021</v>
      </c>
      <c r="D103" s="6">
        <f>'Monthly Data'!AE103</f>
        <v>3044908.9945092197</v>
      </c>
      <c r="E103">
        <f>'Monthly Data'!BP103</f>
        <v>4.4000000000000004</v>
      </c>
      <c r="F103">
        <f>'Monthly Data'!BO103</f>
        <v>127</v>
      </c>
      <c r="G103">
        <f>'Monthly Data'!DJ103</f>
        <v>30</v>
      </c>
      <c r="H103">
        <f>'Monthly Data'!HB103</f>
        <v>54</v>
      </c>
      <c r="I103">
        <f>'Monthly Data'!DG103</f>
        <v>0</v>
      </c>
      <c r="J103">
        <f>'Monthly Data'!DN103</f>
        <v>0.75</v>
      </c>
      <c r="L103" s="6">
        <f t="shared" si="32"/>
        <v>-1202765.1386973499</v>
      </c>
      <c r="M103" s="6">
        <f t="shared" si="33"/>
        <v>8888.274938299417</v>
      </c>
      <c r="N103" s="6">
        <f t="shared" si="34"/>
        <v>659781.94726670475</v>
      </c>
      <c r="O103" s="6">
        <f t="shared" si="35"/>
        <v>3372906.3343892698</v>
      </c>
      <c r="P103" s="6">
        <f t="shared" si="36"/>
        <v>127787.54199977734</v>
      </c>
      <c r="Q103" s="6">
        <f t="shared" si="29"/>
        <v>0</v>
      </c>
      <c r="R103" s="6">
        <f t="shared" si="30"/>
        <v>130702.02789207824</v>
      </c>
      <c r="S103" s="6">
        <f t="shared" si="31"/>
        <v>3097300.9877887797</v>
      </c>
      <c r="T103" s="6">
        <f t="shared" si="37"/>
        <v>52391.993279560003</v>
      </c>
      <c r="U103" s="14">
        <f t="shared" si="38"/>
        <v>1.7206423368986295E-2</v>
      </c>
    </row>
    <row r="104" spans="1:21" x14ac:dyDescent="0.25">
      <c r="A104" s="208">
        <v>44378</v>
      </c>
      <c r="B104">
        <f t="shared" si="20"/>
        <v>7</v>
      </c>
      <c r="C104">
        <f t="shared" si="21"/>
        <v>2021</v>
      </c>
      <c r="D104" s="6">
        <f>'Monthly Data'!AE104</f>
        <v>3569609.3145092279</v>
      </c>
      <c r="E104">
        <f>'Monthly Data'!BP104</f>
        <v>0</v>
      </c>
      <c r="F104">
        <f>'Monthly Data'!BO104</f>
        <v>173.6</v>
      </c>
      <c r="G104">
        <f>'Monthly Data'!DJ104</f>
        <v>31</v>
      </c>
      <c r="H104">
        <f>'Monthly Data'!HB104</f>
        <v>55</v>
      </c>
      <c r="I104">
        <f>'Monthly Data'!DG104</f>
        <v>0</v>
      </c>
      <c r="J104">
        <f>'Monthly Data'!DN104</f>
        <v>0.75</v>
      </c>
      <c r="L104" s="6">
        <f t="shared" si="32"/>
        <v>-1202765.1386973499</v>
      </c>
      <c r="M104" s="6">
        <f t="shared" si="33"/>
        <v>0</v>
      </c>
      <c r="N104" s="6">
        <f t="shared" si="34"/>
        <v>901875.16571259801</v>
      </c>
      <c r="O104" s="6">
        <f t="shared" si="35"/>
        <v>3485336.5455355789</v>
      </c>
      <c r="P104" s="6">
        <f t="shared" si="36"/>
        <v>130153.97796273619</v>
      </c>
      <c r="Q104" s="6">
        <f t="shared" si="29"/>
        <v>0</v>
      </c>
      <c r="R104" s="6">
        <f t="shared" si="30"/>
        <v>130702.02789207824</v>
      </c>
      <c r="S104" s="6">
        <f t="shared" si="31"/>
        <v>3445302.578405641</v>
      </c>
      <c r="T104" s="6">
        <f t="shared" si="37"/>
        <v>-124306.73610358685</v>
      </c>
      <c r="U104" s="14">
        <f t="shared" si="38"/>
        <v>3.4823624982802164E-2</v>
      </c>
    </row>
    <row r="105" spans="1:21" x14ac:dyDescent="0.25">
      <c r="A105" s="208">
        <v>44409</v>
      </c>
      <c r="B105">
        <f t="shared" si="20"/>
        <v>8</v>
      </c>
      <c r="C105">
        <f t="shared" si="21"/>
        <v>2021</v>
      </c>
      <c r="D105" s="6">
        <f>'Monthly Data'!AE105</f>
        <v>3210417.8745092261</v>
      </c>
      <c r="E105">
        <f>'Monthly Data'!BP105</f>
        <v>1</v>
      </c>
      <c r="F105">
        <f>'Monthly Data'!BO105</f>
        <v>121.4</v>
      </c>
      <c r="G105">
        <f>'Monthly Data'!DJ105</f>
        <v>31</v>
      </c>
      <c r="H105">
        <f>'Monthly Data'!HB105</f>
        <v>56</v>
      </c>
      <c r="I105">
        <f>'Monthly Data'!DG105</f>
        <v>0</v>
      </c>
      <c r="J105">
        <f>'Monthly Data'!DN105</f>
        <v>0.75</v>
      </c>
      <c r="L105" s="6">
        <f t="shared" si="32"/>
        <v>-1202765.1386973499</v>
      </c>
      <c r="M105" s="6">
        <f t="shared" si="33"/>
        <v>2020.0624859771401</v>
      </c>
      <c r="N105" s="6">
        <f t="shared" si="34"/>
        <v>630689.19998565328</v>
      </c>
      <c r="O105" s="6">
        <f t="shared" si="35"/>
        <v>3485336.5455355789</v>
      </c>
      <c r="P105" s="6">
        <f t="shared" si="36"/>
        <v>132520.41392569503</v>
      </c>
      <c r="Q105" s="6">
        <f t="shared" si="29"/>
        <v>0</v>
      </c>
      <c r="R105" s="6">
        <f t="shared" si="30"/>
        <v>130702.02789207824</v>
      </c>
      <c r="S105" s="6">
        <f t="shared" si="31"/>
        <v>3178503.1111276327</v>
      </c>
      <c r="T105" s="6">
        <f t="shared" si="37"/>
        <v>-31914.763381593395</v>
      </c>
      <c r="U105" s="14">
        <f t="shared" si="38"/>
        <v>9.9409997791867453E-3</v>
      </c>
    </row>
    <row r="106" spans="1:21" x14ac:dyDescent="0.25">
      <c r="A106" s="208">
        <v>44440</v>
      </c>
      <c r="B106">
        <f t="shared" si="20"/>
        <v>9</v>
      </c>
      <c r="C106">
        <f t="shared" si="21"/>
        <v>2021</v>
      </c>
      <c r="D106" s="6">
        <f>'Monthly Data'!AE106</f>
        <v>2585062.2845092253</v>
      </c>
      <c r="E106">
        <f>'Monthly Data'!BP106</f>
        <v>15.9</v>
      </c>
      <c r="F106">
        <f>'Monthly Data'!BO106</f>
        <v>23.3</v>
      </c>
      <c r="G106">
        <f>'Monthly Data'!DJ106</f>
        <v>30</v>
      </c>
      <c r="H106">
        <f>'Monthly Data'!HB106</f>
        <v>57</v>
      </c>
      <c r="I106">
        <f>'Monthly Data'!DG106</f>
        <v>0</v>
      </c>
      <c r="J106">
        <f>'Monthly Data'!DN106</f>
        <v>0.75</v>
      </c>
      <c r="L106" s="6">
        <f t="shared" si="32"/>
        <v>-1202765.1386973499</v>
      </c>
      <c r="M106" s="6">
        <f t="shared" si="33"/>
        <v>32118.993527036528</v>
      </c>
      <c r="N106" s="6">
        <f t="shared" si="34"/>
        <v>121046.60922294663</v>
      </c>
      <c r="O106" s="6">
        <f t="shared" si="35"/>
        <v>3372906.3343892698</v>
      </c>
      <c r="P106" s="6">
        <f t="shared" si="36"/>
        <v>134886.84988865387</v>
      </c>
      <c r="Q106" s="6">
        <f t="shared" si="29"/>
        <v>0</v>
      </c>
      <c r="R106" s="6">
        <f t="shared" si="30"/>
        <v>130702.02789207824</v>
      </c>
      <c r="S106" s="6">
        <f t="shared" si="31"/>
        <v>2588895.6762226354</v>
      </c>
      <c r="T106" s="6">
        <f t="shared" si="37"/>
        <v>3833.3917134101503</v>
      </c>
      <c r="U106" s="14">
        <f t="shared" si="38"/>
        <v>1.4829011031499849E-3</v>
      </c>
    </row>
    <row r="107" spans="1:21" x14ac:dyDescent="0.25">
      <c r="A107" s="208">
        <v>44470</v>
      </c>
      <c r="B107">
        <f t="shared" si="20"/>
        <v>10</v>
      </c>
      <c r="C107">
        <f t="shared" si="21"/>
        <v>2021</v>
      </c>
      <c r="D107" s="6">
        <f>'Monthly Data'!AE107</f>
        <v>2821908.5645092358</v>
      </c>
      <c r="E107">
        <f>'Monthly Data'!BP107</f>
        <v>167.9</v>
      </c>
      <c r="F107">
        <f>'Monthly Data'!BO107</f>
        <v>9.8000000000000007</v>
      </c>
      <c r="G107">
        <f>'Monthly Data'!DJ107</f>
        <v>31</v>
      </c>
      <c r="H107">
        <f>'Monthly Data'!HB107</f>
        <v>58</v>
      </c>
      <c r="I107">
        <f>'Monthly Data'!DG107</f>
        <v>0</v>
      </c>
      <c r="J107">
        <f>'Monthly Data'!DN107</f>
        <v>0.75</v>
      </c>
      <c r="L107" s="6">
        <f t="shared" si="32"/>
        <v>-1202765.1386973499</v>
      </c>
      <c r="M107" s="6">
        <f t="shared" si="33"/>
        <v>339168.49139556184</v>
      </c>
      <c r="N107" s="6">
        <f t="shared" si="34"/>
        <v>50912.307741840217</v>
      </c>
      <c r="O107" s="6">
        <f t="shared" si="35"/>
        <v>3485336.5455355789</v>
      </c>
      <c r="P107" s="6">
        <f t="shared" si="36"/>
        <v>137253.28585161272</v>
      </c>
      <c r="Q107" s="6">
        <f t="shared" si="29"/>
        <v>0</v>
      </c>
      <c r="R107" s="6">
        <f t="shared" si="30"/>
        <v>130702.02789207824</v>
      </c>
      <c r="S107" s="6">
        <f t="shared" si="31"/>
        <v>2940607.5197193222</v>
      </c>
      <c r="T107" s="6">
        <f t="shared" si="37"/>
        <v>118698.95521008642</v>
      </c>
      <c r="U107" s="14">
        <f t="shared" si="38"/>
        <v>4.2063359778182471E-2</v>
      </c>
    </row>
    <row r="108" spans="1:21" x14ac:dyDescent="0.25">
      <c r="A108" s="208">
        <v>44501</v>
      </c>
      <c r="B108">
        <f t="shared" si="20"/>
        <v>11</v>
      </c>
      <c r="C108">
        <f t="shared" si="21"/>
        <v>2021</v>
      </c>
      <c r="D108" s="6">
        <f>'Monthly Data'!AE108</f>
        <v>3289645.8445092291</v>
      </c>
      <c r="E108">
        <f>'Monthly Data'!BP108</f>
        <v>486.6</v>
      </c>
      <c r="F108">
        <f>'Monthly Data'!BO108</f>
        <v>0</v>
      </c>
      <c r="G108">
        <f>'Monthly Data'!DJ108</f>
        <v>30</v>
      </c>
      <c r="H108">
        <f>'Monthly Data'!HB108</f>
        <v>59</v>
      </c>
      <c r="I108">
        <f>'Monthly Data'!DG108</f>
        <v>0</v>
      </c>
      <c r="J108">
        <f>'Monthly Data'!DN108</f>
        <v>0.75</v>
      </c>
      <c r="L108" s="6">
        <f t="shared" si="32"/>
        <v>-1202765.1386973499</v>
      </c>
      <c r="M108" s="6">
        <f t="shared" si="33"/>
        <v>982962.40567647642</v>
      </c>
      <c r="N108" s="6">
        <f t="shared" si="34"/>
        <v>0</v>
      </c>
      <c r="O108" s="6">
        <f t="shared" si="35"/>
        <v>3372906.3343892698</v>
      </c>
      <c r="P108" s="6">
        <f t="shared" si="36"/>
        <v>139619.72181457156</v>
      </c>
      <c r="Q108" s="6">
        <f t="shared" si="29"/>
        <v>0</v>
      </c>
      <c r="R108" s="6">
        <f t="shared" si="30"/>
        <v>130702.02789207824</v>
      </c>
      <c r="S108" s="6">
        <f t="shared" si="31"/>
        <v>3423425.3510750462</v>
      </c>
      <c r="T108" s="6">
        <f t="shared" si="37"/>
        <v>133779.50656581717</v>
      </c>
      <c r="U108" s="14">
        <f t="shared" si="38"/>
        <v>4.06668416264655E-2</v>
      </c>
    </row>
    <row r="109" spans="1:21" x14ac:dyDescent="0.25">
      <c r="A109" s="208">
        <v>44531</v>
      </c>
      <c r="B109">
        <f t="shared" si="20"/>
        <v>12</v>
      </c>
      <c r="C109">
        <f t="shared" si="21"/>
        <v>2021</v>
      </c>
      <c r="D109" s="6">
        <f>'Monthly Data'!AE109</f>
        <v>4224541.4845092343</v>
      </c>
      <c r="E109">
        <f>'Monthly Data'!BP109</f>
        <v>819.8</v>
      </c>
      <c r="F109">
        <f>'Monthly Data'!BO109</f>
        <v>0</v>
      </c>
      <c r="G109">
        <f>'Monthly Data'!DJ109</f>
        <v>31</v>
      </c>
      <c r="H109">
        <f>'Monthly Data'!HB109</f>
        <v>60</v>
      </c>
      <c r="I109">
        <f>'Monthly Data'!DG109</f>
        <v>0</v>
      </c>
      <c r="J109">
        <f>'Monthly Data'!DN109</f>
        <v>0.75</v>
      </c>
      <c r="L109" s="6">
        <f t="shared" si="32"/>
        <v>-1202765.1386973499</v>
      </c>
      <c r="M109" s="6">
        <f t="shared" si="33"/>
        <v>1656047.2260040594</v>
      </c>
      <c r="N109" s="6">
        <f t="shared" si="34"/>
        <v>0</v>
      </c>
      <c r="O109" s="6">
        <f t="shared" si="35"/>
        <v>3485336.5455355789</v>
      </c>
      <c r="P109" s="6">
        <f t="shared" si="36"/>
        <v>141986.15777753037</v>
      </c>
      <c r="Q109" s="6">
        <f t="shared" si="29"/>
        <v>0</v>
      </c>
      <c r="R109" s="6">
        <f t="shared" si="30"/>
        <v>130702.02789207824</v>
      </c>
      <c r="S109" s="6">
        <f t="shared" si="31"/>
        <v>4211306.8185118968</v>
      </c>
      <c r="T109" s="6">
        <f t="shared" si="37"/>
        <v>-13234.66599733755</v>
      </c>
      <c r="U109" s="14">
        <f t="shared" si="38"/>
        <v>3.1328053105566848E-3</v>
      </c>
    </row>
    <row r="110" spans="1:21" x14ac:dyDescent="0.25">
      <c r="A110" s="208">
        <v>44562</v>
      </c>
      <c r="B110">
        <f t="shared" ref="B110:B121" si="39">MONTH(A110)</f>
        <v>1</v>
      </c>
      <c r="C110">
        <f t="shared" ref="C110:C121" si="40">YEAR(A110)</f>
        <v>2022</v>
      </c>
      <c r="D110" s="6">
        <f>'Monthly Data'!AE110</f>
        <v>4907797.5022235429</v>
      </c>
      <c r="E110">
        <f>'Monthly Data'!BP110</f>
        <v>1050.7</v>
      </c>
      <c r="F110">
        <f>'Monthly Data'!BO110</f>
        <v>0</v>
      </c>
      <c r="G110">
        <f>'Monthly Data'!DJ110</f>
        <v>31</v>
      </c>
      <c r="H110">
        <f>'Monthly Data'!HB110</f>
        <v>61</v>
      </c>
      <c r="I110">
        <f>'Monthly Data'!DG110</f>
        <v>0</v>
      </c>
      <c r="J110">
        <f>'Monthly Data'!DN110</f>
        <v>0.5</v>
      </c>
      <c r="L110" s="6">
        <f t="shared" si="32"/>
        <v>-1202765.1386973499</v>
      </c>
      <c r="M110" s="6">
        <f t="shared" si="33"/>
        <v>2122479.6540161814</v>
      </c>
      <c r="N110" s="6">
        <f t="shared" si="34"/>
        <v>0</v>
      </c>
      <c r="O110" s="6">
        <f t="shared" si="35"/>
        <v>3485336.5455355789</v>
      </c>
      <c r="P110" s="6">
        <f t="shared" si="36"/>
        <v>144352.59374048922</v>
      </c>
      <c r="Q110" s="6">
        <f t="shared" si="29"/>
        <v>0</v>
      </c>
      <c r="R110" s="6">
        <f t="shared" si="30"/>
        <v>87134.685261385501</v>
      </c>
      <c r="S110" s="6">
        <f t="shared" si="31"/>
        <v>4636538.3398562856</v>
      </c>
      <c r="T110" s="6">
        <f t="shared" si="37"/>
        <v>-271259.16236725729</v>
      </c>
      <c r="U110" s="14">
        <f t="shared" si="38"/>
        <v>5.5271058401321516E-2</v>
      </c>
    </row>
    <row r="111" spans="1:21" x14ac:dyDescent="0.25">
      <c r="A111" s="208">
        <v>44593</v>
      </c>
      <c r="B111">
        <f t="shared" si="39"/>
        <v>2</v>
      </c>
      <c r="C111">
        <f t="shared" si="40"/>
        <v>2022</v>
      </c>
      <c r="D111" s="6">
        <f>'Monthly Data'!AE111</f>
        <v>4249532.6222235486</v>
      </c>
      <c r="E111">
        <f>'Monthly Data'!BP111</f>
        <v>929.8</v>
      </c>
      <c r="F111">
        <f>'Monthly Data'!BO111</f>
        <v>0</v>
      </c>
      <c r="G111">
        <f>'Monthly Data'!DJ111</f>
        <v>28</v>
      </c>
      <c r="H111">
        <f>'Monthly Data'!HB111</f>
        <v>62</v>
      </c>
      <c r="I111">
        <f>'Monthly Data'!DG111</f>
        <v>0</v>
      </c>
      <c r="J111">
        <f>'Monthly Data'!DN111</f>
        <v>0.5</v>
      </c>
      <c r="L111" s="6">
        <f t="shared" si="32"/>
        <v>-1202765.1386973499</v>
      </c>
      <c r="M111" s="6">
        <f t="shared" si="33"/>
        <v>1878254.0994615448</v>
      </c>
      <c r="N111" s="6">
        <f t="shared" si="34"/>
        <v>0</v>
      </c>
      <c r="O111" s="6">
        <f t="shared" si="35"/>
        <v>3148045.9120966517</v>
      </c>
      <c r="P111" s="6">
        <f t="shared" si="36"/>
        <v>146719.02970344806</v>
      </c>
      <c r="Q111" s="6">
        <f t="shared" si="29"/>
        <v>0</v>
      </c>
      <c r="R111" s="6">
        <f t="shared" si="30"/>
        <v>87134.685261385501</v>
      </c>
      <c r="S111" s="6">
        <f t="shared" si="31"/>
        <v>4057388.5878256802</v>
      </c>
      <c r="T111" s="6">
        <f t="shared" si="37"/>
        <v>-192144.03439786844</v>
      </c>
      <c r="U111" s="14">
        <f t="shared" si="38"/>
        <v>4.5215333421144546E-2</v>
      </c>
    </row>
    <row r="112" spans="1:21" x14ac:dyDescent="0.25">
      <c r="A112" s="208">
        <v>44621</v>
      </c>
      <c r="B112">
        <f t="shared" si="39"/>
        <v>3</v>
      </c>
      <c r="C112">
        <f t="shared" si="40"/>
        <v>2022</v>
      </c>
      <c r="D112" s="6">
        <f>'Monthly Data'!AE112</f>
        <v>3787876.842223546</v>
      </c>
      <c r="E112">
        <f>'Monthly Data'!BP112</f>
        <v>647.1</v>
      </c>
      <c r="F112">
        <f>'Monthly Data'!BO112</f>
        <v>0</v>
      </c>
      <c r="G112">
        <f>'Monthly Data'!DJ112</f>
        <v>31</v>
      </c>
      <c r="H112">
        <f>'Monthly Data'!HB112</f>
        <v>63</v>
      </c>
      <c r="I112">
        <f>'Monthly Data'!DG112</f>
        <v>1</v>
      </c>
      <c r="J112">
        <f>'Monthly Data'!DN112</f>
        <v>0.5</v>
      </c>
      <c r="L112" s="6">
        <f t="shared" si="32"/>
        <v>-1202765.1386973499</v>
      </c>
      <c r="M112" s="6">
        <f t="shared" si="33"/>
        <v>1307182.4346758074</v>
      </c>
      <c r="N112" s="6">
        <f t="shared" si="34"/>
        <v>0</v>
      </c>
      <c r="O112" s="6">
        <f t="shared" si="35"/>
        <v>3485336.5455355789</v>
      </c>
      <c r="P112" s="6">
        <f t="shared" si="36"/>
        <v>149085.4656664069</v>
      </c>
      <c r="Q112" s="6">
        <f t="shared" si="29"/>
        <v>-125563.58673689001</v>
      </c>
      <c r="R112" s="6">
        <f t="shared" si="30"/>
        <v>87134.685261385501</v>
      </c>
      <c r="S112" s="6">
        <f t="shared" si="31"/>
        <v>3700410.4057049383</v>
      </c>
      <c r="T112" s="6">
        <f t="shared" si="37"/>
        <v>-87466.436518607661</v>
      </c>
      <c r="U112" s="14">
        <f t="shared" si="38"/>
        <v>2.3091151101751087E-2</v>
      </c>
    </row>
    <row r="113" spans="1:25" x14ac:dyDescent="0.25">
      <c r="A113" s="208">
        <v>44652</v>
      </c>
      <c r="B113">
        <f t="shared" si="39"/>
        <v>4</v>
      </c>
      <c r="C113">
        <f t="shared" si="40"/>
        <v>2022</v>
      </c>
      <c r="D113" s="6">
        <f>'Monthly Data'!AE113</f>
        <v>3190954.5722235506</v>
      </c>
      <c r="E113">
        <f>'Monthly Data'!BP113</f>
        <v>438.2</v>
      </c>
      <c r="F113">
        <f>'Monthly Data'!BO113</f>
        <v>0</v>
      </c>
      <c r="G113">
        <f>'Monthly Data'!DJ113</f>
        <v>30</v>
      </c>
      <c r="H113">
        <f>'Monthly Data'!HB113</f>
        <v>64</v>
      </c>
      <c r="I113">
        <f>'Monthly Data'!DG113</f>
        <v>1</v>
      </c>
      <c r="J113">
        <f>'Monthly Data'!DN113</f>
        <v>0.5</v>
      </c>
      <c r="L113" s="6">
        <f t="shared" si="32"/>
        <v>-1202765.1386973499</v>
      </c>
      <c r="M113" s="6">
        <f t="shared" si="33"/>
        <v>885191.38135518273</v>
      </c>
      <c r="N113" s="6">
        <f t="shared" si="34"/>
        <v>0</v>
      </c>
      <c r="O113" s="6">
        <f t="shared" si="35"/>
        <v>3372906.3343892698</v>
      </c>
      <c r="P113" s="6">
        <f t="shared" si="36"/>
        <v>151451.90162936575</v>
      </c>
      <c r="Q113" s="6">
        <f t="shared" si="29"/>
        <v>-125563.58673689001</v>
      </c>
      <c r="R113" s="6">
        <f t="shared" si="30"/>
        <v>87134.685261385501</v>
      </c>
      <c r="S113" s="6">
        <f t="shared" si="31"/>
        <v>3168355.5772009636</v>
      </c>
      <c r="T113" s="6">
        <f t="shared" si="37"/>
        <v>-22598.995022587012</v>
      </c>
      <c r="U113" s="14">
        <f t="shared" si="38"/>
        <v>7.0822051869072426E-3</v>
      </c>
    </row>
    <row r="114" spans="1:25" x14ac:dyDescent="0.25">
      <c r="A114" s="208">
        <v>44682</v>
      </c>
      <c r="B114">
        <f t="shared" si="39"/>
        <v>5</v>
      </c>
      <c r="C114">
        <f t="shared" si="40"/>
        <v>2022</v>
      </c>
      <c r="D114" s="6">
        <f>'Monthly Data'!AE114</f>
        <v>2860249.7422235506</v>
      </c>
      <c r="E114">
        <f>'Monthly Data'!BP114</f>
        <v>115.6</v>
      </c>
      <c r="F114">
        <f>'Monthly Data'!BO114</f>
        <v>6.5</v>
      </c>
      <c r="G114">
        <f>'Monthly Data'!DJ114</f>
        <v>31</v>
      </c>
      <c r="H114">
        <f>'Monthly Data'!HB114</f>
        <v>65</v>
      </c>
      <c r="I114">
        <f>'Monthly Data'!DG114</f>
        <v>1</v>
      </c>
      <c r="J114">
        <f>'Monthly Data'!DN114</f>
        <v>0.5</v>
      </c>
      <c r="L114" s="6">
        <f t="shared" si="32"/>
        <v>-1202765.1386973499</v>
      </c>
      <c r="M114" s="6">
        <f t="shared" si="33"/>
        <v>233519.22337895739</v>
      </c>
      <c r="N114" s="6">
        <f t="shared" si="34"/>
        <v>33768.367379791976</v>
      </c>
      <c r="O114" s="6">
        <f t="shared" si="35"/>
        <v>3485336.5455355789</v>
      </c>
      <c r="P114" s="6">
        <f t="shared" si="36"/>
        <v>153818.33759232459</v>
      </c>
      <c r="Q114" s="6">
        <f t="shared" si="29"/>
        <v>-125563.58673689001</v>
      </c>
      <c r="R114" s="6">
        <f t="shared" si="30"/>
        <v>87134.685261385501</v>
      </c>
      <c r="S114" s="6">
        <f t="shared" si="31"/>
        <v>2665248.4337137984</v>
      </c>
      <c r="T114" s="6">
        <f t="shared" si="37"/>
        <v>-195001.30850975215</v>
      </c>
      <c r="U114" s="14">
        <f t="shared" si="38"/>
        <v>6.8176322378813908E-2</v>
      </c>
    </row>
    <row r="115" spans="1:25" x14ac:dyDescent="0.25">
      <c r="A115" s="208">
        <v>44713</v>
      </c>
      <c r="B115">
        <f t="shared" si="39"/>
        <v>6</v>
      </c>
      <c r="C115">
        <f t="shared" si="40"/>
        <v>2022</v>
      </c>
      <c r="D115" s="6">
        <f>'Monthly Data'!AE115</f>
        <v>2810289.8822235418</v>
      </c>
      <c r="E115">
        <f>'Monthly Data'!BP115</f>
        <v>21.8</v>
      </c>
      <c r="F115">
        <f>'Monthly Data'!BO115</f>
        <v>51.38</v>
      </c>
      <c r="G115">
        <f>'Monthly Data'!DJ115</f>
        <v>30</v>
      </c>
      <c r="H115">
        <f>'Monthly Data'!HB115</f>
        <v>66</v>
      </c>
      <c r="I115">
        <f>'Monthly Data'!DG115</f>
        <v>0</v>
      </c>
      <c r="J115">
        <f>'Monthly Data'!DN115</f>
        <v>0.5</v>
      </c>
      <c r="L115" s="6">
        <f t="shared" si="32"/>
        <v>-1202765.1386973499</v>
      </c>
      <c r="M115" s="6">
        <f t="shared" si="33"/>
        <v>44037.362194301655</v>
      </c>
      <c r="N115" s="6">
        <f t="shared" si="34"/>
        <v>266925.95630364801</v>
      </c>
      <c r="O115" s="6">
        <f t="shared" si="35"/>
        <v>3372906.3343892698</v>
      </c>
      <c r="P115" s="6">
        <f t="shared" si="36"/>
        <v>156184.77355528343</v>
      </c>
      <c r="Q115" s="6">
        <f t="shared" si="29"/>
        <v>0</v>
      </c>
      <c r="R115" s="6">
        <f t="shared" si="30"/>
        <v>87134.685261385501</v>
      </c>
      <c r="S115" s="6">
        <f t="shared" si="31"/>
        <v>2724423.9730065381</v>
      </c>
      <c r="T115" s="6">
        <f t="shared" si="37"/>
        <v>-85865.909217003733</v>
      </c>
      <c r="U115" s="14">
        <f t="shared" si="38"/>
        <v>3.0554111075924092E-2</v>
      </c>
    </row>
    <row r="116" spans="1:25" x14ac:dyDescent="0.25">
      <c r="A116" s="208">
        <v>44743</v>
      </c>
      <c r="B116">
        <f t="shared" si="39"/>
        <v>7</v>
      </c>
      <c r="C116">
        <f t="shared" si="40"/>
        <v>2022</v>
      </c>
      <c r="D116" s="6">
        <f>'Monthly Data'!AE116</f>
        <v>3245760.4022235544</v>
      </c>
      <c r="E116">
        <f>'Monthly Data'!BP116</f>
        <v>0</v>
      </c>
      <c r="F116">
        <f>'Monthly Data'!BO116</f>
        <v>112.5</v>
      </c>
      <c r="G116">
        <f>'Monthly Data'!DJ116</f>
        <v>31</v>
      </c>
      <c r="H116">
        <f>'Monthly Data'!HB116</f>
        <v>67</v>
      </c>
      <c r="I116">
        <f>'Monthly Data'!DG116</f>
        <v>0</v>
      </c>
      <c r="J116">
        <f>'Monthly Data'!DN116</f>
        <v>0.5</v>
      </c>
      <c r="L116" s="6">
        <f t="shared" si="32"/>
        <v>-1202765.1386973499</v>
      </c>
      <c r="M116" s="6">
        <f t="shared" si="33"/>
        <v>0</v>
      </c>
      <c r="N116" s="6">
        <f t="shared" si="34"/>
        <v>584452.51234255347</v>
      </c>
      <c r="O116" s="6">
        <f t="shared" si="35"/>
        <v>3485336.5455355789</v>
      </c>
      <c r="P116" s="6">
        <f t="shared" si="36"/>
        <v>158551.20951824228</v>
      </c>
      <c r="Q116" s="6">
        <f t="shared" si="29"/>
        <v>0</v>
      </c>
      <c r="R116" s="6">
        <f t="shared" si="30"/>
        <v>87134.685261385501</v>
      </c>
      <c r="S116" s="6">
        <f t="shared" si="31"/>
        <v>3112709.8139604102</v>
      </c>
      <c r="T116" s="6">
        <f t="shared" si="37"/>
        <v>-133050.58826314425</v>
      </c>
      <c r="U116" s="14">
        <f t="shared" si="38"/>
        <v>4.0992116414999717E-2</v>
      </c>
    </row>
    <row r="117" spans="1:25" x14ac:dyDescent="0.25">
      <c r="A117" s="208">
        <v>44774</v>
      </c>
      <c r="B117">
        <f t="shared" si="39"/>
        <v>8</v>
      </c>
      <c r="C117">
        <f t="shared" si="40"/>
        <v>2022</v>
      </c>
      <c r="D117" s="6">
        <f>'Monthly Data'!AE117</f>
        <v>3206660.6122235437</v>
      </c>
      <c r="E117">
        <f>'Monthly Data'!BP117</f>
        <v>0</v>
      </c>
      <c r="F117">
        <f>'Monthly Data'!BO117</f>
        <v>107.35</v>
      </c>
      <c r="G117">
        <f>'Monthly Data'!DJ117</f>
        <v>31</v>
      </c>
      <c r="H117">
        <f>'Monthly Data'!HB117</f>
        <v>68</v>
      </c>
      <c r="I117">
        <f>'Monthly Data'!DG117</f>
        <v>0</v>
      </c>
      <c r="J117">
        <f>'Monthly Data'!DN117</f>
        <v>0.5</v>
      </c>
      <c r="L117" s="6">
        <f t="shared" si="32"/>
        <v>-1202765.1386973499</v>
      </c>
      <c r="M117" s="6">
        <f t="shared" si="33"/>
        <v>0</v>
      </c>
      <c r="N117" s="6">
        <f t="shared" si="34"/>
        <v>557697.57511087204</v>
      </c>
      <c r="O117" s="6">
        <f t="shared" si="35"/>
        <v>3485336.5455355789</v>
      </c>
      <c r="P117" s="6">
        <f t="shared" si="36"/>
        <v>160917.64548120112</v>
      </c>
      <c r="Q117" s="6">
        <f t="shared" si="29"/>
        <v>0</v>
      </c>
      <c r="R117" s="6">
        <f t="shared" si="30"/>
        <v>87134.685261385501</v>
      </c>
      <c r="S117" s="6">
        <f t="shared" si="31"/>
        <v>3088321.3126916876</v>
      </c>
      <c r="T117" s="6">
        <f t="shared" si="37"/>
        <v>-118339.29953185609</v>
      </c>
      <c r="U117" s="14">
        <f t="shared" si="38"/>
        <v>3.69042171412702E-2</v>
      </c>
    </row>
    <row r="118" spans="1:25" x14ac:dyDescent="0.25">
      <c r="A118" s="208">
        <v>44805</v>
      </c>
      <c r="B118">
        <f t="shared" si="39"/>
        <v>9</v>
      </c>
      <c r="C118">
        <f t="shared" si="40"/>
        <v>2022</v>
      </c>
      <c r="D118" s="6">
        <f>'Monthly Data'!AE118</f>
        <v>2708906.0722235478</v>
      </c>
      <c r="E118">
        <f>'Monthly Data'!BP118</f>
        <v>52.4</v>
      </c>
      <c r="F118">
        <f>'Monthly Data'!BO118</f>
        <v>23.7</v>
      </c>
      <c r="G118">
        <f>'Monthly Data'!DJ118</f>
        <v>30</v>
      </c>
      <c r="H118">
        <f>'Monthly Data'!HB118</f>
        <v>69</v>
      </c>
      <c r="I118">
        <f>'Monthly Data'!DG118</f>
        <v>0</v>
      </c>
      <c r="J118">
        <f>'Monthly Data'!DN118</f>
        <v>0.5</v>
      </c>
      <c r="L118" s="6">
        <f t="shared" si="32"/>
        <v>-1202765.1386973499</v>
      </c>
      <c r="M118" s="6">
        <f t="shared" si="33"/>
        <v>105851.27426520214</v>
      </c>
      <c r="N118" s="6">
        <f t="shared" si="34"/>
        <v>123124.66260016459</v>
      </c>
      <c r="O118" s="6">
        <f t="shared" si="35"/>
        <v>3372906.3343892698</v>
      </c>
      <c r="P118" s="6">
        <f t="shared" si="36"/>
        <v>163284.08144415994</v>
      </c>
      <c r="Q118" s="6">
        <f t="shared" si="29"/>
        <v>0</v>
      </c>
      <c r="R118" s="6">
        <f t="shared" si="30"/>
        <v>87134.685261385501</v>
      </c>
      <c r="S118" s="6">
        <f t="shared" si="31"/>
        <v>2649535.8992628325</v>
      </c>
      <c r="T118" s="6">
        <f t="shared" si="37"/>
        <v>-59370.172960715368</v>
      </c>
      <c r="U118" s="14">
        <f t="shared" si="38"/>
        <v>2.1916659853762527E-2</v>
      </c>
    </row>
    <row r="119" spans="1:25" x14ac:dyDescent="0.25">
      <c r="A119" s="208">
        <v>44835</v>
      </c>
      <c r="B119">
        <f t="shared" si="39"/>
        <v>10</v>
      </c>
      <c r="C119">
        <f t="shared" si="40"/>
        <v>2022</v>
      </c>
      <c r="D119" s="6">
        <f>'Monthly Data'!AE119</f>
        <v>2838014.0922235609</v>
      </c>
      <c r="E119">
        <f>'Monthly Data'!BP119</f>
        <v>240.12</v>
      </c>
      <c r="F119">
        <f>'Monthly Data'!BO119</f>
        <v>1.2</v>
      </c>
      <c r="G119">
        <f>'Monthly Data'!DJ119</f>
        <v>31</v>
      </c>
      <c r="H119">
        <f>'Monthly Data'!HB119</f>
        <v>70</v>
      </c>
      <c r="I119">
        <f>'Monthly Data'!DG119</f>
        <v>0</v>
      </c>
      <c r="J119">
        <f>'Monthly Data'!DN119</f>
        <v>0.5</v>
      </c>
      <c r="L119" s="6">
        <f t="shared" si="32"/>
        <v>-1202765.1386973499</v>
      </c>
      <c r="M119" s="6">
        <f t="shared" si="33"/>
        <v>485057.40413283091</v>
      </c>
      <c r="N119" s="6">
        <f t="shared" si="34"/>
        <v>6234.1601316539036</v>
      </c>
      <c r="O119" s="6">
        <f t="shared" si="35"/>
        <v>3485336.5455355789</v>
      </c>
      <c r="P119" s="6">
        <f t="shared" si="36"/>
        <v>165650.51740711878</v>
      </c>
      <c r="Q119" s="6">
        <f t="shared" si="29"/>
        <v>0</v>
      </c>
      <c r="R119" s="6">
        <f t="shared" si="30"/>
        <v>87134.685261385501</v>
      </c>
      <c r="S119" s="6">
        <f t="shared" si="31"/>
        <v>3026648.1737712179</v>
      </c>
      <c r="T119" s="6">
        <f t="shared" si="37"/>
        <v>188634.08154765703</v>
      </c>
      <c r="U119" s="14">
        <f t="shared" si="38"/>
        <v>6.6466929133485647E-2</v>
      </c>
    </row>
    <row r="120" spans="1:25" x14ac:dyDescent="0.25">
      <c r="A120" s="208">
        <v>44866</v>
      </c>
      <c r="B120">
        <f t="shared" si="39"/>
        <v>11</v>
      </c>
      <c r="C120">
        <f t="shared" si="40"/>
        <v>2022</v>
      </c>
      <c r="D120" s="6">
        <f>'Monthly Data'!AE120</f>
        <v>3315201.4722235468</v>
      </c>
      <c r="E120">
        <f>'Monthly Data'!BP120</f>
        <v>518.79999999999995</v>
      </c>
      <c r="F120">
        <f>'Monthly Data'!BO120</f>
        <v>0</v>
      </c>
      <c r="G120">
        <f>'Monthly Data'!DJ120</f>
        <v>30</v>
      </c>
      <c r="H120">
        <f>'Monthly Data'!HB120</f>
        <v>71</v>
      </c>
      <c r="I120">
        <f>'Monthly Data'!DG120</f>
        <v>0</v>
      </c>
      <c r="J120">
        <f>'Monthly Data'!DN120</f>
        <v>0.5</v>
      </c>
      <c r="L120" s="6">
        <f t="shared" si="32"/>
        <v>-1202765.1386973499</v>
      </c>
      <c r="M120" s="6">
        <f t="shared" si="33"/>
        <v>1048008.4177249402</v>
      </c>
      <c r="N120" s="6">
        <f t="shared" si="34"/>
        <v>0</v>
      </c>
      <c r="O120" s="6">
        <f t="shared" si="35"/>
        <v>3372906.3343892698</v>
      </c>
      <c r="P120" s="6">
        <f t="shared" si="36"/>
        <v>168016.95337007762</v>
      </c>
      <c r="Q120" s="6">
        <f t="shared" si="29"/>
        <v>0</v>
      </c>
      <c r="R120" s="6">
        <f t="shared" si="30"/>
        <v>87134.685261385501</v>
      </c>
      <c r="S120" s="6">
        <f t="shared" si="31"/>
        <v>3473301.2520483229</v>
      </c>
      <c r="T120" s="6">
        <f t="shared" si="37"/>
        <v>158099.77982477611</v>
      </c>
      <c r="U120" s="14">
        <f t="shared" si="38"/>
        <v>4.7689342910051447E-2</v>
      </c>
    </row>
    <row r="121" spans="1:25" x14ac:dyDescent="0.25">
      <c r="A121" s="208">
        <v>44896</v>
      </c>
      <c r="B121">
        <f t="shared" si="39"/>
        <v>12</v>
      </c>
      <c r="C121">
        <f t="shared" si="40"/>
        <v>2022</v>
      </c>
      <c r="D121" s="6">
        <f>'Monthly Data'!AE121</f>
        <v>4121434.6422235542</v>
      </c>
      <c r="E121">
        <f>'Monthly Data'!BP121</f>
        <v>852.5</v>
      </c>
      <c r="F121">
        <f>'Monthly Data'!BO121</f>
        <v>0</v>
      </c>
      <c r="G121">
        <f>'Monthly Data'!DJ121</f>
        <v>31</v>
      </c>
      <c r="H121">
        <f>'Monthly Data'!HB121</f>
        <v>72</v>
      </c>
      <c r="I121">
        <f>'Monthly Data'!DG121</f>
        <v>0</v>
      </c>
      <c r="J121">
        <f>'Monthly Data'!DN121</f>
        <v>0.5</v>
      </c>
      <c r="L121" s="6">
        <f t="shared" si="32"/>
        <v>-1202765.1386973499</v>
      </c>
      <c r="M121" s="6">
        <f t="shared" si="33"/>
        <v>1722103.269295512</v>
      </c>
      <c r="N121" s="6">
        <f t="shared" si="34"/>
        <v>0</v>
      </c>
      <c r="O121" s="6">
        <f t="shared" si="35"/>
        <v>3485336.5455355789</v>
      </c>
      <c r="P121" s="6">
        <f t="shared" si="36"/>
        <v>170383.38933303647</v>
      </c>
      <c r="Q121" s="6">
        <f t="shared" si="29"/>
        <v>0</v>
      </c>
      <c r="R121" s="6">
        <f t="shared" si="30"/>
        <v>87134.685261385501</v>
      </c>
      <c r="S121" s="6">
        <f t="shared" si="31"/>
        <v>4262192.750728162</v>
      </c>
      <c r="T121" s="6">
        <f t="shared" si="37"/>
        <v>140758.10850460781</v>
      </c>
      <c r="U121" s="14">
        <f t="shared" si="38"/>
        <v>3.4152696991130119E-2</v>
      </c>
    </row>
    <row r="122" spans="1:25" x14ac:dyDescent="0.25">
      <c r="O122" s="6"/>
      <c r="P122" s="6"/>
      <c r="Q122" s="6"/>
      <c r="R122" s="6"/>
      <c r="U122" s="15">
        <f>AVERAGE(U2:U121)</f>
        <v>2.6734064472776282E-2</v>
      </c>
    </row>
    <row r="123" spans="1:25" x14ac:dyDescent="0.25">
      <c r="U123" s="15"/>
    </row>
    <row r="125" spans="1:25" x14ac:dyDescent="0.25">
      <c r="S125" s="6"/>
      <c r="T125" s="65"/>
      <c r="U125" s="6"/>
      <c r="W125">
        <v>1</v>
      </c>
      <c r="X125" s="6">
        <f t="shared" ref="X125:X136" si="41">SUMIFS(T:T,$B:$B,$W125)</f>
        <v>-1236528.1518462389</v>
      </c>
      <c r="Y125" s="14">
        <f t="shared" ref="Y125:Y136" si="42">SUMIFS(U:U,$B:$B,$W125)</f>
        <v>0.34642523077615367</v>
      </c>
    </row>
    <row r="126" spans="1:25" x14ac:dyDescent="0.25">
      <c r="S126" s="6"/>
      <c r="T126" s="65"/>
      <c r="U126" s="6"/>
      <c r="W126">
        <f>W125+1</f>
        <v>2</v>
      </c>
      <c r="X126" s="6">
        <f t="shared" si="41"/>
        <v>-292047.74322907953</v>
      </c>
      <c r="Y126" s="14">
        <f t="shared" si="42"/>
        <v>0.35900688540719949</v>
      </c>
    </row>
    <row r="127" spans="1:25" x14ac:dyDescent="0.25">
      <c r="S127" s="6"/>
      <c r="T127" s="65"/>
      <c r="U127" s="6"/>
      <c r="W127">
        <f t="shared" ref="W127:W136" si="43">W126+1</f>
        <v>3</v>
      </c>
      <c r="X127" s="6">
        <f t="shared" si="41"/>
        <v>241199.82198127499</v>
      </c>
      <c r="Y127" s="14">
        <f t="shared" si="42"/>
        <v>0.21642411153962265</v>
      </c>
    </row>
    <row r="128" spans="1:25" x14ac:dyDescent="0.25">
      <c r="S128" s="6"/>
      <c r="T128" s="65"/>
      <c r="U128" s="6"/>
      <c r="W128">
        <f t="shared" si="43"/>
        <v>4</v>
      </c>
      <c r="X128" s="6">
        <f t="shared" si="41"/>
        <v>140136.04445832456</v>
      </c>
      <c r="Y128" s="14">
        <f t="shared" si="42"/>
        <v>0.18593009740420849</v>
      </c>
    </row>
    <row r="129" spans="19:25" x14ac:dyDescent="0.25">
      <c r="S129" s="6"/>
      <c r="T129" s="65"/>
      <c r="U129" s="6"/>
      <c r="W129">
        <f t="shared" si="43"/>
        <v>5</v>
      </c>
      <c r="X129" s="6">
        <f t="shared" si="41"/>
        <v>-493579.53200878995</v>
      </c>
      <c r="Y129" s="14">
        <f t="shared" si="42"/>
        <v>0.25212169437096438</v>
      </c>
    </row>
    <row r="130" spans="19:25" x14ac:dyDescent="0.25">
      <c r="S130" s="6"/>
      <c r="T130" s="65"/>
      <c r="U130" s="6"/>
      <c r="W130">
        <f t="shared" si="43"/>
        <v>6</v>
      </c>
      <c r="X130" s="6">
        <f t="shared" si="41"/>
        <v>-82038.274816285819</v>
      </c>
      <c r="Y130" s="14">
        <f t="shared" si="42"/>
        <v>0.15478541637486445</v>
      </c>
    </row>
    <row r="131" spans="19:25" x14ac:dyDescent="0.25">
      <c r="S131" s="6"/>
      <c r="T131" s="65"/>
      <c r="U131" s="6"/>
      <c r="W131">
        <f t="shared" si="43"/>
        <v>7</v>
      </c>
      <c r="X131" s="6">
        <f t="shared" si="41"/>
        <v>-42086.322266294155</v>
      </c>
      <c r="Y131" s="14">
        <f t="shared" si="42"/>
        <v>0.25370335989760229</v>
      </c>
    </row>
    <row r="132" spans="19:25" x14ac:dyDescent="0.25">
      <c r="S132" s="6"/>
      <c r="T132" s="65"/>
      <c r="U132" s="6"/>
      <c r="W132">
        <f t="shared" si="43"/>
        <v>8</v>
      </c>
      <c r="X132" s="6">
        <f t="shared" si="41"/>
        <v>-153591.90063562011</v>
      </c>
      <c r="Y132" s="14">
        <f t="shared" si="42"/>
        <v>0.14991987974473386</v>
      </c>
    </row>
    <row r="133" spans="19:25" x14ac:dyDescent="0.25">
      <c r="S133" s="6"/>
      <c r="T133" s="65"/>
      <c r="U133" s="6"/>
      <c r="W133">
        <f t="shared" si="43"/>
        <v>9</v>
      </c>
      <c r="X133" s="6">
        <f t="shared" si="41"/>
        <v>-456147.88779386226</v>
      </c>
      <c r="Y133" s="14">
        <f t="shared" si="42"/>
        <v>0.20951840316730749</v>
      </c>
    </row>
    <row r="134" spans="19:25" x14ac:dyDescent="0.25">
      <c r="S134" s="6"/>
      <c r="T134" s="65"/>
      <c r="U134" s="6"/>
      <c r="W134">
        <f t="shared" si="43"/>
        <v>10</v>
      </c>
      <c r="X134" s="6">
        <f t="shared" si="41"/>
        <v>1165982.645306801</v>
      </c>
      <c r="Y134" s="14">
        <f t="shared" si="42"/>
        <v>0.41141999012882036</v>
      </c>
    </row>
    <row r="135" spans="19:25" x14ac:dyDescent="0.25">
      <c r="S135" s="6"/>
      <c r="T135" s="65"/>
      <c r="U135" s="6"/>
      <c r="W135">
        <f t="shared" si="43"/>
        <v>11</v>
      </c>
      <c r="X135" s="6">
        <f t="shared" si="41"/>
        <v>1042098.0826215381</v>
      </c>
      <c r="Y135" s="14">
        <f t="shared" si="42"/>
        <v>0.3708984729149481</v>
      </c>
    </row>
    <row r="136" spans="19:25" x14ac:dyDescent="0.25">
      <c r="S136" s="6"/>
      <c r="T136" s="65"/>
      <c r="U136" s="6"/>
      <c r="W136">
        <f t="shared" si="43"/>
        <v>12</v>
      </c>
      <c r="X136" s="6">
        <f t="shared" si="41"/>
        <v>229268.24920954928</v>
      </c>
      <c r="Y136" s="14">
        <f t="shared" si="42"/>
        <v>0.2979341950067263</v>
      </c>
    </row>
    <row r="137" spans="19:25" x14ac:dyDescent="0.25">
      <c r="X137" s="6"/>
      <c r="Y137" s="14"/>
    </row>
    <row r="138" spans="19:25" x14ac:dyDescent="0.25">
      <c r="S138" s="6"/>
      <c r="T138" s="65"/>
      <c r="X138" s="6"/>
      <c r="Y138" s="14"/>
    </row>
    <row r="139" spans="19:25" x14ac:dyDescent="0.25">
      <c r="S139" s="6"/>
      <c r="T139" s="65"/>
      <c r="W139">
        <v>2013</v>
      </c>
      <c r="X139" s="6">
        <f t="shared" ref="X139:X148" si="44">SUMIFS(T:T,$C:$C,$W139)</f>
        <v>-813198.05600930331</v>
      </c>
      <c r="Y139" s="14">
        <f t="shared" ref="Y139:Y148" si="45">SUMIFS(U:U,$C:$C,$W139)</f>
        <v>0.39516817552999922</v>
      </c>
    </row>
    <row r="140" spans="19:25" x14ac:dyDescent="0.25">
      <c r="S140" s="6"/>
      <c r="T140" s="65"/>
      <c r="W140">
        <f t="shared" ref="W140:W148" si="46">W139+1</f>
        <v>2014</v>
      </c>
      <c r="X140" s="6">
        <f t="shared" si="44"/>
        <v>-1092981.5883194497</v>
      </c>
      <c r="Y140" s="14">
        <f t="shared" si="45"/>
        <v>0.3688868951513084</v>
      </c>
    </row>
    <row r="141" spans="19:25" x14ac:dyDescent="0.25">
      <c r="S141" s="6"/>
      <c r="T141" s="65"/>
      <c r="W141">
        <f t="shared" si="46"/>
        <v>2015</v>
      </c>
      <c r="X141" s="6">
        <f t="shared" si="44"/>
        <v>164495.55144619895</v>
      </c>
      <c r="Y141" s="14">
        <f t="shared" si="45"/>
        <v>0.25234767645022355</v>
      </c>
    </row>
    <row r="142" spans="19:25" x14ac:dyDescent="0.25">
      <c r="S142" s="6"/>
      <c r="T142" s="65"/>
      <c r="W142">
        <f t="shared" si="46"/>
        <v>2016</v>
      </c>
      <c r="X142" s="6">
        <f t="shared" si="44"/>
        <v>531675.7902084738</v>
      </c>
      <c r="Y142" s="14">
        <f t="shared" si="45"/>
        <v>0.26494579524202644</v>
      </c>
    </row>
    <row r="143" spans="19:25" x14ac:dyDescent="0.25">
      <c r="S143" s="6"/>
      <c r="T143" s="65"/>
      <c r="W143">
        <f t="shared" si="46"/>
        <v>2017</v>
      </c>
      <c r="X143" s="6">
        <f t="shared" si="44"/>
        <v>866764.56552729337</v>
      </c>
      <c r="Y143" s="14">
        <f t="shared" si="45"/>
        <v>0.35428359010110977</v>
      </c>
    </row>
    <row r="144" spans="19:25" x14ac:dyDescent="0.25">
      <c r="S144" s="6"/>
      <c r="T144" s="65"/>
      <c r="W144">
        <f t="shared" si="46"/>
        <v>2018</v>
      </c>
      <c r="X144" s="6">
        <f t="shared" si="44"/>
        <v>825762.65271043032</v>
      </c>
      <c r="Y144" s="14">
        <f t="shared" si="45"/>
        <v>0.3657324943385788</v>
      </c>
    </row>
    <row r="145" spans="19:25" x14ac:dyDescent="0.25">
      <c r="S145" s="6"/>
      <c r="T145" s="65"/>
      <c r="W145">
        <f t="shared" si="46"/>
        <v>2019</v>
      </c>
      <c r="X145" s="6">
        <f t="shared" si="44"/>
        <v>52948.852937903721</v>
      </c>
      <c r="Y145" s="14">
        <f t="shared" si="45"/>
        <v>0.18972209114452246</v>
      </c>
    </row>
    <row r="146" spans="19:25" x14ac:dyDescent="0.25">
      <c r="S146" s="6"/>
      <c r="T146" s="65"/>
      <c r="W146">
        <f t="shared" si="46"/>
        <v>2020</v>
      </c>
      <c r="X146" s="6">
        <f t="shared" si="44"/>
        <v>503506.84846459329</v>
      </c>
      <c r="Y146" s="14">
        <f t="shared" si="45"/>
        <v>0.27399119773068359</v>
      </c>
    </row>
    <row r="147" spans="19:25" x14ac:dyDescent="0.25">
      <c r="S147" s="6"/>
      <c r="T147" s="65"/>
      <c r="W147">
        <f t="shared" si="46"/>
        <v>2021</v>
      </c>
      <c r="X147" s="6">
        <f t="shared" si="44"/>
        <v>-298705.64907307224</v>
      </c>
      <c r="Y147" s="14">
        <f t="shared" si="45"/>
        <v>0.26549767703413707</v>
      </c>
    </row>
    <row r="148" spans="19:25" x14ac:dyDescent="0.25">
      <c r="W148">
        <f t="shared" si="46"/>
        <v>2022</v>
      </c>
      <c r="X148" s="6">
        <f t="shared" si="44"/>
        <v>-677603.93691175105</v>
      </c>
      <c r="Y148" s="14">
        <f t="shared" si="45"/>
        <v>0.47751214401056197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9F53-FA77-422C-9E2F-B187B476CB18}">
  <sheetPr codeName="Sheet12">
    <tabColor theme="3" tint="0.79998168889431442"/>
  </sheetPr>
  <dimension ref="A1:AH168"/>
  <sheetViews>
    <sheetView topLeftCell="W1" workbookViewId="0">
      <selection activeCell="X10" sqref="X10:AA14"/>
    </sheetView>
  </sheetViews>
  <sheetFormatPr defaultRowHeight="15" x14ac:dyDescent="0.25"/>
  <cols>
    <col min="1" max="1" width="12.28515625" customWidth="1"/>
    <col min="4" max="4" width="16.85546875" style="6" customWidth="1"/>
    <col min="7" max="7" width="11.42578125" customWidth="1"/>
    <col min="9" max="9" width="11.85546875" customWidth="1"/>
    <col min="12" max="14" width="13.42578125" bestFit="1" customWidth="1"/>
    <col min="15" max="15" width="14.140625" bestFit="1" customWidth="1"/>
    <col min="16" max="16" width="13.42578125" customWidth="1"/>
    <col min="17" max="17" width="13.42578125" bestFit="1" customWidth="1"/>
    <col min="18" max="18" width="13.42578125" customWidth="1"/>
    <col min="19" max="19" width="14.42578125" bestFit="1" customWidth="1"/>
    <col min="20" max="20" width="12.28515625" bestFit="1" customWidth="1"/>
    <col min="21" max="21" width="13" customWidth="1"/>
    <col min="22" max="22" width="12.42578125" customWidth="1"/>
    <col min="23" max="23" width="15.7109375" customWidth="1"/>
    <col min="24" max="24" width="18.85546875" bestFit="1" customWidth="1"/>
    <col min="25" max="25" width="15.28515625" customWidth="1"/>
    <col min="26" max="26" width="12.7109375" bestFit="1" customWidth="1"/>
  </cols>
  <sheetData>
    <row r="1" spans="1:34" x14ac:dyDescent="0.25">
      <c r="A1" t="s">
        <v>0</v>
      </c>
      <c r="B1" t="s">
        <v>28</v>
      </c>
      <c r="C1" t="s">
        <v>29</v>
      </c>
      <c r="D1" s="6" t="str">
        <f>'Monthly Data'!AI1</f>
        <v>K_GSlt50kWh_NoCDM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Data'!DG1</f>
        <v>Spring</v>
      </c>
      <c r="I1" t="str">
        <f>'Monthly Data'!DM1</f>
        <v>COVID_AM</v>
      </c>
      <c r="J1" t="str">
        <f>'Monthly Data'!HC1</f>
        <v>Trend18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Spring</v>
      </c>
      <c r="Q1" t="str">
        <f t="shared" si="0"/>
        <v>COVID_AM</v>
      </c>
      <c r="R1" t="str">
        <f t="shared" si="0"/>
        <v>Trend18</v>
      </c>
      <c r="S1" t="s">
        <v>51</v>
      </c>
      <c r="T1" t="s">
        <v>67</v>
      </c>
      <c r="U1" t="s">
        <v>52</v>
      </c>
    </row>
    <row r="2" spans="1:34" x14ac:dyDescent="0.25">
      <c r="A2" s="20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Data'!AI2</f>
        <v>2479643.3187149297</v>
      </c>
      <c r="E2">
        <f>'Monthly Data'!BP2</f>
        <v>939.6</v>
      </c>
      <c r="F2">
        <f>'Monthly Data'!BO2</f>
        <v>0</v>
      </c>
      <c r="G2">
        <f>'Monthly Data'!DJ2</f>
        <v>31</v>
      </c>
      <c r="H2">
        <f>'Monthly Data'!DG2</f>
        <v>0</v>
      </c>
      <c r="I2">
        <f>'Monthly Data'!DM2</f>
        <v>0</v>
      </c>
      <c r="J2">
        <f>'Monthly Data'!HC2</f>
        <v>0</v>
      </c>
      <c r="L2" s="6">
        <f t="shared" ref="L2:L33" si="3">$X$8</f>
        <v>-50948.417106676898</v>
      </c>
      <c r="M2" s="6">
        <f t="shared" ref="M2:M33" si="4">E2*$X$9</f>
        <v>815030.08070300787</v>
      </c>
      <c r="N2" s="6">
        <f t="shared" ref="N2:N33" si="5">F2*$X$10</f>
        <v>0</v>
      </c>
      <c r="O2" s="6">
        <f t="shared" ref="O2:O33" si="6">G2*$X$11</f>
        <v>1628344.1225887618</v>
      </c>
      <c r="P2" s="6">
        <f>H2*$X$12</f>
        <v>0</v>
      </c>
      <c r="Q2" s="6">
        <f>I2*$X$13</f>
        <v>0</v>
      </c>
      <c r="R2" s="6">
        <f>J2*$X$14</f>
        <v>0</v>
      </c>
      <c r="S2" s="6">
        <f>SUM(L2:R2)</f>
        <v>2392425.7861850928</v>
      </c>
      <c r="T2" s="6">
        <f t="shared" ref="T2:T33" si="7">S2-D2</f>
        <v>-87217.532529836986</v>
      </c>
      <c r="U2" s="14">
        <f t="shared" ref="U2:U33" si="8">ABS(S2-D2)/D2</f>
        <v>3.5173418641128315E-2</v>
      </c>
    </row>
    <row r="3" spans="1:34" x14ac:dyDescent="0.25">
      <c r="A3" s="208">
        <v>41306</v>
      </c>
      <c r="B3">
        <f t="shared" si="1"/>
        <v>2</v>
      </c>
      <c r="C3">
        <f t="shared" si="2"/>
        <v>2013</v>
      </c>
      <c r="D3" s="6">
        <f>'Monthly Data'!AI3</f>
        <v>2193274.0587149337</v>
      </c>
      <c r="E3">
        <f>'Monthly Data'!BP3</f>
        <v>765.4</v>
      </c>
      <c r="F3">
        <f>'Monthly Data'!BO3</f>
        <v>0</v>
      </c>
      <c r="G3">
        <f>'Monthly Data'!DJ3</f>
        <v>28</v>
      </c>
      <c r="H3">
        <f>'Monthly Data'!DG3</f>
        <v>0</v>
      </c>
      <c r="I3">
        <f>'Monthly Data'!DM3</f>
        <v>0</v>
      </c>
      <c r="J3">
        <f>'Monthly Data'!HC3</f>
        <v>0</v>
      </c>
      <c r="L3" s="6">
        <f t="shared" si="3"/>
        <v>-50948.417106676898</v>
      </c>
      <c r="M3" s="6">
        <f t="shared" si="4"/>
        <v>663925.09979787376</v>
      </c>
      <c r="N3" s="6">
        <f t="shared" si="5"/>
        <v>0</v>
      </c>
      <c r="O3" s="6">
        <f t="shared" si="6"/>
        <v>1470762.4333059785</v>
      </c>
      <c r="P3" s="6">
        <f t="shared" ref="P3:P66" si="9">H3*$X$12</f>
        <v>0</v>
      </c>
      <c r="Q3" s="6">
        <f t="shared" ref="Q3:Q66" si="10">I3*$X$13</f>
        <v>0</v>
      </c>
      <c r="R3" s="6">
        <f>J3*$X$14</f>
        <v>0</v>
      </c>
      <c r="S3" s="6">
        <f t="shared" ref="S3:S66" si="11">SUM(L3:R3)</f>
        <v>2083739.1159971755</v>
      </c>
      <c r="T3" s="6">
        <f t="shared" si="7"/>
        <v>-109534.94271775824</v>
      </c>
      <c r="U3" s="14">
        <f t="shared" si="8"/>
        <v>4.9941293146892968E-2</v>
      </c>
      <c r="W3" t="s">
        <v>425</v>
      </c>
    </row>
    <row r="4" spans="1:34" x14ac:dyDescent="0.25">
      <c r="A4" s="208">
        <v>41334</v>
      </c>
      <c r="B4">
        <f t="shared" si="1"/>
        <v>3</v>
      </c>
      <c r="C4">
        <f t="shared" si="2"/>
        <v>2013</v>
      </c>
      <c r="D4" s="6">
        <f>'Monthly Data'!AI4</f>
        <v>2174229.0987149291</v>
      </c>
      <c r="E4">
        <f>'Monthly Data'!BP4</f>
        <v>666.7</v>
      </c>
      <c r="F4">
        <f>'Monthly Data'!BO4</f>
        <v>0</v>
      </c>
      <c r="G4">
        <f>'Monthly Data'!DJ4</f>
        <v>31</v>
      </c>
      <c r="H4">
        <f>'Monthly Data'!DG4</f>
        <v>1</v>
      </c>
      <c r="I4">
        <f>'Monthly Data'!DM4</f>
        <v>0</v>
      </c>
      <c r="J4">
        <f>'Monthly Data'!HC4</f>
        <v>0</v>
      </c>
      <c r="L4" s="6">
        <f t="shared" si="3"/>
        <v>-50948.417106676898</v>
      </c>
      <c r="M4" s="6">
        <f t="shared" si="4"/>
        <v>578310.50958354119</v>
      </c>
      <c r="N4" s="6">
        <f t="shared" si="5"/>
        <v>0</v>
      </c>
      <c r="O4" s="6">
        <f t="shared" si="6"/>
        <v>1628344.1225887618</v>
      </c>
      <c r="P4" s="6">
        <f t="shared" si="9"/>
        <v>-35517.158374525803</v>
      </c>
      <c r="Q4" s="6">
        <f t="shared" si="10"/>
        <v>0</v>
      </c>
      <c r="R4" s="6">
        <f t="shared" ref="R4:R66" si="12">J4*$X$14</f>
        <v>0</v>
      </c>
      <c r="S4" s="6">
        <f t="shared" si="11"/>
        <v>2120189.0566911008</v>
      </c>
      <c r="T4" s="6">
        <f t="shared" si="7"/>
        <v>-54040.042023828253</v>
      </c>
      <c r="U4" s="14">
        <f t="shared" si="8"/>
        <v>2.4854805804856737E-2</v>
      </c>
      <c r="W4" t="s">
        <v>386</v>
      </c>
    </row>
    <row r="5" spans="1:34" x14ac:dyDescent="0.25">
      <c r="A5" s="208">
        <v>41365</v>
      </c>
      <c r="B5">
        <f t="shared" si="1"/>
        <v>4</v>
      </c>
      <c r="C5">
        <f t="shared" si="2"/>
        <v>2013</v>
      </c>
      <c r="D5" s="6">
        <f>'Monthly Data'!AI5</f>
        <v>1878904.1087149293</v>
      </c>
      <c r="E5">
        <f>'Monthly Data'!BP5</f>
        <v>443.6</v>
      </c>
      <c r="F5">
        <f>'Monthly Data'!BO5</f>
        <v>0</v>
      </c>
      <c r="G5">
        <f>'Monthly Data'!DJ5</f>
        <v>30</v>
      </c>
      <c r="H5">
        <f>'Monthly Data'!DG5</f>
        <v>1</v>
      </c>
      <c r="I5">
        <f>'Monthly Data'!DM5</f>
        <v>0</v>
      </c>
      <c r="J5">
        <f>'Monthly Data'!HC5</f>
        <v>0</v>
      </c>
      <c r="L5" s="6">
        <f t="shared" si="3"/>
        <v>-50948.417106676898</v>
      </c>
      <c r="M5" s="6">
        <f t="shared" si="4"/>
        <v>384788.5736482059</v>
      </c>
      <c r="N5" s="6">
        <f t="shared" si="5"/>
        <v>0</v>
      </c>
      <c r="O5" s="6">
        <f t="shared" si="6"/>
        <v>1575816.892827834</v>
      </c>
      <c r="P5" s="6">
        <f t="shared" si="9"/>
        <v>-35517.158374525803</v>
      </c>
      <c r="Q5" s="6">
        <f t="shared" si="10"/>
        <v>0</v>
      </c>
      <c r="R5" s="6">
        <f t="shared" si="12"/>
        <v>0</v>
      </c>
      <c r="S5" s="6">
        <f t="shared" si="11"/>
        <v>1874139.8909948373</v>
      </c>
      <c r="T5" s="6">
        <f t="shared" si="7"/>
        <v>-4764.2177200920414</v>
      </c>
      <c r="U5" s="14">
        <f t="shared" si="8"/>
        <v>2.5356364372157948E-3</v>
      </c>
      <c r="W5" t="s">
        <v>426</v>
      </c>
    </row>
    <row r="6" spans="1:34" x14ac:dyDescent="0.25">
      <c r="A6" s="208">
        <v>41395</v>
      </c>
      <c r="B6">
        <f t="shared" si="1"/>
        <v>5</v>
      </c>
      <c r="C6">
        <f t="shared" si="2"/>
        <v>2013</v>
      </c>
      <c r="D6" s="6">
        <f>'Monthly Data'!AI6</f>
        <v>1777570.9087149317</v>
      </c>
      <c r="E6">
        <f>'Monthly Data'!BP6</f>
        <v>142</v>
      </c>
      <c r="F6">
        <f>'Monthly Data'!BO6</f>
        <v>5.3</v>
      </c>
      <c r="G6">
        <f>'Monthly Data'!DJ6</f>
        <v>31</v>
      </c>
      <c r="H6">
        <f>'Monthly Data'!DG6</f>
        <v>1</v>
      </c>
      <c r="I6">
        <f>'Monthly Data'!DM6</f>
        <v>0</v>
      </c>
      <c r="J6">
        <f>'Monthly Data'!HC6</f>
        <v>0</v>
      </c>
      <c r="L6" s="6">
        <f t="shared" si="3"/>
        <v>-50948.417106676898</v>
      </c>
      <c r="M6" s="6">
        <f t="shared" si="4"/>
        <v>123173.97984230216</v>
      </c>
      <c r="N6" s="6">
        <f t="shared" si="5"/>
        <v>15114.073342474167</v>
      </c>
      <c r="O6" s="6">
        <f t="shared" si="6"/>
        <v>1628344.1225887618</v>
      </c>
      <c r="P6" s="6">
        <f t="shared" si="9"/>
        <v>-35517.158374525803</v>
      </c>
      <c r="Q6" s="6">
        <f t="shared" si="10"/>
        <v>0</v>
      </c>
      <c r="R6" s="6">
        <f t="shared" si="12"/>
        <v>0</v>
      </c>
      <c r="S6" s="6">
        <f t="shared" si="11"/>
        <v>1680166.6002923355</v>
      </c>
      <c r="T6" s="6">
        <f t="shared" si="7"/>
        <v>-97404.308422596194</v>
      </c>
      <c r="U6" s="14">
        <f t="shared" si="8"/>
        <v>5.4796299796002618E-2</v>
      </c>
    </row>
    <row r="7" spans="1:34" x14ac:dyDescent="0.25">
      <c r="A7" s="208">
        <v>41426</v>
      </c>
      <c r="B7">
        <f t="shared" si="1"/>
        <v>6</v>
      </c>
      <c r="C7">
        <f t="shared" si="2"/>
        <v>2013</v>
      </c>
      <c r="D7" s="6">
        <f>'Monthly Data'!AI7</f>
        <v>1837278.1187149312</v>
      </c>
      <c r="E7">
        <f>'Monthly Data'!BP7</f>
        <v>12.6</v>
      </c>
      <c r="F7">
        <f>'Monthly Data'!BO7</f>
        <v>64</v>
      </c>
      <c r="G7">
        <f>'Monthly Data'!DJ7</f>
        <v>30</v>
      </c>
      <c r="H7">
        <f>'Monthly Data'!DG7</f>
        <v>0</v>
      </c>
      <c r="I7">
        <f>'Monthly Data'!DM7</f>
        <v>0</v>
      </c>
      <c r="J7">
        <f>'Monthly Data'!HC7</f>
        <v>0</v>
      </c>
      <c r="L7" s="6">
        <f t="shared" si="3"/>
        <v>-50948.417106676898</v>
      </c>
      <c r="M7" s="6">
        <f t="shared" si="4"/>
        <v>10929.522155021177</v>
      </c>
      <c r="N7" s="6">
        <f t="shared" si="5"/>
        <v>182509.56489025409</v>
      </c>
      <c r="O7" s="6">
        <f t="shared" si="6"/>
        <v>1575816.892827834</v>
      </c>
      <c r="P7" s="6">
        <f t="shared" si="9"/>
        <v>0</v>
      </c>
      <c r="Q7" s="6">
        <f t="shared" si="10"/>
        <v>0</v>
      </c>
      <c r="R7" s="6">
        <f t="shared" si="12"/>
        <v>0</v>
      </c>
      <c r="S7" s="6">
        <f t="shared" si="11"/>
        <v>1718307.5627664323</v>
      </c>
      <c r="T7" s="6">
        <f t="shared" si="7"/>
        <v>-118970.55594849889</v>
      </c>
      <c r="U7" s="14">
        <f t="shared" si="8"/>
        <v>6.4753699908923892E-2</v>
      </c>
      <c r="X7" t="s">
        <v>53</v>
      </c>
      <c r="Y7" t="s">
        <v>54</v>
      </c>
      <c r="Z7" t="s">
        <v>55</v>
      </c>
      <c r="AA7" t="s">
        <v>56</v>
      </c>
    </row>
    <row r="8" spans="1:34" x14ac:dyDescent="0.25">
      <c r="A8" s="208">
        <v>41456</v>
      </c>
      <c r="B8">
        <f t="shared" si="1"/>
        <v>7</v>
      </c>
      <c r="C8">
        <f t="shared" si="2"/>
        <v>2013</v>
      </c>
      <c r="D8" s="6">
        <f>'Monthly Data'!AI8</f>
        <v>2021164.6687149275</v>
      </c>
      <c r="E8">
        <f>'Monthly Data'!BP8</f>
        <v>2.9</v>
      </c>
      <c r="F8">
        <f>'Monthly Data'!BO8</f>
        <v>123</v>
      </c>
      <c r="G8">
        <f>'Monthly Data'!DJ8</f>
        <v>31</v>
      </c>
      <c r="H8">
        <f>'Monthly Data'!DG8</f>
        <v>0</v>
      </c>
      <c r="I8">
        <f>'Monthly Data'!DM8</f>
        <v>0</v>
      </c>
      <c r="J8">
        <f>'Monthly Data'!HC8</f>
        <v>0</v>
      </c>
      <c r="L8" s="6">
        <f t="shared" si="3"/>
        <v>-50948.417106676898</v>
      </c>
      <c r="M8" s="6">
        <f t="shared" si="4"/>
        <v>2515.5249404413821</v>
      </c>
      <c r="N8" s="6">
        <f t="shared" si="5"/>
        <v>350760.57002345705</v>
      </c>
      <c r="O8" s="6">
        <f t="shared" si="6"/>
        <v>1628344.1225887618</v>
      </c>
      <c r="P8" s="6">
        <f t="shared" si="9"/>
        <v>0</v>
      </c>
      <c r="Q8" s="6">
        <f t="shared" si="10"/>
        <v>0</v>
      </c>
      <c r="R8" s="6">
        <f t="shared" si="12"/>
        <v>0</v>
      </c>
      <c r="S8" s="6">
        <f t="shared" si="11"/>
        <v>1930671.8004459834</v>
      </c>
      <c r="T8" s="6">
        <f t="shared" si="7"/>
        <v>-90492.86826894409</v>
      </c>
      <c r="U8" s="14">
        <f t="shared" si="8"/>
        <v>4.4772635139362582E-2</v>
      </c>
      <c r="W8" t="s">
        <v>50</v>
      </c>
      <c r="X8" s="6">
        <v>-50948.417106676898</v>
      </c>
      <c r="Y8" s="6">
        <v>172098.20263215</v>
      </c>
      <c r="Z8" s="104">
        <v>-0.29604270310467001</v>
      </c>
      <c r="AA8" s="104">
        <v>0.76774083468399501</v>
      </c>
    </row>
    <row r="9" spans="1:34" x14ac:dyDescent="0.25">
      <c r="A9" s="208">
        <v>41487</v>
      </c>
      <c r="B9">
        <f t="shared" si="1"/>
        <v>8</v>
      </c>
      <c r="C9">
        <f t="shared" si="2"/>
        <v>2013</v>
      </c>
      <c r="D9" s="6">
        <f>'Monthly Data'!AI9</f>
        <v>1936098.978714929</v>
      </c>
      <c r="E9">
        <f>'Monthly Data'!BP9</f>
        <v>2.6</v>
      </c>
      <c r="F9">
        <f>'Monthly Data'!BO9</f>
        <v>112.8</v>
      </c>
      <c r="G9">
        <f>'Monthly Data'!DJ9</f>
        <v>31</v>
      </c>
      <c r="H9">
        <f>'Monthly Data'!DG9</f>
        <v>0</v>
      </c>
      <c r="I9">
        <f>'Monthly Data'!DM9</f>
        <v>0</v>
      </c>
      <c r="J9">
        <f>'Monthly Data'!HC9</f>
        <v>0</v>
      </c>
      <c r="L9" s="6">
        <f t="shared" si="3"/>
        <v>-50948.417106676898</v>
      </c>
      <c r="M9" s="6">
        <f t="shared" si="4"/>
        <v>2255.2982224646876</v>
      </c>
      <c r="N9" s="6">
        <f t="shared" si="5"/>
        <v>321673.1081190728</v>
      </c>
      <c r="O9" s="6">
        <f t="shared" si="6"/>
        <v>1628344.1225887618</v>
      </c>
      <c r="P9" s="6">
        <f t="shared" si="9"/>
        <v>0</v>
      </c>
      <c r="Q9" s="6">
        <f t="shared" si="10"/>
        <v>0</v>
      </c>
      <c r="R9" s="6">
        <f t="shared" si="12"/>
        <v>0</v>
      </c>
      <c r="S9" s="6">
        <f t="shared" si="11"/>
        <v>1901324.1118236224</v>
      </c>
      <c r="T9" s="6">
        <f t="shared" si="7"/>
        <v>-34774.866891306592</v>
      </c>
      <c r="U9" s="14">
        <f t="shared" si="8"/>
        <v>1.7961306355519152E-2</v>
      </c>
      <c r="W9" t="s">
        <v>370</v>
      </c>
      <c r="X9" s="6">
        <v>867.42239325564901</v>
      </c>
      <c r="Y9" s="6">
        <v>25.811021383340201</v>
      </c>
      <c r="Z9" s="104">
        <v>33.606666717014498</v>
      </c>
      <c r="AA9" s="104">
        <v>1.1688836032702E-60</v>
      </c>
      <c r="AH9" s="18"/>
    </row>
    <row r="10" spans="1:34" x14ac:dyDescent="0.25">
      <c r="A10" s="208">
        <v>41518</v>
      </c>
      <c r="B10">
        <f t="shared" si="1"/>
        <v>9</v>
      </c>
      <c r="C10">
        <f t="shared" si="2"/>
        <v>2013</v>
      </c>
      <c r="D10" s="6">
        <f>'Monthly Data'!AI10</f>
        <v>1744635.0887149286</v>
      </c>
      <c r="E10">
        <f>'Monthly Data'!BP10</f>
        <v>35.299999999999997</v>
      </c>
      <c r="F10">
        <f>'Monthly Data'!BO10</f>
        <v>18.3</v>
      </c>
      <c r="G10">
        <f>'Monthly Data'!DJ10</f>
        <v>30</v>
      </c>
      <c r="H10">
        <f>'Monthly Data'!DG10</f>
        <v>0</v>
      </c>
      <c r="I10">
        <f>'Monthly Data'!DM10</f>
        <v>0</v>
      </c>
      <c r="J10">
        <f>'Monthly Data'!HC10</f>
        <v>0</v>
      </c>
      <c r="L10" s="6">
        <f t="shared" si="3"/>
        <v>-50948.417106676898</v>
      </c>
      <c r="M10" s="6">
        <f t="shared" si="4"/>
        <v>30620.010481924408</v>
      </c>
      <c r="N10" s="6">
        <f t="shared" si="5"/>
        <v>52186.328710807029</v>
      </c>
      <c r="O10" s="6">
        <f t="shared" si="6"/>
        <v>1575816.892827834</v>
      </c>
      <c r="P10" s="6">
        <f t="shared" si="9"/>
        <v>0</v>
      </c>
      <c r="Q10" s="6">
        <f t="shared" si="10"/>
        <v>0</v>
      </c>
      <c r="R10" s="6">
        <f t="shared" si="12"/>
        <v>0</v>
      </c>
      <c r="S10" s="6">
        <f t="shared" si="11"/>
        <v>1607674.8149138885</v>
      </c>
      <c r="T10" s="6">
        <f t="shared" si="7"/>
        <v>-136960.27380104014</v>
      </c>
      <c r="U10" s="14">
        <f t="shared" si="8"/>
        <v>7.8503679472549742E-2</v>
      </c>
      <c r="W10" t="s">
        <v>371</v>
      </c>
      <c r="X10" s="6">
        <v>2851.7119514102201</v>
      </c>
      <c r="Y10" s="6">
        <v>188.89110752648699</v>
      </c>
      <c r="Z10" s="104">
        <v>15.097121239602799</v>
      </c>
      <c r="AA10" s="104">
        <v>7.3091546557714696E-29</v>
      </c>
      <c r="AH10" s="18"/>
    </row>
    <row r="11" spans="1:34" x14ac:dyDescent="0.25">
      <c r="A11" s="208">
        <v>41548</v>
      </c>
      <c r="B11">
        <f t="shared" si="1"/>
        <v>10</v>
      </c>
      <c r="C11">
        <f t="shared" si="2"/>
        <v>2013</v>
      </c>
      <c r="D11" s="6">
        <f>'Monthly Data'!AI11</f>
        <v>1788952.8887149305</v>
      </c>
      <c r="E11">
        <f>'Monthly Data'!BP11</f>
        <v>280.5</v>
      </c>
      <c r="F11">
        <f>'Monthly Data'!BO11</f>
        <v>1.3</v>
      </c>
      <c r="G11">
        <f>'Monthly Data'!DJ11</f>
        <v>31</v>
      </c>
      <c r="H11">
        <f>'Monthly Data'!DG11</f>
        <v>0</v>
      </c>
      <c r="I11">
        <f>'Monthly Data'!DM11</f>
        <v>0</v>
      </c>
      <c r="J11">
        <f>'Monthly Data'!HC11</f>
        <v>0</v>
      </c>
      <c r="L11" s="6">
        <f t="shared" si="3"/>
        <v>-50948.417106676898</v>
      </c>
      <c r="M11" s="6">
        <f t="shared" si="4"/>
        <v>243311.98130820954</v>
      </c>
      <c r="N11" s="6">
        <f t="shared" si="5"/>
        <v>3707.2255368332862</v>
      </c>
      <c r="O11" s="6">
        <f t="shared" si="6"/>
        <v>1628344.1225887618</v>
      </c>
      <c r="P11" s="6">
        <f t="shared" si="9"/>
        <v>0</v>
      </c>
      <c r="Q11" s="6">
        <f t="shared" si="10"/>
        <v>0</v>
      </c>
      <c r="R11" s="6">
        <f t="shared" si="12"/>
        <v>0</v>
      </c>
      <c r="S11" s="6">
        <f t="shared" si="11"/>
        <v>1824414.9123271278</v>
      </c>
      <c r="T11" s="6">
        <f t="shared" si="7"/>
        <v>35462.023612197256</v>
      </c>
      <c r="U11" s="14">
        <f t="shared" si="8"/>
        <v>1.982278227442362E-2</v>
      </c>
      <c r="W11" t="s">
        <v>57</v>
      </c>
      <c r="X11" s="6">
        <v>52527.229760927803</v>
      </c>
      <c r="Y11" s="6">
        <v>5781.2078179469299</v>
      </c>
      <c r="Z11" s="104">
        <v>9.0858573874242303</v>
      </c>
      <c r="AA11" s="104">
        <v>3.97368006833872E-15</v>
      </c>
      <c r="AH11" s="18"/>
    </row>
    <row r="12" spans="1:34" x14ac:dyDescent="0.25">
      <c r="A12" s="208">
        <v>41579</v>
      </c>
      <c r="B12">
        <f t="shared" si="1"/>
        <v>11</v>
      </c>
      <c r="C12">
        <f t="shared" si="2"/>
        <v>2013</v>
      </c>
      <c r="D12" s="6">
        <f>'Monthly Data'!AI12</f>
        <v>2049743.6887149306</v>
      </c>
      <c r="E12">
        <f>'Monthly Data'!BP12</f>
        <v>575.4</v>
      </c>
      <c r="F12">
        <f>'Monthly Data'!BO12</f>
        <v>0</v>
      </c>
      <c r="G12">
        <f>'Monthly Data'!DJ12</f>
        <v>30</v>
      </c>
      <c r="H12">
        <f>'Monthly Data'!DG12</f>
        <v>0</v>
      </c>
      <c r="I12">
        <f>'Monthly Data'!DM12</f>
        <v>0</v>
      </c>
      <c r="J12">
        <f>'Monthly Data'!HC12</f>
        <v>0</v>
      </c>
      <c r="L12" s="6">
        <f t="shared" si="3"/>
        <v>-50948.417106676898</v>
      </c>
      <c r="M12" s="6">
        <f t="shared" si="4"/>
        <v>499114.8450793004</v>
      </c>
      <c r="N12" s="6">
        <f t="shared" si="5"/>
        <v>0</v>
      </c>
      <c r="O12" s="6">
        <f t="shared" si="6"/>
        <v>1575816.892827834</v>
      </c>
      <c r="P12" s="6">
        <f t="shared" si="9"/>
        <v>0</v>
      </c>
      <c r="Q12" s="6">
        <f t="shared" si="10"/>
        <v>0</v>
      </c>
      <c r="R12" s="6">
        <f t="shared" si="12"/>
        <v>0</v>
      </c>
      <c r="S12" s="6">
        <f t="shared" si="11"/>
        <v>2023983.3208004576</v>
      </c>
      <c r="T12" s="6">
        <f t="shared" si="7"/>
        <v>-25760.367914472939</v>
      </c>
      <c r="U12" s="14">
        <f t="shared" si="8"/>
        <v>1.2567604455278594E-2</v>
      </c>
      <c r="W12" t="s">
        <v>40</v>
      </c>
      <c r="X12" s="6">
        <v>-35517.158374525803</v>
      </c>
      <c r="Y12" s="6">
        <v>17715.2547919393</v>
      </c>
      <c r="Z12" s="104">
        <v>-2.0048911964103802</v>
      </c>
      <c r="AA12" s="104">
        <v>4.7365387122885502E-2</v>
      </c>
    </row>
    <row r="13" spans="1:34" x14ac:dyDescent="0.25">
      <c r="A13" s="208">
        <v>41609</v>
      </c>
      <c r="B13">
        <f t="shared" si="1"/>
        <v>12</v>
      </c>
      <c r="C13">
        <f t="shared" si="2"/>
        <v>2013</v>
      </c>
      <c r="D13" s="6">
        <f>'Monthly Data'!AI13</f>
        <v>2546426.3787149326</v>
      </c>
      <c r="E13">
        <f>'Monthly Data'!BP13</f>
        <v>1074.0999999999999</v>
      </c>
      <c r="F13">
        <f>'Monthly Data'!BO13</f>
        <v>0</v>
      </c>
      <c r="G13">
        <f>'Monthly Data'!DJ13</f>
        <v>31</v>
      </c>
      <c r="H13">
        <f>'Monthly Data'!DG13</f>
        <v>0</v>
      </c>
      <c r="I13">
        <f>'Monthly Data'!DM13</f>
        <v>0</v>
      </c>
      <c r="J13">
        <f>'Monthly Data'!HC13</f>
        <v>0</v>
      </c>
      <c r="L13" s="6">
        <f t="shared" si="3"/>
        <v>-50948.417106676898</v>
      </c>
      <c r="M13" s="6">
        <f t="shared" si="4"/>
        <v>931698.39259589254</v>
      </c>
      <c r="N13" s="6">
        <f t="shared" si="5"/>
        <v>0</v>
      </c>
      <c r="O13" s="6">
        <f t="shared" si="6"/>
        <v>1628344.1225887618</v>
      </c>
      <c r="P13" s="6">
        <f t="shared" si="9"/>
        <v>0</v>
      </c>
      <c r="Q13" s="6">
        <f t="shared" si="10"/>
        <v>0</v>
      </c>
      <c r="R13" s="6">
        <f t="shared" si="12"/>
        <v>0</v>
      </c>
      <c r="S13" s="6">
        <f t="shared" si="11"/>
        <v>2509094.0980779775</v>
      </c>
      <c r="T13" s="6">
        <f t="shared" si="7"/>
        <v>-37332.280636955053</v>
      </c>
      <c r="U13" s="14">
        <f t="shared" si="8"/>
        <v>1.4660655791586239E-2</v>
      </c>
      <c r="W13" t="s">
        <v>215</v>
      </c>
      <c r="X13" s="6">
        <v>-266869.60593250702</v>
      </c>
      <c r="Y13" s="6">
        <v>50925.273570380603</v>
      </c>
      <c r="Z13" s="104">
        <v>-5.2404157547368504</v>
      </c>
      <c r="AA13" s="104">
        <v>7.5223291009984404E-7</v>
      </c>
      <c r="AH13" s="18"/>
    </row>
    <row r="14" spans="1:34" x14ac:dyDescent="0.25">
      <c r="A14" s="208">
        <v>41640</v>
      </c>
      <c r="B14">
        <f t="shared" si="1"/>
        <v>1</v>
      </c>
      <c r="C14">
        <f t="shared" si="2"/>
        <v>2014</v>
      </c>
      <c r="D14" s="6">
        <f>'Monthly Data'!AI14</f>
        <v>2647910.5241808859</v>
      </c>
      <c r="E14">
        <f>'Monthly Data'!BP14</f>
        <v>1080.5999999999999</v>
      </c>
      <c r="F14">
        <f>'Monthly Data'!BO14</f>
        <v>0</v>
      </c>
      <c r="G14">
        <f>'Monthly Data'!DJ14</f>
        <v>31</v>
      </c>
      <c r="H14">
        <f>'Monthly Data'!DG14</f>
        <v>0</v>
      </c>
      <c r="I14">
        <f>'Monthly Data'!DM14</f>
        <v>0</v>
      </c>
      <c r="J14">
        <f>'Monthly Data'!HC14</f>
        <v>0</v>
      </c>
      <c r="L14" s="6">
        <f t="shared" si="3"/>
        <v>-50948.417106676898</v>
      </c>
      <c r="M14" s="6">
        <f t="shared" si="4"/>
        <v>937336.63815205428</v>
      </c>
      <c r="N14" s="6">
        <f t="shared" si="5"/>
        <v>0</v>
      </c>
      <c r="O14" s="6">
        <f t="shared" si="6"/>
        <v>1628344.1225887618</v>
      </c>
      <c r="P14" s="6">
        <f t="shared" si="9"/>
        <v>0</v>
      </c>
      <c r="Q14" s="6">
        <f t="shared" si="10"/>
        <v>0</v>
      </c>
      <c r="R14" s="6">
        <f t="shared" si="12"/>
        <v>0</v>
      </c>
      <c r="S14" s="6">
        <f t="shared" si="11"/>
        <v>2514732.3436341393</v>
      </c>
      <c r="T14" s="6">
        <f t="shared" si="7"/>
        <v>-133178.18054674659</v>
      </c>
      <c r="U14" s="14">
        <f t="shared" si="8"/>
        <v>5.029557431437167E-2</v>
      </c>
      <c r="W14" t="s">
        <v>408</v>
      </c>
      <c r="X14" s="6">
        <v>1587.97415671921</v>
      </c>
      <c r="Y14" s="6">
        <v>607.19678122861205</v>
      </c>
      <c r="Z14" s="104">
        <v>2.6152545695418099</v>
      </c>
      <c r="AA14" s="104">
        <v>1.01328869655921E-2</v>
      </c>
    </row>
    <row r="15" spans="1:34" x14ac:dyDescent="0.25">
      <c r="A15" s="208">
        <v>41671</v>
      </c>
      <c r="B15">
        <f t="shared" si="1"/>
        <v>2</v>
      </c>
      <c r="C15">
        <f t="shared" si="2"/>
        <v>2014</v>
      </c>
      <c r="D15" s="6">
        <f>'Monthly Data'!AI15</f>
        <v>2315944.7441808847</v>
      </c>
      <c r="E15">
        <f>'Monthly Data'!BP15</f>
        <v>900.6</v>
      </c>
      <c r="F15">
        <f>'Monthly Data'!BO15</f>
        <v>0</v>
      </c>
      <c r="G15">
        <f>'Monthly Data'!DJ15</f>
        <v>28</v>
      </c>
      <c r="H15">
        <f>'Monthly Data'!DG15</f>
        <v>0</v>
      </c>
      <c r="I15">
        <f>'Monthly Data'!DM15</f>
        <v>0</v>
      </c>
      <c r="J15">
        <f>'Monthly Data'!HC15</f>
        <v>0</v>
      </c>
      <c r="L15" s="6">
        <f t="shared" si="3"/>
        <v>-50948.417106676898</v>
      </c>
      <c r="M15" s="6">
        <f t="shared" si="4"/>
        <v>781200.60736603756</v>
      </c>
      <c r="N15" s="6">
        <f t="shared" si="5"/>
        <v>0</v>
      </c>
      <c r="O15" s="6">
        <f t="shared" si="6"/>
        <v>1470762.4333059785</v>
      </c>
      <c r="P15" s="6">
        <f t="shared" si="9"/>
        <v>0</v>
      </c>
      <c r="Q15" s="6">
        <f t="shared" si="10"/>
        <v>0</v>
      </c>
      <c r="R15" s="6">
        <f t="shared" si="12"/>
        <v>0</v>
      </c>
      <c r="S15" s="6">
        <f t="shared" si="11"/>
        <v>2201014.6235653395</v>
      </c>
      <c r="T15" s="6">
        <f t="shared" si="7"/>
        <v>-114930.12061554519</v>
      </c>
      <c r="U15" s="14">
        <f t="shared" si="8"/>
        <v>4.9625588392953765E-2</v>
      </c>
    </row>
    <row r="16" spans="1:34" x14ac:dyDescent="0.25">
      <c r="A16" s="208">
        <v>41699</v>
      </c>
      <c r="B16">
        <f t="shared" si="1"/>
        <v>3</v>
      </c>
      <c r="C16">
        <f t="shared" si="2"/>
        <v>2014</v>
      </c>
      <c r="D16" s="6">
        <f>'Monthly Data'!AI16</f>
        <v>2294015.5841808845</v>
      </c>
      <c r="E16">
        <f>'Monthly Data'!BP16</f>
        <v>774.9</v>
      </c>
      <c r="F16">
        <f>'Monthly Data'!BO16</f>
        <v>0</v>
      </c>
      <c r="G16">
        <f>'Monthly Data'!DJ16</f>
        <v>31</v>
      </c>
      <c r="H16">
        <f>'Monthly Data'!DG16</f>
        <v>1</v>
      </c>
      <c r="I16">
        <f>'Monthly Data'!DM16</f>
        <v>0</v>
      </c>
      <c r="J16">
        <f>'Monthly Data'!HC16</f>
        <v>0</v>
      </c>
      <c r="L16" s="6">
        <f t="shared" si="3"/>
        <v>-50948.417106676898</v>
      </c>
      <c r="M16" s="6">
        <f t="shared" si="4"/>
        <v>672165.6125338024</v>
      </c>
      <c r="N16" s="6">
        <f t="shared" si="5"/>
        <v>0</v>
      </c>
      <c r="O16" s="6">
        <f t="shared" si="6"/>
        <v>1628344.1225887618</v>
      </c>
      <c r="P16" s="6">
        <f t="shared" si="9"/>
        <v>-35517.158374525803</v>
      </c>
      <c r="Q16" s="6">
        <f t="shared" si="10"/>
        <v>0</v>
      </c>
      <c r="R16" s="6">
        <f t="shared" si="12"/>
        <v>0</v>
      </c>
      <c r="S16" s="6">
        <f t="shared" si="11"/>
        <v>2214044.1596413618</v>
      </c>
      <c r="T16" s="6">
        <f t="shared" si="7"/>
        <v>-79971.424539522734</v>
      </c>
      <c r="U16" s="14">
        <f t="shared" si="8"/>
        <v>3.4860889826115904E-2</v>
      </c>
      <c r="W16" t="s">
        <v>145</v>
      </c>
    </row>
    <row r="17" spans="1:33" x14ac:dyDescent="0.25">
      <c r="A17" s="208">
        <v>41730</v>
      </c>
      <c r="B17">
        <f t="shared" si="1"/>
        <v>4</v>
      </c>
      <c r="C17">
        <f t="shared" si="2"/>
        <v>2014</v>
      </c>
      <c r="D17" s="6">
        <f>'Monthly Data'!AI17</f>
        <v>1902535.3641808853</v>
      </c>
      <c r="E17">
        <f>'Monthly Data'!BP17</f>
        <v>409.7</v>
      </c>
      <c r="F17">
        <f>'Monthly Data'!BO17</f>
        <v>0</v>
      </c>
      <c r="G17">
        <f>'Monthly Data'!DJ17</f>
        <v>30</v>
      </c>
      <c r="H17">
        <f>'Monthly Data'!DG17</f>
        <v>1</v>
      </c>
      <c r="I17">
        <f>'Monthly Data'!DM17</f>
        <v>0</v>
      </c>
      <c r="J17">
        <f>'Monthly Data'!HC17</f>
        <v>0</v>
      </c>
      <c r="L17" s="6">
        <f t="shared" si="3"/>
        <v>-50948.417106676898</v>
      </c>
      <c r="M17" s="6">
        <f t="shared" si="4"/>
        <v>355382.95451683941</v>
      </c>
      <c r="N17" s="6">
        <f t="shared" si="5"/>
        <v>0</v>
      </c>
      <c r="O17" s="6">
        <f t="shared" si="6"/>
        <v>1575816.892827834</v>
      </c>
      <c r="P17" s="6">
        <f t="shared" si="9"/>
        <v>-35517.158374525803</v>
      </c>
      <c r="Q17" s="6">
        <f t="shared" si="10"/>
        <v>0</v>
      </c>
      <c r="R17" s="6">
        <f t="shared" si="12"/>
        <v>0</v>
      </c>
      <c r="S17" s="6">
        <f t="shared" si="11"/>
        <v>1844734.2718634706</v>
      </c>
      <c r="T17" s="6">
        <f t="shared" si="7"/>
        <v>-57801.092317414703</v>
      </c>
      <c r="U17" s="14">
        <f t="shared" si="8"/>
        <v>3.0381086946207857E-2</v>
      </c>
      <c r="W17" t="s">
        <v>58</v>
      </c>
      <c r="X17" s="6">
        <v>1938396.94911123</v>
      </c>
      <c r="Y17" t="s">
        <v>59</v>
      </c>
      <c r="Z17" s="204">
        <v>255480.00062596699</v>
      </c>
    </row>
    <row r="18" spans="1:33" x14ac:dyDescent="0.25">
      <c r="A18" s="208">
        <v>41760</v>
      </c>
      <c r="B18">
        <f t="shared" si="1"/>
        <v>5</v>
      </c>
      <c r="C18">
        <f t="shared" si="2"/>
        <v>2014</v>
      </c>
      <c r="D18" s="6">
        <f>'Monthly Data'!AI18</f>
        <v>1821645.6641808862</v>
      </c>
      <c r="E18">
        <f>'Monthly Data'!BP18</f>
        <v>152.1</v>
      </c>
      <c r="F18">
        <f>'Monthly Data'!BO18</f>
        <v>34</v>
      </c>
      <c r="G18">
        <f>'Monthly Data'!DJ18</f>
        <v>31</v>
      </c>
      <c r="H18">
        <f>'Monthly Data'!DG18</f>
        <v>1</v>
      </c>
      <c r="I18">
        <f>'Monthly Data'!DM18</f>
        <v>0</v>
      </c>
      <c r="J18">
        <f>'Monthly Data'!HC18</f>
        <v>0</v>
      </c>
      <c r="L18" s="6">
        <f t="shared" si="3"/>
        <v>-50948.417106676898</v>
      </c>
      <c r="M18" s="6">
        <f t="shared" si="4"/>
        <v>131934.94601418421</v>
      </c>
      <c r="N18" s="6">
        <f t="shared" si="5"/>
        <v>96958.206347947489</v>
      </c>
      <c r="O18" s="6">
        <f t="shared" si="6"/>
        <v>1628344.1225887618</v>
      </c>
      <c r="P18" s="6">
        <f t="shared" si="9"/>
        <v>-35517.158374525803</v>
      </c>
      <c r="Q18" s="6">
        <f t="shared" si="10"/>
        <v>0</v>
      </c>
      <c r="R18" s="6">
        <f t="shared" si="12"/>
        <v>0</v>
      </c>
      <c r="S18" s="6">
        <f t="shared" si="11"/>
        <v>1770771.6994696909</v>
      </c>
      <c r="T18" s="6">
        <f t="shared" si="7"/>
        <v>-50873.964711195324</v>
      </c>
      <c r="U18" s="14">
        <f t="shared" si="8"/>
        <v>2.7927475530248689E-2</v>
      </c>
      <c r="W18" t="s">
        <v>60</v>
      </c>
      <c r="X18" s="204">
        <v>361495027023.84399</v>
      </c>
      <c r="Y18" t="s">
        <v>61</v>
      </c>
      <c r="Z18" s="204">
        <v>56560.3309361715</v>
      </c>
    </row>
    <row r="19" spans="1:33" x14ac:dyDescent="0.25">
      <c r="A19" s="208">
        <v>41791</v>
      </c>
      <c r="B19">
        <f t="shared" si="1"/>
        <v>6</v>
      </c>
      <c r="C19">
        <f t="shared" si="2"/>
        <v>2014</v>
      </c>
      <c r="D19" s="6">
        <f>'Monthly Data'!AI19</f>
        <v>1794612.9141808862</v>
      </c>
      <c r="E19">
        <f>'Monthly Data'!BP19</f>
        <v>7.8</v>
      </c>
      <c r="F19">
        <f>'Monthly Data'!BO19</f>
        <v>46.3</v>
      </c>
      <c r="G19">
        <f>'Monthly Data'!DJ19</f>
        <v>30</v>
      </c>
      <c r="H19">
        <f>'Monthly Data'!DG19</f>
        <v>0</v>
      </c>
      <c r="I19">
        <f>'Monthly Data'!DM19</f>
        <v>0</v>
      </c>
      <c r="J19">
        <f>'Monthly Data'!HC19</f>
        <v>0</v>
      </c>
      <c r="L19" s="6">
        <f t="shared" si="3"/>
        <v>-50948.417106676898</v>
      </c>
      <c r="M19" s="6">
        <f t="shared" si="4"/>
        <v>6765.8946673940618</v>
      </c>
      <c r="N19" s="6">
        <f t="shared" si="5"/>
        <v>132034.26335029319</v>
      </c>
      <c r="O19" s="6">
        <f t="shared" si="6"/>
        <v>1575816.892827834</v>
      </c>
      <c r="P19" s="6">
        <f t="shared" si="9"/>
        <v>0</v>
      </c>
      <c r="Q19" s="6">
        <f t="shared" si="10"/>
        <v>0</v>
      </c>
      <c r="R19" s="6">
        <f t="shared" si="12"/>
        <v>0</v>
      </c>
      <c r="S19" s="6">
        <f t="shared" si="11"/>
        <v>1663668.6337388444</v>
      </c>
      <c r="T19" s="6">
        <f t="shared" si="7"/>
        <v>-130944.28044204181</v>
      </c>
      <c r="U19" s="14">
        <f t="shared" si="8"/>
        <v>7.2965194559412055E-2</v>
      </c>
      <c r="W19" t="s">
        <v>62</v>
      </c>
      <c r="X19" s="74">
        <v>0.95423284523264496</v>
      </c>
      <c r="Y19" t="s">
        <v>63</v>
      </c>
      <c r="Z19" s="104">
        <v>0.95180273082021905</v>
      </c>
    </row>
    <row r="20" spans="1:33" x14ac:dyDescent="0.25">
      <c r="A20" s="208">
        <v>41821</v>
      </c>
      <c r="B20">
        <f t="shared" si="1"/>
        <v>7</v>
      </c>
      <c r="C20">
        <f t="shared" si="2"/>
        <v>2014</v>
      </c>
      <c r="D20" s="6">
        <f>'Monthly Data'!AI20</f>
        <v>1939807.6341808855</v>
      </c>
      <c r="E20">
        <f>'Monthly Data'!BP20</f>
        <v>5.8</v>
      </c>
      <c r="F20">
        <f>'Monthly Data'!BO20</f>
        <v>89.7</v>
      </c>
      <c r="G20">
        <f>'Monthly Data'!DJ20</f>
        <v>31</v>
      </c>
      <c r="H20">
        <f>'Monthly Data'!DG20</f>
        <v>0</v>
      </c>
      <c r="I20">
        <f>'Monthly Data'!DM20</f>
        <v>0</v>
      </c>
      <c r="J20">
        <f>'Monthly Data'!HC20</f>
        <v>0</v>
      </c>
      <c r="L20" s="6">
        <f t="shared" si="3"/>
        <v>-50948.417106676898</v>
      </c>
      <c r="M20" s="6">
        <f t="shared" si="4"/>
        <v>5031.0498808827642</v>
      </c>
      <c r="N20" s="6">
        <f t="shared" si="5"/>
        <v>255798.56204149674</v>
      </c>
      <c r="O20" s="6">
        <f t="shared" si="6"/>
        <v>1628344.1225887618</v>
      </c>
      <c r="P20" s="6">
        <f t="shared" si="9"/>
        <v>0</v>
      </c>
      <c r="Q20" s="6">
        <f t="shared" si="10"/>
        <v>0</v>
      </c>
      <c r="R20" s="6">
        <f t="shared" si="12"/>
        <v>0</v>
      </c>
      <c r="S20" s="6">
        <f t="shared" si="11"/>
        <v>1838225.3174044644</v>
      </c>
      <c r="T20" s="6">
        <f t="shared" si="7"/>
        <v>-101582.31677642115</v>
      </c>
      <c r="U20" s="14">
        <f t="shared" si="8"/>
        <v>5.2367211565963287E-2</v>
      </c>
      <c r="W20" t="s">
        <v>412</v>
      </c>
      <c r="X20" s="74">
        <v>288.40753411760602</v>
      </c>
      <c r="Y20" t="s">
        <v>64</v>
      </c>
      <c r="Z20" s="104">
        <v>4.5989560272483899E-66</v>
      </c>
      <c r="AG20" s="18"/>
    </row>
    <row r="21" spans="1:33" x14ac:dyDescent="0.25">
      <c r="A21" s="208">
        <v>41852</v>
      </c>
      <c r="B21">
        <f t="shared" si="1"/>
        <v>8</v>
      </c>
      <c r="C21">
        <f t="shared" si="2"/>
        <v>2014</v>
      </c>
      <c r="D21" s="6">
        <f>'Monthly Data'!AI21</f>
        <v>1903814.9441808858</v>
      </c>
      <c r="E21">
        <f>'Monthly Data'!BP21</f>
        <v>2</v>
      </c>
      <c r="F21">
        <f>'Monthly Data'!BO21</f>
        <v>86.7</v>
      </c>
      <c r="G21">
        <f>'Monthly Data'!DJ21</f>
        <v>31</v>
      </c>
      <c r="H21">
        <f>'Monthly Data'!DG21</f>
        <v>0</v>
      </c>
      <c r="I21">
        <f>'Monthly Data'!DM21</f>
        <v>0</v>
      </c>
      <c r="J21">
        <f>'Monthly Data'!HC21</f>
        <v>0</v>
      </c>
      <c r="L21" s="6">
        <f t="shared" si="3"/>
        <v>-50948.417106676898</v>
      </c>
      <c r="M21" s="6">
        <f t="shared" si="4"/>
        <v>1734.844786511298</v>
      </c>
      <c r="N21" s="6">
        <f t="shared" si="5"/>
        <v>247243.4261872661</v>
      </c>
      <c r="O21" s="6">
        <f t="shared" si="6"/>
        <v>1628344.1225887618</v>
      </c>
      <c r="P21" s="6">
        <f t="shared" si="9"/>
        <v>0</v>
      </c>
      <c r="Q21" s="6">
        <f t="shared" si="10"/>
        <v>0</v>
      </c>
      <c r="R21" s="6">
        <f t="shared" si="12"/>
        <v>0</v>
      </c>
      <c r="S21" s="6">
        <f t="shared" si="11"/>
        <v>1826373.9764558624</v>
      </c>
      <c r="T21" s="6">
        <f t="shared" si="7"/>
        <v>-77440.967725023394</v>
      </c>
      <c r="U21" s="14">
        <f t="shared" si="8"/>
        <v>4.0676730667403328E-2</v>
      </c>
      <c r="W21" t="s">
        <v>65</v>
      </c>
      <c r="X21" s="74">
        <v>-7.2261017083992796E-2</v>
      </c>
      <c r="Y21" t="s">
        <v>66</v>
      </c>
      <c r="Z21" s="104">
        <v>2.1121276778322899</v>
      </c>
    </row>
    <row r="22" spans="1:33" x14ac:dyDescent="0.25">
      <c r="A22" s="208">
        <v>41883</v>
      </c>
      <c r="B22">
        <f t="shared" si="1"/>
        <v>9</v>
      </c>
      <c r="C22">
        <f t="shared" si="2"/>
        <v>2014</v>
      </c>
      <c r="D22" s="6">
        <f>'Monthly Data'!AI22</f>
        <v>1668665.0541808838</v>
      </c>
      <c r="E22">
        <f>'Monthly Data'!BP22</f>
        <v>72.900000000000006</v>
      </c>
      <c r="F22">
        <f>'Monthly Data'!BO22</f>
        <v>15.3</v>
      </c>
      <c r="G22">
        <f>'Monthly Data'!DJ22</f>
        <v>30</v>
      </c>
      <c r="H22">
        <f>'Monthly Data'!DG22</f>
        <v>0</v>
      </c>
      <c r="I22">
        <f>'Monthly Data'!DM22</f>
        <v>0</v>
      </c>
      <c r="J22">
        <f>'Monthly Data'!HC22</f>
        <v>0</v>
      </c>
      <c r="L22" s="6">
        <f t="shared" si="3"/>
        <v>-50948.417106676898</v>
      </c>
      <c r="M22" s="6">
        <f t="shared" si="4"/>
        <v>63235.092468336821</v>
      </c>
      <c r="N22" s="6">
        <f t="shared" si="5"/>
        <v>43631.192856576366</v>
      </c>
      <c r="O22" s="6">
        <f t="shared" si="6"/>
        <v>1575816.892827834</v>
      </c>
      <c r="P22" s="6">
        <f t="shared" si="9"/>
        <v>0</v>
      </c>
      <c r="Q22" s="6">
        <f t="shared" si="10"/>
        <v>0</v>
      </c>
      <c r="R22" s="6">
        <f t="shared" si="12"/>
        <v>0</v>
      </c>
      <c r="S22" s="6">
        <f t="shared" si="11"/>
        <v>1631734.7610460704</v>
      </c>
      <c r="T22" s="6">
        <f t="shared" si="7"/>
        <v>-36930.29313481343</v>
      </c>
      <c r="U22" s="14">
        <f t="shared" si="8"/>
        <v>2.2131639325869274E-2</v>
      </c>
    </row>
    <row r="23" spans="1:33" x14ac:dyDescent="0.25">
      <c r="A23" s="208">
        <v>41913</v>
      </c>
      <c r="B23">
        <f t="shared" si="1"/>
        <v>10</v>
      </c>
      <c r="C23">
        <f t="shared" si="2"/>
        <v>2014</v>
      </c>
      <c r="D23" s="6">
        <f>'Monthly Data'!AI23</f>
        <v>1769901.9941808861</v>
      </c>
      <c r="E23">
        <f>'Monthly Data'!BP23</f>
        <v>239.1</v>
      </c>
      <c r="F23">
        <f>'Monthly Data'!BO23</f>
        <v>0</v>
      </c>
      <c r="G23">
        <f>'Monthly Data'!DJ23</f>
        <v>31</v>
      </c>
      <c r="H23">
        <f>'Monthly Data'!DG23</f>
        <v>0</v>
      </c>
      <c r="I23">
        <f>'Monthly Data'!DM23</f>
        <v>0</v>
      </c>
      <c r="J23">
        <f>'Monthly Data'!HC23</f>
        <v>0</v>
      </c>
      <c r="L23" s="6">
        <f t="shared" si="3"/>
        <v>-50948.417106676898</v>
      </c>
      <c r="M23" s="6">
        <f t="shared" si="4"/>
        <v>207400.69422742567</v>
      </c>
      <c r="N23" s="6">
        <f t="shared" si="5"/>
        <v>0</v>
      </c>
      <c r="O23" s="6">
        <f t="shared" si="6"/>
        <v>1628344.1225887618</v>
      </c>
      <c r="P23" s="6">
        <f t="shared" si="9"/>
        <v>0</v>
      </c>
      <c r="Q23" s="6">
        <f t="shared" si="10"/>
        <v>0</v>
      </c>
      <c r="R23" s="6">
        <f t="shared" si="12"/>
        <v>0</v>
      </c>
      <c r="S23" s="6">
        <f t="shared" si="11"/>
        <v>1784796.3997095106</v>
      </c>
      <c r="T23" s="6">
        <f t="shared" si="7"/>
        <v>14894.405528624542</v>
      </c>
      <c r="U23" s="14">
        <f t="shared" si="8"/>
        <v>8.4153843419548773E-3</v>
      </c>
    </row>
    <row r="24" spans="1:33" x14ac:dyDescent="0.25">
      <c r="A24" s="208">
        <v>41944</v>
      </c>
      <c r="B24">
        <f t="shared" si="1"/>
        <v>11</v>
      </c>
      <c r="C24">
        <f t="shared" si="2"/>
        <v>2014</v>
      </c>
      <c r="D24" s="6">
        <f>'Monthly Data'!AI24</f>
        <v>2057742.9841808879</v>
      </c>
      <c r="E24">
        <f>'Monthly Data'!BP24</f>
        <v>666.5</v>
      </c>
      <c r="F24">
        <f>'Monthly Data'!BO24</f>
        <v>0</v>
      </c>
      <c r="G24">
        <f>'Monthly Data'!DJ24</f>
        <v>30</v>
      </c>
      <c r="H24">
        <f>'Monthly Data'!DG24</f>
        <v>0</v>
      </c>
      <c r="I24">
        <f>'Monthly Data'!DM24</f>
        <v>0</v>
      </c>
      <c r="J24">
        <f>'Monthly Data'!HC24</f>
        <v>0</v>
      </c>
      <c r="L24" s="6">
        <f t="shared" si="3"/>
        <v>-50948.417106676898</v>
      </c>
      <c r="M24" s="6">
        <f t="shared" si="4"/>
        <v>578137.02510489011</v>
      </c>
      <c r="N24" s="6">
        <f t="shared" si="5"/>
        <v>0</v>
      </c>
      <c r="O24" s="6">
        <f t="shared" si="6"/>
        <v>1575816.892827834</v>
      </c>
      <c r="P24" s="6">
        <f t="shared" si="9"/>
        <v>0</v>
      </c>
      <c r="Q24" s="6">
        <f t="shared" si="10"/>
        <v>0</v>
      </c>
      <c r="R24" s="6">
        <f t="shared" si="12"/>
        <v>0</v>
      </c>
      <c r="S24" s="6">
        <f t="shared" si="11"/>
        <v>2103005.5008260473</v>
      </c>
      <c r="T24" s="6">
        <f t="shared" si="7"/>
        <v>45262.51664515934</v>
      </c>
      <c r="U24" s="14">
        <f t="shared" si="8"/>
        <v>2.1996195342722399E-2</v>
      </c>
    </row>
    <row r="25" spans="1:33" x14ac:dyDescent="0.25">
      <c r="A25" s="208">
        <v>41974</v>
      </c>
      <c r="B25">
        <f t="shared" si="1"/>
        <v>12</v>
      </c>
      <c r="C25">
        <f t="shared" si="2"/>
        <v>2014</v>
      </c>
      <c r="D25" s="6">
        <f>'Monthly Data'!AI25</f>
        <v>2345523.2741808859</v>
      </c>
      <c r="E25">
        <f>'Monthly Data'!BP25</f>
        <v>742.7</v>
      </c>
      <c r="F25">
        <f>'Monthly Data'!BO25</f>
        <v>0</v>
      </c>
      <c r="G25">
        <f>'Monthly Data'!DJ25</f>
        <v>31</v>
      </c>
      <c r="H25">
        <f>'Monthly Data'!DG25</f>
        <v>0</v>
      </c>
      <c r="I25">
        <f>'Monthly Data'!DM25</f>
        <v>0</v>
      </c>
      <c r="J25">
        <f>'Monthly Data'!HC25</f>
        <v>0</v>
      </c>
      <c r="L25" s="6">
        <f t="shared" si="3"/>
        <v>-50948.417106676898</v>
      </c>
      <c r="M25" s="6">
        <f t="shared" si="4"/>
        <v>644234.61147097056</v>
      </c>
      <c r="N25" s="6">
        <f t="shared" si="5"/>
        <v>0</v>
      </c>
      <c r="O25" s="6">
        <f t="shared" si="6"/>
        <v>1628344.1225887618</v>
      </c>
      <c r="P25" s="6">
        <f t="shared" si="9"/>
        <v>0</v>
      </c>
      <c r="Q25" s="6">
        <f t="shared" si="10"/>
        <v>0</v>
      </c>
      <c r="R25" s="6">
        <f t="shared" si="12"/>
        <v>0</v>
      </c>
      <c r="S25" s="6">
        <f t="shared" si="11"/>
        <v>2221630.3169530556</v>
      </c>
      <c r="T25" s="6">
        <f t="shared" si="7"/>
        <v>-123892.95722783031</v>
      </c>
      <c r="U25" s="14">
        <f t="shared" si="8"/>
        <v>5.2821030851248646E-2</v>
      </c>
    </row>
    <row r="26" spans="1:33" x14ac:dyDescent="0.25">
      <c r="A26" s="208">
        <v>42005</v>
      </c>
      <c r="B26">
        <f t="shared" si="1"/>
        <v>1</v>
      </c>
      <c r="C26">
        <f t="shared" si="2"/>
        <v>2015</v>
      </c>
      <c r="D26" s="6">
        <f>'Monthly Data'!AI26</f>
        <v>2418926.400391039</v>
      </c>
      <c r="E26">
        <f>'Monthly Data'!BP26</f>
        <v>914.2</v>
      </c>
      <c r="F26">
        <f>'Monthly Data'!BO26</f>
        <v>0</v>
      </c>
      <c r="G26">
        <f>'Monthly Data'!DJ26</f>
        <v>31</v>
      </c>
      <c r="H26">
        <f>'Monthly Data'!DG26</f>
        <v>0</v>
      </c>
      <c r="I26">
        <f>'Monthly Data'!DM26</f>
        <v>0</v>
      </c>
      <c r="J26">
        <f>'Monthly Data'!HC26</f>
        <v>0</v>
      </c>
      <c r="L26" s="6">
        <f t="shared" si="3"/>
        <v>-50948.417106676898</v>
      </c>
      <c r="M26" s="6">
        <f t="shared" si="4"/>
        <v>792997.55191431439</v>
      </c>
      <c r="N26" s="6">
        <f t="shared" si="5"/>
        <v>0</v>
      </c>
      <c r="O26" s="6">
        <f t="shared" si="6"/>
        <v>1628344.1225887618</v>
      </c>
      <c r="P26" s="6">
        <f t="shared" si="9"/>
        <v>0</v>
      </c>
      <c r="Q26" s="6">
        <f t="shared" si="10"/>
        <v>0</v>
      </c>
      <c r="R26" s="6">
        <f t="shared" si="12"/>
        <v>0</v>
      </c>
      <c r="S26" s="6">
        <f t="shared" si="11"/>
        <v>2370393.2573963995</v>
      </c>
      <c r="T26" s="6">
        <f t="shared" si="7"/>
        <v>-48533.142994639464</v>
      </c>
      <c r="U26" s="14">
        <f t="shared" si="8"/>
        <v>2.0063918847135525E-2</v>
      </c>
    </row>
    <row r="27" spans="1:33" x14ac:dyDescent="0.25">
      <c r="A27" s="208">
        <v>42036</v>
      </c>
      <c r="B27">
        <f t="shared" si="1"/>
        <v>2</v>
      </c>
      <c r="C27">
        <f t="shared" si="2"/>
        <v>2015</v>
      </c>
      <c r="D27" s="6">
        <f>'Monthly Data'!AI27</f>
        <v>2193574.7203910411</v>
      </c>
      <c r="E27">
        <f>'Monthly Data'!BP27</f>
        <v>946</v>
      </c>
      <c r="F27">
        <f>'Monthly Data'!BO27</f>
        <v>0</v>
      </c>
      <c r="G27">
        <f>'Monthly Data'!DJ27</f>
        <v>28</v>
      </c>
      <c r="H27">
        <f>'Monthly Data'!DG27</f>
        <v>0</v>
      </c>
      <c r="I27">
        <f>'Monthly Data'!DM27</f>
        <v>0</v>
      </c>
      <c r="J27">
        <f>'Monthly Data'!HC27</f>
        <v>0</v>
      </c>
      <c r="L27" s="6">
        <f t="shared" si="3"/>
        <v>-50948.417106676898</v>
      </c>
      <c r="M27" s="6">
        <f t="shared" si="4"/>
        <v>820581.58401984395</v>
      </c>
      <c r="N27" s="6">
        <f t="shared" si="5"/>
        <v>0</v>
      </c>
      <c r="O27" s="6">
        <f t="shared" si="6"/>
        <v>1470762.4333059785</v>
      </c>
      <c r="P27" s="6">
        <f t="shared" si="9"/>
        <v>0</v>
      </c>
      <c r="Q27" s="6">
        <f t="shared" si="10"/>
        <v>0</v>
      </c>
      <c r="R27" s="6">
        <f t="shared" si="12"/>
        <v>0</v>
      </c>
      <c r="S27" s="6">
        <f t="shared" si="11"/>
        <v>2240395.6002191454</v>
      </c>
      <c r="T27" s="6">
        <f t="shared" si="7"/>
        <v>46820.879828104284</v>
      </c>
      <c r="U27" s="14">
        <f t="shared" si="8"/>
        <v>2.134455662388272E-2</v>
      </c>
    </row>
    <row r="28" spans="1:33" x14ac:dyDescent="0.25">
      <c r="A28" s="208">
        <v>42064</v>
      </c>
      <c r="B28">
        <f t="shared" si="1"/>
        <v>3</v>
      </c>
      <c r="C28">
        <f t="shared" si="2"/>
        <v>2015</v>
      </c>
      <c r="D28" s="6">
        <f>'Monthly Data'!AI28</f>
        <v>2096630.8503910406</v>
      </c>
      <c r="E28">
        <f>'Monthly Data'!BP28</f>
        <v>558</v>
      </c>
      <c r="F28">
        <f>'Monthly Data'!BO28</f>
        <v>0</v>
      </c>
      <c r="G28">
        <f>'Monthly Data'!DJ28</f>
        <v>31</v>
      </c>
      <c r="H28">
        <f>'Monthly Data'!DG28</f>
        <v>1</v>
      </c>
      <c r="I28">
        <f>'Monthly Data'!DM28</f>
        <v>0</v>
      </c>
      <c r="J28">
        <f>'Monthly Data'!HC28</f>
        <v>0</v>
      </c>
      <c r="L28" s="6">
        <f t="shared" si="3"/>
        <v>-50948.417106676898</v>
      </c>
      <c r="M28" s="6">
        <f t="shared" si="4"/>
        <v>484021.69543665217</v>
      </c>
      <c r="N28" s="6">
        <f t="shared" si="5"/>
        <v>0</v>
      </c>
      <c r="O28" s="6">
        <f t="shared" si="6"/>
        <v>1628344.1225887618</v>
      </c>
      <c r="P28" s="6">
        <f t="shared" si="9"/>
        <v>-35517.158374525803</v>
      </c>
      <c r="Q28" s="6">
        <f t="shared" si="10"/>
        <v>0</v>
      </c>
      <c r="R28" s="6">
        <f t="shared" si="12"/>
        <v>0</v>
      </c>
      <c r="S28" s="6">
        <f t="shared" si="11"/>
        <v>2025900.2425442112</v>
      </c>
      <c r="T28" s="6">
        <f t="shared" si="7"/>
        <v>-70730.607846829342</v>
      </c>
      <c r="U28" s="14">
        <f t="shared" si="8"/>
        <v>3.3735365399988004E-2</v>
      </c>
    </row>
    <row r="29" spans="1:33" x14ac:dyDescent="0.25">
      <c r="A29" s="208">
        <v>42095</v>
      </c>
      <c r="B29">
        <f t="shared" si="1"/>
        <v>4</v>
      </c>
      <c r="C29">
        <f t="shared" si="2"/>
        <v>2015</v>
      </c>
      <c r="D29" s="6">
        <f>'Monthly Data'!AI29</f>
        <v>1705781.2003910381</v>
      </c>
      <c r="E29">
        <f>'Monthly Data'!BP29</f>
        <v>288.2</v>
      </c>
      <c r="F29">
        <f>'Monthly Data'!BO29</f>
        <v>0</v>
      </c>
      <c r="G29">
        <f>'Monthly Data'!DJ29</f>
        <v>30</v>
      </c>
      <c r="H29">
        <f>'Monthly Data'!DG29</f>
        <v>1</v>
      </c>
      <c r="I29">
        <f>'Monthly Data'!DM29</f>
        <v>0</v>
      </c>
      <c r="J29">
        <f>'Monthly Data'!HC29</f>
        <v>0</v>
      </c>
      <c r="L29" s="6">
        <f t="shared" si="3"/>
        <v>-50948.417106676898</v>
      </c>
      <c r="M29" s="6">
        <f t="shared" si="4"/>
        <v>249991.13373627805</v>
      </c>
      <c r="N29" s="6">
        <f t="shared" si="5"/>
        <v>0</v>
      </c>
      <c r="O29" s="6">
        <f t="shared" si="6"/>
        <v>1575816.892827834</v>
      </c>
      <c r="P29" s="6">
        <f t="shared" si="9"/>
        <v>-35517.158374525803</v>
      </c>
      <c r="Q29" s="6">
        <f t="shared" si="10"/>
        <v>0</v>
      </c>
      <c r="R29" s="6">
        <f t="shared" si="12"/>
        <v>0</v>
      </c>
      <c r="S29" s="6">
        <f t="shared" si="11"/>
        <v>1739342.4510829092</v>
      </c>
      <c r="T29" s="6">
        <f t="shared" si="7"/>
        <v>33561.250691871159</v>
      </c>
      <c r="U29" s="14">
        <f t="shared" si="8"/>
        <v>1.9675003267815055E-2</v>
      </c>
    </row>
    <row r="30" spans="1:33" x14ac:dyDescent="0.25">
      <c r="A30" s="208">
        <v>42125</v>
      </c>
      <c r="B30">
        <f t="shared" si="1"/>
        <v>5</v>
      </c>
      <c r="C30">
        <f t="shared" si="2"/>
        <v>2015</v>
      </c>
      <c r="D30" s="6">
        <f>'Monthly Data'!AI30</f>
        <v>1693475.5403910379</v>
      </c>
      <c r="E30">
        <f>'Monthly Data'!BP30</f>
        <v>133.9</v>
      </c>
      <c r="F30">
        <f>'Monthly Data'!BO30</f>
        <v>17.7</v>
      </c>
      <c r="G30">
        <f>'Monthly Data'!DJ30</f>
        <v>31</v>
      </c>
      <c r="H30">
        <f>'Monthly Data'!DG30</f>
        <v>1</v>
      </c>
      <c r="I30">
        <f>'Monthly Data'!DM30</f>
        <v>0</v>
      </c>
      <c r="J30">
        <f>'Monthly Data'!HC30</f>
        <v>0</v>
      </c>
      <c r="L30" s="6">
        <f t="shared" si="3"/>
        <v>-50948.417106676898</v>
      </c>
      <c r="M30" s="6">
        <f t="shared" si="4"/>
        <v>116147.85845693141</v>
      </c>
      <c r="N30" s="6">
        <f t="shared" si="5"/>
        <v>50475.301539960892</v>
      </c>
      <c r="O30" s="6">
        <f t="shared" si="6"/>
        <v>1628344.1225887618</v>
      </c>
      <c r="P30" s="6">
        <f t="shared" si="9"/>
        <v>-35517.158374525803</v>
      </c>
      <c r="Q30" s="6">
        <f t="shared" si="10"/>
        <v>0</v>
      </c>
      <c r="R30" s="6">
        <f t="shared" si="12"/>
        <v>0</v>
      </c>
      <c r="S30" s="6">
        <f t="shared" si="11"/>
        <v>1708501.7071044515</v>
      </c>
      <c r="T30" s="6">
        <f t="shared" si="7"/>
        <v>15026.16671341355</v>
      </c>
      <c r="U30" s="14">
        <f t="shared" si="8"/>
        <v>8.8729753427344328E-3</v>
      </c>
    </row>
    <row r="31" spans="1:33" x14ac:dyDescent="0.25">
      <c r="A31" s="208">
        <v>42156</v>
      </c>
      <c r="B31">
        <f t="shared" si="1"/>
        <v>6</v>
      </c>
      <c r="C31">
        <f t="shared" si="2"/>
        <v>2015</v>
      </c>
      <c r="D31" s="6">
        <f>'Monthly Data'!AI31</f>
        <v>1730244.1403910362</v>
      </c>
      <c r="E31">
        <f>'Monthly Data'!BP31</f>
        <v>3.5</v>
      </c>
      <c r="F31">
        <f>'Monthly Data'!BO31</f>
        <v>53.8</v>
      </c>
      <c r="G31">
        <f>'Monthly Data'!DJ31</f>
        <v>30</v>
      </c>
      <c r="H31">
        <f>'Monthly Data'!DG31</f>
        <v>0</v>
      </c>
      <c r="I31">
        <f>'Monthly Data'!DM31</f>
        <v>0</v>
      </c>
      <c r="J31">
        <f>'Monthly Data'!HC31</f>
        <v>0</v>
      </c>
      <c r="L31" s="6">
        <f t="shared" si="3"/>
        <v>-50948.417106676898</v>
      </c>
      <c r="M31" s="6">
        <f t="shared" si="4"/>
        <v>3035.9783763947717</v>
      </c>
      <c r="N31" s="6">
        <f t="shared" si="5"/>
        <v>153422.10298586983</v>
      </c>
      <c r="O31" s="6">
        <f t="shared" si="6"/>
        <v>1575816.892827834</v>
      </c>
      <c r="P31" s="6">
        <f t="shared" si="9"/>
        <v>0</v>
      </c>
      <c r="Q31" s="6">
        <f t="shared" si="10"/>
        <v>0</v>
      </c>
      <c r="R31" s="6">
        <f t="shared" si="12"/>
        <v>0</v>
      </c>
      <c r="S31" s="6">
        <f t="shared" si="11"/>
        <v>1681326.5570834216</v>
      </c>
      <c r="T31" s="6">
        <f t="shared" si="7"/>
        <v>-48917.58330761455</v>
      </c>
      <c r="U31" s="14">
        <f t="shared" si="8"/>
        <v>2.8272069915265916E-2</v>
      </c>
    </row>
    <row r="32" spans="1:33" x14ac:dyDescent="0.25">
      <c r="A32" s="208">
        <v>42186</v>
      </c>
      <c r="B32">
        <f t="shared" si="1"/>
        <v>7</v>
      </c>
      <c r="C32">
        <f t="shared" si="2"/>
        <v>2015</v>
      </c>
      <c r="D32" s="6">
        <f>'Monthly Data'!AI32</f>
        <v>1912311.1703910374</v>
      </c>
      <c r="E32">
        <f>'Monthly Data'!BP32</f>
        <v>2.1</v>
      </c>
      <c r="F32">
        <f>'Monthly Data'!BO32</f>
        <v>133.80000000000001</v>
      </c>
      <c r="G32">
        <f>'Monthly Data'!DJ32</f>
        <v>31</v>
      </c>
      <c r="H32">
        <f>'Monthly Data'!DG32</f>
        <v>0</v>
      </c>
      <c r="I32">
        <f>'Monthly Data'!DM32</f>
        <v>0</v>
      </c>
      <c r="J32">
        <f>'Monthly Data'!HC32</f>
        <v>0</v>
      </c>
      <c r="L32" s="6">
        <f t="shared" si="3"/>
        <v>-50948.417106676898</v>
      </c>
      <c r="M32" s="6">
        <f t="shared" si="4"/>
        <v>1821.5870258368629</v>
      </c>
      <c r="N32" s="6">
        <f t="shared" si="5"/>
        <v>381559.05909868749</v>
      </c>
      <c r="O32" s="6">
        <f t="shared" si="6"/>
        <v>1628344.1225887618</v>
      </c>
      <c r="P32" s="6">
        <f t="shared" si="9"/>
        <v>0</v>
      </c>
      <c r="Q32" s="6">
        <f t="shared" si="10"/>
        <v>0</v>
      </c>
      <c r="R32" s="6">
        <f t="shared" si="12"/>
        <v>0</v>
      </c>
      <c r="S32" s="6">
        <f t="shared" si="11"/>
        <v>1960776.3516066093</v>
      </c>
      <c r="T32" s="6">
        <f t="shared" si="7"/>
        <v>48465.181215571938</v>
      </c>
      <c r="U32" s="14">
        <f t="shared" si="8"/>
        <v>2.5343773527015258E-2</v>
      </c>
    </row>
    <row r="33" spans="1:21" x14ac:dyDescent="0.25">
      <c r="A33" s="208">
        <v>42217</v>
      </c>
      <c r="B33">
        <f t="shared" si="1"/>
        <v>8</v>
      </c>
      <c r="C33">
        <f t="shared" si="2"/>
        <v>2015</v>
      </c>
      <c r="D33" s="6">
        <f>'Monthly Data'!AI33</f>
        <v>1873515.4303910357</v>
      </c>
      <c r="E33">
        <f>'Monthly Data'!BP33</f>
        <v>8.5</v>
      </c>
      <c r="F33">
        <f>'Monthly Data'!BO33</f>
        <v>87.2</v>
      </c>
      <c r="G33">
        <f>'Monthly Data'!DJ33</f>
        <v>31</v>
      </c>
      <c r="H33">
        <f>'Monthly Data'!DG33</f>
        <v>0</v>
      </c>
      <c r="I33">
        <f>'Monthly Data'!DM33</f>
        <v>0</v>
      </c>
      <c r="J33">
        <f>'Monthly Data'!HC33</f>
        <v>0</v>
      </c>
      <c r="L33" s="6">
        <f t="shared" si="3"/>
        <v>-50948.417106676898</v>
      </c>
      <c r="M33" s="6">
        <f t="shared" si="4"/>
        <v>7373.0903426730165</v>
      </c>
      <c r="N33" s="6">
        <f t="shared" si="5"/>
        <v>248669.28216297121</v>
      </c>
      <c r="O33" s="6">
        <f t="shared" si="6"/>
        <v>1628344.1225887618</v>
      </c>
      <c r="P33" s="6">
        <f t="shared" si="9"/>
        <v>0</v>
      </c>
      <c r="Q33" s="6">
        <f t="shared" si="10"/>
        <v>0</v>
      </c>
      <c r="R33" s="6">
        <f t="shared" si="12"/>
        <v>0</v>
      </c>
      <c r="S33" s="6">
        <f t="shared" si="11"/>
        <v>1833438.0779877291</v>
      </c>
      <c r="T33" s="6">
        <f t="shared" si="7"/>
        <v>-40077.352403306635</v>
      </c>
      <c r="U33" s="14">
        <f t="shared" si="8"/>
        <v>2.1391525126079045E-2</v>
      </c>
    </row>
    <row r="34" spans="1:21" x14ac:dyDescent="0.25">
      <c r="A34" s="208">
        <v>42248</v>
      </c>
      <c r="B34">
        <f t="shared" si="1"/>
        <v>9</v>
      </c>
      <c r="C34">
        <f t="shared" si="2"/>
        <v>2015</v>
      </c>
      <c r="D34" s="6">
        <f>'Monthly Data'!AI34</f>
        <v>1680885.5203910384</v>
      </c>
      <c r="E34">
        <f>'Monthly Data'!BP34</f>
        <v>32.799999999999997</v>
      </c>
      <c r="F34">
        <f>'Monthly Data'!BO34</f>
        <v>50.7</v>
      </c>
      <c r="G34">
        <f>'Monthly Data'!DJ34</f>
        <v>30</v>
      </c>
      <c r="H34">
        <f>'Monthly Data'!DG34</f>
        <v>0</v>
      </c>
      <c r="I34">
        <f>'Monthly Data'!DM34</f>
        <v>0</v>
      </c>
      <c r="J34">
        <f>'Monthly Data'!HC34</f>
        <v>0</v>
      </c>
      <c r="L34" s="6">
        <f t="shared" ref="L34:L65" si="13">$X$8</f>
        <v>-50948.417106676898</v>
      </c>
      <c r="M34" s="6">
        <f t="shared" ref="M34:M65" si="14">E34*$X$9</f>
        <v>28451.454498785286</v>
      </c>
      <c r="N34" s="6">
        <f t="shared" ref="N34:N65" si="15">F34*$X$10</f>
        <v>144581.79593649818</v>
      </c>
      <c r="O34" s="6">
        <f t="shared" ref="O34:O65" si="16">G34*$X$11</f>
        <v>1575816.892827834</v>
      </c>
      <c r="P34" s="6">
        <f t="shared" si="9"/>
        <v>0</v>
      </c>
      <c r="Q34" s="6">
        <f t="shared" si="10"/>
        <v>0</v>
      </c>
      <c r="R34" s="6">
        <f t="shared" si="12"/>
        <v>0</v>
      </c>
      <c r="S34" s="6">
        <f t="shared" si="11"/>
        <v>1697901.7261564406</v>
      </c>
      <c r="T34" s="6">
        <f t="shared" ref="T34:T65" si="17">S34-D34</f>
        <v>17016.205765402177</v>
      </c>
      <c r="U34" s="14">
        <f t="shared" ref="U34:U65" si="18">ABS(S34-D34)/D34</f>
        <v>1.0123357931861747E-2</v>
      </c>
    </row>
    <row r="35" spans="1:21" x14ac:dyDescent="0.25">
      <c r="A35" s="208">
        <v>42278</v>
      </c>
      <c r="B35">
        <f t="shared" si="1"/>
        <v>10</v>
      </c>
      <c r="C35">
        <f t="shared" si="2"/>
        <v>2015</v>
      </c>
      <c r="D35" s="6">
        <f>'Monthly Data'!AI35</f>
        <v>1693149.320391038</v>
      </c>
      <c r="E35">
        <f>'Monthly Data'!BP35</f>
        <v>228.5</v>
      </c>
      <c r="F35">
        <f>'Monthly Data'!BO35</f>
        <v>0.1</v>
      </c>
      <c r="G35">
        <f>'Monthly Data'!DJ35</f>
        <v>31</v>
      </c>
      <c r="H35">
        <f>'Monthly Data'!DG35</f>
        <v>0</v>
      </c>
      <c r="I35">
        <f>'Monthly Data'!DM35</f>
        <v>0</v>
      </c>
      <c r="J35">
        <f>'Monthly Data'!HC35</f>
        <v>0</v>
      </c>
      <c r="L35" s="6">
        <f t="shared" si="13"/>
        <v>-50948.417106676898</v>
      </c>
      <c r="M35" s="6">
        <f t="shared" si="14"/>
        <v>198206.0168589158</v>
      </c>
      <c r="N35" s="6">
        <f t="shared" si="15"/>
        <v>285.171195141022</v>
      </c>
      <c r="O35" s="6">
        <f t="shared" si="16"/>
        <v>1628344.1225887618</v>
      </c>
      <c r="P35" s="6">
        <f t="shared" si="9"/>
        <v>0</v>
      </c>
      <c r="Q35" s="6">
        <f t="shared" si="10"/>
        <v>0</v>
      </c>
      <c r="R35" s="6">
        <f t="shared" si="12"/>
        <v>0</v>
      </c>
      <c r="S35" s="6">
        <f t="shared" si="11"/>
        <v>1775886.8935361418</v>
      </c>
      <c r="T35" s="6">
        <f t="shared" si="17"/>
        <v>82737.573145103874</v>
      </c>
      <c r="U35" s="14">
        <f t="shared" si="18"/>
        <v>4.8866081773576459E-2</v>
      </c>
    </row>
    <row r="36" spans="1:21" x14ac:dyDescent="0.25">
      <c r="A36" s="208">
        <v>42309</v>
      </c>
      <c r="B36">
        <f t="shared" si="1"/>
        <v>11</v>
      </c>
      <c r="C36">
        <f t="shared" si="2"/>
        <v>2015</v>
      </c>
      <c r="D36" s="6">
        <f>'Monthly Data'!AI36</f>
        <v>1804976.3403910371</v>
      </c>
      <c r="E36">
        <f>'Monthly Data'!BP36</f>
        <v>419.2</v>
      </c>
      <c r="F36">
        <f>'Monthly Data'!BO36</f>
        <v>0</v>
      </c>
      <c r="G36">
        <f>'Monthly Data'!DJ36</f>
        <v>30</v>
      </c>
      <c r="H36">
        <f>'Monthly Data'!DG36</f>
        <v>0</v>
      </c>
      <c r="I36">
        <f>'Monthly Data'!DM36</f>
        <v>0</v>
      </c>
      <c r="J36">
        <f>'Monthly Data'!HC36</f>
        <v>0</v>
      </c>
      <c r="L36" s="6">
        <f t="shared" si="13"/>
        <v>-50948.417106676898</v>
      </c>
      <c r="M36" s="6">
        <f t="shared" si="14"/>
        <v>363623.46725276805</v>
      </c>
      <c r="N36" s="6">
        <f t="shared" si="15"/>
        <v>0</v>
      </c>
      <c r="O36" s="6">
        <f t="shared" si="16"/>
        <v>1575816.892827834</v>
      </c>
      <c r="P36" s="6">
        <f t="shared" si="9"/>
        <v>0</v>
      </c>
      <c r="Q36" s="6">
        <f t="shared" si="10"/>
        <v>0</v>
      </c>
      <c r="R36" s="6">
        <f t="shared" si="12"/>
        <v>0</v>
      </c>
      <c r="S36" s="6">
        <f t="shared" si="11"/>
        <v>1888491.9429739253</v>
      </c>
      <c r="T36" s="6">
        <f t="shared" si="17"/>
        <v>83515.602582888212</v>
      </c>
      <c r="U36" s="14">
        <f t="shared" si="18"/>
        <v>4.6269638395811365E-2</v>
      </c>
    </row>
    <row r="37" spans="1:21" x14ac:dyDescent="0.25">
      <c r="A37" s="208">
        <v>42339</v>
      </c>
      <c r="B37">
        <f t="shared" si="1"/>
        <v>12</v>
      </c>
      <c r="C37">
        <f t="shared" si="2"/>
        <v>2015</v>
      </c>
      <c r="D37" s="6">
        <f>'Monthly Data'!AI37</f>
        <v>2080999.5403910382</v>
      </c>
      <c r="E37">
        <f>'Monthly Data'!BP37</f>
        <v>655</v>
      </c>
      <c r="F37">
        <f>'Monthly Data'!BO37</f>
        <v>0</v>
      </c>
      <c r="G37">
        <f>'Monthly Data'!DJ37</f>
        <v>31</v>
      </c>
      <c r="H37">
        <f>'Monthly Data'!DG37</f>
        <v>0</v>
      </c>
      <c r="I37">
        <f>'Monthly Data'!DM37</f>
        <v>0</v>
      </c>
      <c r="J37">
        <f>'Monthly Data'!HC37</f>
        <v>0</v>
      </c>
      <c r="L37" s="6">
        <f t="shared" si="13"/>
        <v>-50948.417106676898</v>
      </c>
      <c r="M37" s="6">
        <f t="shared" si="14"/>
        <v>568161.66758245009</v>
      </c>
      <c r="N37" s="6">
        <f t="shared" si="15"/>
        <v>0</v>
      </c>
      <c r="O37" s="6">
        <f t="shared" si="16"/>
        <v>1628344.1225887618</v>
      </c>
      <c r="P37" s="6">
        <f t="shared" si="9"/>
        <v>0</v>
      </c>
      <c r="Q37" s="6">
        <f t="shared" si="10"/>
        <v>0</v>
      </c>
      <c r="R37" s="6">
        <f t="shared" si="12"/>
        <v>0</v>
      </c>
      <c r="S37" s="6">
        <f t="shared" si="11"/>
        <v>2145557.3730645352</v>
      </c>
      <c r="T37" s="6">
        <f t="shared" si="17"/>
        <v>64557.832673497032</v>
      </c>
      <c r="U37" s="14">
        <f t="shared" si="18"/>
        <v>3.1022511740375514E-2</v>
      </c>
    </row>
    <row r="38" spans="1:21" x14ac:dyDescent="0.25">
      <c r="A38" s="208">
        <v>42370</v>
      </c>
      <c r="B38">
        <f t="shared" si="1"/>
        <v>1</v>
      </c>
      <c r="C38">
        <f t="shared" si="2"/>
        <v>2016</v>
      </c>
      <c r="D38" s="6">
        <f>'Monthly Data'!AI38</f>
        <v>2277039.080167463</v>
      </c>
      <c r="E38">
        <f>'Monthly Data'!BP38</f>
        <v>862.3</v>
      </c>
      <c r="F38">
        <f>'Monthly Data'!BO38</f>
        <v>0</v>
      </c>
      <c r="G38">
        <f>'Monthly Data'!DJ38</f>
        <v>31</v>
      </c>
      <c r="H38">
        <f>'Monthly Data'!DG38</f>
        <v>0</v>
      </c>
      <c r="I38">
        <f>'Monthly Data'!DM38</f>
        <v>0</v>
      </c>
      <c r="J38">
        <f>'Monthly Data'!HC38</f>
        <v>0</v>
      </c>
      <c r="L38" s="6">
        <f t="shared" si="13"/>
        <v>-50948.417106676898</v>
      </c>
      <c r="M38" s="6">
        <f t="shared" si="14"/>
        <v>747978.32970434614</v>
      </c>
      <c r="N38" s="6">
        <f t="shared" si="15"/>
        <v>0</v>
      </c>
      <c r="O38" s="6">
        <f t="shared" si="16"/>
        <v>1628344.1225887618</v>
      </c>
      <c r="P38" s="6">
        <f t="shared" si="9"/>
        <v>0</v>
      </c>
      <c r="Q38" s="6">
        <f t="shared" si="10"/>
        <v>0</v>
      </c>
      <c r="R38" s="6">
        <f t="shared" si="12"/>
        <v>0</v>
      </c>
      <c r="S38" s="6">
        <f t="shared" si="11"/>
        <v>2325374.0351864314</v>
      </c>
      <c r="T38" s="6">
        <f t="shared" si="17"/>
        <v>48334.955018968321</v>
      </c>
      <c r="U38" s="14">
        <f t="shared" si="18"/>
        <v>2.1227108238921207E-2</v>
      </c>
    </row>
    <row r="39" spans="1:21" x14ac:dyDescent="0.25">
      <c r="A39" s="208">
        <v>42401</v>
      </c>
      <c r="B39">
        <f t="shared" si="1"/>
        <v>2</v>
      </c>
      <c r="C39">
        <f t="shared" si="2"/>
        <v>2016</v>
      </c>
      <c r="D39" s="6">
        <f>'Monthly Data'!AI39</f>
        <v>2071031.1601674643</v>
      </c>
      <c r="E39">
        <f>'Monthly Data'!BP39</f>
        <v>757.2</v>
      </c>
      <c r="F39">
        <f>'Monthly Data'!BO39</f>
        <v>0</v>
      </c>
      <c r="G39">
        <f>'Monthly Data'!DJ39</f>
        <v>29</v>
      </c>
      <c r="H39">
        <f>'Monthly Data'!DG39</f>
        <v>0</v>
      </c>
      <c r="I39">
        <f>'Monthly Data'!DM39</f>
        <v>0</v>
      </c>
      <c r="J39">
        <f>'Monthly Data'!HC39</f>
        <v>0</v>
      </c>
      <c r="L39" s="6">
        <f t="shared" si="13"/>
        <v>-50948.417106676898</v>
      </c>
      <c r="M39" s="6">
        <f t="shared" si="14"/>
        <v>656812.23617317749</v>
      </c>
      <c r="N39" s="6">
        <f t="shared" si="15"/>
        <v>0</v>
      </c>
      <c r="O39" s="6">
        <f t="shared" si="16"/>
        <v>1523289.6630669064</v>
      </c>
      <c r="P39" s="6">
        <f t="shared" si="9"/>
        <v>0</v>
      </c>
      <c r="Q39" s="6">
        <f t="shared" si="10"/>
        <v>0</v>
      </c>
      <c r="R39" s="6">
        <f t="shared" si="12"/>
        <v>0</v>
      </c>
      <c r="S39" s="6">
        <f t="shared" si="11"/>
        <v>2129153.4821334071</v>
      </c>
      <c r="T39" s="6">
        <f t="shared" si="17"/>
        <v>58122.321965942858</v>
      </c>
      <c r="U39" s="14">
        <f t="shared" si="18"/>
        <v>2.8064436249835598E-2</v>
      </c>
    </row>
    <row r="40" spans="1:21" x14ac:dyDescent="0.25">
      <c r="A40" s="208">
        <v>42430</v>
      </c>
      <c r="B40">
        <f t="shared" si="1"/>
        <v>3</v>
      </c>
      <c r="C40">
        <f t="shared" si="2"/>
        <v>2016</v>
      </c>
      <c r="D40" s="6">
        <f>'Monthly Data'!AI40</f>
        <v>1957281.740167469</v>
      </c>
      <c r="E40">
        <f>'Monthly Data'!BP40</f>
        <v>494.7</v>
      </c>
      <c r="F40">
        <f>'Monthly Data'!BO40</f>
        <v>0</v>
      </c>
      <c r="G40">
        <f>'Monthly Data'!DJ40</f>
        <v>31</v>
      </c>
      <c r="H40">
        <f>'Monthly Data'!DG40</f>
        <v>1</v>
      </c>
      <c r="I40">
        <f>'Monthly Data'!DM40</f>
        <v>0</v>
      </c>
      <c r="J40">
        <f>'Monthly Data'!HC40</f>
        <v>0</v>
      </c>
      <c r="L40" s="6">
        <f t="shared" si="13"/>
        <v>-50948.417106676898</v>
      </c>
      <c r="M40" s="6">
        <f t="shared" si="14"/>
        <v>429113.85794356954</v>
      </c>
      <c r="N40" s="6">
        <f t="shared" si="15"/>
        <v>0</v>
      </c>
      <c r="O40" s="6">
        <f t="shared" si="16"/>
        <v>1628344.1225887618</v>
      </c>
      <c r="P40" s="6">
        <f t="shared" si="9"/>
        <v>-35517.158374525803</v>
      </c>
      <c r="Q40" s="6">
        <f t="shared" si="10"/>
        <v>0</v>
      </c>
      <c r="R40" s="6">
        <f t="shared" si="12"/>
        <v>0</v>
      </c>
      <c r="S40" s="6">
        <f t="shared" si="11"/>
        <v>1970992.4050511287</v>
      </c>
      <c r="T40" s="6">
        <f t="shared" si="17"/>
        <v>13710.664883659687</v>
      </c>
      <c r="U40" s="14">
        <f t="shared" si="18"/>
        <v>7.0049521243102054E-3</v>
      </c>
    </row>
    <row r="41" spans="1:21" x14ac:dyDescent="0.25">
      <c r="A41" s="208">
        <v>42461</v>
      </c>
      <c r="B41">
        <f t="shared" si="1"/>
        <v>4</v>
      </c>
      <c r="C41">
        <f t="shared" si="2"/>
        <v>2016</v>
      </c>
      <c r="D41" s="6">
        <f>'Monthly Data'!AI41</f>
        <v>1726194.7901674677</v>
      </c>
      <c r="E41">
        <f>'Monthly Data'!BP41</f>
        <v>368.4</v>
      </c>
      <c r="F41">
        <f>'Monthly Data'!BO41</f>
        <v>0</v>
      </c>
      <c r="G41">
        <f>'Monthly Data'!DJ41</f>
        <v>30</v>
      </c>
      <c r="H41">
        <f>'Monthly Data'!DG41</f>
        <v>1</v>
      </c>
      <c r="I41">
        <f>'Monthly Data'!DM41</f>
        <v>0</v>
      </c>
      <c r="J41">
        <f>'Monthly Data'!HC41</f>
        <v>0</v>
      </c>
      <c r="L41" s="6">
        <f t="shared" si="13"/>
        <v>-50948.417106676898</v>
      </c>
      <c r="M41" s="6">
        <f t="shared" si="14"/>
        <v>319558.40967538109</v>
      </c>
      <c r="N41" s="6">
        <f t="shared" si="15"/>
        <v>0</v>
      </c>
      <c r="O41" s="6">
        <f t="shared" si="16"/>
        <v>1575816.892827834</v>
      </c>
      <c r="P41" s="6">
        <f t="shared" si="9"/>
        <v>-35517.158374525803</v>
      </c>
      <c r="Q41" s="6">
        <f t="shared" si="10"/>
        <v>0</v>
      </c>
      <c r="R41" s="6">
        <f t="shared" si="12"/>
        <v>0</v>
      </c>
      <c r="S41" s="6">
        <f t="shared" si="11"/>
        <v>1808909.7270220125</v>
      </c>
      <c r="T41" s="6">
        <f t="shared" si="17"/>
        <v>82714.936854544794</v>
      </c>
      <c r="U41" s="14">
        <f t="shared" si="18"/>
        <v>4.7917498839467686E-2</v>
      </c>
    </row>
    <row r="42" spans="1:21" x14ac:dyDescent="0.25">
      <c r="A42" s="208">
        <v>42491</v>
      </c>
      <c r="B42">
        <f t="shared" si="1"/>
        <v>5</v>
      </c>
      <c r="C42">
        <f t="shared" si="2"/>
        <v>2016</v>
      </c>
      <c r="D42" s="6">
        <f>'Monthly Data'!AI42</f>
        <v>1653450.7801674679</v>
      </c>
      <c r="E42">
        <f>'Monthly Data'!BP42</f>
        <v>84.3</v>
      </c>
      <c r="F42">
        <f>'Monthly Data'!BO42</f>
        <v>21.4</v>
      </c>
      <c r="G42">
        <f>'Monthly Data'!DJ42</f>
        <v>31</v>
      </c>
      <c r="H42">
        <f>'Monthly Data'!DG42</f>
        <v>1</v>
      </c>
      <c r="I42">
        <f>'Monthly Data'!DM42</f>
        <v>0</v>
      </c>
      <c r="J42">
        <f>'Monthly Data'!HC42</f>
        <v>0</v>
      </c>
      <c r="L42" s="6">
        <f t="shared" si="13"/>
        <v>-50948.417106676898</v>
      </c>
      <c r="M42" s="6">
        <f t="shared" si="14"/>
        <v>73123.707751451206</v>
      </c>
      <c r="N42" s="6">
        <f t="shared" si="15"/>
        <v>61026.635760178702</v>
      </c>
      <c r="O42" s="6">
        <f t="shared" si="16"/>
        <v>1628344.1225887618</v>
      </c>
      <c r="P42" s="6">
        <f t="shared" si="9"/>
        <v>-35517.158374525803</v>
      </c>
      <c r="Q42" s="6">
        <f t="shared" si="10"/>
        <v>0</v>
      </c>
      <c r="R42" s="6">
        <f t="shared" si="12"/>
        <v>0</v>
      </c>
      <c r="S42" s="6">
        <f t="shared" si="11"/>
        <v>1676028.890619189</v>
      </c>
      <c r="T42" s="6">
        <f t="shared" si="17"/>
        <v>22578.110451721121</v>
      </c>
      <c r="U42" s="14">
        <f t="shared" si="18"/>
        <v>1.3655145180332687E-2</v>
      </c>
    </row>
    <row r="43" spans="1:21" x14ac:dyDescent="0.25">
      <c r="A43" s="208">
        <v>42522</v>
      </c>
      <c r="B43">
        <f t="shared" si="1"/>
        <v>6</v>
      </c>
      <c r="C43">
        <f t="shared" si="2"/>
        <v>2016</v>
      </c>
      <c r="D43" s="6">
        <f>'Monthly Data'!AI43</f>
        <v>1689023.4601674688</v>
      </c>
      <c r="E43">
        <f>'Monthly Data'!BP43</f>
        <v>10.5</v>
      </c>
      <c r="F43">
        <f>'Monthly Data'!BO43</f>
        <v>46</v>
      </c>
      <c r="G43">
        <f>'Monthly Data'!DJ43</f>
        <v>30</v>
      </c>
      <c r="H43">
        <f>'Monthly Data'!DG43</f>
        <v>0</v>
      </c>
      <c r="I43">
        <f>'Monthly Data'!DM43</f>
        <v>0</v>
      </c>
      <c r="J43">
        <f>'Monthly Data'!HC43</f>
        <v>0</v>
      </c>
      <c r="L43" s="6">
        <f t="shared" si="13"/>
        <v>-50948.417106676898</v>
      </c>
      <c r="M43" s="6">
        <f t="shared" si="14"/>
        <v>9107.9351291843141</v>
      </c>
      <c r="N43" s="6">
        <f t="shared" si="15"/>
        <v>131178.74976487012</v>
      </c>
      <c r="O43" s="6">
        <f t="shared" si="16"/>
        <v>1575816.892827834</v>
      </c>
      <c r="P43" s="6">
        <f t="shared" si="9"/>
        <v>0</v>
      </c>
      <c r="Q43" s="6">
        <f t="shared" si="10"/>
        <v>0</v>
      </c>
      <c r="R43" s="6">
        <f t="shared" si="12"/>
        <v>0</v>
      </c>
      <c r="S43" s="6">
        <f t="shared" si="11"/>
        <v>1665155.1606152116</v>
      </c>
      <c r="T43" s="6">
        <f t="shared" si="17"/>
        <v>-23868.299552257173</v>
      </c>
      <c r="U43" s="14">
        <f t="shared" si="18"/>
        <v>1.4131419790871704E-2</v>
      </c>
    </row>
    <row r="44" spans="1:21" x14ac:dyDescent="0.25">
      <c r="A44" s="208">
        <v>42552</v>
      </c>
      <c r="B44">
        <f t="shared" si="1"/>
        <v>7</v>
      </c>
      <c r="C44">
        <f t="shared" si="2"/>
        <v>2016</v>
      </c>
      <c r="D44" s="6">
        <f>'Monthly Data'!AI44</f>
        <v>1892330.0501674677</v>
      </c>
      <c r="E44">
        <f>'Monthly Data'!BP44</f>
        <v>0</v>
      </c>
      <c r="F44">
        <f>'Monthly Data'!BO44</f>
        <v>108.8</v>
      </c>
      <c r="G44">
        <f>'Monthly Data'!DJ44</f>
        <v>31</v>
      </c>
      <c r="H44">
        <f>'Monthly Data'!DG44</f>
        <v>0</v>
      </c>
      <c r="I44">
        <f>'Monthly Data'!DM44</f>
        <v>0</v>
      </c>
      <c r="J44">
        <f>'Monthly Data'!HC44</f>
        <v>0</v>
      </c>
      <c r="L44" s="6">
        <f t="shared" si="13"/>
        <v>-50948.417106676898</v>
      </c>
      <c r="M44" s="6">
        <f t="shared" si="14"/>
        <v>0</v>
      </c>
      <c r="N44" s="6">
        <f t="shared" si="15"/>
        <v>310266.26031343197</v>
      </c>
      <c r="O44" s="6">
        <f t="shared" si="16"/>
        <v>1628344.1225887618</v>
      </c>
      <c r="P44" s="6">
        <f t="shared" si="9"/>
        <v>0</v>
      </c>
      <c r="Q44" s="6">
        <f t="shared" si="10"/>
        <v>0</v>
      </c>
      <c r="R44" s="6">
        <f t="shared" si="12"/>
        <v>0</v>
      </c>
      <c r="S44" s="6">
        <f t="shared" si="11"/>
        <v>1887661.965795517</v>
      </c>
      <c r="T44" s="6">
        <f t="shared" si="17"/>
        <v>-4668.0843719507102</v>
      </c>
      <c r="U44" s="14">
        <f t="shared" si="18"/>
        <v>2.466844709007075E-3</v>
      </c>
    </row>
    <row r="45" spans="1:21" x14ac:dyDescent="0.25">
      <c r="A45" s="208">
        <v>42583</v>
      </c>
      <c r="B45">
        <f t="shared" si="1"/>
        <v>8</v>
      </c>
      <c r="C45">
        <f t="shared" si="2"/>
        <v>2016</v>
      </c>
      <c r="D45" s="6">
        <f>'Monthly Data'!AI45</f>
        <v>1887233.7201674664</v>
      </c>
      <c r="E45">
        <f>'Monthly Data'!BP45</f>
        <v>0</v>
      </c>
      <c r="F45">
        <f>'Monthly Data'!BO45</f>
        <v>100.8</v>
      </c>
      <c r="G45">
        <f>'Monthly Data'!DJ45</f>
        <v>31</v>
      </c>
      <c r="H45">
        <f>'Monthly Data'!DG45</f>
        <v>0</v>
      </c>
      <c r="I45">
        <f>'Monthly Data'!DM45</f>
        <v>0</v>
      </c>
      <c r="J45">
        <f>'Monthly Data'!HC45</f>
        <v>0</v>
      </c>
      <c r="L45" s="6">
        <f t="shared" si="13"/>
        <v>-50948.417106676898</v>
      </c>
      <c r="M45" s="6">
        <f t="shared" si="14"/>
        <v>0</v>
      </c>
      <c r="N45" s="6">
        <f t="shared" si="15"/>
        <v>287452.56470215018</v>
      </c>
      <c r="O45" s="6">
        <f t="shared" si="16"/>
        <v>1628344.1225887618</v>
      </c>
      <c r="P45" s="6">
        <f t="shared" si="9"/>
        <v>0</v>
      </c>
      <c r="Q45" s="6">
        <f t="shared" si="10"/>
        <v>0</v>
      </c>
      <c r="R45" s="6">
        <f t="shared" si="12"/>
        <v>0</v>
      </c>
      <c r="S45" s="6">
        <f t="shared" si="11"/>
        <v>1864848.2701842352</v>
      </c>
      <c r="T45" s="6">
        <f t="shared" si="17"/>
        <v>-22385.449983231258</v>
      </c>
      <c r="U45" s="14">
        <f t="shared" si="18"/>
        <v>1.1861514418704247E-2</v>
      </c>
    </row>
    <row r="46" spans="1:21" x14ac:dyDescent="0.25">
      <c r="A46" s="208">
        <v>42614</v>
      </c>
      <c r="B46">
        <f t="shared" si="1"/>
        <v>9</v>
      </c>
      <c r="C46">
        <f t="shared" si="2"/>
        <v>2016</v>
      </c>
      <c r="D46" s="6">
        <f>'Monthly Data'!AI46</f>
        <v>1629637.6401674675</v>
      </c>
      <c r="E46">
        <f>'Monthly Data'!BP46</f>
        <v>33</v>
      </c>
      <c r="F46">
        <f>'Monthly Data'!BO46</f>
        <v>13</v>
      </c>
      <c r="G46">
        <f>'Monthly Data'!DJ46</f>
        <v>30</v>
      </c>
      <c r="H46">
        <f>'Monthly Data'!DG46</f>
        <v>0</v>
      </c>
      <c r="I46">
        <f>'Monthly Data'!DM46</f>
        <v>0</v>
      </c>
      <c r="J46">
        <f>'Monthly Data'!HC46</f>
        <v>0</v>
      </c>
      <c r="L46" s="6">
        <f t="shared" si="13"/>
        <v>-50948.417106676898</v>
      </c>
      <c r="M46" s="6">
        <f t="shared" si="14"/>
        <v>28624.938977436417</v>
      </c>
      <c r="N46" s="6">
        <f t="shared" si="15"/>
        <v>37072.255368332859</v>
      </c>
      <c r="O46" s="6">
        <f t="shared" si="16"/>
        <v>1575816.892827834</v>
      </c>
      <c r="P46" s="6">
        <f t="shared" si="9"/>
        <v>0</v>
      </c>
      <c r="Q46" s="6">
        <f t="shared" si="10"/>
        <v>0</v>
      </c>
      <c r="R46" s="6">
        <f t="shared" si="12"/>
        <v>0</v>
      </c>
      <c r="S46" s="6">
        <f t="shared" si="11"/>
        <v>1590565.6700669264</v>
      </c>
      <c r="T46" s="6">
        <f t="shared" si="17"/>
        <v>-39071.970100541133</v>
      </c>
      <c r="U46" s="14">
        <f t="shared" si="18"/>
        <v>2.3975863797872241E-2</v>
      </c>
    </row>
    <row r="47" spans="1:21" x14ac:dyDescent="0.25">
      <c r="A47" s="208">
        <v>42644</v>
      </c>
      <c r="B47">
        <f t="shared" si="1"/>
        <v>10</v>
      </c>
      <c r="C47">
        <f t="shared" si="2"/>
        <v>2016</v>
      </c>
      <c r="D47" s="6">
        <f>'Monthly Data'!AI47</f>
        <v>1681288.3901674673</v>
      </c>
      <c r="E47">
        <f>'Monthly Data'!BP47</f>
        <v>244.7</v>
      </c>
      <c r="F47">
        <f>'Monthly Data'!BO47</f>
        <v>1.6</v>
      </c>
      <c r="G47">
        <f>'Monthly Data'!DJ47</f>
        <v>31</v>
      </c>
      <c r="H47">
        <f>'Monthly Data'!DG47</f>
        <v>0</v>
      </c>
      <c r="I47">
        <f>'Monthly Data'!DM47</f>
        <v>0</v>
      </c>
      <c r="J47">
        <f>'Monthly Data'!HC47</f>
        <v>0</v>
      </c>
      <c r="L47" s="6">
        <f t="shared" si="13"/>
        <v>-50948.417106676898</v>
      </c>
      <c r="M47" s="6">
        <f t="shared" si="14"/>
        <v>212258.25962965732</v>
      </c>
      <c r="N47" s="6">
        <f t="shared" si="15"/>
        <v>4562.7391222563519</v>
      </c>
      <c r="O47" s="6">
        <f t="shared" si="16"/>
        <v>1628344.1225887618</v>
      </c>
      <c r="P47" s="6">
        <f t="shared" si="9"/>
        <v>0</v>
      </c>
      <c r="Q47" s="6">
        <f t="shared" si="10"/>
        <v>0</v>
      </c>
      <c r="R47" s="6">
        <f t="shared" si="12"/>
        <v>0</v>
      </c>
      <c r="S47" s="6">
        <f t="shared" si="11"/>
        <v>1794216.7042339987</v>
      </c>
      <c r="T47" s="6">
        <f t="shared" si="17"/>
        <v>112928.31406653137</v>
      </c>
      <c r="U47" s="14">
        <f t="shared" si="18"/>
        <v>6.7167723709364913E-2</v>
      </c>
    </row>
    <row r="48" spans="1:21" x14ac:dyDescent="0.25">
      <c r="A48" s="208">
        <v>42675</v>
      </c>
      <c r="B48">
        <f t="shared" si="1"/>
        <v>11</v>
      </c>
      <c r="C48">
        <f t="shared" si="2"/>
        <v>2016</v>
      </c>
      <c r="D48" s="6">
        <f>'Monthly Data'!AI48</f>
        <v>1779730.5701674684</v>
      </c>
      <c r="E48">
        <f>'Monthly Data'!BP48</f>
        <v>340.2</v>
      </c>
      <c r="F48">
        <f>'Monthly Data'!BO48</f>
        <v>0</v>
      </c>
      <c r="G48">
        <f>'Monthly Data'!DJ48</f>
        <v>30</v>
      </c>
      <c r="H48">
        <f>'Monthly Data'!DG48</f>
        <v>0</v>
      </c>
      <c r="I48">
        <f>'Monthly Data'!DM48</f>
        <v>0</v>
      </c>
      <c r="J48">
        <f>'Monthly Data'!HC48</f>
        <v>0</v>
      </c>
      <c r="L48" s="6">
        <f t="shared" si="13"/>
        <v>-50948.417106676898</v>
      </c>
      <c r="M48" s="6">
        <f t="shared" si="14"/>
        <v>295097.09818557178</v>
      </c>
      <c r="N48" s="6">
        <f t="shared" si="15"/>
        <v>0</v>
      </c>
      <c r="O48" s="6">
        <f t="shared" si="16"/>
        <v>1575816.892827834</v>
      </c>
      <c r="P48" s="6">
        <f t="shared" si="9"/>
        <v>0</v>
      </c>
      <c r="Q48" s="6">
        <f t="shared" si="10"/>
        <v>0</v>
      </c>
      <c r="R48" s="6">
        <f t="shared" si="12"/>
        <v>0</v>
      </c>
      <c r="S48" s="6">
        <f t="shared" si="11"/>
        <v>1819965.573906729</v>
      </c>
      <c r="T48" s="6">
        <f t="shared" si="17"/>
        <v>40235.003739260603</v>
      </c>
      <c r="U48" s="14">
        <f t="shared" si="18"/>
        <v>2.2607356649200324E-2</v>
      </c>
    </row>
    <row r="49" spans="1:21" x14ac:dyDescent="0.25">
      <c r="A49" s="208">
        <v>42705</v>
      </c>
      <c r="B49">
        <f t="shared" si="1"/>
        <v>12</v>
      </c>
      <c r="C49">
        <f t="shared" si="2"/>
        <v>2016</v>
      </c>
      <c r="D49" s="6">
        <f>'Monthly Data'!AI49</f>
        <v>2229556.9501674622</v>
      </c>
      <c r="E49">
        <f>'Monthly Data'!BP49</f>
        <v>844.3</v>
      </c>
      <c r="F49">
        <f>'Monthly Data'!BO49</f>
        <v>0</v>
      </c>
      <c r="G49">
        <f>'Monthly Data'!DJ49</f>
        <v>31</v>
      </c>
      <c r="H49">
        <f>'Monthly Data'!DG49</f>
        <v>0</v>
      </c>
      <c r="I49">
        <f>'Monthly Data'!DM49</f>
        <v>0</v>
      </c>
      <c r="J49">
        <f>'Monthly Data'!HC49</f>
        <v>0</v>
      </c>
      <c r="L49" s="6">
        <f t="shared" si="13"/>
        <v>-50948.417106676898</v>
      </c>
      <c r="M49" s="6">
        <f t="shared" si="14"/>
        <v>732364.72662574437</v>
      </c>
      <c r="N49" s="6">
        <f t="shared" si="15"/>
        <v>0</v>
      </c>
      <c r="O49" s="6">
        <f t="shared" si="16"/>
        <v>1628344.1225887618</v>
      </c>
      <c r="P49" s="6">
        <f t="shared" si="9"/>
        <v>0</v>
      </c>
      <c r="Q49" s="6">
        <f t="shared" si="10"/>
        <v>0</v>
      </c>
      <c r="R49" s="6">
        <f t="shared" si="12"/>
        <v>0</v>
      </c>
      <c r="S49" s="6">
        <f t="shared" si="11"/>
        <v>2309760.4321078295</v>
      </c>
      <c r="T49" s="6">
        <f t="shared" si="17"/>
        <v>80203.481940367259</v>
      </c>
      <c r="U49" s="14">
        <f t="shared" si="18"/>
        <v>3.5972833945481036E-2</v>
      </c>
    </row>
    <row r="50" spans="1:21" x14ac:dyDescent="0.25">
      <c r="A50" s="208">
        <v>42736</v>
      </c>
      <c r="B50">
        <f t="shared" si="1"/>
        <v>1</v>
      </c>
      <c r="C50">
        <f t="shared" si="2"/>
        <v>2017</v>
      </c>
      <c r="D50" s="6">
        <f>'Monthly Data'!AI50</f>
        <v>2294540.9560604622</v>
      </c>
      <c r="E50">
        <f>'Monthly Data'!BP50</f>
        <v>820.7</v>
      </c>
      <c r="F50">
        <f>'Monthly Data'!BO50</f>
        <v>0</v>
      </c>
      <c r="G50">
        <f>'Monthly Data'!DJ50</f>
        <v>31</v>
      </c>
      <c r="H50">
        <f>'Monthly Data'!DG50</f>
        <v>0</v>
      </c>
      <c r="I50">
        <f>'Monthly Data'!DM50</f>
        <v>0</v>
      </c>
      <c r="J50">
        <f>'Monthly Data'!HC50</f>
        <v>0</v>
      </c>
      <c r="L50" s="6">
        <f t="shared" si="13"/>
        <v>-50948.417106676898</v>
      </c>
      <c r="M50" s="6">
        <f t="shared" si="14"/>
        <v>711893.55814491119</v>
      </c>
      <c r="N50" s="6">
        <f t="shared" si="15"/>
        <v>0</v>
      </c>
      <c r="O50" s="6">
        <f t="shared" si="16"/>
        <v>1628344.1225887618</v>
      </c>
      <c r="P50" s="6">
        <f t="shared" si="9"/>
        <v>0</v>
      </c>
      <c r="Q50" s="6">
        <f t="shared" si="10"/>
        <v>0</v>
      </c>
      <c r="R50" s="6">
        <f t="shared" si="12"/>
        <v>0</v>
      </c>
      <c r="S50" s="6">
        <f t="shared" si="11"/>
        <v>2289289.2636269964</v>
      </c>
      <c r="T50" s="6">
        <f t="shared" si="17"/>
        <v>-5251.6924334657378</v>
      </c>
      <c r="U50" s="14">
        <f t="shared" si="18"/>
        <v>2.2887769423311846E-3</v>
      </c>
    </row>
    <row r="51" spans="1:21" x14ac:dyDescent="0.25">
      <c r="A51" s="208">
        <v>42767</v>
      </c>
      <c r="B51">
        <f t="shared" si="1"/>
        <v>2</v>
      </c>
      <c r="C51">
        <f t="shared" si="2"/>
        <v>2017</v>
      </c>
      <c r="D51" s="6">
        <f>'Monthly Data'!AI51</f>
        <v>1979480.6960604603</v>
      </c>
      <c r="E51">
        <f>'Monthly Data'!BP51</f>
        <v>656.6</v>
      </c>
      <c r="F51">
        <f>'Monthly Data'!BO51</f>
        <v>0</v>
      </c>
      <c r="G51">
        <f>'Monthly Data'!DJ51</f>
        <v>28</v>
      </c>
      <c r="H51">
        <f>'Monthly Data'!DG51</f>
        <v>0</v>
      </c>
      <c r="I51">
        <f>'Monthly Data'!DM51</f>
        <v>0</v>
      </c>
      <c r="J51">
        <f>'Monthly Data'!HC51</f>
        <v>0</v>
      </c>
      <c r="L51" s="6">
        <f t="shared" si="13"/>
        <v>-50948.417106676898</v>
      </c>
      <c r="M51" s="6">
        <f t="shared" si="14"/>
        <v>569549.54341165919</v>
      </c>
      <c r="N51" s="6">
        <f t="shared" si="15"/>
        <v>0</v>
      </c>
      <c r="O51" s="6">
        <f t="shared" si="16"/>
        <v>1470762.4333059785</v>
      </c>
      <c r="P51" s="6">
        <f t="shared" si="9"/>
        <v>0</v>
      </c>
      <c r="Q51" s="6">
        <f t="shared" si="10"/>
        <v>0</v>
      </c>
      <c r="R51" s="6">
        <f t="shared" si="12"/>
        <v>0</v>
      </c>
      <c r="S51" s="6">
        <f t="shared" si="11"/>
        <v>1989363.5596109608</v>
      </c>
      <c r="T51" s="6">
        <f t="shared" si="17"/>
        <v>9882.8635505004786</v>
      </c>
      <c r="U51" s="14">
        <f t="shared" si="18"/>
        <v>4.9926546746170549E-3</v>
      </c>
    </row>
    <row r="52" spans="1:21" x14ac:dyDescent="0.25">
      <c r="A52" s="208">
        <v>42795</v>
      </c>
      <c r="B52">
        <f t="shared" si="1"/>
        <v>3</v>
      </c>
      <c r="C52">
        <f t="shared" si="2"/>
        <v>2017</v>
      </c>
      <c r="D52" s="6">
        <f>'Monthly Data'!AI52</f>
        <v>2014740.5660604613</v>
      </c>
      <c r="E52">
        <f>'Monthly Data'!BP52</f>
        <v>606.5</v>
      </c>
      <c r="F52">
        <f>'Monthly Data'!BO52</f>
        <v>0</v>
      </c>
      <c r="G52">
        <f>'Monthly Data'!DJ52</f>
        <v>31</v>
      </c>
      <c r="H52">
        <f>'Monthly Data'!DG52</f>
        <v>1</v>
      </c>
      <c r="I52">
        <f>'Monthly Data'!DM52</f>
        <v>0</v>
      </c>
      <c r="J52">
        <f>'Monthly Data'!HC52</f>
        <v>0</v>
      </c>
      <c r="L52" s="6">
        <f t="shared" si="13"/>
        <v>-50948.417106676898</v>
      </c>
      <c r="M52" s="6">
        <f t="shared" si="14"/>
        <v>526091.68150955113</v>
      </c>
      <c r="N52" s="6">
        <f t="shared" si="15"/>
        <v>0</v>
      </c>
      <c r="O52" s="6">
        <f t="shared" si="16"/>
        <v>1628344.1225887618</v>
      </c>
      <c r="P52" s="6">
        <f t="shared" si="9"/>
        <v>-35517.158374525803</v>
      </c>
      <c r="Q52" s="6">
        <f t="shared" si="10"/>
        <v>0</v>
      </c>
      <c r="R52" s="6">
        <f t="shared" si="12"/>
        <v>0</v>
      </c>
      <c r="S52" s="6">
        <f t="shared" si="11"/>
        <v>2067970.2286171101</v>
      </c>
      <c r="T52" s="6">
        <f t="shared" si="17"/>
        <v>53229.66255664872</v>
      </c>
      <c r="U52" s="14">
        <f t="shared" si="18"/>
        <v>2.6420107607567439E-2</v>
      </c>
    </row>
    <row r="53" spans="1:21" x14ac:dyDescent="0.25">
      <c r="A53" s="208">
        <v>42826</v>
      </c>
      <c r="B53">
        <f t="shared" si="1"/>
        <v>4</v>
      </c>
      <c r="C53">
        <f t="shared" si="2"/>
        <v>2017</v>
      </c>
      <c r="D53" s="6">
        <f>'Monthly Data'!AI53</f>
        <v>1643117.9260604612</v>
      </c>
      <c r="E53">
        <f>'Monthly Data'!BP53</f>
        <v>298.8</v>
      </c>
      <c r="F53">
        <f>'Monthly Data'!BO53</f>
        <v>0</v>
      </c>
      <c r="G53">
        <f>'Monthly Data'!DJ53</f>
        <v>30</v>
      </c>
      <c r="H53">
        <f>'Monthly Data'!DG53</f>
        <v>1</v>
      </c>
      <c r="I53">
        <f>'Monthly Data'!DM53</f>
        <v>0</v>
      </c>
      <c r="J53">
        <f>'Monthly Data'!HC53</f>
        <v>0</v>
      </c>
      <c r="L53" s="6">
        <f t="shared" si="13"/>
        <v>-50948.417106676898</v>
      </c>
      <c r="M53" s="6">
        <f t="shared" si="14"/>
        <v>259185.81110478792</v>
      </c>
      <c r="N53" s="6">
        <f t="shared" si="15"/>
        <v>0</v>
      </c>
      <c r="O53" s="6">
        <f t="shared" si="16"/>
        <v>1575816.892827834</v>
      </c>
      <c r="P53" s="6">
        <f t="shared" si="9"/>
        <v>-35517.158374525803</v>
      </c>
      <c r="Q53" s="6">
        <f t="shared" si="10"/>
        <v>0</v>
      </c>
      <c r="R53" s="6">
        <f t="shared" si="12"/>
        <v>0</v>
      </c>
      <c r="S53" s="6">
        <f t="shared" si="11"/>
        <v>1748537.1284514193</v>
      </c>
      <c r="T53" s="6">
        <f t="shared" si="17"/>
        <v>105419.20239095809</v>
      </c>
      <c r="U53" s="14">
        <f t="shared" si="18"/>
        <v>6.4158025859842649E-2</v>
      </c>
    </row>
    <row r="54" spans="1:21" x14ac:dyDescent="0.25">
      <c r="A54" s="208">
        <v>42856</v>
      </c>
      <c r="B54">
        <f t="shared" ref="B54:B109" si="19">MONTH(A54)</f>
        <v>5</v>
      </c>
      <c r="C54">
        <f t="shared" ref="C54:C109" si="20">YEAR(A54)</f>
        <v>2017</v>
      </c>
      <c r="D54" s="6">
        <f>'Monthly Data'!AI54</f>
        <v>1643889.1060604625</v>
      </c>
      <c r="E54">
        <f>'Monthly Data'!BP54</f>
        <v>114.2</v>
      </c>
      <c r="F54">
        <f>'Monthly Data'!BO54</f>
        <v>1.1000000000000001</v>
      </c>
      <c r="G54">
        <f>'Monthly Data'!DJ54</f>
        <v>31</v>
      </c>
      <c r="H54">
        <f>'Monthly Data'!DG54</f>
        <v>1</v>
      </c>
      <c r="I54">
        <f>'Monthly Data'!DM54</f>
        <v>0</v>
      </c>
      <c r="J54">
        <f>'Monthly Data'!HC54</f>
        <v>0</v>
      </c>
      <c r="L54" s="6">
        <f t="shared" si="13"/>
        <v>-50948.417106676898</v>
      </c>
      <c r="M54" s="6">
        <f t="shared" si="14"/>
        <v>99059.637309795115</v>
      </c>
      <c r="N54" s="6">
        <f t="shared" si="15"/>
        <v>3136.8831465512421</v>
      </c>
      <c r="O54" s="6">
        <f t="shared" si="16"/>
        <v>1628344.1225887618</v>
      </c>
      <c r="P54" s="6">
        <f t="shared" si="9"/>
        <v>-35517.158374525803</v>
      </c>
      <c r="Q54" s="6">
        <f t="shared" si="10"/>
        <v>0</v>
      </c>
      <c r="R54" s="6">
        <f t="shared" si="12"/>
        <v>0</v>
      </c>
      <c r="S54" s="6">
        <f t="shared" si="11"/>
        <v>1644075.0675639054</v>
      </c>
      <c r="T54" s="6">
        <f t="shared" si="17"/>
        <v>185.96150344284251</v>
      </c>
      <c r="U54" s="14">
        <f t="shared" si="18"/>
        <v>1.131229002961729E-4</v>
      </c>
    </row>
    <row r="55" spans="1:21" x14ac:dyDescent="0.25">
      <c r="A55" s="208">
        <v>42887</v>
      </c>
      <c r="B55">
        <f t="shared" si="19"/>
        <v>6</v>
      </c>
      <c r="C55">
        <f t="shared" si="20"/>
        <v>2017</v>
      </c>
      <c r="D55" s="6">
        <f>'Monthly Data'!AI55</f>
        <v>1659773.8260604604</v>
      </c>
      <c r="E55">
        <f>'Monthly Data'!BP55</f>
        <v>5.3</v>
      </c>
      <c r="F55">
        <f>'Monthly Data'!BO55</f>
        <v>49.5</v>
      </c>
      <c r="G55">
        <f>'Monthly Data'!DJ55</f>
        <v>30</v>
      </c>
      <c r="H55">
        <f>'Monthly Data'!DG55</f>
        <v>0</v>
      </c>
      <c r="I55">
        <f>'Monthly Data'!DM55</f>
        <v>0</v>
      </c>
      <c r="J55">
        <f>'Monthly Data'!HC55</f>
        <v>0</v>
      </c>
      <c r="L55" s="6">
        <f t="shared" si="13"/>
        <v>-50948.417106676898</v>
      </c>
      <c r="M55" s="6">
        <f t="shared" si="14"/>
        <v>4597.3386842549398</v>
      </c>
      <c r="N55" s="6">
        <f t="shared" si="15"/>
        <v>141159.74159480591</v>
      </c>
      <c r="O55" s="6">
        <f t="shared" si="16"/>
        <v>1575816.892827834</v>
      </c>
      <c r="P55" s="6">
        <f t="shared" si="9"/>
        <v>0</v>
      </c>
      <c r="Q55" s="6">
        <f t="shared" si="10"/>
        <v>0</v>
      </c>
      <c r="R55" s="6">
        <f t="shared" si="12"/>
        <v>0</v>
      </c>
      <c r="S55" s="6">
        <f t="shared" si="11"/>
        <v>1670625.556000218</v>
      </c>
      <c r="T55" s="6">
        <f t="shared" si="17"/>
        <v>10851.729939757613</v>
      </c>
      <c r="U55" s="14">
        <f t="shared" si="18"/>
        <v>6.5380775195826701E-3</v>
      </c>
    </row>
    <row r="56" spans="1:21" x14ac:dyDescent="0.25">
      <c r="A56" s="208">
        <v>42917</v>
      </c>
      <c r="B56">
        <f t="shared" si="19"/>
        <v>7</v>
      </c>
      <c r="C56">
        <f t="shared" si="20"/>
        <v>2017</v>
      </c>
      <c r="D56" s="6">
        <f>'Monthly Data'!AI56</f>
        <v>1852880.2760604622</v>
      </c>
      <c r="E56">
        <f>'Monthly Data'!BP56</f>
        <v>0</v>
      </c>
      <c r="F56">
        <f>'Monthly Data'!BO56</f>
        <v>120.3</v>
      </c>
      <c r="G56">
        <f>'Monthly Data'!DJ56</f>
        <v>31</v>
      </c>
      <c r="H56">
        <f>'Monthly Data'!DG56</f>
        <v>0</v>
      </c>
      <c r="I56">
        <f>'Monthly Data'!DM56</f>
        <v>0</v>
      </c>
      <c r="J56">
        <f>'Monthly Data'!HC56</f>
        <v>0</v>
      </c>
      <c r="L56" s="6">
        <f t="shared" si="13"/>
        <v>-50948.417106676898</v>
      </c>
      <c r="M56" s="6">
        <f t="shared" si="14"/>
        <v>0</v>
      </c>
      <c r="N56" s="6">
        <f t="shared" si="15"/>
        <v>343060.94775464945</v>
      </c>
      <c r="O56" s="6">
        <f t="shared" si="16"/>
        <v>1628344.1225887618</v>
      </c>
      <c r="P56" s="6">
        <f t="shared" si="9"/>
        <v>0</v>
      </c>
      <c r="Q56" s="6">
        <f t="shared" si="10"/>
        <v>0</v>
      </c>
      <c r="R56" s="6">
        <f t="shared" si="12"/>
        <v>0</v>
      </c>
      <c r="S56" s="6">
        <f t="shared" si="11"/>
        <v>1920456.6532367344</v>
      </c>
      <c r="T56" s="6">
        <f t="shared" si="17"/>
        <v>67576.377176272217</v>
      </c>
      <c r="U56" s="14">
        <f t="shared" si="18"/>
        <v>3.647098954496459E-2</v>
      </c>
    </row>
    <row r="57" spans="1:21" x14ac:dyDescent="0.25">
      <c r="A57" s="208">
        <v>42948</v>
      </c>
      <c r="B57">
        <f t="shared" si="19"/>
        <v>8</v>
      </c>
      <c r="C57">
        <f t="shared" si="20"/>
        <v>2017</v>
      </c>
      <c r="D57" s="6">
        <f>'Monthly Data'!AI57</f>
        <v>1856772.3360604614</v>
      </c>
      <c r="E57">
        <f>'Monthly Data'!BP57</f>
        <v>2.4</v>
      </c>
      <c r="F57">
        <f>'Monthly Data'!BO57</f>
        <v>81.599999999999994</v>
      </c>
      <c r="G57">
        <f>'Monthly Data'!DJ57</f>
        <v>31</v>
      </c>
      <c r="H57">
        <f>'Monthly Data'!DG57</f>
        <v>0</v>
      </c>
      <c r="I57">
        <f>'Monthly Data'!DM57</f>
        <v>0</v>
      </c>
      <c r="J57">
        <f>'Monthly Data'!HC57</f>
        <v>0</v>
      </c>
      <c r="L57" s="6">
        <f t="shared" si="13"/>
        <v>-50948.417106676898</v>
      </c>
      <c r="M57" s="6">
        <f t="shared" si="14"/>
        <v>2081.8137438135577</v>
      </c>
      <c r="N57" s="6">
        <f t="shared" si="15"/>
        <v>232699.69523507394</v>
      </c>
      <c r="O57" s="6">
        <f t="shared" si="16"/>
        <v>1628344.1225887618</v>
      </c>
      <c r="P57" s="6">
        <f t="shared" si="9"/>
        <v>0</v>
      </c>
      <c r="Q57" s="6">
        <f t="shared" si="10"/>
        <v>0</v>
      </c>
      <c r="R57" s="6">
        <f t="shared" si="12"/>
        <v>0</v>
      </c>
      <c r="S57" s="6">
        <f t="shared" si="11"/>
        <v>1812177.2144609725</v>
      </c>
      <c r="T57" s="6">
        <f t="shared" si="17"/>
        <v>-44595.121599488892</v>
      </c>
      <c r="U57" s="14">
        <f t="shared" si="18"/>
        <v>2.4017549558125663E-2</v>
      </c>
    </row>
    <row r="58" spans="1:21" x14ac:dyDescent="0.25">
      <c r="A58" s="208">
        <v>42979</v>
      </c>
      <c r="B58">
        <f t="shared" si="19"/>
        <v>9</v>
      </c>
      <c r="C58">
        <f t="shared" si="20"/>
        <v>2017</v>
      </c>
      <c r="D58" s="6">
        <f>'Monthly Data'!AI58</f>
        <v>1591166.1460604628</v>
      </c>
      <c r="E58">
        <f>'Monthly Data'!BP58</f>
        <v>55.1</v>
      </c>
      <c r="F58">
        <f>'Monthly Data'!BO58</f>
        <v>21.5</v>
      </c>
      <c r="G58">
        <f>'Monthly Data'!DJ58</f>
        <v>30</v>
      </c>
      <c r="H58">
        <f>'Monthly Data'!DG58</f>
        <v>0</v>
      </c>
      <c r="I58">
        <f>'Monthly Data'!DM58</f>
        <v>0</v>
      </c>
      <c r="J58">
        <f>'Monthly Data'!HC58</f>
        <v>0</v>
      </c>
      <c r="L58" s="6">
        <f t="shared" si="13"/>
        <v>-50948.417106676898</v>
      </c>
      <c r="M58" s="6">
        <f t="shared" si="14"/>
        <v>47794.97386838626</v>
      </c>
      <c r="N58" s="6">
        <f t="shared" si="15"/>
        <v>61311.806955319735</v>
      </c>
      <c r="O58" s="6">
        <f t="shared" si="16"/>
        <v>1575816.892827834</v>
      </c>
      <c r="P58" s="6">
        <f t="shared" si="9"/>
        <v>0</v>
      </c>
      <c r="Q58" s="6">
        <f t="shared" si="10"/>
        <v>0</v>
      </c>
      <c r="R58" s="6">
        <f t="shared" si="12"/>
        <v>0</v>
      </c>
      <c r="S58" s="6">
        <f t="shared" si="11"/>
        <v>1633975.2565448631</v>
      </c>
      <c r="T58" s="6">
        <f t="shared" si="17"/>
        <v>42809.110484400298</v>
      </c>
      <c r="U58" s="14">
        <f t="shared" si="18"/>
        <v>2.6904236613122103E-2</v>
      </c>
    </row>
    <row r="59" spans="1:21" x14ac:dyDescent="0.25">
      <c r="A59" s="208">
        <v>43009</v>
      </c>
      <c r="B59">
        <f t="shared" si="19"/>
        <v>10</v>
      </c>
      <c r="C59">
        <f t="shared" si="20"/>
        <v>2017</v>
      </c>
      <c r="D59" s="6">
        <f>'Monthly Data'!AI59</f>
        <v>1692554.9760604617</v>
      </c>
      <c r="E59">
        <f>'Monthly Data'!BP59</f>
        <v>240.4</v>
      </c>
      <c r="F59">
        <f>'Monthly Data'!BO59</f>
        <v>0</v>
      </c>
      <c r="G59">
        <f>'Monthly Data'!DJ59</f>
        <v>31</v>
      </c>
      <c r="H59">
        <f>'Monthly Data'!DG59</f>
        <v>0</v>
      </c>
      <c r="I59">
        <f>'Monthly Data'!DM59</f>
        <v>0</v>
      </c>
      <c r="J59">
        <f>'Monthly Data'!HC59</f>
        <v>0</v>
      </c>
      <c r="L59" s="6">
        <f t="shared" si="13"/>
        <v>-50948.417106676898</v>
      </c>
      <c r="M59" s="6">
        <f t="shared" si="14"/>
        <v>208528.34333865801</v>
      </c>
      <c r="N59" s="6">
        <f t="shared" si="15"/>
        <v>0</v>
      </c>
      <c r="O59" s="6">
        <f t="shared" si="16"/>
        <v>1628344.1225887618</v>
      </c>
      <c r="P59" s="6">
        <f t="shared" si="9"/>
        <v>0</v>
      </c>
      <c r="Q59" s="6">
        <f t="shared" si="10"/>
        <v>0</v>
      </c>
      <c r="R59" s="6">
        <f t="shared" si="12"/>
        <v>0</v>
      </c>
      <c r="S59" s="6">
        <f t="shared" si="11"/>
        <v>1785924.0488207429</v>
      </c>
      <c r="T59" s="6">
        <f t="shared" si="17"/>
        <v>93369.072760281153</v>
      </c>
      <c r="U59" s="14">
        <f t="shared" si="18"/>
        <v>5.5164573134046199E-2</v>
      </c>
    </row>
    <row r="60" spans="1:21" x14ac:dyDescent="0.25">
      <c r="A60" s="208">
        <v>43040</v>
      </c>
      <c r="B60">
        <f t="shared" si="19"/>
        <v>11</v>
      </c>
      <c r="C60">
        <f t="shared" si="20"/>
        <v>2017</v>
      </c>
      <c r="D60" s="6">
        <f>'Monthly Data'!AI60</f>
        <v>1975416.9360604608</v>
      </c>
      <c r="E60">
        <f>'Monthly Data'!BP60</f>
        <v>617.29999999999995</v>
      </c>
      <c r="F60">
        <f>'Monthly Data'!BO60</f>
        <v>0</v>
      </c>
      <c r="G60">
        <f>'Monthly Data'!DJ60</f>
        <v>30</v>
      </c>
      <c r="H60">
        <f>'Monthly Data'!DG60</f>
        <v>0</v>
      </c>
      <c r="I60">
        <f>'Monthly Data'!DM60</f>
        <v>0</v>
      </c>
      <c r="J60">
        <f>'Monthly Data'!HC60</f>
        <v>0</v>
      </c>
      <c r="L60" s="6">
        <f t="shared" si="13"/>
        <v>-50948.417106676898</v>
      </c>
      <c r="M60" s="6">
        <f t="shared" si="14"/>
        <v>535459.84335671214</v>
      </c>
      <c r="N60" s="6">
        <f t="shared" si="15"/>
        <v>0</v>
      </c>
      <c r="O60" s="6">
        <f t="shared" si="16"/>
        <v>1575816.892827834</v>
      </c>
      <c r="P60" s="6">
        <f t="shared" si="9"/>
        <v>0</v>
      </c>
      <c r="Q60" s="6">
        <f t="shared" si="10"/>
        <v>0</v>
      </c>
      <c r="R60" s="6">
        <f t="shared" si="12"/>
        <v>0</v>
      </c>
      <c r="S60" s="6">
        <f t="shared" si="11"/>
        <v>2060328.3190778692</v>
      </c>
      <c r="T60" s="6">
        <f t="shared" si="17"/>
        <v>84911.383017408429</v>
      </c>
      <c r="U60" s="14">
        <f t="shared" si="18"/>
        <v>4.2984031101173867E-2</v>
      </c>
    </row>
    <row r="61" spans="1:21" x14ac:dyDescent="0.25">
      <c r="A61" s="208">
        <v>43070</v>
      </c>
      <c r="B61">
        <f t="shared" si="19"/>
        <v>12</v>
      </c>
      <c r="C61">
        <f t="shared" si="20"/>
        <v>2017</v>
      </c>
      <c r="D61" s="6">
        <f>'Monthly Data'!AI61</f>
        <v>2270448.4460604596</v>
      </c>
      <c r="E61">
        <f>'Monthly Data'!BP61</f>
        <v>932.4</v>
      </c>
      <c r="F61">
        <f>'Monthly Data'!BO61</f>
        <v>0</v>
      </c>
      <c r="G61">
        <f>'Monthly Data'!DJ61</f>
        <v>31</v>
      </c>
      <c r="H61">
        <f>'Monthly Data'!DG61</f>
        <v>0</v>
      </c>
      <c r="I61">
        <f>'Monthly Data'!DM61</f>
        <v>0</v>
      </c>
      <c r="J61">
        <f>'Monthly Data'!HC61</f>
        <v>0</v>
      </c>
      <c r="L61" s="6">
        <f t="shared" si="13"/>
        <v>-50948.417106676898</v>
      </c>
      <c r="M61" s="6">
        <f t="shared" si="14"/>
        <v>808784.63947156712</v>
      </c>
      <c r="N61" s="6">
        <f t="shared" si="15"/>
        <v>0</v>
      </c>
      <c r="O61" s="6">
        <f t="shared" si="16"/>
        <v>1628344.1225887618</v>
      </c>
      <c r="P61" s="6">
        <f t="shared" si="9"/>
        <v>0</v>
      </c>
      <c r="Q61" s="6">
        <f t="shared" si="10"/>
        <v>0</v>
      </c>
      <c r="R61" s="6">
        <f t="shared" si="12"/>
        <v>0</v>
      </c>
      <c r="S61" s="6">
        <f t="shared" si="11"/>
        <v>2386180.344953652</v>
      </c>
      <c r="T61" s="6">
        <f t="shared" si="17"/>
        <v>115731.89889319241</v>
      </c>
      <c r="U61" s="14">
        <f t="shared" si="18"/>
        <v>5.0973145456794308E-2</v>
      </c>
    </row>
    <row r="62" spans="1:21" x14ac:dyDescent="0.25">
      <c r="A62" s="208">
        <v>43101</v>
      </c>
      <c r="B62">
        <f t="shared" si="19"/>
        <v>1</v>
      </c>
      <c r="C62">
        <f t="shared" si="20"/>
        <v>2018</v>
      </c>
      <c r="D62" s="6">
        <f>'Monthly Data'!AI62</f>
        <v>2430733.7716854615</v>
      </c>
      <c r="E62">
        <f>'Monthly Data'!BP62</f>
        <v>907.5</v>
      </c>
      <c r="F62">
        <f>'Monthly Data'!BO62</f>
        <v>0</v>
      </c>
      <c r="G62">
        <f>'Monthly Data'!DJ62</f>
        <v>31</v>
      </c>
      <c r="H62">
        <f>'Monthly Data'!DG62</f>
        <v>0</v>
      </c>
      <c r="I62">
        <f>'Monthly Data'!DM62</f>
        <v>0</v>
      </c>
      <c r="J62">
        <f>'Monthly Data'!HC62</f>
        <v>1</v>
      </c>
      <c r="L62" s="6">
        <f t="shared" si="13"/>
        <v>-50948.417106676898</v>
      </c>
      <c r="M62" s="6">
        <f t="shared" si="14"/>
        <v>787185.82187950145</v>
      </c>
      <c r="N62" s="6">
        <f t="shared" si="15"/>
        <v>0</v>
      </c>
      <c r="O62" s="6">
        <f t="shared" si="16"/>
        <v>1628344.1225887618</v>
      </c>
      <c r="P62" s="6">
        <f t="shared" si="9"/>
        <v>0</v>
      </c>
      <c r="Q62" s="6">
        <f t="shared" si="10"/>
        <v>0</v>
      </c>
      <c r="R62" s="6">
        <f t="shared" si="12"/>
        <v>1587.97415671921</v>
      </c>
      <c r="S62" s="6">
        <f t="shared" si="11"/>
        <v>2366169.5015183059</v>
      </c>
      <c r="T62" s="6">
        <f t="shared" si="17"/>
        <v>-64564.270167155657</v>
      </c>
      <c r="U62" s="14">
        <f t="shared" si="18"/>
        <v>2.656163785571097E-2</v>
      </c>
    </row>
    <row r="63" spans="1:21" x14ac:dyDescent="0.25">
      <c r="A63" s="208">
        <v>43132</v>
      </c>
      <c r="B63">
        <f t="shared" si="19"/>
        <v>2</v>
      </c>
      <c r="C63">
        <f t="shared" si="20"/>
        <v>2018</v>
      </c>
      <c r="D63" s="6">
        <f>'Monthly Data'!AI63</f>
        <v>2126452.6216854621</v>
      </c>
      <c r="E63">
        <f>'Monthly Data'!BP63</f>
        <v>864.6</v>
      </c>
      <c r="F63">
        <f>'Monthly Data'!BO63</f>
        <v>0</v>
      </c>
      <c r="G63">
        <f>'Monthly Data'!DJ63</f>
        <v>28</v>
      </c>
      <c r="H63">
        <f>'Monthly Data'!DG63</f>
        <v>0</v>
      </c>
      <c r="I63">
        <f>'Monthly Data'!DM63</f>
        <v>0</v>
      </c>
      <c r="J63">
        <f>'Monthly Data'!HC63</f>
        <v>2</v>
      </c>
      <c r="L63" s="6">
        <f t="shared" si="13"/>
        <v>-50948.417106676898</v>
      </c>
      <c r="M63" s="6">
        <f t="shared" si="14"/>
        <v>749973.40120883414</v>
      </c>
      <c r="N63" s="6">
        <f t="shared" si="15"/>
        <v>0</v>
      </c>
      <c r="O63" s="6">
        <f t="shared" si="16"/>
        <v>1470762.4333059785</v>
      </c>
      <c r="P63" s="6">
        <f t="shared" si="9"/>
        <v>0</v>
      </c>
      <c r="Q63" s="6">
        <f t="shared" si="10"/>
        <v>0</v>
      </c>
      <c r="R63" s="6">
        <f t="shared" si="12"/>
        <v>3175.94831343842</v>
      </c>
      <c r="S63" s="6">
        <f t="shared" si="11"/>
        <v>2172963.3657215741</v>
      </c>
      <c r="T63" s="6">
        <f t="shared" si="17"/>
        <v>46510.744036111981</v>
      </c>
      <c r="U63" s="14">
        <f t="shared" si="18"/>
        <v>2.1872457237841859E-2</v>
      </c>
    </row>
    <row r="64" spans="1:21" x14ac:dyDescent="0.25">
      <c r="A64" s="208">
        <v>43160</v>
      </c>
      <c r="B64">
        <f t="shared" si="19"/>
        <v>3</v>
      </c>
      <c r="C64">
        <f t="shared" si="20"/>
        <v>2018</v>
      </c>
      <c r="D64" s="6">
        <f>'Monthly Data'!AI64</f>
        <v>2030591.7016854603</v>
      </c>
      <c r="E64">
        <f>'Monthly Data'!BP64</f>
        <v>566.4</v>
      </c>
      <c r="F64">
        <f>'Monthly Data'!BO64</f>
        <v>0</v>
      </c>
      <c r="G64">
        <f>'Monthly Data'!DJ64</f>
        <v>31</v>
      </c>
      <c r="H64">
        <f>'Monthly Data'!DG64</f>
        <v>1</v>
      </c>
      <c r="I64">
        <f>'Monthly Data'!DM64</f>
        <v>0</v>
      </c>
      <c r="J64">
        <f>'Monthly Data'!HC64</f>
        <v>3</v>
      </c>
      <c r="L64" s="6">
        <f t="shared" si="13"/>
        <v>-50948.417106676898</v>
      </c>
      <c r="M64" s="6">
        <f t="shared" si="14"/>
        <v>491308.04353999958</v>
      </c>
      <c r="N64" s="6">
        <f t="shared" si="15"/>
        <v>0</v>
      </c>
      <c r="O64" s="6">
        <f t="shared" si="16"/>
        <v>1628344.1225887618</v>
      </c>
      <c r="P64" s="6">
        <f t="shared" si="9"/>
        <v>-35517.158374525803</v>
      </c>
      <c r="Q64" s="6">
        <f t="shared" si="10"/>
        <v>0</v>
      </c>
      <c r="R64" s="6">
        <f t="shared" si="12"/>
        <v>4763.9224701576295</v>
      </c>
      <c r="S64" s="6">
        <f t="shared" si="11"/>
        <v>2037950.5131177164</v>
      </c>
      <c r="T64" s="6">
        <f t="shared" si="17"/>
        <v>7358.8114322561305</v>
      </c>
      <c r="U64" s="14">
        <f t="shared" si="18"/>
        <v>3.6239739511138877E-3</v>
      </c>
    </row>
    <row r="65" spans="1:21" x14ac:dyDescent="0.25">
      <c r="A65" s="208">
        <v>43191</v>
      </c>
      <c r="B65">
        <f t="shared" si="19"/>
        <v>4</v>
      </c>
      <c r="C65">
        <f t="shared" si="20"/>
        <v>2018</v>
      </c>
      <c r="D65" s="6">
        <f>'Monthly Data'!AI65</f>
        <v>1807222.5616854611</v>
      </c>
      <c r="E65">
        <f>'Monthly Data'!BP65</f>
        <v>444.1</v>
      </c>
      <c r="F65">
        <f>'Monthly Data'!BO65</f>
        <v>0</v>
      </c>
      <c r="G65">
        <f>'Monthly Data'!DJ65</f>
        <v>30</v>
      </c>
      <c r="H65">
        <f>'Monthly Data'!DG65</f>
        <v>1</v>
      </c>
      <c r="I65">
        <f>'Monthly Data'!DM65</f>
        <v>0</v>
      </c>
      <c r="J65">
        <f>'Monthly Data'!HC65</f>
        <v>4</v>
      </c>
      <c r="L65" s="6">
        <f t="shared" si="13"/>
        <v>-50948.417106676898</v>
      </c>
      <c r="M65" s="6">
        <f t="shared" si="14"/>
        <v>385222.28484483372</v>
      </c>
      <c r="N65" s="6">
        <f t="shared" si="15"/>
        <v>0</v>
      </c>
      <c r="O65" s="6">
        <f t="shared" si="16"/>
        <v>1575816.892827834</v>
      </c>
      <c r="P65" s="6">
        <f t="shared" si="9"/>
        <v>-35517.158374525803</v>
      </c>
      <c r="Q65" s="6">
        <f t="shared" si="10"/>
        <v>0</v>
      </c>
      <c r="R65" s="6">
        <f t="shared" si="12"/>
        <v>6351.8966268768399</v>
      </c>
      <c r="S65" s="6">
        <f t="shared" si="11"/>
        <v>1880925.4988183419</v>
      </c>
      <c r="T65" s="6">
        <f t="shared" si="17"/>
        <v>73702.93713288079</v>
      </c>
      <c r="U65" s="14">
        <f t="shared" si="18"/>
        <v>4.0782435265827789E-2</v>
      </c>
    </row>
    <row r="66" spans="1:21" x14ac:dyDescent="0.25">
      <c r="A66" s="208">
        <v>43221</v>
      </c>
      <c r="B66">
        <f t="shared" si="19"/>
        <v>5</v>
      </c>
      <c r="C66">
        <f t="shared" si="20"/>
        <v>2018</v>
      </c>
      <c r="D66" s="6">
        <f>'Monthly Data'!AI66</f>
        <v>1708666.2316854587</v>
      </c>
      <c r="E66">
        <f>'Monthly Data'!BP66</f>
        <v>75.3</v>
      </c>
      <c r="F66">
        <f>'Monthly Data'!BO66</f>
        <v>43.3</v>
      </c>
      <c r="G66">
        <f>'Monthly Data'!DJ66</f>
        <v>31</v>
      </c>
      <c r="H66">
        <f>'Monthly Data'!DG66</f>
        <v>1</v>
      </c>
      <c r="I66">
        <f>'Monthly Data'!DM66</f>
        <v>0</v>
      </c>
      <c r="J66">
        <f>'Monthly Data'!HC66</f>
        <v>5</v>
      </c>
      <c r="L66" s="6">
        <f t="shared" ref="L66:L97" si="21">$X$8</f>
        <v>-50948.417106676898</v>
      </c>
      <c r="M66" s="6">
        <f t="shared" ref="M66:M97" si="22">E66*$X$9</f>
        <v>65316.906212150367</v>
      </c>
      <c r="N66" s="6">
        <f t="shared" ref="N66:N97" si="23">F66*$X$10</f>
        <v>123479.12749606252</v>
      </c>
      <c r="O66" s="6">
        <f t="shared" ref="O66:O97" si="24">G66*$X$11</f>
        <v>1628344.1225887618</v>
      </c>
      <c r="P66" s="6">
        <f t="shared" si="9"/>
        <v>-35517.158374525803</v>
      </c>
      <c r="Q66" s="6">
        <f t="shared" si="10"/>
        <v>0</v>
      </c>
      <c r="R66" s="6">
        <f t="shared" si="12"/>
        <v>7939.8707835960504</v>
      </c>
      <c r="S66" s="6">
        <f t="shared" si="11"/>
        <v>1738614.4515993681</v>
      </c>
      <c r="T66" s="6">
        <f t="shared" ref="T66:T97" si="25">S66-D66</f>
        <v>29948.219913909445</v>
      </c>
      <c r="U66" s="14">
        <f t="shared" ref="U66:U97" si="26">ABS(S66-D66)/D66</f>
        <v>1.7527249827116901E-2</v>
      </c>
    </row>
    <row r="67" spans="1:21" x14ac:dyDescent="0.25">
      <c r="A67" s="208">
        <v>43252</v>
      </c>
      <c r="B67">
        <f t="shared" si="19"/>
        <v>6</v>
      </c>
      <c r="C67">
        <f t="shared" si="20"/>
        <v>2018</v>
      </c>
      <c r="D67" s="6">
        <f>'Monthly Data'!AI67</f>
        <v>1820287.5916854583</v>
      </c>
      <c r="E67">
        <f>'Monthly Data'!BP67</f>
        <v>9.9</v>
      </c>
      <c r="F67">
        <f>'Monthly Data'!BO67</f>
        <v>102.9</v>
      </c>
      <c r="G67">
        <f>'Monthly Data'!DJ67</f>
        <v>30</v>
      </c>
      <c r="H67">
        <f>'Monthly Data'!DG67</f>
        <v>0</v>
      </c>
      <c r="I67">
        <f>'Monthly Data'!DM67</f>
        <v>0</v>
      </c>
      <c r="J67">
        <f>'Monthly Data'!HC67</f>
        <v>6</v>
      </c>
      <c r="L67" s="6">
        <f t="shared" si="21"/>
        <v>-50948.417106676898</v>
      </c>
      <c r="M67" s="6">
        <f t="shared" si="22"/>
        <v>8587.4816932309259</v>
      </c>
      <c r="N67" s="6">
        <f t="shared" si="23"/>
        <v>293441.15980011167</v>
      </c>
      <c r="O67" s="6">
        <f t="shared" si="24"/>
        <v>1575816.892827834</v>
      </c>
      <c r="P67" s="6">
        <f t="shared" ref="P67:P121" si="27">H67*$X$12</f>
        <v>0</v>
      </c>
      <c r="Q67" s="6">
        <f t="shared" ref="Q67:Q121" si="28">I67*$X$13</f>
        <v>0</v>
      </c>
      <c r="R67" s="6">
        <f t="shared" ref="R67:R121" si="29">J67*$X$14</f>
        <v>9527.844940315259</v>
      </c>
      <c r="S67" s="6">
        <f t="shared" ref="S67:S121" si="30">SUM(L67:R67)</f>
        <v>1836424.962154815</v>
      </c>
      <c r="T67" s="6">
        <f t="shared" si="25"/>
        <v>16137.370469356654</v>
      </c>
      <c r="U67" s="14">
        <f t="shared" si="26"/>
        <v>8.8652862015142254E-3</v>
      </c>
    </row>
    <row r="68" spans="1:21" x14ac:dyDescent="0.25">
      <c r="A68" s="208">
        <v>43282</v>
      </c>
      <c r="B68">
        <f t="shared" si="19"/>
        <v>7</v>
      </c>
      <c r="C68">
        <f t="shared" si="20"/>
        <v>2018</v>
      </c>
      <c r="D68" s="6">
        <f>'Monthly Data'!AI68</f>
        <v>1987231.1516854602</v>
      </c>
      <c r="E68">
        <f>'Monthly Data'!BP68</f>
        <v>0</v>
      </c>
      <c r="F68">
        <f>'Monthly Data'!BO68</f>
        <v>143.9</v>
      </c>
      <c r="G68">
        <f>'Monthly Data'!DJ68</f>
        <v>31</v>
      </c>
      <c r="H68">
        <f>'Monthly Data'!DG68</f>
        <v>0</v>
      </c>
      <c r="I68">
        <f>'Monthly Data'!DM68</f>
        <v>0</v>
      </c>
      <c r="J68">
        <f>'Monthly Data'!HC68</f>
        <v>7</v>
      </c>
      <c r="L68" s="6">
        <f t="shared" si="21"/>
        <v>-50948.417106676898</v>
      </c>
      <c r="M68" s="6">
        <f t="shared" si="22"/>
        <v>0</v>
      </c>
      <c r="N68" s="6">
        <f t="shared" si="23"/>
        <v>410361.3498079307</v>
      </c>
      <c r="O68" s="6">
        <f t="shared" si="24"/>
        <v>1628344.1225887618</v>
      </c>
      <c r="P68" s="6">
        <f t="shared" si="27"/>
        <v>0</v>
      </c>
      <c r="Q68" s="6">
        <f t="shared" si="28"/>
        <v>0</v>
      </c>
      <c r="R68" s="6">
        <f t="shared" si="29"/>
        <v>11115.819097034469</v>
      </c>
      <c r="S68" s="6">
        <f t="shared" si="30"/>
        <v>1998872.87438705</v>
      </c>
      <c r="T68" s="6">
        <f t="shared" si="25"/>
        <v>11641.72270158981</v>
      </c>
      <c r="U68" s="14">
        <f t="shared" si="26"/>
        <v>5.85826298652572E-3</v>
      </c>
    </row>
    <row r="69" spans="1:21" x14ac:dyDescent="0.25">
      <c r="A69" s="208">
        <v>43313</v>
      </c>
      <c r="B69">
        <f t="shared" si="19"/>
        <v>8</v>
      </c>
      <c r="C69">
        <f t="shared" si="20"/>
        <v>2018</v>
      </c>
      <c r="D69" s="6">
        <f>'Monthly Data'!AI69</f>
        <v>1881477.7216854591</v>
      </c>
      <c r="E69">
        <f>'Monthly Data'!BP69</f>
        <v>3.9</v>
      </c>
      <c r="F69">
        <f>'Monthly Data'!BO69</f>
        <v>113</v>
      </c>
      <c r="G69">
        <f>'Monthly Data'!DJ69</f>
        <v>31</v>
      </c>
      <c r="H69">
        <f>'Monthly Data'!DG69</f>
        <v>0</v>
      </c>
      <c r="I69">
        <f>'Monthly Data'!DM69</f>
        <v>0</v>
      </c>
      <c r="J69">
        <f>'Monthly Data'!HC69</f>
        <v>8</v>
      </c>
      <c r="L69" s="6">
        <f t="shared" si="21"/>
        <v>-50948.417106676898</v>
      </c>
      <c r="M69" s="6">
        <f t="shared" si="22"/>
        <v>3382.9473336970309</v>
      </c>
      <c r="N69" s="6">
        <f t="shared" si="23"/>
        <v>322243.45050935488</v>
      </c>
      <c r="O69" s="6">
        <f t="shared" si="24"/>
        <v>1628344.1225887618</v>
      </c>
      <c r="P69" s="6">
        <f t="shared" si="27"/>
        <v>0</v>
      </c>
      <c r="Q69" s="6">
        <f t="shared" si="28"/>
        <v>0</v>
      </c>
      <c r="R69" s="6">
        <f t="shared" si="29"/>
        <v>12703.79325375368</v>
      </c>
      <c r="S69" s="6">
        <f t="shared" si="30"/>
        <v>1915725.8965788905</v>
      </c>
      <c r="T69" s="6">
        <f t="shared" si="25"/>
        <v>34248.174893431365</v>
      </c>
      <c r="U69" s="14">
        <f t="shared" si="26"/>
        <v>1.8202806495498273E-2</v>
      </c>
    </row>
    <row r="70" spans="1:21" x14ac:dyDescent="0.25">
      <c r="A70" s="208">
        <v>43344</v>
      </c>
      <c r="B70">
        <f t="shared" si="19"/>
        <v>9</v>
      </c>
      <c r="C70">
        <f t="shared" si="20"/>
        <v>2018</v>
      </c>
      <c r="D70" s="6">
        <f>'Monthly Data'!AI70</f>
        <v>1649674.5616854616</v>
      </c>
      <c r="E70">
        <f>'Monthly Data'!BP70</f>
        <v>115.8</v>
      </c>
      <c r="F70">
        <f>'Monthly Data'!BO70</f>
        <v>18</v>
      </c>
      <c r="G70">
        <f>'Monthly Data'!DJ70</f>
        <v>30</v>
      </c>
      <c r="H70">
        <f>'Monthly Data'!DG70</f>
        <v>0</v>
      </c>
      <c r="I70">
        <f>'Monthly Data'!DM70</f>
        <v>0</v>
      </c>
      <c r="J70">
        <f>'Monthly Data'!HC70</f>
        <v>9</v>
      </c>
      <c r="L70" s="6">
        <f t="shared" si="21"/>
        <v>-50948.417106676898</v>
      </c>
      <c r="M70" s="6">
        <f t="shared" si="22"/>
        <v>100447.51313900415</v>
      </c>
      <c r="N70" s="6">
        <f t="shared" si="23"/>
        <v>51330.815125383961</v>
      </c>
      <c r="O70" s="6">
        <f t="shared" si="24"/>
        <v>1575816.892827834</v>
      </c>
      <c r="P70" s="6">
        <f t="shared" si="27"/>
        <v>0</v>
      </c>
      <c r="Q70" s="6">
        <f t="shared" si="28"/>
        <v>0</v>
      </c>
      <c r="R70" s="6">
        <f t="shared" si="29"/>
        <v>14291.76741047289</v>
      </c>
      <c r="S70" s="6">
        <f t="shared" si="30"/>
        <v>1690938.5713960181</v>
      </c>
      <c r="T70" s="6">
        <f t="shared" si="25"/>
        <v>41264.009710556595</v>
      </c>
      <c r="U70" s="14">
        <f t="shared" si="26"/>
        <v>2.5013424264963769E-2</v>
      </c>
    </row>
    <row r="71" spans="1:21" x14ac:dyDescent="0.25">
      <c r="A71" s="208">
        <v>43374</v>
      </c>
      <c r="B71">
        <f t="shared" si="19"/>
        <v>10</v>
      </c>
      <c r="C71">
        <f t="shared" si="20"/>
        <v>2018</v>
      </c>
      <c r="D71" s="6">
        <f>'Monthly Data'!AI71</f>
        <v>1790990.4716854622</v>
      </c>
      <c r="E71">
        <f>'Monthly Data'!BP71</f>
        <v>368.7</v>
      </c>
      <c r="F71">
        <f>'Monthly Data'!BO71</f>
        <v>0</v>
      </c>
      <c r="G71">
        <f>'Monthly Data'!DJ71</f>
        <v>31</v>
      </c>
      <c r="H71">
        <f>'Monthly Data'!DG71</f>
        <v>0</v>
      </c>
      <c r="I71">
        <f>'Monthly Data'!DM71</f>
        <v>0</v>
      </c>
      <c r="J71">
        <f>'Monthly Data'!HC71</f>
        <v>10</v>
      </c>
      <c r="L71" s="6">
        <f t="shared" si="21"/>
        <v>-50948.417106676898</v>
      </c>
      <c r="M71" s="6">
        <f t="shared" si="22"/>
        <v>319818.63639335777</v>
      </c>
      <c r="N71" s="6">
        <f t="shared" si="23"/>
        <v>0</v>
      </c>
      <c r="O71" s="6">
        <f t="shared" si="24"/>
        <v>1628344.1225887618</v>
      </c>
      <c r="P71" s="6">
        <f t="shared" si="27"/>
        <v>0</v>
      </c>
      <c r="Q71" s="6">
        <f t="shared" si="28"/>
        <v>0</v>
      </c>
      <c r="R71" s="6">
        <f t="shared" si="29"/>
        <v>15879.741567192101</v>
      </c>
      <c r="S71" s="6">
        <f t="shared" si="30"/>
        <v>1913094.0834426349</v>
      </c>
      <c r="T71" s="6">
        <f t="shared" si="25"/>
        <v>122103.61175717274</v>
      </c>
      <c r="U71" s="14">
        <f t="shared" si="26"/>
        <v>6.8176583676776176E-2</v>
      </c>
    </row>
    <row r="72" spans="1:21" x14ac:dyDescent="0.25">
      <c r="A72" s="208">
        <v>43405</v>
      </c>
      <c r="B72">
        <f t="shared" si="19"/>
        <v>11</v>
      </c>
      <c r="C72">
        <f t="shared" si="20"/>
        <v>2018</v>
      </c>
      <c r="D72" s="6">
        <f>'Monthly Data'!AI72</f>
        <v>2024499.0016854613</v>
      </c>
      <c r="E72">
        <f>'Monthly Data'!BP72</f>
        <v>663.5</v>
      </c>
      <c r="F72">
        <f>'Monthly Data'!BO72</f>
        <v>0</v>
      </c>
      <c r="G72">
        <f>'Monthly Data'!DJ72</f>
        <v>30</v>
      </c>
      <c r="H72">
        <f>'Monthly Data'!DG72</f>
        <v>0</v>
      </c>
      <c r="I72">
        <f>'Monthly Data'!DM72</f>
        <v>0</v>
      </c>
      <c r="J72">
        <f>'Monthly Data'!HC72</f>
        <v>11</v>
      </c>
      <c r="L72" s="6">
        <f t="shared" si="21"/>
        <v>-50948.417106676898</v>
      </c>
      <c r="M72" s="6">
        <f t="shared" si="22"/>
        <v>575534.75792512309</v>
      </c>
      <c r="N72" s="6">
        <f t="shared" si="23"/>
        <v>0</v>
      </c>
      <c r="O72" s="6">
        <f t="shared" si="24"/>
        <v>1575816.892827834</v>
      </c>
      <c r="P72" s="6">
        <f t="shared" si="27"/>
        <v>0</v>
      </c>
      <c r="Q72" s="6">
        <f t="shared" si="28"/>
        <v>0</v>
      </c>
      <c r="R72" s="6">
        <f t="shared" si="29"/>
        <v>17467.715723911311</v>
      </c>
      <c r="S72" s="6">
        <f t="shared" si="30"/>
        <v>2117870.9493701914</v>
      </c>
      <c r="T72" s="6">
        <f t="shared" si="25"/>
        <v>93371.94768473017</v>
      </c>
      <c r="U72" s="14">
        <f t="shared" si="26"/>
        <v>4.6121014437149631E-2</v>
      </c>
    </row>
    <row r="73" spans="1:21" x14ac:dyDescent="0.25">
      <c r="A73" s="208">
        <v>43435</v>
      </c>
      <c r="B73">
        <f t="shared" si="19"/>
        <v>12</v>
      </c>
      <c r="C73">
        <f t="shared" si="20"/>
        <v>2018</v>
      </c>
      <c r="D73" s="6">
        <f>'Monthly Data'!AI73</f>
        <v>2226134.8916854593</v>
      </c>
      <c r="E73">
        <f>'Monthly Data'!BP73</f>
        <v>747.4</v>
      </c>
      <c r="F73">
        <f>'Monthly Data'!BO73</f>
        <v>0</v>
      </c>
      <c r="G73">
        <f>'Monthly Data'!DJ73</f>
        <v>31</v>
      </c>
      <c r="H73">
        <f>'Monthly Data'!DG73</f>
        <v>0</v>
      </c>
      <c r="I73">
        <f>'Monthly Data'!DM73</f>
        <v>0</v>
      </c>
      <c r="J73">
        <f>'Monthly Data'!HC73</f>
        <v>12</v>
      </c>
      <c r="L73" s="6">
        <f t="shared" si="21"/>
        <v>-50948.417106676898</v>
      </c>
      <c r="M73" s="6">
        <f t="shared" si="22"/>
        <v>648311.49671927211</v>
      </c>
      <c r="N73" s="6">
        <f t="shared" si="23"/>
        <v>0</v>
      </c>
      <c r="O73" s="6">
        <f t="shared" si="24"/>
        <v>1628344.1225887618</v>
      </c>
      <c r="P73" s="6">
        <f t="shared" si="27"/>
        <v>0</v>
      </c>
      <c r="Q73" s="6">
        <f t="shared" si="28"/>
        <v>0</v>
      </c>
      <c r="R73" s="6">
        <f t="shared" si="29"/>
        <v>19055.689880630518</v>
      </c>
      <c r="S73" s="6">
        <f t="shared" si="30"/>
        <v>2244762.8920819876</v>
      </c>
      <c r="T73" s="6">
        <f t="shared" si="25"/>
        <v>18628.000396528281</v>
      </c>
      <c r="U73" s="14">
        <f t="shared" si="26"/>
        <v>8.3678668647184182E-3</v>
      </c>
    </row>
    <row r="74" spans="1:21" x14ac:dyDescent="0.25">
      <c r="A74" s="208">
        <v>43466</v>
      </c>
      <c r="B74">
        <f t="shared" si="19"/>
        <v>1</v>
      </c>
      <c r="C74">
        <f t="shared" si="20"/>
        <v>2019</v>
      </c>
      <c r="D74" s="6">
        <f>'Monthly Data'!AI74</f>
        <v>2442654.9656854612</v>
      </c>
      <c r="E74">
        <f>'Monthly Data'!BP74</f>
        <v>1000.8</v>
      </c>
      <c r="F74">
        <f>'Monthly Data'!BO74</f>
        <v>0</v>
      </c>
      <c r="G74">
        <f>'Monthly Data'!DJ74</f>
        <v>31</v>
      </c>
      <c r="H74">
        <f>'Monthly Data'!DG74</f>
        <v>0</v>
      </c>
      <c r="I74">
        <f>'Monthly Data'!DM74</f>
        <v>0</v>
      </c>
      <c r="J74">
        <f>'Monthly Data'!HC74</f>
        <v>13</v>
      </c>
      <c r="L74" s="6">
        <f t="shared" si="21"/>
        <v>-50948.417106676898</v>
      </c>
      <c r="M74" s="6">
        <f t="shared" si="22"/>
        <v>868116.33117025346</v>
      </c>
      <c r="N74" s="6">
        <f t="shared" si="23"/>
        <v>0</v>
      </c>
      <c r="O74" s="6">
        <f t="shared" si="24"/>
        <v>1628344.1225887618</v>
      </c>
      <c r="P74" s="6">
        <f t="shared" si="27"/>
        <v>0</v>
      </c>
      <c r="Q74" s="6">
        <f t="shared" si="28"/>
        <v>0</v>
      </c>
      <c r="R74" s="6">
        <f t="shared" si="29"/>
        <v>20643.664037349728</v>
      </c>
      <c r="S74" s="6">
        <f t="shared" si="30"/>
        <v>2466155.7006896883</v>
      </c>
      <c r="T74" s="6">
        <f t="shared" si="25"/>
        <v>23500.735004227143</v>
      </c>
      <c r="U74" s="14">
        <f t="shared" si="26"/>
        <v>9.6209801770477787E-3</v>
      </c>
    </row>
    <row r="75" spans="1:21" x14ac:dyDescent="0.25">
      <c r="A75" s="208">
        <v>43497</v>
      </c>
      <c r="B75">
        <f t="shared" si="19"/>
        <v>2</v>
      </c>
      <c r="C75">
        <f t="shared" si="20"/>
        <v>2019</v>
      </c>
      <c r="D75" s="6">
        <f>'Monthly Data'!AI75</f>
        <v>2295420.2056854595</v>
      </c>
      <c r="E75">
        <f>'Monthly Data'!BP75</f>
        <v>873.9</v>
      </c>
      <c r="F75">
        <f>'Monthly Data'!BO75</f>
        <v>0</v>
      </c>
      <c r="G75">
        <f>'Monthly Data'!DJ75</f>
        <v>28</v>
      </c>
      <c r="H75">
        <f>'Monthly Data'!DG75</f>
        <v>0</v>
      </c>
      <c r="I75">
        <f>'Monthly Data'!DM75</f>
        <v>0</v>
      </c>
      <c r="J75">
        <f>'Monthly Data'!HC75</f>
        <v>14</v>
      </c>
      <c r="L75" s="6">
        <f t="shared" si="21"/>
        <v>-50948.417106676898</v>
      </c>
      <c r="M75" s="6">
        <f t="shared" si="22"/>
        <v>758040.4294661117</v>
      </c>
      <c r="N75" s="6">
        <f t="shared" si="23"/>
        <v>0</v>
      </c>
      <c r="O75" s="6">
        <f t="shared" si="24"/>
        <v>1470762.4333059785</v>
      </c>
      <c r="P75" s="6">
        <f t="shared" si="27"/>
        <v>0</v>
      </c>
      <c r="Q75" s="6">
        <f t="shared" si="28"/>
        <v>0</v>
      </c>
      <c r="R75" s="6">
        <f t="shared" si="29"/>
        <v>22231.638194068939</v>
      </c>
      <c r="S75" s="6">
        <f t="shared" si="30"/>
        <v>2200086.0838594823</v>
      </c>
      <c r="T75" s="6">
        <f t="shared" si="25"/>
        <v>-95334.121825977229</v>
      </c>
      <c r="U75" s="14">
        <f t="shared" si="26"/>
        <v>4.153231795635802E-2</v>
      </c>
    </row>
    <row r="76" spans="1:21" x14ac:dyDescent="0.25">
      <c r="A76" s="208">
        <v>43525</v>
      </c>
      <c r="B76">
        <f t="shared" si="19"/>
        <v>3</v>
      </c>
      <c r="C76">
        <f t="shared" si="20"/>
        <v>2019</v>
      </c>
      <c r="D76" s="6">
        <f>'Monthly Data'!AI76</f>
        <v>2149575.6356854606</v>
      </c>
      <c r="E76">
        <f>'Monthly Data'!BP76</f>
        <v>653.29999999999995</v>
      </c>
      <c r="F76">
        <f>'Monthly Data'!BO76</f>
        <v>0</v>
      </c>
      <c r="G76">
        <f>'Monthly Data'!DJ76</f>
        <v>31</v>
      </c>
      <c r="H76">
        <f>'Monthly Data'!DG76</f>
        <v>1</v>
      </c>
      <c r="I76">
        <f>'Monthly Data'!DM76</f>
        <v>0</v>
      </c>
      <c r="J76">
        <f>'Monthly Data'!HC76</f>
        <v>15</v>
      </c>
      <c r="L76" s="6">
        <f t="shared" si="21"/>
        <v>-50948.417106676898</v>
      </c>
      <c r="M76" s="6">
        <f t="shared" si="22"/>
        <v>566687.04951391544</v>
      </c>
      <c r="N76" s="6">
        <f t="shared" si="23"/>
        <v>0</v>
      </c>
      <c r="O76" s="6">
        <f t="shared" si="24"/>
        <v>1628344.1225887618</v>
      </c>
      <c r="P76" s="6">
        <f t="shared" si="27"/>
        <v>-35517.158374525803</v>
      </c>
      <c r="Q76" s="6">
        <f t="shared" si="28"/>
        <v>0</v>
      </c>
      <c r="R76" s="6">
        <f t="shared" si="29"/>
        <v>23819.612350788149</v>
      </c>
      <c r="S76" s="6">
        <f t="shared" si="30"/>
        <v>2132385.2089722627</v>
      </c>
      <c r="T76" s="6">
        <f t="shared" si="25"/>
        <v>-17190.426713197958</v>
      </c>
      <c r="U76" s="14">
        <f t="shared" si="26"/>
        <v>7.9971257711600567E-3</v>
      </c>
    </row>
    <row r="77" spans="1:21" x14ac:dyDescent="0.25">
      <c r="A77" s="208">
        <v>43556</v>
      </c>
      <c r="B77">
        <f t="shared" si="19"/>
        <v>4</v>
      </c>
      <c r="C77">
        <f t="shared" si="20"/>
        <v>2019</v>
      </c>
      <c r="D77" s="6">
        <f>'Monthly Data'!AI77</f>
        <v>1764302.3156854613</v>
      </c>
      <c r="E77">
        <f>'Monthly Data'!BP77</f>
        <v>337.5</v>
      </c>
      <c r="F77">
        <f>'Monthly Data'!BO77</f>
        <v>0</v>
      </c>
      <c r="G77">
        <f>'Monthly Data'!DJ77</f>
        <v>30</v>
      </c>
      <c r="H77">
        <f>'Monthly Data'!DG77</f>
        <v>1</v>
      </c>
      <c r="I77">
        <f>'Monthly Data'!DM77</f>
        <v>0</v>
      </c>
      <c r="J77">
        <f>'Monthly Data'!HC77</f>
        <v>16</v>
      </c>
      <c r="L77" s="6">
        <f t="shared" si="21"/>
        <v>-50948.417106676898</v>
      </c>
      <c r="M77" s="6">
        <f t="shared" si="22"/>
        <v>292755.05772378156</v>
      </c>
      <c r="N77" s="6">
        <f t="shared" si="23"/>
        <v>0</v>
      </c>
      <c r="O77" s="6">
        <f t="shared" si="24"/>
        <v>1575816.892827834</v>
      </c>
      <c r="P77" s="6">
        <f t="shared" si="27"/>
        <v>-35517.158374525803</v>
      </c>
      <c r="Q77" s="6">
        <f t="shared" si="28"/>
        <v>0</v>
      </c>
      <c r="R77" s="6">
        <f t="shared" si="29"/>
        <v>25407.58650750736</v>
      </c>
      <c r="S77" s="6">
        <f t="shared" si="30"/>
        <v>1807513.9615779202</v>
      </c>
      <c r="T77" s="6">
        <f t="shared" si="25"/>
        <v>43211.645892458968</v>
      </c>
      <c r="U77" s="14">
        <f t="shared" si="26"/>
        <v>2.4492200405955095E-2</v>
      </c>
    </row>
    <row r="78" spans="1:21" x14ac:dyDescent="0.25">
      <c r="A78" s="208">
        <v>43586</v>
      </c>
      <c r="B78">
        <f t="shared" si="19"/>
        <v>5</v>
      </c>
      <c r="C78">
        <f t="shared" si="20"/>
        <v>2019</v>
      </c>
      <c r="D78" s="6">
        <f>'Monthly Data'!AI78</f>
        <v>1696480.5756854601</v>
      </c>
      <c r="E78">
        <f>'Monthly Data'!BP78</f>
        <v>155.24</v>
      </c>
      <c r="F78">
        <f>'Monthly Data'!BO78</f>
        <v>0.7</v>
      </c>
      <c r="G78">
        <f>'Monthly Data'!DJ78</f>
        <v>31</v>
      </c>
      <c r="H78">
        <f>'Monthly Data'!DG78</f>
        <v>1</v>
      </c>
      <c r="I78">
        <f>'Monthly Data'!DM78</f>
        <v>0</v>
      </c>
      <c r="J78">
        <f>'Monthly Data'!HC78</f>
        <v>17</v>
      </c>
      <c r="L78" s="6">
        <f t="shared" si="21"/>
        <v>-50948.417106676898</v>
      </c>
      <c r="M78" s="6">
        <f t="shared" si="22"/>
        <v>134658.65232900696</v>
      </c>
      <c r="N78" s="6">
        <f t="shared" si="23"/>
        <v>1996.1983659871539</v>
      </c>
      <c r="O78" s="6">
        <f t="shared" si="24"/>
        <v>1628344.1225887618</v>
      </c>
      <c r="P78" s="6">
        <f t="shared" si="27"/>
        <v>-35517.158374525803</v>
      </c>
      <c r="Q78" s="6">
        <f t="shared" si="28"/>
        <v>0</v>
      </c>
      <c r="R78" s="6">
        <f t="shared" si="29"/>
        <v>26995.56066422657</v>
      </c>
      <c r="S78" s="6">
        <f t="shared" si="30"/>
        <v>1705528.9584667797</v>
      </c>
      <c r="T78" s="6">
        <f t="shared" si="25"/>
        <v>9048.382781319553</v>
      </c>
      <c r="U78" s="14">
        <f t="shared" si="26"/>
        <v>5.3336200313779418E-3</v>
      </c>
    </row>
    <row r="79" spans="1:21" x14ac:dyDescent="0.25">
      <c r="A79" s="208">
        <v>43617</v>
      </c>
      <c r="B79">
        <f t="shared" si="19"/>
        <v>6</v>
      </c>
      <c r="C79">
        <f t="shared" si="20"/>
        <v>2019</v>
      </c>
      <c r="D79" s="6">
        <f>'Monthly Data'!AI79</f>
        <v>1764719.8656854611</v>
      </c>
      <c r="E79">
        <f>'Monthly Data'!BP79</f>
        <v>17.2</v>
      </c>
      <c r="F79">
        <f>'Monthly Data'!BO79</f>
        <v>72.2</v>
      </c>
      <c r="G79">
        <f>'Monthly Data'!DJ79</f>
        <v>30</v>
      </c>
      <c r="H79">
        <f>'Monthly Data'!DG79</f>
        <v>0</v>
      </c>
      <c r="I79">
        <f>'Monthly Data'!DM79</f>
        <v>0</v>
      </c>
      <c r="J79">
        <f>'Monthly Data'!HC79</f>
        <v>18</v>
      </c>
      <c r="L79" s="6">
        <f t="shared" si="21"/>
        <v>-50948.417106676898</v>
      </c>
      <c r="M79" s="6">
        <f t="shared" si="22"/>
        <v>14919.665163997162</v>
      </c>
      <c r="N79" s="6">
        <f t="shared" si="23"/>
        <v>205893.60289181789</v>
      </c>
      <c r="O79" s="6">
        <f t="shared" si="24"/>
        <v>1575816.892827834</v>
      </c>
      <c r="P79" s="6">
        <f t="shared" si="27"/>
        <v>0</v>
      </c>
      <c r="Q79" s="6">
        <f t="shared" si="28"/>
        <v>0</v>
      </c>
      <c r="R79" s="6">
        <f t="shared" si="29"/>
        <v>28583.534820945781</v>
      </c>
      <c r="S79" s="6">
        <f t="shared" si="30"/>
        <v>1774265.2785979179</v>
      </c>
      <c r="T79" s="6">
        <f t="shared" si="25"/>
        <v>9545.4129124567844</v>
      </c>
      <c r="U79" s="14">
        <f t="shared" si="26"/>
        <v>5.4090244565525468E-3</v>
      </c>
    </row>
    <row r="80" spans="1:21" x14ac:dyDescent="0.25">
      <c r="A80" s="208">
        <v>43647</v>
      </c>
      <c r="B80">
        <f t="shared" si="19"/>
        <v>7</v>
      </c>
      <c r="C80">
        <f t="shared" si="20"/>
        <v>2019</v>
      </c>
      <c r="D80" s="6">
        <f>'Monthly Data'!AI80</f>
        <v>1971315.4556854591</v>
      </c>
      <c r="E80">
        <f>'Monthly Data'!BP80</f>
        <v>0</v>
      </c>
      <c r="F80">
        <f>'Monthly Data'!BO80</f>
        <v>129.9</v>
      </c>
      <c r="G80">
        <f>'Monthly Data'!DJ80</f>
        <v>31</v>
      </c>
      <c r="H80">
        <f>'Monthly Data'!DG80</f>
        <v>0</v>
      </c>
      <c r="I80">
        <f>'Monthly Data'!DM80</f>
        <v>0</v>
      </c>
      <c r="J80">
        <f>'Monthly Data'!HC80</f>
        <v>19</v>
      </c>
      <c r="L80" s="6">
        <f t="shared" si="21"/>
        <v>-50948.417106676898</v>
      </c>
      <c r="M80" s="6">
        <f t="shared" si="22"/>
        <v>0</v>
      </c>
      <c r="N80" s="6">
        <f t="shared" si="23"/>
        <v>370437.38248818758</v>
      </c>
      <c r="O80" s="6">
        <f t="shared" si="24"/>
        <v>1628344.1225887618</v>
      </c>
      <c r="P80" s="6">
        <f t="shared" si="27"/>
        <v>0</v>
      </c>
      <c r="Q80" s="6">
        <f t="shared" si="28"/>
        <v>0</v>
      </c>
      <c r="R80" s="6">
        <f t="shared" si="29"/>
        <v>30171.508977664991</v>
      </c>
      <c r="S80" s="6">
        <f t="shared" si="30"/>
        <v>1978004.5969479377</v>
      </c>
      <c r="T80" s="6">
        <f t="shared" si="25"/>
        <v>6689.1412624786608</v>
      </c>
      <c r="U80" s="14">
        <f t="shared" si="26"/>
        <v>3.3932373650227055E-3</v>
      </c>
    </row>
    <row r="81" spans="1:21" x14ac:dyDescent="0.25">
      <c r="A81" s="208">
        <v>43678</v>
      </c>
      <c r="B81">
        <f t="shared" si="19"/>
        <v>8</v>
      </c>
      <c r="C81">
        <f t="shared" si="20"/>
        <v>2019</v>
      </c>
      <c r="D81" s="6">
        <f>'Monthly Data'!AI81</f>
        <v>1851616.1456854613</v>
      </c>
      <c r="E81">
        <f>'Monthly Data'!BP81</f>
        <v>4.5999999999999996</v>
      </c>
      <c r="F81">
        <f>'Monthly Data'!BO81</f>
        <v>86</v>
      </c>
      <c r="G81">
        <f>'Monthly Data'!DJ81</f>
        <v>31</v>
      </c>
      <c r="H81">
        <f>'Monthly Data'!DG81</f>
        <v>0</v>
      </c>
      <c r="I81">
        <f>'Monthly Data'!DM81</f>
        <v>0</v>
      </c>
      <c r="J81">
        <f>'Monthly Data'!HC81</f>
        <v>20</v>
      </c>
      <c r="L81" s="6">
        <f t="shared" si="21"/>
        <v>-50948.417106676898</v>
      </c>
      <c r="M81" s="6">
        <f t="shared" si="22"/>
        <v>3990.1430089759851</v>
      </c>
      <c r="N81" s="6">
        <f t="shared" si="23"/>
        <v>245247.22782127894</v>
      </c>
      <c r="O81" s="6">
        <f t="shared" si="24"/>
        <v>1628344.1225887618</v>
      </c>
      <c r="P81" s="6">
        <f t="shared" si="27"/>
        <v>0</v>
      </c>
      <c r="Q81" s="6">
        <f t="shared" si="28"/>
        <v>0</v>
      </c>
      <c r="R81" s="6">
        <f t="shared" si="29"/>
        <v>31759.483134384202</v>
      </c>
      <c r="S81" s="6">
        <f t="shared" si="30"/>
        <v>1858392.5594467241</v>
      </c>
      <c r="T81" s="6">
        <f t="shared" si="25"/>
        <v>6776.4137612627819</v>
      </c>
      <c r="U81" s="14">
        <f t="shared" si="26"/>
        <v>3.6597292462872636E-3</v>
      </c>
    </row>
    <row r="82" spans="1:21" x14ac:dyDescent="0.25">
      <c r="A82" s="208">
        <v>43709</v>
      </c>
      <c r="B82">
        <f t="shared" si="19"/>
        <v>9</v>
      </c>
      <c r="C82">
        <f t="shared" si="20"/>
        <v>2019</v>
      </c>
      <c r="D82" s="6">
        <f>'Monthly Data'!AI82</f>
        <v>1627324.1456854618</v>
      </c>
      <c r="E82">
        <f>'Monthly Data'!BP82</f>
        <v>79.400000000000006</v>
      </c>
      <c r="F82">
        <f>'Monthly Data'!BO82</f>
        <v>19.8</v>
      </c>
      <c r="G82">
        <f>'Monthly Data'!DJ82</f>
        <v>30</v>
      </c>
      <c r="H82">
        <f>'Monthly Data'!DG82</f>
        <v>0</v>
      </c>
      <c r="I82">
        <f>'Monthly Data'!DM82</f>
        <v>0</v>
      </c>
      <c r="J82">
        <f>'Monthly Data'!HC82</f>
        <v>21</v>
      </c>
      <c r="L82" s="6">
        <f t="shared" si="21"/>
        <v>-50948.417106676898</v>
      </c>
      <c r="M82" s="6">
        <f t="shared" si="22"/>
        <v>68873.338024498531</v>
      </c>
      <c r="N82" s="6">
        <f t="shared" si="23"/>
        <v>56463.896637922357</v>
      </c>
      <c r="O82" s="6">
        <f t="shared" si="24"/>
        <v>1575816.892827834</v>
      </c>
      <c r="P82" s="6">
        <f t="shared" si="27"/>
        <v>0</v>
      </c>
      <c r="Q82" s="6">
        <f t="shared" si="28"/>
        <v>0</v>
      </c>
      <c r="R82" s="6">
        <f t="shared" si="29"/>
        <v>33347.457291103412</v>
      </c>
      <c r="S82" s="6">
        <f t="shared" si="30"/>
        <v>1683553.1676746814</v>
      </c>
      <c r="T82" s="6">
        <f t="shared" si="25"/>
        <v>56229.021989219589</v>
      </c>
      <c r="U82" s="14">
        <f t="shared" si="26"/>
        <v>3.4553055786887985E-2</v>
      </c>
    </row>
    <row r="83" spans="1:21" x14ac:dyDescent="0.25">
      <c r="A83" s="208">
        <v>43739</v>
      </c>
      <c r="B83">
        <f t="shared" si="19"/>
        <v>10</v>
      </c>
      <c r="C83">
        <f t="shared" si="20"/>
        <v>2019</v>
      </c>
      <c r="D83" s="6">
        <f>'Monthly Data'!AI83</f>
        <v>1836437.8356854599</v>
      </c>
      <c r="E83">
        <f>'Monthly Data'!BP83</f>
        <v>322.8</v>
      </c>
      <c r="F83">
        <f>'Monthly Data'!BO83</f>
        <v>0</v>
      </c>
      <c r="G83">
        <f>'Monthly Data'!DJ83</f>
        <v>31</v>
      </c>
      <c r="H83">
        <f>'Monthly Data'!DG83</f>
        <v>0</v>
      </c>
      <c r="I83">
        <f>'Monthly Data'!DM83</f>
        <v>0</v>
      </c>
      <c r="J83">
        <f>'Monthly Data'!HC83</f>
        <v>22</v>
      </c>
      <c r="L83" s="6">
        <f t="shared" si="21"/>
        <v>-50948.417106676898</v>
      </c>
      <c r="M83" s="6">
        <f t="shared" si="22"/>
        <v>280003.94854292349</v>
      </c>
      <c r="N83" s="6">
        <f t="shared" si="23"/>
        <v>0</v>
      </c>
      <c r="O83" s="6">
        <f t="shared" si="24"/>
        <v>1628344.1225887618</v>
      </c>
      <c r="P83" s="6">
        <f t="shared" si="27"/>
        <v>0</v>
      </c>
      <c r="Q83" s="6">
        <f t="shared" si="28"/>
        <v>0</v>
      </c>
      <c r="R83" s="6">
        <f t="shared" si="29"/>
        <v>34935.431447822622</v>
      </c>
      <c r="S83" s="6">
        <f t="shared" si="30"/>
        <v>1892335.085472831</v>
      </c>
      <c r="T83" s="6">
        <f t="shared" si="25"/>
        <v>55897.24978737114</v>
      </c>
      <c r="U83" s="14">
        <f t="shared" si="26"/>
        <v>3.0437866559478288E-2</v>
      </c>
    </row>
    <row r="84" spans="1:21" x14ac:dyDescent="0.25">
      <c r="A84" s="208">
        <v>43770</v>
      </c>
      <c r="B84">
        <f t="shared" si="19"/>
        <v>11</v>
      </c>
      <c r="C84">
        <f t="shared" si="20"/>
        <v>2019</v>
      </c>
      <c r="D84" s="6">
        <f>'Monthly Data'!AI84</f>
        <v>2040157.8456854583</v>
      </c>
      <c r="E84">
        <f>'Monthly Data'!BP84</f>
        <v>608.70000000000005</v>
      </c>
      <c r="F84">
        <f>'Monthly Data'!BO84</f>
        <v>0</v>
      </c>
      <c r="G84">
        <f>'Monthly Data'!DJ84</f>
        <v>30</v>
      </c>
      <c r="H84">
        <f>'Monthly Data'!DG84</f>
        <v>0</v>
      </c>
      <c r="I84">
        <f>'Monthly Data'!DM84</f>
        <v>0</v>
      </c>
      <c r="J84">
        <f>'Monthly Data'!HC84</f>
        <v>23</v>
      </c>
      <c r="L84" s="6">
        <f t="shared" si="21"/>
        <v>-50948.417106676898</v>
      </c>
      <c r="M84" s="6">
        <f t="shared" si="22"/>
        <v>528000.01077471359</v>
      </c>
      <c r="N84" s="6">
        <f t="shared" si="23"/>
        <v>0</v>
      </c>
      <c r="O84" s="6">
        <f t="shared" si="24"/>
        <v>1575816.892827834</v>
      </c>
      <c r="P84" s="6">
        <f t="shared" si="27"/>
        <v>0</v>
      </c>
      <c r="Q84" s="6">
        <f t="shared" si="28"/>
        <v>0</v>
      </c>
      <c r="R84" s="6">
        <f t="shared" si="29"/>
        <v>36523.405604541833</v>
      </c>
      <c r="S84" s="6">
        <f t="shared" si="30"/>
        <v>2089391.8921004124</v>
      </c>
      <c r="T84" s="6">
        <f t="shared" si="25"/>
        <v>49234.046414954122</v>
      </c>
      <c r="U84" s="14">
        <f t="shared" si="26"/>
        <v>2.4132469220004064E-2</v>
      </c>
    </row>
    <row r="85" spans="1:21" x14ac:dyDescent="0.25">
      <c r="A85" s="208">
        <v>43800</v>
      </c>
      <c r="B85">
        <f t="shared" si="19"/>
        <v>12</v>
      </c>
      <c r="C85">
        <f t="shared" si="20"/>
        <v>2019</v>
      </c>
      <c r="D85" s="6">
        <f>'Monthly Data'!AI85</f>
        <v>2278184.5856854627</v>
      </c>
      <c r="E85">
        <f>'Monthly Data'!BP85</f>
        <v>807.5</v>
      </c>
      <c r="F85">
        <f>'Monthly Data'!BO85</f>
        <v>0</v>
      </c>
      <c r="G85">
        <f>'Monthly Data'!DJ85</f>
        <v>31</v>
      </c>
      <c r="H85">
        <f>'Monthly Data'!DG85</f>
        <v>0</v>
      </c>
      <c r="I85">
        <f>'Monthly Data'!DM85</f>
        <v>0</v>
      </c>
      <c r="J85">
        <f>'Monthly Data'!HC85</f>
        <v>24</v>
      </c>
      <c r="L85" s="6">
        <f t="shared" si="21"/>
        <v>-50948.417106676898</v>
      </c>
      <c r="M85" s="6">
        <f t="shared" si="22"/>
        <v>700443.58255393663</v>
      </c>
      <c r="N85" s="6">
        <f t="shared" si="23"/>
        <v>0</v>
      </c>
      <c r="O85" s="6">
        <f t="shared" si="24"/>
        <v>1628344.1225887618</v>
      </c>
      <c r="P85" s="6">
        <f t="shared" si="27"/>
        <v>0</v>
      </c>
      <c r="Q85" s="6">
        <f t="shared" si="28"/>
        <v>0</v>
      </c>
      <c r="R85" s="6">
        <f t="shared" si="29"/>
        <v>38111.379761261036</v>
      </c>
      <c r="S85" s="6">
        <f t="shared" si="30"/>
        <v>2315950.6677972823</v>
      </c>
      <c r="T85" s="6">
        <f t="shared" si="25"/>
        <v>37766.082111819647</v>
      </c>
      <c r="U85" s="14">
        <f t="shared" si="26"/>
        <v>1.6577270493846549E-2</v>
      </c>
    </row>
    <row r="86" spans="1:21" x14ac:dyDescent="0.25">
      <c r="A86" s="208">
        <v>43831</v>
      </c>
      <c r="B86">
        <f t="shared" si="19"/>
        <v>1</v>
      </c>
      <c r="C86">
        <f t="shared" si="20"/>
        <v>2020</v>
      </c>
      <c r="D86" s="6">
        <f>'Monthly Data'!AI86</f>
        <v>2354611.1653104643</v>
      </c>
      <c r="E86">
        <f>'Monthly Data'!BP86</f>
        <v>821.1</v>
      </c>
      <c r="F86">
        <f>'Monthly Data'!BO86</f>
        <v>0</v>
      </c>
      <c r="G86">
        <f>'Monthly Data'!DJ86</f>
        <v>31</v>
      </c>
      <c r="H86">
        <f>'Monthly Data'!DG86</f>
        <v>0</v>
      </c>
      <c r="I86">
        <f>'Monthly Data'!DM86</f>
        <v>0</v>
      </c>
      <c r="J86">
        <f>'Monthly Data'!HC86</f>
        <v>25</v>
      </c>
      <c r="L86" s="6">
        <f t="shared" si="21"/>
        <v>-50948.417106676898</v>
      </c>
      <c r="M86" s="6">
        <f t="shared" si="22"/>
        <v>712240.52710221347</v>
      </c>
      <c r="N86" s="6">
        <f t="shared" si="23"/>
        <v>0</v>
      </c>
      <c r="O86" s="6">
        <f t="shared" si="24"/>
        <v>1628344.1225887618</v>
      </c>
      <c r="P86" s="6">
        <f t="shared" si="27"/>
        <v>0</v>
      </c>
      <c r="Q86" s="6">
        <f t="shared" si="28"/>
        <v>0</v>
      </c>
      <c r="R86" s="6">
        <f t="shared" si="29"/>
        <v>39699.353917980246</v>
      </c>
      <c r="S86" s="6">
        <f t="shared" si="30"/>
        <v>2329335.5865022787</v>
      </c>
      <c r="T86" s="6">
        <f t="shared" si="25"/>
        <v>-25275.578808185644</v>
      </c>
      <c r="U86" s="14">
        <f t="shared" si="26"/>
        <v>1.0734502231434448E-2</v>
      </c>
    </row>
    <row r="87" spans="1:21" x14ac:dyDescent="0.25">
      <c r="A87" s="208">
        <v>43862</v>
      </c>
      <c r="B87">
        <f t="shared" si="19"/>
        <v>2</v>
      </c>
      <c r="C87">
        <f t="shared" si="20"/>
        <v>2020</v>
      </c>
      <c r="D87" s="6">
        <f>'Monthly Data'!AI87</f>
        <v>2156327.8553104657</v>
      </c>
      <c r="E87">
        <f>'Monthly Data'!BP87</f>
        <v>775.6</v>
      </c>
      <c r="F87">
        <f>'Monthly Data'!BO87</f>
        <v>0</v>
      </c>
      <c r="G87">
        <f>'Monthly Data'!DJ87</f>
        <v>29</v>
      </c>
      <c r="H87">
        <f>'Monthly Data'!DG87</f>
        <v>0</v>
      </c>
      <c r="I87">
        <f>'Monthly Data'!DM87</f>
        <v>0</v>
      </c>
      <c r="J87">
        <f>'Monthly Data'!HC87</f>
        <v>26</v>
      </c>
      <c r="L87" s="6">
        <f t="shared" si="21"/>
        <v>-50948.417106676898</v>
      </c>
      <c r="M87" s="6">
        <f t="shared" si="22"/>
        <v>672772.80820908141</v>
      </c>
      <c r="N87" s="6">
        <f t="shared" si="23"/>
        <v>0</v>
      </c>
      <c r="O87" s="6">
        <f t="shared" si="24"/>
        <v>1523289.6630669064</v>
      </c>
      <c r="P87" s="6">
        <f t="shared" si="27"/>
        <v>0</v>
      </c>
      <c r="Q87" s="6">
        <f t="shared" si="28"/>
        <v>0</v>
      </c>
      <c r="R87" s="6">
        <f t="shared" si="29"/>
        <v>41287.328074699457</v>
      </c>
      <c r="S87" s="6">
        <f t="shared" si="30"/>
        <v>2186401.3822440105</v>
      </c>
      <c r="T87" s="6">
        <f t="shared" si="25"/>
        <v>30073.526933544781</v>
      </c>
      <c r="U87" s="14">
        <f t="shared" si="26"/>
        <v>1.3946639357035448E-2</v>
      </c>
    </row>
    <row r="88" spans="1:21" x14ac:dyDescent="0.25">
      <c r="A88" s="208">
        <v>43891</v>
      </c>
      <c r="B88">
        <f t="shared" si="19"/>
        <v>3</v>
      </c>
      <c r="C88">
        <f t="shared" si="20"/>
        <v>2020</v>
      </c>
      <c r="D88" s="6">
        <f>'Monthly Data'!AI88</f>
        <v>1954468.6353104648</v>
      </c>
      <c r="E88">
        <f>'Monthly Data'!BP88</f>
        <v>565</v>
      </c>
      <c r="F88">
        <f>'Monthly Data'!BO88</f>
        <v>0</v>
      </c>
      <c r="G88">
        <f>'Monthly Data'!DJ88</f>
        <v>31</v>
      </c>
      <c r="H88">
        <f>'Monthly Data'!DG88</f>
        <v>1</v>
      </c>
      <c r="I88">
        <f>'Monthly Data'!DM88</f>
        <v>0.5</v>
      </c>
      <c r="J88">
        <f>'Monthly Data'!HC88</f>
        <v>27</v>
      </c>
      <c r="L88" s="6">
        <f t="shared" si="21"/>
        <v>-50948.417106676898</v>
      </c>
      <c r="M88" s="6">
        <f t="shared" si="22"/>
        <v>490093.65218944167</v>
      </c>
      <c r="N88" s="6">
        <f t="shared" si="23"/>
        <v>0</v>
      </c>
      <c r="O88" s="6">
        <f t="shared" si="24"/>
        <v>1628344.1225887618</v>
      </c>
      <c r="P88" s="6">
        <f t="shared" si="27"/>
        <v>-35517.158374525803</v>
      </c>
      <c r="Q88" s="6">
        <f t="shared" si="28"/>
        <v>-133434.80296625351</v>
      </c>
      <c r="R88" s="6">
        <f t="shared" si="29"/>
        <v>42875.302231418667</v>
      </c>
      <c r="S88" s="6">
        <f t="shared" si="30"/>
        <v>1941412.698562166</v>
      </c>
      <c r="T88" s="6">
        <f t="shared" si="25"/>
        <v>-13055.936748298816</v>
      </c>
      <c r="U88" s="14">
        <f t="shared" si="26"/>
        <v>6.6800441370218752E-3</v>
      </c>
    </row>
    <row r="89" spans="1:21" x14ac:dyDescent="0.25">
      <c r="A89" s="208">
        <v>43922</v>
      </c>
      <c r="B89">
        <f t="shared" si="19"/>
        <v>4</v>
      </c>
      <c r="C89">
        <f t="shared" si="20"/>
        <v>2020</v>
      </c>
      <c r="D89" s="6">
        <f>'Monthly Data'!AI89</f>
        <v>1607307.3753104603</v>
      </c>
      <c r="E89">
        <f>'Monthly Data'!BP89</f>
        <v>393.8</v>
      </c>
      <c r="F89">
        <f>'Monthly Data'!BO89</f>
        <v>0</v>
      </c>
      <c r="G89">
        <f>'Monthly Data'!DJ89</f>
        <v>30</v>
      </c>
      <c r="H89">
        <f>'Monthly Data'!DG89</f>
        <v>1</v>
      </c>
      <c r="I89">
        <f>'Monthly Data'!DM89</f>
        <v>1</v>
      </c>
      <c r="J89">
        <f>'Monthly Data'!HC89</f>
        <v>28</v>
      </c>
      <c r="L89" s="6">
        <f t="shared" si="21"/>
        <v>-50948.417106676898</v>
      </c>
      <c r="M89" s="6">
        <f t="shared" si="22"/>
        <v>341590.93846407457</v>
      </c>
      <c r="N89" s="6">
        <f t="shared" si="23"/>
        <v>0</v>
      </c>
      <c r="O89" s="6">
        <f t="shared" si="24"/>
        <v>1575816.892827834</v>
      </c>
      <c r="P89" s="6">
        <f t="shared" si="27"/>
        <v>-35517.158374525803</v>
      </c>
      <c r="Q89" s="6">
        <f t="shared" si="28"/>
        <v>-266869.60593250702</v>
      </c>
      <c r="R89" s="6">
        <f t="shared" si="29"/>
        <v>44463.276388137878</v>
      </c>
      <c r="S89" s="6">
        <f t="shared" si="30"/>
        <v>1608535.9262663366</v>
      </c>
      <c r="T89" s="6">
        <f t="shared" si="25"/>
        <v>1228.5509558762424</v>
      </c>
      <c r="U89" s="14">
        <f t="shared" si="26"/>
        <v>7.6435346141489637E-4</v>
      </c>
    </row>
    <row r="90" spans="1:21" x14ac:dyDescent="0.25">
      <c r="A90" s="208">
        <v>43952</v>
      </c>
      <c r="B90">
        <f t="shared" si="19"/>
        <v>5</v>
      </c>
      <c r="C90">
        <f t="shared" si="20"/>
        <v>2020</v>
      </c>
      <c r="D90" s="6">
        <f>'Monthly Data'!AI90</f>
        <v>1525169.1753104632</v>
      </c>
      <c r="E90">
        <f>'Monthly Data'!BP90</f>
        <v>148.80000000000001</v>
      </c>
      <c r="F90">
        <f>'Monthly Data'!BO90</f>
        <v>22</v>
      </c>
      <c r="G90">
        <f>'Monthly Data'!DJ90</f>
        <v>31</v>
      </c>
      <c r="H90">
        <f>'Monthly Data'!DG90</f>
        <v>1</v>
      </c>
      <c r="I90">
        <f>'Monthly Data'!DM90</f>
        <v>1</v>
      </c>
      <c r="J90">
        <f>'Monthly Data'!HC90</f>
        <v>29</v>
      </c>
      <c r="L90" s="6">
        <f t="shared" si="21"/>
        <v>-50948.417106676898</v>
      </c>
      <c r="M90" s="6">
        <f t="shared" si="22"/>
        <v>129072.45211644059</v>
      </c>
      <c r="N90" s="6">
        <f t="shared" si="23"/>
        <v>62737.662931024839</v>
      </c>
      <c r="O90" s="6">
        <f t="shared" si="24"/>
        <v>1628344.1225887618</v>
      </c>
      <c r="P90" s="6">
        <f t="shared" si="27"/>
        <v>-35517.158374525803</v>
      </c>
      <c r="Q90" s="6">
        <f t="shared" si="28"/>
        <v>-266869.60593250702</v>
      </c>
      <c r="R90" s="6">
        <f t="shared" si="29"/>
        <v>46051.250544857088</v>
      </c>
      <c r="S90" s="6">
        <f t="shared" si="30"/>
        <v>1512870.3067673745</v>
      </c>
      <c r="T90" s="6">
        <f t="shared" si="25"/>
        <v>-12298.868543088669</v>
      </c>
      <c r="U90" s="14">
        <f t="shared" si="26"/>
        <v>8.0639372616386068E-3</v>
      </c>
    </row>
    <row r="91" spans="1:21" x14ac:dyDescent="0.25">
      <c r="A91" s="208">
        <v>43983</v>
      </c>
      <c r="B91">
        <f t="shared" si="19"/>
        <v>6</v>
      </c>
      <c r="C91">
        <f t="shared" si="20"/>
        <v>2020</v>
      </c>
      <c r="D91" s="6">
        <f>'Monthly Data'!AI91</f>
        <v>1638701.2353104618</v>
      </c>
      <c r="E91">
        <f>'Monthly Data'!BP91</f>
        <v>16.600000000000001</v>
      </c>
      <c r="F91">
        <f>'Monthly Data'!BO91</f>
        <v>85.4</v>
      </c>
      <c r="G91">
        <f>'Monthly Data'!DJ91</f>
        <v>30</v>
      </c>
      <c r="H91">
        <f>'Monthly Data'!DG91</f>
        <v>0</v>
      </c>
      <c r="I91">
        <f>'Monthly Data'!DM91</f>
        <v>0.5</v>
      </c>
      <c r="J91">
        <f>'Monthly Data'!HC91</f>
        <v>30</v>
      </c>
      <c r="L91" s="6">
        <f t="shared" si="21"/>
        <v>-50948.417106676898</v>
      </c>
      <c r="M91" s="6">
        <f t="shared" si="22"/>
        <v>14399.211728043774</v>
      </c>
      <c r="N91" s="6">
        <f t="shared" si="23"/>
        <v>243536.20065043282</v>
      </c>
      <c r="O91" s="6">
        <f t="shared" si="24"/>
        <v>1575816.892827834</v>
      </c>
      <c r="P91" s="6">
        <f t="shared" si="27"/>
        <v>0</v>
      </c>
      <c r="Q91" s="6">
        <f t="shared" si="28"/>
        <v>-133434.80296625351</v>
      </c>
      <c r="R91" s="6">
        <f t="shared" si="29"/>
        <v>47639.224701576299</v>
      </c>
      <c r="S91" s="6">
        <f t="shared" si="30"/>
        <v>1697008.3098349564</v>
      </c>
      <c r="T91" s="6">
        <f t="shared" si="25"/>
        <v>58307.074524494587</v>
      </c>
      <c r="U91" s="14">
        <f t="shared" si="26"/>
        <v>3.5581272087982507E-2</v>
      </c>
    </row>
    <row r="92" spans="1:21" x14ac:dyDescent="0.25">
      <c r="A92" s="208">
        <v>44013</v>
      </c>
      <c r="B92">
        <f t="shared" si="19"/>
        <v>7</v>
      </c>
      <c r="C92">
        <f t="shared" si="20"/>
        <v>2020</v>
      </c>
      <c r="D92" s="6">
        <f>'Monthly Data'!AI92</f>
        <v>1890465.3853104629</v>
      </c>
      <c r="E92">
        <f>'Monthly Data'!BP92</f>
        <v>0</v>
      </c>
      <c r="F92">
        <f>'Monthly Data'!BO92</f>
        <v>166.9</v>
      </c>
      <c r="G92">
        <f>'Monthly Data'!DJ92</f>
        <v>31</v>
      </c>
      <c r="H92">
        <f>'Monthly Data'!DG92</f>
        <v>0</v>
      </c>
      <c r="I92">
        <f>'Monthly Data'!DM92</f>
        <v>0.5</v>
      </c>
      <c r="J92">
        <f>'Monthly Data'!HC92</f>
        <v>31</v>
      </c>
      <c r="L92" s="6">
        <f t="shared" si="21"/>
        <v>-50948.417106676898</v>
      </c>
      <c r="M92" s="6">
        <f t="shared" si="22"/>
        <v>0</v>
      </c>
      <c r="N92" s="6">
        <f t="shared" si="23"/>
        <v>475950.72469036572</v>
      </c>
      <c r="O92" s="6">
        <f t="shared" si="24"/>
        <v>1628344.1225887618</v>
      </c>
      <c r="P92" s="6">
        <f t="shared" si="27"/>
        <v>0</v>
      </c>
      <c r="Q92" s="6">
        <f t="shared" si="28"/>
        <v>-133434.80296625351</v>
      </c>
      <c r="R92" s="6">
        <f t="shared" si="29"/>
        <v>49227.198858295509</v>
      </c>
      <c r="S92" s="6">
        <f t="shared" si="30"/>
        <v>1969138.8260644926</v>
      </c>
      <c r="T92" s="6">
        <f t="shared" si="25"/>
        <v>78673.440754029667</v>
      </c>
      <c r="U92" s="14">
        <f t="shared" si="26"/>
        <v>4.1615911809519575E-2</v>
      </c>
    </row>
    <row r="93" spans="1:21" x14ac:dyDescent="0.25">
      <c r="A93" s="208">
        <v>44044</v>
      </c>
      <c r="B93">
        <f t="shared" si="19"/>
        <v>8</v>
      </c>
      <c r="C93">
        <f t="shared" si="20"/>
        <v>2020</v>
      </c>
      <c r="D93" s="6">
        <f>'Monthly Data'!AI93</f>
        <v>1821700.2353104618</v>
      </c>
      <c r="E93">
        <f>'Monthly Data'!BP93</f>
        <v>0.7</v>
      </c>
      <c r="F93">
        <f>'Monthly Data'!BO93</f>
        <v>115.2</v>
      </c>
      <c r="G93">
        <f>'Monthly Data'!DJ93</f>
        <v>31</v>
      </c>
      <c r="H93">
        <f>'Monthly Data'!DG93</f>
        <v>0</v>
      </c>
      <c r="I93">
        <f>'Monthly Data'!DM93</f>
        <v>0.5</v>
      </c>
      <c r="J93">
        <f>'Monthly Data'!HC93</f>
        <v>32</v>
      </c>
      <c r="L93" s="6">
        <f t="shared" si="21"/>
        <v>-50948.417106676898</v>
      </c>
      <c r="M93" s="6">
        <f t="shared" si="22"/>
        <v>607.19567527895424</v>
      </c>
      <c r="N93" s="6">
        <f t="shared" si="23"/>
        <v>328517.21680245735</v>
      </c>
      <c r="O93" s="6">
        <f t="shared" si="24"/>
        <v>1628344.1225887618</v>
      </c>
      <c r="P93" s="6">
        <f t="shared" si="27"/>
        <v>0</v>
      </c>
      <c r="Q93" s="6">
        <f t="shared" si="28"/>
        <v>-133434.80296625351</v>
      </c>
      <c r="R93" s="6">
        <f t="shared" si="29"/>
        <v>50815.17301501472</v>
      </c>
      <c r="S93" s="6">
        <f t="shared" si="30"/>
        <v>1823900.4880085823</v>
      </c>
      <c r="T93" s="6">
        <f t="shared" si="25"/>
        <v>2200.2526981204282</v>
      </c>
      <c r="U93" s="14">
        <f t="shared" si="26"/>
        <v>1.2078017313015563E-3</v>
      </c>
    </row>
    <row r="94" spans="1:21" x14ac:dyDescent="0.25">
      <c r="A94" s="208">
        <v>44075</v>
      </c>
      <c r="B94">
        <f t="shared" si="19"/>
        <v>9</v>
      </c>
      <c r="C94">
        <f t="shared" si="20"/>
        <v>2020</v>
      </c>
      <c r="D94" s="6">
        <f>'Monthly Data'!AI94</f>
        <v>1510695.8853104587</v>
      </c>
      <c r="E94">
        <f>'Monthly Data'!BP94</f>
        <v>73.599999999999994</v>
      </c>
      <c r="F94">
        <f>'Monthly Data'!BO94</f>
        <v>2</v>
      </c>
      <c r="G94">
        <f>'Monthly Data'!DJ94</f>
        <v>30</v>
      </c>
      <c r="H94">
        <f>'Monthly Data'!DG94</f>
        <v>0</v>
      </c>
      <c r="I94">
        <f>'Monthly Data'!DM94</f>
        <v>0.5</v>
      </c>
      <c r="J94">
        <f>'Monthly Data'!HC94</f>
        <v>33</v>
      </c>
      <c r="L94" s="6">
        <f t="shared" si="21"/>
        <v>-50948.417106676898</v>
      </c>
      <c r="M94" s="6">
        <f t="shared" si="22"/>
        <v>63842.288143615762</v>
      </c>
      <c r="N94" s="6">
        <f t="shared" si="23"/>
        <v>5703.4239028204402</v>
      </c>
      <c r="O94" s="6">
        <f t="shared" si="24"/>
        <v>1575816.892827834</v>
      </c>
      <c r="P94" s="6">
        <f t="shared" si="27"/>
        <v>0</v>
      </c>
      <c r="Q94" s="6">
        <f t="shared" si="28"/>
        <v>-133434.80296625351</v>
      </c>
      <c r="R94" s="6">
        <f t="shared" si="29"/>
        <v>52403.14717173393</v>
      </c>
      <c r="S94" s="6">
        <f t="shared" si="30"/>
        <v>1513382.5319730735</v>
      </c>
      <c r="T94" s="6">
        <f t="shared" si="25"/>
        <v>2686.646662614774</v>
      </c>
      <c r="U94" s="14">
        <f t="shared" si="26"/>
        <v>1.7784166149778379E-3</v>
      </c>
    </row>
    <row r="95" spans="1:21" x14ac:dyDescent="0.25">
      <c r="A95" s="208">
        <v>44105</v>
      </c>
      <c r="B95">
        <f t="shared" si="19"/>
        <v>10</v>
      </c>
      <c r="C95">
        <f t="shared" si="20"/>
        <v>2020</v>
      </c>
      <c r="D95" s="6">
        <f>'Monthly Data'!AI95</f>
        <v>1748531.4353104595</v>
      </c>
      <c r="E95">
        <f>'Monthly Data'!BP95</f>
        <v>387.3</v>
      </c>
      <c r="F95">
        <f>'Monthly Data'!BO95</f>
        <v>0</v>
      </c>
      <c r="G95">
        <f>'Monthly Data'!DJ95</f>
        <v>31</v>
      </c>
      <c r="H95">
        <f>'Monthly Data'!DG95</f>
        <v>0</v>
      </c>
      <c r="I95">
        <f>'Monthly Data'!DM95</f>
        <v>0.5</v>
      </c>
      <c r="J95">
        <f>'Monthly Data'!HC95</f>
        <v>34</v>
      </c>
      <c r="L95" s="6">
        <f t="shared" si="21"/>
        <v>-50948.417106676898</v>
      </c>
      <c r="M95" s="6">
        <f t="shared" si="22"/>
        <v>335952.69290791289</v>
      </c>
      <c r="N95" s="6">
        <f t="shared" si="23"/>
        <v>0</v>
      </c>
      <c r="O95" s="6">
        <f t="shared" si="24"/>
        <v>1628344.1225887618</v>
      </c>
      <c r="P95" s="6">
        <f t="shared" si="27"/>
        <v>0</v>
      </c>
      <c r="Q95" s="6">
        <f t="shared" si="28"/>
        <v>-133434.80296625351</v>
      </c>
      <c r="R95" s="6">
        <f t="shared" si="29"/>
        <v>53991.12132845314</v>
      </c>
      <c r="S95" s="6">
        <f t="shared" si="30"/>
        <v>1833904.7167521974</v>
      </c>
      <c r="T95" s="6">
        <f t="shared" si="25"/>
        <v>85373.281441737898</v>
      </c>
      <c r="U95" s="14">
        <f t="shared" si="26"/>
        <v>4.8825705799552581E-2</v>
      </c>
    </row>
    <row r="96" spans="1:21" x14ac:dyDescent="0.25">
      <c r="A96" s="208">
        <v>44136</v>
      </c>
      <c r="B96">
        <f t="shared" si="19"/>
        <v>11</v>
      </c>
      <c r="C96">
        <f t="shared" si="20"/>
        <v>2020</v>
      </c>
      <c r="D96" s="6">
        <f>'Monthly Data'!AI96</f>
        <v>1870648.8253104624</v>
      </c>
      <c r="E96">
        <f>'Monthly Data'!BP96</f>
        <v>501.4</v>
      </c>
      <c r="F96">
        <f>'Monthly Data'!BO96</f>
        <v>0</v>
      </c>
      <c r="G96">
        <f>'Monthly Data'!DJ96</f>
        <v>30</v>
      </c>
      <c r="H96">
        <f>'Monthly Data'!DG96</f>
        <v>0</v>
      </c>
      <c r="I96">
        <f>'Monthly Data'!DM96</f>
        <v>0.5</v>
      </c>
      <c r="J96">
        <f>'Monthly Data'!HC96</f>
        <v>35</v>
      </c>
      <c r="L96" s="6">
        <f t="shared" si="21"/>
        <v>-50948.417106676898</v>
      </c>
      <c r="M96" s="6">
        <f t="shared" si="22"/>
        <v>434925.58797838242</v>
      </c>
      <c r="N96" s="6">
        <f t="shared" si="23"/>
        <v>0</v>
      </c>
      <c r="O96" s="6">
        <f t="shared" si="24"/>
        <v>1575816.892827834</v>
      </c>
      <c r="P96" s="6">
        <f t="shared" si="27"/>
        <v>0</v>
      </c>
      <c r="Q96" s="6">
        <f t="shared" si="28"/>
        <v>-133434.80296625351</v>
      </c>
      <c r="R96" s="6">
        <f t="shared" si="29"/>
        <v>55579.095485172351</v>
      </c>
      <c r="S96" s="6">
        <f t="shared" si="30"/>
        <v>1881938.3562184582</v>
      </c>
      <c r="T96" s="6">
        <f t="shared" si="25"/>
        <v>11289.530907995766</v>
      </c>
      <c r="U96" s="14">
        <f t="shared" si="26"/>
        <v>6.0350883368619967E-3</v>
      </c>
    </row>
    <row r="97" spans="1:21" x14ac:dyDescent="0.25">
      <c r="A97" s="208">
        <v>44166</v>
      </c>
      <c r="B97">
        <f t="shared" si="19"/>
        <v>12</v>
      </c>
      <c r="C97">
        <f t="shared" si="20"/>
        <v>2020</v>
      </c>
      <c r="D97" s="6">
        <f>'Monthly Data'!AI97</f>
        <v>2082534.8953104634</v>
      </c>
      <c r="E97">
        <f>'Monthly Data'!BP97</f>
        <v>731.8</v>
      </c>
      <c r="F97">
        <f>'Monthly Data'!BO97</f>
        <v>0</v>
      </c>
      <c r="G97">
        <f>'Monthly Data'!DJ97</f>
        <v>31</v>
      </c>
      <c r="H97">
        <f>'Monthly Data'!DG97</f>
        <v>0</v>
      </c>
      <c r="I97">
        <f>'Monthly Data'!DM97</f>
        <v>0.5</v>
      </c>
      <c r="J97">
        <f>'Monthly Data'!HC97</f>
        <v>36</v>
      </c>
      <c r="L97" s="6">
        <f t="shared" si="21"/>
        <v>-50948.417106676898</v>
      </c>
      <c r="M97" s="6">
        <f t="shared" si="22"/>
        <v>634779.70738448389</v>
      </c>
      <c r="N97" s="6">
        <f t="shared" si="23"/>
        <v>0</v>
      </c>
      <c r="O97" s="6">
        <f t="shared" si="24"/>
        <v>1628344.1225887618</v>
      </c>
      <c r="P97" s="6">
        <f t="shared" si="27"/>
        <v>0</v>
      </c>
      <c r="Q97" s="6">
        <f t="shared" si="28"/>
        <v>-133434.80296625351</v>
      </c>
      <c r="R97" s="6">
        <f t="shared" si="29"/>
        <v>57167.069641891561</v>
      </c>
      <c r="S97" s="6">
        <f t="shared" si="30"/>
        <v>2135907.6795422072</v>
      </c>
      <c r="T97" s="6">
        <f t="shared" si="25"/>
        <v>53372.784231743775</v>
      </c>
      <c r="U97" s="14">
        <f t="shared" si="26"/>
        <v>2.5628758659425481E-2</v>
      </c>
    </row>
    <row r="98" spans="1:21" x14ac:dyDescent="0.25">
      <c r="A98" s="208">
        <v>44197</v>
      </c>
      <c r="B98">
        <f t="shared" si="19"/>
        <v>1</v>
      </c>
      <c r="C98">
        <f t="shared" si="20"/>
        <v>2021</v>
      </c>
      <c r="D98" s="6">
        <f>'Monthly Data'!AI98</f>
        <v>2098900.2427803832</v>
      </c>
      <c r="E98">
        <f>'Monthly Data'!BP98</f>
        <v>753.3</v>
      </c>
      <c r="F98">
        <f>'Monthly Data'!BO98</f>
        <v>0</v>
      </c>
      <c r="G98">
        <f>'Monthly Data'!DJ98</f>
        <v>31</v>
      </c>
      <c r="H98">
        <f>'Monthly Data'!DG98</f>
        <v>0</v>
      </c>
      <c r="I98">
        <f>'Monthly Data'!DM98</f>
        <v>0.5</v>
      </c>
      <c r="J98">
        <f>'Monthly Data'!HC98</f>
        <v>37</v>
      </c>
      <c r="L98" s="6">
        <f t="shared" ref="L98:L121" si="31">$X$8</f>
        <v>-50948.417106676898</v>
      </c>
      <c r="M98" s="6">
        <f t="shared" ref="M98:M121" si="32">E98*$X$9</f>
        <v>653429.28883948037</v>
      </c>
      <c r="N98" s="6">
        <f t="shared" ref="N98:N121" si="33">F98*$X$10</f>
        <v>0</v>
      </c>
      <c r="O98" s="6">
        <f t="shared" ref="O98:O121" si="34">G98*$X$11</f>
        <v>1628344.1225887618</v>
      </c>
      <c r="P98" s="6">
        <f t="shared" si="27"/>
        <v>0</v>
      </c>
      <c r="Q98" s="6">
        <f t="shared" si="28"/>
        <v>-133434.80296625351</v>
      </c>
      <c r="R98" s="6">
        <f t="shared" si="29"/>
        <v>58755.043798610772</v>
      </c>
      <c r="S98" s="6">
        <f t="shared" si="30"/>
        <v>2156145.2351539223</v>
      </c>
      <c r="T98" s="6">
        <f t="shared" ref="T98:T121" si="35">S98-D98</f>
        <v>57244.992373539135</v>
      </c>
      <c r="U98" s="14">
        <f t="shared" ref="U98:U121" si="36">ABS(S98-D98)/D98</f>
        <v>2.7273803302679842E-2</v>
      </c>
    </row>
    <row r="99" spans="1:21" x14ac:dyDescent="0.25">
      <c r="A99" s="208">
        <v>44228</v>
      </c>
      <c r="B99">
        <f t="shared" si="19"/>
        <v>2</v>
      </c>
      <c r="C99">
        <f t="shared" si="20"/>
        <v>2021</v>
      </c>
      <c r="D99" s="6">
        <f>'Monthly Data'!AI99</f>
        <v>2183851.59278038</v>
      </c>
      <c r="E99">
        <f>'Monthly Data'!BP99</f>
        <v>883.4</v>
      </c>
      <c r="F99">
        <f>'Monthly Data'!BO99</f>
        <v>0</v>
      </c>
      <c r="G99">
        <f>'Monthly Data'!DJ99</f>
        <v>28</v>
      </c>
      <c r="H99">
        <f>'Monthly Data'!DG99</f>
        <v>0</v>
      </c>
      <c r="I99">
        <f>'Monthly Data'!DM99</f>
        <v>0.5</v>
      </c>
      <c r="J99">
        <f>'Monthly Data'!HC99</f>
        <v>38</v>
      </c>
      <c r="L99" s="6">
        <f t="shared" si="31"/>
        <v>-50948.417106676898</v>
      </c>
      <c r="M99" s="6">
        <f t="shared" si="32"/>
        <v>766280.94220204034</v>
      </c>
      <c r="N99" s="6">
        <f t="shared" si="33"/>
        <v>0</v>
      </c>
      <c r="O99" s="6">
        <f t="shared" si="34"/>
        <v>1470762.4333059785</v>
      </c>
      <c r="P99" s="6">
        <f t="shared" si="27"/>
        <v>0</v>
      </c>
      <c r="Q99" s="6">
        <f t="shared" si="28"/>
        <v>-133434.80296625351</v>
      </c>
      <c r="R99" s="6">
        <f t="shared" si="29"/>
        <v>60343.017955329982</v>
      </c>
      <c r="S99" s="6">
        <f t="shared" si="30"/>
        <v>2113003.1733904183</v>
      </c>
      <c r="T99" s="6">
        <f t="shared" si="35"/>
        <v>-70848.419389961753</v>
      </c>
      <c r="U99" s="14">
        <f t="shared" si="36"/>
        <v>3.2441956964557643E-2</v>
      </c>
    </row>
    <row r="100" spans="1:21" x14ac:dyDescent="0.25">
      <c r="A100" s="208">
        <v>44256</v>
      </c>
      <c r="B100">
        <f t="shared" si="19"/>
        <v>3</v>
      </c>
      <c r="C100">
        <f t="shared" si="20"/>
        <v>2021</v>
      </c>
      <c r="D100" s="6">
        <f>'Monthly Data'!AI100</f>
        <v>1927780.392780382</v>
      </c>
      <c r="E100">
        <f>'Monthly Data'!BP100</f>
        <v>453.4</v>
      </c>
      <c r="F100">
        <f>'Monthly Data'!BO100</f>
        <v>0</v>
      </c>
      <c r="G100">
        <f>'Monthly Data'!DJ100</f>
        <v>31</v>
      </c>
      <c r="H100">
        <f>'Monthly Data'!DG100</f>
        <v>1</v>
      </c>
      <c r="I100">
        <f>'Monthly Data'!DM100</f>
        <v>0.5</v>
      </c>
      <c r="J100">
        <f>'Monthly Data'!HC100</f>
        <v>39</v>
      </c>
      <c r="L100" s="6">
        <f t="shared" si="31"/>
        <v>-50948.417106676898</v>
      </c>
      <c r="M100" s="6">
        <f t="shared" si="32"/>
        <v>393289.31310211122</v>
      </c>
      <c r="N100" s="6">
        <f t="shared" si="33"/>
        <v>0</v>
      </c>
      <c r="O100" s="6">
        <f t="shared" si="34"/>
        <v>1628344.1225887618</v>
      </c>
      <c r="P100" s="6">
        <f t="shared" si="27"/>
        <v>-35517.158374525803</v>
      </c>
      <c r="Q100" s="6">
        <f t="shared" si="28"/>
        <v>-133434.80296625351</v>
      </c>
      <c r="R100" s="6">
        <f t="shared" si="29"/>
        <v>61930.992112049193</v>
      </c>
      <c r="S100" s="6">
        <f t="shared" si="30"/>
        <v>1863664.0493554659</v>
      </c>
      <c r="T100" s="6">
        <f t="shared" si="35"/>
        <v>-64116.343424916035</v>
      </c>
      <c r="U100" s="14">
        <f t="shared" si="36"/>
        <v>3.325915320284116E-2</v>
      </c>
    </row>
    <row r="101" spans="1:21" x14ac:dyDescent="0.25">
      <c r="A101" s="208">
        <v>44287</v>
      </c>
      <c r="B101">
        <f t="shared" si="19"/>
        <v>4</v>
      </c>
      <c r="C101">
        <f t="shared" si="20"/>
        <v>2021</v>
      </c>
      <c r="D101" s="6">
        <f>'Monthly Data'!AI101</f>
        <v>1618795.2527803814</v>
      </c>
      <c r="E101">
        <f>'Monthly Data'!BP101</f>
        <v>306.60000000000002</v>
      </c>
      <c r="F101">
        <f>'Monthly Data'!BO101</f>
        <v>0</v>
      </c>
      <c r="G101">
        <f>'Monthly Data'!DJ101</f>
        <v>30</v>
      </c>
      <c r="H101">
        <f>'Monthly Data'!DG101</f>
        <v>1</v>
      </c>
      <c r="I101">
        <f>'Monthly Data'!DM101</f>
        <v>0.5</v>
      </c>
      <c r="J101">
        <f>'Monthly Data'!HC101</f>
        <v>40</v>
      </c>
      <c r="L101" s="6">
        <f t="shared" si="31"/>
        <v>-50948.417106676898</v>
      </c>
      <c r="M101" s="6">
        <f t="shared" si="32"/>
        <v>265951.70577218203</v>
      </c>
      <c r="N101" s="6">
        <f t="shared" si="33"/>
        <v>0</v>
      </c>
      <c r="O101" s="6">
        <f t="shared" si="34"/>
        <v>1575816.892827834</v>
      </c>
      <c r="P101" s="6">
        <f t="shared" si="27"/>
        <v>-35517.158374525803</v>
      </c>
      <c r="Q101" s="6">
        <f t="shared" si="28"/>
        <v>-133434.80296625351</v>
      </c>
      <c r="R101" s="6">
        <f t="shared" si="29"/>
        <v>63518.966268768403</v>
      </c>
      <c r="S101" s="6">
        <f t="shared" si="30"/>
        <v>1685387.186421328</v>
      </c>
      <c r="T101" s="6">
        <f t="shared" si="35"/>
        <v>66591.933640946634</v>
      </c>
      <c r="U101" s="14">
        <f t="shared" si="36"/>
        <v>4.1136724070923024E-2</v>
      </c>
    </row>
    <row r="102" spans="1:21" x14ac:dyDescent="0.25">
      <c r="A102" s="208">
        <v>44317</v>
      </c>
      <c r="B102">
        <f t="shared" si="19"/>
        <v>5</v>
      </c>
      <c r="C102">
        <f t="shared" si="20"/>
        <v>2021</v>
      </c>
      <c r="D102" s="6">
        <f>'Monthly Data'!AI102</f>
        <v>1599132.0827803826</v>
      </c>
      <c r="E102">
        <f>'Monthly Data'!BP102</f>
        <v>121.8</v>
      </c>
      <c r="F102">
        <f>'Monthly Data'!BO102</f>
        <v>16.8</v>
      </c>
      <c r="G102">
        <f>'Monthly Data'!DJ102</f>
        <v>31</v>
      </c>
      <c r="H102">
        <f>'Monthly Data'!DG102</f>
        <v>1</v>
      </c>
      <c r="I102">
        <f>'Monthly Data'!DM102</f>
        <v>0.5</v>
      </c>
      <c r="J102">
        <f>'Monthly Data'!HC102</f>
        <v>41</v>
      </c>
      <c r="L102" s="6">
        <f t="shared" si="31"/>
        <v>-50948.417106676898</v>
      </c>
      <c r="M102" s="6">
        <f t="shared" si="32"/>
        <v>105652.04749853804</v>
      </c>
      <c r="N102" s="6">
        <f t="shared" si="33"/>
        <v>47908.760783691701</v>
      </c>
      <c r="O102" s="6">
        <f t="shared" si="34"/>
        <v>1628344.1225887618</v>
      </c>
      <c r="P102" s="6">
        <f t="shared" si="27"/>
        <v>-35517.158374525803</v>
      </c>
      <c r="Q102" s="6">
        <f t="shared" si="28"/>
        <v>-133434.80296625351</v>
      </c>
      <c r="R102" s="6">
        <f t="shared" si="29"/>
        <v>65106.940425487606</v>
      </c>
      <c r="S102" s="6">
        <f t="shared" si="30"/>
        <v>1627111.4928490231</v>
      </c>
      <c r="T102" s="6">
        <f t="shared" si="35"/>
        <v>27979.410068640485</v>
      </c>
      <c r="U102" s="14">
        <f t="shared" si="36"/>
        <v>1.749662230526523E-2</v>
      </c>
    </row>
    <row r="103" spans="1:21" x14ac:dyDescent="0.25">
      <c r="A103" s="208">
        <v>44348</v>
      </c>
      <c r="B103">
        <f t="shared" si="19"/>
        <v>6</v>
      </c>
      <c r="C103">
        <f t="shared" si="20"/>
        <v>2021</v>
      </c>
      <c r="D103" s="6">
        <f>'Monthly Data'!AI103</f>
        <v>1758207.1527803817</v>
      </c>
      <c r="E103">
        <f>'Monthly Data'!BP103</f>
        <v>4.4000000000000004</v>
      </c>
      <c r="F103">
        <f>'Monthly Data'!BO103</f>
        <v>127</v>
      </c>
      <c r="G103">
        <f>'Monthly Data'!DJ103</f>
        <v>30</v>
      </c>
      <c r="H103">
        <f>'Monthly Data'!DG103</f>
        <v>0</v>
      </c>
      <c r="I103">
        <f>'Monthly Data'!DM103</f>
        <v>0.5</v>
      </c>
      <c r="J103">
        <f>'Monthly Data'!HC103</f>
        <v>42</v>
      </c>
      <c r="L103" s="6">
        <f t="shared" si="31"/>
        <v>-50948.417106676898</v>
      </c>
      <c r="M103" s="6">
        <f t="shared" si="32"/>
        <v>3816.6585303248557</v>
      </c>
      <c r="N103" s="6">
        <f t="shared" si="33"/>
        <v>362167.41782909795</v>
      </c>
      <c r="O103" s="6">
        <f t="shared" si="34"/>
        <v>1575816.892827834</v>
      </c>
      <c r="P103" s="6">
        <f t="shared" si="27"/>
        <v>0</v>
      </c>
      <c r="Q103" s="6">
        <f t="shared" si="28"/>
        <v>-133434.80296625351</v>
      </c>
      <c r="R103" s="6">
        <f t="shared" si="29"/>
        <v>66694.914582206824</v>
      </c>
      <c r="S103" s="6">
        <f t="shared" si="30"/>
        <v>1824112.6636965333</v>
      </c>
      <c r="T103" s="6">
        <f t="shared" si="35"/>
        <v>65905.510916151572</v>
      </c>
      <c r="U103" s="14">
        <f t="shared" si="36"/>
        <v>3.748449709804124E-2</v>
      </c>
    </row>
    <row r="104" spans="1:21" x14ac:dyDescent="0.25">
      <c r="A104" s="208">
        <v>44378</v>
      </c>
      <c r="B104">
        <f t="shared" si="19"/>
        <v>7</v>
      </c>
      <c r="C104">
        <f t="shared" si="20"/>
        <v>2021</v>
      </c>
      <c r="D104" s="6">
        <f>'Monthly Data'!AI104</f>
        <v>1991472.0927803791</v>
      </c>
      <c r="E104">
        <f>'Monthly Data'!BP104</f>
        <v>0</v>
      </c>
      <c r="F104">
        <f>'Monthly Data'!BO104</f>
        <v>173.6</v>
      </c>
      <c r="G104">
        <f>'Monthly Data'!DJ104</f>
        <v>31</v>
      </c>
      <c r="H104">
        <f>'Monthly Data'!DG104</f>
        <v>0</v>
      </c>
      <c r="I104">
        <f>'Monthly Data'!DM104</f>
        <v>0.5</v>
      </c>
      <c r="J104">
        <f>'Monthly Data'!HC104</f>
        <v>43</v>
      </c>
      <c r="L104" s="6">
        <f t="shared" si="31"/>
        <v>-50948.417106676898</v>
      </c>
      <c r="M104" s="6">
        <f t="shared" si="32"/>
        <v>0</v>
      </c>
      <c r="N104" s="6">
        <f t="shared" si="33"/>
        <v>495057.19476481416</v>
      </c>
      <c r="O104" s="6">
        <f t="shared" si="34"/>
        <v>1628344.1225887618</v>
      </c>
      <c r="P104" s="6">
        <f t="shared" si="27"/>
        <v>0</v>
      </c>
      <c r="Q104" s="6">
        <f t="shared" si="28"/>
        <v>-133434.80296625351</v>
      </c>
      <c r="R104" s="6">
        <f t="shared" si="29"/>
        <v>68282.888738926034</v>
      </c>
      <c r="S104" s="6">
        <f t="shared" si="30"/>
        <v>2007300.9860195715</v>
      </c>
      <c r="T104" s="6">
        <f t="shared" si="35"/>
        <v>15828.893239192432</v>
      </c>
      <c r="U104" s="14">
        <f t="shared" si="36"/>
        <v>7.9483379639495918E-3</v>
      </c>
    </row>
    <row r="105" spans="1:21" x14ac:dyDescent="0.25">
      <c r="A105" s="208">
        <v>44409</v>
      </c>
      <c r="B105">
        <f t="shared" si="19"/>
        <v>8</v>
      </c>
      <c r="C105">
        <f t="shared" si="20"/>
        <v>2021</v>
      </c>
      <c r="D105" s="6">
        <f>'Monthly Data'!AI105</f>
        <v>1856252.3027803819</v>
      </c>
      <c r="E105">
        <f>'Monthly Data'!BP105</f>
        <v>1</v>
      </c>
      <c r="F105">
        <f>'Monthly Data'!BO105</f>
        <v>121.4</v>
      </c>
      <c r="G105">
        <f>'Monthly Data'!DJ105</f>
        <v>31</v>
      </c>
      <c r="H105">
        <f>'Monthly Data'!DG105</f>
        <v>0</v>
      </c>
      <c r="I105">
        <f>'Monthly Data'!DM105</f>
        <v>0.5</v>
      </c>
      <c r="J105">
        <f>'Monthly Data'!HC105</f>
        <v>44</v>
      </c>
      <c r="L105" s="6">
        <f t="shared" si="31"/>
        <v>-50948.417106676898</v>
      </c>
      <c r="M105" s="6">
        <f t="shared" si="32"/>
        <v>867.42239325564901</v>
      </c>
      <c r="N105" s="6">
        <f t="shared" si="33"/>
        <v>346197.83090120071</v>
      </c>
      <c r="O105" s="6">
        <f t="shared" si="34"/>
        <v>1628344.1225887618</v>
      </c>
      <c r="P105" s="6">
        <f t="shared" si="27"/>
        <v>0</v>
      </c>
      <c r="Q105" s="6">
        <f t="shared" si="28"/>
        <v>-133434.80296625351</v>
      </c>
      <c r="R105" s="6">
        <f t="shared" si="29"/>
        <v>69870.862895645245</v>
      </c>
      <c r="S105" s="6">
        <f t="shared" si="30"/>
        <v>1860897.0187059329</v>
      </c>
      <c r="T105" s="6">
        <f t="shared" si="35"/>
        <v>4644.7159255510196</v>
      </c>
      <c r="U105" s="14">
        <f t="shared" si="36"/>
        <v>2.5022007614988254E-3</v>
      </c>
    </row>
    <row r="106" spans="1:21" x14ac:dyDescent="0.25">
      <c r="A106" s="208">
        <v>44440</v>
      </c>
      <c r="B106">
        <f t="shared" si="19"/>
        <v>9</v>
      </c>
      <c r="C106">
        <f t="shared" si="20"/>
        <v>2021</v>
      </c>
      <c r="D106" s="6">
        <f>'Monthly Data'!AI106</f>
        <v>1586001.8127803816</v>
      </c>
      <c r="E106">
        <f>'Monthly Data'!BP106</f>
        <v>15.9</v>
      </c>
      <c r="F106">
        <f>'Monthly Data'!BO106</f>
        <v>23.3</v>
      </c>
      <c r="G106">
        <f>'Monthly Data'!DJ106</f>
        <v>30</v>
      </c>
      <c r="H106">
        <f>'Monthly Data'!DG106</f>
        <v>0</v>
      </c>
      <c r="I106">
        <f>'Monthly Data'!DM106</f>
        <v>0.5</v>
      </c>
      <c r="J106">
        <f>'Monthly Data'!HC106</f>
        <v>45</v>
      </c>
      <c r="L106" s="6">
        <f t="shared" si="31"/>
        <v>-50948.417106676898</v>
      </c>
      <c r="M106" s="6">
        <f t="shared" si="32"/>
        <v>13792.01605276482</v>
      </c>
      <c r="N106" s="6">
        <f t="shared" si="33"/>
        <v>66444.888467858123</v>
      </c>
      <c r="O106" s="6">
        <f t="shared" si="34"/>
        <v>1575816.892827834</v>
      </c>
      <c r="P106" s="6">
        <f t="shared" si="27"/>
        <v>0</v>
      </c>
      <c r="Q106" s="6">
        <f t="shared" si="28"/>
        <v>-133434.80296625351</v>
      </c>
      <c r="R106" s="6">
        <f t="shared" si="29"/>
        <v>71458.837052364455</v>
      </c>
      <c r="S106" s="6">
        <f t="shared" si="30"/>
        <v>1543129.4143278908</v>
      </c>
      <c r="T106" s="6">
        <f t="shared" si="35"/>
        <v>-42872.398452490801</v>
      </c>
      <c r="U106" s="14">
        <f t="shared" si="36"/>
        <v>2.703174618529107E-2</v>
      </c>
    </row>
    <row r="107" spans="1:21" x14ac:dyDescent="0.25">
      <c r="A107" s="208">
        <v>44470</v>
      </c>
      <c r="B107">
        <f t="shared" si="19"/>
        <v>10</v>
      </c>
      <c r="C107">
        <f t="shared" si="20"/>
        <v>2021</v>
      </c>
      <c r="D107" s="6">
        <f>'Monthly Data'!AI107</f>
        <v>1660871.8427803819</v>
      </c>
      <c r="E107">
        <f>'Monthly Data'!BP107</f>
        <v>167.9</v>
      </c>
      <c r="F107">
        <f>'Monthly Data'!BO107</f>
        <v>9.8000000000000007</v>
      </c>
      <c r="G107">
        <f>'Monthly Data'!DJ107</f>
        <v>31</v>
      </c>
      <c r="H107">
        <f>'Monthly Data'!DG107</f>
        <v>0</v>
      </c>
      <c r="I107">
        <f>'Monthly Data'!DM107</f>
        <v>0.5</v>
      </c>
      <c r="J107">
        <f>'Monthly Data'!HC107</f>
        <v>46</v>
      </c>
      <c r="L107" s="6">
        <f t="shared" si="31"/>
        <v>-50948.417106676898</v>
      </c>
      <c r="M107" s="6">
        <f t="shared" si="32"/>
        <v>145640.21982762348</v>
      </c>
      <c r="N107" s="6">
        <f t="shared" si="33"/>
        <v>27946.77712382016</v>
      </c>
      <c r="O107" s="6">
        <f t="shared" si="34"/>
        <v>1628344.1225887618</v>
      </c>
      <c r="P107" s="6">
        <f t="shared" si="27"/>
        <v>0</v>
      </c>
      <c r="Q107" s="6">
        <f t="shared" si="28"/>
        <v>-133434.80296625351</v>
      </c>
      <c r="R107" s="6">
        <f t="shared" si="29"/>
        <v>73046.811209083666</v>
      </c>
      <c r="S107" s="6">
        <f t="shared" si="30"/>
        <v>1690594.7106763588</v>
      </c>
      <c r="T107" s="6">
        <f t="shared" si="35"/>
        <v>29722.867895976873</v>
      </c>
      <c r="U107" s="14">
        <f t="shared" si="36"/>
        <v>1.789594304050535E-2</v>
      </c>
    </row>
    <row r="108" spans="1:21" x14ac:dyDescent="0.25">
      <c r="A108" s="208">
        <v>44501</v>
      </c>
      <c r="B108">
        <f t="shared" si="19"/>
        <v>11</v>
      </c>
      <c r="C108">
        <f t="shared" si="20"/>
        <v>2021</v>
      </c>
      <c r="D108" s="6">
        <f>'Monthly Data'!AI108</f>
        <v>1877917.7827803805</v>
      </c>
      <c r="E108">
        <f>'Monthly Data'!BP108</f>
        <v>486.6</v>
      </c>
      <c r="F108">
        <f>'Monthly Data'!BO108</f>
        <v>0</v>
      </c>
      <c r="G108">
        <f>'Monthly Data'!DJ108</f>
        <v>30</v>
      </c>
      <c r="H108">
        <f>'Monthly Data'!DG108</f>
        <v>0</v>
      </c>
      <c r="I108">
        <f>'Monthly Data'!DM108</f>
        <v>0.5</v>
      </c>
      <c r="J108">
        <f>'Monthly Data'!HC108</f>
        <v>47</v>
      </c>
      <c r="L108" s="6">
        <f t="shared" si="31"/>
        <v>-50948.417106676898</v>
      </c>
      <c r="M108" s="6">
        <f t="shared" si="32"/>
        <v>422087.73655819881</v>
      </c>
      <c r="N108" s="6">
        <f t="shared" si="33"/>
        <v>0</v>
      </c>
      <c r="O108" s="6">
        <f t="shared" si="34"/>
        <v>1575816.892827834</v>
      </c>
      <c r="P108" s="6">
        <f t="shared" si="27"/>
        <v>0</v>
      </c>
      <c r="Q108" s="6">
        <f t="shared" si="28"/>
        <v>-133434.80296625351</v>
      </c>
      <c r="R108" s="6">
        <f t="shared" si="29"/>
        <v>74634.785365802876</v>
      </c>
      <c r="S108" s="6">
        <f t="shared" si="30"/>
        <v>1888156.1946789052</v>
      </c>
      <c r="T108" s="6">
        <f t="shared" si="35"/>
        <v>10238.411898524733</v>
      </c>
      <c r="U108" s="14">
        <f t="shared" si="36"/>
        <v>5.4520022081936369E-3</v>
      </c>
    </row>
    <row r="109" spans="1:21" x14ac:dyDescent="0.25">
      <c r="A109" s="208">
        <v>44531</v>
      </c>
      <c r="B109">
        <f t="shared" si="19"/>
        <v>12</v>
      </c>
      <c r="C109">
        <f t="shared" si="20"/>
        <v>2021</v>
      </c>
      <c r="D109" s="6">
        <f>'Monthly Data'!AI109</f>
        <v>2282130.2227803823</v>
      </c>
      <c r="E109">
        <f>'Monthly Data'!BP109</f>
        <v>819.8</v>
      </c>
      <c r="F109">
        <f>'Monthly Data'!BO109</f>
        <v>0</v>
      </c>
      <c r="G109">
        <f>'Monthly Data'!DJ109</f>
        <v>31</v>
      </c>
      <c r="H109">
        <f>'Monthly Data'!DG109</f>
        <v>0</v>
      </c>
      <c r="I109">
        <f>'Monthly Data'!DM109</f>
        <v>0.5</v>
      </c>
      <c r="J109">
        <f>'Monthly Data'!HC109</f>
        <v>48</v>
      </c>
      <c r="L109" s="6">
        <f t="shared" si="31"/>
        <v>-50948.417106676898</v>
      </c>
      <c r="M109" s="6">
        <f t="shared" si="32"/>
        <v>711112.87799098098</v>
      </c>
      <c r="N109" s="6">
        <f t="shared" si="33"/>
        <v>0</v>
      </c>
      <c r="O109" s="6">
        <f t="shared" si="34"/>
        <v>1628344.1225887618</v>
      </c>
      <c r="P109" s="6">
        <f t="shared" si="27"/>
        <v>0</v>
      </c>
      <c r="Q109" s="6">
        <f t="shared" si="28"/>
        <v>-133434.80296625351</v>
      </c>
      <c r="R109" s="6">
        <f t="shared" si="29"/>
        <v>76222.759522522072</v>
      </c>
      <c r="S109" s="6">
        <f t="shared" si="30"/>
        <v>2231296.5400293344</v>
      </c>
      <c r="T109" s="6">
        <f t="shared" si="35"/>
        <v>-50833.682751047891</v>
      </c>
      <c r="U109" s="14">
        <f t="shared" si="36"/>
        <v>2.2274663489235864E-2</v>
      </c>
    </row>
    <row r="110" spans="1:21" x14ac:dyDescent="0.25">
      <c r="A110" s="208">
        <v>44562</v>
      </c>
      <c r="B110">
        <f t="shared" ref="B110:B121" si="37">MONTH(A110)</f>
        <v>1</v>
      </c>
      <c r="C110">
        <f t="shared" ref="C110:C121" si="38">YEAR(A110)</f>
        <v>2022</v>
      </c>
      <c r="D110" s="6">
        <f>'Monthly Data'!AI110</f>
        <v>2541117.4178024647</v>
      </c>
      <c r="E110">
        <f>'Monthly Data'!BP110</f>
        <v>1050.7</v>
      </c>
      <c r="F110">
        <f>'Monthly Data'!BO110</f>
        <v>0</v>
      </c>
      <c r="G110">
        <f>'Monthly Data'!DJ110</f>
        <v>31</v>
      </c>
      <c r="H110">
        <f>'Monthly Data'!DG110</f>
        <v>0</v>
      </c>
      <c r="I110">
        <f>'Monthly Data'!DM110</f>
        <v>0.25</v>
      </c>
      <c r="J110">
        <f>'Monthly Data'!HC110</f>
        <v>49</v>
      </c>
      <c r="L110" s="6">
        <f t="shared" si="31"/>
        <v>-50948.417106676898</v>
      </c>
      <c r="M110" s="6">
        <f t="shared" si="32"/>
        <v>911400.70859371044</v>
      </c>
      <c r="N110" s="6">
        <f t="shared" si="33"/>
        <v>0</v>
      </c>
      <c r="O110" s="6">
        <f t="shared" si="34"/>
        <v>1628344.1225887618</v>
      </c>
      <c r="P110" s="6">
        <f t="shared" si="27"/>
        <v>0</v>
      </c>
      <c r="Q110" s="6">
        <f t="shared" si="28"/>
        <v>-66717.401483126756</v>
      </c>
      <c r="R110" s="6">
        <f t="shared" si="29"/>
        <v>77810.733679241283</v>
      </c>
      <c r="S110" s="6">
        <f t="shared" si="30"/>
        <v>2499889.7462719101</v>
      </c>
      <c r="T110" s="6">
        <f t="shared" si="35"/>
        <v>-41227.671530554537</v>
      </c>
      <c r="U110" s="14">
        <f t="shared" si="36"/>
        <v>1.6224229247229296E-2</v>
      </c>
    </row>
    <row r="111" spans="1:21" x14ac:dyDescent="0.25">
      <c r="A111" s="208">
        <v>44593</v>
      </c>
      <c r="B111">
        <f t="shared" si="37"/>
        <v>2</v>
      </c>
      <c r="C111">
        <f t="shared" si="38"/>
        <v>2022</v>
      </c>
      <c r="D111" s="6">
        <f>'Monthly Data'!AI111</f>
        <v>2290230.3378024646</v>
      </c>
      <c r="E111">
        <f>'Monthly Data'!BP111</f>
        <v>929.8</v>
      </c>
      <c r="F111">
        <f>'Monthly Data'!BO111</f>
        <v>0</v>
      </c>
      <c r="G111">
        <f>'Monthly Data'!DJ111</f>
        <v>28</v>
      </c>
      <c r="H111">
        <f>'Monthly Data'!DG111</f>
        <v>0</v>
      </c>
      <c r="I111">
        <f>'Monthly Data'!DM111</f>
        <v>0.25</v>
      </c>
      <c r="J111">
        <f>'Monthly Data'!HC111</f>
        <v>50</v>
      </c>
      <c r="L111" s="6">
        <f t="shared" si="31"/>
        <v>-50948.417106676898</v>
      </c>
      <c r="M111" s="6">
        <f t="shared" si="32"/>
        <v>806529.34124910238</v>
      </c>
      <c r="N111" s="6">
        <f t="shared" si="33"/>
        <v>0</v>
      </c>
      <c r="O111" s="6">
        <f t="shared" si="34"/>
        <v>1470762.4333059785</v>
      </c>
      <c r="P111" s="6">
        <f t="shared" si="27"/>
        <v>0</v>
      </c>
      <c r="Q111" s="6">
        <f t="shared" si="28"/>
        <v>-66717.401483126756</v>
      </c>
      <c r="R111" s="6">
        <f t="shared" si="29"/>
        <v>79398.707835960493</v>
      </c>
      <c r="S111" s="6">
        <f t="shared" si="30"/>
        <v>2239024.6638012379</v>
      </c>
      <c r="T111" s="6">
        <f t="shared" si="35"/>
        <v>-51205.674001226667</v>
      </c>
      <c r="U111" s="14">
        <f t="shared" si="36"/>
        <v>2.2358307440097855E-2</v>
      </c>
    </row>
    <row r="112" spans="1:21" x14ac:dyDescent="0.25">
      <c r="A112" s="208">
        <v>44621</v>
      </c>
      <c r="B112">
        <f t="shared" si="37"/>
        <v>3</v>
      </c>
      <c r="C112">
        <f t="shared" si="38"/>
        <v>2022</v>
      </c>
      <c r="D112" s="6">
        <f>'Monthly Data'!AI112</f>
        <v>2172609.9378024689</v>
      </c>
      <c r="E112">
        <f>'Monthly Data'!BP112</f>
        <v>647.1</v>
      </c>
      <c r="F112">
        <f>'Monthly Data'!BO112</f>
        <v>0</v>
      </c>
      <c r="G112">
        <f>'Monthly Data'!DJ112</f>
        <v>31</v>
      </c>
      <c r="H112">
        <f>'Monthly Data'!DG112</f>
        <v>1</v>
      </c>
      <c r="I112">
        <f>'Monthly Data'!DM112</f>
        <v>0.25</v>
      </c>
      <c r="J112">
        <f>'Monthly Data'!HC112</f>
        <v>51</v>
      </c>
      <c r="L112" s="6">
        <f t="shared" si="31"/>
        <v>-50948.417106676898</v>
      </c>
      <c r="M112" s="6">
        <f t="shared" si="32"/>
        <v>561309.03067573055</v>
      </c>
      <c r="N112" s="6">
        <f t="shared" si="33"/>
        <v>0</v>
      </c>
      <c r="O112" s="6">
        <f t="shared" si="34"/>
        <v>1628344.1225887618</v>
      </c>
      <c r="P112" s="6">
        <f t="shared" si="27"/>
        <v>-35517.158374525803</v>
      </c>
      <c r="Q112" s="6">
        <f t="shared" si="28"/>
        <v>-66717.401483126756</v>
      </c>
      <c r="R112" s="6">
        <f t="shared" si="29"/>
        <v>80986.681992679703</v>
      </c>
      <c r="S112" s="6">
        <f t="shared" si="30"/>
        <v>2117456.8582928427</v>
      </c>
      <c r="T112" s="6">
        <f t="shared" si="35"/>
        <v>-55153.079509626143</v>
      </c>
      <c r="U112" s="14">
        <f t="shared" si="36"/>
        <v>2.5385633449422525E-2</v>
      </c>
    </row>
    <row r="113" spans="1:25" x14ac:dyDescent="0.25">
      <c r="A113" s="208">
        <v>44652</v>
      </c>
      <c r="B113">
        <f t="shared" si="37"/>
        <v>4</v>
      </c>
      <c r="C113">
        <f t="shared" si="38"/>
        <v>2022</v>
      </c>
      <c r="D113" s="6">
        <f>'Monthly Data'!AI113</f>
        <v>1844601.0778024667</v>
      </c>
      <c r="E113">
        <f>'Monthly Data'!BP113</f>
        <v>438.2</v>
      </c>
      <c r="F113">
        <f>'Monthly Data'!BO113</f>
        <v>0</v>
      </c>
      <c r="G113">
        <f>'Monthly Data'!DJ113</f>
        <v>30</v>
      </c>
      <c r="H113">
        <f>'Monthly Data'!DG113</f>
        <v>1</v>
      </c>
      <c r="I113">
        <f>'Monthly Data'!DM113</f>
        <v>0.25</v>
      </c>
      <c r="J113">
        <f>'Monthly Data'!HC113</f>
        <v>52</v>
      </c>
      <c r="L113" s="6">
        <f t="shared" si="31"/>
        <v>-50948.417106676898</v>
      </c>
      <c r="M113" s="6">
        <f t="shared" si="32"/>
        <v>380104.49272462539</v>
      </c>
      <c r="N113" s="6">
        <f t="shared" si="33"/>
        <v>0</v>
      </c>
      <c r="O113" s="6">
        <f t="shared" si="34"/>
        <v>1575816.892827834</v>
      </c>
      <c r="P113" s="6">
        <f t="shared" si="27"/>
        <v>-35517.158374525803</v>
      </c>
      <c r="Q113" s="6">
        <f t="shared" si="28"/>
        <v>-66717.401483126756</v>
      </c>
      <c r="R113" s="6">
        <f t="shared" si="29"/>
        <v>82574.656149398914</v>
      </c>
      <c r="S113" s="6">
        <f t="shared" si="30"/>
        <v>1885313.064737529</v>
      </c>
      <c r="T113" s="6">
        <f t="shared" si="35"/>
        <v>40711.986935062334</v>
      </c>
      <c r="U113" s="14">
        <f t="shared" si="36"/>
        <v>2.2070889703460356E-2</v>
      </c>
    </row>
    <row r="114" spans="1:25" x14ac:dyDescent="0.25">
      <c r="A114" s="208">
        <v>44682</v>
      </c>
      <c r="B114">
        <f t="shared" si="37"/>
        <v>5</v>
      </c>
      <c r="C114">
        <f t="shared" si="38"/>
        <v>2022</v>
      </c>
      <c r="D114" s="6">
        <f>'Monthly Data'!AI114</f>
        <v>1769502.6678024698</v>
      </c>
      <c r="E114">
        <f>'Monthly Data'!BP114</f>
        <v>115.6</v>
      </c>
      <c r="F114">
        <f>'Monthly Data'!BO114</f>
        <v>6.5</v>
      </c>
      <c r="G114">
        <f>'Monthly Data'!DJ114</f>
        <v>31</v>
      </c>
      <c r="H114">
        <f>'Monthly Data'!DG114</f>
        <v>1</v>
      </c>
      <c r="I114">
        <f>'Monthly Data'!DM114</f>
        <v>0.25</v>
      </c>
      <c r="J114">
        <f>'Monthly Data'!HC114</f>
        <v>53</v>
      </c>
      <c r="L114" s="6">
        <f t="shared" si="31"/>
        <v>-50948.417106676898</v>
      </c>
      <c r="M114" s="6">
        <f t="shared" si="32"/>
        <v>100274.02866035303</v>
      </c>
      <c r="N114" s="6">
        <f t="shared" si="33"/>
        <v>18536.127684166429</v>
      </c>
      <c r="O114" s="6">
        <f t="shared" si="34"/>
        <v>1628344.1225887618</v>
      </c>
      <c r="P114" s="6">
        <f t="shared" si="27"/>
        <v>-35517.158374525803</v>
      </c>
      <c r="Q114" s="6">
        <f t="shared" si="28"/>
        <v>-66717.401483126756</v>
      </c>
      <c r="R114" s="6">
        <f t="shared" si="29"/>
        <v>84162.630306118124</v>
      </c>
      <c r="S114" s="6">
        <f t="shared" si="30"/>
        <v>1678133.9322750701</v>
      </c>
      <c r="T114" s="6">
        <f t="shared" si="35"/>
        <v>-91368.735527399695</v>
      </c>
      <c r="U114" s="14">
        <f t="shared" si="36"/>
        <v>5.1635262941349361E-2</v>
      </c>
    </row>
    <row r="115" spans="1:25" x14ac:dyDescent="0.25">
      <c r="A115" s="208">
        <v>44713</v>
      </c>
      <c r="B115">
        <f t="shared" si="37"/>
        <v>6</v>
      </c>
      <c r="C115">
        <f t="shared" si="38"/>
        <v>2022</v>
      </c>
      <c r="D115" s="6">
        <f>'Monthly Data'!AI115</f>
        <v>1758129.9278024677</v>
      </c>
      <c r="E115">
        <f>'Monthly Data'!BP115</f>
        <v>21.8</v>
      </c>
      <c r="F115">
        <f>'Monthly Data'!BO115</f>
        <v>51.38</v>
      </c>
      <c r="G115">
        <f>'Monthly Data'!DJ115</f>
        <v>30</v>
      </c>
      <c r="H115">
        <f>'Monthly Data'!DG115</f>
        <v>0</v>
      </c>
      <c r="I115">
        <f>'Monthly Data'!DM115</f>
        <v>0.25</v>
      </c>
      <c r="J115">
        <f>'Monthly Data'!HC115</f>
        <v>54</v>
      </c>
      <c r="L115" s="6">
        <f t="shared" si="31"/>
        <v>-50948.417106676898</v>
      </c>
      <c r="M115" s="6">
        <f t="shared" si="32"/>
        <v>18909.808172973149</v>
      </c>
      <c r="N115" s="6">
        <f t="shared" si="33"/>
        <v>146520.96006345711</v>
      </c>
      <c r="O115" s="6">
        <f t="shared" si="34"/>
        <v>1575816.892827834</v>
      </c>
      <c r="P115" s="6">
        <f t="shared" si="27"/>
        <v>0</v>
      </c>
      <c r="Q115" s="6">
        <f t="shared" si="28"/>
        <v>-66717.401483126756</v>
      </c>
      <c r="R115" s="6">
        <f t="shared" si="29"/>
        <v>85750.604462837335</v>
      </c>
      <c r="S115" s="6">
        <f t="shared" si="30"/>
        <v>1709332.4469372979</v>
      </c>
      <c r="T115" s="6">
        <f t="shared" si="35"/>
        <v>-48797.480865169782</v>
      </c>
      <c r="U115" s="14">
        <f t="shared" si="36"/>
        <v>2.7755332580091521E-2</v>
      </c>
    </row>
    <row r="116" spans="1:25" x14ac:dyDescent="0.25">
      <c r="A116" s="208">
        <v>44743</v>
      </c>
      <c r="B116">
        <f t="shared" si="37"/>
        <v>7</v>
      </c>
      <c r="C116">
        <f t="shared" si="38"/>
        <v>2022</v>
      </c>
      <c r="D116" s="6">
        <f>'Monthly Data'!AI116</f>
        <v>1947344.8278024672</v>
      </c>
      <c r="E116">
        <f>'Monthly Data'!BP116</f>
        <v>0</v>
      </c>
      <c r="F116">
        <f>'Monthly Data'!BO116</f>
        <v>112.5</v>
      </c>
      <c r="G116">
        <f>'Monthly Data'!DJ116</f>
        <v>31</v>
      </c>
      <c r="H116">
        <f>'Monthly Data'!DG116</f>
        <v>0</v>
      </c>
      <c r="I116">
        <f>'Monthly Data'!DM116</f>
        <v>0.25</v>
      </c>
      <c r="J116">
        <f>'Monthly Data'!HC116</f>
        <v>55</v>
      </c>
      <c r="L116" s="6">
        <f t="shared" si="31"/>
        <v>-50948.417106676898</v>
      </c>
      <c r="M116" s="6">
        <f t="shared" si="32"/>
        <v>0</v>
      </c>
      <c r="N116" s="6">
        <f t="shared" si="33"/>
        <v>320817.59453364974</v>
      </c>
      <c r="O116" s="6">
        <f t="shared" si="34"/>
        <v>1628344.1225887618</v>
      </c>
      <c r="P116" s="6">
        <f t="shared" si="27"/>
        <v>0</v>
      </c>
      <c r="Q116" s="6">
        <f t="shared" si="28"/>
        <v>-66717.401483126756</v>
      </c>
      <c r="R116" s="6">
        <f t="shared" si="29"/>
        <v>87338.578619556545</v>
      </c>
      <c r="S116" s="6">
        <f t="shared" si="30"/>
        <v>1918834.4771521646</v>
      </c>
      <c r="T116" s="6">
        <f t="shared" si="35"/>
        <v>-28510.3506503026</v>
      </c>
      <c r="U116" s="14">
        <f t="shared" si="36"/>
        <v>1.4640627711772989E-2</v>
      </c>
    </row>
    <row r="117" spans="1:25" x14ac:dyDescent="0.25">
      <c r="A117" s="208">
        <v>44774</v>
      </c>
      <c r="B117">
        <f t="shared" si="37"/>
        <v>8</v>
      </c>
      <c r="C117">
        <f t="shared" si="38"/>
        <v>2022</v>
      </c>
      <c r="D117" s="6">
        <f>'Monthly Data'!AI117</f>
        <v>1942997.1378024691</v>
      </c>
      <c r="E117">
        <f>'Monthly Data'!BP117</f>
        <v>0</v>
      </c>
      <c r="F117">
        <f>'Monthly Data'!BO117</f>
        <v>107.35</v>
      </c>
      <c r="G117">
        <f>'Monthly Data'!DJ117</f>
        <v>31</v>
      </c>
      <c r="H117">
        <f>'Monthly Data'!DG117</f>
        <v>0</v>
      </c>
      <c r="I117">
        <f>'Monthly Data'!DM117</f>
        <v>0.25</v>
      </c>
      <c r="J117">
        <f>'Monthly Data'!HC117</f>
        <v>56</v>
      </c>
      <c r="L117" s="6">
        <f t="shared" si="31"/>
        <v>-50948.417106676898</v>
      </c>
      <c r="M117" s="6">
        <f t="shared" si="32"/>
        <v>0</v>
      </c>
      <c r="N117" s="6">
        <f t="shared" si="33"/>
        <v>306131.27798388712</v>
      </c>
      <c r="O117" s="6">
        <f t="shared" si="34"/>
        <v>1628344.1225887618</v>
      </c>
      <c r="P117" s="6">
        <f t="shared" si="27"/>
        <v>0</v>
      </c>
      <c r="Q117" s="6">
        <f t="shared" si="28"/>
        <v>-66717.401483126756</v>
      </c>
      <c r="R117" s="6">
        <f t="shared" si="29"/>
        <v>88926.552776275756</v>
      </c>
      <c r="S117" s="6">
        <f t="shared" si="30"/>
        <v>1905736.1347591211</v>
      </c>
      <c r="T117" s="6">
        <f t="shared" si="35"/>
        <v>-37261.00304334797</v>
      </c>
      <c r="U117" s="14">
        <f t="shared" si="36"/>
        <v>1.9177075621166478E-2</v>
      </c>
    </row>
    <row r="118" spans="1:25" x14ac:dyDescent="0.25">
      <c r="A118" s="208">
        <v>44805</v>
      </c>
      <c r="B118">
        <f t="shared" si="37"/>
        <v>9</v>
      </c>
      <c r="C118">
        <f t="shared" si="38"/>
        <v>2022</v>
      </c>
      <c r="D118" s="6">
        <f>'Monthly Data'!AI118</f>
        <v>1649306.8578024651</v>
      </c>
      <c r="E118">
        <f>'Monthly Data'!BP118</f>
        <v>52.4</v>
      </c>
      <c r="F118">
        <f>'Monthly Data'!BO118</f>
        <v>23.7</v>
      </c>
      <c r="G118">
        <f>'Monthly Data'!DJ118</f>
        <v>30</v>
      </c>
      <c r="H118">
        <f>'Monthly Data'!DG118</f>
        <v>0</v>
      </c>
      <c r="I118">
        <f>'Monthly Data'!DM118</f>
        <v>0.25</v>
      </c>
      <c r="J118">
        <f>'Monthly Data'!HC118</f>
        <v>57</v>
      </c>
      <c r="L118" s="6">
        <f t="shared" si="31"/>
        <v>-50948.417106676898</v>
      </c>
      <c r="M118" s="6">
        <f t="shared" si="32"/>
        <v>45452.933406596007</v>
      </c>
      <c r="N118" s="6">
        <f t="shared" si="33"/>
        <v>67585.57324842221</v>
      </c>
      <c r="O118" s="6">
        <f t="shared" si="34"/>
        <v>1575816.892827834</v>
      </c>
      <c r="P118" s="6">
        <f t="shared" si="27"/>
        <v>0</v>
      </c>
      <c r="Q118" s="6">
        <f t="shared" si="28"/>
        <v>-66717.401483126756</v>
      </c>
      <c r="R118" s="6">
        <f t="shared" si="29"/>
        <v>90514.526932994966</v>
      </c>
      <c r="S118" s="6">
        <f t="shared" si="30"/>
        <v>1661704.1078260436</v>
      </c>
      <c r="T118" s="6">
        <f t="shared" si="35"/>
        <v>12397.250023578526</v>
      </c>
      <c r="U118" s="14">
        <f t="shared" si="36"/>
        <v>7.5166425004117247E-3</v>
      </c>
    </row>
    <row r="119" spans="1:25" x14ac:dyDescent="0.25">
      <c r="A119" s="208">
        <v>44835</v>
      </c>
      <c r="B119">
        <f t="shared" si="37"/>
        <v>10</v>
      </c>
      <c r="C119">
        <f t="shared" si="38"/>
        <v>2022</v>
      </c>
      <c r="D119" s="6">
        <f>'Monthly Data'!AI119</f>
        <v>1751962.3078024695</v>
      </c>
      <c r="E119">
        <f>'Monthly Data'!BP119</f>
        <v>240.12</v>
      </c>
      <c r="F119">
        <f>'Monthly Data'!BO119</f>
        <v>1.2</v>
      </c>
      <c r="G119">
        <f>'Monthly Data'!DJ119</f>
        <v>31</v>
      </c>
      <c r="H119">
        <f>'Monthly Data'!DG119</f>
        <v>0</v>
      </c>
      <c r="I119">
        <f>'Monthly Data'!DM119</f>
        <v>0.25</v>
      </c>
      <c r="J119">
        <f>'Monthly Data'!HC119</f>
        <v>58</v>
      </c>
      <c r="L119" s="6">
        <f t="shared" si="31"/>
        <v>-50948.417106676898</v>
      </c>
      <c r="M119" s="6">
        <f t="shared" si="32"/>
        <v>208285.46506854644</v>
      </c>
      <c r="N119" s="6">
        <f t="shared" si="33"/>
        <v>3422.0543416922642</v>
      </c>
      <c r="O119" s="6">
        <f t="shared" si="34"/>
        <v>1628344.1225887618</v>
      </c>
      <c r="P119" s="6">
        <f t="shared" si="27"/>
        <v>0</v>
      </c>
      <c r="Q119" s="6">
        <f t="shared" si="28"/>
        <v>-66717.401483126756</v>
      </c>
      <c r="R119" s="6">
        <f t="shared" si="29"/>
        <v>92102.501089714176</v>
      </c>
      <c r="S119" s="6">
        <f t="shared" si="30"/>
        <v>1814488.3244989112</v>
      </c>
      <c r="T119" s="6">
        <f t="shared" si="35"/>
        <v>62526.016696441686</v>
      </c>
      <c r="U119" s="14">
        <f t="shared" si="36"/>
        <v>3.5689133503602394E-2</v>
      </c>
    </row>
    <row r="120" spans="1:25" x14ac:dyDescent="0.25">
      <c r="A120" s="208">
        <v>44866</v>
      </c>
      <c r="B120">
        <f t="shared" si="37"/>
        <v>11</v>
      </c>
      <c r="C120">
        <f t="shared" si="38"/>
        <v>2022</v>
      </c>
      <c r="D120" s="6">
        <f>'Monthly Data'!AI120</f>
        <v>1998926.8078024643</v>
      </c>
      <c r="E120">
        <f>'Monthly Data'!BP120</f>
        <v>518.79999999999995</v>
      </c>
      <c r="F120">
        <f>'Monthly Data'!BO120</f>
        <v>0</v>
      </c>
      <c r="G120">
        <f>'Monthly Data'!DJ120</f>
        <v>30</v>
      </c>
      <c r="H120">
        <f>'Monthly Data'!DG120</f>
        <v>0</v>
      </c>
      <c r="I120">
        <f>'Monthly Data'!DM120</f>
        <v>0.25</v>
      </c>
      <c r="J120">
        <f>'Monthly Data'!HC120</f>
        <v>59</v>
      </c>
      <c r="L120" s="6">
        <f t="shared" si="31"/>
        <v>-50948.417106676898</v>
      </c>
      <c r="M120" s="6">
        <f t="shared" si="32"/>
        <v>450018.73762103065</v>
      </c>
      <c r="N120" s="6">
        <f t="shared" si="33"/>
        <v>0</v>
      </c>
      <c r="O120" s="6">
        <f t="shared" si="34"/>
        <v>1575816.892827834</v>
      </c>
      <c r="P120" s="6">
        <f t="shared" si="27"/>
        <v>0</v>
      </c>
      <c r="Q120" s="6">
        <f t="shared" si="28"/>
        <v>-66717.401483126756</v>
      </c>
      <c r="R120" s="6">
        <f t="shared" si="29"/>
        <v>93690.475246433387</v>
      </c>
      <c r="S120" s="6">
        <f t="shared" si="30"/>
        <v>2001860.2871054944</v>
      </c>
      <c r="T120" s="6">
        <f t="shared" si="35"/>
        <v>2933.4793030300643</v>
      </c>
      <c r="U120" s="14">
        <f t="shared" si="36"/>
        <v>1.4675271208429124E-3</v>
      </c>
    </row>
    <row r="121" spans="1:25" x14ac:dyDescent="0.25">
      <c r="A121" s="208">
        <v>44896</v>
      </c>
      <c r="B121">
        <f t="shared" si="37"/>
        <v>12</v>
      </c>
      <c r="C121">
        <f t="shared" si="38"/>
        <v>2022</v>
      </c>
      <c r="D121" s="6">
        <f>'Monthly Data'!AI121</f>
        <v>2413185.1678024679</v>
      </c>
      <c r="E121">
        <f>'Monthly Data'!BP121</f>
        <v>852.5</v>
      </c>
      <c r="F121">
        <f>'Monthly Data'!BO121</f>
        <v>0</v>
      </c>
      <c r="G121">
        <f>'Monthly Data'!DJ121</f>
        <v>31</v>
      </c>
      <c r="H121">
        <f>'Monthly Data'!DG121</f>
        <v>0</v>
      </c>
      <c r="I121">
        <f>'Monthly Data'!DM121</f>
        <v>0.25</v>
      </c>
      <c r="J121">
        <f>'Monthly Data'!HC121</f>
        <v>60</v>
      </c>
      <c r="L121" s="6">
        <f t="shared" si="31"/>
        <v>-50948.417106676898</v>
      </c>
      <c r="M121" s="6">
        <f t="shared" si="32"/>
        <v>739477.59025044076</v>
      </c>
      <c r="N121" s="6">
        <f t="shared" si="33"/>
        <v>0</v>
      </c>
      <c r="O121" s="6">
        <f t="shared" si="34"/>
        <v>1628344.1225887618</v>
      </c>
      <c r="P121" s="6">
        <f t="shared" si="27"/>
        <v>0</v>
      </c>
      <c r="Q121" s="6">
        <f t="shared" si="28"/>
        <v>-66717.401483126756</v>
      </c>
      <c r="R121" s="6">
        <f t="shared" si="29"/>
        <v>95278.449403152597</v>
      </c>
      <c r="S121" s="6">
        <f t="shared" si="30"/>
        <v>2345434.3436525515</v>
      </c>
      <c r="T121" s="6">
        <f t="shared" si="35"/>
        <v>-67750.824149916414</v>
      </c>
      <c r="U121" s="14">
        <f t="shared" si="36"/>
        <v>2.8075269587212289E-2</v>
      </c>
    </row>
    <row r="122" spans="1:25" x14ac:dyDescent="0.25">
      <c r="A122" s="17"/>
      <c r="U122" s="15">
        <f>AVERAGE(U2:U121)</f>
        <v>2.5666954128067757E-2</v>
      </c>
    </row>
    <row r="123" spans="1:25" x14ac:dyDescent="0.25">
      <c r="A123" s="17"/>
      <c r="U123" s="15"/>
    </row>
    <row r="124" spans="1:25" x14ac:dyDescent="0.25">
      <c r="A124" s="17"/>
    </row>
    <row r="125" spans="1:25" x14ac:dyDescent="0.25">
      <c r="A125" s="17"/>
      <c r="U125">
        <v>1</v>
      </c>
      <c r="V125" s="6">
        <f t="shared" ref="V125:V136" si="39">SUMIF($B$2:$B$85,$U125,T$2:T$85)</f>
        <v>-266909.12864864897</v>
      </c>
      <c r="W125" s="14">
        <f t="shared" ref="W125:W136" si="40">SUMIF($B$2:$B$85,$U125,U$2:U$85)</f>
        <v>0.16523141501664662</v>
      </c>
      <c r="Y125" s="14"/>
    </row>
    <row r="126" spans="1:25" x14ac:dyDescent="0.25">
      <c r="A126" s="17"/>
      <c r="U126">
        <v>2</v>
      </c>
      <c r="V126" s="6">
        <f t="shared" si="39"/>
        <v>-158462.37577862106</v>
      </c>
      <c r="W126" s="14">
        <f t="shared" si="40"/>
        <v>0.217373304282382</v>
      </c>
      <c r="Y126" s="14"/>
    </row>
    <row r="127" spans="1:25" x14ac:dyDescent="0.25">
      <c r="A127" s="17"/>
      <c r="U127">
        <v>3</v>
      </c>
      <c r="V127" s="6">
        <f t="shared" si="39"/>
        <v>-147633.36225081375</v>
      </c>
      <c r="W127" s="14">
        <f t="shared" si="40"/>
        <v>0.13849722048511223</v>
      </c>
      <c r="Y127" s="14"/>
    </row>
    <row r="128" spans="1:25" x14ac:dyDescent="0.25">
      <c r="A128" s="17"/>
      <c r="U128">
        <v>4</v>
      </c>
      <c r="V128" s="6">
        <f t="shared" si="39"/>
        <v>276044.66292520706</v>
      </c>
      <c r="W128" s="14">
        <f t="shared" si="40"/>
        <v>0.22994188702233193</v>
      </c>
      <c r="Y128" s="14"/>
    </row>
    <row r="129" spans="1:25" x14ac:dyDescent="0.25">
      <c r="A129" s="17"/>
      <c r="U129">
        <v>5</v>
      </c>
      <c r="V129" s="6">
        <f t="shared" si="39"/>
        <v>-71491.431769985007</v>
      </c>
      <c r="W129" s="14">
        <f t="shared" si="40"/>
        <v>0.12822588860810943</v>
      </c>
      <c r="Y129" s="14"/>
    </row>
    <row r="130" spans="1:25" x14ac:dyDescent="0.25">
      <c r="A130" s="17"/>
      <c r="U130">
        <v>6</v>
      </c>
      <c r="V130" s="6">
        <f t="shared" si="39"/>
        <v>-286166.20592884137</v>
      </c>
      <c r="W130" s="14">
        <f t="shared" si="40"/>
        <v>0.20093477235212304</v>
      </c>
      <c r="Y130" s="14"/>
    </row>
    <row r="131" spans="1:25" x14ac:dyDescent="0.25">
      <c r="A131" s="17"/>
      <c r="U131">
        <v>7</v>
      </c>
      <c r="V131" s="6">
        <f t="shared" si="39"/>
        <v>-62370.847061403329</v>
      </c>
      <c r="W131" s="14">
        <f t="shared" si="40"/>
        <v>0.17067295483786121</v>
      </c>
      <c r="Y131" s="14"/>
    </row>
    <row r="132" spans="1:25" x14ac:dyDescent="0.25">
      <c r="A132" s="17"/>
      <c r="U132">
        <v>8</v>
      </c>
      <c r="V132" s="6">
        <f t="shared" si="39"/>
        <v>-178249.16994766262</v>
      </c>
      <c r="W132" s="14">
        <f t="shared" si="40"/>
        <v>0.13777116186761698</v>
      </c>
      <c r="Y132" s="14"/>
    </row>
    <row r="133" spans="1:25" x14ac:dyDescent="0.25">
      <c r="A133" s="17"/>
      <c r="U133">
        <v>9</v>
      </c>
      <c r="V133" s="6">
        <f t="shared" si="39"/>
        <v>-55644.189086816041</v>
      </c>
      <c r="W133" s="14">
        <f t="shared" si="40"/>
        <v>0.22120525719312684</v>
      </c>
      <c r="Y133" s="14"/>
    </row>
    <row r="134" spans="1:25" x14ac:dyDescent="0.25">
      <c r="A134" s="17"/>
      <c r="U134">
        <v>10</v>
      </c>
      <c r="V134" s="6">
        <f t="shared" si="39"/>
        <v>517392.25065728207</v>
      </c>
      <c r="W134" s="14">
        <f t="shared" si="40"/>
        <v>0.29805099546962049</v>
      </c>
      <c r="Y134" s="14"/>
    </row>
    <row r="135" spans="1:25" x14ac:dyDescent="0.25">
      <c r="A135" s="17"/>
      <c r="U135">
        <v>11</v>
      </c>
      <c r="V135" s="6">
        <f t="shared" si="39"/>
        <v>370770.13216992794</v>
      </c>
      <c r="W135" s="14">
        <f t="shared" si="40"/>
        <v>0.21667830960134024</v>
      </c>
      <c r="Y135" s="14"/>
    </row>
    <row r="136" spans="1:25" x14ac:dyDescent="0.25">
      <c r="A136" s="17"/>
      <c r="U136">
        <v>12</v>
      </c>
      <c r="V136" s="6">
        <f t="shared" si="39"/>
        <v>155662.05815061927</v>
      </c>
      <c r="W136" s="14">
        <f t="shared" si="40"/>
        <v>0.21039531514405069</v>
      </c>
      <c r="Y136" s="14"/>
    </row>
    <row r="137" spans="1:25" x14ac:dyDescent="0.25">
      <c r="A137" s="17"/>
      <c r="V137" s="6"/>
      <c r="Y137" s="14"/>
    </row>
    <row r="138" spans="1:25" x14ac:dyDescent="0.25">
      <c r="A138" s="17"/>
      <c r="V138" s="6"/>
      <c r="W138" s="14"/>
      <c r="Y138" s="14"/>
    </row>
    <row r="139" spans="1:25" x14ac:dyDescent="0.25">
      <c r="A139" s="17"/>
      <c r="U139">
        <v>2013</v>
      </c>
      <c r="V139" s="6">
        <f t="shared" ref="V139:V145" si="41">SUMIF($C:$C,$U139,$T:$T)</f>
        <v>-761790.23326313216</v>
      </c>
      <c r="W139" s="14">
        <f t="shared" ref="W139:W145" si="42">SUMIF($C$2:$C$85,$U139,U$2:U$85)</f>
        <v>0.42034381722374031</v>
      </c>
      <c r="Y139" s="14"/>
    </row>
    <row r="140" spans="1:25" x14ac:dyDescent="0.25">
      <c r="A140" s="17"/>
      <c r="U140">
        <v>2014</v>
      </c>
      <c r="V140" s="6">
        <f t="shared" si="41"/>
        <v>-847388.67586277076</v>
      </c>
      <c r="W140" s="14">
        <f t="shared" si="42"/>
        <v>0.46446400166447177</v>
      </c>
      <c r="Y140" s="14"/>
    </row>
    <row r="141" spans="1:25" x14ac:dyDescent="0.25">
      <c r="A141" s="17"/>
      <c r="U141">
        <v>2015</v>
      </c>
      <c r="V141" s="6">
        <f t="shared" si="41"/>
        <v>183442.00606346224</v>
      </c>
      <c r="W141" s="14">
        <f t="shared" si="42"/>
        <v>0.31498077789154105</v>
      </c>
      <c r="Y141" s="14"/>
    </row>
    <row r="142" spans="1:25" x14ac:dyDescent="0.25">
      <c r="A142" s="17"/>
      <c r="U142">
        <v>2016</v>
      </c>
      <c r="V142" s="6">
        <f t="shared" si="41"/>
        <v>368833.98491301574</v>
      </c>
      <c r="W142" s="14">
        <f t="shared" si="42"/>
        <v>0.29605269765336895</v>
      </c>
      <c r="Y142" s="14"/>
    </row>
    <row r="143" spans="1:25" x14ac:dyDescent="0.25">
      <c r="A143" s="17"/>
      <c r="U143">
        <v>2017</v>
      </c>
      <c r="V143" s="6">
        <f t="shared" si="41"/>
        <v>534120.44823990762</v>
      </c>
      <c r="W143" s="14">
        <f t="shared" si="42"/>
        <v>0.34102529091246392</v>
      </c>
      <c r="Y143" s="14"/>
    </row>
    <row r="144" spans="1:25" x14ac:dyDescent="0.25">
      <c r="A144" s="17"/>
      <c r="U144">
        <v>2018</v>
      </c>
      <c r="V144" s="6">
        <f t="shared" si="41"/>
        <v>430351.2799613683</v>
      </c>
      <c r="W144" s="14">
        <f t="shared" si="42"/>
        <v>0.2909729990647576</v>
      </c>
      <c r="Y144" s="14"/>
    </row>
    <row r="145" spans="1:25" x14ac:dyDescent="0.25">
      <c r="A145" s="17"/>
      <c r="U145">
        <v>2019</v>
      </c>
      <c r="V145" s="6">
        <f t="shared" si="41"/>
        <v>185373.5833783932</v>
      </c>
      <c r="W145" s="14">
        <f t="shared" si="42"/>
        <v>0.20713889746997827</v>
      </c>
      <c r="Y145" s="14"/>
    </row>
    <row r="146" spans="1:25" x14ac:dyDescent="0.25">
      <c r="A146" s="17"/>
      <c r="U146">
        <v>2020</v>
      </c>
      <c r="V146" s="6">
        <f>SUMIF($C:$C,$U146,T:T)</f>
        <v>272574.70501058479</v>
      </c>
      <c r="W146" s="14">
        <f>SUMIF($C:$C,$U146,U:U)</f>
        <v>0.20086243148816682</v>
      </c>
      <c r="Y146" s="14"/>
    </row>
    <row r="147" spans="1:25" x14ac:dyDescent="0.25">
      <c r="A147" s="17"/>
      <c r="U147">
        <v>2021</v>
      </c>
      <c r="V147" s="6">
        <f>SUMIF($C:$C,$U147,$T:$T)</f>
        <v>49485.891940106405</v>
      </c>
      <c r="W147" s="14">
        <f>SUMIF($C:$C,$U147,U:U)</f>
        <v>0.27219765059298245</v>
      </c>
      <c r="Y147" s="14"/>
    </row>
    <row r="148" spans="1:25" x14ac:dyDescent="0.25">
      <c r="A148" s="17"/>
      <c r="U148">
        <v>2022</v>
      </c>
      <c r="V148" s="6">
        <f>SUMIF($C:$C,$U148,$T:$T)</f>
        <v>-302706.0863194312</v>
      </c>
      <c r="W148" s="14">
        <f>SUMIF($C:$C,$U148,U:U)</f>
        <v>0.27199593140665967</v>
      </c>
    </row>
    <row r="149" spans="1:25" x14ac:dyDescent="0.25">
      <c r="A149" s="17"/>
    </row>
    <row r="150" spans="1:25" x14ac:dyDescent="0.25">
      <c r="A150" s="17"/>
    </row>
    <row r="151" spans="1:25" x14ac:dyDescent="0.25">
      <c r="A151" s="17"/>
      <c r="U151" s="14"/>
    </row>
    <row r="152" spans="1:25" x14ac:dyDescent="0.25">
      <c r="A152" s="17"/>
      <c r="U152" s="14"/>
    </row>
    <row r="153" spans="1:25" x14ac:dyDescent="0.25">
      <c r="A153" s="17"/>
      <c r="U153" s="14"/>
    </row>
    <row r="154" spans="1:25" x14ac:dyDescent="0.25">
      <c r="A154" s="17"/>
      <c r="U154" s="14"/>
    </row>
    <row r="155" spans="1:25" x14ac:dyDescent="0.25">
      <c r="A155" s="17"/>
      <c r="U155" s="14"/>
    </row>
    <row r="156" spans="1:25" x14ac:dyDescent="0.25">
      <c r="A156" s="17"/>
      <c r="U156" s="14"/>
    </row>
    <row r="157" spans="1:25" x14ac:dyDescent="0.25">
      <c r="A157" s="17"/>
      <c r="U157" s="14"/>
    </row>
    <row r="158" spans="1:25" x14ac:dyDescent="0.25">
      <c r="A158" s="17"/>
      <c r="U158" s="14"/>
    </row>
    <row r="159" spans="1:25" x14ac:dyDescent="0.25">
      <c r="A159" s="17"/>
      <c r="U159" s="14"/>
    </row>
    <row r="160" spans="1:25" x14ac:dyDescent="0.25">
      <c r="A160" s="17"/>
      <c r="U160" s="14"/>
    </row>
    <row r="161" spans="1:21" x14ac:dyDescent="0.25">
      <c r="A161" s="17"/>
      <c r="U161" s="14"/>
    </row>
    <row r="162" spans="1:21" x14ac:dyDescent="0.25">
      <c r="A162" s="17"/>
      <c r="U162" s="14"/>
    </row>
    <row r="163" spans="1:21" x14ac:dyDescent="0.25">
      <c r="A163" s="17"/>
      <c r="U163" s="14"/>
    </row>
    <row r="164" spans="1:21" x14ac:dyDescent="0.25">
      <c r="A164" s="17"/>
      <c r="U164" s="14"/>
    </row>
    <row r="165" spans="1:21" x14ac:dyDescent="0.25">
      <c r="A165" s="17"/>
      <c r="U165" s="14"/>
    </row>
    <row r="166" spans="1:21" x14ac:dyDescent="0.25">
      <c r="A166" s="17"/>
      <c r="U166" s="14"/>
    </row>
    <row r="167" spans="1:21" x14ac:dyDescent="0.25">
      <c r="A167" s="17"/>
      <c r="U167" s="14"/>
    </row>
    <row r="168" spans="1:21" x14ac:dyDescent="0.25">
      <c r="A168" s="17"/>
      <c r="U168" s="14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E380-B099-49E3-B2D7-1C7A72508A1D}">
  <sheetPr codeName="Sheet14">
    <tabColor theme="3" tint="0.79998168889431442"/>
  </sheetPr>
  <dimension ref="A1:AH168"/>
  <sheetViews>
    <sheetView topLeftCell="O1" workbookViewId="0">
      <selection activeCell="X12" sqref="X12:AA16"/>
    </sheetView>
  </sheetViews>
  <sheetFormatPr defaultRowHeight="15" x14ac:dyDescent="0.25"/>
  <cols>
    <col min="1" max="1" width="12.28515625" customWidth="1"/>
    <col min="4" max="4" width="19.5703125" customWidth="1"/>
    <col min="9" max="9" width="11" customWidth="1"/>
    <col min="12" max="12" width="14" bestFit="1" customWidth="1"/>
    <col min="13" max="14" width="13.28515625" bestFit="1" customWidth="1"/>
    <col min="15" max="15" width="14.28515625" bestFit="1" customWidth="1"/>
    <col min="16" max="16" width="14.28515625" customWidth="1"/>
    <col min="17" max="17" width="13.28515625" bestFit="1" customWidth="1"/>
    <col min="18" max="18" width="13.28515625" customWidth="1"/>
    <col min="19" max="19" width="13" customWidth="1"/>
    <col min="20" max="20" width="13.7109375" customWidth="1"/>
    <col min="23" max="23" width="13.7109375" customWidth="1"/>
    <col min="24" max="24" width="12.140625" customWidth="1"/>
    <col min="25" max="25" width="12.5703125" customWidth="1"/>
    <col min="26" max="26" width="11" customWidth="1"/>
  </cols>
  <sheetData>
    <row r="1" spans="1:34" x14ac:dyDescent="0.25">
      <c r="A1" t="s">
        <v>0</v>
      </c>
      <c r="B1" t="s">
        <v>28</v>
      </c>
      <c r="C1" t="s">
        <v>29</v>
      </c>
      <c r="D1" s="6" t="str">
        <f>'Monthly Data'!AM1</f>
        <v>K_GSgt50kWh_NoCDM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Data'!DM1</f>
        <v>COVID_AM</v>
      </c>
      <c r="I1" t="str">
        <f>'Monthly Data'!DG1</f>
        <v>Spring</v>
      </c>
      <c r="J1" t="str">
        <f>'Monthly Data'!CR1</f>
        <v>Trend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COVID_AM</v>
      </c>
      <c r="Q1" t="str">
        <f t="shared" si="0"/>
        <v>Spring</v>
      </c>
      <c r="R1" t="str">
        <f t="shared" si="0"/>
        <v>Trend</v>
      </c>
      <c r="S1" t="s">
        <v>51</v>
      </c>
      <c r="T1" t="s">
        <v>67</v>
      </c>
      <c r="U1" t="s">
        <v>52</v>
      </c>
    </row>
    <row r="2" spans="1:34" x14ac:dyDescent="0.25">
      <c r="A2" s="20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Data'!AM2</f>
        <v>4057582.0708843125</v>
      </c>
      <c r="E2">
        <f>'Monthly Data'!BP2</f>
        <v>939.6</v>
      </c>
      <c r="F2">
        <f>'Monthly Data'!BO2</f>
        <v>0</v>
      </c>
      <c r="G2">
        <f>'Monthly Data'!DJ2</f>
        <v>31</v>
      </c>
      <c r="H2">
        <f>'Monthly Data'!DM2</f>
        <v>0</v>
      </c>
      <c r="I2">
        <f>'Monthly Data'!DG2</f>
        <v>0</v>
      </c>
      <c r="J2">
        <f>'Monthly Data'!CR2</f>
        <v>1</v>
      </c>
      <c r="L2" s="6">
        <f t="shared" ref="L2:L33" si="3">$X$9</f>
        <v>283648.86219264602</v>
      </c>
      <c r="M2" s="6">
        <f t="shared" ref="M2:M33" si="4">E2*$X$10</f>
        <v>1000533.0476285404</v>
      </c>
      <c r="N2" s="6">
        <f t="shared" ref="N2:N33" si="5">F2*$X$11</f>
        <v>0</v>
      </c>
      <c r="O2" s="6">
        <f t="shared" ref="O2:O33" si="6">G2*$X$12</f>
        <v>2744069.0923123308</v>
      </c>
      <c r="P2" s="6">
        <f t="shared" ref="P2:P33" si="7">H2*$X$13</f>
        <v>0</v>
      </c>
      <c r="Q2" s="6">
        <f t="shared" ref="Q2:Q33" si="8">I2*$X$14</f>
        <v>0</v>
      </c>
      <c r="R2" s="6">
        <f>J2*$X$15</f>
        <v>-1431.0057407302399</v>
      </c>
      <c r="S2" s="6">
        <f>SUM(L2:R2)</f>
        <v>4026819.9963927874</v>
      </c>
      <c r="T2" s="6">
        <f t="shared" ref="T2:T21" si="9">S2-D2</f>
        <v>-30762.074491525069</v>
      </c>
      <c r="U2" s="14">
        <f t="shared" ref="U2:U21" si="10">ABS(S2-D2)/D2</f>
        <v>7.5813807223425447E-3</v>
      </c>
    </row>
    <row r="3" spans="1:34" x14ac:dyDescent="0.25">
      <c r="A3" s="208">
        <v>41306</v>
      </c>
      <c r="B3">
        <f t="shared" si="1"/>
        <v>2</v>
      </c>
      <c r="C3">
        <f t="shared" si="2"/>
        <v>2013</v>
      </c>
      <c r="D3" s="6">
        <f>'Monthly Data'!AM3</f>
        <v>3600953.2908843122</v>
      </c>
      <c r="E3">
        <f>'Monthly Data'!BP3</f>
        <v>765.4</v>
      </c>
      <c r="F3">
        <f>'Monthly Data'!BO3</f>
        <v>0</v>
      </c>
      <c r="G3">
        <f>'Monthly Data'!DJ3</f>
        <v>28</v>
      </c>
      <c r="H3">
        <f>'Monthly Data'!DM3</f>
        <v>0</v>
      </c>
      <c r="I3">
        <f>'Monthly Data'!DG3</f>
        <v>0</v>
      </c>
      <c r="J3">
        <f>'Monthly Data'!CR3</f>
        <v>2</v>
      </c>
      <c r="L3" s="6">
        <f t="shared" si="3"/>
        <v>283648.86219264602</v>
      </c>
      <c r="M3" s="6">
        <f t="shared" si="4"/>
        <v>815036.17992218479</v>
      </c>
      <c r="N3" s="6">
        <f t="shared" si="5"/>
        <v>0</v>
      </c>
      <c r="O3" s="6">
        <f t="shared" si="6"/>
        <v>2478514.0188627504</v>
      </c>
      <c r="P3" s="6">
        <f t="shared" si="7"/>
        <v>0</v>
      </c>
      <c r="Q3" s="6">
        <f t="shared" si="8"/>
        <v>0</v>
      </c>
      <c r="R3" s="6">
        <f t="shared" ref="R3:R66" si="11">J3*$X$15</f>
        <v>-2862.0114814604799</v>
      </c>
      <c r="S3" s="6">
        <f t="shared" ref="S3:S66" si="12">SUM(L3:R3)</f>
        <v>3574337.0494961203</v>
      </c>
      <c r="T3" s="6">
        <f t="shared" si="9"/>
        <v>-26616.241388191935</v>
      </c>
      <c r="U3" s="14">
        <f t="shared" si="10"/>
        <v>7.3914431091261371E-3</v>
      </c>
    </row>
    <row r="4" spans="1:34" x14ac:dyDescent="0.25">
      <c r="A4" s="208">
        <v>41334</v>
      </c>
      <c r="B4">
        <f t="shared" si="1"/>
        <v>3</v>
      </c>
      <c r="C4">
        <f t="shared" si="2"/>
        <v>2013</v>
      </c>
      <c r="D4" s="6">
        <f>'Monthly Data'!AM4</f>
        <v>3668986.0408843132</v>
      </c>
      <c r="E4">
        <f>'Monthly Data'!BP4</f>
        <v>666.7</v>
      </c>
      <c r="F4">
        <f>'Monthly Data'!BO4</f>
        <v>0</v>
      </c>
      <c r="G4">
        <f>'Monthly Data'!DJ4</f>
        <v>31</v>
      </c>
      <c r="H4">
        <f>'Monthly Data'!DM4</f>
        <v>0</v>
      </c>
      <c r="I4">
        <f>'Monthly Data'!DG4</f>
        <v>1</v>
      </c>
      <c r="J4">
        <f>'Monthly Data'!CR4</f>
        <v>3</v>
      </c>
      <c r="L4" s="6">
        <f t="shared" si="3"/>
        <v>283648.86219264602</v>
      </c>
      <c r="M4" s="6">
        <f t="shared" si="4"/>
        <v>709935.48622174107</v>
      </c>
      <c r="N4" s="6">
        <f t="shared" si="5"/>
        <v>0</v>
      </c>
      <c r="O4" s="6">
        <f t="shared" si="6"/>
        <v>2744069.0923123308</v>
      </c>
      <c r="P4" s="6">
        <f t="shared" si="7"/>
        <v>0</v>
      </c>
      <c r="Q4" s="6">
        <f t="shared" si="8"/>
        <v>-75302.614149432993</v>
      </c>
      <c r="R4" s="6">
        <f t="shared" si="11"/>
        <v>-4293.0172221907196</v>
      </c>
      <c r="S4" s="6">
        <f t="shared" si="12"/>
        <v>3658057.8093550941</v>
      </c>
      <c r="T4" s="6">
        <f t="shared" si="9"/>
        <v>-10928.231529219076</v>
      </c>
      <c r="U4" s="14">
        <f t="shared" si="10"/>
        <v>2.9785426838487266E-3</v>
      </c>
      <c r="W4" t="s">
        <v>419</v>
      </c>
    </row>
    <row r="5" spans="1:34" x14ac:dyDescent="0.25">
      <c r="A5" s="208">
        <v>41365</v>
      </c>
      <c r="B5">
        <f t="shared" si="1"/>
        <v>4</v>
      </c>
      <c r="C5">
        <f t="shared" si="2"/>
        <v>2013</v>
      </c>
      <c r="D5" s="6">
        <f>'Monthly Data'!AM5</f>
        <v>3316296.4208843126</v>
      </c>
      <c r="E5">
        <f>'Monthly Data'!BP5</f>
        <v>443.6</v>
      </c>
      <c r="F5">
        <f>'Monthly Data'!BO5</f>
        <v>0</v>
      </c>
      <c r="G5">
        <f>'Monthly Data'!DJ5</f>
        <v>30</v>
      </c>
      <c r="H5">
        <f>'Monthly Data'!DM5</f>
        <v>0</v>
      </c>
      <c r="I5">
        <f>'Monthly Data'!DG5</f>
        <v>1</v>
      </c>
      <c r="J5">
        <f>'Monthly Data'!CR5</f>
        <v>4</v>
      </c>
      <c r="L5" s="6">
        <f t="shared" si="3"/>
        <v>283648.86219264602</v>
      </c>
      <c r="M5" s="6">
        <f t="shared" si="4"/>
        <v>472367.45415923855</v>
      </c>
      <c r="N5" s="6">
        <f t="shared" si="5"/>
        <v>0</v>
      </c>
      <c r="O5" s="6">
        <f t="shared" si="6"/>
        <v>2655550.7344958037</v>
      </c>
      <c r="P5" s="6">
        <f t="shared" si="7"/>
        <v>0</v>
      </c>
      <c r="Q5" s="6">
        <f t="shared" si="8"/>
        <v>-75302.614149432993</v>
      </c>
      <c r="R5" s="6">
        <f t="shared" si="11"/>
        <v>-5724.0229629209598</v>
      </c>
      <c r="S5" s="6">
        <f t="shared" si="12"/>
        <v>3330540.4137353343</v>
      </c>
      <c r="T5" s="6">
        <f t="shared" si="9"/>
        <v>14243.9928510217</v>
      </c>
      <c r="U5" s="14">
        <f t="shared" si="10"/>
        <v>4.2951506871703113E-3</v>
      </c>
      <c r="W5" t="s">
        <v>387</v>
      </c>
    </row>
    <row r="6" spans="1:34" x14ac:dyDescent="0.25">
      <c r="A6" s="208">
        <v>41395</v>
      </c>
      <c r="B6">
        <f t="shared" si="1"/>
        <v>5</v>
      </c>
      <c r="C6">
        <f t="shared" si="2"/>
        <v>2013</v>
      </c>
      <c r="D6" s="6">
        <f>'Monthly Data'!AM6</f>
        <v>2904618.360884313</v>
      </c>
      <c r="E6">
        <f>'Monthly Data'!BP6</f>
        <v>142</v>
      </c>
      <c r="F6">
        <f>'Monthly Data'!BO6</f>
        <v>5.3</v>
      </c>
      <c r="G6">
        <f>'Monthly Data'!DJ6</f>
        <v>31</v>
      </c>
      <c r="H6">
        <f>'Monthly Data'!DM6</f>
        <v>0</v>
      </c>
      <c r="I6">
        <f>'Monthly Data'!DG6</f>
        <v>1</v>
      </c>
      <c r="J6">
        <f>'Monthly Data'!CR6</f>
        <v>5</v>
      </c>
      <c r="L6" s="6">
        <f t="shared" si="3"/>
        <v>283648.86219264602</v>
      </c>
      <c r="M6" s="6">
        <f t="shared" si="4"/>
        <v>151208.69813032434</v>
      </c>
      <c r="N6" s="6">
        <f t="shared" si="5"/>
        <v>16236.759500284361</v>
      </c>
      <c r="O6" s="6">
        <f t="shared" si="6"/>
        <v>2744069.0923123308</v>
      </c>
      <c r="P6" s="6">
        <f t="shared" si="7"/>
        <v>0</v>
      </c>
      <c r="Q6" s="6">
        <f t="shared" si="8"/>
        <v>-75302.614149432993</v>
      </c>
      <c r="R6" s="6">
        <f t="shared" si="11"/>
        <v>-7155.0287036512</v>
      </c>
      <c r="S6" s="6">
        <f t="shared" si="12"/>
        <v>3112705.7692825012</v>
      </c>
      <c r="T6" s="6">
        <f t="shared" si="9"/>
        <v>208087.40839818818</v>
      </c>
      <c r="U6" s="14">
        <f t="shared" si="10"/>
        <v>7.1640189017753042E-2</v>
      </c>
      <c r="W6" t="s">
        <v>420</v>
      </c>
    </row>
    <row r="7" spans="1:34" x14ac:dyDescent="0.25">
      <c r="A7" s="208">
        <v>41426</v>
      </c>
      <c r="B7">
        <f t="shared" si="1"/>
        <v>6</v>
      </c>
      <c r="C7">
        <f t="shared" si="2"/>
        <v>2013</v>
      </c>
      <c r="D7" s="6">
        <f>'Monthly Data'!AM7</f>
        <v>3103363.050884313</v>
      </c>
      <c r="E7">
        <f>'Monthly Data'!BP7</f>
        <v>12.6</v>
      </c>
      <c r="F7">
        <f>'Monthly Data'!BO7</f>
        <v>64</v>
      </c>
      <c r="G7">
        <f>'Monthly Data'!DJ7</f>
        <v>30</v>
      </c>
      <c r="H7">
        <f>'Monthly Data'!DM7</f>
        <v>0</v>
      </c>
      <c r="I7">
        <f>'Monthly Data'!DG7</f>
        <v>0</v>
      </c>
      <c r="J7">
        <f>'Monthly Data'!CR7</f>
        <v>6</v>
      </c>
      <c r="L7" s="6">
        <f t="shared" si="3"/>
        <v>283648.86219264602</v>
      </c>
      <c r="M7" s="6">
        <f t="shared" si="4"/>
        <v>13417.109834099201</v>
      </c>
      <c r="N7" s="6">
        <f t="shared" si="5"/>
        <v>196066.52981475455</v>
      </c>
      <c r="O7" s="6">
        <f t="shared" si="6"/>
        <v>2655550.7344958037</v>
      </c>
      <c r="P7" s="6">
        <f t="shared" si="7"/>
        <v>0</v>
      </c>
      <c r="Q7" s="6">
        <f t="shared" si="8"/>
        <v>0</v>
      </c>
      <c r="R7" s="6">
        <f t="shared" si="11"/>
        <v>-8586.0344443814392</v>
      </c>
      <c r="S7" s="6">
        <f t="shared" si="12"/>
        <v>3140097.2018929222</v>
      </c>
      <c r="T7" s="6">
        <f t="shared" si="9"/>
        <v>36734.151008609217</v>
      </c>
      <c r="U7" s="14">
        <f t="shared" si="10"/>
        <v>1.1836884826653364E-2</v>
      </c>
    </row>
    <row r="8" spans="1:34" x14ac:dyDescent="0.25">
      <c r="A8" s="208">
        <v>41456</v>
      </c>
      <c r="B8">
        <f t="shared" si="1"/>
        <v>7</v>
      </c>
      <c r="C8">
        <f t="shared" si="2"/>
        <v>2013</v>
      </c>
      <c r="D8" s="6">
        <f>'Monthly Data'!AM8</f>
        <v>3319363.2208843133</v>
      </c>
      <c r="E8">
        <f>'Monthly Data'!BP8</f>
        <v>2.9</v>
      </c>
      <c r="F8">
        <f>'Monthly Data'!BO8</f>
        <v>123</v>
      </c>
      <c r="G8">
        <f>'Monthly Data'!DJ8</f>
        <v>31</v>
      </c>
      <c r="H8">
        <f>'Monthly Data'!DM8</f>
        <v>0</v>
      </c>
      <c r="I8">
        <f>'Monthly Data'!DG8</f>
        <v>0</v>
      </c>
      <c r="J8">
        <f>'Monthly Data'!CR8</f>
        <v>7</v>
      </c>
      <c r="L8" s="6">
        <f t="shared" si="3"/>
        <v>283648.86219264602</v>
      </c>
      <c r="M8" s="6">
        <f t="shared" si="4"/>
        <v>3088.0649618164825</v>
      </c>
      <c r="N8" s="6">
        <f t="shared" si="5"/>
        <v>376815.36198773142</v>
      </c>
      <c r="O8" s="6">
        <f t="shared" si="6"/>
        <v>2744069.0923123308</v>
      </c>
      <c r="P8" s="6">
        <f t="shared" si="7"/>
        <v>0</v>
      </c>
      <c r="Q8" s="6">
        <f t="shared" si="8"/>
        <v>0</v>
      </c>
      <c r="R8" s="6">
        <f t="shared" si="11"/>
        <v>-10017.04018511168</v>
      </c>
      <c r="S8" s="6">
        <f t="shared" si="12"/>
        <v>3397604.341269413</v>
      </c>
      <c r="T8" s="6">
        <f t="shared" si="9"/>
        <v>78241.120385099668</v>
      </c>
      <c r="U8" s="14">
        <f t="shared" si="10"/>
        <v>2.3571123489238219E-2</v>
      </c>
      <c r="X8" t="s">
        <v>53</v>
      </c>
      <c r="Y8" t="s">
        <v>54</v>
      </c>
      <c r="Z8" t="s">
        <v>55</v>
      </c>
      <c r="AA8" t="s">
        <v>56</v>
      </c>
    </row>
    <row r="9" spans="1:34" x14ac:dyDescent="0.25">
      <c r="A9" s="208">
        <v>41487</v>
      </c>
      <c r="B9">
        <f t="shared" si="1"/>
        <v>8</v>
      </c>
      <c r="C9">
        <f t="shared" si="2"/>
        <v>2013</v>
      </c>
      <c r="D9" s="6">
        <f>'Monthly Data'!AM9</f>
        <v>3360735.800884313</v>
      </c>
      <c r="E9">
        <f>'Monthly Data'!BP9</f>
        <v>2.6</v>
      </c>
      <c r="F9">
        <f>'Monthly Data'!BO9</f>
        <v>112.8</v>
      </c>
      <c r="G9">
        <f>'Monthly Data'!DJ9</f>
        <v>31</v>
      </c>
      <c r="H9">
        <f>'Monthly Data'!DM9</f>
        <v>0</v>
      </c>
      <c r="I9">
        <f>'Monthly Data'!DG9</f>
        <v>0</v>
      </c>
      <c r="J9">
        <f>'Monthly Data'!CR9</f>
        <v>8</v>
      </c>
      <c r="L9" s="6">
        <f t="shared" si="3"/>
        <v>283648.86219264602</v>
      </c>
      <c r="M9" s="6">
        <f t="shared" si="4"/>
        <v>2768.6099657665018</v>
      </c>
      <c r="N9" s="6">
        <f t="shared" si="5"/>
        <v>345567.25879850489</v>
      </c>
      <c r="O9" s="6">
        <f t="shared" si="6"/>
        <v>2744069.0923123308</v>
      </c>
      <c r="P9" s="6">
        <f t="shared" si="7"/>
        <v>0</v>
      </c>
      <c r="Q9" s="6">
        <f t="shared" si="8"/>
        <v>0</v>
      </c>
      <c r="R9" s="6">
        <f t="shared" si="11"/>
        <v>-11448.04592584192</v>
      </c>
      <c r="S9" s="6">
        <f t="shared" si="12"/>
        <v>3364605.7773434059</v>
      </c>
      <c r="T9" s="6">
        <f t="shared" si="9"/>
        <v>3869.9764590929262</v>
      </c>
      <c r="U9" s="14">
        <f t="shared" si="10"/>
        <v>1.1515265371573142E-3</v>
      </c>
      <c r="W9" t="s">
        <v>50</v>
      </c>
      <c r="X9" s="6">
        <v>283648.86219264602</v>
      </c>
      <c r="Y9" s="6">
        <v>279470.27014475898</v>
      </c>
      <c r="Z9" s="104">
        <v>1.0149518302813501</v>
      </c>
      <c r="AA9" s="104">
        <v>0.31229703509683998</v>
      </c>
      <c r="AE9" s="6"/>
      <c r="AF9" s="61"/>
      <c r="AG9" s="74"/>
      <c r="AH9" s="203"/>
    </row>
    <row r="10" spans="1:34" x14ac:dyDescent="0.25">
      <c r="A10" s="208">
        <v>41518</v>
      </c>
      <c r="B10">
        <f t="shared" si="1"/>
        <v>9</v>
      </c>
      <c r="C10">
        <f t="shared" si="2"/>
        <v>2013</v>
      </c>
      <c r="D10" s="6">
        <f>'Monthly Data'!AM10</f>
        <v>3128758.1208843137</v>
      </c>
      <c r="E10">
        <f>'Monthly Data'!BP10</f>
        <v>35.299999999999997</v>
      </c>
      <c r="F10">
        <f>'Monthly Data'!BO10</f>
        <v>18.3</v>
      </c>
      <c r="G10">
        <f>'Monthly Data'!DJ10</f>
        <v>30</v>
      </c>
      <c r="H10">
        <f>'Monthly Data'!DM10</f>
        <v>0</v>
      </c>
      <c r="I10">
        <f>'Monthly Data'!DG10</f>
        <v>0</v>
      </c>
      <c r="J10">
        <f>'Monthly Data'!CR10</f>
        <v>9</v>
      </c>
      <c r="L10" s="6">
        <f t="shared" si="3"/>
        <v>283648.86219264602</v>
      </c>
      <c r="M10" s="6">
        <f t="shared" si="4"/>
        <v>37589.204535214427</v>
      </c>
      <c r="N10" s="6">
        <f t="shared" si="5"/>
        <v>56062.773368906383</v>
      </c>
      <c r="O10" s="6">
        <f t="shared" si="6"/>
        <v>2655550.7344958037</v>
      </c>
      <c r="P10" s="6">
        <f t="shared" si="7"/>
        <v>0</v>
      </c>
      <c r="Q10" s="6">
        <f t="shared" si="8"/>
        <v>0</v>
      </c>
      <c r="R10" s="6">
        <f t="shared" si="11"/>
        <v>-12879.051666572159</v>
      </c>
      <c r="S10" s="6">
        <f t="shared" si="12"/>
        <v>3019972.5229259985</v>
      </c>
      <c r="T10" s="6">
        <f t="shared" si="9"/>
        <v>-108785.59795831516</v>
      </c>
      <c r="U10" s="14">
        <f t="shared" si="10"/>
        <v>3.4769577498553306E-2</v>
      </c>
      <c r="W10" t="s">
        <v>370</v>
      </c>
      <c r="X10" s="6">
        <v>1064.8499868332699</v>
      </c>
      <c r="Y10" s="6">
        <v>32.466164706403298</v>
      </c>
      <c r="Z10" s="104">
        <v>32.798761309285403</v>
      </c>
      <c r="AA10" s="104">
        <v>1.4186337115508E-59</v>
      </c>
      <c r="AE10" s="6"/>
      <c r="AF10" s="61"/>
      <c r="AG10" s="74"/>
      <c r="AH10" s="203"/>
    </row>
    <row r="11" spans="1:34" x14ac:dyDescent="0.25">
      <c r="A11" s="208">
        <v>41548</v>
      </c>
      <c r="B11">
        <f t="shared" si="1"/>
        <v>10</v>
      </c>
      <c r="C11">
        <f t="shared" si="2"/>
        <v>2013</v>
      </c>
      <c r="D11" s="6">
        <f>'Monthly Data'!AM11</f>
        <v>3176687.5608843132</v>
      </c>
      <c r="E11">
        <f>'Monthly Data'!BP11</f>
        <v>280.5</v>
      </c>
      <c r="F11">
        <f>'Monthly Data'!BO11</f>
        <v>1.3</v>
      </c>
      <c r="G11">
        <f>'Monthly Data'!DJ11</f>
        <v>31</v>
      </c>
      <c r="H11">
        <f>'Monthly Data'!DM11</f>
        <v>0</v>
      </c>
      <c r="I11">
        <f>'Monthly Data'!DG11</f>
        <v>0</v>
      </c>
      <c r="J11">
        <f>'Monthly Data'!CR11</f>
        <v>10</v>
      </c>
      <c r="L11" s="6">
        <f t="shared" si="3"/>
        <v>283648.86219264602</v>
      </c>
      <c r="M11" s="6">
        <f t="shared" si="4"/>
        <v>298690.42130673223</v>
      </c>
      <c r="N11" s="6">
        <f t="shared" si="5"/>
        <v>3982.6013868622022</v>
      </c>
      <c r="O11" s="6">
        <f t="shared" si="6"/>
        <v>2744069.0923123308</v>
      </c>
      <c r="P11" s="6">
        <f t="shared" si="7"/>
        <v>0</v>
      </c>
      <c r="Q11" s="6">
        <f t="shared" si="8"/>
        <v>0</v>
      </c>
      <c r="R11" s="6">
        <f t="shared" si="11"/>
        <v>-14310.0574073024</v>
      </c>
      <c r="S11" s="6">
        <f t="shared" si="12"/>
        <v>3316080.9197912691</v>
      </c>
      <c r="T11" s="6">
        <f t="shared" si="9"/>
        <v>139393.35890695592</v>
      </c>
      <c r="U11" s="14">
        <f t="shared" si="10"/>
        <v>4.3880097187824214E-2</v>
      </c>
      <c r="W11" t="s">
        <v>371</v>
      </c>
      <c r="X11" s="6">
        <v>3063.5395283555399</v>
      </c>
      <c r="Y11" s="6">
        <v>257.82250907850698</v>
      </c>
      <c r="Z11" s="104">
        <v>11.8823586788642</v>
      </c>
      <c r="AA11" s="104">
        <v>1.2781451755969901E-21</v>
      </c>
      <c r="AE11" s="6"/>
      <c r="AF11" s="61"/>
      <c r="AG11" s="74"/>
      <c r="AH11" s="203"/>
    </row>
    <row r="12" spans="1:34" x14ac:dyDescent="0.25">
      <c r="A12" s="208">
        <v>41579</v>
      </c>
      <c r="B12">
        <f t="shared" si="1"/>
        <v>11</v>
      </c>
      <c r="C12">
        <f t="shared" si="2"/>
        <v>2013</v>
      </c>
      <c r="D12" s="6">
        <f>'Monthly Data'!AM12</f>
        <v>3504392.8408843125</v>
      </c>
      <c r="E12">
        <f>'Monthly Data'!BP12</f>
        <v>575.4</v>
      </c>
      <c r="F12">
        <f>'Monthly Data'!BO12</f>
        <v>0</v>
      </c>
      <c r="G12">
        <f>'Monthly Data'!DJ12</f>
        <v>30</v>
      </c>
      <c r="H12">
        <f>'Monthly Data'!DM12</f>
        <v>0</v>
      </c>
      <c r="I12">
        <f>'Monthly Data'!DG12</f>
        <v>0</v>
      </c>
      <c r="J12">
        <f>'Monthly Data'!CR12</f>
        <v>11</v>
      </c>
      <c r="L12" s="6">
        <f t="shared" si="3"/>
        <v>283648.86219264602</v>
      </c>
      <c r="M12" s="6">
        <f t="shared" si="4"/>
        <v>612714.68242386344</v>
      </c>
      <c r="N12" s="6">
        <f t="shared" si="5"/>
        <v>0</v>
      </c>
      <c r="O12" s="6">
        <f t="shared" si="6"/>
        <v>2655550.7344958037</v>
      </c>
      <c r="P12" s="6">
        <f t="shared" si="7"/>
        <v>0</v>
      </c>
      <c r="Q12" s="6">
        <f t="shared" si="8"/>
        <v>0</v>
      </c>
      <c r="R12" s="6">
        <f t="shared" si="11"/>
        <v>-15741.063148032639</v>
      </c>
      <c r="S12" s="6">
        <f t="shared" si="12"/>
        <v>3536173.2159642805</v>
      </c>
      <c r="T12" s="6">
        <f t="shared" si="9"/>
        <v>31780.375079968013</v>
      </c>
      <c r="U12" s="14">
        <f t="shared" si="10"/>
        <v>9.0687250325361436E-3</v>
      </c>
      <c r="W12" t="s">
        <v>57</v>
      </c>
      <c r="X12" s="6">
        <v>88518.357816526797</v>
      </c>
      <c r="Y12" s="6">
        <v>9269.7979225502695</v>
      </c>
      <c r="Z12" s="104">
        <v>9.5491140752045496</v>
      </c>
      <c r="AA12" s="104">
        <v>3.36854924104527E-16</v>
      </c>
      <c r="AE12" s="6"/>
      <c r="AF12" s="61"/>
      <c r="AG12" s="74"/>
      <c r="AH12" s="203"/>
    </row>
    <row r="13" spans="1:34" x14ac:dyDescent="0.25">
      <c r="A13" s="208">
        <v>41609</v>
      </c>
      <c r="B13">
        <f t="shared" si="1"/>
        <v>12</v>
      </c>
      <c r="C13">
        <f t="shared" si="2"/>
        <v>2013</v>
      </c>
      <c r="D13" s="6">
        <f>'Monthly Data'!AM13</f>
        <v>4030190.570884313</v>
      </c>
      <c r="E13">
        <f>'Monthly Data'!BP13</f>
        <v>1074.0999999999999</v>
      </c>
      <c r="F13">
        <f>'Monthly Data'!BO13</f>
        <v>0</v>
      </c>
      <c r="G13">
        <f>'Monthly Data'!DJ13</f>
        <v>31</v>
      </c>
      <c r="H13">
        <f>'Monthly Data'!DM13</f>
        <v>0</v>
      </c>
      <c r="I13">
        <f>'Monthly Data'!DG13</f>
        <v>0</v>
      </c>
      <c r="J13">
        <f>'Monthly Data'!CR13</f>
        <v>12</v>
      </c>
      <c r="L13" s="6">
        <f t="shared" si="3"/>
        <v>283648.86219264602</v>
      </c>
      <c r="M13" s="6">
        <f t="shared" si="4"/>
        <v>1143755.370857615</v>
      </c>
      <c r="N13" s="6">
        <f t="shared" si="5"/>
        <v>0</v>
      </c>
      <c r="O13" s="6">
        <f t="shared" si="6"/>
        <v>2744069.0923123308</v>
      </c>
      <c r="P13" s="6">
        <f t="shared" si="7"/>
        <v>0</v>
      </c>
      <c r="Q13" s="6">
        <f t="shared" si="8"/>
        <v>0</v>
      </c>
      <c r="R13" s="6">
        <f t="shared" si="11"/>
        <v>-17172.068888762878</v>
      </c>
      <c r="S13" s="6">
        <f t="shared" si="12"/>
        <v>4154301.256473829</v>
      </c>
      <c r="T13" s="6">
        <f t="shared" si="9"/>
        <v>124110.68558951607</v>
      </c>
      <c r="U13" s="14">
        <f t="shared" si="10"/>
        <v>3.0795239928885904E-2</v>
      </c>
      <c r="W13" t="s">
        <v>215</v>
      </c>
      <c r="X13" s="6">
        <v>-474448.47573554498</v>
      </c>
      <c r="Y13" s="6">
        <v>50591.729584186403</v>
      </c>
      <c r="Z13" s="104">
        <v>-9.3779848926897404</v>
      </c>
      <c r="AA13" s="104">
        <v>8.3949728561676403E-16</v>
      </c>
      <c r="AE13" s="6"/>
      <c r="AF13" s="61"/>
      <c r="AG13" s="74"/>
      <c r="AH13" s="203"/>
    </row>
    <row r="14" spans="1:34" x14ac:dyDescent="0.25">
      <c r="A14" s="208">
        <v>41640</v>
      </c>
      <c r="B14">
        <f t="shared" si="1"/>
        <v>1</v>
      </c>
      <c r="C14">
        <f t="shared" si="2"/>
        <v>2014</v>
      </c>
      <c r="D14" s="6">
        <f>'Monthly Data'!AM14</f>
        <v>4241022.0648182314</v>
      </c>
      <c r="E14">
        <f>'Monthly Data'!BP14</f>
        <v>1080.5999999999999</v>
      </c>
      <c r="F14">
        <f>'Monthly Data'!BO14</f>
        <v>0</v>
      </c>
      <c r="G14">
        <f>'Monthly Data'!DJ14</f>
        <v>31</v>
      </c>
      <c r="H14">
        <f>'Monthly Data'!DM14</f>
        <v>0</v>
      </c>
      <c r="I14">
        <f>'Monthly Data'!DG14</f>
        <v>0</v>
      </c>
      <c r="J14">
        <f>'Monthly Data'!CR14</f>
        <v>13</v>
      </c>
      <c r="L14" s="6">
        <f t="shared" si="3"/>
        <v>283648.86219264602</v>
      </c>
      <c r="M14" s="6">
        <f t="shared" si="4"/>
        <v>1150676.8957720313</v>
      </c>
      <c r="N14" s="6">
        <f t="shared" si="5"/>
        <v>0</v>
      </c>
      <c r="O14" s="6">
        <f t="shared" si="6"/>
        <v>2744069.0923123308</v>
      </c>
      <c r="P14" s="6">
        <f t="shared" si="7"/>
        <v>0</v>
      </c>
      <c r="Q14" s="6">
        <f t="shared" si="8"/>
        <v>0</v>
      </c>
      <c r="R14" s="6">
        <f t="shared" si="11"/>
        <v>-18603.07462949312</v>
      </c>
      <c r="S14" s="6">
        <f t="shared" si="12"/>
        <v>4159791.775647515</v>
      </c>
      <c r="T14" s="6">
        <f t="shared" si="9"/>
        <v>-81230.289170716424</v>
      </c>
      <c r="U14" s="14">
        <f t="shared" si="10"/>
        <v>1.9153470066701463E-2</v>
      </c>
      <c r="W14" t="s">
        <v>40</v>
      </c>
      <c r="X14" s="6">
        <v>-75302.614149432993</v>
      </c>
      <c r="Y14" s="6">
        <v>21438.498463827</v>
      </c>
      <c r="Z14" s="104">
        <v>-3.51249478952505</v>
      </c>
      <c r="AA14" s="104">
        <v>6.3920970058610601E-4</v>
      </c>
      <c r="AE14" s="6"/>
      <c r="AF14" s="61"/>
      <c r="AG14" s="74"/>
      <c r="AH14" s="203"/>
    </row>
    <row r="15" spans="1:34" x14ac:dyDescent="0.25">
      <c r="A15" s="208">
        <v>41671</v>
      </c>
      <c r="B15">
        <f t="shared" si="1"/>
        <v>2</v>
      </c>
      <c r="C15">
        <f t="shared" si="2"/>
        <v>2014</v>
      </c>
      <c r="D15" s="6">
        <f>'Monthly Data'!AM15</f>
        <v>3553314.5348182302</v>
      </c>
      <c r="E15">
        <f>'Monthly Data'!BP15</f>
        <v>900.6</v>
      </c>
      <c r="F15">
        <f>'Monthly Data'!BO15</f>
        <v>0</v>
      </c>
      <c r="G15">
        <f>'Monthly Data'!DJ15</f>
        <v>28</v>
      </c>
      <c r="H15">
        <f>'Monthly Data'!DM15</f>
        <v>0</v>
      </c>
      <c r="I15">
        <f>'Monthly Data'!DG15</f>
        <v>0</v>
      </c>
      <c r="J15">
        <f>'Monthly Data'!CR15</f>
        <v>14</v>
      </c>
      <c r="L15" s="6">
        <f t="shared" si="3"/>
        <v>283648.86219264602</v>
      </c>
      <c r="M15" s="6">
        <f t="shared" si="4"/>
        <v>959003.89814204292</v>
      </c>
      <c r="N15" s="6">
        <f t="shared" si="5"/>
        <v>0</v>
      </c>
      <c r="O15" s="6">
        <f t="shared" si="6"/>
        <v>2478514.0188627504</v>
      </c>
      <c r="P15" s="6">
        <f t="shared" si="7"/>
        <v>0</v>
      </c>
      <c r="Q15" s="6">
        <f t="shared" si="8"/>
        <v>0</v>
      </c>
      <c r="R15" s="6">
        <f t="shared" si="11"/>
        <v>-20034.080370223361</v>
      </c>
      <c r="S15" s="6">
        <f t="shared" si="12"/>
        <v>3701132.6988272164</v>
      </c>
      <c r="T15" s="6">
        <f t="shared" si="9"/>
        <v>147818.1640089862</v>
      </c>
      <c r="U15" s="14">
        <f t="shared" si="10"/>
        <v>4.1600078619707062E-2</v>
      </c>
      <c r="W15" t="s">
        <v>36</v>
      </c>
      <c r="X15" s="6">
        <v>-1431.0057407302399</v>
      </c>
      <c r="Y15" s="6">
        <v>323.10993028838999</v>
      </c>
      <c r="Z15" s="104">
        <v>-4.4288510088594597</v>
      </c>
      <c r="AA15" s="104">
        <v>2.19975608441796E-5</v>
      </c>
      <c r="AE15" s="6"/>
      <c r="AF15" s="61"/>
      <c r="AG15" s="74"/>
      <c r="AH15" s="203"/>
    </row>
    <row r="16" spans="1:34" x14ac:dyDescent="0.25">
      <c r="A16" s="208">
        <v>41699</v>
      </c>
      <c r="B16">
        <f t="shared" si="1"/>
        <v>3</v>
      </c>
      <c r="C16">
        <f t="shared" si="2"/>
        <v>2014</v>
      </c>
      <c r="D16" s="6">
        <f>'Monthly Data'!AM16</f>
        <v>3766522.9448182313</v>
      </c>
      <c r="E16">
        <f>'Monthly Data'!BP16</f>
        <v>774.9</v>
      </c>
      <c r="F16">
        <f>'Monthly Data'!BO16</f>
        <v>0</v>
      </c>
      <c r="G16">
        <f>'Monthly Data'!DJ16</f>
        <v>31</v>
      </c>
      <c r="H16">
        <f>'Monthly Data'!DM16</f>
        <v>0</v>
      </c>
      <c r="I16">
        <f>'Monthly Data'!DG16</f>
        <v>1</v>
      </c>
      <c r="J16">
        <f>'Monthly Data'!CR16</f>
        <v>15</v>
      </c>
      <c r="L16" s="6">
        <f t="shared" si="3"/>
        <v>283648.86219264602</v>
      </c>
      <c r="M16" s="6">
        <f t="shared" si="4"/>
        <v>825152.25479710079</v>
      </c>
      <c r="N16" s="6">
        <f t="shared" si="5"/>
        <v>0</v>
      </c>
      <c r="O16" s="6">
        <f t="shared" si="6"/>
        <v>2744069.0923123308</v>
      </c>
      <c r="P16" s="6">
        <f t="shared" si="7"/>
        <v>0</v>
      </c>
      <c r="Q16" s="6">
        <f t="shared" si="8"/>
        <v>-75302.614149432993</v>
      </c>
      <c r="R16" s="6">
        <f t="shared" si="11"/>
        <v>-21465.086110953598</v>
      </c>
      <c r="S16" s="6">
        <f t="shared" si="12"/>
        <v>3756102.5090416907</v>
      </c>
      <c r="T16" s="6">
        <f t="shared" si="9"/>
        <v>-10420.435776540544</v>
      </c>
      <c r="U16" s="14">
        <f t="shared" si="10"/>
        <v>2.7665929370950439E-3</v>
      </c>
      <c r="X16" s="6"/>
      <c r="Y16" s="6"/>
      <c r="Z16" s="104"/>
      <c r="AA16" s="104"/>
    </row>
    <row r="17" spans="1:33" x14ac:dyDescent="0.25">
      <c r="A17" s="208">
        <v>41730</v>
      </c>
      <c r="B17">
        <f t="shared" si="1"/>
        <v>4</v>
      </c>
      <c r="C17">
        <f t="shared" si="2"/>
        <v>2014</v>
      </c>
      <c r="D17" s="6">
        <f>'Monthly Data'!AM17</f>
        <v>3219766.7848182311</v>
      </c>
      <c r="E17">
        <f>'Monthly Data'!BP17</f>
        <v>409.7</v>
      </c>
      <c r="F17">
        <f>'Monthly Data'!BO17</f>
        <v>0</v>
      </c>
      <c r="G17">
        <f>'Monthly Data'!DJ17</f>
        <v>30</v>
      </c>
      <c r="H17">
        <f>'Monthly Data'!DM17</f>
        <v>0</v>
      </c>
      <c r="I17">
        <f>'Monthly Data'!DG17</f>
        <v>1</v>
      </c>
      <c r="J17">
        <f>'Monthly Data'!CR17</f>
        <v>16</v>
      </c>
      <c r="L17" s="6">
        <f t="shared" si="3"/>
        <v>283648.86219264602</v>
      </c>
      <c r="M17" s="6">
        <f t="shared" si="4"/>
        <v>436269.03960559069</v>
      </c>
      <c r="N17" s="6">
        <f t="shared" si="5"/>
        <v>0</v>
      </c>
      <c r="O17" s="6">
        <f t="shared" si="6"/>
        <v>2655550.7344958037</v>
      </c>
      <c r="P17" s="6">
        <f t="shared" si="7"/>
        <v>0</v>
      </c>
      <c r="Q17" s="6">
        <f t="shared" si="8"/>
        <v>-75302.614149432993</v>
      </c>
      <c r="R17" s="6">
        <f t="shared" si="11"/>
        <v>-22896.091851683839</v>
      </c>
      <c r="S17" s="6">
        <f t="shared" si="12"/>
        <v>3277269.9302929235</v>
      </c>
      <c r="T17" s="6">
        <f t="shared" si="9"/>
        <v>57503.145474692341</v>
      </c>
      <c r="U17" s="14">
        <f t="shared" si="10"/>
        <v>1.7859413217699439E-2</v>
      </c>
      <c r="W17" t="s">
        <v>145</v>
      </c>
    </row>
    <row r="18" spans="1:33" x14ac:dyDescent="0.25">
      <c r="A18" s="208">
        <v>41760</v>
      </c>
      <c r="B18">
        <f t="shared" si="1"/>
        <v>5</v>
      </c>
      <c r="C18">
        <f t="shared" si="2"/>
        <v>2014</v>
      </c>
      <c r="D18" s="6">
        <f>'Monthly Data'!AM18</f>
        <v>3135943.4148182315</v>
      </c>
      <c r="E18">
        <f>'Monthly Data'!BP18</f>
        <v>152.1</v>
      </c>
      <c r="F18">
        <f>'Monthly Data'!BO18</f>
        <v>34</v>
      </c>
      <c r="G18">
        <f>'Monthly Data'!DJ18</f>
        <v>31</v>
      </c>
      <c r="H18">
        <f>'Monthly Data'!DM18</f>
        <v>0</v>
      </c>
      <c r="I18">
        <f>'Monthly Data'!DG18</f>
        <v>1</v>
      </c>
      <c r="J18">
        <f>'Monthly Data'!CR18</f>
        <v>17</v>
      </c>
      <c r="L18" s="6">
        <f t="shared" si="3"/>
        <v>283648.86219264602</v>
      </c>
      <c r="M18" s="6">
        <f t="shared" si="4"/>
        <v>161963.68299734034</v>
      </c>
      <c r="N18" s="6">
        <f t="shared" si="5"/>
        <v>104160.34396408836</v>
      </c>
      <c r="O18" s="6">
        <f t="shared" si="6"/>
        <v>2744069.0923123308</v>
      </c>
      <c r="P18" s="6">
        <f t="shared" si="7"/>
        <v>0</v>
      </c>
      <c r="Q18" s="6">
        <f t="shared" si="8"/>
        <v>-75302.614149432993</v>
      </c>
      <c r="R18" s="6">
        <f t="shared" si="11"/>
        <v>-24327.09759241408</v>
      </c>
      <c r="S18" s="6">
        <f t="shared" si="12"/>
        <v>3194212.2697245586</v>
      </c>
      <c r="T18" s="6">
        <f t="shared" si="9"/>
        <v>58268.854906327091</v>
      </c>
      <c r="U18" s="14">
        <f t="shared" si="10"/>
        <v>1.8580965023472697E-2</v>
      </c>
      <c r="W18" t="s">
        <v>58</v>
      </c>
      <c r="X18" s="6">
        <v>3303450.4653549199</v>
      </c>
      <c r="Y18" t="s">
        <v>59</v>
      </c>
      <c r="Z18" s="204">
        <v>347615.26600348001</v>
      </c>
      <c r="AA18" s="6"/>
      <c r="AE18" s="6"/>
      <c r="AG18" s="6"/>
    </row>
    <row r="19" spans="1:33" x14ac:dyDescent="0.25">
      <c r="A19" s="208">
        <v>41791</v>
      </c>
      <c r="B19">
        <f t="shared" si="1"/>
        <v>6</v>
      </c>
      <c r="C19">
        <f t="shared" si="2"/>
        <v>2014</v>
      </c>
      <c r="D19" s="6">
        <f>'Monthly Data'!AM19</f>
        <v>3053605.7748182309</v>
      </c>
      <c r="E19">
        <f>'Monthly Data'!BP19</f>
        <v>7.8</v>
      </c>
      <c r="F19">
        <f>'Monthly Data'!BO19</f>
        <v>46.3</v>
      </c>
      <c r="G19">
        <f>'Monthly Data'!DJ19</f>
        <v>30</v>
      </c>
      <c r="H19">
        <f>'Monthly Data'!DM19</f>
        <v>0</v>
      </c>
      <c r="I19">
        <f>'Monthly Data'!DG19</f>
        <v>0</v>
      </c>
      <c r="J19">
        <f>'Monthly Data'!CR19</f>
        <v>18</v>
      </c>
      <c r="L19" s="6">
        <f t="shared" si="3"/>
        <v>283648.86219264602</v>
      </c>
      <c r="M19" s="6">
        <f t="shared" si="4"/>
        <v>8305.8298972995053</v>
      </c>
      <c r="N19" s="6">
        <f t="shared" si="5"/>
        <v>141841.88016286149</v>
      </c>
      <c r="O19" s="6">
        <f t="shared" si="6"/>
        <v>2655550.7344958037</v>
      </c>
      <c r="P19" s="6">
        <f t="shared" si="7"/>
        <v>0</v>
      </c>
      <c r="Q19" s="6">
        <f t="shared" si="8"/>
        <v>0</v>
      </c>
      <c r="R19" s="6">
        <f t="shared" si="11"/>
        <v>-25758.103333144318</v>
      </c>
      <c r="S19" s="6">
        <f t="shared" si="12"/>
        <v>3063589.2034154665</v>
      </c>
      <c r="T19" s="6">
        <f t="shared" si="9"/>
        <v>9983.4285972355865</v>
      </c>
      <c r="U19" s="14">
        <f t="shared" si="10"/>
        <v>3.269390135283544E-3</v>
      </c>
      <c r="W19" t="s">
        <v>60</v>
      </c>
      <c r="X19" s="204">
        <v>770172564649.5</v>
      </c>
      <c r="Y19" t="s">
        <v>61</v>
      </c>
      <c r="Z19" s="204">
        <v>82557.170571837298</v>
      </c>
      <c r="AA19" s="6"/>
      <c r="AE19" s="204"/>
      <c r="AG19" s="6"/>
    </row>
    <row r="20" spans="1:33" x14ac:dyDescent="0.25">
      <c r="A20" s="208">
        <v>41821</v>
      </c>
      <c r="B20">
        <f t="shared" si="1"/>
        <v>7</v>
      </c>
      <c r="C20">
        <f t="shared" si="2"/>
        <v>2014</v>
      </c>
      <c r="D20" s="6">
        <f>'Monthly Data'!AM20</f>
        <v>3271544.5848182309</v>
      </c>
      <c r="E20">
        <f>'Monthly Data'!BP20</f>
        <v>5.8</v>
      </c>
      <c r="F20">
        <f>'Monthly Data'!BO20</f>
        <v>89.7</v>
      </c>
      <c r="G20">
        <f>'Monthly Data'!DJ20</f>
        <v>31</v>
      </c>
      <c r="H20">
        <f>'Monthly Data'!DM20</f>
        <v>0</v>
      </c>
      <c r="I20">
        <f>'Monthly Data'!DG20</f>
        <v>0</v>
      </c>
      <c r="J20">
        <f>'Monthly Data'!CR20</f>
        <v>19</v>
      </c>
      <c r="L20" s="6">
        <f t="shared" si="3"/>
        <v>283648.86219264602</v>
      </c>
      <c r="M20" s="6">
        <f t="shared" si="4"/>
        <v>6176.1299236329651</v>
      </c>
      <c r="N20" s="6">
        <f t="shared" si="5"/>
        <v>274799.49569349195</v>
      </c>
      <c r="O20" s="6">
        <f t="shared" si="6"/>
        <v>2744069.0923123308</v>
      </c>
      <c r="P20" s="6">
        <f t="shared" si="7"/>
        <v>0</v>
      </c>
      <c r="Q20" s="6">
        <f t="shared" si="8"/>
        <v>0</v>
      </c>
      <c r="R20" s="6">
        <f t="shared" si="11"/>
        <v>-27189.109073874559</v>
      </c>
      <c r="S20" s="6">
        <f t="shared" si="12"/>
        <v>3281504.4710482275</v>
      </c>
      <c r="T20" s="6">
        <f t="shared" si="9"/>
        <v>9959.8862299965695</v>
      </c>
      <c r="U20" s="14">
        <f t="shared" si="10"/>
        <v>3.0443987455393176E-3</v>
      </c>
      <c r="W20" t="s">
        <v>62</v>
      </c>
      <c r="X20" s="74">
        <v>0.94646605447034404</v>
      </c>
      <c r="Y20" t="s">
        <v>63</v>
      </c>
      <c r="Z20" s="104">
        <v>0.94362354408823801</v>
      </c>
      <c r="AA20" s="104"/>
      <c r="AE20" s="205"/>
      <c r="AF20" s="18"/>
      <c r="AG20" s="104"/>
    </row>
    <row r="21" spans="1:33" x14ac:dyDescent="0.25">
      <c r="A21" s="208">
        <v>41852</v>
      </c>
      <c r="B21">
        <f t="shared" si="1"/>
        <v>8</v>
      </c>
      <c r="C21">
        <f t="shared" si="2"/>
        <v>2014</v>
      </c>
      <c r="D21" s="6">
        <f>'Monthly Data'!AM21</f>
        <v>3268406.974818232</v>
      </c>
      <c r="E21">
        <f>'Monthly Data'!BP21</f>
        <v>2</v>
      </c>
      <c r="F21">
        <f>'Monthly Data'!BO21</f>
        <v>86.7</v>
      </c>
      <c r="G21">
        <f>'Monthly Data'!DJ21</f>
        <v>31</v>
      </c>
      <c r="H21">
        <f>'Monthly Data'!DM21</f>
        <v>0</v>
      </c>
      <c r="I21">
        <f>'Monthly Data'!DG21</f>
        <v>0</v>
      </c>
      <c r="J21">
        <f>'Monthly Data'!CR21</f>
        <v>20</v>
      </c>
      <c r="L21" s="6">
        <f t="shared" si="3"/>
        <v>283648.86219264602</v>
      </c>
      <c r="M21" s="6">
        <f t="shared" si="4"/>
        <v>2129.6999736665398</v>
      </c>
      <c r="N21" s="6">
        <f t="shared" si="5"/>
        <v>265608.87710842531</v>
      </c>
      <c r="O21" s="6">
        <f t="shared" si="6"/>
        <v>2744069.0923123308</v>
      </c>
      <c r="P21" s="6">
        <f t="shared" si="7"/>
        <v>0</v>
      </c>
      <c r="Q21" s="6">
        <f t="shared" si="8"/>
        <v>0</v>
      </c>
      <c r="R21" s="6">
        <f t="shared" si="11"/>
        <v>-28620.1148146048</v>
      </c>
      <c r="S21" s="6">
        <f t="shared" si="12"/>
        <v>3266836.4167724643</v>
      </c>
      <c r="T21" s="6">
        <f t="shared" si="9"/>
        <v>-1570.5580457677133</v>
      </c>
      <c r="U21" s="14">
        <f t="shared" si="10"/>
        <v>4.8052707568801398E-4</v>
      </c>
      <c r="W21" t="s">
        <v>412</v>
      </c>
      <c r="X21" s="74">
        <v>299.56089784183803</v>
      </c>
      <c r="Y21" t="s">
        <v>64</v>
      </c>
      <c r="Z21" s="104">
        <v>6.1607902298346797E-67</v>
      </c>
      <c r="AA21" s="104"/>
      <c r="AE21" s="207"/>
      <c r="AG21" s="104"/>
    </row>
    <row r="22" spans="1:33" x14ac:dyDescent="0.25">
      <c r="A22" s="208">
        <v>41883</v>
      </c>
      <c r="B22">
        <f t="shared" si="1"/>
        <v>9</v>
      </c>
      <c r="C22">
        <f t="shared" si="2"/>
        <v>2014</v>
      </c>
      <c r="D22" s="6">
        <f>'Monthly Data'!AM22</f>
        <v>3030449.1548182308</v>
      </c>
      <c r="E22">
        <f>'Monthly Data'!BP22</f>
        <v>72.900000000000006</v>
      </c>
      <c r="F22">
        <f>'Monthly Data'!BO22</f>
        <v>15.3</v>
      </c>
      <c r="G22">
        <f>'Monthly Data'!DJ22</f>
        <v>30</v>
      </c>
      <c r="H22">
        <f>'Monthly Data'!DM22</f>
        <v>0</v>
      </c>
      <c r="I22">
        <f>'Monthly Data'!DG22</f>
        <v>0</v>
      </c>
      <c r="J22">
        <f>'Monthly Data'!CR22</f>
        <v>21</v>
      </c>
      <c r="L22" s="6">
        <f t="shared" si="3"/>
        <v>283648.86219264602</v>
      </c>
      <c r="M22" s="6">
        <f t="shared" si="4"/>
        <v>77627.564040145386</v>
      </c>
      <c r="N22" s="6">
        <f t="shared" si="5"/>
        <v>46872.15478383976</v>
      </c>
      <c r="O22" s="6">
        <f t="shared" si="6"/>
        <v>2655550.7344958037</v>
      </c>
      <c r="P22" s="6">
        <f t="shared" si="7"/>
        <v>0</v>
      </c>
      <c r="Q22" s="6">
        <f t="shared" si="8"/>
        <v>0</v>
      </c>
      <c r="R22" s="6">
        <f t="shared" si="11"/>
        <v>-30051.120555335037</v>
      </c>
      <c r="S22" s="6">
        <f t="shared" si="12"/>
        <v>3033648.1949570999</v>
      </c>
      <c r="T22" s="6">
        <f t="shared" ref="T22:T53" si="13">S22-D22</f>
        <v>3199.0401388690807</v>
      </c>
      <c r="U22" s="14">
        <f t="shared" ref="U22:U53" si="14">ABS(S22-D22)/D22</f>
        <v>1.0556323420846049E-3</v>
      </c>
      <c r="W22" t="s">
        <v>65</v>
      </c>
      <c r="X22" s="74">
        <v>-2.0932343337515199E-2</v>
      </c>
      <c r="Y22" t="s">
        <v>66</v>
      </c>
      <c r="Z22" s="104">
        <v>2.03870794083989</v>
      </c>
    </row>
    <row r="23" spans="1:33" x14ac:dyDescent="0.25">
      <c r="A23" s="208">
        <v>41913</v>
      </c>
      <c r="B23">
        <f t="shared" si="1"/>
        <v>10</v>
      </c>
      <c r="C23">
        <f t="shared" si="2"/>
        <v>2014</v>
      </c>
      <c r="D23" s="6">
        <f>'Monthly Data'!AM23</f>
        <v>3209779.9848182308</v>
      </c>
      <c r="E23">
        <f>'Monthly Data'!BP23</f>
        <v>239.1</v>
      </c>
      <c r="F23">
        <f>'Monthly Data'!BO23</f>
        <v>0</v>
      </c>
      <c r="G23">
        <f>'Monthly Data'!DJ23</f>
        <v>31</v>
      </c>
      <c r="H23">
        <f>'Monthly Data'!DM23</f>
        <v>0</v>
      </c>
      <c r="I23">
        <f>'Monthly Data'!DG23</f>
        <v>0</v>
      </c>
      <c r="J23">
        <f>'Monthly Data'!CR23</f>
        <v>22</v>
      </c>
      <c r="L23" s="6">
        <f t="shared" si="3"/>
        <v>283648.86219264602</v>
      </c>
      <c r="M23" s="6">
        <f t="shared" si="4"/>
        <v>254605.63185183483</v>
      </c>
      <c r="N23" s="6">
        <f t="shared" si="5"/>
        <v>0</v>
      </c>
      <c r="O23" s="6">
        <f t="shared" si="6"/>
        <v>2744069.0923123308</v>
      </c>
      <c r="P23" s="6">
        <f t="shared" si="7"/>
        <v>0</v>
      </c>
      <c r="Q23" s="6">
        <f t="shared" si="8"/>
        <v>0</v>
      </c>
      <c r="R23" s="6">
        <f t="shared" si="11"/>
        <v>-31482.126296065278</v>
      </c>
      <c r="S23" s="6">
        <f t="shared" si="12"/>
        <v>3250841.4600607464</v>
      </c>
      <c r="T23" s="6">
        <f t="shared" si="13"/>
        <v>41061.47524251556</v>
      </c>
      <c r="U23" s="14">
        <f t="shared" si="14"/>
        <v>1.2792613648514873E-2</v>
      </c>
    </row>
    <row r="24" spans="1:33" x14ac:dyDescent="0.25">
      <c r="A24" s="208">
        <v>41944</v>
      </c>
      <c r="B24">
        <f t="shared" si="1"/>
        <v>11</v>
      </c>
      <c r="C24">
        <f t="shared" si="2"/>
        <v>2014</v>
      </c>
      <c r="D24" s="6">
        <f>'Monthly Data'!AM24</f>
        <v>3591150.2248182311</v>
      </c>
      <c r="E24">
        <f>'Monthly Data'!BP24</f>
        <v>666.5</v>
      </c>
      <c r="F24">
        <f>'Monthly Data'!BO24</f>
        <v>0</v>
      </c>
      <c r="G24">
        <f>'Monthly Data'!DJ24</f>
        <v>30</v>
      </c>
      <c r="H24">
        <f>'Monthly Data'!DM24</f>
        <v>0</v>
      </c>
      <c r="I24">
        <f>'Monthly Data'!DG24</f>
        <v>0</v>
      </c>
      <c r="J24">
        <f>'Monthly Data'!CR24</f>
        <v>23</v>
      </c>
      <c r="L24" s="6">
        <f t="shared" si="3"/>
        <v>283648.86219264602</v>
      </c>
      <c r="M24" s="6">
        <f t="shared" si="4"/>
        <v>709722.51622437441</v>
      </c>
      <c r="N24" s="6">
        <f t="shared" si="5"/>
        <v>0</v>
      </c>
      <c r="O24" s="6">
        <f t="shared" si="6"/>
        <v>2655550.7344958037</v>
      </c>
      <c r="P24" s="6">
        <f t="shared" si="7"/>
        <v>0</v>
      </c>
      <c r="Q24" s="6">
        <f t="shared" si="8"/>
        <v>0</v>
      </c>
      <c r="R24" s="6">
        <f t="shared" si="11"/>
        <v>-32913.13203679552</v>
      </c>
      <c r="S24" s="6">
        <f t="shared" si="12"/>
        <v>3616008.980876029</v>
      </c>
      <c r="T24" s="6">
        <f t="shared" si="13"/>
        <v>24858.756057797931</v>
      </c>
      <c r="U24" s="14">
        <f t="shared" si="14"/>
        <v>6.922226724462961E-3</v>
      </c>
    </row>
    <row r="25" spans="1:33" x14ac:dyDescent="0.25">
      <c r="A25" s="208">
        <v>41974</v>
      </c>
      <c r="B25">
        <f t="shared" si="1"/>
        <v>12</v>
      </c>
      <c r="C25">
        <f t="shared" si="2"/>
        <v>2014</v>
      </c>
      <c r="D25" s="6">
        <f>'Monthly Data'!AM25</f>
        <v>3711707.0048182304</v>
      </c>
      <c r="E25">
        <f>'Monthly Data'!BP25</f>
        <v>742.7</v>
      </c>
      <c r="F25">
        <f>'Monthly Data'!BO25</f>
        <v>0</v>
      </c>
      <c r="G25">
        <f>'Monthly Data'!DJ25</f>
        <v>31</v>
      </c>
      <c r="H25">
        <f>'Monthly Data'!DM25</f>
        <v>0</v>
      </c>
      <c r="I25">
        <f>'Monthly Data'!DG25</f>
        <v>0</v>
      </c>
      <c r="J25">
        <f>'Monthly Data'!CR25</f>
        <v>24</v>
      </c>
      <c r="L25" s="6">
        <f t="shared" si="3"/>
        <v>283648.86219264602</v>
      </c>
      <c r="M25" s="6">
        <f t="shared" si="4"/>
        <v>790864.08522106963</v>
      </c>
      <c r="N25" s="6">
        <f t="shared" si="5"/>
        <v>0</v>
      </c>
      <c r="O25" s="6">
        <f t="shared" si="6"/>
        <v>2744069.0923123308</v>
      </c>
      <c r="P25" s="6">
        <f t="shared" si="7"/>
        <v>0</v>
      </c>
      <c r="Q25" s="6">
        <f t="shared" si="8"/>
        <v>0</v>
      </c>
      <c r="R25" s="6">
        <f t="shared" si="11"/>
        <v>-34344.137777525757</v>
      </c>
      <c r="S25" s="6">
        <f t="shared" si="12"/>
        <v>3784237.9019485204</v>
      </c>
      <c r="T25" s="6">
        <f t="shared" si="13"/>
        <v>72530.897130290046</v>
      </c>
      <c r="U25" s="14">
        <f t="shared" si="14"/>
        <v>1.9541115997608768E-2</v>
      </c>
    </row>
    <row r="26" spans="1:33" x14ac:dyDescent="0.25">
      <c r="A26" s="208">
        <v>42005</v>
      </c>
      <c r="B26">
        <f t="shared" si="1"/>
        <v>1</v>
      </c>
      <c r="C26">
        <f t="shared" si="2"/>
        <v>2015</v>
      </c>
      <c r="D26" s="6">
        <f>'Monthly Data'!AM26</f>
        <v>4064558.7813598975</v>
      </c>
      <c r="E26">
        <f>'Monthly Data'!BP26</f>
        <v>914.2</v>
      </c>
      <c r="F26">
        <f>'Monthly Data'!BO26</f>
        <v>0</v>
      </c>
      <c r="G26">
        <f>'Monthly Data'!DJ26</f>
        <v>31</v>
      </c>
      <c r="H26">
        <f>'Monthly Data'!DM26</f>
        <v>0</v>
      </c>
      <c r="I26">
        <f>'Monthly Data'!DG26</f>
        <v>0</v>
      </c>
      <c r="J26">
        <f>'Monthly Data'!CR26</f>
        <v>25</v>
      </c>
      <c r="L26" s="6">
        <f t="shared" si="3"/>
        <v>283648.86219264602</v>
      </c>
      <c r="M26" s="6">
        <f t="shared" si="4"/>
        <v>973485.85796297539</v>
      </c>
      <c r="N26" s="6">
        <f t="shared" si="5"/>
        <v>0</v>
      </c>
      <c r="O26" s="6">
        <f t="shared" si="6"/>
        <v>2744069.0923123308</v>
      </c>
      <c r="P26" s="6">
        <f t="shared" si="7"/>
        <v>0</v>
      </c>
      <c r="Q26" s="6">
        <f t="shared" si="8"/>
        <v>0</v>
      </c>
      <c r="R26" s="6">
        <f t="shared" si="11"/>
        <v>-35775.143518256002</v>
      </c>
      <c r="S26" s="6">
        <f t="shared" si="12"/>
        <v>3965428.6689496962</v>
      </c>
      <c r="T26" s="6">
        <f t="shared" si="13"/>
        <v>-99130.112410201225</v>
      </c>
      <c r="U26" s="14">
        <f t="shared" si="14"/>
        <v>2.4388898707730047E-2</v>
      </c>
    </row>
    <row r="27" spans="1:33" x14ac:dyDescent="0.25">
      <c r="A27" s="208">
        <v>42036</v>
      </c>
      <c r="B27">
        <f t="shared" si="1"/>
        <v>2</v>
      </c>
      <c r="C27">
        <f t="shared" si="2"/>
        <v>2015</v>
      </c>
      <c r="D27" s="6">
        <f>'Monthly Data'!AM27</f>
        <v>3748940.5613598973</v>
      </c>
      <c r="E27">
        <f>'Monthly Data'!BP27</f>
        <v>946</v>
      </c>
      <c r="F27">
        <f>'Monthly Data'!BO27</f>
        <v>0</v>
      </c>
      <c r="G27">
        <f>'Monthly Data'!DJ27</f>
        <v>28</v>
      </c>
      <c r="H27">
        <f>'Monthly Data'!DM27</f>
        <v>0</v>
      </c>
      <c r="I27">
        <f>'Monthly Data'!DG27</f>
        <v>0</v>
      </c>
      <c r="J27">
        <f>'Monthly Data'!CR27</f>
        <v>26</v>
      </c>
      <c r="L27" s="6">
        <f t="shared" si="3"/>
        <v>283648.86219264602</v>
      </c>
      <c r="M27" s="6">
        <f t="shared" si="4"/>
        <v>1007348.0875442734</v>
      </c>
      <c r="N27" s="6">
        <f t="shared" si="5"/>
        <v>0</v>
      </c>
      <c r="O27" s="6">
        <f t="shared" si="6"/>
        <v>2478514.0188627504</v>
      </c>
      <c r="P27" s="6">
        <f t="shared" si="7"/>
        <v>0</v>
      </c>
      <c r="Q27" s="6">
        <f t="shared" si="8"/>
        <v>0</v>
      </c>
      <c r="R27" s="6">
        <f t="shared" si="11"/>
        <v>-37206.149258986239</v>
      </c>
      <c r="S27" s="6">
        <f t="shared" si="12"/>
        <v>3732304.8193406835</v>
      </c>
      <c r="T27" s="6">
        <f t="shared" si="13"/>
        <v>-16635.742019213736</v>
      </c>
      <c r="U27" s="14">
        <f t="shared" si="14"/>
        <v>4.4374515271533828E-3</v>
      </c>
    </row>
    <row r="28" spans="1:33" x14ac:dyDescent="0.25">
      <c r="A28" s="208">
        <v>42064</v>
      </c>
      <c r="B28">
        <f t="shared" si="1"/>
        <v>3</v>
      </c>
      <c r="C28">
        <f t="shared" si="2"/>
        <v>2015</v>
      </c>
      <c r="D28" s="6">
        <f>'Monthly Data'!AM28</f>
        <v>3669168.571359897</v>
      </c>
      <c r="E28">
        <f>'Monthly Data'!BP28</f>
        <v>558</v>
      </c>
      <c r="F28">
        <f>'Monthly Data'!BO28</f>
        <v>0</v>
      </c>
      <c r="G28">
        <f>'Monthly Data'!DJ28</f>
        <v>31</v>
      </c>
      <c r="H28">
        <f>'Monthly Data'!DM28</f>
        <v>0</v>
      </c>
      <c r="I28">
        <f>'Monthly Data'!DG28</f>
        <v>1</v>
      </c>
      <c r="J28">
        <f>'Monthly Data'!CR28</f>
        <v>27</v>
      </c>
      <c r="L28" s="6">
        <f t="shared" si="3"/>
        <v>283648.86219264602</v>
      </c>
      <c r="M28" s="6">
        <f t="shared" si="4"/>
        <v>594186.29265296459</v>
      </c>
      <c r="N28" s="6">
        <f t="shared" si="5"/>
        <v>0</v>
      </c>
      <c r="O28" s="6">
        <f t="shared" si="6"/>
        <v>2744069.0923123308</v>
      </c>
      <c r="P28" s="6">
        <f t="shared" si="7"/>
        <v>0</v>
      </c>
      <c r="Q28" s="6">
        <f t="shared" si="8"/>
        <v>-75302.614149432993</v>
      </c>
      <c r="R28" s="6">
        <f t="shared" si="11"/>
        <v>-38637.154999716477</v>
      </c>
      <c r="S28" s="6">
        <f t="shared" si="12"/>
        <v>3507964.4780087918</v>
      </c>
      <c r="T28" s="6">
        <f t="shared" si="13"/>
        <v>-161204.09335110523</v>
      </c>
      <c r="U28" s="14">
        <f t="shared" si="14"/>
        <v>4.3934774381695539E-2</v>
      </c>
    </row>
    <row r="29" spans="1:33" x14ac:dyDescent="0.25">
      <c r="A29" s="208">
        <v>42095</v>
      </c>
      <c r="B29">
        <f t="shared" si="1"/>
        <v>4</v>
      </c>
      <c r="C29">
        <f t="shared" si="2"/>
        <v>2015</v>
      </c>
      <c r="D29" s="6">
        <f>'Monthly Data'!AM29</f>
        <v>3198342.5313598975</v>
      </c>
      <c r="E29">
        <f>'Monthly Data'!BP29</f>
        <v>288.2</v>
      </c>
      <c r="F29">
        <f>'Monthly Data'!BO29</f>
        <v>0</v>
      </c>
      <c r="G29">
        <f>'Monthly Data'!DJ29</f>
        <v>30</v>
      </c>
      <c r="H29">
        <f>'Monthly Data'!DM29</f>
        <v>0</v>
      </c>
      <c r="I29">
        <f>'Monthly Data'!DG29</f>
        <v>1</v>
      </c>
      <c r="J29">
        <f>'Monthly Data'!CR29</f>
        <v>28</v>
      </c>
      <c r="L29" s="6">
        <f t="shared" si="3"/>
        <v>283648.86219264602</v>
      </c>
      <c r="M29" s="6">
        <f t="shared" si="4"/>
        <v>306889.76620534837</v>
      </c>
      <c r="N29" s="6">
        <f t="shared" si="5"/>
        <v>0</v>
      </c>
      <c r="O29" s="6">
        <f t="shared" si="6"/>
        <v>2655550.7344958037</v>
      </c>
      <c r="P29" s="6">
        <f t="shared" si="7"/>
        <v>0</v>
      </c>
      <c r="Q29" s="6">
        <f t="shared" si="8"/>
        <v>-75302.614149432993</v>
      </c>
      <c r="R29" s="6">
        <f t="shared" si="11"/>
        <v>-40068.160740446721</v>
      </c>
      <c r="S29" s="6">
        <f t="shared" si="12"/>
        <v>3130718.5880039185</v>
      </c>
      <c r="T29" s="6">
        <f t="shared" si="13"/>
        <v>-67623.943355978932</v>
      </c>
      <c r="U29" s="14">
        <f t="shared" si="14"/>
        <v>2.1143433729478009E-2</v>
      </c>
    </row>
    <row r="30" spans="1:33" x14ac:dyDescent="0.25">
      <c r="A30" s="208">
        <v>42125</v>
      </c>
      <c r="B30">
        <f t="shared" si="1"/>
        <v>5</v>
      </c>
      <c r="C30">
        <f t="shared" si="2"/>
        <v>2015</v>
      </c>
      <c r="D30" s="6">
        <f>'Monthly Data'!AM30</f>
        <v>3049285.6513598971</v>
      </c>
      <c r="E30">
        <f>'Monthly Data'!BP30</f>
        <v>133.9</v>
      </c>
      <c r="F30">
        <f>'Monthly Data'!BO30</f>
        <v>17.7</v>
      </c>
      <c r="G30">
        <f>'Monthly Data'!DJ30</f>
        <v>31</v>
      </c>
      <c r="H30">
        <f>'Monthly Data'!DM30</f>
        <v>0</v>
      </c>
      <c r="I30">
        <f>'Monthly Data'!DG30</f>
        <v>1</v>
      </c>
      <c r="J30">
        <f>'Monthly Data'!CR30</f>
        <v>29</v>
      </c>
      <c r="L30" s="6">
        <f t="shared" si="3"/>
        <v>283648.86219264602</v>
      </c>
      <c r="M30" s="6">
        <f t="shared" si="4"/>
        <v>142583.41323697485</v>
      </c>
      <c r="N30" s="6">
        <f t="shared" si="5"/>
        <v>54224.649651893051</v>
      </c>
      <c r="O30" s="6">
        <f t="shared" si="6"/>
        <v>2744069.0923123308</v>
      </c>
      <c r="P30" s="6">
        <f t="shared" si="7"/>
        <v>0</v>
      </c>
      <c r="Q30" s="6">
        <f t="shared" si="8"/>
        <v>-75302.614149432993</v>
      </c>
      <c r="R30" s="6">
        <f t="shared" si="11"/>
        <v>-41499.166481176959</v>
      </c>
      <c r="S30" s="6">
        <f t="shared" si="12"/>
        <v>3107724.2367632347</v>
      </c>
      <c r="T30" s="6">
        <f t="shared" si="13"/>
        <v>58438.585403337609</v>
      </c>
      <c r="U30" s="14">
        <f t="shared" si="14"/>
        <v>1.9164680546499675E-2</v>
      </c>
    </row>
    <row r="31" spans="1:33" x14ac:dyDescent="0.25">
      <c r="A31" s="208">
        <v>42156</v>
      </c>
      <c r="B31">
        <f t="shared" si="1"/>
        <v>6</v>
      </c>
      <c r="C31">
        <f t="shared" si="2"/>
        <v>2015</v>
      </c>
      <c r="D31" s="6">
        <f>'Monthly Data'!AM31</f>
        <v>3136559.2713598977</v>
      </c>
      <c r="E31">
        <f>'Monthly Data'!BP31</f>
        <v>3.5</v>
      </c>
      <c r="F31">
        <f>'Monthly Data'!BO31</f>
        <v>53.8</v>
      </c>
      <c r="G31">
        <f>'Monthly Data'!DJ31</f>
        <v>30</v>
      </c>
      <c r="H31">
        <f>'Monthly Data'!DM31</f>
        <v>0</v>
      </c>
      <c r="I31">
        <f>'Monthly Data'!DG31</f>
        <v>0</v>
      </c>
      <c r="J31">
        <f>'Monthly Data'!CR31</f>
        <v>30</v>
      </c>
      <c r="L31" s="6">
        <f t="shared" si="3"/>
        <v>283648.86219264602</v>
      </c>
      <c r="M31" s="6">
        <f t="shared" si="4"/>
        <v>3726.9749539164445</v>
      </c>
      <c r="N31" s="6">
        <f t="shared" si="5"/>
        <v>164818.42662552805</v>
      </c>
      <c r="O31" s="6">
        <f t="shared" si="6"/>
        <v>2655550.7344958037</v>
      </c>
      <c r="P31" s="6">
        <f t="shared" si="7"/>
        <v>0</v>
      </c>
      <c r="Q31" s="6">
        <f t="shared" si="8"/>
        <v>0</v>
      </c>
      <c r="R31" s="6">
        <f t="shared" si="11"/>
        <v>-42930.172221907196</v>
      </c>
      <c r="S31" s="6">
        <f t="shared" si="12"/>
        <v>3064814.8260459867</v>
      </c>
      <c r="T31" s="6">
        <f t="shared" si="13"/>
        <v>-71744.445313910954</v>
      </c>
      <c r="U31" s="14">
        <f t="shared" si="14"/>
        <v>2.2873613761746379E-2</v>
      </c>
    </row>
    <row r="32" spans="1:33" x14ac:dyDescent="0.25">
      <c r="A32" s="208">
        <v>42186</v>
      </c>
      <c r="B32">
        <f t="shared" si="1"/>
        <v>7</v>
      </c>
      <c r="C32">
        <f t="shared" si="2"/>
        <v>2015</v>
      </c>
      <c r="D32" s="6">
        <f>'Monthly Data'!AM32</f>
        <v>3410703.4613598981</v>
      </c>
      <c r="E32">
        <f>'Monthly Data'!BP32</f>
        <v>2.1</v>
      </c>
      <c r="F32">
        <f>'Monthly Data'!BO32</f>
        <v>133.80000000000001</v>
      </c>
      <c r="G32">
        <f>'Monthly Data'!DJ32</f>
        <v>31</v>
      </c>
      <c r="H32">
        <f>'Monthly Data'!DM32</f>
        <v>0</v>
      </c>
      <c r="I32">
        <f>'Monthly Data'!DG32</f>
        <v>0</v>
      </c>
      <c r="J32">
        <f>'Monthly Data'!CR32</f>
        <v>31</v>
      </c>
      <c r="L32" s="6">
        <f t="shared" si="3"/>
        <v>283648.86219264602</v>
      </c>
      <c r="M32" s="6">
        <f t="shared" si="4"/>
        <v>2236.1849723498667</v>
      </c>
      <c r="N32" s="6">
        <f t="shared" si="5"/>
        <v>409901.58889397129</v>
      </c>
      <c r="O32" s="6">
        <f t="shared" si="6"/>
        <v>2744069.0923123308</v>
      </c>
      <c r="P32" s="6">
        <f t="shared" si="7"/>
        <v>0</v>
      </c>
      <c r="Q32" s="6">
        <f t="shared" si="8"/>
        <v>0</v>
      </c>
      <c r="R32" s="6">
        <f t="shared" si="11"/>
        <v>-44361.177962637441</v>
      </c>
      <c r="S32" s="6">
        <f t="shared" si="12"/>
        <v>3395494.5504086604</v>
      </c>
      <c r="T32" s="6">
        <f t="shared" si="13"/>
        <v>-15208.91095123766</v>
      </c>
      <c r="U32" s="14">
        <f t="shared" si="14"/>
        <v>4.4591712893074674E-3</v>
      </c>
    </row>
    <row r="33" spans="1:21" x14ac:dyDescent="0.25">
      <c r="A33" s="208">
        <v>42217</v>
      </c>
      <c r="B33">
        <f t="shared" si="1"/>
        <v>8</v>
      </c>
      <c r="C33">
        <f t="shared" si="2"/>
        <v>2015</v>
      </c>
      <c r="D33" s="6">
        <f>'Monthly Data'!AM33</f>
        <v>3260077.3713598978</v>
      </c>
      <c r="E33">
        <f>'Monthly Data'!BP33</f>
        <v>8.5</v>
      </c>
      <c r="F33">
        <f>'Monthly Data'!BO33</f>
        <v>87.2</v>
      </c>
      <c r="G33">
        <f>'Monthly Data'!DJ33</f>
        <v>31</v>
      </c>
      <c r="H33">
        <f>'Monthly Data'!DM33</f>
        <v>0</v>
      </c>
      <c r="I33">
        <f>'Monthly Data'!DG33</f>
        <v>0</v>
      </c>
      <c r="J33">
        <f>'Monthly Data'!CR33</f>
        <v>32</v>
      </c>
      <c r="L33" s="6">
        <f t="shared" si="3"/>
        <v>283648.86219264602</v>
      </c>
      <c r="M33" s="6">
        <f t="shared" si="4"/>
        <v>9051.2248880827938</v>
      </c>
      <c r="N33" s="6">
        <f t="shared" si="5"/>
        <v>267140.6468726031</v>
      </c>
      <c r="O33" s="6">
        <f t="shared" si="6"/>
        <v>2744069.0923123308</v>
      </c>
      <c r="P33" s="6">
        <f t="shared" si="7"/>
        <v>0</v>
      </c>
      <c r="Q33" s="6">
        <f t="shared" si="8"/>
        <v>0</v>
      </c>
      <c r="R33" s="6">
        <f t="shared" si="11"/>
        <v>-45792.183703367678</v>
      </c>
      <c r="S33" s="6">
        <f t="shared" si="12"/>
        <v>3258117.6425622953</v>
      </c>
      <c r="T33" s="6">
        <f t="shared" si="13"/>
        <v>-1959.7287976024672</v>
      </c>
      <c r="U33" s="14">
        <f t="shared" si="14"/>
        <v>6.0112953601005876E-4</v>
      </c>
    </row>
    <row r="34" spans="1:21" x14ac:dyDescent="0.25">
      <c r="A34" s="208">
        <v>42248</v>
      </c>
      <c r="B34">
        <f t="shared" si="1"/>
        <v>9</v>
      </c>
      <c r="C34">
        <f t="shared" si="2"/>
        <v>2015</v>
      </c>
      <c r="D34" s="6">
        <f>'Monthly Data'!AM34</f>
        <v>3169925.151359898</v>
      </c>
      <c r="E34">
        <f>'Monthly Data'!BP34</f>
        <v>32.799999999999997</v>
      </c>
      <c r="F34">
        <f>'Monthly Data'!BO34</f>
        <v>50.7</v>
      </c>
      <c r="G34">
        <f>'Monthly Data'!DJ34</f>
        <v>30</v>
      </c>
      <c r="H34">
        <f>'Monthly Data'!DM34</f>
        <v>0</v>
      </c>
      <c r="I34">
        <f>'Monthly Data'!DG34</f>
        <v>0</v>
      </c>
      <c r="J34">
        <f>'Monthly Data'!CR34</f>
        <v>33</v>
      </c>
      <c r="L34" s="6">
        <f t="shared" ref="L34:L65" si="15">$X$9</f>
        <v>283648.86219264602</v>
      </c>
      <c r="M34" s="6">
        <f t="shared" ref="M34:M65" si="16">E34*$X$10</f>
        <v>34927.079568131252</v>
      </c>
      <c r="N34" s="6">
        <f t="shared" ref="N34:N65" si="17">F34*$X$11</f>
        <v>155321.45408762587</v>
      </c>
      <c r="O34" s="6">
        <f t="shared" ref="O34:O65" si="18">G34*$X$12</f>
        <v>2655550.7344958037</v>
      </c>
      <c r="P34" s="6">
        <f t="shared" ref="P34:P65" si="19">H34*$X$13</f>
        <v>0</v>
      </c>
      <c r="Q34" s="6">
        <f t="shared" ref="Q34:Q65" si="20">I34*$X$14</f>
        <v>0</v>
      </c>
      <c r="R34" s="6">
        <f t="shared" si="11"/>
        <v>-47223.189444097916</v>
      </c>
      <c r="S34" s="6">
        <f t="shared" si="12"/>
        <v>3082224.9409001092</v>
      </c>
      <c r="T34" s="6">
        <f t="shared" si="13"/>
        <v>-87700.210459788796</v>
      </c>
      <c r="U34" s="14">
        <f t="shared" si="14"/>
        <v>2.7666334778335508E-2</v>
      </c>
    </row>
    <row r="35" spans="1:21" x14ac:dyDescent="0.25">
      <c r="A35" s="208">
        <v>42278</v>
      </c>
      <c r="B35">
        <f t="shared" si="1"/>
        <v>10</v>
      </c>
      <c r="C35">
        <f t="shared" si="2"/>
        <v>2015</v>
      </c>
      <c r="D35" s="6">
        <f>'Monthly Data'!AM35</f>
        <v>3163347.1713598971</v>
      </c>
      <c r="E35">
        <f>'Monthly Data'!BP35</f>
        <v>228.5</v>
      </c>
      <c r="F35">
        <f>'Monthly Data'!BO35</f>
        <v>0.1</v>
      </c>
      <c r="G35">
        <f>'Monthly Data'!DJ35</f>
        <v>31</v>
      </c>
      <c r="H35">
        <f>'Monthly Data'!DM35</f>
        <v>0</v>
      </c>
      <c r="I35">
        <f>'Monthly Data'!DG35</f>
        <v>0</v>
      </c>
      <c r="J35">
        <f>'Monthly Data'!CR35</f>
        <v>34</v>
      </c>
      <c r="L35" s="6">
        <f t="shared" si="15"/>
        <v>283648.86219264602</v>
      </c>
      <c r="M35" s="6">
        <f t="shared" si="16"/>
        <v>243318.22199140218</v>
      </c>
      <c r="N35" s="6">
        <f t="shared" si="17"/>
        <v>306.35395283555403</v>
      </c>
      <c r="O35" s="6">
        <f t="shared" si="18"/>
        <v>2744069.0923123308</v>
      </c>
      <c r="P35" s="6">
        <f t="shared" si="19"/>
        <v>0</v>
      </c>
      <c r="Q35" s="6">
        <f t="shared" si="20"/>
        <v>0</v>
      </c>
      <c r="R35" s="6">
        <f t="shared" si="11"/>
        <v>-48654.195184828161</v>
      </c>
      <c r="S35" s="6">
        <f t="shared" si="12"/>
        <v>3222688.3352643861</v>
      </c>
      <c r="T35" s="6">
        <f t="shared" si="13"/>
        <v>59341.163904489018</v>
      </c>
      <c r="U35" s="14">
        <f t="shared" si="14"/>
        <v>1.8758979236217926E-2</v>
      </c>
    </row>
    <row r="36" spans="1:21" x14ac:dyDescent="0.25">
      <c r="A36" s="208">
        <v>42309</v>
      </c>
      <c r="B36">
        <f t="shared" si="1"/>
        <v>11</v>
      </c>
      <c r="C36">
        <f t="shared" si="2"/>
        <v>2015</v>
      </c>
      <c r="D36" s="6">
        <f>'Monthly Data'!AM36</f>
        <v>3326445.8913598973</v>
      </c>
      <c r="E36">
        <f>'Monthly Data'!BP36</f>
        <v>419.2</v>
      </c>
      <c r="F36">
        <f>'Monthly Data'!BO36</f>
        <v>0</v>
      </c>
      <c r="G36">
        <f>'Monthly Data'!DJ36</f>
        <v>30</v>
      </c>
      <c r="H36">
        <f>'Monthly Data'!DM36</f>
        <v>0</v>
      </c>
      <c r="I36">
        <f>'Monthly Data'!DG36</f>
        <v>0</v>
      </c>
      <c r="J36">
        <f>'Monthly Data'!CR36</f>
        <v>35</v>
      </c>
      <c r="L36" s="6">
        <f t="shared" si="15"/>
        <v>283648.86219264602</v>
      </c>
      <c r="M36" s="6">
        <f t="shared" si="16"/>
        <v>446385.11448050675</v>
      </c>
      <c r="N36" s="6">
        <f t="shared" si="17"/>
        <v>0</v>
      </c>
      <c r="O36" s="6">
        <f t="shared" si="18"/>
        <v>2655550.7344958037</v>
      </c>
      <c r="P36" s="6">
        <f t="shared" si="19"/>
        <v>0</v>
      </c>
      <c r="Q36" s="6">
        <f t="shared" si="20"/>
        <v>0</v>
      </c>
      <c r="R36" s="6">
        <f t="shared" si="11"/>
        <v>-50085.200925558398</v>
      </c>
      <c r="S36" s="6">
        <f t="shared" si="12"/>
        <v>3335499.5102433981</v>
      </c>
      <c r="T36" s="6">
        <f t="shared" si="13"/>
        <v>9053.618883500807</v>
      </c>
      <c r="U36" s="14">
        <f t="shared" si="14"/>
        <v>2.7217093496144503E-3</v>
      </c>
    </row>
    <row r="37" spans="1:21" x14ac:dyDescent="0.25">
      <c r="A37" s="208">
        <v>42339</v>
      </c>
      <c r="B37">
        <f t="shared" si="1"/>
        <v>12</v>
      </c>
      <c r="C37">
        <f t="shared" si="2"/>
        <v>2015</v>
      </c>
      <c r="D37" s="6">
        <f>'Monthly Data'!AM37</f>
        <v>3621754.0513598975</v>
      </c>
      <c r="E37">
        <f>'Monthly Data'!BP37</f>
        <v>655</v>
      </c>
      <c r="F37">
        <f>'Monthly Data'!BO37</f>
        <v>0</v>
      </c>
      <c r="G37">
        <f>'Monthly Data'!DJ37</f>
        <v>31</v>
      </c>
      <c r="H37">
        <f>'Monthly Data'!DM37</f>
        <v>0</v>
      </c>
      <c r="I37">
        <f>'Monthly Data'!DG37</f>
        <v>0</v>
      </c>
      <c r="J37">
        <f>'Monthly Data'!CR37</f>
        <v>36</v>
      </c>
      <c r="L37" s="6">
        <f t="shared" si="15"/>
        <v>283648.86219264602</v>
      </c>
      <c r="M37" s="6">
        <f t="shared" si="16"/>
        <v>697476.74137579172</v>
      </c>
      <c r="N37" s="6">
        <f t="shared" si="17"/>
        <v>0</v>
      </c>
      <c r="O37" s="6">
        <f t="shared" si="18"/>
        <v>2744069.0923123308</v>
      </c>
      <c r="P37" s="6">
        <f t="shared" si="19"/>
        <v>0</v>
      </c>
      <c r="Q37" s="6">
        <f t="shared" si="20"/>
        <v>0</v>
      </c>
      <c r="R37" s="6">
        <f t="shared" si="11"/>
        <v>-51516.206666288635</v>
      </c>
      <c r="S37" s="6">
        <f t="shared" si="12"/>
        <v>3673678.4892144804</v>
      </c>
      <c r="T37" s="6">
        <f t="shared" si="13"/>
        <v>51924.437854582909</v>
      </c>
      <c r="U37" s="14">
        <f t="shared" si="14"/>
        <v>1.4336820534538037E-2</v>
      </c>
    </row>
    <row r="38" spans="1:21" x14ac:dyDescent="0.25">
      <c r="A38" s="208">
        <v>42370</v>
      </c>
      <c r="B38">
        <f t="shared" si="1"/>
        <v>1</v>
      </c>
      <c r="C38">
        <f t="shared" si="2"/>
        <v>2016</v>
      </c>
      <c r="D38" s="6">
        <f>'Monthly Data'!AM38</f>
        <v>4048046.4325682307</v>
      </c>
      <c r="E38">
        <f>'Monthly Data'!BP38</f>
        <v>862.3</v>
      </c>
      <c r="F38">
        <f>'Monthly Data'!BO38</f>
        <v>0</v>
      </c>
      <c r="G38">
        <f>'Monthly Data'!DJ38</f>
        <v>31</v>
      </c>
      <c r="H38">
        <f>'Monthly Data'!DM38</f>
        <v>0</v>
      </c>
      <c r="I38">
        <f>'Monthly Data'!DG38</f>
        <v>0</v>
      </c>
      <c r="J38">
        <f>'Monthly Data'!CR38</f>
        <v>37</v>
      </c>
      <c r="L38" s="6">
        <f t="shared" si="15"/>
        <v>283648.86219264602</v>
      </c>
      <c r="M38" s="6">
        <f t="shared" si="16"/>
        <v>918220.14364632859</v>
      </c>
      <c r="N38" s="6">
        <f t="shared" si="17"/>
        <v>0</v>
      </c>
      <c r="O38" s="6">
        <f t="shared" si="18"/>
        <v>2744069.0923123308</v>
      </c>
      <c r="P38" s="6">
        <f t="shared" si="19"/>
        <v>0</v>
      </c>
      <c r="Q38" s="6">
        <f t="shared" si="20"/>
        <v>0</v>
      </c>
      <c r="R38" s="6">
        <f t="shared" si="11"/>
        <v>-52947.21240701888</v>
      </c>
      <c r="S38" s="6">
        <f t="shared" si="12"/>
        <v>3892990.8857442867</v>
      </c>
      <c r="T38" s="6">
        <f t="shared" si="13"/>
        <v>-155055.54682394397</v>
      </c>
      <c r="U38" s="14">
        <f t="shared" si="14"/>
        <v>3.8303796511931554E-2</v>
      </c>
    </row>
    <row r="39" spans="1:21" x14ac:dyDescent="0.25">
      <c r="A39" s="208">
        <v>42401</v>
      </c>
      <c r="B39">
        <f t="shared" si="1"/>
        <v>2</v>
      </c>
      <c r="C39">
        <f t="shared" si="2"/>
        <v>2016</v>
      </c>
      <c r="D39" s="6">
        <f>'Monthly Data'!AM39</f>
        <v>3674808.9025682309</v>
      </c>
      <c r="E39">
        <f>'Monthly Data'!BP39</f>
        <v>757.2</v>
      </c>
      <c r="F39">
        <f>'Monthly Data'!BO39</f>
        <v>0</v>
      </c>
      <c r="G39">
        <f>'Monthly Data'!DJ39</f>
        <v>29</v>
      </c>
      <c r="H39">
        <f>'Monthly Data'!DM39</f>
        <v>0</v>
      </c>
      <c r="I39">
        <f>'Monthly Data'!DG39</f>
        <v>0</v>
      </c>
      <c r="J39">
        <f>'Monthly Data'!CR39</f>
        <v>38</v>
      </c>
      <c r="L39" s="6">
        <f t="shared" si="15"/>
        <v>283648.86219264602</v>
      </c>
      <c r="M39" s="6">
        <f t="shared" si="16"/>
        <v>806304.41003015207</v>
      </c>
      <c r="N39" s="6">
        <f t="shared" si="17"/>
        <v>0</v>
      </c>
      <c r="O39" s="6">
        <f t="shared" si="18"/>
        <v>2567032.376679277</v>
      </c>
      <c r="P39" s="6">
        <f t="shared" si="19"/>
        <v>0</v>
      </c>
      <c r="Q39" s="6">
        <f t="shared" si="20"/>
        <v>0</v>
      </c>
      <c r="R39" s="6">
        <f t="shared" si="11"/>
        <v>-54378.218147749118</v>
      </c>
      <c r="S39" s="6">
        <f t="shared" si="12"/>
        <v>3602607.4307543263</v>
      </c>
      <c r="T39" s="6">
        <f t="shared" si="13"/>
        <v>-72201.471813904587</v>
      </c>
      <c r="U39" s="14">
        <f t="shared" si="14"/>
        <v>1.9647680662644745E-2</v>
      </c>
    </row>
    <row r="40" spans="1:21" x14ac:dyDescent="0.25">
      <c r="A40" s="208">
        <v>42430</v>
      </c>
      <c r="B40">
        <f t="shared" si="1"/>
        <v>3</v>
      </c>
      <c r="C40">
        <f t="shared" si="2"/>
        <v>2016</v>
      </c>
      <c r="D40" s="6">
        <f>'Monthly Data'!AM40</f>
        <v>3557508.4225682314</v>
      </c>
      <c r="E40">
        <f>'Monthly Data'!BP40</f>
        <v>494.7</v>
      </c>
      <c r="F40">
        <f>'Monthly Data'!BO40</f>
        <v>0</v>
      </c>
      <c r="G40">
        <f>'Monthly Data'!DJ40</f>
        <v>31</v>
      </c>
      <c r="H40">
        <f>'Monthly Data'!DM40</f>
        <v>0</v>
      </c>
      <c r="I40">
        <f>'Monthly Data'!DG40</f>
        <v>1</v>
      </c>
      <c r="J40">
        <f>'Monthly Data'!CR40</f>
        <v>39</v>
      </c>
      <c r="L40" s="6">
        <f t="shared" si="15"/>
        <v>283648.86219264602</v>
      </c>
      <c r="M40" s="6">
        <f t="shared" si="16"/>
        <v>526781.28848641855</v>
      </c>
      <c r="N40" s="6">
        <f t="shared" si="17"/>
        <v>0</v>
      </c>
      <c r="O40" s="6">
        <f t="shared" si="18"/>
        <v>2744069.0923123308</v>
      </c>
      <c r="P40" s="6">
        <f t="shared" si="19"/>
        <v>0</v>
      </c>
      <c r="Q40" s="6">
        <f t="shared" si="20"/>
        <v>-75302.614149432993</v>
      </c>
      <c r="R40" s="6">
        <f t="shared" si="11"/>
        <v>-55809.223888479355</v>
      </c>
      <c r="S40" s="6">
        <f t="shared" si="12"/>
        <v>3423387.404953483</v>
      </c>
      <c r="T40" s="6">
        <f t="shared" si="13"/>
        <v>-134121.01761474833</v>
      </c>
      <c r="U40" s="14">
        <f t="shared" si="14"/>
        <v>3.7700829255640632E-2</v>
      </c>
    </row>
    <row r="41" spans="1:21" x14ac:dyDescent="0.25">
      <c r="A41" s="208">
        <v>42461</v>
      </c>
      <c r="B41">
        <f t="shared" si="1"/>
        <v>4</v>
      </c>
      <c r="C41">
        <f t="shared" si="2"/>
        <v>2016</v>
      </c>
      <c r="D41" s="6">
        <f>'Monthly Data'!AM41</f>
        <v>3207096.8225682313</v>
      </c>
      <c r="E41">
        <f>'Monthly Data'!BP41</f>
        <v>368.4</v>
      </c>
      <c r="F41">
        <f>'Monthly Data'!BO41</f>
        <v>0</v>
      </c>
      <c r="G41">
        <f>'Monthly Data'!DJ41</f>
        <v>30</v>
      </c>
      <c r="H41">
        <f>'Monthly Data'!DM41</f>
        <v>0</v>
      </c>
      <c r="I41">
        <f>'Monthly Data'!DG41</f>
        <v>1</v>
      </c>
      <c r="J41">
        <f>'Monthly Data'!CR41</f>
        <v>40</v>
      </c>
      <c r="L41" s="6">
        <f t="shared" si="15"/>
        <v>283648.86219264602</v>
      </c>
      <c r="M41" s="6">
        <f t="shared" si="16"/>
        <v>392290.73514937662</v>
      </c>
      <c r="N41" s="6">
        <f t="shared" si="17"/>
        <v>0</v>
      </c>
      <c r="O41" s="6">
        <f t="shared" si="18"/>
        <v>2655550.7344958037</v>
      </c>
      <c r="P41" s="6">
        <f t="shared" si="19"/>
        <v>0</v>
      </c>
      <c r="Q41" s="6">
        <f t="shared" si="20"/>
        <v>-75302.614149432993</v>
      </c>
      <c r="R41" s="6">
        <f t="shared" si="11"/>
        <v>-57240.2296292096</v>
      </c>
      <c r="S41" s="6">
        <f t="shared" si="12"/>
        <v>3198947.4880591836</v>
      </c>
      <c r="T41" s="6">
        <f t="shared" si="13"/>
        <v>-8149.3345090476796</v>
      </c>
      <c r="U41" s="14">
        <f t="shared" si="14"/>
        <v>2.5410316432298175E-3</v>
      </c>
    </row>
    <row r="42" spans="1:21" x14ac:dyDescent="0.25">
      <c r="A42" s="208">
        <v>42491</v>
      </c>
      <c r="B42">
        <f t="shared" si="1"/>
        <v>5</v>
      </c>
      <c r="C42">
        <f t="shared" si="2"/>
        <v>2016</v>
      </c>
      <c r="D42" s="6">
        <f>'Monthly Data'!AM42</f>
        <v>3103476.1225682306</v>
      </c>
      <c r="E42">
        <f>'Monthly Data'!BP42</f>
        <v>84.3</v>
      </c>
      <c r="F42">
        <f>'Monthly Data'!BO42</f>
        <v>21.4</v>
      </c>
      <c r="G42">
        <f>'Monthly Data'!DJ42</f>
        <v>31</v>
      </c>
      <c r="H42">
        <f>'Monthly Data'!DM42</f>
        <v>0</v>
      </c>
      <c r="I42">
        <f>'Monthly Data'!DG42</f>
        <v>1</v>
      </c>
      <c r="J42">
        <f>'Monthly Data'!CR42</f>
        <v>41</v>
      </c>
      <c r="L42" s="6">
        <f t="shared" si="15"/>
        <v>283648.86219264602</v>
      </c>
      <c r="M42" s="6">
        <f t="shared" si="16"/>
        <v>89766.853890044644</v>
      </c>
      <c r="N42" s="6">
        <f t="shared" si="17"/>
        <v>65559.745906808545</v>
      </c>
      <c r="O42" s="6">
        <f t="shared" si="18"/>
        <v>2744069.0923123308</v>
      </c>
      <c r="P42" s="6">
        <f t="shared" si="19"/>
        <v>0</v>
      </c>
      <c r="Q42" s="6">
        <f t="shared" si="20"/>
        <v>-75302.614149432993</v>
      </c>
      <c r="R42" s="6">
        <f t="shared" si="11"/>
        <v>-58671.235369939837</v>
      </c>
      <c r="S42" s="6">
        <f t="shared" si="12"/>
        <v>3049070.7047824571</v>
      </c>
      <c r="T42" s="6">
        <f t="shared" si="13"/>
        <v>-54405.417785773519</v>
      </c>
      <c r="U42" s="14">
        <f t="shared" si="14"/>
        <v>1.7530477321910636E-2</v>
      </c>
    </row>
    <row r="43" spans="1:21" x14ac:dyDescent="0.25">
      <c r="A43" s="208">
        <v>42522</v>
      </c>
      <c r="B43">
        <f t="shared" si="1"/>
        <v>6</v>
      </c>
      <c r="C43">
        <f t="shared" si="2"/>
        <v>2016</v>
      </c>
      <c r="D43" s="6">
        <f>'Monthly Data'!AM43</f>
        <v>3108989.062568231</v>
      </c>
      <c r="E43">
        <f>'Monthly Data'!BP43</f>
        <v>10.5</v>
      </c>
      <c r="F43">
        <f>'Monthly Data'!BO43</f>
        <v>46</v>
      </c>
      <c r="G43">
        <f>'Monthly Data'!DJ43</f>
        <v>30</v>
      </c>
      <c r="H43">
        <f>'Monthly Data'!DM43</f>
        <v>0</v>
      </c>
      <c r="I43">
        <f>'Monthly Data'!DG43</f>
        <v>0</v>
      </c>
      <c r="J43">
        <f>'Monthly Data'!CR43</f>
        <v>42</v>
      </c>
      <c r="L43" s="6">
        <f t="shared" si="15"/>
        <v>283648.86219264602</v>
      </c>
      <c r="M43" s="6">
        <f t="shared" si="16"/>
        <v>11180.924861749334</v>
      </c>
      <c r="N43" s="6">
        <f t="shared" si="17"/>
        <v>140922.81830435485</v>
      </c>
      <c r="O43" s="6">
        <f t="shared" si="18"/>
        <v>2655550.7344958037</v>
      </c>
      <c r="P43" s="6">
        <f t="shared" si="19"/>
        <v>0</v>
      </c>
      <c r="Q43" s="6">
        <f t="shared" si="20"/>
        <v>0</v>
      </c>
      <c r="R43" s="6">
        <f t="shared" si="11"/>
        <v>-60102.241110670075</v>
      </c>
      <c r="S43" s="6">
        <f t="shared" si="12"/>
        <v>3031201.0987438839</v>
      </c>
      <c r="T43" s="6">
        <f t="shared" si="13"/>
        <v>-77787.963824347127</v>
      </c>
      <c r="U43" s="14">
        <f t="shared" si="14"/>
        <v>2.5020340135931234E-2</v>
      </c>
    </row>
    <row r="44" spans="1:21" x14ac:dyDescent="0.25">
      <c r="A44" s="208">
        <v>42552</v>
      </c>
      <c r="B44">
        <f t="shared" si="1"/>
        <v>7</v>
      </c>
      <c r="C44">
        <f t="shared" si="2"/>
        <v>2016</v>
      </c>
      <c r="D44" s="6">
        <f>'Monthly Data'!AM44</f>
        <v>3320249.9425682304</v>
      </c>
      <c r="E44">
        <f>'Monthly Data'!BP44</f>
        <v>0</v>
      </c>
      <c r="F44">
        <f>'Monthly Data'!BO44</f>
        <v>108.8</v>
      </c>
      <c r="G44">
        <f>'Monthly Data'!DJ44</f>
        <v>31</v>
      </c>
      <c r="H44">
        <f>'Monthly Data'!DM44</f>
        <v>0</v>
      </c>
      <c r="I44">
        <f>'Monthly Data'!DG44</f>
        <v>0</v>
      </c>
      <c r="J44">
        <f>'Monthly Data'!CR44</f>
        <v>43</v>
      </c>
      <c r="L44" s="6">
        <f t="shared" si="15"/>
        <v>283648.86219264602</v>
      </c>
      <c r="M44" s="6">
        <f t="shared" si="16"/>
        <v>0</v>
      </c>
      <c r="N44" s="6">
        <f t="shared" si="17"/>
        <v>333313.10068508273</v>
      </c>
      <c r="O44" s="6">
        <f t="shared" si="18"/>
        <v>2744069.0923123308</v>
      </c>
      <c r="P44" s="6">
        <f t="shared" si="19"/>
        <v>0</v>
      </c>
      <c r="Q44" s="6">
        <f t="shared" si="20"/>
        <v>0</v>
      </c>
      <c r="R44" s="6">
        <f t="shared" si="11"/>
        <v>-61533.246851400319</v>
      </c>
      <c r="S44" s="6">
        <f t="shared" si="12"/>
        <v>3299497.8083386589</v>
      </c>
      <c r="T44" s="6">
        <f t="shared" si="13"/>
        <v>-20752.134229571559</v>
      </c>
      <c r="U44" s="14">
        <f t="shared" si="14"/>
        <v>6.250172302847681E-3</v>
      </c>
    </row>
    <row r="45" spans="1:21" x14ac:dyDescent="0.25">
      <c r="A45" s="208">
        <v>42583</v>
      </c>
      <c r="B45">
        <f t="shared" si="1"/>
        <v>8</v>
      </c>
      <c r="C45">
        <f t="shared" si="2"/>
        <v>2016</v>
      </c>
      <c r="D45" s="6">
        <f>'Monthly Data'!AM45</f>
        <v>3316556.8525682311</v>
      </c>
      <c r="E45">
        <f>'Monthly Data'!BP45</f>
        <v>0</v>
      </c>
      <c r="F45">
        <f>'Monthly Data'!BO45</f>
        <v>100.8</v>
      </c>
      <c r="G45">
        <f>'Monthly Data'!DJ45</f>
        <v>31</v>
      </c>
      <c r="H45">
        <f>'Monthly Data'!DM45</f>
        <v>0</v>
      </c>
      <c r="I45">
        <f>'Monthly Data'!DG45</f>
        <v>0</v>
      </c>
      <c r="J45">
        <f>'Monthly Data'!CR45</f>
        <v>44</v>
      </c>
      <c r="L45" s="6">
        <f t="shared" si="15"/>
        <v>283648.86219264602</v>
      </c>
      <c r="M45" s="6">
        <f t="shared" si="16"/>
        <v>0</v>
      </c>
      <c r="N45" s="6">
        <f t="shared" si="17"/>
        <v>308804.7844582384</v>
      </c>
      <c r="O45" s="6">
        <f t="shared" si="18"/>
        <v>2744069.0923123308</v>
      </c>
      <c r="P45" s="6">
        <f t="shared" si="19"/>
        <v>0</v>
      </c>
      <c r="Q45" s="6">
        <f t="shared" si="20"/>
        <v>0</v>
      </c>
      <c r="R45" s="6">
        <f t="shared" si="11"/>
        <v>-62964.252592130557</v>
      </c>
      <c r="S45" s="6">
        <f t="shared" si="12"/>
        <v>3273558.4863710846</v>
      </c>
      <c r="T45" s="6">
        <f t="shared" si="13"/>
        <v>-42998.366197146475</v>
      </c>
      <c r="U45" s="14">
        <f t="shared" si="14"/>
        <v>1.2964760777084213E-2</v>
      </c>
    </row>
    <row r="46" spans="1:21" x14ac:dyDescent="0.25">
      <c r="A46" s="208">
        <v>42614</v>
      </c>
      <c r="B46">
        <f t="shared" si="1"/>
        <v>9</v>
      </c>
      <c r="C46">
        <f t="shared" si="2"/>
        <v>2016</v>
      </c>
      <c r="D46" s="6">
        <f>'Monthly Data'!AM46</f>
        <v>3054444.9925682312</v>
      </c>
      <c r="E46">
        <f>'Monthly Data'!BP46</f>
        <v>33</v>
      </c>
      <c r="F46">
        <f>'Monthly Data'!BO46</f>
        <v>13</v>
      </c>
      <c r="G46">
        <f>'Monthly Data'!DJ46</f>
        <v>30</v>
      </c>
      <c r="H46">
        <f>'Monthly Data'!DM46</f>
        <v>0</v>
      </c>
      <c r="I46">
        <f>'Monthly Data'!DG46</f>
        <v>0</v>
      </c>
      <c r="J46">
        <f>'Monthly Data'!CR46</f>
        <v>45</v>
      </c>
      <c r="L46" s="6">
        <f t="shared" si="15"/>
        <v>283648.86219264602</v>
      </c>
      <c r="M46" s="6">
        <f t="shared" si="16"/>
        <v>35140.049565497909</v>
      </c>
      <c r="N46" s="6">
        <f t="shared" si="17"/>
        <v>39826.013868622016</v>
      </c>
      <c r="O46" s="6">
        <f t="shared" si="18"/>
        <v>2655550.7344958037</v>
      </c>
      <c r="P46" s="6">
        <f t="shared" si="19"/>
        <v>0</v>
      </c>
      <c r="Q46" s="6">
        <f t="shared" si="20"/>
        <v>0</v>
      </c>
      <c r="R46" s="6">
        <f t="shared" si="11"/>
        <v>-64395.258332860794</v>
      </c>
      <c r="S46" s="6">
        <f t="shared" si="12"/>
        <v>2949770.401789709</v>
      </c>
      <c r="T46" s="6">
        <f t="shared" si="13"/>
        <v>-104674.59077852219</v>
      </c>
      <c r="U46" s="14">
        <f t="shared" si="14"/>
        <v>3.4269594323422387E-2</v>
      </c>
    </row>
    <row r="47" spans="1:21" x14ac:dyDescent="0.25">
      <c r="A47" s="208">
        <v>42644</v>
      </c>
      <c r="B47">
        <f t="shared" si="1"/>
        <v>10</v>
      </c>
      <c r="C47">
        <f t="shared" si="2"/>
        <v>2016</v>
      </c>
      <c r="D47" s="6">
        <f>'Monthly Data'!AM47</f>
        <v>3193618.3425682308</v>
      </c>
      <c r="E47">
        <f>'Monthly Data'!BP47</f>
        <v>244.7</v>
      </c>
      <c r="F47">
        <f>'Monthly Data'!BO47</f>
        <v>1.6</v>
      </c>
      <c r="G47">
        <f>'Monthly Data'!DJ47</f>
        <v>31</v>
      </c>
      <c r="H47">
        <f>'Monthly Data'!DM47</f>
        <v>0</v>
      </c>
      <c r="I47">
        <f>'Monthly Data'!DG47</f>
        <v>0</v>
      </c>
      <c r="J47">
        <f>'Monthly Data'!CR47</f>
        <v>46</v>
      </c>
      <c r="L47" s="6">
        <f t="shared" si="15"/>
        <v>283648.86219264602</v>
      </c>
      <c r="M47" s="6">
        <f t="shared" si="16"/>
        <v>260568.79177810112</v>
      </c>
      <c r="N47" s="6">
        <f t="shared" si="17"/>
        <v>4901.6632453688644</v>
      </c>
      <c r="O47" s="6">
        <f t="shared" si="18"/>
        <v>2744069.0923123308</v>
      </c>
      <c r="P47" s="6">
        <f t="shared" si="19"/>
        <v>0</v>
      </c>
      <c r="Q47" s="6">
        <f t="shared" si="20"/>
        <v>0</v>
      </c>
      <c r="R47" s="6">
        <f t="shared" si="11"/>
        <v>-65826.264073591039</v>
      </c>
      <c r="S47" s="6">
        <f t="shared" si="12"/>
        <v>3227362.1454548556</v>
      </c>
      <c r="T47" s="6">
        <f t="shared" si="13"/>
        <v>33743.802886624821</v>
      </c>
      <c r="U47" s="14">
        <f t="shared" si="14"/>
        <v>1.0566009856859999E-2</v>
      </c>
    </row>
    <row r="48" spans="1:21" x14ac:dyDescent="0.25">
      <c r="A48" s="208">
        <v>42675</v>
      </c>
      <c r="B48">
        <f t="shared" si="1"/>
        <v>11</v>
      </c>
      <c r="C48">
        <f t="shared" si="2"/>
        <v>2016</v>
      </c>
      <c r="D48" s="6">
        <f>'Monthly Data'!AM48</f>
        <v>3255789.8725682306</v>
      </c>
      <c r="E48">
        <f>'Monthly Data'!BP48</f>
        <v>340.2</v>
      </c>
      <c r="F48">
        <f>'Monthly Data'!BO48</f>
        <v>0</v>
      </c>
      <c r="G48">
        <f>'Monthly Data'!DJ48</f>
        <v>30</v>
      </c>
      <c r="H48">
        <f>'Monthly Data'!DM48</f>
        <v>0</v>
      </c>
      <c r="I48">
        <f>'Monthly Data'!DG48</f>
        <v>0</v>
      </c>
      <c r="J48">
        <f>'Monthly Data'!CR48</f>
        <v>47</v>
      </c>
      <c r="L48" s="6">
        <f t="shared" si="15"/>
        <v>283648.86219264602</v>
      </c>
      <c r="M48" s="6">
        <f t="shared" si="16"/>
        <v>362261.96552067838</v>
      </c>
      <c r="N48" s="6">
        <f t="shared" si="17"/>
        <v>0</v>
      </c>
      <c r="O48" s="6">
        <f t="shared" si="18"/>
        <v>2655550.7344958037</v>
      </c>
      <c r="P48" s="6">
        <f t="shared" si="19"/>
        <v>0</v>
      </c>
      <c r="Q48" s="6">
        <f t="shared" si="20"/>
        <v>0</v>
      </c>
      <c r="R48" s="6">
        <f t="shared" si="11"/>
        <v>-67257.269814321276</v>
      </c>
      <c r="S48" s="6">
        <f t="shared" si="12"/>
        <v>3234204.2923948071</v>
      </c>
      <c r="T48" s="6">
        <f t="shared" si="13"/>
        <v>-21585.580173423514</v>
      </c>
      <c r="U48" s="14">
        <f t="shared" si="14"/>
        <v>6.6299058042085454E-3</v>
      </c>
    </row>
    <row r="49" spans="1:21" x14ac:dyDescent="0.25">
      <c r="A49" s="208">
        <v>42705</v>
      </c>
      <c r="B49">
        <f t="shared" si="1"/>
        <v>12</v>
      </c>
      <c r="C49">
        <f t="shared" si="2"/>
        <v>2016</v>
      </c>
      <c r="D49" s="6">
        <f>'Monthly Data'!AM49</f>
        <v>3944987.582568231</v>
      </c>
      <c r="E49">
        <f>'Monthly Data'!BP49</f>
        <v>844.3</v>
      </c>
      <c r="F49">
        <f>'Monthly Data'!BO49</f>
        <v>0</v>
      </c>
      <c r="G49">
        <f>'Monthly Data'!DJ49</f>
        <v>31</v>
      </c>
      <c r="H49">
        <f>'Monthly Data'!DM49</f>
        <v>0</v>
      </c>
      <c r="I49">
        <f>'Monthly Data'!DG49</f>
        <v>0</v>
      </c>
      <c r="J49">
        <f>'Monthly Data'!CR49</f>
        <v>48</v>
      </c>
      <c r="L49" s="6">
        <f t="shared" si="15"/>
        <v>283648.86219264602</v>
      </c>
      <c r="M49" s="6">
        <f t="shared" si="16"/>
        <v>899052.84388332977</v>
      </c>
      <c r="N49" s="6">
        <f t="shared" si="17"/>
        <v>0</v>
      </c>
      <c r="O49" s="6">
        <f t="shared" si="18"/>
        <v>2744069.0923123308</v>
      </c>
      <c r="P49" s="6">
        <f t="shared" si="19"/>
        <v>0</v>
      </c>
      <c r="Q49" s="6">
        <f t="shared" si="20"/>
        <v>0</v>
      </c>
      <c r="R49" s="6">
        <f t="shared" si="11"/>
        <v>-68688.275555051514</v>
      </c>
      <c r="S49" s="6">
        <f t="shared" si="12"/>
        <v>3858082.5228332551</v>
      </c>
      <c r="T49" s="6">
        <f t="shared" si="13"/>
        <v>-86905.059734975919</v>
      </c>
      <c r="U49" s="14">
        <f t="shared" si="14"/>
        <v>2.2029235305830737E-2</v>
      </c>
    </row>
    <row r="50" spans="1:21" x14ac:dyDescent="0.25">
      <c r="A50" s="208">
        <v>42736</v>
      </c>
      <c r="B50">
        <f t="shared" si="1"/>
        <v>1</v>
      </c>
      <c r="C50">
        <f t="shared" si="2"/>
        <v>2017</v>
      </c>
      <c r="D50" s="6">
        <f>'Monthly Data'!AM50</f>
        <v>3848260.8625079221</v>
      </c>
      <c r="E50">
        <f>'Monthly Data'!BP50</f>
        <v>820.7</v>
      </c>
      <c r="F50">
        <f>'Monthly Data'!BO50</f>
        <v>0</v>
      </c>
      <c r="G50">
        <f>'Monthly Data'!DJ50</f>
        <v>31</v>
      </c>
      <c r="H50">
        <f>'Monthly Data'!DM50</f>
        <v>0</v>
      </c>
      <c r="I50">
        <f>'Monthly Data'!DG50</f>
        <v>0</v>
      </c>
      <c r="J50">
        <f>'Monthly Data'!CR50</f>
        <v>49</v>
      </c>
      <c r="L50" s="6">
        <f t="shared" si="15"/>
        <v>283648.86219264602</v>
      </c>
      <c r="M50" s="6">
        <f t="shared" si="16"/>
        <v>873922.38419406465</v>
      </c>
      <c r="N50" s="6">
        <f t="shared" si="17"/>
        <v>0</v>
      </c>
      <c r="O50" s="6">
        <f t="shared" si="18"/>
        <v>2744069.0923123308</v>
      </c>
      <c r="P50" s="6">
        <f t="shared" si="19"/>
        <v>0</v>
      </c>
      <c r="Q50" s="6">
        <f t="shared" si="20"/>
        <v>0</v>
      </c>
      <c r="R50" s="6">
        <f t="shared" si="11"/>
        <v>-70119.281295781751</v>
      </c>
      <c r="S50" s="6">
        <f t="shared" si="12"/>
        <v>3831521.0574032594</v>
      </c>
      <c r="T50" s="6">
        <f t="shared" si="13"/>
        <v>-16739.805104662664</v>
      </c>
      <c r="U50" s="14">
        <f t="shared" si="14"/>
        <v>4.3499663101719379E-3</v>
      </c>
    </row>
    <row r="51" spans="1:21" x14ac:dyDescent="0.25">
      <c r="A51" s="208">
        <v>42767</v>
      </c>
      <c r="B51">
        <f t="shared" si="1"/>
        <v>2</v>
      </c>
      <c r="C51">
        <f t="shared" si="2"/>
        <v>2017</v>
      </c>
      <c r="D51" s="6">
        <f>'Monthly Data'!AM51</f>
        <v>3376237.5525079221</v>
      </c>
      <c r="E51">
        <f>'Monthly Data'!BP51</f>
        <v>656.6</v>
      </c>
      <c r="F51">
        <f>'Monthly Data'!BO51</f>
        <v>0</v>
      </c>
      <c r="G51">
        <f>'Monthly Data'!DJ51</f>
        <v>28</v>
      </c>
      <c r="H51">
        <f>'Monthly Data'!DM51</f>
        <v>0</v>
      </c>
      <c r="I51">
        <f>'Monthly Data'!DG51</f>
        <v>0</v>
      </c>
      <c r="J51">
        <f>'Monthly Data'!CR51</f>
        <v>50</v>
      </c>
      <c r="L51" s="6">
        <f t="shared" si="15"/>
        <v>283648.86219264602</v>
      </c>
      <c r="M51" s="6">
        <f t="shared" si="16"/>
        <v>699180.50135472498</v>
      </c>
      <c r="N51" s="6">
        <f t="shared" si="17"/>
        <v>0</v>
      </c>
      <c r="O51" s="6">
        <f t="shared" si="18"/>
        <v>2478514.0188627504</v>
      </c>
      <c r="P51" s="6">
        <f t="shared" si="19"/>
        <v>0</v>
      </c>
      <c r="Q51" s="6">
        <f t="shared" si="20"/>
        <v>0</v>
      </c>
      <c r="R51" s="6">
        <f t="shared" si="11"/>
        <v>-71550.287036512003</v>
      </c>
      <c r="S51" s="6">
        <f t="shared" si="12"/>
        <v>3389793.0953736091</v>
      </c>
      <c r="T51" s="6">
        <f t="shared" si="13"/>
        <v>13555.54286568705</v>
      </c>
      <c r="U51" s="14">
        <f t="shared" si="14"/>
        <v>4.0149849217860217E-3</v>
      </c>
    </row>
    <row r="52" spans="1:21" x14ac:dyDescent="0.25">
      <c r="A52" s="208">
        <v>42795</v>
      </c>
      <c r="B52">
        <f t="shared" si="1"/>
        <v>3</v>
      </c>
      <c r="C52">
        <f t="shared" si="2"/>
        <v>2017</v>
      </c>
      <c r="D52" s="6">
        <f>'Monthly Data'!AM52</f>
        <v>3539284.1825079219</v>
      </c>
      <c r="E52">
        <f>'Monthly Data'!BP52</f>
        <v>606.5</v>
      </c>
      <c r="F52">
        <f>'Monthly Data'!BO52</f>
        <v>0</v>
      </c>
      <c r="G52">
        <f>'Monthly Data'!DJ52</f>
        <v>31</v>
      </c>
      <c r="H52">
        <f>'Monthly Data'!DM52</f>
        <v>0</v>
      </c>
      <c r="I52">
        <f>'Monthly Data'!DG52</f>
        <v>1</v>
      </c>
      <c r="J52">
        <f>'Monthly Data'!CR52</f>
        <v>51</v>
      </c>
      <c r="L52" s="6">
        <f t="shared" si="15"/>
        <v>283648.86219264602</v>
      </c>
      <c r="M52" s="6">
        <f t="shared" si="16"/>
        <v>645831.51701437822</v>
      </c>
      <c r="N52" s="6">
        <f t="shared" si="17"/>
        <v>0</v>
      </c>
      <c r="O52" s="6">
        <f t="shared" si="18"/>
        <v>2744069.0923123308</v>
      </c>
      <c r="P52" s="6">
        <f t="shared" si="19"/>
        <v>0</v>
      </c>
      <c r="Q52" s="6">
        <f t="shared" si="20"/>
        <v>-75302.614149432993</v>
      </c>
      <c r="R52" s="6">
        <f t="shared" si="11"/>
        <v>-72981.292777242241</v>
      </c>
      <c r="S52" s="6">
        <f t="shared" si="12"/>
        <v>3525265.56459268</v>
      </c>
      <c r="T52" s="6">
        <f t="shared" si="13"/>
        <v>-14018.617915241979</v>
      </c>
      <c r="U52" s="14">
        <f t="shared" si="14"/>
        <v>3.9608624773692074E-3</v>
      </c>
    </row>
    <row r="53" spans="1:21" x14ac:dyDescent="0.25">
      <c r="A53" s="208">
        <v>42826</v>
      </c>
      <c r="B53">
        <f t="shared" si="1"/>
        <v>4</v>
      </c>
      <c r="C53">
        <f t="shared" si="2"/>
        <v>2017</v>
      </c>
      <c r="D53" s="6">
        <f>'Monthly Data'!AM53</f>
        <v>3044611.4125079224</v>
      </c>
      <c r="E53">
        <f>'Monthly Data'!BP53</f>
        <v>298.8</v>
      </c>
      <c r="F53">
        <f>'Monthly Data'!BO53</f>
        <v>0</v>
      </c>
      <c r="G53">
        <f>'Monthly Data'!DJ53</f>
        <v>30</v>
      </c>
      <c r="H53">
        <f>'Monthly Data'!DM53</f>
        <v>0</v>
      </c>
      <c r="I53">
        <f>'Monthly Data'!DG53</f>
        <v>1</v>
      </c>
      <c r="J53">
        <f>'Monthly Data'!CR53</f>
        <v>52</v>
      </c>
      <c r="L53" s="6">
        <f t="shared" si="15"/>
        <v>283648.86219264602</v>
      </c>
      <c r="M53" s="6">
        <f t="shared" si="16"/>
        <v>318177.17606578104</v>
      </c>
      <c r="N53" s="6">
        <f t="shared" si="17"/>
        <v>0</v>
      </c>
      <c r="O53" s="6">
        <f t="shared" si="18"/>
        <v>2655550.7344958037</v>
      </c>
      <c r="P53" s="6">
        <f t="shared" si="19"/>
        <v>0</v>
      </c>
      <c r="Q53" s="6">
        <f t="shared" si="20"/>
        <v>-75302.614149432993</v>
      </c>
      <c r="R53" s="6">
        <f t="shared" si="11"/>
        <v>-74412.298517972478</v>
      </c>
      <c r="S53" s="6">
        <f t="shared" si="12"/>
        <v>3107661.8600868247</v>
      </c>
      <c r="T53" s="6">
        <f t="shared" si="13"/>
        <v>63050.447578902356</v>
      </c>
      <c r="U53" s="14">
        <f t="shared" si="14"/>
        <v>2.0708865282405984E-2</v>
      </c>
    </row>
    <row r="54" spans="1:21" x14ac:dyDescent="0.25">
      <c r="A54" s="208">
        <v>42856</v>
      </c>
      <c r="B54">
        <f t="shared" ref="B54:B109" si="21">MONTH(A54)</f>
        <v>5</v>
      </c>
      <c r="C54">
        <f t="shared" ref="C54:C109" si="22">YEAR(A54)</f>
        <v>2017</v>
      </c>
      <c r="D54" s="6">
        <f>'Monthly Data'!AM54</f>
        <v>2853335.6025079223</v>
      </c>
      <c r="E54">
        <f>'Monthly Data'!BP54</f>
        <v>114.2</v>
      </c>
      <c r="F54">
        <f>'Monthly Data'!BO54</f>
        <v>1.1000000000000001</v>
      </c>
      <c r="G54">
        <f>'Monthly Data'!DJ54</f>
        <v>31</v>
      </c>
      <c r="H54">
        <f>'Monthly Data'!DM54</f>
        <v>0</v>
      </c>
      <c r="I54">
        <f>'Monthly Data'!DG54</f>
        <v>1</v>
      </c>
      <c r="J54">
        <f>'Monthly Data'!CR54</f>
        <v>53</v>
      </c>
      <c r="L54" s="6">
        <f t="shared" si="15"/>
        <v>283648.86219264602</v>
      </c>
      <c r="M54" s="6">
        <f t="shared" si="16"/>
        <v>121605.86849635943</v>
      </c>
      <c r="N54" s="6">
        <f t="shared" si="17"/>
        <v>3369.893481191094</v>
      </c>
      <c r="O54" s="6">
        <f t="shared" si="18"/>
        <v>2744069.0923123308</v>
      </c>
      <c r="P54" s="6">
        <f t="shared" si="19"/>
        <v>0</v>
      </c>
      <c r="Q54" s="6">
        <f t="shared" si="20"/>
        <v>-75302.614149432993</v>
      </c>
      <c r="R54" s="6">
        <f t="shared" si="11"/>
        <v>-75843.304258702716</v>
      </c>
      <c r="S54" s="6">
        <f t="shared" si="12"/>
        <v>3001547.7980743917</v>
      </c>
      <c r="T54" s="6">
        <f t="shared" ref="T54:T85" si="23">S54-D54</f>
        <v>148212.19556646934</v>
      </c>
      <c r="U54" s="14">
        <f t="shared" ref="U54:U85" si="24">ABS(S54-D54)/D54</f>
        <v>5.1943485174403989E-2</v>
      </c>
    </row>
    <row r="55" spans="1:21" x14ac:dyDescent="0.25">
      <c r="A55" s="208">
        <v>42887</v>
      </c>
      <c r="B55">
        <f t="shared" si="21"/>
        <v>6</v>
      </c>
      <c r="C55">
        <f t="shared" si="22"/>
        <v>2017</v>
      </c>
      <c r="D55" s="6">
        <f>'Monthly Data'!AM55</f>
        <v>2980331.1725079226</v>
      </c>
      <c r="E55">
        <f>'Monthly Data'!BP55</f>
        <v>5.3</v>
      </c>
      <c r="F55">
        <f>'Monthly Data'!BO55</f>
        <v>49.5</v>
      </c>
      <c r="G55">
        <f>'Monthly Data'!DJ55</f>
        <v>30</v>
      </c>
      <c r="H55">
        <f>'Monthly Data'!DM55</f>
        <v>0</v>
      </c>
      <c r="I55">
        <f>'Monthly Data'!DG55</f>
        <v>0</v>
      </c>
      <c r="J55">
        <f>'Monthly Data'!CR55</f>
        <v>54</v>
      </c>
      <c r="L55" s="6">
        <f t="shared" si="15"/>
        <v>283648.86219264602</v>
      </c>
      <c r="M55" s="6">
        <f t="shared" si="16"/>
        <v>5643.7049302163305</v>
      </c>
      <c r="N55" s="6">
        <f t="shared" si="17"/>
        <v>151645.20665359922</v>
      </c>
      <c r="O55" s="6">
        <f t="shared" si="18"/>
        <v>2655550.7344958037</v>
      </c>
      <c r="P55" s="6">
        <f t="shared" si="19"/>
        <v>0</v>
      </c>
      <c r="Q55" s="6">
        <f t="shared" si="20"/>
        <v>0</v>
      </c>
      <c r="R55" s="6">
        <f t="shared" si="11"/>
        <v>-77274.309999432953</v>
      </c>
      <c r="S55" s="6">
        <f t="shared" si="12"/>
        <v>3019214.1982728322</v>
      </c>
      <c r="T55" s="6">
        <f t="shared" si="23"/>
        <v>38883.025764909573</v>
      </c>
      <c r="U55" s="14">
        <f t="shared" si="24"/>
        <v>1.3046545338177919E-2</v>
      </c>
    </row>
    <row r="56" spans="1:21" x14ac:dyDescent="0.25">
      <c r="A56" s="208">
        <v>42917</v>
      </c>
      <c r="B56">
        <f t="shared" si="21"/>
        <v>7</v>
      </c>
      <c r="C56">
        <f t="shared" si="22"/>
        <v>2017</v>
      </c>
      <c r="D56" s="6">
        <f>'Monthly Data'!AM56</f>
        <v>3224800.5725079225</v>
      </c>
      <c r="E56">
        <f>'Monthly Data'!BP56</f>
        <v>0</v>
      </c>
      <c r="F56">
        <f>'Monthly Data'!BO56</f>
        <v>120.3</v>
      </c>
      <c r="G56">
        <f>'Monthly Data'!DJ56</f>
        <v>31</v>
      </c>
      <c r="H56">
        <f>'Monthly Data'!DM56</f>
        <v>0</v>
      </c>
      <c r="I56">
        <f>'Monthly Data'!DG56</f>
        <v>0</v>
      </c>
      <c r="J56">
        <f>'Monthly Data'!CR56</f>
        <v>55</v>
      </c>
      <c r="L56" s="6">
        <f t="shared" si="15"/>
        <v>283648.86219264602</v>
      </c>
      <c r="M56" s="6">
        <f t="shared" si="16"/>
        <v>0</v>
      </c>
      <c r="N56" s="6">
        <f t="shared" si="17"/>
        <v>368543.80526117142</v>
      </c>
      <c r="O56" s="6">
        <f t="shared" si="18"/>
        <v>2744069.0923123308</v>
      </c>
      <c r="P56" s="6">
        <f t="shared" si="19"/>
        <v>0</v>
      </c>
      <c r="Q56" s="6">
        <f t="shared" si="20"/>
        <v>0</v>
      </c>
      <c r="R56" s="6">
        <f t="shared" si="11"/>
        <v>-78705.315740163191</v>
      </c>
      <c r="S56" s="6">
        <f t="shared" si="12"/>
        <v>3317556.4440259854</v>
      </c>
      <c r="T56" s="6">
        <f t="shared" si="23"/>
        <v>92755.871518062893</v>
      </c>
      <c r="U56" s="14">
        <f t="shared" si="24"/>
        <v>2.8763289211998246E-2</v>
      </c>
    </row>
    <row r="57" spans="1:21" x14ac:dyDescent="0.25">
      <c r="A57" s="208">
        <v>42948</v>
      </c>
      <c r="B57">
        <f t="shared" si="21"/>
        <v>8</v>
      </c>
      <c r="C57">
        <f t="shared" si="22"/>
        <v>2017</v>
      </c>
      <c r="D57" s="6">
        <f>'Monthly Data'!AM57</f>
        <v>3186914.742507922</v>
      </c>
      <c r="E57">
        <f>'Monthly Data'!BP57</f>
        <v>2.4</v>
      </c>
      <c r="F57">
        <f>'Monthly Data'!BO57</f>
        <v>81.599999999999994</v>
      </c>
      <c r="G57">
        <f>'Monthly Data'!DJ57</f>
        <v>31</v>
      </c>
      <c r="H57">
        <f>'Monthly Data'!DM57</f>
        <v>0</v>
      </c>
      <c r="I57">
        <f>'Monthly Data'!DG57</f>
        <v>0</v>
      </c>
      <c r="J57">
        <f>'Monthly Data'!CR57</f>
        <v>56</v>
      </c>
      <c r="L57" s="6">
        <f t="shared" si="15"/>
        <v>283648.86219264602</v>
      </c>
      <c r="M57" s="6">
        <f t="shared" si="16"/>
        <v>2555.6399683998475</v>
      </c>
      <c r="N57" s="6">
        <f t="shared" si="17"/>
        <v>249984.82551381204</v>
      </c>
      <c r="O57" s="6">
        <f t="shared" si="18"/>
        <v>2744069.0923123308</v>
      </c>
      <c r="P57" s="6">
        <f t="shared" si="19"/>
        <v>0</v>
      </c>
      <c r="Q57" s="6">
        <f t="shared" si="20"/>
        <v>0</v>
      </c>
      <c r="R57" s="6">
        <f t="shared" si="11"/>
        <v>-80136.321480893443</v>
      </c>
      <c r="S57" s="6">
        <f t="shared" si="12"/>
        <v>3200122.0985062951</v>
      </c>
      <c r="T57" s="6">
        <f t="shared" si="23"/>
        <v>13207.355998373125</v>
      </c>
      <c r="U57" s="14">
        <f t="shared" si="24"/>
        <v>4.1442451604399308E-3</v>
      </c>
    </row>
    <row r="58" spans="1:21" x14ac:dyDescent="0.25">
      <c r="A58" s="208">
        <v>42979</v>
      </c>
      <c r="B58">
        <f t="shared" si="21"/>
        <v>9</v>
      </c>
      <c r="C58">
        <f t="shared" si="22"/>
        <v>2017</v>
      </c>
      <c r="D58" s="6">
        <f>'Monthly Data'!AM58</f>
        <v>3078797.1525079221</v>
      </c>
      <c r="E58">
        <f>'Monthly Data'!BP58</f>
        <v>55.1</v>
      </c>
      <c r="F58">
        <f>'Monthly Data'!BO58</f>
        <v>21.5</v>
      </c>
      <c r="G58">
        <f>'Monthly Data'!DJ58</f>
        <v>30</v>
      </c>
      <c r="H58">
        <f>'Monthly Data'!DM58</f>
        <v>0</v>
      </c>
      <c r="I58">
        <f>'Monthly Data'!DG58</f>
        <v>0</v>
      </c>
      <c r="J58">
        <f>'Monthly Data'!CR58</f>
        <v>57</v>
      </c>
      <c r="L58" s="6">
        <f t="shared" si="15"/>
        <v>283648.86219264602</v>
      </c>
      <c r="M58" s="6">
        <f t="shared" si="16"/>
        <v>58673.234274513175</v>
      </c>
      <c r="N58" s="6">
        <f t="shared" si="17"/>
        <v>65866.099859644106</v>
      </c>
      <c r="O58" s="6">
        <f t="shared" si="18"/>
        <v>2655550.7344958037</v>
      </c>
      <c r="P58" s="6">
        <f t="shared" si="19"/>
        <v>0</v>
      </c>
      <c r="Q58" s="6">
        <f t="shared" si="20"/>
        <v>0</v>
      </c>
      <c r="R58" s="6">
        <f t="shared" si="11"/>
        <v>-81567.32722162368</v>
      </c>
      <c r="S58" s="6">
        <f t="shared" si="12"/>
        <v>2982171.6036009835</v>
      </c>
      <c r="T58" s="6">
        <f t="shared" si="23"/>
        <v>-96625.548906938639</v>
      </c>
      <c r="U58" s="14">
        <f t="shared" si="24"/>
        <v>3.1384188084047547E-2</v>
      </c>
    </row>
    <row r="59" spans="1:21" x14ac:dyDescent="0.25">
      <c r="A59" s="208">
        <v>43009</v>
      </c>
      <c r="B59">
        <f t="shared" si="21"/>
        <v>10</v>
      </c>
      <c r="C59">
        <f t="shared" si="22"/>
        <v>2017</v>
      </c>
      <c r="D59" s="6">
        <f>'Monthly Data'!AM59</f>
        <v>3139014.0825079228</v>
      </c>
      <c r="E59">
        <f>'Monthly Data'!BP59</f>
        <v>240.4</v>
      </c>
      <c r="F59">
        <f>'Monthly Data'!BO59</f>
        <v>0</v>
      </c>
      <c r="G59">
        <f>'Monthly Data'!DJ59</f>
        <v>31</v>
      </c>
      <c r="H59">
        <f>'Monthly Data'!DM59</f>
        <v>0</v>
      </c>
      <c r="I59">
        <f>'Monthly Data'!DG59</f>
        <v>0</v>
      </c>
      <c r="J59">
        <f>'Monthly Data'!CR59</f>
        <v>58</v>
      </c>
      <c r="L59" s="6">
        <f t="shared" si="15"/>
        <v>283648.86219264602</v>
      </c>
      <c r="M59" s="6">
        <f t="shared" si="16"/>
        <v>255989.9368347181</v>
      </c>
      <c r="N59" s="6">
        <f t="shared" si="17"/>
        <v>0</v>
      </c>
      <c r="O59" s="6">
        <f t="shared" si="18"/>
        <v>2744069.0923123308</v>
      </c>
      <c r="P59" s="6">
        <f t="shared" si="19"/>
        <v>0</v>
      </c>
      <c r="Q59" s="6">
        <f t="shared" si="20"/>
        <v>0</v>
      </c>
      <c r="R59" s="6">
        <f t="shared" si="11"/>
        <v>-82998.332962353918</v>
      </c>
      <c r="S59" s="6">
        <f t="shared" si="12"/>
        <v>3200709.5583773414</v>
      </c>
      <c r="T59" s="6">
        <f t="shared" si="23"/>
        <v>61695.475869418588</v>
      </c>
      <c r="U59" s="14">
        <f t="shared" si="24"/>
        <v>1.9654411942021884E-2</v>
      </c>
    </row>
    <row r="60" spans="1:21" x14ac:dyDescent="0.25">
      <c r="A60" s="208">
        <v>43040</v>
      </c>
      <c r="B60">
        <f t="shared" si="21"/>
        <v>11</v>
      </c>
      <c r="C60">
        <f t="shared" si="22"/>
        <v>2017</v>
      </c>
      <c r="D60" s="6">
        <f>'Monthly Data'!AM60</f>
        <v>3610107.6325079226</v>
      </c>
      <c r="E60">
        <f>'Monthly Data'!BP60</f>
        <v>617.29999999999995</v>
      </c>
      <c r="F60">
        <f>'Monthly Data'!BO60</f>
        <v>0</v>
      </c>
      <c r="G60">
        <f>'Monthly Data'!DJ60</f>
        <v>30</v>
      </c>
      <c r="H60">
        <f>'Monthly Data'!DM60</f>
        <v>0</v>
      </c>
      <c r="I60">
        <f>'Monthly Data'!DG60</f>
        <v>0</v>
      </c>
      <c r="J60">
        <f>'Monthly Data'!CR60</f>
        <v>59</v>
      </c>
      <c r="L60" s="6">
        <f t="shared" si="15"/>
        <v>283648.86219264602</v>
      </c>
      <c r="M60" s="6">
        <f t="shared" si="16"/>
        <v>657331.89687217749</v>
      </c>
      <c r="N60" s="6">
        <f t="shared" si="17"/>
        <v>0</v>
      </c>
      <c r="O60" s="6">
        <f t="shared" si="18"/>
        <v>2655550.7344958037</v>
      </c>
      <c r="P60" s="6">
        <f t="shared" si="19"/>
        <v>0</v>
      </c>
      <c r="Q60" s="6">
        <f t="shared" si="20"/>
        <v>0</v>
      </c>
      <c r="R60" s="6">
        <f t="shared" si="11"/>
        <v>-84429.338703084155</v>
      </c>
      <c r="S60" s="6">
        <f t="shared" si="12"/>
        <v>3512102.1548575428</v>
      </c>
      <c r="T60" s="6">
        <f t="shared" si="23"/>
        <v>-98005.477650379762</v>
      </c>
      <c r="U60" s="14">
        <f t="shared" si="24"/>
        <v>2.7147522353037402E-2</v>
      </c>
    </row>
    <row r="61" spans="1:21" x14ac:dyDescent="0.25">
      <c r="A61" s="208">
        <v>43070</v>
      </c>
      <c r="B61">
        <f t="shared" si="21"/>
        <v>12</v>
      </c>
      <c r="C61">
        <f t="shared" si="22"/>
        <v>2017</v>
      </c>
      <c r="D61" s="6">
        <f>'Monthly Data'!AM61</f>
        <v>3918284.2125079222</v>
      </c>
      <c r="E61">
        <f>'Monthly Data'!BP61</f>
        <v>932.4</v>
      </c>
      <c r="F61">
        <f>'Monthly Data'!BO61</f>
        <v>0</v>
      </c>
      <c r="G61">
        <f>'Monthly Data'!DJ61</f>
        <v>31</v>
      </c>
      <c r="H61">
        <f>'Monthly Data'!DM61</f>
        <v>0</v>
      </c>
      <c r="I61">
        <f>'Monthly Data'!DG61</f>
        <v>0</v>
      </c>
      <c r="J61">
        <f>'Monthly Data'!CR61</f>
        <v>60</v>
      </c>
      <c r="L61" s="6">
        <f t="shared" si="15"/>
        <v>283648.86219264602</v>
      </c>
      <c r="M61" s="6">
        <f t="shared" si="16"/>
        <v>992866.12772334088</v>
      </c>
      <c r="N61" s="6">
        <f t="shared" si="17"/>
        <v>0</v>
      </c>
      <c r="O61" s="6">
        <f t="shared" si="18"/>
        <v>2744069.0923123308</v>
      </c>
      <c r="P61" s="6">
        <f t="shared" si="19"/>
        <v>0</v>
      </c>
      <c r="Q61" s="6">
        <f t="shared" si="20"/>
        <v>0</v>
      </c>
      <c r="R61" s="6">
        <f t="shared" si="11"/>
        <v>-85860.344443814392</v>
      </c>
      <c r="S61" s="6">
        <f t="shared" si="12"/>
        <v>3934723.7377845035</v>
      </c>
      <c r="T61" s="6">
        <f t="shared" si="23"/>
        <v>16439.525276581291</v>
      </c>
      <c r="U61" s="14">
        <f t="shared" si="24"/>
        <v>4.1955928628411238E-3</v>
      </c>
    </row>
    <row r="62" spans="1:21" x14ac:dyDescent="0.25">
      <c r="A62" s="208">
        <v>43101</v>
      </c>
      <c r="B62">
        <f t="shared" si="21"/>
        <v>1</v>
      </c>
      <c r="C62">
        <f t="shared" si="22"/>
        <v>2018</v>
      </c>
      <c r="D62" s="6">
        <f>'Monthly Data'!AM62</f>
        <v>4001562.6022537928</v>
      </c>
      <c r="E62">
        <f>'Monthly Data'!BP62</f>
        <v>907.5</v>
      </c>
      <c r="F62">
        <f>'Monthly Data'!BO62</f>
        <v>0</v>
      </c>
      <c r="G62">
        <f>'Monthly Data'!DJ62</f>
        <v>31</v>
      </c>
      <c r="H62">
        <f>'Monthly Data'!DM62</f>
        <v>0</v>
      </c>
      <c r="I62">
        <f>'Monthly Data'!DG62</f>
        <v>0</v>
      </c>
      <c r="J62">
        <f>'Monthly Data'!CR62</f>
        <v>61</v>
      </c>
      <c r="L62" s="6">
        <f t="shared" si="15"/>
        <v>283648.86219264602</v>
      </c>
      <c r="M62" s="6">
        <f t="shared" si="16"/>
        <v>966351.36305119249</v>
      </c>
      <c r="N62" s="6">
        <f t="shared" si="17"/>
        <v>0</v>
      </c>
      <c r="O62" s="6">
        <f t="shared" si="18"/>
        <v>2744069.0923123308</v>
      </c>
      <c r="P62" s="6">
        <f t="shared" si="19"/>
        <v>0</v>
      </c>
      <c r="Q62" s="6">
        <f t="shared" si="20"/>
        <v>0</v>
      </c>
      <c r="R62" s="6">
        <f t="shared" si="11"/>
        <v>-87291.35018454463</v>
      </c>
      <c r="S62" s="6">
        <f t="shared" si="12"/>
        <v>3906777.9673716249</v>
      </c>
      <c r="T62" s="6">
        <f t="shared" si="23"/>
        <v>-94784.634882167913</v>
      </c>
      <c r="U62" s="14">
        <f t="shared" si="24"/>
        <v>2.3686905417594252E-2</v>
      </c>
    </row>
    <row r="63" spans="1:21" x14ac:dyDescent="0.25">
      <c r="A63" s="208">
        <v>43132</v>
      </c>
      <c r="B63">
        <f t="shared" si="21"/>
        <v>2</v>
      </c>
      <c r="C63">
        <f t="shared" si="22"/>
        <v>2018</v>
      </c>
      <c r="D63" s="6">
        <f>'Monthly Data'!AM63</f>
        <v>3588703.6322537931</v>
      </c>
      <c r="E63">
        <f>'Monthly Data'!BP63</f>
        <v>864.6</v>
      </c>
      <c r="F63">
        <f>'Monthly Data'!BO63</f>
        <v>0</v>
      </c>
      <c r="G63">
        <f>'Monthly Data'!DJ63</f>
        <v>28</v>
      </c>
      <c r="H63">
        <f>'Monthly Data'!DM63</f>
        <v>0</v>
      </c>
      <c r="I63">
        <f>'Monthly Data'!DG63</f>
        <v>0</v>
      </c>
      <c r="J63">
        <f>'Monthly Data'!CR63</f>
        <v>62</v>
      </c>
      <c r="L63" s="6">
        <f t="shared" si="15"/>
        <v>283648.86219264602</v>
      </c>
      <c r="M63" s="6">
        <f t="shared" si="16"/>
        <v>920669.29861604515</v>
      </c>
      <c r="N63" s="6">
        <f t="shared" si="17"/>
        <v>0</v>
      </c>
      <c r="O63" s="6">
        <f t="shared" si="18"/>
        <v>2478514.0188627504</v>
      </c>
      <c r="P63" s="6">
        <f t="shared" si="19"/>
        <v>0</v>
      </c>
      <c r="Q63" s="6">
        <f t="shared" si="20"/>
        <v>0</v>
      </c>
      <c r="R63" s="6">
        <f t="shared" si="11"/>
        <v>-88722.355925274882</v>
      </c>
      <c r="S63" s="6">
        <f t="shared" si="12"/>
        <v>3594109.8237461667</v>
      </c>
      <c r="T63" s="6">
        <f t="shared" si="23"/>
        <v>5406.1914923735894</v>
      </c>
      <c r="U63" s="14">
        <f t="shared" si="24"/>
        <v>1.5064469085117429E-3</v>
      </c>
    </row>
    <row r="64" spans="1:21" x14ac:dyDescent="0.25">
      <c r="A64" s="208">
        <v>43160</v>
      </c>
      <c r="B64">
        <f t="shared" si="21"/>
        <v>3</v>
      </c>
      <c r="C64">
        <f t="shared" si="22"/>
        <v>2018</v>
      </c>
      <c r="D64" s="6">
        <f>'Monthly Data'!AM64</f>
        <v>3574987.6022537933</v>
      </c>
      <c r="E64">
        <f>'Monthly Data'!BP64</f>
        <v>566.4</v>
      </c>
      <c r="F64">
        <f>'Monthly Data'!BO64</f>
        <v>0</v>
      </c>
      <c r="G64">
        <f>'Monthly Data'!DJ64</f>
        <v>31</v>
      </c>
      <c r="H64">
        <f>'Monthly Data'!DM64</f>
        <v>0</v>
      </c>
      <c r="I64">
        <f>'Monthly Data'!DG64</f>
        <v>1</v>
      </c>
      <c r="J64">
        <f>'Monthly Data'!CR64</f>
        <v>63</v>
      </c>
      <c r="L64" s="6">
        <f t="shared" si="15"/>
        <v>283648.86219264602</v>
      </c>
      <c r="M64" s="6">
        <f t="shared" si="16"/>
        <v>603131.03254236409</v>
      </c>
      <c r="N64" s="6">
        <f t="shared" si="17"/>
        <v>0</v>
      </c>
      <c r="O64" s="6">
        <f t="shared" si="18"/>
        <v>2744069.0923123308</v>
      </c>
      <c r="P64" s="6">
        <f t="shared" si="19"/>
        <v>0</v>
      </c>
      <c r="Q64" s="6">
        <f t="shared" si="20"/>
        <v>-75302.614149432993</v>
      </c>
      <c r="R64" s="6">
        <f t="shared" si="11"/>
        <v>-90153.361666005119</v>
      </c>
      <c r="S64" s="6">
        <f t="shared" si="12"/>
        <v>3465393.0112319025</v>
      </c>
      <c r="T64" s="6">
        <f t="shared" si="23"/>
        <v>-109594.59102189075</v>
      </c>
      <c r="U64" s="14">
        <f t="shared" si="24"/>
        <v>3.0655935968225068E-2</v>
      </c>
    </row>
    <row r="65" spans="1:21" x14ac:dyDescent="0.25">
      <c r="A65" s="208">
        <v>43191</v>
      </c>
      <c r="B65">
        <f t="shared" si="21"/>
        <v>4</v>
      </c>
      <c r="C65">
        <f t="shared" si="22"/>
        <v>2018</v>
      </c>
      <c r="D65" s="6">
        <f>'Monthly Data'!AM65</f>
        <v>3219604.1922537936</v>
      </c>
      <c r="E65">
        <f>'Monthly Data'!BP65</f>
        <v>444.1</v>
      </c>
      <c r="F65">
        <f>'Monthly Data'!BO65</f>
        <v>0</v>
      </c>
      <c r="G65">
        <f>'Monthly Data'!DJ65</f>
        <v>30</v>
      </c>
      <c r="H65">
        <f>'Monthly Data'!DM65</f>
        <v>0</v>
      </c>
      <c r="I65">
        <f>'Monthly Data'!DG65</f>
        <v>1</v>
      </c>
      <c r="J65">
        <f>'Monthly Data'!CR65</f>
        <v>64</v>
      </c>
      <c r="L65" s="6">
        <f t="shared" si="15"/>
        <v>283648.86219264602</v>
      </c>
      <c r="M65" s="6">
        <f t="shared" si="16"/>
        <v>472899.87915265519</v>
      </c>
      <c r="N65" s="6">
        <f t="shared" si="17"/>
        <v>0</v>
      </c>
      <c r="O65" s="6">
        <f t="shared" si="18"/>
        <v>2655550.7344958037</v>
      </c>
      <c r="P65" s="6">
        <f t="shared" si="19"/>
        <v>0</v>
      </c>
      <c r="Q65" s="6">
        <f t="shared" si="20"/>
        <v>-75302.614149432993</v>
      </c>
      <c r="R65" s="6">
        <f t="shared" si="11"/>
        <v>-91584.367406735357</v>
      </c>
      <c r="S65" s="6">
        <f t="shared" si="12"/>
        <v>3245212.4942849367</v>
      </c>
      <c r="T65" s="6">
        <f t="shared" si="23"/>
        <v>25608.302031143103</v>
      </c>
      <c r="U65" s="14">
        <f t="shared" si="24"/>
        <v>7.9538665320275682E-3</v>
      </c>
    </row>
    <row r="66" spans="1:21" x14ac:dyDescent="0.25">
      <c r="A66" s="208">
        <v>43221</v>
      </c>
      <c r="B66">
        <f t="shared" si="21"/>
        <v>5</v>
      </c>
      <c r="C66">
        <f t="shared" si="22"/>
        <v>2018</v>
      </c>
      <c r="D66" s="6">
        <f>'Monthly Data'!AM66</f>
        <v>3089577.6822537924</v>
      </c>
      <c r="E66">
        <f>'Monthly Data'!BP66</f>
        <v>75.3</v>
      </c>
      <c r="F66">
        <f>'Monthly Data'!BO66</f>
        <v>43.3</v>
      </c>
      <c r="G66">
        <f>'Monthly Data'!DJ66</f>
        <v>31</v>
      </c>
      <c r="H66">
        <f>'Monthly Data'!DM66</f>
        <v>0</v>
      </c>
      <c r="I66">
        <f>'Monthly Data'!DG66</f>
        <v>1</v>
      </c>
      <c r="J66">
        <f>'Monthly Data'!CR66</f>
        <v>65</v>
      </c>
      <c r="L66" s="6">
        <f t="shared" ref="L66:L97" si="25">$X$9</f>
        <v>283648.86219264602</v>
      </c>
      <c r="M66" s="6">
        <f t="shared" ref="M66:M97" si="26">E66*$X$10</f>
        <v>80183.204008545217</v>
      </c>
      <c r="N66" s="6">
        <f t="shared" ref="N66:N97" si="27">F66*$X$11</f>
        <v>132651.26157779488</v>
      </c>
      <c r="O66" s="6">
        <f t="shared" ref="O66:O97" si="28">G66*$X$12</f>
        <v>2744069.0923123308</v>
      </c>
      <c r="P66" s="6">
        <f t="shared" ref="P66:P97" si="29">H66*$X$13</f>
        <v>0</v>
      </c>
      <c r="Q66" s="6">
        <f t="shared" ref="Q66:Q97" si="30">I66*$X$14</f>
        <v>-75302.614149432993</v>
      </c>
      <c r="R66" s="6">
        <f t="shared" si="11"/>
        <v>-93015.373147465594</v>
      </c>
      <c r="S66" s="6">
        <f t="shared" si="12"/>
        <v>3072234.4327944182</v>
      </c>
      <c r="T66" s="6">
        <f t="shared" si="23"/>
        <v>-17343.24945937423</v>
      </c>
      <c r="U66" s="14">
        <f t="shared" si="24"/>
        <v>5.6134692967883676E-3</v>
      </c>
    </row>
    <row r="67" spans="1:21" x14ac:dyDescent="0.25">
      <c r="A67" s="208">
        <v>43252</v>
      </c>
      <c r="B67">
        <f t="shared" si="21"/>
        <v>6</v>
      </c>
      <c r="C67">
        <f t="shared" si="22"/>
        <v>2018</v>
      </c>
      <c r="D67" s="6">
        <f>'Monthly Data'!AM67</f>
        <v>3093986.7922537932</v>
      </c>
      <c r="E67">
        <f>'Monthly Data'!BP67</f>
        <v>9.9</v>
      </c>
      <c r="F67">
        <f>'Monthly Data'!BO67</f>
        <v>102.9</v>
      </c>
      <c r="G67">
        <f>'Monthly Data'!DJ67</f>
        <v>30</v>
      </c>
      <c r="H67">
        <f>'Monthly Data'!DM67</f>
        <v>0</v>
      </c>
      <c r="I67">
        <f>'Monthly Data'!DG67</f>
        <v>0</v>
      </c>
      <c r="J67">
        <f>'Monthly Data'!CR67</f>
        <v>66</v>
      </c>
      <c r="L67" s="6">
        <f t="shared" si="25"/>
        <v>283648.86219264602</v>
      </c>
      <c r="M67" s="6">
        <f t="shared" si="26"/>
        <v>10542.014869649372</v>
      </c>
      <c r="N67" s="6">
        <f t="shared" si="27"/>
        <v>315238.21746778506</v>
      </c>
      <c r="O67" s="6">
        <f t="shared" si="28"/>
        <v>2655550.7344958037</v>
      </c>
      <c r="P67" s="6">
        <f t="shared" si="29"/>
        <v>0</v>
      </c>
      <c r="Q67" s="6">
        <f t="shared" si="30"/>
        <v>0</v>
      </c>
      <c r="R67" s="6">
        <f t="shared" ref="R67:R121" si="31">J67*$X$15</f>
        <v>-94446.378888195832</v>
      </c>
      <c r="S67" s="6">
        <f t="shared" ref="S67:S121" si="32">SUM(L67:R67)</f>
        <v>3170533.4501376883</v>
      </c>
      <c r="T67" s="6">
        <f t="shared" si="23"/>
        <v>76546.657883895095</v>
      </c>
      <c r="U67" s="14">
        <f t="shared" si="24"/>
        <v>2.4740460455597232E-2</v>
      </c>
    </row>
    <row r="68" spans="1:21" x14ac:dyDescent="0.25">
      <c r="A68" s="208">
        <v>43282</v>
      </c>
      <c r="B68">
        <f t="shared" si="21"/>
        <v>7</v>
      </c>
      <c r="C68">
        <f t="shared" si="22"/>
        <v>2018</v>
      </c>
      <c r="D68" s="6">
        <f>'Monthly Data'!AM68</f>
        <v>3454877.2822537934</v>
      </c>
      <c r="E68">
        <f>'Monthly Data'!BP68</f>
        <v>0</v>
      </c>
      <c r="F68">
        <f>'Monthly Data'!BO68</f>
        <v>143.9</v>
      </c>
      <c r="G68">
        <f>'Monthly Data'!DJ68</f>
        <v>31</v>
      </c>
      <c r="H68">
        <f>'Monthly Data'!DM68</f>
        <v>0</v>
      </c>
      <c r="I68">
        <f>'Monthly Data'!DG68</f>
        <v>0</v>
      </c>
      <c r="J68">
        <f>'Monthly Data'!CR68</f>
        <v>67</v>
      </c>
      <c r="L68" s="6">
        <f t="shared" si="25"/>
        <v>283648.86219264602</v>
      </c>
      <c r="M68" s="6">
        <f t="shared" si="26"/>
        <v>0</v>
      </c>
      <c r="N68" s="6">
        <f t="shared" si="27"/>
        <v>440843.33813036222</v>
      </c>
      <c r="O68" s="6">
        <f t="shared" si="28"/>
        <v>2744069.0923123308</v>
      </c>
      <c r="P68" s="6">
        <f t="shared" si="29"/>
        <v>0</v>
      </c>
      <c r="Q68" s="6">
        <f t="shared" si="30"/>
        <v>0</v>
      </c>
      <c r="R68" s="6">
        <f t="shared" si="31"/>
        <v>-95877.384628926084</v>
      </c>
      <c r="S68" s="6">
        <f t="shared" si="32"/>
        <v>3372683.9080064134</v>
      </c>
      <c r="T68" s="6">
        <f t="shared" si="23"/>
        <v>-82193.374247380067</v>
      </c>
      <c r="U68" s="14">
        <f t="shared" si="24"/>
        <v>2.379053365211314E-2</v>
      </c>
    </row>
    <row r="69" spans="1:21" x14ac:dyDescent="0.25">
      <c r="A69" s="208">
        <v>43313</v>
      </c>
      <c r="B69">
        <f t="shared" si="21"/>
        <v>8</v>
      </c>
      <c r="C69">
        <f t="shared" si="22"/>
        <v>2018</v>
      </c>
      <c r="D69" s="6">
        <f>'Monthly Data'!AM69</f>
        <v>3189649.7322537932</v>
      </c>
      <c r="E69">
        <f>'Monthly Data'!BP69</f>
        <v>3.9</v>
      </c>
      <c r="F69">
        <f>'Monthly Data'!BO69</f>
        <v>113</v>
      </c>
      <c r="G69">
        <f>'Monthly Data'!DJ69</f>
        <v>31</v>
      </c>
      <c r="H69">
        <f>'Monthly Data'!DM69</f>
        <v>0</v>
      </c>
      <c r="I69">
        <f>'Monthly Data'!DG69</f>
        <v>0</v>
      </c>
      <c r="J69">
        <f>'Monthly Data'!CR69</f>
        <v>68</v>
      </c>
      <c r="L69" s="6">
        <f t="shared" si="25"/>
        <v>283648.86219264602</v>
      </c>
      <c r="M69" s="6">
        <f t="shared" si="26"/>
        <v>4152.9149486497527</v>
      </c>
      <c r="N69" s="6">
        <f t="shared" si="27"/>
        <v>346179.96670417598</v>
      </c>
      <c r="O69" s="6">
        <f t="shared" si="28"/>
        <v>2744069.0923123308</v>
      </c>
      <c r="P69" s="6">
        <f t="shared" si="29"/>
        <v>0</v>
      </c>
      <c r="Q69" s="6">
        <f t="shared" si="30"/>
        <v>0</v>
      </c>
      <c r="R69" s="6">
        <f t="shared" si="31"/>
        <v>-97308.390369656321</v>
      </c>
      <c r="S69" s="6">
        <f t="shared" si="32"/>
        <v>3280742.445788146</v>
      </c>
      <c r="T69" s="6">
        <f t="shared" si="23"/>
        <v>91092.713534352835</v>
      </c>
      <c r="U69" s="14">
        <f t="shared" si="24"/>
        <v>2.8558845384564248E-2</v>
      </c>
    </row>
    <row r="70" spans="1:21" x14ac:dyDescent="0.25">
      <c r="A70" s="208">
        <v>43344</v>
      </c>
      <c r="B70">
        <f t="shared" si="21"/>
        <v>9</v>
      </c>
      <c r="C70">
        <f t="shared" si="22"/>
        <v>2018</v>
      </c>
      <c r="D70" s="6">
        <f>'Monthly Data'!AM70</f>
        <v>3048081.0422537928</v>
      </c>
      <c r="E70">
        <f>'Monthly Data'!BP70</f>
        <v>115.8</v>
      </c>
      <c r="F70">
        <f>'Monthly Data'!BO70</f>
        <v>18</v>
      </c>
      <c r="G70">
        <f>'Monthly Data'!DJ70</f>
        <v>30</v>
      </c>
      <c r="H70">
        <f>'Monthly Data'!DM70</f>
        <v>0</v>
      </c>
      <c r="I70">
        <f>'Monthly Data'!DG70</f>
        <v>0</v>
      </c>
      <c r="J70">
        <f>'Monthly Data'!CR70</f>
        <v>69</v>
      </c>
      <c r="L70" s="6">
        <f t="shared" si="25"/>
        <v>283648.86219264602</v>
      </c>
      <c r="M70" s="6">
        <f t="shared" si="26"/>
        <v>123309.62847529264</v>
      </c>
      <c r="N70" s="6">
        <f t="shared" si="27"/>
        <v>55143.71151039972</v>
      </c>
      <c r="O70" s="6">
        <f t="shared" si="28"/>
        <v>2655550.7344958037</v>
      </c>
      <c r="P70" s="6">
        <f t="shared" si="29"/>
        <v>0</v>
      </c>
      <c r="Q70" s="6">
        <f t="shared" si="30"/>
        <v>0</v>
      </c>
      <c r="R70" s="6">
        <f t="shared" si="31"/>
        <v>-98739.396110386559</v>
      </c>
      <c r="S70" s="6">
        <f t="shared" si="32"/>
        <v>3018913.5405637557</v>
      </c>
      <c r="T70" s="6">
        <f t="shared" si="23"/>
        <v>-29167.501690037083</v>
      </c>
      <c r="U70" s="14">
        <f t="shared" si="24"/>
        <v>9.5691358876961591E-3</v>
      </c>
    </row>
    <row r="71" spans="1:21" x14ac:dyDescent="0.25">
      <c r="A71" s="208">
        <v>43374</v>
      </c>
      <c r="B71">
        <f t="shared" si="21"/>
        <v>10</v>
      </c>
      <c r="C71">
        <f t="shared" si="22"/>
        <v>2018</v>
      </c>
      <c r="D71" s="6">
        <f>'Monthly Data'!AM71</f>
        <v>3203311.5422537932</v>
      </c>
      <c r="E71">
        <f>'Monthly Data'!BP71</f>
        <v>368.7</v>
      </c>
      <c r="F71">
        <f>'Monthly Data'!BO71</f>
        <v>0</v>
      </c>
      <c r="G71">
        <f>'Monthly Data'!DJ71</f>
        <v>31</v>
      </c>
      <c r="H71">
        <f>'Monthly Data'!DM71</f>
        <v>0</v>
      </c>
      <c r="I71">
        <f>'Monthly Data'!DG71</f>
        <v>0</v>
      </c>
      <c r="J71">
        <f>'Monthly Data'!CR71</f>
        <v>70</v>
      </c>
      <c r="L71" s="6">
        <f t="shared" si="25"/>
        <v>283648.86219264602</v>
      </c>
      <c r="M71" s="6">
        <f t="shared" si="26"/>
        <v>392610.1901454266</v>
      </c>
      <c r="N71" s="6">
        <f t="shared" si="27"/>
        <v>0</v>
      </c>
      <c r="O71" s="6">
        <f t="shared" si="28"/>
        <v>2744069.0923123308</v>
      </c>
      <c r="P71" s="6">
        <f t="shared" si="29"/>
        <v>0</v>
      </c>
      <c r="Q71" s="6">
        <f t="shared" si="30"/>
        <v>0</v>
      </c>
      <c r="R71" s="6">
        <f t="shared" si="31"/>
        <v>-100170.4018511168</v>
      </c>
      <c r="S71" s="6">
        <f t="shared" si="32"/>
        <v>3320157.7427992867</v>
      </c>
      <c r="T71" s="6">
        <f t="shared" si="23"/>
        <v>116846.20054549351</v>
      </c>
      <c r="U71" s="14">
        <f t="shared" si="24"/>
        <v>3.6476689514652265E-2</v>
      </c>
    </row>
    <row r="72" spans="1:21" x14ac:dyDescent="0.25">
      <c r="A72" s="208">
        <v>43405</v>
      </c>
      <c r="B72">
        <f t="shared" si="21"/>
        <v>11</v>
      </c>
      <c r="C72">
        <f t="shared" si="22"/>
        <v>2018</v>
      </c>
      <c r="D72" s="6">
        <f>'Monthly Data'!AM72</f>
        <v>3454002.072253793</v>
      </c>
      <c r="E72">
        <f>'Monthly Data'!BP72</f>
        <v>663.5</v>
      </c>
      <c r="F72">
        <f>'Monthly Data'!BO72</f>
        <v>0</v>
      </c>
      <c r="G72">
        <f>'Monthly Data'!DJ72</f>
        <v>30</v>
      </c>
      <c r="H72">
        <f>'Monthly Data'!DM72</f>
        <v>0</v>
      </c>
      <c r="I72">
        <f>'Monthly Data'!DG72</f>
        <v>0</v>
      </c>
      <c r="J72">
        <f>'Monthly Data'!CR72</f>
        <v>71</v>
      </c>
      <c r="L72" s="6">
        <f t="shared" si="25"/>
        <v>283648.86219264602</v>
      </c>
      <c r="M72" s="6">
        <f t="shared" si="26"/>
        <v>706527.96626387455</v>
      </c>
      <c r="N72" s="6">
        <f t="shared" si="27"/>
        <v>0</v>
      </c>
      <c r="O72" s="6">
        <f t="shared" si="28"/>
        <v>2655550.7344958037</v>
      </c>
      <c r="P72" s="6">
        <f t="shared" si="29"/>
        <v>0</v>
      </c>
      <c r="Q72" s="6">
        <f t="shared" si="30"/>
        <v>0</v>
      </c>
      <c r="R72" s="6">
        <f t="shared" si="31"/>
        <v>-101601.40759184703</v>
      </c>
      <c r="S72" s="6">
        <f t="shared" si="32"/>
        <v>3544126.155360477</v>
      </c>
      <c r="T72" s="6">
        <f t="shared" si="23"/>
        <v>90124.083106684033</v>
      </c>
      <c r="U72" s="14">
        <f t="shared" si="24"/>
        <v>2.6092654613804729E-2</v>
      </c>
    </row>
    <row r="73" spans="1:21" x14ac:dyDescent="0.25">
      <c r="A73" s="208">
        <v>43435</v>
      </c>
      <c r="B73">
        <f t="shared" si="21"/>
        <v>12</v>
      </c>
      <c r="C73">
        <f t="shared" si="22"/>
        <v>2018</v>
      </c>
      <c r="D73" s="6">
        <f>'Monthly Data'!AM73</f>
        <v>3774358.8322537937</v>
      </c>
      <c r="E73">
        <f>'Monthly Data'!BP73</f>
        <v>747.4</v>
      </c>
      <c r="F73">
        <f>'Monthly Data'!BO73</f>
        <v>0</v>
      </c>
      <c r="G73">
        <f>'Monthly Data'!DJ73</f>
        <v>31</v>
      </c>
      <c r="H73">
        <f>'Monthly Data'!DM73</f>
        <v>0</v>
      </c>
      <c r="I73">
        <f>'Monthly Data'!DG73</f>
        <v>0</v>
      </c>
      <c r="J73">
        <f>'Monthly Data'!CR73</f>
        <v>72</v>
      </c>
      <c r="L73" s="6">
        <f t="shared" si="25"/>
        <v>283648.86219264602</v>
      </c>
      <c r="M73" s="6">
        <f t="shared" si="26"/>
        <v>795868.88015918585</v>
      </c>
      <c r="N73" s="6">
        <f t="shared" si="27"/>
        <v>0</v>
      </c>
      <c r="O73" s="6">
        <f t="shared" si="28"/>
        <v>2744069.0923123308</v>
      </c>
      <c r="P73" s="6">
        <f t="shared" si="29"/>
        <v>0</v>
      </c>
      <c r="Q73" s="6">
        <f t="shared" si="30"/>
        <v>0</v>
      </c>
      <c r="R73" s="6">
        <f t="shared" si="31"/>
        <v>-103032.41333257727</v>
      </c>
      <c r="S73" s="6">
        <f t="shared" si="32"/>
        <v>3720554.4213315854</v>
      </c>
      <c r="T73" s="6">
        <f t="shared" si="23"/>
        <v>-53804.410922208335</v>
      </c>
      <c r="U73" s="14">
        <f t="shared" si="24"/>
        <v>1.4255245278329817E-2</v>
      </c>
    </row>
    <row r="74" spans="1:21" x14ac:dyDescent="0.25">
      <c r="A74" s="208">
        <v>43466</v>
      </c>
      <c r="B74">
        <f t="shared" si="21"/>
        <v>1</v>
      </c>
      <c r="C74">
        <f t="shared" si="22"/>
        <v>2019</v>
      </c>
      <c r="D74" s="6">
        <f>'Monthly Data'!AM74</f>
        <v>4115397.6715871254</v>
      </c>
      <c r="E74">
        <f>'Monthly Data'!BP74</f>
        <v>1000.8</v>
      </c>
      <c r="F74">
        <f>'Monthly Data'!BO74</f>
        <v>0</v>
      </c>
      <c r="G74">
        <f>'Monthly Data'!DJ74</f>
        <v>31</v>
      </c>
      <c r="H74">
        <f>'Monthly Data'!DM74</f>
        <v>0</v>
      </c>
      <c r="I74">
        <f>'Monthly Data'!DG74</f>
        <v>0</v>
      </c>
      <c r="J74">
        <f>'Monthly Data'!CR74</f>
        <v>73</v>
      </c>
      <c r="L74" s="6">
        <f t="shared" si="25"/>
        <v>283648.86219264602</v>
      </c>
      <c r="M74" s="6">
        <f t="shared" si="26"/>
        <v>1065701.8668227366</v>
      </c>
      <c r="N74" s="6">
        <f t="shared" si="27"/>
        <v>0</v>
      </c>
      <c r="O74" s="6">
        <f t="shared" si="28"/>
        <v>2744069.0923123308</v>
      </c>
      <c r="P74" s="6">
        <f t="shared" si="29"/>
        <v>0</v>
      </c>
      <c r="Q74" s="6">
        <f t="shared" si="30"/>
        <v>0</v>
      </c>
      <c r="R74" s="6">
        <f t="shared" si="31"/>
        <v>-104463.41907330752</v>
      </c>
      <c r="S74" s="6">
        <f t="shared" si="32"/>
        <v>3988956.4022544059</v>
      </c>
      <c r="T74" s="6">
        <f t="shared" si="23"/>
        <v>-126441.2693327195</v>
      </c>
      <c r="U74" s="14">
        <f t="shared" si="24"/>
        <v>3.0723949280934675E-2</v>
      </c>
    </row>
    <row r="75" spans="1:21" x14ac:dyDescent="0.25">
      <c r="A75" s="208">
        <v>43497</v>
      </c>
      <c r="B75">
        <f t="shared" si="21"/>
        <v>2</v>
      </c>
      <c r="C75">
        <f t="shared" si="22"/>
        <v>2019</v>
      </c>
      <c r="D75" s="6">
        <f>'Monthly Data'!AM75</f>
        <v>3809252.1115871258</v>
      </c>
      <c r="E75">
        <f>'Monthly Data'!BP75</f>
        <v>873.9</v>
      </c>
      <c r="F75">
        <f>'Monthly Data'!BO75</f>
        <v>0</v>
      </c>
      <c r="G75">
        <f>'Monthly Data'!DJ75</f>
        <v>28</v>
      </c>
      <c r="H75">
        <f>'Monthly Data'!DM75</f>
        <v>0</v>
      </c>
      <c r="I75">
        <f>'Monthly Data'!DG75</f>
        <v>0</v>
      </c>
      <c r="J75">
        <f>'Monthly Data'!CR75</f>
        <v>74</v>
      </c>
      <c r="L75" s="6">
        <f t="shared" si="25"/>
        <v>283648.86219264602</v>
      </c>
      <c r="M75" s="6">
        <f t="shared" si="26"/>
        <v>930572.40349359449</v>
      </c>
      <c r="N75" s="6">
        <f t="shared" si="27"/>
        <v>0</v>
      </c>
      <c r="O75" s="6">
        <f t="shared" si="28"/>
        <v>2478514.0188627504</v>
      </c>
      <c r="P75" s="6">
        <f t="shared" si="29"/>
        <v>0</v>
      </c>
      <c r="Q75" s="6">
        <f t="shared" si="30"/>
        <v>0</v>
      </c>
      <c r="R75" s="6">
        <f t="shared" si="31"/>
        <v>-105894.42481403776</v>
      </c>
      <c r="S75" s="6">
        <f t="shared" si="32"/>
        <v>3586840.8597349529</v>
      </c>
      <c r="T75" s="6">
        <f t="shared" si="23"/>
        <v>-222411.25185217289</v>
      </c>
      <c r="U75" s="14">
        <f t="shared" si="24"/>
        <v>5.8387117821798673E-2</v>
      </c>
    </row>
    <row r="76" spans="1:21" x14ac:dyDescent="0.25">
      <c r="A76" s="208">
        <v>43525</v>
      </c>
      <c r="B76">
        <f t="shared" si="21"/>
        <v>3</v>
      </c>
      <c r="C76">
        <f t="shared" si="22"/>
        <v>2019</v>
      </c>
      <c r="D76" s="6">
        <f>'Monthly Data'!AM76</f>
        <v>3558132.9115871266</v>
      </c>
      <c r="E76">
        <f>'Monthly Data'!BP76</f>
        <v>653.29999999999995</v>
      </c>
      <c r="F76">
        <f>'Monthly Data'!BO76</f>
        <v>0</v>
      </c>
      <c r="G76">
        <f>'Monthly Data'!DJ76</f>
        <v>31</v>
      </c>
      <c r="H76">
        <f>'Monthly Data'!DM76</f>
        <v>0</v>
      </c>
      <c r="I76">
        <f>'Monthly Data'!DG76</f>
        <v>1</v>
      </c>
      <c r="J76">
        <f>'Monthly Data'!CR76</f>
        <v>75</v>
      </c>
      <c r="L76" s="6">
        <f t="shared" si="25"/>
        <v>283648.86219264602</v>
      </c>
      <c r="M76" s="6">
        <f t="shared" si="26"/>
        <v>695666.49639817514</v>
      </c>
      <c r="N76" s="6">
        <f t="shared" si="27"/>
        <v>0</v>
      </c>
      <c r="O76" s="6">
        <f t="shared" si="28"/>
        <v>2744069.0923123308</v>
      </c>
      <c r="P76" s="6">
        <f t="shared" si="29"/>
        <v>0</v>
      </c>
      <c r="Q76" s="6">
        <f t="shared" si="30"/>
        <v>-75302.614149432993</v>
      </c>
      <c r="R76" s="6">
        <f t="shared" si="31"/>
        <v>-107325.430554768</v>
      </c>
      <c r="S76" s="6">
        <f t="shared" si="32"/>
        <v>3540756.406198951</v>
      </c>
      <c r="T76" s="6">
        <f t="shared" si="23"/>
        <v>-17376.505388175603</v>
      </c>
      <c r="U76" s="14">
        <f t="shared" si="24"/>
        <v>4.8836021081699018E-3</v>
      </c>
    </row>
    <row r="77" spans="1:21" x14ac:dyDescent="0.25">
      <c r="A77" s="208">
        <v>43556</v>
      </c>
      <c r="B77">
        <f t="shared" si="21"/>
        <v>4</v>
      </c>
      <c r="C77">
        <f t="shared" si="22"/>
        <v>2019</v>
      </c>
      <c r="D77" s="6">
        <f>'Monthly Data'!AM77</f>
        <v>3215427.3215871258</v>
      </c>
      <c r="E77">
        <f>'Monthly Data'!BP77</f>
        <v>337.5</v>
      </c>
      <c r="F77">
        <f>'Monthly Data'!BO77</f>
        <v>0</v>
      </c>
      <c r="G77">
        <f>'Monthly Data'!DJ77</f>
        <v>30</v>
      </c>
      <c r="H77">
        <f>'Monthly Data'!DM77</f>
        <v>0</v>
      </c>
      <c r="I77">
        <f>'Monthly Data'!DG77</f>
        <v>1</v>
      </c>
      <c r="J77">
        <f>'Monthly Data'!CR77</f>
        <v>76</v>
      </c>
      <c r="L77" s="6">
        <f t="shared" si="25"/>
        <v>283648.86219264602</v>
      </c>
      <c r="M77" s="6">
        <f t="shared" si="26"/>
        <v>359386.87055622856</v>
      </c>
      <c r="N77" s="6">
        <f t="shared" si="27"/>
        <v>0</v>
      </c>
      <c r="O77" s="6">
        <f t="shared" si="28"/>
        <v>2655550.7344958037</v>
      </c>
      <c r="P77" s="6">
        <f t="shared" si="29"/>
        <v>0</v>
      </c>
      <c r="Q77" s="6">
        <f t="shared" si="30"/>
        <v>-75302.614149432993</v>
      </c>
      <c r="R77" s="6">
        <f t="shared" si="31"/>
        <v>-108756.43629549824</v>
      </c>
      <c r="S77" s="6">
        <f t="shared" si="32"/>
        <v>3114527.4167997469</v>
      </c>
      <c r="T77" s="6">
        <f t="shared" si="23"/>
        <v>-100899.90478737885</v>
      </c>
      <c r="U77" s="14">
        <f t="shared" si="24"/>
        <v>3.1379936380454387E-2</v>
      </c>
    </row>
    <row r="78" spans="1:21" x14ac:dyDescent="0.25">
      <c r="A78" s="208">
        <v>43586</v>
      </c>
      <c r="B78">
        <f t="shared" si="21"/>
        <v>5</v>
      </c>
      <c r="C78">
        <f t="shared" si="22"/>
        <v>2019</v>
      </c>
      <c r="D78" s="6">
        <f>'Monthly Data'!AM78</f>
        <v>3036260.5415871264</v>
      </c>
      <c r="E78">
        <f>'Monthly Data'!BP78</f>
        <v>155.24</v>
      </c>
      <c r="F78">
        <f>'Monthly Data'!BO78</f>
        <v>0.7</v>
      </c>
      <c r="G78">
        <f>'Monthly Data'!DJ78</f>
        <v>31</v>
      </c>
      <c r="H78">
        <f>'Monthly Data'!DM78</f>
        <v>0</v>
      </c>
      <c r="I78">
        <f>'Monthly Data'!DG78</f>
        <v>1</v>
      </c>
      <c r="J78">
        <f>'Monthly Data'!CR78</f>
        <v>77</v>
      </c>
      <c r="L78" s="6">
        <f t="shared" si="25"/>
        <v>283648.86219264602</v>
      </c>
      <c r="M78" s="6">
        <f t="shared" si="26"/>
        <v>165307.31195599682</v>
      </c>
      <c r="N78" s="6">
        <f t="shared" si="27"/>
        <v>2144.4776698488777</v>
      </c>
      <c r="O78" s="6">
        <f t="shared" si="28"/>
        <v>2744069.0923123308</v>
      </c>
      <c r="P78" s="6">
        <f t="shared" si="29"/>
        <v>0</v>
      </c>
      <c r="Q78" s="6">
        <f t="shared" si="30"/>
        <v>-75302.614149432993</v>
      </c>
      <c r="R78" s="6">
        <f t="shared" si="31"/>
        <v>-110187.44203622847</v>
      </c>
      <c r="S78" s="6">
        <f t="shared" si="32"/>
        <v>3009679.687945161</v>
      </c>
      <c r="T78" s="6">
        <f t="shared" si="23"/>
        <v>-26580.853641965427</v>
      </c>
      <c r="U78" s="14">
        <f t="shared" si="24"/>
        <v>8.7544705989134174E-3</v>
      </c>
    </row>
    <row r="79" spans="1:21" x14ac:dyDescent="0.25">
      <c r="A79" s="208">
        <v>43617</v>
      </c>
      <c r="B79">
        <f t="shared" si="21"/>
        <v>6</v>
      </c>
      <c r="C79">
        <f t="shared" si="22"/>
        <v>2019</v>
      </c>
      <c r="D79" s="6">
        <f>'Monthly Data'!AM79</f>
        <v>3059679.8915871261</v>
      </c>
      <c r="E79">
        <f>'Monthly Data'!BP79</f>
        <v>17.2</v>
      </c>
      <c r="F79">
        <f>'Monthly Data'!BO79</f>
        <v>72.2</v>
      </c>
      <c r="G79">
        <f>'Monthly Data'!DJ79</f>
        <v>30</v>
      </c>
      <c r="H79">
        <f>'Monthly Data'!DM79</f>
        <v>0</v>
      </c>
      <c r="I79">
        <f>'Monthly Data'!DG79</f>
        <v>0</v>
      </c>
      <c r="J79">
        <f>'Monthly Data'!CR79</f>
        <v>78</v>
      </c>
      <c r="L79" s="6">
        <f t="shared" si="25"/>
        <v>283648.86219264602</v>
      </c>
      <c r="M79" s="6">
        <f t="shared" si="26"/>
        <v>18315.419773532241</v>
      </c>
      <c r="N79" s="6">
        <f t="shared" si="27"/>
        <v>221187.55394727</v>
      </c>
      <c r="O79" s="6">
        <f t="shared" si="28"/>
        <v>2655550.7344958037</v>
      </c>
      <c r="P79" s="6">
        <f t="shared" si="29"/>
        <v>0</v>
      </c>
      <c r="Q79" s="6">
        <f t="shared" si="30"/>
        <v>0</v>
      </c>
      <c r="R79" s="6">
        <f t="shared" si="31"/>
        <v>-111618.44777695871</v>
      </c>
      <c r="S79" s="6">
        <f t="shared" si="32"/>
        <v>3067084.122632293</v>
      </c>
      <c r="T79" s="6">
        <f t="shared" si="23"/>
        <v>7404.2310451669618</v>
      </c>
      <c r="U79" s="14">
        <f t="shared" si="24"/>
        <v>2.4199364990846206E-3</v>
      </c>
    </row>
    <row r="80" spans="1:21" x14ac:dyDescent="0.25">
      <c r="A80" s="208">
        <v>43647</v>
      </c>
      <c r="B80">
        <f t="shared" si="21"/>
        <v>7</v>
      </c>
      <c r="C80">
        <f t="shared" si="22"/>
        <v>2019</v>
      </c>
      <c r="D80" s="6">
        <f>'Monthly Data'!AM80</f>
        <v>3281235.7415871266</v>
      </c>
      <c r="E80">
        <f>'Monthly Data'!BP80</f>
        <v>0</v>
      </c>
      <c r="F80">
        <f>'Monthly Data'!BO80</f>
        <v>129.9</v>
      </c>
      <c r="G80">
        <f>'Monthly Data'!DJ80</f>
        <v>31</v>
      </c>
      <c r="H80">
        <f>'Monthly Data'!DM80</f>
        <v>0</v>
      </c>
      <c r="I80">
        <f>'Monthly Data'!DG80</f>
        <v>0</v>
      </c>
      <c r="J80">
        <f>'Monthly Data'!CR80</f>
        <v>79</v>
      </c>
      <c r="L80" s="6">
        <f t="shared" si="25"/>
        <v>283648.86219264602</v>
      </c>
      <c r="M80" s="6">
        <f t="shared" si="26"/>
        <v>0</v>
      </c>
      <c r="N80" s="6">
        <f t="shared" si="27"/>
        <v>397953.78473338467</v>
      </c>
      <c r="O80" s="6">
        <f t="shared" si="28"/>
        <v>2744069.0923123308</v>
      </c>
      <c r="P80" s="6">
        <f t="shared" si="29"/>
        <v>0</v>
      </c>
      <c r="Q80" s="6">
        <f t="shared" si="30"/>
        <v>0</v>
      </c>
      <c r="R80" s="6">
        <f t="shared" si="31"/>
        <v>-113049.45351768896</v>
      </c>
      <c r="S80" s="6">
        <f t="shared" si="32"/>
        <v>3312622.2857206729</v>
      </c>
      <c r="T80" s="6">
        <f t="shared" si="23"/>
        <v>31386.544133546297</v>
      </c>
      <c r="U80" s="14">
        <f t="shared" si="24"/>
        <v>9.5654645400042766E-3</v>
      </c>
    </row>
    <row r="81" spans="1:21" x14ac:dyDescent="0.25">
      <c r="A81" s="208">
        <v>43678</v>
      </c>
      <c r="B81">
        <f t="shared" si="21"/>
        <v>8</v>
      </c>
      <c r="C81">
        <f t="shared" si="22"/>
        <v>2019</v>
      </c>
      <c r="D81" s="6">
        <f>'Monthly Data'!AM81</f>
        <v>3362022.5115871271</v>
      </c>
      <c r="E81">
        <f>'Monthly Data'!BP81</f>
        <v>4.5999999999999996</v>
      </c>
      <c r="F81">
        <f>'Monthly Data'!BO81</f>
        <v>86</v>
      </c>
      <c r="G81">
        <f>'Monthly Data'!DJ81</f>
        <v>31</v>
      </c>
      <c r="H81">
        <f>'Monthly Data'!DM81</f>
        <v>0</v>
      </c>
      <c r="I81">
        <f>'Monthly Data'!DG81</f>
        <v>0</v>
      </c>
      <c r="J81">
        <f>'Monthly Data'!CR81</f>
        <v>80</v>
      </c>
      <c r="L81" s="6">
        <f t="shared" si="25"/>
        <v>283648.86219264602</v>
      </c>
      <c r="M81" s="6">
        <f t="shared" si="26"/>
        <v>4898.3099394330411</v>
      </c>
      <c r="N81" s="6">
        <f t="shared" si="27"/>
        <v>263464.39943857642</v>
      </c>
      <c r="O81" s="6">
        <f t="shared" si="28"/>
        <v>2744069.0923123308</v>
      </c>
      <c r="P81" s="6">
        <f t="shared" si="29"/>
        <v>0</v>
      </c>
      <c r="Q81" s="6">
        <f t="shared" si="30"/>
        <v>0</v>
      </c>
      <c r="R81" s="6">
        <f t="shared" si="31"/>
        <v>-114480.4592584192</v>
      </c>
      <c r="S81" s="6">
        <f t="shared" si="32"/>
        <v>3181600.2046245676</v>
      </c>
      <c r="T81" s="6">
        <f t="shared" si="23"/>
        <v>-180422.30696255947</v>
      </c>
      <c r="U81" s="14">
        <f t="shared" si="24"/>
        <v>5.3664812279138066E-2</v>
      </c>
    </row>
    <row r="82" spans="1:21" x14ac:dyDescent="0.25">
      <c r="A82" s="208">
        <v>43709</v>
      </c>
      <c r="B82">
        <f t="shared" si="21"/>
        <v>9</v>
      </c>
      <c r="C82">
        <f t="shared" si="22"/>
        <v>2019</v>
      </c>
      <c r="D82" s="6">
        <f>'Monthly Data'!AM82</f>
        <v>2838141.891587127</v>
      </c>
      <c r="E82">
        <f>'Monthly Data'!BP82</f>
        <v>79.400000000000006</v>
      </c>
      <c r="F82">
        <f>'Monthly Data'!BO82</f>
        <v>19.8</v>
      </c>
      <c r="G82">
        <f>'Monthly Data'!DJ82</f>
        <v>30</v>
      </c>
      <c r="H82">
        <f>'Monthly Data'!DM82</f>
        <v>0</v>
      </c>
      <c r="I82">
        <f>'Monthly Data'!DG82</f>
        <v>0</v>
      </c>
      <c r="J82">
        <f>'Monthly Data'!CR82</f>
        <v>81</v>
      </c>
      <c r="L82" s="6">
        <f t="shared" si="25"/>
        <v>283648.86219264602</v>
      </c>
      <c r="M82" s="6">
        <f t="shared" si="26"/>
        <v>84549.088954561637</v>
      </c>
      <c r="N82" s="6">
        <f t="shared" si="27"/>
        <v>60658.082661439694</v>
      </c>
      <c r="O82" s="6">
        <f t="shared" si="28"/>
        <v>2655550.7344958037</v>
      </c>
      <c r="P82" s="6">
        <f t="shared" si="29"/>
        <v>0</v>
      </c>
      <c r="Q82" s="6">
        <f t="shared" si="30"/>
        <v>0</v>
      </c>
      <c r="R82" s="6">
        <f t="shared" si="31"/>
        <v>-115911.46499914944</v>
      </c>
      <c r="S82" s="6">
        <f t="shared" si="32"/>
        <v>2968495.3033053013</v>
      </c>
      <c r="T82" s="6">
        <f t="shared" si="23"/>
        <v>130353.41171817435</v>
      </c>
      <c r="U82" s="14">
        <f t="shared" si="24"/>
        <v>4.5929138393175604E-2</v>
      </c>
    </row>
    <row r="83" spans="1:21" x14ac:dyDescent="0.25">
      <c r="A83" s="208">
        <v>43739</v>
      </c>
      <c r="B83">
        <f t="shared" si="21"/>
        <v>10</v>
      </c>
      <c r="C83">
        <f t="shared" si="22"/>
        <v>2019</v>
      </c>
      <c r="D83" s="6">
        <f>'Monthly Data'!AM83</f>
        <v>3225782.5115871262</v>
      </c>
      <c r="E83">
        <f>'Monthly Data'!BP83</f>
        <v>322.8</v>
      </c>
      <c r="F83">
        <f>'Monthly Data'!BO83</f>
        <v>0</v>
      </c>
      <c r="G83">
        <f>'Monthly Data'!DJ83</f>
        <v>31</v>
      </c>
      <c r="H83">
        <f>'Monthly Data'!DM83</f>
        <v>0</v>
      </c>
      <c r="I83">
        <f>'Monthly Data'!DG83</f>
        <v>0</v>
      </c>
      <c r="J83">
        <f>'Monthly Data'!CR83</f>
        <v>82</v>
      </c>
      <c r="L83" s="6">
        <f t="shared" si="25"/>
        <v>283648.86219264602</v>
      </c>
      <c r="M83" s="6">
        <f t="shared" si="26"/>
        <v>343733.57574977953</v>
      </c>
      <c r="N83" s="6">
        <f t="shared" si="27"/>
        <v>0</v>
      </c>
      <c r="O83" s="6">
        <f t="shared" si="28"/>
        <v>2744069.0923123308</v>
      </c>
      <c r="P83" s="6">
        <f t="shared" si="29"/>
        <v>0</v>
      </c>
      <c r="Q83" s="6">
        <f t="shared" si="30"/>
        <v>0</v>
      </c>
      <c r="R83" s="6">
        <f t="shared" si="31"/>
        <v>-117342.47073987967</v>
      </c>
      <c r="S83" s="6">
        <f t="shared" si="32"/>
        <v>3254109.0595148765</v>
      </c>
      <c r="T83" s="6">
        <f t="shared" si="23"/>
        <v>28326.547927750275</v>
      </c>
      <c r="U83" s="14">
        <f t="shared" si="24"/>
        <v>8.7812950271756694E-3</v>
      </c>
    </row>
    <row r="84" spans="1:21" x14ac:dyDescent="0.25">
      <c r="A84" s="208">
        <v>43770</v>
      </c>
      <c r="B84">
        <f t="shared" si="21"/>
        <v>11</v>
      </c>
      <c r="C84">
        <f t="shared" si="22"/>
        <v>2019</v>
      </c>
      <c r="D84" s="6">
        <f>'Monthly Data'!AM84</f>
        <v>3412825.1215871274</v>
      </c>
      <c r="E84">
        <f>'Monthly Data'!BP84</f>
        <v>608.70000000000005</v>
      </c>
      <c r="F84">
        <f>'Monthly Data'!BO84</f>
        <v>0</v>
      </c>
      <c r="G84">
        <f>'Monthly Data'!DJ84</f>
        <v>30</v>
      </c>
      <c r="H84">
        <f>'Monthly Data'!DM84</f>
        <v>0</v>
      </c>
      <c r="I84">
        <f>'Monthly Data'!DG84</f>
        <v>0</v>
      </c>
      <c r="J84">
        <f>'Monthly Data'!CR84</f>
        <v>83</v>
      </c>
      <c r="L84" s="6">
        <f t="shared" si="25"/>
        <v>283648.86219264602</v>
      </c>
      <c r="M84" s="6">
        <f t="shared" si="26"/>
        <v>648174.18698541145</v>
      </c>
      <c r="N84" s="6">
        <f t="shared" si="27"/>
        <v>0</v>
      </c>
      <c r="O84" s="6">
        <f t="shared" si="28"/>
        <v>2655550.7344958037</v>
      </c>
      <c r="P84" s="6">
        <f t="shared" si="29"/>
        <v>0</v>
      </c>
      <c r="Q84" s="6">
        <f t="shared" si="30"/>
        <v>0</v>
      </c>
      <c r="R84" s="6">
        <f t="shared" si="31"/>
        <v>-118773.47648060991</v>
      </c>
      <c r="S84" s="6">
        <f t="shared" si="32"/>
        <v>3468600.3071932513</v>
      </c>
      <c r="T84" s="6">
        <f t="shared" si="23"/>
        <v>55775.18560612388</v>
      </c>
      <c r="U84" s="14">
        <f t="shared" si="24"/>
        <v>1.6342819693083408E-2</v>
      </c>
    </row>
    <row r="85" spans="1:21" x14ac:dyDescent="0.25">
      <c r="A85" s="208">
        <v>43800</v>
      </c>
      <c r="B85">
        <f t="shared" si="21"/>
        <v>12</v>
      </c>
      <c r="C85">
        <f t="shared" si="22"/>
        <v>2019</v>
      </c>
      <c r="D85" s="6">
        <f>'Monthly Data'!AM85</f>
        <v>3755159.5515871271</v>
      </c>
      <c r="E85">
        <f>'Monthly Data'!BP85</f>
        <v>807.5</v>
      </c>
      <c r="F85">
        <f>'Monthly Data'!BO85</f>
        <v>0</v>
      </c>
      <c r="G85">
        <f>'Monthly Data'!DJ85</f>
        <v>31</v>
      </c>
      <c r="H85">
        <f>'Monthly Data'!DM85</f>
        <v>0</v>
      </c>
      <c r="I85">
        <f>'Monthly Data'!DG85</f>
        <v>0</v>
      </c>
      <c r="J85">
        <f>'Monthly Data'!CR85</f>
        <v>84</v>
      </c>
      <c r="L85" s="6">
        <f t="shared" si="25"/>
        <v>283648.86219264602</v>
      </c>
      <c r="M85" s="6">
        <f t="shared" si="26"/>
        <v>859866.36436786549</v>
      </c>
      <c r="N85" s="6">
        <f t="shared" si="27"/>
        <v>0</v>
      </c>
      <c r="O85" s="6">
        <f t="shared" si="28"/>
        <v>2744069.0923123308</v>
      </c>
      <c r="P85" s="6">
        <f t="shared" si="29"/>
        <v>0</v>
      </c>
      <c r="Q85" s="6">
        <f t="shared" si="30"/>
        <v>0</v>
      </c>
      <c r="R85" s="6">
        <f t="shared" si="31"/>
        <v>-120204.48222134015</v>
      </c>
      <c r="S85" s="6">
        <f t="shared" si="32"/>
        <v>3767379.8366515022</v>
      </c>
      <c r="T85" s="6">
        <f t="shared" si="23"/>
        <v>12220.285064375028</v>
      </c>
      <c r="U85" s="14">
        <f t="shared" si="24"/>
        <v>3.254265204047081E-3</v>
      </c>
    </row>
    <row r="86" spans="1:21" x14ac:dyDescent="0.25">
      <c r="A86" s="208">
        <v>43831</v>
      </c>
      <c r="B86">
        <f t="shared" si="21"/>
        <v>1</v>
      </c>
      <c r="C86">
        <f t="shared" si="22"/>
        <v>2020</v>
      </c>
      <c r="D86" s="6">
        <f>'Monthly Data'!AM86</f>
        <v>3720614.2163237692</v>
      </c>
      <c r="E86">
        <f>'Monthly Data'!BP86</f>
        <v>821.1</v>
      </c>
      <c r="F86">
        <f>'Monthly Data'!BO86</f>
        <v>0</v>
      </c>
      <c r="G86">
        <f>'Monthly Data'!DJ86</f>
        <v>31</v>
      </c>
      <c r="H86">
        <f>'Monthly Data'!DM86</f>
        <v>0</v>
      </c>
      <c r="I86">
        <f>'Monthly Data'!DG86</f>
        <v>0</v>
      </c>
      <c r="J86">
        <f>'Monthly Data'!CR86</f>
        <v>85</v>
      </c>
      <c r="L86" s="6">
        <f t="shared" si="25"/>
        <v>283648.86219264602</v>
      </c>
      <c r="M86" s="6">
        <f t="shared" si="26"/>
        <v>874348.32418879797</v>
      </c>
      <c r="N86" s="6">
        <f t="shared" si="27"/>
        <v>0</v>
      </c>
      <c r="O86" s="6">
        <f t="shared" si="28"/>
        <v>2744069.0923123308</v>
      </c>
      <c r="P86" s="6">
        <f t="shared" si="29"/>
        <v>0</v>
      </c>
      <c r="Q86" s="6">
        <f t="shared" si="30"/>
        <v>0</v>
      </c>
      <c r="R86" s="6">
        <f t="shared" si="31"/>
        <v>-121635.4879620704</v>
      </c>
      <c r="S86" s="6">
        <f t="shared" si="32"/>
        <v>3780430.7907317043</v>
      </c>
      <c r="T86" s="6">
        <f t="shared" ref="T86:T109" si="33">S86-D86</f>
        <v>59816.574407935143</v>
      </c>
      <c r="U86" s="14">
        <f t="shared" ref="U86:U109" si="34">ABS(S86-D86)/D86</f>
        <v>1.6077069787428313E-2</v>
      </c>
    </row>
    <row r="87" spans="1:21" x14ac:dyDescent="0.25">
      <c r="A87" s="208">
        <v>43862</v>
      </c>
      <c r="B87">
        <f t="shared" si="21"/>
        <v>2</v>
      </c>
      <c r="C87">
        <f t="shared" si="22"/>
        <v>2020</v>
      </c>
      <c r="D87" s="6">
        <f>'Monthly Data'!AM87</f>
        <v>3388341.4263237687</v>
      </c>
      <c r="E87">
        <f>'Monthly Data'!BP87</f>
        <v>775.6</v>
      </c>
      <c r="F87">
        <f>'Monthly Data'!BO87</f>
        <v>0</v>
      </c>
      <c r="G87">
        <f>'Monthly Data'!DJ87</f>
        <v>29</v>
      </c>
      <c r="H87">
        <f>'Monthly Data'!DM87</f>
        <v>0</v>
      </c>
      <c r="I87">
        <f>'Monthly Data'!DG87</f>
        <v>0</v>
      </c>
      <c r="J87">
        <f>'Monthly Data'!CR87</f>
        <v>86</v>
      </c>
      <c r="L87" s="6">
        <f t="shared" si="25"/>
        <v>283648.86219264602</v>
      </c>
      <c r="M87" s="6">
        <f t="shared" si="26"/>
        <v>825897.64978788421</v>
      </c>
      <c r="N87" s="6">
        <f t="shared" si="27"/>
        <v>0</v>
      </c>
      <c r="O87" s="6">
        <f t="shared" si="28"/>
        <v>2567032.376679277</v>
      </c>
      <c r="P87" s="6">
        <f t="shared" si="29"/>
        <v>0</v>
      </c>
      <c r="Q87" s="6">
        <f t="shared" si="30"/>
        <v>0</v>
      </c>
      <c r="R87" s="6">
        <f t="shared" si="31"/>
        <v>-123066.49370280064</v>
      </c>
      <c r="S87" s="6">
        <f t="shared" si="32"/>
        <v>3553512.3949570069</v>
      </c>
      <c r="T87" s="6">
        <f t="shared" si="33"/>
        <v>165170.96863323823</v>
      </c>
      <c r="U87" s="14">
        <f t="shared" si="34"/>
        <v>4.8746849225416729E-2</v>
      </c>
    </row>
    <row r="88" spans="1:21" x14ac:dyDescent="0.25">
      <c r="A88" s="208">
        <v>43891</v>
      </c>
      <c r="B88">
        <f t="shared" si="21"/>
        <v>3</v>
      </c>
      <c r="C88">
        <f t="shared" si="22"/>
        <v>2020</v>
      </c>
      <c r="D88" s="6">
        <f>'Monthly Data'!AM88</f>
        <v>3240503.2163237683</v>
      </c>
      <c r="E88">
        <f>'Monthly Data'!BP88</f>
        <v>565</v>
      </c>
      <c r="F88">
        <f>'Monthly Data'!BO88</f>
        <v>0</v>
      </c>
      <c r="G88">
        <f>'Monthly Data'!DJ88</f>
        <v>31</v>
      </c>
      <c r="H88">
        <f>'Monthly Data'!DM88</f>
        <v>0.5</v>
      </c>
      <c r="I88">
        <f>'Monthly Data'!DG88</f>
        <v>1</v>
      </c>
      <c r="J88">
        <f>'Monthly Data'!CR88</f>
        <v>87</v>
      </c>
      <c r="L88" s="6">
        <f t="shared" si="25"/>
        <v>283648.86219264602</v>
      </c>
      <c r="M88" s="6">
        <f t="shared" si="26"/>
        <v>601640.24256079749</v>
      </c>
      <c r="N88" s="6">
        <f t="shared" si="27"/>
        <v>0</v>
      </c>
      <c r="O88" s="6">
        <f t="shared" si="28"/>
        <v>2744069.0923123308</v>
      </c>
      <c r="P88" s="6">
        <f t="shared" si="29"/>
        <v>-237224.23786777249</v>
      </c>
      <c r="Q88" s="6">
        <f t="shared" si="30"/>
        <v>-75302.614149432993</v>
      </c>
      <c r="R88" s="6">
        <f t="shared" si="31"/>
        <v>-124497.49944353088</v>
      </c>
      <c r="S88" s="6">
        <f t="shared" si="32"/>
        <v>3192333.8456050376</v>
      </c>
      <c r="T88" s="6">
        <f t="shared" si="33"/>
        <v>-48169.370718730614</v>
      </c>
      <c r="U88" s="14">
        <f t="shared" si="34"/>
        <v>1.4864781024157413E-2</v>
      </c>
    </row>
    <row r="89" spans="1:21" x14ac:dyDescent="0.25">
      <c r="A89" s="208">
        <v>43922</v>
      </c>
      <c r="B89">
        <f t="shared" si="21"/>
        <v>4</v>
      </c>
      <c r="C89">
        <f t="shared" si="22"/>
        <v>2020</v>
      </c>
      <c r="D89" s="6">
        <f>'Monthly Data'!AM89</f>
        <v>2699261.5163237681</v>
      </c>
      <c r="E89">
        <f>'Monthly Data'!BP89</f>
        <v>393.8</v>
      </c>
      <c r="F89">
        <f>'Monthly Data'!BO89</f>
        <v>0</v>
      </c>
      <c r="G89">
        <f>'Monthly Data'!DJ89</f>
        <v>30</v>
      </c>
      <c r="H89">
        <f>'Monthly Data'!DM89</f>
        <v>1</v>
      </c>
      <c r="I89">
        <f>'Monthly Data'!DG89</f>
        <v>1</v>
      </c>
      <c r="J89">
        <f>'Monthly Data'!CR89</f>
        <v>88</v>
      </c>
      <c r="L89" s="6">
        <f t="shared" si="25"/>
        <v>283648.86219264602</v>
      </c>
      <c r="M89" s="6">
        <f t="shared" si="26"/>
        <v>419337.92481494171</v>
      </c>
      <c r="N89" s="6">
        <f t="shared" si="27"/>
        <v>0</v>
      </c>
      <c r="O89" s="6">
        <f t="shared" si="28"/>
        <v>2655550.7344958037</v>
      </c>
      <c r="P89" s="6">
        <f t="shared" si="29"/>
        <v>-474448.47573554498</v>
      </c>
      <c r="Q89" s="6">
        <f t="shared" si="30"/>
        <v>-75302.614149432993</v>
      </c>
      <c r="R89" s="6">
        <f t="shared" si="31"/>
        <v>-125928.50518426111</v>
      </c>
      <c r="S89" s="6">
        <f t="shared" si="32"/>
        <v>2682857.9264341523</v>
      </c>
      <c r="T89" s="6">
        <f t="shared" si="33"/>
        <v>-16403.589889615774</v>
      </c>
      <c r="U89" s="14">
        <f t="shared" si="34"/>
        <v>6.077065816118654E-3</v>
      </c>
    </row>
    <row r="90" spans="1:21" x14ac:dyDescent="0.25">
      <c r="A90" s="208">
        <v>43952</v>
      </c>
      <c r="B90">
        <f t="shared" si="21"/>
        <v>5</v>
      </c>
      <c r="C90">
        <f t="shared" si="22"/>
        <v>2020</v>
      </c>
      <c r="D90" s="6">
        <f>'Monthly Data'!AM90</f>
        <v>2595417.0363237686</v>
      </c>
      <c r="E90">
        <f>'Monthly Data'!BP90</f>
        <v>148.80000000000001</v>
      </c>
      <c r="F90">
        <f>'Monthly Data'!BO90</f>
        <v>22</v>
      </c>
      <c r="G90">
        <f>'Monthly Data'!DJ90</f>
        <v>31</v>
      </c>
      <c r="H90">
        <f>'Monthly Data'!DM90</f>
        <v>1</v>
      </c>
      <c r="I90">
        <f>'Monthly Data'!DG90</f>
        <v>1</v>
      </c>
      <c r="J90">
        <f>'Monthly Data'!CR90</f>
        <v>89</v>
      </c>
      <c r="L90" s="6">
        <f t="shared" si="25"/>
        <v>283648.86219264602</v>
      </c>
      <c r="M90" s="6">
        <f t="shared" si="26"/>
        <v>158449.67804079058</v>
      </c>
      <c r="N90" s="6">
        <f t="shared" si="27"/>
        <v>67397.869623821884</v>
      </c>
      <c r="O90" s="6">
        <f t="shared" si="28"/>
        <v>2744069.0923123308</v>
      </c>
      <c r="P90" s="6">
        <f t="shared" si="29"/>
        <v>-474448.47573554498</v>
      </c>
      <c r="Q90" s="6">
        <f t="shared" si="30"/>
        <v>-75302.614149432993</v>
      </c>
      <c r="R90" s="6">
        <f t="shared" si="31"/>
        <v>-127359.51092499135</v>
      </c>
      <c r="S90" s="6">
        <f t="shared" si="32"/>
        <v>2576454.90135962</v>
      </c>
      <c r="T90" s="6">
        <f t="shared" si="33"/>
        <v>-18962.134964148514</v>
      </c>
      <c r="U90" s="14">
        <f t="shared" si="34"/>
        <v>7.3060069725854491E-3</v>
      </c>
    </row>
    <row r="91" spans="1:21" x14ac:dyDescent="0.25">
      <c r="A91" s="208">
        <v>43983</v>
      </c>
      <c r="B91">
        <f t="shared" si="21"/>
        <v>6</v>
      </c>
      <c r="C91">
        <f t="shared" si="22"/>
        <v>2020</v>
      </c>
      <c r="D91" s="6">
        <f>'Monthly Data'!AM91</f>
        <v>2652884.2163237683</v>
      </c>
      <c r="E91">
        <f>'Monthly Data'!BP91</f>
        <v>16.600000000000001</v>
      </c>
      <c r="F91">
        <f>'Monthly Data'!BO91</f>
        <v>85.4</v>
      </c>
      <c r="G91">
        <f>'Monthly Data'!DJ91</f>
        <v>30</v>
      </c>
      <c r="H91">
        <f>'Monthly Data'!DM91</f>
        <v>0.5</v>
      </c>
      <c r="I91">
        <f>'Monthly Data'!DG91</f>
        <v>0</v>
      </c>
      <c r="J91">
        <f>'Monthly Data'!CR91</f>
        <v>90</v>
      </c>
      <c r="L91" s="6">
        <f t="shared" si="25"/>
        <v>283648.86219264602</v>
      </c>
      <c r="M91" s="6">
        <f t="shared" si="26"/>
        <v>17676.509781432283</v>
      </c>
      <c r="N91" s="6">
        <f t="shared" si="27"/>
        <v>261626.27572156311</v>
      </c>
      <c r="O91" s="6">
        <f t="shared" si="28"/>
        <v>2655550.7344958037</v>
      </c>
      <c r="P91" s="6">
        <f t="shared" si="29"/>
        <v>-237224.23786777249</v>
      </c>
      <c r="Q91" s="6">
        <f t="shared" si="30"/>
        <v>0</v>
      </c>
      <c r="R91" s="6">
        <f t="shared" si="31"/>
        <v>-128790.51666572159</v>
      </c>
      <c r="S91" s="6">
        <f t="shared" si="32"/>
        <v>2852487.6276579509</v>
      </c>
      <c r="T91" s="6">
        <f t="shared" si="33"/>
        <v>199603.4113341826</v>
      </c>
      <c r="U91" s="14">
        <f t="shared" si="34"/>
        <v>7.5240151871679817E-2</v>
      </c>
    </row>
    <row r="92" spans="1:21" x14ac:dyDescent="0.25">
      <c r="A92" s="208">
        <v>44013</v>
      </c>
      <c r="B92">
        <f t="shared" si="21"/>
        <v>7</v>
      </c>
      <c r="C92">
        <f t="shared" si="22"/>
        <v>2020</v>
      </c>
      <c r="D92" s="6">
        <f>'Monthly Data'!AM92</f>
        <v>3117374.3163237688</v>
      </c>
      <c r="E92">
        <f>'Monthly Data'!BP92</f>
        <v>0</v>
      </c>
      <c r="F92">
        <f>'Monthly Data'!BO92</f>
        <v>166.9</v>
      </c>
      <c r="G92">
        <f>'Monthly Data'!DJ92</f>
        <v>31</v>
      </c>
      <c r="H92">
        <f>'Monthly Data'!DM92</f>
        <v>0.5</v>
      </c>
      <c r="I92">
        <f>'Monthly Data'!DG92</f>
        <v>0</v>
      </c>
      <c r="J92">
        <f>'Monthly Data'!CR92</f>
        <v>91</v>
      </c>
      <c r="L92" s="6">
        <f t="shared" si="25"/>
        <v>283648.86219264602</v>
      </c>
      <c r="M92" s="6">
        <f t="shared" si="26"/>
        <v>0</v>
      </c>
      <c r="N92" s="6">
        <f t="shared" si="27"/>
        <v>511304.74728253961</v>
      </c>
      <c r="O92" s="6">
        <f t="shared" si="28"/>
        <v>2744069.0923123308</v>
      </c>
      <c r="P92" s="6">
        <f t="shared" si="29"/>
        <v>-237224.23786777249</v>
      </c>
      <c r="Q92" s="6">
        <f t="shared" si="30"/>
        <v>0</v>
      </c>
      <c r="R92" s="6">
        <f t="shared" si="31"/>
        <v>-130221.52240645184</v>
      </c>
      <c r="S92" s="6">
        <f t="shared" si="32"/>
        <v>3171576.941513292</v>
      </c>
      <c r="T92" s="6">
        <f t="shared" si="33"/>
        <v>54202.625189523213</v>
      </c>
      <c r="U92" s="14">
        <f t="shared" si="34"/>
        <v>1.7387268800444482E-2</v>
      </c>
    </row>
    <row r="93" spans="1:21" x14ac:dyDescent="0.25">
      <c r="A93" s="208">
        <v>44044</v>
      </c>
      <c r="B93">
        <f t="shared" si="21"/>
        <v>8</v>
      </c>
      <c r="C93">
        <f t="shared" si="22"/>
        <v>2020</v>
      </c>
      <c r="D93" s="6">
        <f>'Monthly Data'!AM93</f>
        <v>3082178.4663237678</v>
      </c>
      <c r="E93">
        <f>'Monthly Data'!BP93</f>
        <v>0.7</v>
      </c>
      <c r="F93">
        <f>'Monthly Data'!BO93</f>
        <v>115.2</v>
      </c>
      <c r="G93">
        <f>'Monthly Data'!DJ93</f>
        <v>31</v>
      </c>
      <c r="H93">
        <f>'Monthly Data'!DM93</f>
        <v>0.5</v>
      </c>
      <c r="I93">
        <f>'Monthly Data'!DG93</f>
        <v>0</v>
      </c>
      <c r="J93">
        <f>'Monthly Data'!CR93</f>
        <v>92</v>
      </c>
      <c r="L93" s="6">
        <f t="shared" si="25"/>
        <v>283648.86219264602</v>
      </c>
      <c r="M93" s="6">
        <f t="shared" si="26"/>
        <v>745.3949907832889</v>
      </c>
      <c r="N93" s="6">
        <f t="shared" si="27"/>
        <v>352919.75366655819</v>
      </c>
      <c r="O93" s="6">
        <f t="shared" si="28"/>
        <v>2744069.0923123308</v>
      </c>
      <c r="P93" s="6">
        <f t="shared" si="29"/>
        <v>-237224.23786777249</v>
      </c>
      <c r="Q93" s="6">
        <f t="shared" si="30"/>
        <v>0</v>
      </c>
      <c r="R93" s="6">
        <f t="shared" si="31"/>
        <v>-131652.52814718208</v>
      </c>
      <c r="S93" s="6">
        <f t="shared" si="32"/>
        <v>3012506.3371473639</v>
      </c>
      <c r="T93" s="6">
        <f t="shared" si="33"/>
        <v>-69672.129176403861</v>
      </c>
      <c r="U93" s="14">
        <f t="shared" si="34"/>
        <v>2.2604832892595111E-2</v>
      </c>
    </row>
    <row r="94" spans="1:21" x14ac:dyDescent="0.25">
      <c r="A94" s="208">
        <v>44075</v>
      </c>
      <c r="B94">
        <f t="shared" si="21"/>
        <v>9</v>
      </c>
      <c r="C94">
        <f t="shared" si="22"/>
        <v>2020</v>
      </c>
      <c r="D94" s="6">
        <f>'Monthly Data'!AM94</f>
        <v>2733484.0163237685</v>
      </c>
      <c r="E94">
        <f>'Monthly Data'!BP94</f>
        <v>73.599999999999994</v>
      </c>
      <c r="F94">
        <f>'Monthly Data'!BO94</f>
        <v>2</v>
      </c>
      <c r="G94">
        <f>'Monthly Data'!DJ94</f>
        <v>30</v>
      </c>
      <c r="H94">
        <f>'Monthly Data'!DM94</f>
        <v>0.5</v>
      </c>
      <c r="I94">
        <f>'Monthly Data'!DG94</f>
        <v>0</v>
      </c>
      <c r="J94">
        <f>'Monthly Data'!CR94</f>
        <v>93</v>
      </c>
      <c r="L94" s="6">
        <f t="shared" si="25"/>
        <v>283648.86219264602</v>
      </c>
      <c r="M94" s="6">
        <f t="shared" si="26"/>
        <v>78372.959030928658</v>
      </c>
      <c r="N94" s="6">
        <f t="shared" si="27"/>
        <v>6127.0790567110798</v>
      </c>
      <c r="O94" s="6">
        <f t="shared" si="28"/>
        <v>2655550.7344958037</v>
      </c>
      <c r="P94" s="6">
        <f t="shared" si="29"/>
        <v>-237224.23786777249</v>
      </c>
      <c r="Q94" s="6">
        <f t="shared" si="30"/>
        <v>0</v>
      </c>
      <c r="R94" s="6">
        <f t="shared" si="31"/>
        <v>-133083.53388791232</v>
      </c>
      <c r="S94" s="6">
        <f t="shared" si="32"/>
        <v>2653391.8630204042</v>
      </c>
      <c r="T94" s="6">
        <f t="shared" si="33"/>
        <v>-80092.153303364292</v>
      </c>
      <c r="U94" s="14">
        <f t="shared" si="34"/>
        <v>2.930039203634317E-2</v>
      </c>
    </row>
    <row r="95" spans="1:21" x14ac:dyDescent="0.25">
      <c r="A95" s="208">
        <v>44105</v>
      </c>
      <c r="B95">
        <f t="shared" si="21"/>
        <v>10</v>
      </c>
      <c r="C95">
        <f t="shared" si="22"/>
        <v>2020</v>
      </c>
      <c r="D95" s="6">
        <f>'Monthly Data'!AM95</f>
        <v>3016723.0963237681</v>
      </c>
      <c r="E95">
        <f>'Monthly Data'!BP95</f>
        <v>387.3</v>
      </c>
      <c r="F95">
        <f>'Monthly Data'!BO95</f>
        <v>0</v>
      </c>
      <c r="G95">
        <f>'Monthly Data'!DJ95</f>
        <v>31</v>
      </c>
      <c r="H95">
        <f>'Monthly Data'!DM95</f>
        <v>0.5</v>
      </c>
      <c r="I95">
        <f>'Monthly Data'!DG95</f>
        <v>0</v>
      </c>
      <c r="J95">
        <f>'Monthly Data'!CR95</f>
        <v>94</v>
      </c>
      <c r="L95" s="6">
        <f t="shared" si="25"/>
        <v>283648.86219264602</v>
      </c>
      <c r="M95" s="6">
        <f t="shared" si="26"/>
        <v>412416.39990052546</v>
      </c>
      <c r="N95" s="6">
        <f t="shared" si="27"/>
        <v>0</v>
      </c>
      <c r="O95" s="6">
        <f t="shared" si="28"/>
        <v>2744069.0923123308</v>
      </c>
      <c r="P95" s="6">
        <f t="shared" si="29"/>
        <v>-237224.23786777249</v>
      </c>
      <c r="Q95" s="6">
        <f t="shared" si="30"/>
        <v>0</v>
      </c>
      <c r="R95" s="6">
        <f t="shared" si="31"/>
        <v>-134514.53962864255</v>
      </c>
      <c r="S95" s="6">
        <f t="shared" si="32"/>
        <v>3068395.5769090871</v>
      </c>
      <c r="T95" s="6">
        <f t="shared" si="33"/>
        <v>51672.48058531899</v>
      </c>
      <c r="U95" s="14">
        <f t="shared" si="34"/>
        <v>1.7128678680614733E-2</v>
      </c>
    </row>
    <row r="96" spans="1:21" x14ac:dyDescent="0.25">
      <c r="A96" s="208">
        <v>44136</v>
      </c>
      <c r="B96">
        <f t="shared" si="21"/>
        <v>11</v>
      </c>
      <c r="C96">
        <f t="shared" si="22"/>
        <v>2020</v>
      </c>
      <c r="D96" s="6">
        <f>'Monthly Data'!AM96</f>
        <v>3138834.2963237683</v>
      </c>
      <c r="E96">
        <f>'Monthly Data'!BP96</f>
        <v>501.4</v>
      </c>
      <c r="F96">
        <f>'Monthly Data'!BO96</f>
        <v>0</v>
      </c>
      <c r="G96">
        <f>'Monthly Data'!DJ96</f>
        <v>30</v>
      </c>
      <c r="H96">
        <f>'Monthly Data'!DM96</f>
        <v>0.5</v>
      </c>
      <c r="I96">
        <f>'Monthly Data'!DG96</f>
        <v>0</v>
      </c>
      <c r="J96">
        <f>'Monthly Data'!CR96</f>
        <v>95</v>
      </c>
      <c r="L96" s="6">
        <f t="shared" si="25"/>
        <v>283648.86219264602</v>
      </c>
      <c r="M96" s="6">
        <f t="shared" si="26"/>
        <v>533915.78339820146</v>
      </c>
      <c r="N96" s="6">
        <f t="shared" si="27"/>
        <v>0</v>
      </c>
      <c r="O96" s="6">
        <f t="shared" si="28"/>
        <v>2655550.7344958037</v>
      </c>
      <c r="P96" s="6">
        <f t="shared" si="29"/>
        <v>-237224.23786777249</v>
      </c>
      <c r="Q96" s="6">
        <f t="shared" si="30"/>
        <v>0</v>
      </c>
      <c r="R96" s="6">
        <f t="shared" si="31"/>
        <v>-135945.54536937279</v>
      </c>
      <c r="S96" s="6">
        <f t="shared" si="32"/>
        <v>3099945.5968495058</v>
      </c>
      <c r="T96" s="6">
        <f t="shared" si="33"/>
        <v>-38888.699474262539</v>
      </c>
      <c r="U96" s="14">
        <f t="shared" si="34"/>
        <v>1.2389535669279944E-2</v>
      </c>
    </row>
    <row r="97" spans="1:21" x14ac:dyDescent="0.25">
      <c r="A97" s="208">
        <v>44166</v>
      </c>
      <c r="B97">
        <f t="shared" si="21"/>
        <v>12</v>
      </c>
      <c r="C97">
        <f t="shared" si="22"/>
        <v>2020</v>
      </c>
      <c r="D97" s="6">
        <f>'Monthly Data'!AM97</f>
        <v>3434251.6663237684</v>
      </c>
      <c r="E97">
        <f>'Monthly Data'!BP97</f>
        <v>731.8</v>
      </c>
      <c r="F97">
        <f>'Monthly Data'!BO97</f>
        <v>0</v>
      </c>
      <c r="G97">
        <f>'Monthly Data'!DJ97</f>
        <v>31</v>
      </c>
      <c r="H97">
        <f>'Monthly Data'!DM97</f>
        <v>0.5</v>
      </c>
      <c r="I97">
        <f>'Monthly Data'!DG97</f>
        <v>0</v>
      </c>
      <c r="J97">
        <f>'Monthly Data'!CR97</f>
        <v>96</v>
      </c>
      <c r="L97" s="6">
        <f t="shared" si="25"/>
        <v>283648.86219264602</v>
      </c>
      <c r="M97" s="6">
        <f t="shared" si="26"/>
        <v>779257.22036458692</v>
      </c>
      <c r="N97" s="6">
        <f t="shared" si="27"/>
        <v>0</v>
      </c>
      <c r="O97" s="6">
        <f t="shared" si="28"/>
        <v>2744069.0923123308</v>
      </c>
      <c r="P97" s="6">
        <f t="shared" si="29"/>
        <v>-237224.23786777249</v>
      </c>
      <c r="Q97" s="6">
        <f t="shared" si="30"/>
        <v>0</v>
      </c>
      <c r="R97" s="6">
        <f t="shared" si="31"/>
        <v>-137376.55111010303</v>
      </c>
      <c r="S97" s="6">
        <f t="shared" si="32"/>
        <v>3432374.3858916881</v>
      </c>
      <c r="T97" s="6">
        <f t="shared" si="33"/>
        <v>-1877.2804320803843</v>
      </c>
      <c r="U97" s="14">
        <f t="shared" si="34"/>
        <v>5.4663449696741042E-4</v>
      </c>
    </row>
    <row r="98" spans="1:21" x14ac:dyDescent="0.25">
      <c r="A98" s="208">
        <v>44197</v>
      </c>
      <c r="B98">
        <f t="shared" si="21"/>
        <v>1</v>
      </c>
      <c r="C98">
        <f t="shared" si="22"/>
        <v>2021</v>
      </c>
      <c r="D98" s="6">
        <f>'Monthly Data'!AM98</f>
        <v>3410613.7552313241</v>
      </c>
      <c r="E98">
        <f>'Monthly Data'!BP98</f>
        <v>753.3</v>
      </c>
      <c r="F98">
        <f>'Monthly Data'!BO98</f>
        <v>0</v>
      </c>
      <c r="G98">
        <f>'Monthly Data'!DJ98</f>
        <v>31</v>
      </c>
      <c r="H98">
        <f>'Monthly Data'!DM98</f>
        <v>0.5</v>
      </c>
      <c r="I98">
        <f>'Monthly Data'!DG98</f>
        <v>0</v>
      </c>
      <c r="J98">
        <f>'Monthly Data'!CR98</f>
        <v>97</v>
      </c>
      <c r="L98" s="6">
        <f t="shared" ref="L98:L121" si="35">$X$9</f>
        <v>283648.86219264602</v>
      </c>
      <c r="M98" s="6">
        <f t="shared" ref="M98:M121" si="36">E98*$X$10</f>
        <v>802151.49508150213</v>
      </c>
      <c r="N98" s="6">
        <f t="shared" ref="N98:N121" si="37">F98*$X$11</f>
        <v>0</v>
      </c>
      <c r="O98" s="6">
        <f t="shared" ref="O98:O121" si="38">G98*$X$12</f>
        <v>2744069.0923123308</v>
      </c>
      <c r="P98" s="6">
        <f t="shared" ref="P98:P121" si="39">H98*$X$13</f>
        <v>-237224.23786777249</v>
      </c>
      <c r="Q98" s="6">
        <f t="shared" ref="Q98:Q121" si="40">I98*$X$14</f>
        <v>0</v>
      </c>
      <c r="R98" s="6">
        <f t="shared" si="31"/>
        <v>-138807.55685083327</v>
      </c>
      <c r="S98" s="6">
        <f t="shared" si="32"/>
        <v>3453837.6548678731</v>
      </c>
      <c r="T98" s="6">
        <f t="shared" si="33"/>
        <v>43223.899636548944</v>
      </c>
      <c r="U98" s="14">
        <f t="shared" si="34"/>
        <v>1.2673349355449748E-2</v>
      </c>
    </row>
    <row r="99" spans="1:21" x14ac:dyDescent="0.25">
      <c r="A99" s="208">
        <v>44228</v>
      </c>
      <c r="B99">
        <f t="shared" si="21"/>
        <v>2</v>
      </c>
      <c r="C99">
        <f t="shared" si="22"/>
        <v>2021</v>
      </c>
      <c r="D99" s="6">
        <f>'Monthly Data'!AM99</f>
        <v>3330519.8152313237</v>
      </c>
      <c r="E99">
        <f>'Monthly Data'!BP99</f>
        <v>883.4</v>
      </c>
      <c r="F99">
        <f>'Monthly Data'!BO99</f>
        <v>0</v>
      </c>
      <c r="G99">
        <f>'Monthly Data'!DJ99</f>
        <v>28</v>
      </c>
      <c r="H99">
        <f>'Monthly Data'!DM99</f>
        <v>0.5</v>
      </c>
      <c r="I99">
        <f>'Monthly Data'!DG99</f>
        <v>0</v>
      </c>
      <c r="J99">
        <f>'Monthly Data'!CR99</f>
        <v>98</v>
      </c>
      <c r="L99" s="6">
        <f t="shared" si="35"/>
        <v>283648.86219264602</v>
      </c>
      <c r="M99" s="6">
        <f t="shared" si="36"/>
        <v>940688.47836851061</v>
      </c>
      <c r="N99" s="6">
        <f t="shared" si="37"/>
        <v>0</v>
      </c>
      <c r="O99" s="6">
        <f t="shared" si="38"/>
        <v>2478514.0188627504</v>
      </c>
      <c r="P99" s="6">
        <f t="shared" si="39"/>
        <v>-237224.23786777249</v>
      </c>
      <c r="Q99" s="6">
        <f t="shared" si="40"/>
        <v>0</v>
      </c>
      <c r="R99" s="6">
        <f t="shared" si="31"/>
        <v>-140238.5625915635</v>
      </c>
      <c r="S99" s="6">
        <f t="shared" si="32"/>
        <v>3325388.558964571</v>
      </c>
      <c r="T99" s="6">
        <f t="shared" si="33"/>
        <v>-5131.2562667527236</v>
      </c>
      <c r="U99" s="14">
        <f t="shared" si="34"/>
        <v>1.5406772970652115E-3</v>
      </c>
    </row>
    <row r="100" spans="1:21" x14ac:dyDescent="0.25">
      <c r="A100" s="208">
        <v>44256</v>
      </c>
      <c r="B100">
        <f t="shared" si="21"/>
        <v>3</v>
      </c>
      <c r="C100">
        <f t="shared" si="22"/>
        <v>2021</v>
      </c>
      <c r="D100" s="6">
        <f>'Monthly Data'!AM100</f>
        <v>3079909.4352313243</v>
      </c>
      <c r="E100">
        <f>'Monthly Data'!BP100</f>
        <v>453.4</v>
      </c>
      <c r="F100">
        <f>'Monthly Data'!BO100</f>
        <v>0</v>
      </c>
      <c r="G100">
        <f>'Monthly Data'!DJ100</f>
        <v>31</v>
      </c>
      <c r="H100">
        <f>'Monthly Data'!DM100</f>
        <v>0.5</v>
      </c>
      <c r="I100">
        <f>'Monthly Data'!DG100</f>
        <v>1</v>
      </c>
      <c r="J100">
        <f>'Monthly Data'!CR100</f>
        <v>99</v>
      </c>
      <c r="L100" s="6">
        <f t="shared" si="35"/>
        <v>283648.86219264602</v>
      </c>
      <c r="M100" s="6">
        <f t="shared" si="36"/>
        <v>482802.98403020453</v>
      </c>
      <c r="N100" s="6">
        <f t="shared" si="37"/>
        <v>0</v>
      </c>
      <c r="O100" s="6">
        <f t="shared" si="38"/>
        <v>2744069.0923123308</v>
      </c>
      <c r="P100" s="6">
        <f t="shared" si="39"/>
        <v>-237224.23786777249</v>
      </c>
      <c r="Q100" s="6">
        <f t="shared" si="40"/>
        <v>-75302.614149432993</v>
      </c>
      <c r="R100" s="6">
        <f t="shared" si="31"/>
        <v>-141669.56833229377</v>
      </c>
      <c r="S100" s="6">
        <f t="shared" si="32"/>
        <v>3056324.5181856817</v>
      </c>
      <c r="T100" s="6">
        <f t="shared" si="33"/>
        <v>-23584.917045642622</v>
      </c>
      <c r="U100" s="14">
        <f t="shared" si="34"/>
        <v>7.6576657663543334E-3</v>
      </c>
    </row>
    <row r="101" spans="1:21" x14ac:dyDescent="0.25">
      <c r="A101" s="208">
        <v>44287</v>
      </c>
      <c r="B101">
        <f t="shared" si="21"/>
        <v>4</v>
      </c>
      <c r="C101">
        <f t="shared" si="22"/>
        <v>2021</v>
      </c>
      <c r="D101" s="6">
        <f>'Monthly Data'!AM101</f>
        <v>2762492.8852313235</v>
      </c>
      <c r="E101">
        <f>'Monthly Data'!BP101</f>
        <v>306.60000000000002</v>
      </c>
      <c r="F101">
        <f>'Monthly Data'!BO101</f>
        <v>0</v>
      </c>
      <c r="G101">
        <f>'Monthly Data'!DJ101</f>
        <v>30</v>
      </c>
      <c r="H101">
        <f>'Monthly Data'!DM101</f>
        <v>0.5</v>
      </c>
      <c r="I101">
        <f>'Monthly Data'!DG101</f>
        <v>1</v>
      </c>
      <c r="J101">
        <f>'Monthly Data'!CR101</f>
        <v>100</v>
      </c>
      <c r="L101" s="6">
        <f t="shared" si="35"/>
        <v>283648.86219264602</v>
      </c>
      <c r="M101" s="6">
        <f t="shared" si="36"/>
        <v>326483.00596308056</v>
      </c>
      <c r="N101" s="6">
        <f t="shared" si="37"/>
        <v>0</v>
      </c>
      <c r="O101" s="6">
        <f t="shared" si="38"/>
        <v>2655550.7344958037</v>
      </c>
      <c r="P101" s="6">
        <f t="shared" si="39"/>
        <v>-237224.23786777249</v>
      </c>
      <c r="Q101" s="6">
        <f t="shared" si="40"/>
        <v>-75302.614149432993</v>
      </c>
      <c r="R101" s="6">
        <f t="shared" si="31"/>
        <v>-143100.57407302401</v>
      </c>
      <c r="S101" s="6">
        <f t="shared" si="32"/>
        <v>2810055.1765613006</v>
      </c>
      <c r="T101" s="6">
        <f t="shared" si="33"/>
        <v>47562.291329977103</v>
      </c>
      <c r="U101" s="14">
        <f t="shared" si="34"/>
        <v>1.7217163375968066E-2</v>
      </c>
    </row>
    <row r="102" spans="1:21" x14ac:dyDescent="0.25">
      <c r="A102" s="208">
        <v>44317</v>
      </c>
      <c r="B102">
        <f t="shared" si="21"/>
        <v>5</v>
      </c>
      <c r="C102">
        <f t="shared" si="22"/>
        <v>2021</v>
      </c>
      <c r="D102" s="6">
        <f>'Monthly Data'!AM102</f>
        <v>2649402.5052313241</v>
      </c>
      <c r="E102">
        <f>'Monthly Data'!BP102</f>
        <v>121.8</v>
      </c>
      <c r="F102">
        <f>'Monthly Data'!BO102</f>
        <v>16.8</v>
      </c>
      <c r="G102">
        <f>'Monthly Data'!DJ102</f>
        <v>31</v>
      </c>
      <c r="H102">
        <f>'Monthly Data'!DM102</f>
        <v>0.5</v>
      </c>
      <c r="I102">
        <f>'Monthly Data'!DG102</f>
        <v>1</v>
      </c>
      <c r="J102">
        <f>'Monthly Data'!CR102</f>
        <v>101</v>
      </c>
      <c r="L102" s="6">
        <f t="shared" si="35"/>
        <v>283648.86219264602</v>
      </c>
      <c r="M102" s="6">
        <f t="shared" si="36"/>
        <v>129698.72839629227</v>
      </c>
      <c r="N102" s="6">
        <f t="shared" si="37"/>
        <v>51467.464076373071</v>
      </c>
      <c r="O102" s="6">
        <f t="shared" si="38"/>
        <v>2744069.0923123308</v>
      </c>
      <c r="P102" s="6">
        <f t="shared" si="39"/>
        <v>-237224.23786777249</v>
      </c>
      <c r="Q102" s="6">
        <f t="shared" si="40"/>
        <v>-75302.614149432993</v>
      </c>
      <c r="R102" s="6">
        <f t="shared" si="31"/>
        <v>-144531.57981375424</v>
      </c>
      <c r="S102" s="6">
        <f t="shared" si="32"/>
        <v>2751825.7151466822</v>
      </c>
      <c r="T102" s="6">
        <f t="shared" si="33"/>
        <v>102423.20991535811</v>
      </c>
      <c r="U102" s="14">
        <f t="shared" si="34"/>
        <v>3.8658984323114522E-2</v>
      </c>
    </row>
    <row r="103" spans="1:21" x14ac:dyDescent="0.25">
      <c r="A103" s="208">
        <v>44348</v>
      </c>
      <c r="B103">
        <f t="shared" si="21"/>
        <v>6</v>
      </c>
      <c r="C103">
        <f t="shared" si="22"/>
        <v>2021</v>
      </c>
      <c r="D103" s="6">
        <f>'Monthly Data'!AM103</f>
        <v>2855727.845231324</v>
      </c>
      <c r="E103">
        <f>'Monthly Data'!BP103</f>
        <v>4.4000000000000004</v>
      </c>
      <c r="F103">
        <f>'Monthly Data'!BO103</f>
        <v>127</v>
      </c>
      <c r="G103">
        <f>'Monthly Data'!DJ103</f>
        <v>30</v>
      </c>
      <c r="H103">
        <f>'Monthly Data'!DM103</f>
        <v>0.5</v>
      </c>
      <c r="I103">
        <f>'Monthly Data'!DG103</f>
        <v>0</v>
      </c>
      <c r="J103">
        <f>'Monthly Data'!CR103</f>
        <v>102</v>
      </c>
      <c r="L103" s="6">
        <f t="shared" si="35"/>
        <v>283648.86219264602</v>
      </c>
      <c r="M103" s="6">
        <f t="shared" si="36"/>
        <v>4685.3399420663882</v>
      </c>
      <c r="N103" s="6">
        <f t="shared" si="37"/>
        <v>389069.52010115358</v>
      </c>
      <c r="O103" s="6">
        <f t="shared" si="38"/>
        <v>2655550.7344958037</v>
      </c>
      <c r="P103" s="6">
        <f t="shared" si="39"/>
        <v>-237224.23786777249</v>
      </c>
      <c r="Q103" s="6">
        <f t="shared" si="40"/>
        <v>0</v>
      </c>
      <c r="R103" s="6">
        <f t="shared" si="31"/>
        <v>-145962.58555448448</v>
      </c>
      <c r="S103" s="6">
        <f t="shared" si="32"/>
        <v>2949767.6333094127</v>
      </c>
      <c r="T103" s="6">
        <f t="shared" si="33"/>
        <v>94039.788078088779</v>
      </c>
      <c r="U103" s="14">
        <f t="shared" si="34"/>
        <v>3.2930234663335445E-2</v>
      </c>
    </row>
    <row r="104" spans="1:21" x14ac:dyDescent="0.25">
      <c r="A104" s="208">
        <v>44378</v>
      </c>
      <c r="B104">
        <f t="shared" si="21"/>
        <v>7</v>
      </c>
      <c r="C104">
        <f t="shared" si="22"/>
        <v>2021</v>
      </c>
      <c r="D104" s="6">
        <f>'Monthly Data'!AM104</f>
        <v>3199145.325231323</v>
      </c>
      <c r="E104">
        <f>'Monthly Data'!BP104</f>
        <v>0</v>
      </c>
      <c r="F104">
        <f>'Monthly Data'!BO104</f>
        <v>173.6</v>
      </c>
      <c r="G104">
        <f>'Monthly Data'!DJ104</f>
        <v>31</v>
      </c>
      <c r="H104">
        <f>'Monthly Data'!DM104</f>
        <v>0.5</v>
      </c>
      <c r="I104">
        <f>'Monthly Data'!DG104</f>
        <v>0</v>
      </c>
      <c r="J104">
        <f>'Monthly Data'!CR104</f>
        <v>103</v>
      </c>
      <c r="L104" s="6">
        <f t="shared" si="35"/>
        <v>283648.86219264602</v>
      </c>
      <c r="M104" s="6">
        <f t="shared" si="36"/>
        <v>0</v>
      </c>
      <c r="N104" s="6">
        <f t="shared" si="37"/>
        <v>531830.46212252171</v>
      </c>
      <c r="O104" s="6">
        <f t="shared" si="38"/>
        <v>2744069.0923123308</v>
      </c>
      <c r="P104" s="6">
        <f t="shared" si="39"/>
        <v>-237224.23786777249</v>
      </c>
      <c r="Q104" s="6">
        <f t="shared" si="40"/>
        <v>0</v>
      </c>
      <c r="R104" s="6">
        <f t="shared" si="31"/>
        <v>-147393.59129521472</v>
      </c>
      <c r="S104" s="6">
        <f t="shared" si="32"/>
        <v>3174930.5874645109</v>
      </c>
      <c r="T104" s="6">
        <f t="shared" si="33"/>
        <v>-24214.73776681209</v>
      </c>
      <c r="U104" s="14">
        <f t="shared" si="34"/>
        <v>7.569127159004937E-3</v>
      </c>
    </row>
    <row r="105" spans="1:21" x14ac:dyDescent="0.25">
      <c r="A105" s="208">
        <v>44409</v>
      </c>
      <c r="B105">
        <f t="shared" si="21"/>
        <v>8</v>
      </c>
      <c r="C105">
        <f t="shared" si="22"/>
        <v>2021</v>
      </c>
      <c r="D105" s="6">
        <f>'Monthly Data'!AM105</f>
        <v>3100321.7252313239</v>
      </c>
      <c r="E105">
        <f>'Monthly Data'!BP105</f>
        <v>1</v>
      </c>
      <c r="F105">
        <f>'Monthly Data'!BO105</f>
        <v>121.4</v>
      </c>
      <c r="G105">
        <f>'Monthly Data'!DJ105</f>
        <v>31</v>
      </c>
      <c r="H105">
        <f>'Monthly Data'!DM105</f>
        <v>0.5</v>
      </c>
      <c r="I105">
        <f>'Monthly Data'!DG105</f>
        <v>0</v>
      </c>
      <c r="J105">
        <f>'Monthly Data'!CR105</f>
        <v>104</v>
      </c>
      <c r="L105" s="6">
        <f t="shared" si="35"/>
        <v>283648.86219264602</v>
      </c>
      <c r="M105" s="6">
        <f t="shared" si="36"/>
        <v>1064.8499868332699</v>
      </c>
      <c r="N105" s="6">
        <f t="shared" si="37"/>
        <v>371913.69874236255</v>
      </c>
      <c r="O105" s="6">
        <f t="shared" si="38"/>
        <v>2744069.0923123308</v>
      </c>
      <c r="P105" s="6">
        <f t="shared" si="39"/>
        <v>-237224.23786777249</v>
      </c>
      <c r="Q105" s="6">
        <f t="shared" si="40"/>
        <v>0</v>
      </c>
      <c r="R105" s="6">
        <f t="shared" si="31"/>
        <v>-148824.59703594496</v>
      </c>
      <c r="S105" s="6">
        <f t="shared" si="32"/>
        <v>3014647.6683304552</v>
      </c>
      <c r="T105" s="6">
        <f t="shared" si="33"/>
        <v>-85674.056900868658</v>
      </c>
      <c r="U105" s="14">
        <f t="shared" si="34"/>
        <v>2.763392463550739E-2</v>
      </c>
    </row>
    <row r="106" spans="1:21" x14ac:dyDescent="0.25">
      <c r="A106" s="208">
        <v>44440</v>
      </c>
      <c r="B106">
        <f t="shared" si="21"/>
        <v>9</v>
      </c>
      <c r="C106">
        <f t="shared" si="22"/>
        <v>2021</v>
      </c>
      <c r="D106" s="6">
        <f>'Monthly Data'!AM106</f>
        <v>2799402.1852313234</v>
      </c>
      <c r="E106">
        <f>'Monthly Data'!BP106</f>
        <v>15.9</v>
      </c>
      <c r="F106">
        <f>'Monthly Data'!BO106</f>
        <v>23.3</v>
      </c>
      <c r="G106">
        <f>'Monthly Data'!DJ106</f>
        <v>30</v>
      </c>
      <c r="H106">
        <f>'Monthly Data'!DM106</f>
        <v>0.5</v>
      </c>
      <c r="I106">
        <f>'Monthly Data'!DG106</f>
        <v>0</v>
      </c>
      <c r="J106">
        <f>'Monthly Data'!CR106</f>
        <v>105</v>
      </c>
      <c r="L106" s="6">
        <f t="shared" si="35"/>
        <v>283648.86219264602</v>
      </c>
      <c r="M106" s="6">
        <f t="shared" si="36"/>
        <v>16931.114790648993</v>
      </c>
      <c r="N106" s="6">
        <f t="shared" si="37"/>
        <v>71380.471010684079</v>
      </c>
      <c r="O106" s="6">
        <f t="shared" si="38"/>
        <v>2655550.7344958037</v>
      </c>
      <c r="P106" s="6">
        <f t="shared" si="39"/>
        <v>-237224.23786777249</v>
      </c>
      <c r="Q106" s="6">
        <f t="shared" si="40"/>
        <v>0</v>
      </c>
      <c r="R106" s="6">
        <f t="shared" si="31"/>
        <v>-150255.60277667519</v>
      </c>
      <c r="S106" s="6">
        <f t="shared" si="32"/>
        <v>2640031.341845335</v>
      </c>
      <c r="T106" s="6">
        <f t="shared" si="33"/>
        <v>-159370.84338598838</v>
      </c>
      <c r="U106" s="14">
        <f t="shared" si="34"/>
        <v>5.6930313274303264E-2</v>
      </c>
    </row>
    <row r="107" spans="1:21" x14ac:dyDescent="0.25">
      <c r="A107" s="208">
        <v>44470</v>
      </c>
      <c r="B107">
        <f t="shared" si="21"/>
        <v>10</v>
      </c>
      <c r="C107">
        <f t="shared" si="22"/>
        <v>2021</v>
      </c>
      <c r="D107" s="6">
        <f>'Monthly Data'!AM107</f>
        <v>2912573.6552313236</v>
      </c>
      <c r="E107">
        <f>'Monthly Data'!BP107</f>
        <v>167.9</v>
      </c>
      <c r="F107">
        <f>'Monthly Data'!BO107</f>
        <v>9.8000000000000007</v>
      </c>
      <c r="G107">
        <f>'Monthly Data'!DJ107</f>
        <v>31</v>
      </c>
      <c r="H107">
        <f>'Monthly Data'!DM107</f>
        <v>0.5</v>
      </c>
      <c r="I107">
        <f>'Monthly Data'!DG107</f>
        <v>0</v>
      </c>
      <c r="J107">
        <f>'Monthly Data'!CR107</f>
        <v>106</v>
      </c>
      <c r="L107" s="6">
        <f t="shared" si="35"/>
        <v>283648.86219264602</v>
      </c>
      <c r="M107" s="6">
        <f t="shared" si="36"/>
        <v>178788.31278930602</v>
      </c>
      <c r="N107" s="6">
        <f t="shared" si="37"/>
        <v>30022.687377884293</v>
      </c>
      <c r="O107" s="6">
        <f t="shared" si="38"/>
        <v>2744069.0923123308</v>
      </c>
      <c r="P107" s="6">
        <f t="shared" si="39"/>
        <v>-237224.23786777249</v>
      </c>
      <c r="Q107" s="6">
        <f t="shared" si="40"/>
        <v>0</v>
      </c>
      <c r="R107" s="6">
        <f t="shared" si="31"/>
        <v>-151686.60851740543</v>
      </c>
      <c r="S107" s="6">
        <f t="shared" si="32"/>
        <v>2847618.1082869889</v>
      </c>
      <c r="T107" s="6">
        <f t="shared" si="33"/>
        <v>-64955.546944334637</v>
      </c>
      <c r="U107" s="14">
        <f t="shared" si="34"/>
        <v>2.2301769717537223E-2</v>
      </c>
    </row>
    <row r="108" spans="1:21" x14ac:dyDescent="0.25">
      <c r="A108" s="208">
        <v>44501</v>
      </c>
      <c r="B108">
        <f t="shared" si="21"/>
        <v>11</v>
      </c>
      <c r="C108">
        <f t="shared" si="22"/>
        <v>2021</v>
      </c>
      <c r="D108" s="6">
        <f>'Monthly Data'!AM108</f>
        <v>3096678.3952313238</v>
      </c>
      <c r="E108">
        <f>'Monthly Data'!BP108</f>
        <v>486.6</v>
      </c>
      <c r="F108">
        <f>'Monthly Data'!BO108</f>
        <v>0</v>
      </c>
      <c r="G108">
        <f>'Monthly Data'!DJ108</f>
        <v>30</v>
      </c>
      <c r="H108">
        <f>'Monthly Data'!DM108</f>
        <v>0.5</v>
      </c>
      <c r="I108">
        <f>'Monthly Data'!DG108</f>
        <v>0</v>
      </c>
      <c r="J108">
        <f>'Monthly Data'!CR108</f>
        <v>107</v>
      </c>
      <c r="L108" s="6">
        <f t="shared" si="35"/>
        <v>283648.86219264602</v>
      </c>
      <c r="M108" s="6">
        <f t="shared" si="36"/>
        <v>518156.00359306915</v>
      </c>
      <c r="N108" s="6">
        <f t="shared" si="37"/>
        <v>0</v>
      </c>
      <c r="O108" s="6">
        <f t="shared" si="38"/>
        <v>2655550.7344958037</v>
      </c>
      <c r="P108" s="6">
        <f t="shared" si="39"/>
        <v>-237224.23786777249</v>
      </c>
      <c r="Q108" s="6">
        <f t="shared" si="40"/>
        <v>0</v>
      </c>
      <c r="R108" s="6">
        <f t="shared" si="31"/>
        <v>-153117.61425813567</v>
      </c>
      <c r="S108" s="6">
        <f t="shared" si="32"/>
        <v>3067013.7481556106</v>
      </c>
      <c r="T108" s="6">
        <f t="shared" si="33"/>
        <v>-29664.647075713146</v>
      </c>
      <c r="U108" s="14">
        <f t="shared" si="34"/>
        <v>9.579505292314083E-3</v>
      </c>
    </row>
    <row r="109" spans="1:21" x14ac:dyDescent="0.25">
      <c r="A109" s="208">
        <v>44531</v>
      </c>
      <c r="B109">
        <f t="shared" si="21"/>
        <v>12</v>
      </c>
      <c r="C109">
        <f t="shared" si="22"/>
        <v>2021</v>
      </c>
      <c r="D109" s="6">
        <f>'Monthly Data'!AM109</f>
        <v>3466915.595231324</v>
      </c>
      <c r="E109">
        <f>'Monthly Data'!BP109</f>
        <v>819.8</v>
      </c>
      <c r="F109">
        <f>'Monthly Data'!BO109</f>
        <v>0</v>
      </c>
      <c r="G109">
        <f>'Monthly Data'!DJ109</f>
        <v>31</v>
      </c>
      <c r="H109">
        <f>'Monthly Data'!DM109</f>
        <v>0.5</v>
      </c>
      <c r="I109">
        <f>'Monthly Data'!DG109</f>
        <v>0</v>
      </c>
      <c r="J109">
        <f>'Monthly Data'!CR109</f>
        <v>108</v>
      </c>
      <c r="L109" s="6">
        <f t="shared" si="35"/>
        <v>283648.86219264602</v>
      </c>
      <c r="M109" s="6">
        <f t="shared" si="36"/>
        <v>872964.01920591458</v>
      </c>
      <c r="N109" s="6">
        <f t="shared" si="37"/>
        <v>0</v>
      </c>
      <c r="O109" s="6">
        <f t="shared" si="38"/>
        <v>2744069.0923123308</v>
      </c>
      <c r="P109" s="6">
        <f t="shared" si="39"/>
        <v>-237224.23786777249</v>
      </c>
      <c r="Q109" s="6">
        <f t="shared" si="40"/>
        <v>0</v>
      </c>
      <c r="R109" s="6">
        <f t="shared" si="31"/>
        <v>-154548.61999886591</v>
      </c>
      <c r="S109" s="6">
        <f t="shared" si="32"/>
        <v>3508909.115844253</v>
      </c>
      <c r="T109" s="6">
        <f t="shared" si="33"/>
        <v>41993.520612929016</v>
      </c>
      <c r="U109" s="14">
        <f t="shared" si="34"/>
        <v>1.2112645796941322E-2</v>
      </c>
    </row>
    <row r="110" spans="1:21" x14ac:dyDescent="0.25">
      <c r="A110" s="208">
        <v>44562</v>
      </c>
      <c r="B110">
        <f t="shared" ref="B110:B121" si="41">MONTH(A110)</f>
        <v>1</v>
      </c>
      <c r="C110">
        <f t="shared" ref="C110:C121" si="42">YEAR(A110)</f>
        <v>2022</v>
      </c>
      <c r="D110" s="6">
        <f>'Monthly Data'!AM110</f>
        <v>3687991.7526812511</v>
      </c>
      <c r="E110">
        <f>'Monthly Data'!BP110</f>
        <v>1050.7</v>
      </c>
      <c r="F110">
        <f>'Monthly Data'!BO110</f>
        <v>0</v>
      </c>
      <c r="G110">
        <f>'Monthly Data'!DJ110</f>
        <v>31</v>
      </c>
      <c r="H110">
        <f>'Monthly Data'!DM110</f>
        <v>0.25</v>
      </c>
      <c r="I110">
        <f>'Monthly Data'!DG110</f>
        <v>0</v>
      </c>
      <c r="J110">
        <f>'Monthly Data'!CR110</f>
        <v>109</v>
      </c>
      <c r="L110" s="6">
        <f t="shared" si="35"/>
        <v>283648.86219264602</v>
      </c>
      <c r="M110" s="6">
        <f t="shared" si="36"/>
        <v>1118837.8811657168</v>
      </c>
      <c r="N110" s="6">
        <f t="shared" si="37"/>
        <v>0</v>
      </c>
      <c r="O110" s="6">
        <f t="shared" si="38"/>
        <v>2744069.0923123308</v>
      </c>
      <c r="P110" s="6">
        <f t="shared" si="39"/>
        <v>-118612.11893388625</v>
      </c>
      <c r="Q110" s="6">
        <f t="shared" si="40"/>
        <v>0</v>
      </c>
      <c r="R110" s="6">
        <f t="shared" si="31"/>
        <v>-155979.62573959614</v>
      </c>
      <c r="S110" s="6">
        <f t="shared" si="32"/>
        <v>3871964.0909972112</v>
      </c>
      <c r="T110" s="6">
        <f t="shared" ref="T110:T121" si="43">S110-D110</f>
        <v>183972.33831596002</v>
      </c>
      <c r="U110" s="14">
        <f t="shared" ref="U110:U121" si="44">ABS(S110-D110)/D110</f>
        <v>4.988415122734699E-2</v>
      </c>
    </row>
    <row r="111" spans="1:21" x14ac:dyDescent="0.25">
      <c r="A111" s="208">
        <v>44593</v>
      </c>
      <c r="B111">
        <f t="shared" si="41"/>
        <v>2</v>
      </c>
      <c r="C111">
        <f t="shared" si="42"/>
        <v>2022</v>
      </c>
      <c r="D111" s="6">
        <f>'Monthly Data'!AM111</f>
        <v>3416305.2326812516</v>
      </c>
      <c r="E111">
        <f>'Monthly Data'!BP111</f>
        <v>929.8</v>
      </c>
      <c r="F111">
        <f>'Monthly Data'!BO111</f>
        <v>0</v>
      </c>
      <c r="G111">
        <f>'Monthly Data'!DJ111</f>
        <v>28</v>
      </c>
      <c r="H111">
        <f>'Monthly Data'!DM111</f>
        <v>0.25</v>
      </c>
      <c r="I111">
        <f>'Monthly Data'!DG111</f>
        <v>0</v>
      </c>
      <c r="J111">
        <f>'Monthly Data'!CR111</f>
        <v>110</v>
      </c>
      <c r="L111" s="6">
        <f t="shared" si="35"/>
        <v>283648.86219264602</v>
      </c>
      <c r="M111" s="6">
        <f t="shared" si="36"/>
        <v>990097.51775757433</v>
      </c>
      <c r="N111" s="6">
        <f t="shared" si="37"/>
        <v>0</v>
      </c>
      <c r="O111" s="6">
        <f t="shared" si="38"/>
        <v>2478514.0188627504</v>
      </c>
      <c r="P111" s="6">
        <f t="shared" si="39"/>
        <v>-118612.11893388625</v>
      </c>
      <c r="Q111" s="6">
        <f t="shared" si="40"/>
        <v>0</v>
      </c>
      <c r="R111" s="6">
        <f t="shared" si="31"/>
        <v>-157410.63148032638</v>
      </c>
      <c r="S111" s="6">
        <f t="shared" si="32"/>
        <v>3476237.6483987579</v>
      </c>
      <c r="T111" s="6">
        <f t="shared" si="43"/>
        <v>59932.415717506316</v>
      </c>
      <c r="U111" s="14">
        <f t="shared" si="44"/>
        <v>1.7543050645527063E-2</v>
      </c>
    </row>
    <row r="112" spans="1:21" x14ac:dyDescent="0.25">
      <c r="A112" s="208">
        <v>44621</v>
      </c>
      <c r="B112">
        <f t="shared" si="41"/>
        <v>3</v>
      </c>
      <c r="C112">
        <f t="shared" si="42"/>
        <v>2022</v>
      </c>
      <c r="D112" s="6">
        <f>'Monthly Data'!AM112</f>
        <v>3364428.2826812514</v>
      </c>
      <c r="E112">
        <f>'Monthly Data'!BP112</f>
        <v>647.1</v>
      </c>
      <c r="F112">
        <f>'Monthly Data'!BO112</f>
        <v>0</v>
      </c>
      <c r="G112">
        <f>'Monthly Data'!DJ112</f>
        <v>31</v>
      </c>
      <c r="H112">
        <f>'Monthly Data'!DM112</f>
        <v>0.25</v>
      </c>
      <c r="I112">
        <f>'Monthly Data'!DG112</f>
        <v>1</v>
      </c>
      <c r="J112">
        <f>'Monthly Data'!CR112</f>
        <v>111</v>
      </c>
      <c r="L112" s="6">
        <f t="shared" si="35"/>
        <v>283648.86219264602</v>
      </c>
      <c r="M112" s="6">
        <f t="shared" si="36"/>
        <v>689064.42647980899</v>
      </c>
      <c r="N112" s="6">
        <f t="shared" si="37"/>
        <v>0</v>
      </c>
      <c r="O112" s="6">
        <f t="shared" si="38"/>
        <v>2744069.0923123308</v>
      </c>
      <c r="P112" s="6">
        <f t="shared" si="39"/>
        <v>-118612.11893388625</v>
      </c>
      <c r="Q112" s="6">
        <f t="shared" si="40"/>
        <v>-75302.614149432993</v>
      </c>
      <c r="R112" s="6">
        <f t="shared" si="31"/>
        <v>-158841.63722105665</v>
      </c>
      <c r="S112" s="6">
        <f t="shared" si="32"/>
        <v>3364026.0106804101</v>
      </c>
      <c r="T112" s="6">
        <f t="shared" si="43"/>
        <v>-402.27200084133074</v>
      </c>
      <c r="U112" s="14">
        <f t="shared" si="44"/>
        <v>1.1956622850665838E-4</v>
      </c>
    </row>
    <row r="113" spans="1:26" x14ac:dyDescent="0.25">
      <c r="A113" s="208">
        <v>44652</v>
      </c>
      <c r="B113">
        <f t="shared" si="41"/>
        <v>4</v>
      </c>
      <c r="C113">
        <f t="shared" si="42"/>
        <v>2022</v>
      </c>
      <c r="D113" s="6">
        <f>'Monthly Data'!AM113</f>
        <v>2948739.4526812518</v>
      </c>
      <c r="E113">
        <f>'Monthly Data'!BP113</f>
        <v>438.2</v>
      </c>
      <c r="F113">
        <f>'Monthly Data'!BO113</f>
        <v>0</v>
      </c>
      <c r="G113">
        <f>'Monthly Data'!DJ113</f>
        <v>30</v>
      </c>
      <c r="H113">
        <f>'Monthly Data'!DM113</f>
        <v>0.25</v>
      </c>
      <c r="I113">
        <f>'Monthly Data'!DG113</f>
        <v>1</v>
      </c>
      <c r="J113">
        <f>'Monthly Data'!CR113</f>
        <v>112</v>
      </c>
      <c r="L113" s="6">
        <f t="shared" si="35"/>
        <v>283648.86219264602</v>
      </c>
      <c r="M113" s="6">
        <f t="shared" si="36"/>
        <v>466617.26423033886</v>
      </c>
      <c r="N113" s="6">
        <f t="shared" si="37"/>
        <v>0</v>
      </c>
      <c r="O113" s="6">
        <f t="shared" si="38"/>
        <v>2655550.7344958037</v>
      </c>
      <c r="P113" s="6">
        <f t="shared" si="39"/>
        <v>-118612.11893388625</v>
      </c>
      <c r="Q113" s="6">
        <f t="shared" si="40"/>
        <v>-75302.614149432993</v>
      </c>
      <c r="R113" s="6">
        <f t="shared" si="31"/>
        <v>-160272.64296178689</v>
      </c>
      <c r="S113" s="6">
        <f t="shared" si="32"/>
        <v>3051629.4848736823</v>
      </c>
      <c r="T113" s="6">
        <f t="shared" si="43"/>
        <v>102890.03219243046</v>
      </c>
      <c r="U113" s="14">
        <f t="shared" si="44"/>
        <v>3.4892886890658933E-2</v>
      </c>
    </row>
    <row r="114" spans="1:26" x14ac:dyDescent="0.25">
      <c r="A114" s="208">
        <v>44682</v>
      </c>
      <c r="B114">
        <f t="shared" si="41"/>
        <v>5</v>
      </c>
      <c r="C114">
        <f t="shared" si="42"/>
        <v>2022</v>
      </c>
      <c r="D114" s="6">
        <f>'Monthly Data'!AM114</f>
        <v>2800178.0626812512</v>
      </c>
      <c r="E114">
        <f>'Monthly Data'!BP114</f>
        <v>115.6</v>
      </c>
      <c r="F114">
        <f>'Monthly Data'!BO114</f>
        <v>6.5</v>
      </c>
      <c r="G114">
        <f>'Monthly Data'!DJ114</f>
        <v>31</v>
      </c>
      <c r="H114">
        <f>'Monthly Data'!DM114</f>
        <v>0.25</v>
      </c>
      <c r="I114">
        <f>'Monthly Data'!DG114</f>
        <v>1</v>
      </c>
      <c r="J114">
        <f>'Monthly Data'!CR114</f>
        <v>113</v>
      </c>
      <c r="L114" s="6">
        <f t="shared" si="35"/>
        <v>283648.86219264602</v>
      </c>
      <c r="M114" s="6">
        <f t="shared" si="36"/>
        <v>123096.658477926</v>
      </c>
      <c r="N114" s="6">
        <f t="shared" si="37"/>
        <v>19913.006934311008</v>
      </c>
      <c r="O114" s="6">
        <f t="shared" si="38"/>
        <v>2744069.0923123308</v>
      </c>
      <c r="P114" s="6">
        <f t="shared" si="39"/>
        <v>-118612.11893388625</v>
      </c>
      <c r="Q114" s="6">
        <f t="shared" si="40"/>
        <v>-75302.614149432993</v>
      </c>
      <c r="R114" s="6">
        <f t="shared" si="31"/>
        <v>-161703.64870251712</v>
      </c>
      <c r="S114" s="6">
        <f t="shared" si="32"/>
        <v>2815109.2381313774</v>
      </c>
      <c r="T114" s="6">
        <f t="shared" si="43"/>
        <v>14931.175450126175</v>
      </c>
      <c r="U114" s="14">
        <f t="shared" si="44"/>
        <v>5.3322235643218857E-3</v>
      </c>
    </row>
    <row r="115" spans="1:26" x14ac:dyDescent="0.25">
      <c r="A115" s="208">
        <v>44713</v>
      </c>
      <c r="B115">
        <f t="shared" si="41"/>
        <v>6</v>
      </c>
      <c r="C115">
        <f t="shared" si="42"/>
        <v>2022</v>
      </c>
      <c r="D115" s="6">
        <f>'Monthly Data'!AM115</f>
        <v>2846337.9426812516</v>
      </c>
      <c r="E115">
        <f>'Monthly Data'!BP115</f>
        <v>21.8</v>
      </c>
      <c r="F115">
        <f>'Monthly Data'!BO115</f>
        <v>51.38</v>
      </c>
      <c r="G115">
        <f>'Monthly Data'!DJ115</f>
        <v>30</v>
      </c>
      <c r="H115">
        <f>'Monthly Data'!DM115</f>
        <v>0.25</v>
      </c>
      <c r="I115">
        <f>'Monthly Data'!DG115</f>
        <v>0</v>
      </c>
      <c r="J115">
        <f>'Monthly Data'!CR115</f>
        <v>114</v>
      </c>
      <c r="L115" s="6">
        <f t="shared" si="35"/>
        <v>283648.86219264602</v>
      </c>
      <c r="M115" s="6">
        <f t="shared" si="36"/>
        <v>23213.729712965283</v>
      </c>
      <c r="N115" s="6">
        <f t="shared" si="37"/>
        <v>157404.66096690766</v>
      </c>
      <c r="O115" s="6">
        <f t="shared" si="38"/>
        <v>2655550.7344958037</v>
      </c>
      <c r="P115" s="6">
        <f t="shared" si="39"/>
        <v>-118612.11893388625</v>
      </c>
      <c r="Q115" s="6">
        <f t="shared" si="40"/>
        <v>0</v>
      </c>
      <c r="R115" s="6">
        <f t="shared" si="31"/>
        <v>-163134.65444324736</v>
      </c>
      <c r="S115" s="6">
        <f t="shared" si="32"/>
        <v>2838071.2139911894</v>
      </c>
      <c r="T115" s="6">
        <f t="shared" si="43"/>
        <v>-8266.7286900621839</v>
      </c>
      <c r="U115" s="14">
        <f t="shared" si="44"/>
        <v>2.9043384364524621E-3</v>
      </c>
    </row>
    <row r="116" spans="1:26" x14ac:dyDescent="0.25">
      <c r="A116" s="208">
        <v>44743</v>
      </c>
      <c r="B116">
        <f t="shared" si="41"/>
        <v>7</v>
      </c>
      <c r="C116">
        <f t="shared" si="42"/>
        <v>2022</v>
      </c>
      <c r="D116" s="6">
        <f>'Monthly Data'!AM116</f>
        <v>3133130.4626812511</v>
      </c>
      <c r="E116">
        <f>'Monthly Data'!BP116</f>
        <v>0</v>
      </c>
      <c r="F116">
        <f>'Monthly Data'!BO116</f>
        <v>112.5</v>
      </c>
      <c r="G116">
        <f>'Monthly Data'!DJ116</f>
        <v>31</v>
      </c>
      <c r="H116">
        <f>'Monthly Data'!DM116</f>
        <v>0.25</v>
      </c>
      <c r="I116">
        <f>'Monthly Data'!DG116</f>
        <v>0</v>
      </c>
      <c r="J116">
        <f>'Monthly Data'!CR116</f>
        <v>115</v>
      </c>
      <c r="L116" s="6">
        <f t="shared" si="35"/>
        <v>283648.86219264602</v>
      </c>
      <c r="M116" s="6">
        <f t="shared" si="36"/>
        <v>0</v>
      </c>
      <c r="N116" s="6">
        <f t="shared" si="37"/>
        <v>344648.19693999825</v>
      </c>
      <c r="O116" s="6">
        <f t="shared" si="38"/>
        <v>2744069.0923123308</v>
      </c>
      <c r="P116" s="6">
        <f t="shared" si="39"/>
        <v>-118612.11893388625</v>
      </c>
      <c r="Q116" s="6">
        <f t="shared" si="40"/>
        <v>0</v>
      </c>
      <c r="R116" s="6">
        <f t="shared" si="31"/>
        <v>-164565.6601839776</v>
      </c>
      <c r="S116" s="6">
        <f t="shared" si="32"/>
        <v>3089188.3723271112</v>
      </c>
      <c r="T116" s="6">
        <f t="shared" si="43"/>
        <v>-43942.090354139917</v>
      </c>
      <c r="U116" s="14">
        <f t="shared" si="44"/>
        <v>1.4024979450276521E-2</v>
      </c>
    </row>
    <row r="117" spans="1:26" x14ac:dyDescent="0.25">
      <c r="A117" s="208">
        <v>44774</v>
      </c>
      <c r="B117">
        <f t="shared" si="41"/>
        <v>8</v>
      </c>
      <c r="C117">
        <f t="shared" si="42"/>
        <v>2022</v>
      </c>
      <c r="D117" s="6">
        <f>'Monthly Data'!AM117</f>
        <v>3143185.7126812516</v>
      </c>
      <c r="E117">
        <f>'Monthly Data'!BP117</f>
        <v>0</v>
      </c>
      <c r="F117">
        <f>'Monthly Data'!BO117</f>
        <v>107.35</v>
      </c>
      <c r="G117">
        <f>'Monthly Data'!DJ117</f>
        <v>31</v>
      </c>
      <c r="H117">
        <f>'Monthly Data'!DM117</f>
        <v>0.25</v>
      </c>
      <c r="I117">
        <f>'Monthly Data'!DG117</f>
        <v>0</v>
      </c>
      <c r="J117">
        <f>'Monthly Data'!CR117</f>
        <v>116</v>
      </c>
      <c r="L117" s="6">
        <f t="shared" si="35"/>
        <v>283648.86219264602</v>
      </c>
      <c r="M117" s="6">
        <f t="shared" si="36"/>
        <v>0</v>
      </c>
      <c r="N117" s="6">
        <f t="shared" si="37"/>
        <v>328870.96836896718</v>
      </c>
      <c r="O117" s="6">
        <f t="shared" si="38"/>
        <v>2744069.0923123308</v>
      </c>
      <c r="P117" s="6">
        <f t="shared" si="39"/>
        <v>-118612.11893388625</v>
      </c>
      <c r="Q117" s="6">
        <f t="shared" si="40"/>
        <v>0</v>
      </c>
      <c r="R117" s="6">
        <f t="shared" si="31"/>
        <v>-165996.66592470784</v>
      </c>
      <c r="S117" s="6">
        <f t="shared" si="32"/>
        <v>3071980.1380153499</v>
      </c>
      <c r="T117" s="6">
        <f t="shared" si="43"/>
        <v>-71205.574665901717</v>
      </c>
      <c r="U117" s="14">
        <f t="shared" si="44"/>
        <v>2.2653950855853432E-2</v>
      </c>
    </row>
    <row r="118" spans="1:26" x14ac:dyDescent="0.25">
      <c r="A118" s="208">
        <v>44805</v>
      </c>
      <c r="B118">
        <f t="shared" si="41"/>
        <v>9</v>
      </c>
      <c r="C118">
        <f t="shared" si="42"/>
        <v>2022</v>
      </c>
      <c r="D118" s="6">
        <f>'Monthly Data'!AM118</f>
        <v>2906545.862681251</v>
      </c>
      <c r="E118">
        <f>'Monthly Data'!BP118</f>
        <v>52.4</v>
      </c>
      <c r="F118">
        <f>'Monthly Data'!BO118</f>
        <v>23.7</v>
      </c>
      <c r="G118">
        <f>'Monthly Data'!DJ118</f>
        <v>30</v>
      </c>
      <c r="H118">
        <f>'Monthly Data'!DM118</f>
        <v>0.25</v>
      </c>
      <c r="I118">
        <f>'Monthly Data'!DG118</f>
        <v>0</v>
      </c>
      <c r="J118">
        <f>'Monthly Data'!CR118</f>
        <v>117</v>
      </c>
      <c r="L118" s="6">
        <f t="shared" si="35"/>
        <v>283648.86219264602</v>
      </c>
      <c r="M118" s="6">
        <f t="shared" si="36"/>
        <v>55798.139310063343</v>
      </c>
      <c r="N118" s="6">
        <f t="shared" si="37"/>
        <v>72605.886822026296</v>
      </c>
      <c r="O118" s="6">
        <f t="shared" si="38"/>
        <v>2655550.7344958037</v>
      </c>
      <c r="P118" s="6">
        <f t="shared" si="39"/>
        <v>-118612.11893388625</v>
      </c>
      <c r="Q118" s="6">
        <f t="shared" si="40"/>
        <v>0</v>
      </c>
      <c r="R118" s="6">
        <f t="shared" si="31"/>
        <v>-167427.67166543807</v>
      </c>
      <c r="S118" s="6">
        <f t="shared" si="32"/>
        <v>2781563.8322212151</v>
      </c>
      <c r="T118" s="6">
        <f t="shared" si="43"/>
        <v>-124982.03046003589</v>
      </c>
      <c r="U118" s="14">
        <f t="shared" si="44"/>
        <v>4.3000192105945849E-2</v>
      </c>
    </row>
    <row r="119" spans="1:26" x14ac:dyDescent="0.25">
      <c r="A119" s="208">
        <v>44835</v>
      </c>
      <c r="B119">
        <f t="shared" si="41"/>
        <v>10</v>
      </c>
      <c r="C119">
        <f t="shared" si="42"/>
        <v>2022</v>
      </c>
      <c r="D119" s="6">
        <f>'Monthly Data'!AM119</f>
        <v>2948497.5926812515</v>
      </c>
      <c r="E119">
        <f>'Monthly Data'!BP119</f>
        <v>240.12</v>
      </c>
      <c r="F119">
        <f>'Monthly Data'!BO119</f>
        <v>1.2</v>
      </c>
      <c r="G119">
        <f>'Monthly Data'!DJ119</f>
        <v>31</v>
      </c>
      <c r="H119">
        <f>'Monthly Data'!DM119</f>
        <v>0.25</v>
      </c>
      <c r="I119">
        <f>'Monthly Data'!DG119</f>
        <v>0</v>
      </c>
      <c r="J119">
        <f>'Monthly Data'!CR119</f>
        <v>118</v>
      </c>
      <c r="L119" s="6">
        <f t="shared" si="35"/>
        <v>283648.86219264602</v>
      </c>
      <c r="M119" s="6">
        <f t="shared" si="36"/>
        <v>255691.77883840477</v>
      </c>
      <c r="N119" s="6">
        <f t="shared" si="37"/>
        <v>3676.2474340266476</v>
      </c>
      <c r="O119" s="6">
        <f t="shared" si="38"/>
        <v>2744069.0923123308</v>
      </c>
      <c r="P119" s="6">
        <f t="shared" si="39"/>
        <v>-118612.11893388625</v>
      </c>
      <c r="Q119" s="6">
        <f t="shared" si="40"/>
        <v>0</v>
      </c>
      <c r="R119" s="6">
        <f t="shared" si="31"/>
        <v>-168858.67740616831</v>
      </c>
      <c r="S119" s="6">
        <f t="shared" si="32"/>
        <v>2999615.1844373541</v>
      </c>
      <c r="T119" s="6">
        <f t="shared" si="43"/>
        <v>51117.591756102629</v>
      </c>
      <c r="U119" s="14">
        <f t="shared" si="44"/>
        <v>1.7336826688611348E-2</v>
      </c>
    </row>
    <row r="120" spans="1:26" x14ac:dyDescent="0.25">
      <c r="A120" s="208">
        <v>44866</v>
      </c>
      <c r="B120">
        <f t="shared" si="41"/>
        <v>11</v>
      </c>
      <c r="C120">
        <f t="shared" si="42"/>
        <v>2022</v>
      </c>
      <c r="D120" s="6">
        <f>'Monthly Data'!AM120</f>
        <v>3142998.5826812517</v>
      </c>
      <c r="E120">
        <f>'Monthly Data'!BP120</f>
        <v>518.79999999999995</v>
      </c>
      <c r="F120">
        <f>'Monthly Data'!BO120</f>
        <v>0</v>
      </c>
      <c r="G120">
        <f>'Monthly Data'!DJ120</f>
        <v>30</v>
      </c>
      <c r="H120">
        <f>'Monthly Data'!DM120</f>
        <v>0.25</v>
      </c>
      <c r="I120">
        <f>'Monthly Data'!DG120</f>
        <v>0</v>
      </c>
      <c r="J120">
        <f>'Monthly Data'!CR120</f>
        <v>119</v>
      </c>
      <c r="L120" s="6">
        <f t="shared" si="35"/>
        <v>283648.86219264602</v>
      </c>
      <c r="M120" s="6">
        <f t="shared" si="36"/>
        <v>552444.17316910042</v>
      </c>
      <c r="N120" s="6">
        <f t="shared" si="37"/>
        <v>0</v>
      </c>
      <c r="O120" s="6">
        <f t="shared" si="38"/>
        <v>2655550.7344958037</v>
      </c>
      <c r="P120" s="6">
        <f t="shared" si="39"/>
        <v>-118612.11893388625</v>
      </c>
      <c r="Q120" s="6">
        <f t="shared" si="40"/>
        <v>0</v>
      </c>
      <c r="R120" s="6">
        <f t="shared" si="31"/>
        <v>-170289.68314689855</v>
      </c>
      <c r="S120" s="6">
        <f t="shared" si="32"/>
        <v>3202741.9677767651</v>
      </c>
      <c r="T120" s="6">
        <f t="shared" si="43"/>
        <v>59743.385095513426</v>
      </c>
      <c r="U120" s="14">
        <f t="shared" si="44"/>
        <v>1.9008403447814192E-2</v>
      </c>
    </row>
    <row r="121" spans="1:26" x14ac:dyDescent="0.25">
      <c r="A121" s="208">
        <v>44896</v>
      </c>
      <c r="B121">
        <f t="shared" si="41"/>
        <v>12</v>
      </c>
      <c r="C121">
        <f t="shared" si="42"/>
        <v>2022</v>
      </c>
      <c r="D121" s="6">
        <f>'Monthly Data'!AM121</f>
        <v>3600323.712681252</v>
      </c>
      <c r="E121">
        <f>'Monthly Data'!BP121</f>
        <v>852.5</v>
      </c>
      <c r="F121">
        <f>'Monthly Data'!BO121</f>
        <v>0</v>
      </c>
      <c r="G121">
        <f>'Monthly Data'!DJ121</f>
        <v>31</v>
      </c>
      <c r="H121">
        <f>'Monthly Data'!DM121</f>
        <v>0.25</v>
      </c>
      <c r="I121">
        <f>'Monthly Data'!DG121</f>
        <v>0</v>
      </c>
      <c r="J121">
        <f>'Monthly Data'!CR121</f>
        <v>120</v>
      </c>
      <c r="L121" s="6">
        <f t="shared" si="35"/>
        <v>283648.86219264602</v>
      </c>
      <c r="M121" s="6">
        <f t="shared" si="36"/>
        <v>907784.61377536261</v>
      </c>
      <c r="N121" s="6">
        <f t="shared" si="37"/>
        <v>0</v>
      </c>
      <c r="O121" s="6">
        <f t="shared" si="38"/>
        <v>2744069.0923123308</v>
      </c>
      <c r="P121" s="6">
        <f t="shared" si="39"/>
        <v>-118612.11893388625</v>
      </c>
      <c r="Q121" s="6">
        <f t="shared" si="40"/>
        <v>0</v>
      </c>
      <c r="R121" s="6">
        <f t="shared" si="31"/>
        <v>-171720.68888762878</v>
      </c>
      <c r="S121" s="6">
        <f t="shared" si="32"/>
        <v>3645169.7604588242</v>
      </c>
      <c r="T121" s="6">
        <f t="shared" si="43"/>
        <v>44846.047777572181</v>
      </c>
      <c r="U121" s="14">
        <f t="shared" si="44"/>
        <v>1.2456115437512755E-2</v>
      </c>
    </row>
    <row r="122" spans="1:26" x14ac:dyDescent="0.25">
      <c r="A122" s="17"/>
      <c r="U122" s="15">
        <f>AVERAGE(U2:U121)</f>
        <v>1.9232495044156306E-2</v>
      </c>
    </row>
    <row r="123" spans="1:26" x14ac:dyDescent="0.25">
      <c r="A123" s="17"/>
      <c r="U123" s="15"/>
    </row>
    <row r="124" spans="1:26" x14ac:dyDescent="0.25">
      <c r="A124" s="17"/>
    </row>
    <row r="125" spans="1:26" x14ac:dyDescent="0.25">
      <c r="A125" s="17"/>
      <c r="W125">
        <v>1</v>
      </c>
      <c r="Y125" s="6">
        <f t="shared" ref="Y125:Y136" si="45">SUMIF($B:$B,$W125,$T:$T)</f>
        <v>-317130.91985549266</v>
      </c>
      <c r="Z125" s="14">
        <f t="shared" ref="Z125:Z136" si="46">SUMIF($B:$B,$W125,$U:$U)</f>
        <v>0.22682293738763154</v>
      </c>
    </row>
    <row r="126" spans="1:26" x14ac:dyDescent="0.25">
      <c r="A126" s="17"/>
      <c r="W126">
        <v>2</v>
      </c>
      <c r="Y126" s="6">
        <f t="shared" si="45"/>
        <v>48887.319377555512</v>
      </c>
      <c r="Z126" s="14">
        <f t="shared" si="46"/>
        <v>0.20481578073873677</v>
      </c>
    </row>
    <row r="127" spans="1:26" x14ac:dyDescent="0.25">
      <c r="A127" s="17"/>
      <c r="W127">
        <v>3</v>
      </c>
      <c r="Y127" s="6">
        <f t="shared" si="45"/>
        <v>-529820.05236213608</v>
      </c>
      <c r="Z127" s="14">
        <f t="shared" si="46"/>
        <v>0.14952315283106249</v>
      </c>
    </row>
    <row r="128" spans="1:26" x14ac:dyDescent="0.25">
      <c r="A128" s="17"/>
      <c r="W128">
        <v>4</v>
      </c>
      <c r="Y128" s="6">
        <f t="shared" si="45"/>
        <v>117781.43891614582</v>
      </c>
      <c r="Z128" s="14">
        <f t="shared" si="46"/>
        <v>0.16406881355521113</v>
      </c>
    </row>
    <row r="129" spans="1:26" x14ac:dyDescent="0.25">
      <c r="A129" s="17"/>
      <c r="W129">
        <v>5</v>
      </c>
      <c r="Y129" s="6">
        <f t="shared" si="45"/>
        <v>473069.77378854482</v>
      </c>
      <c r="Z129" s="14">
        <f t="shared" si="46"/>
        <v>0.24452495183976367</v>
      </c>
    </row>
    <row r="130" spans="1:26" x14ac:dyDescent="0.25">
      <c r="A130" s="17"/>
      <c r="W130">
        <v>6</v>
      </c>
      <c r="Y130" s="6">
        <f t="shared" si="45"/>
        <v>305395.55588376755</v>
      </c>
      <c r="Z130" s="14">
        <f t="shared" si="46"/>
        <v>0.21428189612394202</v>
      </c>
    </row>
    <row r="131" spans="1:26" x14ac:dyDescent="0.25">
      <c r="A131" s="17"/>
      <c r="W131">
        <v>7</v>
      </c>
      <c r="Y131" s="6">
        <f t="shared" si="45"/>
        <v>80234.799907087348</v>
      </c>
      <c r="Z131" s="14">
        <f t="shared" si="46"/>
        <v>0.13842552864077431</v>
      </c>
    </row>
    <row r="132" spans="1:26" x14ac:dyDescent="0.25">
      <c r="A132" s="17"/>
      <c r="W132">
        <v>8</v>
      </c>
      <c r="Y132" s="6">
        <f t="shared" si="45"/>
        <v>-345332.67475443147</v>
      </c>
      <c r="Z132" s="14">
        <f t="shared" si="46"/>
        <v>0.17445855513403777</v>
      </c>
    </row>
    <row r="133" spans="1:26" x14ac:dyDescent="0.25">
      <c r="A133" s="17"/>
      <c r="W133">
        <v>9</v>
      </c>
      <c r="Y133" s="6">
        <f t="shared" si="45"/>
        <v>-657846.02508594701</v>
      </c>
      <c r="Z133" s="14">
        <f t="shared" si="46"/>
        <v>0.31387449872390744</v>
      </c>
    </row>
    <row r="134" spans="1:26" x14ac:dyDescent="0.25">
      <c r="A134" s="17"/>
      <c r="W134">
        <v>10</v>
      </c>
      <c r="Y134" s="6">
        <f t="shared" si="45"/>
        <v>518242.55068033468</v>
      </c>
      <c r="Z134" s="14">
        <f t="shared" si="46"/>
        <v>0.20767737150003013</v>
      </c>
    </row>
    <row r="135" spans="1:26" x14ac:dyDescent="0.25">
      <c r="A135" s="17"/>
      <c r="W135">
        <v>11</v>
      </c>
      <c r="Y135" s="6">
        <f t="shared" si="45"/>
        <v>83190.999455809128</v>
      </c>
      <c r="Z135" s="14">
        <f t="shared" si="46"/>
        <v>0.13590300798015584</v>
      </c>
    </row>
    <row r="136" spans="1:26" x14ac:dyDescent="0.25">
      <c r="A136" s="17"/>
      <c r="W136">
        <v>12</v>
      </c>
      <c r="Y136" s="6">
        <f t="shared" si="45"/>
        <v>221478.6482165819</v>
      </c>
      <c r="Z136" s="14">
        <f t="shared" si="46"/>
        <v>0.13352291084350296</v>
      </c>
    </row>
    <row r="137" spans="1:26" x14ac:dyDescent="0.25">
      <c r="A137" s="17"/>
      <c r="Y137" s="6"/>
      <c r="Z137" s="65"/>
    </row>
    <row r="138" spans="1:26" x14ac:dyDescent="0.25">
      <c r="A138" s="17"/>
      <c r="Y138" s="6"/>
      <c r="Z138" s="14"/>
    </row>
    <row r="139" spans="1:26" x14ac:dyDescent="0.25">
      <c r="A139" s="17"/>
      <c r="W139">
        <v>2013</v>
      </c>
      <c r="Y139" s="6">
        <f t="shared" ref="Y139:Y148" si="47">SUMIF($C:$C,$W139,$T:$T)</f>
        <v>459368.92331120046</v>
      </c>
      <c r="Z139" s="14">
        <f t="shared" ref="Z139:Z148" si="48">SUMIF($C:$C,$W139,$U:$U)</f>
        <v>0.24895988072108921</v>
      </c>
    </row>
    <row r="140" spans="1:26" x14ac:dyDescent="0.25">
      <c r="A140" s="17"/>
      <c r="W140">
        <v>2014</v>
      </c>
      <c r="Y140" s="6">
        <f t="shared" si="47"/>
        <v>331962.36479368573</v>
      </c>
      <c r="Z140" s="14">
        <f t="shared" si="48"/>
        <v>0.14706642453385782</v>
      </c>
    </row>
    <row r="141" spans="1:26" x14ac:dyDescent="0.25">
      <c r="A141" s="17"/>
      <c r="W141">
        <v>2015</v>
      </c>
      <c r="Y141" s="6">
        <f t="shared" si="47"/>
        <v>-342449.38061312865</v>
      </c>
      <c r="Z141" s="14">
        <f t="shared" si="48"/>
        <v>0.20448699737832646</v>
      </c>
    </row>
    <row r="142" spans="1:26" x14ac:dyDescent="0.25">
      <c r="A142" s="17"/>
      <c r="W142">
        <v>2016</v>
      </c>
      <c r="Y142" s="6">
        <f t="shared" si="47"/>
        <v>-744892.68059878005</v>
      </c>
      <c r="Z142" s="14">
        <f t="shared" si="48"/>
        <v>0.2334538339015422</v>
      </c>
    </row>
    <row r="143" spans="1:26" x14ac:dyDescent="0.25">
      <c r="A143" s="17"/>
      <c r="W143">
        <v>2017</v>
      </c>
      <c r="Y143" s="6">
        <f t="shared" si="47"/>
        <v>222409.99086118117</v>
      </c>
      <c r="Z143" s="14">
        <f t="shared" si="48"/>
        <v>0.21331395911870121</v>
      </c>
    </row>
    <row r="144" spans="1:26" x14ac:dyDescent="0.25">
      <c r="A144" s="17"/>
      <c r="W144">
        <v>2018</v>
      </c>
      <c r="Y144" s="6">
        <f t="shared" si="47"/>
        <v>18736.386370883789</v>
      </c>
      <c r="Z144" s="14">
        <f t="shared" si="48"/>
        <v>0.2329001889099046</v>
      </c>
    </row>
    <row r="145" spans="1:26" x14ac:dyDescent="0.25">
      <c r="A145" s="17"/>
      <c r="W145">
        <v>2019</v>
      </c>
      <c r="Y145" s="6">
        <f t="shared" si="47"/>
        <v>-408665.88646983495</v>
      </c>
      <c r="Z145" s="14">
        <f t="shared" si="48"/>
        <v>0.27408680782597983</v>
      </c>
    </row>
    <row r="146" spans="1:26" x14ac:dyDescent="0.25">
      <c r="A146" s="17"/>
      <c r="W146">
        <v>2020</v>
      </c>
      <c r="Y146" s="6">
        <f t="shared" si="47"/>
        <v>256400.70219159219</v>
      </c>
      <c r="Z146" s="14">
        <f t="shared" si="48"/>
        <v>0.26766926727363122</v>
      </c>
    </row>
    <row r="147" spans="1:26" x14ac:dyDescent="0.25">
      <c r="A147" s="17"/>
      <c r="W147">
        <v>2021</v>
      </c>
      <c r="Y147" s="6">
        <f t="shared" si="47"/>
        <v>-63353.295813210309</v>
      </c>
      <c r="Z147" s="14">
        <f t="shared" si="48"/>
        <v>0.24680536065689554</v>
      </c>
    </row>
    <row r="148" spans="1:26" x14ac:dyDescent="0.25">
      <c r="A148" s="17"/>
      <c r="U148" s="14"/>
      <c r="W148">
        <v>2022</v>
      </c>
      <c r="Y148" s="6">
        <f t="shared" si="47"/>
        <v>268634.29013423016</v>
      </c>
      <c r="Z148" s="14">
        <f t="shared" si="48"/>
        <v>0.23915668497882811</v>
      </c>
    </row>
    <row r="149" spans="1:26" x14ac:dyDescent="0.25">
      <c r="A149" s="17"/>
      <c r="U149" s="14"/>
    </row>
    <row r="150" spans="1:26" x14ac:dyDescent="0.25">
      <c r="A150" s="17"/>
      <c r="U150" s="14"/>
    </row>
    <row r="151" spans="1:26" x14ac:dyDescent="0.25">
      <c r="A151" s="17"/>
      <c r="U151" s="14"/>
    </row>
    <row r="152" spans="1:26" x14ac:dyDescent="0.25">
      <c r="A152" s="17"/>
      <c r="U152" s="14"/>
    </row>
    <row r="153" spans="1:26" x14ac:dyDescent="0.25">
      <c r="A153" s="17"/>
      <c r="U153" s="14"/>
    </row>
    <row r="154" spans="1:26" x14ac:dyDescent="0.25">
      <c r="A154" s="17"/>
      <c r="U154" s="14"/>
    </row>
    <row r="155" spans="1:26" x14ac:dyDescent="0.25">
      <c r="A155" s="17"/>
      <c r="U155" s="14"/>
    </row>
    <row r="156" spans="1:26" x14ac:dyDescent="0.25">
      <c r="A156" s="17"/>
      <c r="U156" s="14"/>
    </row>
    <row r="157" spans="1:26" x14ac:dyDescent="0.25">
      <c r="A157" s="17"/>
      <c r="U157" s="14"/>
    </row>
    <row r="158" spans="1:26" x14ac:dyDescent="0.25">
      <c r="A158" s="17"/>
      <c r="U158" s="14"/>
    </row>
    <row r="159" spans="1:26" x14ac:dyDescent="0.25">
      <c r="A159" s="17"/>
      <c r="U159" s="14"/>
    </row>
    <row r="160" spans="1:26" x14ac:dyDescent="0.25">
      <c r="A160" s="17"/>
      <c r="U160" s="14"/>
    </row>
    <row r="161" spans="1:21" x14ac:dyDescent="0.25">
      <c r="A161" s="17"/>
      <c r="U161" s="14"/>
    </row>
    <row r="162" spans="1:21" x14ac:dyDescent="0.25">
      <c r="A162" s="17"/>
      <c r="U162" s="14"/>
    </row>
    <row r="163" spans="1:21" x14ac:dyDescent="0.25">
      <c r="A163" s="17"/>
      <c r="U163" s="14"/>
    </row>
    <row r="164" spans="1:21" x14ac:dyDescent="0.25">
      <c r="A164" s="17"/>
      <c r="U164" s="14"/>
    </row>
    <row r="165" spans="1:21" x14ac:dyDescent="0.25">
      <c r="A165" s="17"/>
      <c r="U165" s="14"/>
    </row>
    <row r="166" spans="1:21" x14ac:dyDescent="0.25">
      <c r="A166" s="17"/>
      <c r="U166" s="14"/>
    </row>
    <row r="167" spans="1:21" x14ac:dyDescent="0.25">
      <c r="A167" s="17"/>
      <c r="U167" s="14"/>
    </row>
    <row r="168" spans="1:21" x14ac:dyDescent="0.25">
      <c r="A168" s="17"/>
      <c r="U168" s="14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ED0A-E03A-48C7-9BB6-4BDC0A41291E}">
  <sheetPr codeName="Sheet13">
    <tabColor rgb="FFFF0000"/>
  </sheetPr>
  <dimension ref="A1:AJ106"/>
  <sheetViews>
    <sheetView workbookViewId="0">
      <selection activeCell="C40" sqref="C40"/>
    </sheetView>
  </sheetViews>
  <sheetFormatPr defaultRowHeight="15" x14ac:dyDescent="0.25"/>
  <cols>
    <col min="3" max="3" width="16" bestFit="1" customWidth="1"/>
    <col min="4" max="4" width="13.28515625" customWidth="1"/>
    <col min="6" max="6" width="19.28515625" customWidth="1"/>
    <col min="8" max="8" width="16" bestFit="1" customWidth="1"/>
    <col min="9" max="9" width="13.28515625" customWidth="1"/>
    <col min="11" max="11" width="19.140625" customWidth="1"/>
    <col min="13" max="13" width="14.7109375" customWidth="1"/>
    <col min="14" max="14" width="13" customWidth="1"/>
    <col min="16" max="16" width="21.5703125" customWidth="1"/>
    <col min="18" max="18" width="13.28515625" customWidth="1"/>
    <col min="19" max="19" width="12.85546875" customWidth="1"/>
    <col min="21" max="21" width="31.7109375" customWidth="1"/>
    <col min="24" max="24" width="18.5703125" bestFit="1" customWidth="1"/>
    <col min="25" max="25" width="11.140625" bestFit="1" customWidth="1"/>
    <col min="27" max="27" width="23.28515625" customWidth="1"/>
    <col min="28" max="28" width="15.28515625" customWidth="1"/>
    <col min="29" max="29" width="11.7109375" customWidth="1"/>
    <col min="30" max="30" width="13" customWidth="1"/>
    <col min="31" max="31" width="14.5703125" customWidth="1"/>
    <col min="32" max="32" width="32.5703125" customWidth="1"/>
    <col min="33" max="36" width="11.85546875" customWidth="1"/>
  </cols>
  <sheetData>
    <row r="1" spans="1:36" ht="18.75" x14ac:dyDescent="0.3">
      <c r="A1" s="283" t="s">
        <v>332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70"/>
      <c r="V1" s="283" t="s">
        <v>338</v>
      </c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</row>
    <row r="2" spans="1:36" x14ac:dyDescent="0.25">
      <c r="B2" s="20"/>
      <c r="C2" s="281" t="s">
        <v>77</v>
      </c>
      <c r="D2" s="281"/>
      <c r="E2" s="21" t="s">
        <v>78</v>
      </c>
      <c r="F2" s="21"/>
      <c r="G2" s="20"/>
      <c r="H2" s="282" t="s">
        <v>84</v>
      </c>
      <c r="I2" s="281"/>
      <c r="J2" s="21" t="s">
        <v>78</v>
      </c>
      <c r="L2" s="20"/>
      <c r="M2" s="282" t="s">
        <v>83</v>
      </c>
      <c r="N2" s="281"/>
      <c r="O2" s="21" t="s">
        <v>78</v>
      </c>
      <c r="Q2" s="20"/>
      <c r="R2" s="282" t="s">
        <v>85</v>
      </c>
      <c r="S2" s="281"/>
      <c r="T2" s="21" t="s">
        <v>78</v>
      </c>
      <c r="U2" s="70"/>
      <c r="W2" s="20"/>
      <c r="X2" s="281" t="s">
        <v>77</v>
      </c>
      <c r="Y2" s="281"/>
      <c r="Z2" s="21" t="s">
        <v>78</v>
      </c>
      <c r="AA2" s="21"/>
      <c r="AB2" s="20"/>
      <c r="AC2" s="282" t="s">
        <v>84</v>
      </c>
      <c r="AD2" s="281"/>
      <c r="AE2" s="21" t="s">
        <v>78</v>
      </c>
      <c r="AG2" s="20"/>
      <c r="AH2" s="282" t="s">
        <v>83</v>
      </c>
      <c r="AI2" s="281"/>
      <c r="AJ2" s="21" t="s">
        <v>78</v>
      </c>
    </row>
    <row r="3" spans="1:36" x14ac:dyDescent="0.25">
      <c r="B3" s="21" t="s">
        <v>29</v>
      </c>
      <c r="C3" s="21" t="s">
        <v>79</v>
      </c>
      <c r="D3" s="22" t="s">
        <v>51</v>
      </c>
      <c r="E3" s="21" t="s">
        <v>80</v>
      </c>
      <c r="F3" s="21"/>
      <c r="G3" s="21" t="s">
        <v>29</v>
      </c>
      <c r="H3" s="21" t="s">
        <v>79</v>
      </c>
      <c r="I3" s="22" t="s">
        <v>51</v>
      </c>
      <c r="J3" s="21" t="s">
        <v>80</v>
      </c>
      <c r="L3" s="21" t="s">
        <v>29</v>
      </c>
      <c r="M3" s="21" t="s">
        <v>79</v>
      </c>
      <c r="N3" s="22" t="s">
        <v>51</v>
      </c>
      <c r="O3" s="21" t="s">
        <v>80</v>
      </c>
      <c r="Q3" s="21" t="s">
        <v>29</v>
      </c>
      <c r="R3" s="21" t="s">
        <v>79</v>
      </c>
      <c r="S3" s="22" t="s">
        <v>51</v>
      </c>
      <c r="T3" s="21" t="s">
        <v>80</v>
      </c>
      <c r="U3" s="70"/>
      <c r="W3" s="21" t="s">
        <v>29</v>
      </c>
      <c r="X3" s="21" t="s">
        <v>79</v>
      </c>
      <c r="Y3" s="22" t="s">
        <v>51</v>
      </c>
      <c r="Z3" s="21" t="s">
        <v>80</v>
      </c>
      <c r="AA3" s="21"/>
      <c r="AB3" s="21" t="s">
        <v>29</v>
      </c>
      <c r="AC3" s="21" t="s">
        <v>79</v>
      </c>
      <c r="AD3" s="22" t="s">
        <v>51</v>
      </c>
      <c r="AE3" s="21" t="s">
        <v>80</v>
      </c>
      <c r="AG3" s="21" t="s">
        <v>29</v>
      </c>
      <c r="AH3" s="21" t="s">
        <v>79</v>
      </c>
      <c r="AI3" s="22" t="s">
        <v>51</v>
      </c>
      <c r="AJ3" s="21" t="s">
        <v>80</v>
      </c>
    </row>
    <row r="4" spans="1:36" x14ac:dyDescent="0.25">
      <c r="B4" s="21">
        <v>2013</v>
      </c>
      <c r="C4" s="23">
        <f>SUMIF('TB Res Predicted Monthly'!$C:$C,B4,'TB Res Predicted Monthly'!D:D)</f>
        <v>342986066.31274921</v>
      </c>
      <c r="D4" s="23">
        <f>SUMIF('TB Res Predicted Monthly'!$C:$C,B4,'TB Res Predicted Monthly'!W:W)</f>
        <v>339561030.68942434</v>
      </c>
      <c r="E4" s="24">
        <f t="shared" ref="E4:E14" si="0">ABS(C4-D4)/C4</f>
        <v>9.9859322570899391E-3</v>
      </c>
      <c r="F4" s="24"/>
      <c r="G4" s="21">
        <v>2013</v>
      </c>
      <c r="H4" s="23">
        <f>SUMIF('TB GS&lt;50 Predicted Monthly'!C2:C124,G4,'TB GS&lt;50 Predicted Monthly'!D2:D124)</f>
        <v>138790367.02359673</v>
      </c>
      <c r="I4" s="23">
        <f>SUMIF('TB GS&lt;50 Predicted Monthly'!C2:C124,G4,'TB GS&lt;50 Predicted Monthly'!O2:O124)</f>
        <v>138623526.43183342</v>
      </c>
      <c r="J4" s="24">
        <f t="shared" ref="J4:J10" si="1">ABS(H4-I4)/H4</f>
        <v>1.2021049827971983E-3</v>
      </c>
      <c r="L4" s="21">
        <v>2013</v>
      </c>
      <c r="M4" s="23">
        <f>SUMIF('TB GS&gt;50 Predicted Monthly'!$C:$C,L4,'TB GS&gt;50 Predicted Monthly'!D:D)</f>
        <v>288418110.03712815</v>
      </c>
      <c r="N4" s="23">
        <f>SUMIF('TB GS&gt;50 Predicted Monthly'!$C:$C,L4,'TB GS&gt;50 Predicted Monthly'!Q:Q)</f>
        <v>284818369.16029537</v>
      </c>
      <c r="O4" s="24">
        <f t="shared" ref="O4:O10" si="2">ABS(M4-N4)/M4</f>
        <v>1.2480980741359783E-2</v>
      </c>
      <c r="Q4" s="21">
        <v>2013</v>
      </c>
      <c r="R4" s="23">
        <f>SUMIF('TB Int Predicted Monthly'!$C:$C,$Q4,'TB Int Predicted Monthly'!D:D)</f>
        <v>189703503.16362336</v>
      </c>
      <c r="S4" s="23">
        <f>SUMIF('TB Int Predicted Monthly'!$C:$C,$Q4,'TB Int Predicted Monthly'!M:M)</f>
        <v>198095502.29814747</v>
      </c>
      <c r="T4" s="24">
        <f t="shared" ref="T4:T14" si="3">ABS(R4-S4)/R4</f>
        <v>4.4237449464946503E-2</v>
      </c>
      <c r="U4" s="70"/>
      <c r="W4" s="21">
        <v>2013</v>
      </c>
      <c r="X4" s="23">
        <f>SUMIF('K Res Predicted Monthly'!$C:$C,W4,'K Res Predicted Monthly'!D:D)</f>
        <v>38707735.253257155</v>
      </c>
      <c r="Y4" s="23">
        <f>SUMIF('K Res Predicted Monthly'!$C:$C,W4,'K Res Predicted Monthly'!S:S)</f>
        <v>37894537.197247848</v>
      </c>
      <c r="Z4" s="24">
        <f t="shared" ref="Z4:Z14" si="4">ABS(X4-Y4)/X4</f>
        <v>2.1008670507037194E-2</v>
      </c>
      <c r="AA4" s="24"/>
      <c r="AB4" s="21">
        <v>2013</v>
      </c>
      <c r="AC4" s="23">
        <f>SUMIF('K GS&lt;50 Predicted Monthly'!C2:C124,AB4,'K GS&lt;50 Predicted Monthly'!D2:D124)</f>
        <v>24427921.304579161</v>
      </c>
      <c r="AD4" s="23">
        <f>SUMIF('K GS&lt;50 Predicted Monthly'!C2:C124,AB4,'K GS&lt;50 Predicted Monthly'!S2:S124)</f>
        <v>23666131.071316034</v>
      </c>
      <c r="AE4" s="24">
        <f t="shared" ref="AE4:AE10" si="5">ABS(AC4-AD4)/AC4</f>
        <v>3.1185225454297059E-2</v>
      </c>
      <c r="AG4" s="21">
        <v>2013</v>
      </c>
      <c r="AH4" s="23">
        <f>SUMIF('K GS&gt;50 Predicted Monthly'!$C:$C,AG4,'K GS&gt;50 Predicted Monthly'!D:D)</f>
        <v>41171927.350611754</v>
      </c>
      <c r="AI4" s="23">
        <f>SUMIF('K GS&gt;50 Predicted Monthly'!$C:$C,AG4,'K GS&gt;50 Predicted Monthly'!S:S)</f>
        <v>41631296.273922965</v>
      </c>
      <c r="AJ4" s="24">
        <f t="shared" ref="AJ4:AJ10" si="6">ABS(AH4-AI4)/AH4</f>
        <v>1.1157333476262087E-2</v>
      </c>
    </row>
    <row r="5" spans="1:36" x14ac:dyDescent="0.25">
      <c r="B5" s="20">
        <v>2014</v>
      </c>
      <c r="C5" s="23">
        <f>SUMIF('TB Res Predicted Monthly'!$C:$C,B5,'TB Res Predicted Monthly'!D:D)</f>
        <v>343235673.13943666</v>
      </c>
      <c r="D5" s="23">
        <f>SUMIF('TB Res Predicted Monthly'!$C:$C,B5,'TB Res Predicted Monthly'!W:W)</f>
        <v>340091592.33541375</v>
      </c>
      <c r="E5" s="24">
        <f t="shared" si="0"/>
        <v>9.1601224758058614E-3</v>
      </c>
      <c r="F5" s="24"/>
      <c r="G5" s="20">
        <v>2014</v>
      </c>
      <c r="H5" s="23">
        <f>SUMIF('TB GS&lt;50 Predicted Monthly'!C2:C125,G5,'TB GS&lt;50 Predicted Monthly'!D2:D125)</f>
        <v>143144514.91851586</v>
      </c>
      <c r="I5" s="23">
        <f>SUMIF('TB GS&lt;50 Predicted Monthly'!C2:C125,G5,'TB GS&lt;50 Predicted Monthly'!O2:O125)</f>
        <v>142895154.21525961</v>
      </c>
      <c r="J5" s="24">
        <f t="shared" si="1"/>
        <v>1.742020666304933E-3</v>
      </c>
      <c r="L5" s="20">
        <v>2014</v>
      </c>
      <c r="M5" s="23">
        <f>SUMIF('TB GS&gt;50 Predicted Monthly'!$C:$C,L5,'TB GS&gt;50 Predicted Monthly'!D:D)</f>
        <v>286782091.70548004</v>
      </c>
      <c r="N5" s="23">
        <f>SUMIF('TB GS&gt;50 Predicted Monthly'!$C:$C,L5,'TB GS&gt;50 Predicted Monthly'!Q:Q)</f>
        <v>281027325.15986675</v>
      </c>
      <c r="O5" s="24">
        <f t="shared" si="2"/>
        <v>2.0066687258573065E-2</v>
      </c>
      <c r="Q5" s="20">
        <v>2014</v>
      </c>
      <c r="R5" s="23">
        <f>SUMIF('TB Int Predicted Monthly'!$C:$C,$Q5,'TB Int Predicted Monthly'!D:D)</f>
        <v>198709123.67837802</v>
      </c>
      <c r="S5" s="23">
        <f>SUMIF('TB Int Predicted Monthly'!$C:$C,$Q5,'TB Int Predicted Monthly'!M:M)</f>
        <v>199286254.7526989</v>
      </c>
      <c r="T5" s="24">
        <f t="shared" si="3"/>
        <v>2.9044014871456125E-3</v>
      </c>
      <c r="U5" s="70"/>
      <c r="W5" s="20">
        <v>2014</v>
      </c>
      <c r="X5" s="23">
        <f>SUMIF('K Res Predicted Monthly'!$C:$C,W5,'K Res Predicted Monthly'!D:D)</f>
        <v>38944022.376520231</v>
      </c>
      <c r="Y5" s="23">
        <f>SUMIF('K Res Predicted Monthly'!$C:$C,W5,'K Res Predicted Monthly'!S:S)</f>
        <v>37851040.788200781</v>
      </c>
      <c r="Z5" s="24">
        <f t="shared" si="4"/>
        <v>2.8065451938996958E-2</v>
      </c>
      <c r="AA5" s="24"/>
      <c r="AB5" s="20">
        <v>2014</v>
      </c>
      <c r="AC5" s="23">
        <f>SUMIF('K GS&lt;50 Predicted Monthly'!C2:C125,AB5,'K GS&lt;50 Predicted Monthly'!D2:D125)</f>
        <v>24462120.680170625</v>
      </c>
      <c r="AD5" s="23">
        <f>SUMIF('K GS&lt;50 Predicted Monthly'!C2:C125,AB5,'K GS&lt;50 Predicted Monthly'!S2:S125)</f>
        <v>23614732.004307855</v>
      </c>
      <c r="AE5" s="24">
        <f t="shared" si="5"/>
        <v>3.4640850927927805E-2</v>
      </c>
      <c r="AG5" s="20">
        <v>2014</v>
      </c>
      <c r="AH5" s="23">
        <f>SUMIF('K GS&gt;50 Predicted Monthly'!$C:$C,AG5,'K GS&gt;50 Predicted Monthly'!D:D)</f>
        <v>41053213.447818771</v>
      </c>
      <c r="AI5" s="23">
        <f>SUMIF('K GS&gt;50 Predicted Monthly'!$C:$C,AG5,'K GS&gt;50 Predicted Monthly'!S:S)</f>
        <v>41385175.812612452</v>
      </c>
      <c r="AJ5" s="24">
        <f t="shared" si="6"/>
        <v>8.0861481212822911E-3</v>
      </c>
    </row>
    <row r="6" spans="1:36" x14ac:dyDescent="0.25">
      <c r="B6" s="21">
        <v>2015</v>
      </c>
      <c r="C6" s="23">
        <f>SUMIF('TB Res Predicted Monthly'!$C:$C,B6,'TB Res Predicted Monthly'!D:D)</f>
        <v>331356081.35462993</v>
      </c>
      <c r="D6" s="23">
        <f>SUMIF('TB Res Predicted Monthly'!$C:$C,B6,'TB Res Predicted Monthly'!W:W)</f>
        <v>332297120.81214303</v>
      </c>
      <c r="E6" s="24">
        <f t="shared" si="0"/>
        <v>2.8399643479183881E-3</v>
      </c>
      <c r="F6" s="24"/>
      <c r="G6" s="21">
        <v>2015</v>
      </c>
      <c r="H6" s="23">
        <f>SUMIF('TB GS&lt;50 Predicted Monthly'!C2:C126,G6,'TB GS&lt;50 Predicted Monthly'!D2:D126)</f>
        <v>141961561.15831631</v>
      </c>
      <c r="I6" s="23">
        <f>SUMIF('TB GS&lt;50 Predicted Monthly'!C2:C126,G6,'TB GS&lt;50 Predicted Monthly'!O2:O126)</f>
        <v>142563942.02722597</v>
      </c>
      <c r="J6" s="24">
        <f t="shared" si="1"/>
        <v>4.2432674309482868E-3</v>
      </c>
      <c r="L6" s="21">
        <v>2015</v>
      </c>
      <c r="M6" s="23">
        <f>SUMIF('TB GS&gt;50 Predicted Monthly'!$C:$C,L6,'TB GS&gt;50 Predicted Monthly'!D:D)</f>
        <v>274866607.22155643</v>
      </c>
      <c r="N6" s="23">
        <f>SUMIF('TB GS&gt;50 Predicted Monthly'!$C:$C,L6,'TB GS&gt;50 Predicted Monthly'!Q:Q)</f>
        <v>274388441.56625044</v>
      </c>
      <c r="O6" s="24">
        <f t="shared" si="2"/>
        <v>1.7396280331737637E-3</v>
      </c>
      <c r="Q6" s="21">
        <v>2015</v>
      </c>
      <c r="R6" s="23">
        <f>SUMIF('TB Int Predicted Monthly'!$C:$C,$Q6,'TB Int Predicted Monthly'!D:D)</f>
        <v>212680246.72569883</v>
      </c>
      <c r="S6" s="23">
        <f>SUMIF('TB Int Predicted Monthly'!$C:$C,$Q6,'TB Int Predicted Monthly'!M:M)</f>
        <v>199370503.547351</v>
      </c>
      <c r="T6" s="24">
        <f t="shared" si="3"/>
        <v>6.2581003093878623E-2</v>
      </c>
      <c r="U6" s="70"/>
      <c r="W6" s="21">
        <v>2015</v>
      </c>
      <c r="X6" s="23">
        <f>SUMIF('K Res Predicted Monthly'!$C:$C,W6,'K Res Predicted Monthly'!D:D)</f>
        <v>36310008.213370651</v>
      </c>
      <c r="Y6" s="23">
        <f>SUMIF('K Res Predicted Monthly'!$C:$C,W6,'K Res Predicted Monthly'!S:S)</f>
        <v>36474503.764816865</v>
      </c>
      <c r="Z6" s="24">
        <f t="shared" si="4"/>
        <v>4.5303088470699145E-3</v>
      </c>
      <c r="AA6" s="24"/>
      <c r="AB6" s="21">
        <v>2015</v>
      </c>
      <c r="AC6" s="23">
        <f>SUMIF('K GS&lt;50 Predicted Monthly'!C2:C126,AB6,'K GS&lt;50 Predicted Monthly'!D2:D126)</f>
        <v>22884470.174692456</v>
      </c>
      <c r="AD6" s="23">
        <f>SUMIF('K GS&lt;50 Predicted Monthly'!C2:C126,AB6,'K GS&lt;50 Predicted Monthly'!S2:S126)</f>
        <v>23067912.180755924</v>
      </c>
      <c r="AE6" s="24">
        <f t="shared" si="5"/>
        <v>8.0160040701459691E-3</v>
      </c>
      <c r="AG6" s="21">
        <v>2015</v>
      </c>
      <c r="AH6" s="23">
        <f>SUMIF('K GS&gt;50 Predicted Monthly'!$C:$C,AG6,'K GS&gt;50 Predicted Monthly'!D:D)</f>
        <v>40819108.466318771</v>
      </c>
      <c r="AI6" s="23">
        <f>SUMIF('K GS&gt;50 Predicted Monthly'!$C:$C,AG6,'K GS&gt;50 Predicted Monthly'!S:S)</f>
        <v>40476659.085705645</v>
      </c>
      <c r="AJ6" s="24">
        <f t="shared" si="6"/>
        <v>8.3894380225303655E-3</v>
      </c>
    </row>
    <row r="7" spans="1:36" x14ac:dyDescent="0.25">
      <c r="B7" s="20">
        <v>2016</v>
      </c>
      <c r="C7" s="23">
        <f>SUMIF('TB Res Predicted Monthly'!$C:$C,B7,'TB Res Predicted Monthly'!D:D)</f>
        <v>329436667.55624497</v>
      </c>
      <c r="D7" s="23">
        <f>SUMIF('TB Res Predicted Monthly'!$C:$C,B7,'TB Res Predicted Monthly'!W:W)</f>
        <v>330263154.92865866</v>
      </c>
      <c r="E7" s="24">
        <f t="shared" si="0"/>
        <v>2.5087898640566114E-3</v>
      </c>
      <c r="F7" s="24"/>
      <c r="G7" s="20">
        <v>2016</v>
      </c>
      <c r="H7" s="23">
        <f>SUMIF('TB GS&lt;50 Predicted Monthly'!C2:C127,G7,'TB GS&lt;50 Predicted Monthly'!D2:D127)</f>
        <v>142006591.53891444</v>
      </c>
      <c r="I7" s="23">
        <f>SUMIF('TB GS&lt;50 Predicted Monthly'!C2:C127,G7,'TB GS&lt;50 Predicted Monthly'!O2:O127)</f>
        <v>142520041.8181195</v>
      </c>
      <c r="J7" s="24">
        <f t="shared" si="1"/>
        <v>3.6156791994007681E-3</v>
      </c>
      <c r="L7" s="20">
        <v>2016</v>
      </c>
      <c r="M7" s="23">
        <f>SUMIF('TB GS&gt;50 Predicted Monthly'!$C:$C,L7,'TB GS&gt;50 Predicted Monthly'!D:D)</f>
        <v>270924386.43111575</v>
      </c>
      <c r="N7" s="23">
        <f>SUMIF('TB GS&gt;50 Predicted Monthly'!$C:$C,L7,'TB GS&gt;50 Predicted Monthly'!Q:Q)</f>
        <v>272632611.27432382</v>
      </c>
      <c r="O7" s="24">
        <f t="shared" si="2"/>
        <v>6.3051719548413614E-3</v>
      </c>
      <c r="Q7" s="20">
        <v>2016</v>
      </c>
      <c r="R7" s="23">
        <f>SUMIF('TB Int Predicted Monthly'!$C:$C,$Q7,'TB Int Predicted Monthly'!D:D)</f>
        <v>198898663.69383854</v>
      </c>
      <c r="S7" s="23">
        <f>SUMIF('TB Int Predicted Monthly'!$C:$C,$Q7,'TB Int Predicted Monthly'!M:M)</f>
        <v>199175327.93823281</v>
      </c>
      <c r="T7" s="24">
        <f t="shared" si="3"/>
        <v>1.3909809108629172E-3</v>
      </c>
      <c r="U7" s="70"/>
      <c r="W7" s="20">
        <v>2016</v>
      </c>
      <c r="X7" s="23">
        <f>SUMIF('K Res Predicted Monthly'!$C:$C,W7,'K Res Predicted Monthly'!D:D)</f>
        <v>35483054.395106904</v>
      </c>
      <c r="Y7" s="23">
        <f>SUMIF('K Res Predicted Monthly'!$C:$C,W7,'K Res Predicted Monthly'!S:S)</f>
        <v>36014730.185315378</v>
      </c>
      <c r="Z7" s="24">
        <f t="shared" si="4"/>
        <v>1.4983935269163064E-2</v>
      </c>
      <c r="AA7" s="24"/>
      <c r="AB7" s="20">
        <v>2016</v>
      </c>
      <c r="AC7" s="23">
        <f>SUMIF('K GS&lt;50 Predicted Monthly'!C2:C127,AB7,'K GS&lt;50 Predicted Monthly'!D2:D127)</f>
        <v>22473798.332009599</v>
      </c>
      <c r="AD7" s="23">
        <f>SUMIF('K GS&lt;50 Predicted Monthly'!C2:C127,AB7,'K GS&lt;50 Predicted Monthly'!S2:S127)</f>
        <v>22842632.31692262</v>
      </c>
      <c r="AE7" s="24">
        <f t="shared" si="5"/>
        <v>1.641173332002754E-2</v>
      </c>
      <c r="AG7" s="20">
        <v>2016</v>
      </c>
      <c r="AH7" s="23">
        <f>SUMIF('K GS&gt;50 Predicted Monthly'!$C:$C,AG7,'K GS&gt;50 Predicted Monthly'!D:D)</f>
        <v>40785573.350818768</v>
      </c>
      <c r="AI7" s="23">
        <f>SUMIF('K GS&gt;50 Predicted Monthly'!$C:$C,AG7,'K GS&gt;50 Predicted Monthly'!S:S)</f>
        <v>40040680.670219995</v>
      </c>
      <c r="AJ7" s="24">
        <f t="shared" si="6"/>
        <v>1.8263631460848872E-2</v>
      </c>
    </row>
    <row r="8" spans="1:36" x14ac:dyDescent="0.25">
      <c r="B8" s="21">
        <v>2017</v>
      </c>
      <c r="C8" s="23">
        <f>SUMIF('TB Res Predicted Monthly'!$C:$C,B8,'TB Res Predicted Monthly'!D:D)</f>
        <v>329365659.56080562</v>
      </c>
      <c r="D8" s="23">
        <f>SUMIF('TB Res Predicted Monthly'!$C:$C,B8,'TB Res Predicted Monthly'!W:W)</f>
        <v>331909764.07434005</v>
      </c>
      <c r="E8" s="24">
        <f t="shared" si="0"/>
        <v>7.7242555187048839E-3</v>
      </c>
      <c r="F8" s="24"/>
      <c r="G8" s="21">
        <v>2017</v>
      </c>
      <c r="H8" s="23">
        <f>SUMIF('TB GS&lt;50 Predicted Monthly'!C2:C128,G8,'TB GS&lt;50 Predicted Monthly'!D2:D128)</f>
        <v>143456831.86272487</v>
      </c>
      <c r="I8" s="23">
        <f>SUMIF('TB GS&lt;50 Predicted Monthly'!C2:C128,G8,'TB GS&lt;50 Predicted Monthly'!O2:O128)</f>
        <v>144042063.34297407</v>
      </c>
      <c r="J8" s="24">
        <f t="shared" si="1"/>
        <v>4.0794953621254475E-3</v>
      </c>
      <c r="L8" s="21">
        <v>2017</v>
      </c>
      <c r="M8" s="23">
        <f>SUMIF('TB GS&gt;50 Predicted Monthly'!$C:$C,L8,'TB GS&gt;50 Predicted Monthly'!D:D)</f>
        <v>275345612.30278987</v>
      </c>
      <c r="N8" s="23">
        <f>SUMIF('TB GS&gt;50 Predicted Monthly'!$C:$C,L8,'TB GS&gt;50 Predicted Monthly'!Q:Q)</f>
        <v>275035080.8843509</v>
      </c>
      <c r="O8" s="24">
        <f t="shared" si="2"/>
        <v>1.127787785837271E-3</v>
      </c>
      <c r="Q8" s="21">
        <v>2017</v>
      </c>
      <c r="R8" s="23">
        <f>SUMIF('TB Int Predicted Monthly'!$C:$C,$Q8,'TB Int Predicted Monthly'!D:D)</f>
        <v>190543750.94689509</v>
      </c>
      <c r="S8" s="23">
        <f>SUMIF('TB Int Predicted Monthly'!$C:$C,$Q8,'TB Int Predicted Monthly'!M:M)</f>
        <v>184561847.22144377</v>
      </c>
      <c r="T8" s="24">
        <f t="shared" si="3"/>
        <v>3.1393859393050831E-2</v>
      </c>
      <c r="U8" s="70"/>
      <c r="W8" s="21">
        <v>2017</v>
      </c>
      <c r="X8" s="23">
        <f>SUMIF('K Res Predicted Monthly'!$C:$C,W8,'K Res Predicted Monthly'!D:D)</f>
        <v>35755104.442056477</v>
      </c>
      <c r="Y8" s="23">
        <f>SUMIF('K Res Predicted Monthly'!$C:$C,W8,'K Res Predicted Monthly'!S:S)</f>
        <v>36621869.007583775</v>
      </c>
      <c r="Z8" s="24">
        <f t="shared" si="4"/>
        <v>2.4241701403276479E-2</v>
      </c>
      <c r="AA8" s="24"/>
      <c r="AB8" s="21">
        <v>2017</v>
      </c>
      <c r="AC8" s="23">
        <f>SUMIF('K GS&lt;50 Predicted Monthly'!C2:C128,AB8,'K GS&lt;50 Predicted Monthly'!D2:D128)</f>
        <v>22474782.192725539</v>
      </c>
      <c r="AD8" s="23">
        <f>SUMIF('K GS&lt;50 Predicted Monthly'!C2:C128,AB8,'K GS&lt;50 Predicted Monthly'!S2:S128)</f>
        <v>23008902.640965443</v>
      </c>
      <c r="AE8" s="24">
        <f t="shared" si="5"/>
        <v>2.3765322558399866E-2</v>
      </c>
      <c r="AG8" s="21">
        <v>2017</v>
      </c>
      <c r="AH8" s="23">
        <f>SUMIF('K GS&gt;50 Predicted Monthly'!$C:$C,AG8,'K GS&gt;50 Predicted Monthly'!D:D)</f>
        <v>39799979.180095077</v>
      </c>
      <c r="AI8" s="23">
        <f>SUMIF('K GS&gt;50 Predicted Monthly'!$C:$C,AG8,'K GS&gt;50 Predicted Monthly'!S:S)</f>
        <v>40022389.170956247</v>
      </c>
      <c r="AJ8" s="24">
        <f t="shared" si="6"/>
        <v>5.5881936484128251E-3</v>
      </c>
    </row>
    <row r="9" spans="1:36" x14ac:dyDescent="0.25">
      <c r="B9" s="20">
        <v>2018</v>
      </c>
      <c r="C9" s="23">
        <f>SUMIF('TB Res Predicted Monthly'!$C:$C,B9,'TB Res Predicted Monthly'!D:D)</f>
        <v>340886874.57082593</v>
      </c>
      <c r="D9" s="23">
        <f>SUMIF('TB Res Predicted Monthly'!$C:$C,B9,'TB Res Predicted Monthly'!W:W)</f>
        <v>341962687.17321098</v>
      </c>
      <c r="E9" s="24">
        <f t="shared" si="0"/>
        <v>3.1559226319273345E-3</v>
      </c>
      <c r="F9" s="24"/>
      <c r="G9" s="20">
        <v>2018</v>
      </c>
      <c r="H9" s="23">
        <f>SUMIF('TB GS&lt;50 Predicted Monthly'!C2:C129,G9,'TB GS&lt;50 Predicted Monthly'!D2:D129)</f>
        <v>148664018.67708796</v>
      </c>
      <c r="I9" s="23">
        <f>SUMIF('TB GS&lt;50 Predicted Monthly'!C2:C129,G9,'TB GS&lt;50 Predicted Monthly'!O2:O129)</f>
        <v>146998947.34965473</v>
      </c>
      <c r="J9" s="24">
        <f t="shared" si="1"/>
        <v>1.1200230844357287E-2</v>
      </c>
      <c r="L9" s="20">
        <v>2018</v>
      </c>
      <c r="M9" s="23">
        <f>SUMIF('TB GS&gt;50 Predicted Monthly'!$C:$C,L9,'TB GS&gt;50 Predicted Monthly'!D:D)</f>
        <v>279988172.35821551</v>
      </c>
      <c r="N9" s="23">
        <f>SUMIF('TB GS&gt;50 Predicted Monthly'!$C:$C,L9,'TB GS&gt;50 Predicted Monthly'!Q:Q)</f>
        <v>278898701.64661771</v>
      </c>
      <c r="O9" s="24">
        <f t="shared" si="2"/>
        <v>3.8911311946560967E-3</v>
      </c>
      <c r="Q9" s="20">
        <v>2018</v>
      </c>
      <c r="R9" s="23">
        <f>SUMIF('TB Int Predicted Monthly'!$C:$C,$Q9,'TB Int Predicted Monthly'!D:D)</f>
        <v>188659388.84246564</v>
      </c>
      <c r="S9" s="23">
        <f>SUMIF('TB Int Predicted Monthly'!$C:$C,$Q9,'TB Int Predicted Monthly'!M:M)</f>
        <v>184351209.64362338</v>
      </c>
      <c r="T9" s="24">
        <f t="shared" si="3"/>
        <v>2.283575296875192E-2</v>
      </c>
      <c r="U9" s="70"/>
      <c r="W9" s="20">
        <v>2018</v>
      </c>
      <c r="X9" s="23">
        <f>SUMIF('K Res Predicted Monthly'!$C:$C,W9,'K Res Predicted Monthly'!D:D)</f>
        <v>37744251.344658189</v>
      </c>
      <c r="Y9" s="23">
        <f>SUMIF('K Res Predicted Monthly'!$C:$C,W9,'K Res Predicted Monthly'!S:S)</f>
        <v>38570013.997368619</v>
      </c>
      <c r="Z9" s="24">
        <f t="shared" si="4"/>
        <v>2.1877838963344484E-2</v>
      </c>
      <c r="AA9" s="24"/>
      <c r="AB9" s="20">
        <v>2018</v>
      </c>
      <c r="AC9" s="23">
        <f>SUMIF('K GS&lt;50 Predicted Monthly'!C2:C129,AB9,'K GS&lt;50 Predicted Monthly'!D2:D129)</f>
        <v>23483962.280225527</v>
      </c>
      <c r="AD9" s="23">
        <f>SUMIF('K GS&lt;50 Predicted Monthly'!C2:C129,AB9,'K GS&lt;50 Predicted Monthly'!S2:S129)</f>
        <v>23914313.560186896</v>
      </c>
      <c r="AE9" s="24">
        <f t="shared" si="5"/>
        <v>1.8325326655959741E-2</v>
      </c>
      <c r="AG9" s="20">
        <v>2018</v>
      </c>
      <c r="AH9" s="23">
        <f>SUMIF('K GS&gt;50 Predicted Monthly'!$C:$C,AG9,'K GS&gt;50 Predicted Monthly'!D:D)</f>
        <v>40692703.007045515</v>
      </c>
      <c r="AI9" s="23">
        <f>SUMIF('K GS&gt;50 Predicted Monthly'!$C:$C,AG9,'K GS&gt;50 Predicted Monthly'!S:S)</f>
        <v>40711439.393416405</v>
      </c>
      <c r="AJ9" s="24">
        <f t="shared" si="6"/>
        <v>4.604360238160103E-4</v>
      </c>
    </row>
    <row r="10" spans="1:36" x14ac:dyDescent="0.25">
      <c r="B10" s="20">
        <v>2019</v>
      </c>
      <c r="C10" s="23">
        <f>SUMIF('TB Res Predicted Monthly'!$C:$C,B10,'TB Res Predicted Monthly'!D:D)</f>
        <v>343618269.32084548</v>
      </c>
      <c r="D10" s="23">
        <f>SUMIF('TB Res Predicted Monthly'!$C:$C,B10,'TB Res Predicted Monthly'!W:W)</f>
        <v>344801941.32416916</v>
      </c>
      <c r="E10" s="24">
        <f t="shared" si="0"/>
        <v>3.4447295414856078E-3</v>
      </c>
      <c r="F10" s="24"/>
      <c r="G10" s="21">
        <v>2019</v>
      </c>
      <c r="H10" s="23">
        <f>SUMIF('TB GS&lt;50 Predicted Monthly'!C2:C130,G10,'TB GS&lt;50 Predicted Monthly'!D2:D130)</f>
        <v>149779955.81983829</v>
      </c>
      <c r="I10" s="23">
        <f>SUMIF('TB GS&lt;50 Predicted Monthly'!C2:C130,G10,'TB GS&lt;50 Predicted Monthly'!O2:O130)</f>
        <v>149691795.92391473</v>
      </c>
      <c r="J10" s="24">
        <f t="shared" si="1"/>
        <v>5.8859608711326749E-4</v>
      </c>
      <c r="L10" s="21">
        <v>2019</v>
      </c>
      <c r="M10" s="23">
        <f>SUMIF('TB GS&gt;50 Predicted Monthly'!$C:$C,L10,'TB GS&gt;50 Predicted Monthly'!D:D)</f>
        <v>272985775.00723153</v>
      </c>
      <c r="N10" s="23">
        <f>SUMIF('TB GS&gt;50 Predicted Monthly'!$C:$C,L10,'TB GS&gt;50 Predicted Monthly'!Q:Q)</f>
        <v>278835789.63498527</v>
      </c>
      <c r="O10" s="24">
        <f t="shared" si="2"/>
        <v>2.1429741632503614E-2</v>
      </c>
      <c r="Q10" s="20">
        <v>2019</v>
      </c>
      <c r="R10" s="23">
        <f>SUMIF('TB Int Predicted Monthly'!$C:$C,$Q10,'TB Int Predicted Monthly'!D:D)</f>
        <v>187192005.20434517</v>
      </c>
      <c r="S10" s="23">
        <f>SUMIF('TB Int Predicted Monthly'!$C:$C,$Q10,'TB Int Predicted Monthly'!M:M)</f>
        <v>183508659.33234203</v>
      </c>
      <c r="T10" s="24">
        <f>ABS(R10-S10)/R10</f>
        <v>1.967683324927404E-2</v>
      </c>
      <c r="U10" s="70"/>
      <c r="W10" s="20">
        <v>2019</v>
      </c>
      <c r="X10" s="23">
        <f>SUMIF('K Res Predicted Monthly'!$C:$C,W10,'K Res Predicted Monthly'!D:D)</f>
        <v>38462942.074438326</v>
      </c>
      <c r="Y10" s="23">
        <f>SUMIF('K Res Predicted Monthly'!$C:$C,W10,'K Res Predicted Monthly'!S:S)</f>
        <v>38515890.927376233</v>
      </c>
      <c r="Z10" s="24">
        <f t="shared" si="4"/>
        <v>1.3766199381064948E-3</v>
      </c>
      <c r="AA10" s="24"/>
      <c r="AB10" s="21">
        <v>2019</v>
      </c>
      <c r="AC10" s="23">
        <f>SUMIF('K GS&lt;50 Predicted Monthly'!C2:C130,AB10,'K GS&lt;50 Predicted Monthly'!D2:D130)</f>
        <v>23718189.578225523</v>
      </c>
      <c r="AD10" s="23">
        <f>SUMIF('K GS&lt;50 Predicted Monthly'!C2:C130,AB10,'K GS&lt;50 Predicted Monthly'!S2:S130)</f>
        <v>23903563.16160392</v>
      </c>
      <c r="AE10" s="24">
        <f t="shared" si="5"/>
        <v>7.8156717133494487E-3</v>
      </c>
      <c r="AG10" s="21">
        <v>2019</v>
      </c>
      <c r="AH10" s="23">
        <f>SUMIF('K GS&gt;50 Predicted Monthly'!$C:$C,AG10,'K GS&gt;50 Predicted Monthly'!D:D)</f>
        <v>40669317.779045515</v>
      </c>
      <c r="AI10" s="23">
        <f>SUMIF('K GS&gt;50 Predicted Monthly'!$C:$C,AG10,'K GS&gt;50 Predicted Monthly'!S:S)</f>
        <v>40260651.892575681</v>
      </c>
      <c r="AJ10" s="24">
        <f t="shared" si="6"/>
        <v>1.0048506067647754E-2</v>
      </c>
    </row>
    <row r="11" spans="1:36" x14ac:dyDescent="0.25">
      <c r="B11" s="21">
        <v>2020</v>
      </c>
      <c r="C11" s="23">
        <f>SUMIF('TB Res Predicted Monthly'!$C:$C,B11,'TB Res Predicted Monthly'!D:D)</f>
        <v>350761059.24954307</v>
      </c>
      <c r="D11" s="23">
        <f>SUMIF('TB Res Predicted Monthly'!$C:$C,B11,'TB Res Predicted Monthly'!W:W)</f>
        <v>353871857.25921667</v>
      </c>
      <c r="E11" s="24">
        <f t="shared" si="0"/>
        <v>8.8687097032070211E-3</v>
      </c>
      <c r="F11" s="24"/>
      <c r="G11" s="21">
        <v>2020</v>
      </c>
      <c r="H11" s="23">
        <f>SUMIF('TB GS&lt;50 Predicted Monthly'!C2:C131,G11,'TB GS&lt;50 Predicted Monthly'!D2:D131)</f>
        <v>138405778.44460011</v>
      </c>
      <c r="I11" s="23">
        <f>SUMIF('TB GS&lt;50 Predicted Monthly'!C2:C131,G11,'TB GS&lt;50 Predicted Monthly'!O2:O131)</f>
        <v>138946325.55374539</v>
      </c>
      <c r="J11" s="24">
        <f>ABS(H11-I11)/H11</f>
        <v>3.9055241422716273E-3</v>
      </c>
      <c r="L11" s="21">
        <v>2020</v>
      </c>
      <c r="M11" s="23">
        <f>SUMIF('TB GS&gt;50 Predicted Monthly'!$C:$C,L11,'TB GS&gt;50 Predicted Monthly'!D:D)</f>
        <v>250726874.64792144</v>
      </c>
      <c r="N11" s="23">
        <f>SUMIF('TB GS&gt;50 Predicted Monthly'!$C:$C,L11,'TB GS&gt;50 Predicted Monthly'!Q:Q)</f>
        <v>253910590.29832143</v>
      </c>
      <c r="O11" s="24">
        <f>ABS(M11-N11)/M11</f>
        <v>1.2697943349194841E-2</v>
      </c>
      <c r="Q11" s="21">
        <v>2020</v>
      </c>
      <c r="R11" s="23">
        <f>SUMIF('TB Int Predicted Monthly'!$C:$C,$Q11,'TB Int Predicted Monthly'!D:D)</f>
        <v>182616698.81670979</v>
      </c>
      <c r="S11" s="23">
        <f>SUMIF('TB Int Predicted Monthly'!$C:$C,$Q11,'TB Int Predicted Monthly'!M:M)</f>
        <v>184220059.91298753</v>
      </c>
      <c r="T11" s="24">
        <f>ABS(R11-S11)/R11</f>
        <v>8.7799259688021089E-3</v>
      </c>
      <c r="U11" s="70"/>
      <c r="W11" s="21">
        <v>2020</v>
      </c>
      <c r="X11" s="23">
        <f>SUMIF('K Res Predicted Monthly'!$C:$C,W11,'K Res Predicted Monthly'!D:D)</f>
        <v>39652404.029862307</v>
      </c>
      <c r="Y11" s="23">
        <f>SUMIF('K Res Predicted Monthly'!$C:$C,W11,'K Res Predicted Monthly'!S:S)</f>
        <v>40155910.878326908</v>
      </c>
      <c r="Z11" s="24">
        <f t="shared" si="4"/>
        <v>1.2698015688668175E-2</v>
      </c>
      <c r="AA11" s="24"/>
      <c r="AB11" s="21">
        <v>2020</v>
      </c>
      <c r="AC11" s="23">
        <f>SUMIF('K GS&lt;50 Predicted Monthly'!C2:C131,AB11,'K GS&lt;50 Predicted Monthly'!D2:D131)</f>
        <v>22161162.103725545</v>
      </c>
      <c r="AD11" s="23">
        <f>SUMIF('K GS&lt;50 Predicted Monthly'!C2:C131,AB11,'K GS&lt;50 Predicted Monthly'!S2:S131)</f>
        <v>22433736.808736134</v>
      </c>
      <c r="AE11" s="24">
        <f>ABS(AC11-AD11)/AC11</f>
        <v>1.2299657560140597E-2</v>
      </c>
      <c r="AG11" s="21">
        <v>2020</v>
      </c>
      <c r="AH11" s="23">
        <f>SUMIF('K GS&gt;50 Predicted Monthly'!$C:$C,AG11,'K GS&gt;50 Predicted Monthly'!D:D)</f>
        <v>36819867.485885218</v>
      </c>
      <c r="AI11" s="23">
        <f>SUMIF('K GS&gt;50 Predicted Monthly'!$C:$C,AG11,'K GS&gt;50 Predicted Monthly'!S:S)</f>
        <v>37076268.188076816</v>
      </c>
      <c r="AJ11" s="24">
        <f>ABS(AH11-AI11)/AH11</f>
        <v>6.9636508683766753E-3</v>
      </c>
    </row>
    <row r="12" spans="1:36" x14ac:dyDescent="0.25">
      <c r="B12" s="20">
        <v>2021</v>
      </c>
      <c r="C12" s="23">
        <f>SUMIF('TB Res Predicted Monthly'!$C:$C,B12,'TB Res Predicted Monthly'!D:D)</f>
        <v>354822225.63684469</v>
      </c>
      <c r="D12" s="23">
        <f>SUMIF('TB Res Predicted Monthly'!$C:$C,B12,'TB Res Predicted Monthly'!W:W)</f>
        <v>352471670.91898918</v>
      </c>
      <c r="E12" s="24">
        <f t="shared" si="0"/>
        <v>6.6245983143718599E-3</v>
      </c>
      <c r="F12" s="24"/>
      <c r="G12" s="20">
        <v>2021</v>
      </c>
      <c r="H12" s="23">
        <f>SUMIF('TB GS&lt;50 Predicted Monthly'!C2:C132,G12,'TB GS&lt;50 Predicted Monthly'!D2:D132)</f>
        <v>142264980.60163522</v>
      </c>
      <c r="I12" s="23">
        <f>SUMIF('TB GS&lt;50 Predicted Monthly'!C2:C132,G12,'TB GS&lt;50 Predicted Monthly'!O2:O132)</f>
        <v>141513166.29829445</v>
      </c>
      <c r="J12" s="24">
        <f>ABS(H12-I12)/H12</f>
        <v>5.2846055308998609E-3</v>
      </c>
      <c r="L12" s="20">
        <v>2021</v>
      </c>
      <c r="M12" s="23">
        <f>SUMIF('TB GS&gt;50 Predicted Monthly'!$C:$C,L12,'TB GS&gt;50 Predicted Monthly'!D:D)</f>
        <v>245959244.76573908</v>
      </c>
      <c r="N12" s="23">
        <f>SUMIF('TB GS&gt;50 Predicted Monthly'!$C:$C,L12,'TB GS&gt;50 Predicted Monthly'!Q:Q)</f>
        <v>247997150.80994558</v>
      </c>
      <c r="O12" s="24">
        <f>ABS(M12-N12)/M12</f>
        <v>8.2855435913680702E-3</v>
      </c>
      <c r="Q12" s="20">
        <v>2021</v>
      </c>
      <c r="R12" s="23">
        <f>SUMIF('TB Int Predicted Monthly'!$C:$C,$Q12,'TB Int Predicted Monthly'!D:D)</f>
        <v>179829646.62629327</v>
      </c>
      <c r="S12" s="23">
        <f>SUMIF('TB Int Predicted Monthly'!$C:$C,$Q12,'TB Int Predicted Monthly'!M:M)</f>
        <v>183508659.33234203</v>
      </c>
      <c r="T12" s="24">
        <f>ABS(R12-S12)/R12</f>
        <v>2.0458321389543566E-2</v>
      </c>
      <c r="U12" s="70"/>
      <c r="W12" s="20">
        <v>2021</v>
      </c>
      <c r="X12" s="23">
        <f>SUMIF('K Res Predicted Monthly'!$C:$C,W12,'K Res Predicted Monthly'!D:D)</f>
        <v>40202250.044110753</v>
      </c>
      <c r="Y12" s="23">
        <f>SUMIF('K Res Predicted Monthly'!$C:$C,W12,'K Res Predicted Monthly'!S:S)</f>
        <v>39903544.395037673</v>
      </c>
      <c r="Z12" s="24">
        <f t="shared" si="4"/>
        <v>7.430072912469653E-3</v>
      </c>
      <c r="AA12" s="24"/>
      <c r="AB12" s="20">
        <v>2021</v>
      </c>
      <c r="AC12" s="23">
        <f>SUMIF('K GS&lt;50 Predicted Monthly'!C2:C132,AB12,'K GS&lt;50 Predicted Monthly'!D2:D132)</f>
        <v>22441312.773364581</v>
      </c>
      <c r="AD12" s="23">
        <f>SUMIF('K GS&lt;50 Predicted Monthly'!C2:C132,AB12,'K GS&lt;50 Predicted Monthly'!S2:S132)</f>
        <v>22490798.665304687</v>
      </c>
      <c r="AE12" s="24">
        <f>ABS(AC12-AD12)/AC12</f>
        <v>2.205124648449271E-3</v>
      </c>
      <c r="AG12" s="20">
        <v>2021</v>
      </c>
      <c r="AH12" s="23">
        <f>SUMIF('K GS&gt;50 Predicted Monthly'!$C:$C,AG12,'K GS&gt;50 Predicted Monthly'!D:D)</f>
        <v>36663703.12277589</v>
      </c>
      <c r="AI12" s="23">
        <f>SUMIF('K GS&gt;50 Predicted Monthly'!$C:$C,AG12,'K GS&gt;50 Predicted Monthly'!S:S)</f>
        <v>36600349.826962672</v>
      </c>
      <c r="AJ12" s="24">
        <f>ABS(AH12-AI12)/AH12</f>
        <v>1.7279568187934078E-3</v>
      </c>
    </row>
    <row r="13" spans="1:36" x14ac:dyDescent="0.25">
      <c r="B13" s="20">
        <v>2022</v>
      </c>
      <c r="C13" s="23">
        <f>SUMIF('TB Res Predicted Monthly'!$C:$C,B13,'TB Res Predicted Monthly'!D:D)</f>
        <v>360504713.17816448</v>
      </c>
      <c r="D13" s="23">
        <f>SUMIF('TB Res Predicted Monthly'!$C:$C,B13,'TB Res Predicted Monthly'!W:W)</f>
        <v>358349086.6343233</v>
      </c>
      <c r="E13" s="24">
        <f t="shared" si="0"/>
        <v>5.9794684092683535E-3</v>
      </c>
      <c r="F13" s="24"/>
      <c r="G13" s="21">
        <v>2022</v>
      </c>
      <c r="H13" s="23">
        <f>SUMIF('TB GS&lt;50 Predicted Monthly'!C2:C133,G13,'TB GS&lt;50 Predicted Monthly'!D2:D133)</f>
        <v>151905690.03832227</v>
      </c>
      <c r="I13" s="23">
        <f>SUMIF('TB GS&lt;50 Predicted Monthly'!C2:C133,G13,'TB GS&lt;50 Predicted Monthly'!O2:O133)</f>
        <v>152349320.6302917</v>
      </c>
      <c r="J13" s="24">
        <f>ABS(H13-I13)/H13</f>
        <v>2.9204343290729451E-3</v>
      </c>
      <c r="L13" s="21">
        <v>2022</v>
      </c>
      <c r="M13" s="23">
        <f>SUMIF('TB GS&gt;50 Predicted Monthly'!$C:$C,L13,'TB GS&gt;50 Predicted Monthly'!D:D)</f>
        <v>257565064.73954856</v>
      </c>
      <c r="N13" s="23">
        <f>SUMIF('TB GS&gt;50 Predicted Monthly'!$C:$C,L13,'TB GS&gt;50 Predicted Monthly'!Q:Q)</f>
        <v>257357551.96486583</v>
      </c>
      <c r="O13" s="24">
        <f>ABS(M13-N13)/M13</f>
        <v>8.0567127724627053E-4</v>
      </c>
      <c r="Q13" s="20">
        <v>2022</v>
      </c>
      <c r="R13" s="23">
        <f>SUMIF('TB Int Predicted Monthly'!$C:$C,$Q13,'TB Int Predicted Monthly'!D:D)</f>
        <v>179105695.6854223</v>
      </c>
      <c r="S13" s="23">
        <f>SUMIF('TB Int Predicted Monthly'!$C:$C,$Q13,'TB Int Predicted Monthly'!M:M)</f>
        <v>183508659.33234203</v>
      </c>
      <c r="T13" s="24">
        <f>ABS(R13-S13)/R13</f>
        <v>2.4583046508208233E-2</v>
      </c>
      <c r="U13" s="70"/>
      <c r="W13" s="20">
        <v>2022</v>
      </c>
      <c r="X13" s="23">
        <f>SUMIF('K Res Predicted Monthly'!$C:$C,W13,'K Res Predicted Monthly'!D:D)</f>
        <v>41242678.456682585</v>
      </c>
      <c r="Y13" s="23">
        <f>SUMIF('K Res Predicted Monthly'!$C:$C,W13,'K Res Predicted Monthly'!S:S)</f>
        <v>40565074.519770838</v>
      </c>
      <c r="Z13" s="24">
        <f t="shared" si="4"/>
        <v>1.6429678242731931E-2</v>
      </c>
      <c r="AA13" s="24"/>
      <c r="AB13" s="21">
        <v>2022</v>
      </c>
      <c r="AC13" s="23">
        <f>SUMIF('K GS&lt;50 Predicted Monthly'!C2:C133,AB13,'K GS&lt;50 Predicted Monthly'!D2:D133)</f>
        <v>24079914.473629601</v>
      </c>
      <c r="AD13" s="23">
        <f>SUMIF('K GS&lt;50 Predicted Monthly'!C2:C133,AB13,'K GS&lt;50 Predicted Monthly'!S2:S133)</f>
        <v>23777208.38731017</v>
      </c>
      <c r="AE13" s="24">
        <f>ABS(AC13-AD13)/AC13</f>
        <v>1.257089540957179E-2</v>
      </c>
      <c r="AG13" s="21">
        <v>2022</v>
      </c>
      <c r="AH13" s="23">
        <f>SUMIF('K GS&gt;50 Predicted Monthly'!$C:$C,AG13,'K GS&gt;50 Predicted Monthly'!D:D)</f>
        <v>37938662.652175017</v>
      </c>
      <c r="AI13" s="23">
        <f>SUMIF('K GS&gt;50 Predicted Monthly'!$C:$C,AG13,'K GS&gt;50 Predicted Monthly'!S:S)</f>
        <v>38207296.942309245</v>
      </c>
      <c r="AJ13" s="24">
        <f>ABS(AH13-AI13)/AH13</f>
        <v>7.0807527560233603E-3</v>
      </c>
    </row>
    <row r="14" spans="1:36" x14ac:dyDescent="0.25">
      <c r="B14" s="72" t="s">
        <v>1</v>
      </c>
      <c r="C14" s="70">
        <f>SUM(C4:C13)</f>
        <v>3426973289.8800902</v>
      </c>
      <c r="D14" s="70">
        <f>SUM(D4:D13)</f>
        <v>3425579906.149889</v>
      </c>
      <c r="E14" s="71">
        <f t="shared" si="0"/>
        <v>4.0659311069506435E-4</v>
      </c>
      <c r="F14" s="24"/>
      <c r="G14" s="72" t="s">
        <v>1</v>
      </c>
      <c r="H14" s="70">
        <f>SUM(H4:H13)</f>
        <v>1440380290.0835519</v>
      </c>
      <c r="I14" s="70">
        <f>SUM(I4:I13)</f>
        <v>1440144283.5913136</v>
      </c>
      <c r="J14" s="71">
        <f>ABS(H14-I14)/H14</f>
        <v>1.6385012615286007E-4</v>
      </c>
      <c r="L14" s="72" t="s">
        <v>1</v>
      </c>
      <c r="M14" s="70">
        <f>SUM(M4:M13)</f>
        <v>2703561939.2167263</v>
      </c>
      <c r="N14" s="70">
        <f>SUM(N4:N13)</f>
        <v>2704901612.3998227</v>
      </c>
      <c r="O14" s="71">
        <f>ABS(M14-N14)/M14</f>
        <v>4.9552154277054874E-4</v>
      </c>
      <c r="Q14" s="72" t="s">
        <v>1</v>
      </c>
      <c r="R14" s="70">
        <f>SUM(R4:R13)</f>
        <v>1907938723.3836699</v>
      </c>
      <c r="S14" s="70">
        <f>SUM(S4:S13)</f>
        <v>1899586683.311511</v>
      </c>
      <c r="T14" s="71">
        <f t="shared" si="3"/>
        <v>4.3775200795478017E-3</v>
      </c>
      <c r="U14" s="70"/>
      <c r="W14" s="72" t="s">
        <v>1</v>
      </c>
      <c r="X14" s="70">
        <f>SUM(X4:X13)</f>
        <v>382504450.63006359</v>
      </c>
      <c r="Y14" s="70">
        <f>SUM(Y4:Y13)</f>
        <v>382567115.66104496</v>
      </c>
      <c r="Z14" s="71">
        <f t="shared" si="4"/>
        <v>1.6382824011103571E-4</v>
      </c>
      <c r="AA14" s="24"/>
      <c r="AB14" s="72" t="s">
        <v>1</v>
      </c>
      <c r="AC14" s="70">
        <f>SUM(AC4:AC13)</f>
        <v>232607633.89334816</v>
      </c>
      <c r="AD14" s="70">
        <f>SUM(AD4:AD13)</f>
        <v>232719930.79740971</v>
      </c>
      <c r="AE14" s="71">
        <f>ABS(AC14-AD14)/AC14</f>
        <v>4.8277394074282444E-4</v>
      </c>
      <c r="AG14" s="72" t="s">
        <v>1</v>
      </c>
      <c r="AH14" s="70">
        <f>SUM(AH4:AH13)</f>
        <v>396414055.84259027</v>
      </c>
      <c r="AI14" s="70">
        <f>SUM(AI4:AI13)</f>
        <v>396412207.25675809</v>
      </c>
      <c r="AJ14" s="71">
        <f>ABS(AH14-AI14)/AH14</f>
        <v>4.6632701462852187E-6</v>
      </c>
    </row>
    <row r="15" spans="1:36" x14ac:dyDescent="0.25">
      <c r="B15" s="20"/>
      <c r="C15" s="20"/>
      <c r="D15" s="20"/>
      <c r="E15" s="20"/>
      <c r="F15" s="20"/>
      <c r="G15" s="20"/>
      <c r="H15" s="20"/>
      <c r="I15" s="20"/>
      <c r="J15" s="20"/>
      <c r="Q15" s="20"/>
      <c r="R15" s="20"/>
      <c r="S15" s="72"/>
      <c r="T15" s="70"/>
      <c r="U15" s="7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36" x14ac:dyDescent="0.25">
      <c r="B16" s="280" t="s">
        <v>81</v>
      </c>
      <c r="C16" s="280"/>
      <c r="D16" s="280"/>
      <c r="E16" s="25">
        <f>AVERAGE(E4:E13)</f>
        <v>6.0292493063835856E-3</v>
      </c>
      <c r="F16" s="25"/>
      <c r="G16" s="280" t="s">
        <v>81</v>
      </c>
      <c r="H16" s="280"/>
      <c r="I16" s="280"/>
      <c r="J16" s="25">
        <f>AVERAGE(J4:J13)</f>
        <v>3.8781958575291623E-3</v>
      </c>
      <c r="L16" s="280" t="s">
        <v>81</v>
      </c>
      <c r="M16" s="280"/>
      <c r="N16" s="280"/>
      <c r="O16" s="25">
        <f>AVERAGE(O4:O13)</f>
        <v>8.8830286818754149E-3</v>
      </c>
      <c r="Q16" s="280" t="s">
        <v>81</v>
      </c>
      <c r="R16" s="280"/>
      <c r="S16" s="280"/>
      <c r="T16" s="25">
        <f>AVERAGE(T4:T13)</f>
        <v>2.3884157443446435E-2</v>
      </c>
      <c r="U16" s="70"/>
      <c r="W16" s="280" t="s">
        <v>81</v>
      </c>
      <c r="X16" s="280"/>
      <c r="Y16" s="280"/>
      <c r="Z16" s="25">
        <f>AVERAGE(Z4:Z13)</f>
        <v>1.5264229371086435E-2</v>
      </c>
      <c r="AA16" s="25"/>
      <c r="AB16" s="280" t="s">
        <v>81</v>
      </c>
      <c r="AC16" s="280"/>
      <c r="AD16" s="280"/>
      <c r="AE16" s="25">
        <f>AVERAGE(AE4:AE13)</f>
        <v>1.672358123182691E-2</v>
      </c>
      <c r="AG16" s="280" t="s">
        <v>81</v>
      </c>
      <c r="AH16" s="280"/>
      <c r="AI16" s="280"/>
      <c r="AJ16" s="25">
        <f>AVERAGE(AJ4:AJ13)</f>
        <v>7.7766047263993655E-3</v>
      </c>
    </row>
    <row r="17" spans="2:36" x14ac:dyDescent="0.25">
      <c r="B17" s="280" t="s">
        <v>82</v>
      </c>
      <c r="C17" s="280"/>
      <c r="D17" s="280"/>
      <c r="E17" s="25">
        <f>'TB Res Predicted Monthly'!Y122</f>
        <v>1.9127857011029939E-2</v>
      </c>
      <c r="F17" s="25"/>
      <c r="G17" s="280" t="s">
        <v>82</v>
      </c>
      <c r="H17" s="280"/>
      <c r="I17" s="280"/>
      <c r="J17" s="25">
        <f>'TB GS&lt;50 Predicted Monthly'!Q122</f>
        <v>2.2653707285730552E-2</v>
      </c>
      <c r="L17" s="280" t="s">
        <v>82</v>
      </c>
      <c r="M17" s="280"/>
      <c r="N17" s="280"/>
      <c r="O17" s="25">
        <f>'TB GS&gt;50 Predicted Monthly'!S122</f>
        <v>1.8487223658012562E-2</v>
      </c>
      <c r="Q17" s="280" t="s">
        <v>82</v>
      </c>
      <c r="R17" s="280"/>
      <c r="S17" s="280"/>
      <c r="T17" s="25">
        <f>'TB Int Predicted Monthly'!O122</f>
        <v>4.1925131785551649E-2</v>
      </c>
      <c r="U17" s="70"/>
      <c r="W17" s="280" t="s">
        <v>82</v>
      </c>
      <c r="X17" s="280"/>
      <c r="Y17" s="280"/>
      <c r="Z17" s="25">
        <f>'K Res Predicted Monthly'!U122</f>
        <v>2.6734064472776282E-2</v>
      </c>
      <c r="AA17" s="25"/>
      <c r="AB17" s="280" t="s">
        <v>82</v>
      </c>
      <c r="AC17" s="280"/>
      <c r="AD17" s="280"/>
      <c r="AE17" s="25">
        <f>'K GS&lt;50 Predicted Monthly'!U122</f>
        <v>2.5666954128067757E-2</v>
      </c>
      <c r="AG17" s="280" t="s">
        <v>82</v>
      </c>
      <c r="AH17" s="280"/>
      <c r="AI17" s="280"/>
      <c r="AJ17" s="25">
        <f>'K GS&gt;50 Predicted Monthly'!U122</f>
        <v>1.9232495044156306E-2</v>
      </c>
    </row>
    <row r="18" spans="2:36" x14ac:dyDescent="0.25">
      <c r="S18" s="72"/>
      <c r="T18" s="70"/>
      <c r="U18" s="70"/>
    </row>
    <row r="19" spans="2:36" x14ac:dyDescent="0.25">
      <c r="S19" s="72"/>
      <c r="T19" s="70"/>
      <c r="U19" s="70"/>
    </row>
    <row r="20" spans="2:36" x14ac:dyDescent="0.25">
      <c r="S20" s="72"/>
      <c r="T20" s="70"/>
      <c r="U20" s="70"/>
    </row>
    <row r="21" spans="2:36" x14ac:dyDescent="0.25">
      <c r="L21" s="20"/>
      <c r="M21" s="23"/>
      <c r="N21" s="23"/>
      <c r="O21" s="24"/>
      <c r="S21" s="72"/>
      <c r="T21" s="70"/>
      <c r="U21" s="70"/>
      <c r="AG21" s="20"/>
      <c r="AH21" s="23"/>
      <c r="AI21" s="23"/>
      <c r="AJ21" s="24"/>
    </row>
    <row r="22" spans="2:36" x14ac:dyDescent="0.25">
      <c r="L22" s="20"/>
      <c r="M22" s="20"/>
      <c r="N22" s="20"/>
      <c r="O22" s="20"/>
      <c r="S22" s="72"/>
      <c r="T22" s="70"/>
      <c r="U22" s="70"/>
      <c r="AG22" s="20"/>
      <c r="AH22" s="20"/>
      <c r="AI22" s="20"/>
      <c r="AJ22" s="20"/>
    </row>
    <row r="23" spans="2:36" x14ac:dyDescent="0.25">
      <c r="S23" s="72"/>
      <c r="T23" s="70"/>
      <c r="U23" s="70"/>
    </row>
    <row r="24" spans="2:36" x14ac:dyDescent="0.25">
      <c r="S24" s="72"/>
      <c r="T24" s="70"/>
      <c r="U24" s="70"/>
    </row>
    <row r="25" spans="2:36" x14ac:dyDescent="0.25">
      <c r="S25" s="72"/>
      <c r="T25" s="70"/>
      <c r="U25" s="70"/>
    </row>
    <row r="26" spans="2:36" x14ac:dyDescent="0.25">
      <c r="S26" s="72"/>
      <c r="T26" s="70"/>
      <c r="U26" s="70"/>
    </row>
    <row r="27" spans="2:36" x14ac:dyDescent="0.25">
      <c r="S27" s="72"/>
      <c r="T27" s="70"/>
      <c r="U27" s="70"/>
    </row>
    <row r="28" spans="2:36" x14ac:dyDescent="0.25">
      <c r="S28" s="72"/>
      <c r="T28" s="70"/>
      <c r="U28" s="70"/>
    </row>
    <row r="29" spans="2:36" x14ac:dyDescent="0.25">
      <c r="S29" s="72"/>
      <c r="T29" s="70"/>
      <c r="U29" s="70"/>
    </row>
    <row r="30" spans="2:36" x14ac:dyDescent="0.25">
      <c r="S30" s="72"/>
      <c r="T30" s="70"/>
      <c r="U30" s="70"/>
    </row>
    <row r="31" spans="2:36" x14ac:dyDescent="0.25">
      <c r="S31" s="72"/>
      <c r="T31" s="70"/>
      <c r="U31" s="70"/>
    </row>
    <row r="32" spans="2:36" x14ac:dyDescent="0.25">
      <c r="S32" s="72"/>
      <c r="T32" s="70"/>
      <c r="U32" s="70"/>
    </row>
    <row r="33" spans="2:21" x14ac:dyDescent="0.25">
      <c r="S33" s="72"/>
      <c r="T33" s="70"/>
      <c r="U33" s="70"/>
    </row>
    <row r="34" spans="2:21" x14ac:dyDescent="0.25">
      <c r="S34" s="72"/>
      <c r="T34" s="70"/>
      <c r="U34" s="70"/>
    </row>
    <row r="35" spans="2:21" x14ac:dyDescent="0.25">
      <c r="S35" s="72"/>
      <c r="T35" s="70"/>
      <c r="U35" s="70"/>
    </row>
    <row r="36" spans="2:21" x14ac:dyDescent="0.25">
      <c r="S36" s="72"/>
      <c r="T36" s="70"/>
      <c r="U36" s="70"/>
    </row>
    <row r="37" spans="2:21" x14ac:dyDescent="0.25">
      <c r="B37" s="20"/>
      <c r="C37" s="281"/>
      <c r="D37" s="281"/>
      <c r="E37" s="21"/>
      <c r="F37" s="21"/>
      <c r="G37" s="20"/>
      <c r="H37" s="282"/>
      <c r="I37" s="281"/>
      <c r="J37" s="21"/>
      <c r="L37" s="20"/>
      <c r="M37" s="282"/>
      <c r="N37" s="281"/>
      <c r="O37" s="21"/>
      <c r="S37" s="72"/>
      <c r="T37" s="70"/>
      <c r="U37" s="70"/>
    </row>
    <row r="38" spans="2:21" x14ac:dyDescent="0.25">
      <c r="B38" s="21"/>
      <c r="C38" s="21"/>
      <c r="D38" s="22"/>
      <c r="E38" s="21"/>
      <c r="F38" s="21"/>
      <c r="G38" s="21"/>
      <c r="H38" s="21"/>
      <c r="I38" s="22"/>
      <c r="J38" s="21"/>
      <c r="L38" s="21"/>
      <c r="M38" s="21"/>
      <c r="N38" s="22"/>
      <c r="O38" s="21"/>
      <c r="S38" s="72"/>
      <c r="T38" s="70"/>
      <c r="U38" s="70"/>
    </row>
    <row r="39" spans="2:21" x14ac:dyDescent="0.25">
      <c r="S39" s="72"/>
      <c r="T39" s="70"/>
      <c r="U39" s="70"/>
    </row>
    <row r="40" spans="2:21" x14ac:dyDescent="0.25">
      <c r="S40" s="72"/>
      <c r="T40" s="70"/>
      <c r="U40" s="70"/>
    </row>
    <row r="41" spans="2:21" x14ac:dyDescent="0.25">
      <c r="S41" s="72"/>
      <c r="T41" s="70"/>
      <c r="U41" s="70"/>
    </row>
    <row r="42" spans="2:21" x14ac:dyDescent="0.25">
      <c r="S42" s="72"/>
      <c r="T42" s="70"/>
      <c r="U42" s="70"/>
    </row>
    <row r="43" spans="2:21" x14ac:dyDescent="0.25">
      <c r="S43" s="72"/>
      <c r="T43" s="70"/>
      <c r="U43" s="70"/>
    </row>
    <row r="44" spans="2:21" x14ac:dyDescent="0.25">
      <c r="S44" s="72"/>
      <c r="T44" s="70"/>
      <c r="U44" s="70"/>
    </row>
    <row r="45" spans="2:21" x14ac:dyDescent="0.25">
      <c r="S45" s="72"/>
      <c r="T45" s="70"/>
      <c r="U45" s="70"/>
    </row>
    <row r="46" spans="2:21" x14ac:dyDescent="0.25">
      <c r="S46" s="72"/>
      <c r="T46" s="70"/>
      <c r="U46" s="70"/>
    </row>
    <row r="47" spans="2:21" x14ac:dyDescent="0.25">
      <c r="S47" s="72"/>
      <c r="T47" s="70"/>
      <c r="U47" s="70"/>
    </row>
    <row r="48" spans="2:21" x14ac:dyDescent="0.25">
      <c r="S48" s="72"/>
      <c r="T48" s="70"/>
      <c r="U48" s="70"/>
    </row>
    <row r="49" spans="19:21" x14ac:dyDescent="0.25">
      <c r="S49" s="72"/>
      <c r="T49" s="70"/>
      <c r="U49" s="70"/>
    </row>
    <row r="50" spans="19:21" x14ac:dyDescent="0.25">
      <c r="S50" s="72"/>
      <c r="T50" s="70"/>
      <c r="U50" s="70"/>
    </row>
    <row r="51" spans="19:21" x14ac:dyDescent="0.25">
      <c r="S51" s="72"/>
      <c r="T51" s="70"/>
      <c r="U51" s="70"/>
    </row>
    <row r="52" spans="19:21" x14ac:dyDescent="0.25">
      <c r="S52" s="72"/>
      <c r="T52" s="70"/>
      <c r="U52" s="70"/>
    </row>
    <row r="53" spans="19:21" x14ac:dyDescent="0.25">
      <c r="S53" s="72"/>
      <c r="T53" s="70"/>
      <c r="U53" s="70"/>
    </row>
    <row r="54" spans="19:21" x14ac:dyDescent="0.25">
      <c r="S54" s="72"/>
      <c r="T54" s="70"/>
      <c r="U54" s="70"/>
    </row>
    <row r="55" spans="19:21" x14ac:dyDescent="0.25">
      <c r="S55" s="72"/>
      <c r="T55" s="70"/>
      <c r="U55" s="70"/>
    </row>
    <row r="56" spans="19:21" x14ac:dyDescent="0.25">
      <c r="S56" s="72"/>
      <c r="T56" s="70"/>
      <c r="U56" s="70"/>
    </row>
    <row r="57" spans="19:21" x14ac:dyDescent="0.25">
      <c r="S57" s="72"/>
      <c r="T57" s="70"/>
      <c r="U57" s="70"/>
    </row>
    <row r="58" spans="19:21" x14ac:dyDescent="0.25">
      <c r="S58" s="72"/>
      <c r="T58" s="70"/>
      <c r="U58" s="70"/>
    </row>
    <row r="59" spans="19:21" x14ac:dyDescent="0.25">
      <c r="S59" s="72"/>
      <c r="T59" s="70"/>
      <c r="U59" s="70"/>
    </row>
    <row r="60" spans="19:21" x14ac:dyDescent="0.25">
      <c r="S60" s="72"/>
      <c r="T60" s="70"/>
      <c r="U60" s="70"/>
    </row>
    <row r="61" spans="19:21" x14ac:dyDescent="0.25">
      <c r="S61" s="72"/>
      <c r="T61" s="70"/>
      <c r="U61" s="70"/>
    </row>
    <row r="62" spans="19:21" x14ac:dyDescent="0.25">
      <c r="S62" s="72"/>
      <c r="T62" s="70"/>
      <c r="U62" s="70"/>
    </row>
    <row r="63" spans="19:21" x14ac:dyDescent="0.25">
      <c r="S63" s="72"/>
      <c r="T63" s="70"/>
      <c r="U63" s="70"/>
    </row>
    <row r="64" spans="19:21" x14ac:dyDescent="0.25">
      <c r="S64" s="72"/>
      <c r="T64" s="70"/>
      <c r="U64" s="70"/>
    </row>
    <row r="65" spans="1:21" x14ac:dyDescent="0.25">
      <c r="S65" s="72"/>
      <c r="T65" s="70"/>
      <c r="U65" s="70"/>
    </row>
    <row r="66" spans="1:21" x14ac:dyDescent="0.25">
      <c r="S66" s="72"/>
      <c r="T66" s="70"/>
      <c r="U66" s="70"/>
    </row>
    <row r="67" spans="1:21" x14ac:dyDescent="0.25">
      <c r="S67" s="72"/>
      <c r="T67" s="70"/>
      <c r="U67" s="70"/>
    </row>
    <row r="68" spans="1:21" x14ac:dyDescent="0.25">
      <c r="S68" s="72"/>
      <c r="T68" s="70"/>
      <c r="U68" s="70"/>
    </row>
    <row r="69" spans="1:21" x14ac:dyDescent="0.25">
      <c r="S69" s="72"/>
      <c r="T69" s="70"/>
      <c r="U69" s="70"/>
    </row>
    <row r="70" spans="1:21" x14ac:dyDescent="0.25">
      <c r="S70" s="72"/>
      <c r="T70" s="70"/>
      <c r="U70" s="70"/>
    </row>
    <row r="71" spans="1:21" x14ac:dyDescent="0.25">
      <c r="S71" s="72"/>
      <c r="T71" s="70"/>
      <c r="U71" s="70"/>
    </row>
    <row r="72" spans="1:21" x14ac:dyDescent="0.25">
      <c r="B72" s="20"/>
      <c r="C72" s="281" t="s">
        <v>77</v>
      </c>
      <c r="D72" s="281"/>
      <c r="E72" s="21" t="s">
        <v>78</v>
      </c>
      <c r="F72" s="21"/>
      <c r="G72" s="20"/>
      <c r="H72" s="282" t="s">
        <v>84</v>
      </c>
      <c r="I72" s="281"/>
      <c r="J72" s="21" t="s">
        <v>78</v>
      </c>
      <c r="S72" s="72"/>
      <c r="T72" s="70"/>
      <c r="U72" s="70"/>
    </row>
    <row r="73" spans="1:21" x14ac:dyDescent="0.25">
      <c r="B73" s="21" t="s">
        <v>29</v>
      </c>
      <c r="C73" s="21" t="s">
        <v>79</v>
      </c>
      <c r="D73" s="22" t="s">
        <v>51</v>
      </c>
      <c r="E73" s="21" t="s">
        <v>80</v>
      </c>
      <c r="F73" s="21"/>
      <c r="G73" s="21" t="s">
        <v>29</v>
      </c>
      <c r="H73" s="21" t="s">
        <v>79</v>
      </c>
      <c r="I73" s="22" t="s">
        <v>51</v>
      </c>
      <c r="J73" s="21" t="s">
        <v>80</v>
      </c>
      <c r="S73" s="72"/>
      <c r="T73" s="70"/>
      <c r="U73" s="70"/>
    </row>
    <row r="74" spans="1:21" x14ac:dyDescent="0.25">
      <c r="B74" s="20">
        <v>2010</v>
      </c>
      <c r="C74" s="23">
        <v>264765478.77365178</v>
      </c>
      <c r="D74" s="23" t="e">
        <v>#REF!</v>
      </c>
      <c r="E74" s="24" t="e">
        <f>ABS(C74-D74)/C74</f>
        <v>#REF!</v>
      </c>
      <c r="F74" s="24"/>
      <c r="G74" s="20">
        <v>2010</v>
      </c>
      <c r="H74" s="23">
        <f>SUMIF('TB GS&lt;50 Predicted Monthly'!$C:$C,G74,'TB GS&lt;50 Predicted Monthly'!D:D)</f>
        <v>0</v>
      </c>
      <c r="I74" s="23">
        <f>SUMIF('TB GS&lt;50 Predicted Monthly'!$C:$C,G74,'TB GS&lt;50 Predicted Monthly'!O:O)</f>
        <v>0</v>
      </c>
      <c r="J74" s="24" t="e">
        <f t="shared" ref="J74:J83" si="7">ABS(H74-I74)/H74</f>
        <v>#DIV/0!</v>
      </c>
      <c r="S74" s="72"/>
      <c r="T74" s="70"/>
      <c r="U74" s="70"/>
    </row>
    <row r="75" spans="1:21" x14ac:dyDescent="0.25">
      <c r="B75" s="21">
        <v>2011</v>
      </c>
      <c r="C75" s="23">
        <v>258092089.49168485</v>
      </c>
      <c r="D75" s="23" t="e">
        <v>#REF!</v>
      </c>
      <c r="E75" s="24" t="e">
        <f>ABS(C75-D75)/C75</f>
        <v>#REF!</v>
      </c>
      <c r="F75" s="24"/>
      <c r="G75" s="21">
        <v>2011</v>
      </c>
      <c r="H75" s="23">
        <f>SUMIF('TB GS&lt;50 Predicted Monthly'!$C:$C,G75,'TB GS&lt;50 Predicted Monthly'!D:D)</f>
        <v>0</v>
      </c>
      <c r="I75" s="23">
        <f>SUMIF('TB GS&lt;50 Predicted Monthly'!$C:$C,G75,'TB GS&lt;50 Predicted Monthly'!O:O)</f>
        <v>0</v>
      </c>
      <c r="J75" s="24" t="e">
        <f t="shared" si="7"/>
        <v>#DIV/0!</v>
      </c>
      <c r="S75" s="72"/>
      <c r="T75" s="70"/>
      <c r="U75" s="70"/>
    </row>
    <row r="76" spans="1:21" x14ac:dyDescent="0.25">
      <c r="B76" s="20">
        <v>2012</v>
      </c>
      <c r="C76" s="23">
        <v>257869306.08309445</v>
      </c>
      <c r="D76" s="23">
        <v>266255858.68528369</v>
      </c>
      <c r="E76" s="24">
        <f>ABS(C76-D76)/C76</f>
        <v>3.2522492612931622E-2</v>
      </c>
      <c r="F76" s="24"/>
      <c r="G76" s="20">
        <v>2012</v>
      </c>
      <c r="H76" s="23">
        <f>SUMIF('TB GS&lt;50 Predicted Monthly'!$C:$C,G76,'TB GS&lt;50 Predicted Monthly'!D:D)</f>
        <v>0</v>
      </c>
      <c r="I76" s="23">
        <f>SUMIF('TB GS&lt;50 Predicted Monthly'!$C:$C,G76,'TB GS&lt;50 Predicted Monthly'!O:O)</f>
        <v>0</v>
      </c>
      <c r="J76" s="24" t="e">
        <f t="shared" si="7"/>
        <v>#DIV/0!</v>
      </c>
      <c r="S76" s="72"/>
      <c r="T76" s="70"/>
      <c r="U76" s="70"/>
    </row>
    <row r="77" spans="1:21" x14ac:dyDescent="0.25">
      <c r="B77" s="21">
        <v>2013</v>
      </c>
      <c r="C77" s="23">
        <v>257847061.41083631</v>
      </c>
      <c r="D77" s="23">
        <v>271229325.57173938</v>
      </c>
      <c r="E77" s="24">
        <f>ABS(C77-D77)/C77</f>
        <v>5.1900006490982108E-2</v>
      </c>
      <c r="F77" s="24"/>
      <c r="G77" s="21">
        <v>2013</v>
      </c>
      <c r="H77" s="23">
        <f>SUMIF('TB GS&lt;50 Predicted Monthly'!$C:$C,G77,'TB GS&lt;50 Predicted Monthly'!D:D)</f>
        <v>138790367.02359673</v>
      </c>
      <c r="I77" s="23">
        <f>SUMIF('TB GS&lt;50 Predicted Monthly'!$C:$C,G77,'TB GS&lt;50 Predicted Monthly'!O:O)</f>
        <v>138623526.43183342</v>
      </c>
      <c r="J77" s="24">
        <f t="shared" si="7"/>
        <v>1.2021049827971983E-3</v>
      </c>
      <c r="S77" s="72"/>
      <c r="T77" s="70"/>
      <c r="U77" s="70"/>
    </row>
    <row r="78" spans="1:21" x14ac:dyDescent="0.25">
      <c r="A78" t="s">
        <v>146</v>
      </c>
      <c r="B78" s="20">
        <v>2014</v>
      </c>
      <c r="C78" s="23">
        <v>252161003.50009099</v>
      </c>
      <c r="D78" s="23">
        <v>265448697.58820805</v>
      </c>
      <c r="E78" s="24">
        <f>ABS(C78-D78)/C78</f>
        <v>5.2695277634839631E-2</v>
      </c>
      <c r="F78" s="24"/>
      <c r="G78" s="20">
        <v>2014</v>
      </c>
      <c r="H78" s="23">
        <f>SUMIF('TB GS&lt;50 Predicted Monthly'!$C:$C,G78,'TB GS&lt;50 Predicted Monthly'!D:D)</f>
        <v>143144514.91851586</v>
      </c>
      <c r="I78" s="23">
        <f>SUMIF('TB GS&lt;50 Predicted Monthly'!$C:$C,G78,'TB GS&lt;50 Predicted Monthly'!O:O)</f>
        <v>142895154.21525961</v>
      </c>
      <c r="J78" s="24">
        <f t="shared" si="7"/>
        <v>1.742020666304933E-3</v>
      </c>
      <c r="S78" s="72"/>
      <c r="T78" s="70"/>
      <c r="U78" s="70"/>
    </row>
    <row r="79" spans="1:21" x14ac:dyDescent="0.25">
      <c r="B79" s="21">
        <v>2015</v>
      </c>
      <c r="C79" s="23">
        <v>252472940.02763164</v>
      </c>
      <c r="D79" s="23">
        <v>264977411.57197857</v>
      </c>
      <c r="E79" s="24">
        <f t="shared" ref="E79:E84" si="8">ABS(C79-D79)/C79</f>
        <v>4.9527967405054933E-2</v>
      </c>
      <c r="F79" s="24"/>
      <c r="G79" s="21">
        <v>2015</v>
      </c>
      <c r="H79" s="23">
        <f>SUMIF('TB GS&lt;50 Predicted Monthly'!$C:$C,G79,'TB GS&lt;50 Predicted Monthly'!D:D)</f>
        <v>141961561.15831631</v>
      </c>
      <c r="I79" s="23">
        <f>SUMIF('TB GS&lt;50 Predicted Monthly'!$C:$C,G79,'TB GS&lt;50 Predicted Monthly'!O:O)</f>
        <v>142563942.02722597</v>
      </c>
      <c r="J79" s="24">
        <f t="shared" si="7"/>
        <v>4.2432674309482868E-3</v>
      </c>
      <c r="S79" s="72"/>
      <c r="T79" s="70"/>
      <c r="U79" s="70"/>
    </row>
    <row r="80" spans="1:21" x14ac:dyDescent="0.25">
      <c r="B80" s="20">
        <v>2016</v>
      </c>
      <c r="C80" s="23">
        <v>261879307.49471176</v>
      </c>
      <c r="D80" s="23">
        <v>272389111.82843953</v>
      </c>
      <c r="E80" s="24">
        <f t="shared" si="8"/>
        <v>4.0132244255075424E-2</v>
      </c>
      <c r="F80" s="24"/>
      <c r="G80" s="20">
        <v>2016</v>
      </c>
      <c r="H80" s="23">
        <f>SUMIF('TB GS&lt;50 Predicted Monthly'!$C:$C,G80,'TB GS&lt;50 Predicted Monthly'!D:D)</f>
        <v>142006591.53891444</v>
      </c>
      <c r="I80" s="23">
        <f>SUMIF('TB GS&lt;50 Predicted Monthly'!$C:$C,G80,'TB GS&lt;50 Predicted Monthly'!O:O)</f>
        <v>142520041.8181195</v>
      </c>
      <c r="J80" s="24">
        <f t="shared" si="7"/>
        <v>3.6156791994007681E-3</v>
      </c>
      <c r="S80" s="72"/>
      <c r="T80" s="70"/>
      <c r="U80" s="70"/>
    </row>
    <row r="81" spans="2:21" x14ac:dyDescent="0.25">
      <c r="B81" s="21">
        <v>2017</v>
      </c>
      <c r="C81" s="23">
        <v>255917676.66989917</v>
      </c>
      <c r="D81" s="23">
        <v>267399286.97272119</v>
      </c>
      <c r="E81" s="24">
        <f t="shared" si="8"/>
        <v>4.4864467559354339E-2</v>
      </c>
      <c r="F81" s="24"/>
      <c r="G81" s="21">
        <v>2017</v>
      </c>
      <c r="H81" s="23">
        <f>SUMIF('TB GS&lt;50 Predicted Monthly'!$C:$C,G81,'TB GS&lt;50 Predicted Monthly'!D:D)</f>
        <v>143456831.86272487</v>
      </c>
      <c r="I81" s="23">
        <f>SUMIF('TB GS&lt;50 Predicted Monthly'!$C:$C,G81,'TB GS&lt;50 Predicted Monthly'!O:O)</f>
        <v>144042063.34297407</v>
      </c>
      <c r="J81" s="24">
        <f t="shared" si="7"/>
        <v>4.0794953621254475E-3</v>
      </c>
      <c r="S81" s="72"/>
      <c r="T81" s="70"/>
      <c r="U81" s="70"/>
    </row>
    <row r="82" spans="2:21" x14ac:dyDescent="0.25">
      <c r="B82" s="20">
        <v>2018</v>
      </c>
      <c r="C82" s="23">
        <v>274156480.89960718</v>
      </c>
      <c r="D82" s="23">
        <v>281098917.56655431</v>
      </c>
      <c r="E82" s="24">
        <f t="shared" si="8"/>
        <v>2.5322898237409765E-2</v>
      </c>
      <c r="F82" s="24"/>
      <c r="G82" s="20">
        <v>2018</v>
      </c>
      <c r="H82" s="23">
        <f>SUMIF('TB GS&lt;50 Predicted Monthly'!$C:$C,G82,'TB GS&lt;50 Predicted Monthly'!D:D)</f>
        <v>148664018.67708796</v>
      </c>
      <c r="I82" s="23">
        <f>SUMIF('TB GS&lt;50 Predicted Monthly'!$C:$C,G82,'TB GS&lt;50 Predicted Monthly'!O:O)</f>
        <v>146998947.34965473</v>
      </c>
      <c r="J82" s="24">
        <f t="shared" si="7"/>
        <v>1.1200230844357287E-2</v>
      </c>
      <c r="S82" s="72"/>
      <c r="T82" s="70"/>
      <c r="U82" s="70"/>
    </row>
    <row r="83" spans="2:21" x14ac:dyDescent="0.25">
      <c r="B83" s="20">
        <v>2019</v>
      </c>
      <c r="C83" s="23">
        <v>267147932.46974608</v>
      </c>
      <c r="D83" s="23">
        <v>279026505.95455617</v>
      </c>
      <c r="E83" s="24">
        <f t="shared" si="8"/>
        <v>4.4464403579673246E-2</v>
      </c>
      <c r="F83" s="24"/>
      <c r="G83" s="21">
        <v>2019</v>
      </c>
      <c r="H83" s="23">
        <f>SUMIF('TB GS&lt;50 Predicted Monthly'!$C:$C,G83,'TB GS&lt;50 Predicted Monthly'!D:D)</f>
        <v>149779955.81983829</v>
      </c>
      <c r="I83" s="23">
        <f>SUMIF('TB GS&lt;50 Predicted Monthly'!$C:$C,G83,'TB GS&lt;50 Predicted Monthly'!O:O)</f>
        <v>149691795.92391473</v>
      </c>
      <c r="J83" s="24">
        <f t="shared" si="7"/>
        <v>5.8859608711326749E-4</v>
      </c>
      <c r="S83" s="72"/>
      <c r="T83" s="70"/>
      <c r="U83" s="70"/>
    </row>
    <row r="84" spans="2:21" x14ac:dyDescent="0.25">
      <c r="B84" s="72" t="s">
        <v>1</v>
      </c>
      <c r="C84" s="70">
        <f>SUM(C74:C83)</f>
        <v>2602309276.8209548</v>
      </c>
      <c r="D84" s="70" t="e">
        <f>SUM(D74:D83)</f>
        <v>#REF!</v>
      </c>
      <c r="E84" s="71" t="e">
        <f t="shared" si="8"/>
        <v>#REF!</v>
      </c>
      <c r="F84" s="24"/>
      <c r="G84" s="72" t="s">
        <v>1</v>
      </c>
      <c r="H84" s="70">
        <f>SUM(H74:H83)</f>
        <v>1007803840.9989944</v>
      </c>
      <c r="I84" s="70">
        <f>SUM(I74:I83)</f>
        <v>1007335471.1089821</v>
      </c>
      <c r="J84" s="71">
        <f>ABS(H84-I84)/H84</f>
        <v>4.6474310868669494E-4</v>
      </c>
      <c r="S84" s="72"/>
      <c r="T84" s="70"/>
      <c r="U84" s="70"/>
    </row>
    <row r="85" spans="2:21" x14ac:dyDescent="0.25">
      <c r="B85" s="20"/>
      <c r="C85" s="20"/>
      <c r="D85" s="20"/>
      <c r="E85" s="20"/>
      <c r="F85" s="20"/>
      <c r="G85" s="20"/>
      <c r="H85" s="20"/>
      <c r="I85" s="20"/>
      <c r="J85" s="20"/>
      <c r="S85" s="72"/>
      <c r="T85" s="70"/>
      <c r="U85" s="70"/>
    </row>
    <row r="86" spans="2:21" x14ac:dyDescent="0.25">
      <c r="B86" s="280" t="s">
        <v>81</v>
      </c>
      <c r="C86" s="280"/>
      <c r="D86" s="280"/>
      <c r="E86" s="25" t="e">
        <f>AVERAGE(E74:E83)</f>
        <v>#REF!</v>
      </c>
      <c r="F86" s="25"/>
      <c r="G86" s="280" t="s">
        <v>81</v>
      </c>
      <c r="H86" s="280"/>
      <c r="I86" s="280"/>
      <c r="J86" s="25" t="e">
        <f>AVERAGE(J74:J83)</f>
        <v>#DIV/0!</v>
      </c>
      <c r="S86" s="72"/>
      <c r="T86" s="70"/>
      <c r="U86" s="70"/>
    </row>
    <row r="87" spans="2:21" x14ac:dyDescent="0.25">
      <c r="B87" s="280" t="s">
        <v>82</v>
      </c>
      <c r="C87" s="280"/>
      <c r="D87" s="280"/>
      <c r="E87" s="25" t="e">
        <v>#REF!</v>
      </c>
      <c r="F87" s="25"/>
      <c r="G87" s="280" t="s">
        <v>82</v>
      </c>
      <c r="H87" s="280"/>
      <c r="I87" s="280"/>
      <c r="J87" s="25">
        <f>'TB GS&lt;50 Predicted Monthly'!Q123</f>
        <v>0</v>
      </c>
      <c r="S87" s="72"/>
      <c r="T87" s="70"/>
      <c r="U87" s="70"/>
    </row>
    <row r="88" spans="2:21" x14ac:dyDescent="0.25">
      <c r="S88" s="72"/>
      <c r="T88" s="70"/>
      <c r="U88" s="70"/>
    </row>
    <row r="89" spans="2:21" x14ac:dyDescent="0.25">
      <c r="S89" s="72"/>
      <c r="T89" s="70"/>
      <c r="U89" s="70"/>
    </row>
    <row r="90" spans="2:21" x14ac:dyDescent="0.25">
      <c r="S90" s="72"/>
      <c r="T90" s="70"/>
      <c r="U90" s="70"/>
    </row>
    <row r="91" spans="2:21" x14ac:dyDescent="0.25">
      <c r="S91" s="72"/>
      <c r="T91" s="70"/>
      <c r="U91" s="70"/>
    </row>
    <row r="92" spans="2:21" x14ac:dyDescent="0.25">
      <c r="S92" s="72"/>
      <c r="T92" s="70"/>
      <c r="U92" s="70"/>
    </row>
    <row r="93" spans="2:21" x14ac:dyDescent="0.25">
      <c r="S93" s="72"/>
      <c r="T93" s="70"/>
      <c r="U93" s="70"/>
    </row>
    <row r="94" spans="2:21" x14ac:dyDescent="0.25">
      <c r="S94" s="72"/>
      <c r="T94" s="70"/>
      <c r="U94" s="70"/>
    </row>
    <row r="95" spans="2:21" x14ac:dyDescent="0.25">
      <c r="S95" s="72"/>
      <c r="T95" s="70"/>
      <c r="U95" s="70"/>
    </row>
    <row r="96" spans="2:21" x14ac:dyDescent="0.25">
      <c r="S96" s="72"/>
      <c r="T96" s="70"/>
      <c r="U96" s="70"/>
    </row>
    <row r="97" spans="19:21" x14ac:dyDescent="0.25">
      <c r="S97" s="72"/>
      <c r="T97" s="70"/>
      <c r="U97" s="70"/>
    </row>
    <row r="98" spans="19:21" x14ac:dyDescent="0.25">
      <c r="S98" s="72"/>
      <c r="T98" s="70"/>
      <c r="U98" s="70"/>
    </row>
    <row r="99" spans="19:21" x14ac:dyDescent="0.25">
      <c r="S99" s="72"/>
      <c r="T99" s="70"/>
      <c r="U99" s="70"/>
    </row>
    <row r="100" spans="19:21" x14ac:dyDescent="0.25">
      <c r="S100" s="72"/>
      <c r="T100" s="70"/>
      <c r="U100" s="70"/>
    </row>
    <row r="101" spans="19:21" x14ac:dyDescent="0.25">
      <c r="S101" s="72"/>
      <c r="T101" s="70"/>
      <c r="U101" s="70"/>
    </row>
    <row r="102" spans="19:21" x14ac:dyDescent="0.25">
      <c r="S102" s="72"/>
      <c r="T102" s="70"/>
      <c r="U102" s="70"/>
    </row>
    <row r="103" spans="19:21" x14ac:dyDescent="0.25">
      <c r="S103" s="72"/>
      <c r="T103" s="70"/>
      <c r="U103" s="70"/>
    </row>
    <row r="104" spans="19:21" x14ac:dyDescent="0.25">
      <c r="S104" s="72"/>
      <c r="T104" s="70"/>
      <c r="U104" s="70"/>
    </row>
    <row r="105" spans="19:21" x14ac:dyDescent="0.25">
      <c r="S105" s="72"/>
      <c r="T105" s="70"/>
      <c r="U105" s="70"/>
    </row>
    <row r="106" spans="19:21" x14ac:dyDescent="0.25">
      <c r="S106" s="72"/>
      <c r="T106" s="70"/>
      <c r="U106" s="70"/>
    </row>
  </sheetData>
  <mergeCells count="32">
    <mergeCell ref="W17:Y17"/>
    <mergeCell ref="AB17:AD17"/>
    <mergeCell ref="AG17:AI17"/>
    <mergeCell ref="A1:T1"/>
    <mergeCell ref="V1:AJ1"/>
    <mergeCell ref="W16:Y16"/>
    <mergeCell ref="AB16:AD16"/>
    <mergeCell ref="AG16:AI16"/>
    <mergeCell ref="X2:Y2"/>
    <mergeCell ref="AC2:AD2"/>
    <mergeCell ref="AH2:AI2"/>
    <mergeCell ref="C2:D2"/>
    <mergeCell ref="H2:I2"/>
    <mergeCell ref="M2:N2"/>
    <mergeCell ref="R2:S2"/>
    <mergeCell ref="Q16:S16"/>
    <mergeCell ref="Q17:S17"/>
    <mergeCell ref="B87:D87"/>
    <mergeCell ref="C37:D37"/>
    <mergeCell ref="B16:D16"/>
    <mergeCell ref="B17:D17"/>
    <mergeCell ref="C72:D72"/>
    <mergeCell ref="B86:D86"/>
    <mergeCell ref="G87:I87"/>
    <mergeCell ref="M37:N37"/>
    <mergeCell ref="L16:N16"/>
    <mergeCell ref="L17:N17"/>
    <mergeCell ref="H37:I37"/>
    <mergeCell ref="G16:I16"/>
    <mergeCell ref="G17:I17"/>
    <mergeCell ref="H72:I72"/>
    <mergeCell ref="G86:I8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12EF5-ABB8-463A-9177-08A8BED6CBB3}">
  <sheetPr codeName="Sheet20"/>
  <dimension ref="A1:AB171"/>
  <sheetViews>
    <sheetView topLeftCell="B115" workbookViewId="0">
      <selection activeCell="J125" sqref="J125"/>
    </sheetView>
  </sheetViews>
  <sheetFormatPr defaultRowHeight="15" x14ac:dyDescent="0.25"/>
  <cols>
    <col min="1" max="1" width="11.7109375" customWidth="1"/>
    <col min="4" max="4" width="17.7109375" customWidth="1"/>
    <col min="7" max="7" width="11.42578125" bestFit="1" customWidth="1"/>
    <col min="8" max="10" width="11.42578125" customWidth="1"/>
    <col min="13" max="21" width="12.5703125" customWidth="1"/>
    <col min="23" max="23" width="9.5703125" bestFit="1" customWidth="1"/>
    <col min="24" max="24" width="14" bestFit="1" customWidth="1"/>
    <col min="25" max="25" width="17.140625" customWidth="1"/>
    <col min="26" max="26" width="13.28515625" bestFit="1" customWidth="1"/>
    <col min="27" max="27" width="11.42578125" customWidth="1"/>
  </cols>
  <sheetData>
    <row r="1" spans="1:28" x14ac:dyDescent="0.25">
      <c r="A1" t="s">
        <v>0</v>
      </c>
      <c r="B1" t="s">
        <v>28</v>
      </c>
      <c r="C1" t="s">
        <v>29</v>
      </c>
      <c r="D1" s="6" t="str">
        <f>'Monthly Data'!E1</f>
        <v>TB_ReskWh_NoCDM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Data'!DI1</f>
        <v>Shoulder</v>
      </c>
      <c r="I1" t="str">
        <f>'Monthly Data'!HB1</f>
        <v>Trend17</v>
      </c>
      <c r="J1" t="str">
        <f>'Monthly Data'!DV1</f>
        <v>TB_COVIDHDD14</v>
      </c>
      <c r="K1" t="str">
        <f>'Monthly Data'!DU1</f>
        <v>TB_COVIDCDD16</v>
      </c>
      <c r="M1" t="s">
        <v>50</v>
      </c>
      <c r="N1" t="str">
        <f t="shared" ref="N1:T1" si="0">E1</f>
        <v>TB_HDD14</v>
      </c>
      <c r="O1" t="str">
        <f t="shared" si="0"/>
        <v>TB_CDD16</v>
      </c>
      <c r="P1" t="str">
        <f t="shared" si="0"/>
        <v>Month Days</v>
      </c>
      <c r="Q1" t="str">
        <f t="shared" si="0"/>
        <v>Shoulder</v>
      </c>
      <c r="R1" t="str">
        <f t="shared" si="0"/>
        <v>Trend17</v>
      </c>
      <c r="S1" t="str">
        <f t="shared" si="0"/>
        <v>TB_COVIDHDD14</v>
      </c>
      <c r="T1" t="str">
        <f t="shared" si="0"/>
        <v>TB_COVIDCDD16</v>
      </c>
      <c r="U1" t="s">
        <v>51</v>
      </c>
    </row>
    <row r="2" spans="1:28" x14ac:dyDescent="0.25">
      <c r="A2" s="20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Data'!E2</f>
        <v>35689845.146455593</v>
      </c>
      <c r="E2" s="242">
        <f ca="1">'Weather Thunder Bay'!BP38</f>
        <v>837.61799999999982</v>
      </c>
      <c r="F2" s="242">
        <f ca="1">'Weather Thunder Bay'!BC38</f>
        <v>0</v>
      </c>
      <c r="G2">
        <f>'Monthly Data'!DJ2</f>
        <v>31</v>
      </c>
      <c r="H2">
        <f>'Monthly Data'!DI2</f>
        <v>0</v>
      </c>
      <c r="I2">
        <f>'Monthly Data'!HB2</f>
        <v>0</v>
      </c>
      <c r="J2">
        <f>'Monthly Data'!DV2</f>
        <v>0</v>
      </c>
      <c r="K2">
        <f>'Monthly Data'!DU2</f>
        <v>0</v>
      </c>
      <c r="M2" s="6">
        <f>$Y$8</f>
        <v>-10906973.1106552</v>
      </c>
      <c r="N2" s="6">
        <f ca="1">E2*$Y$9</f>
        <v>11986824.731357533</v>
      </c>
      <c r="O2" s="6">
        <f ca="1">F2*$Y$10</f>
        <v>0</v>
      </c>
      <c r="P2" s="6">
        <f>G2*$Y$11</f>
        <v>34394680.655769259</v>
      </c>
      <c r="Q2" s="6">
        <f>H2*$Y$12</f>
        <v>0</v>
      </c>
      <c r="R2" s="6">
        <f>I2*$Y$13</f>
        <v>0</v>
      </c>
      <c r="S2" s="6">
        <f>J2*$Y$14</f>
        <v>0</v>
      </c>
      <c r="T2" s="6">
        <f>K2*$Y$15</f>
        <v>0</v>
      </c>
      <c r="U2" s="6">
        <f t="shared" ref="U2:U33" ca="1" si="3">SUM(M2:T2)</f>
        <v>35474532.276471592</v>
      </c>
    </row>
    <row r="3" spans="1:28" x14ac:dyDescent="0.25">
      <c r="A3" s="208">
        <v>41306</v>
      </c>
      <c r="B3">
        <f t="shared" si="1"/>
        <v>2</v>
      </c>
      <c r="C3">
        <f t="shared" si="2"/>
        <v>2013</v>
      </c>
      <c r="D3" s="6">
        <f>'Monthly Data'!E3</f>
        <v>31052127.796455856</v>
      </c>
      <c r="E3" s="242">
        <f ca="1">'Weather Thunder Bay'!BP39</f>
        <v>788.83799999999997</v>
      </c>
      <c r="F3" s="242">
        <f ca="1">'Weather Thunder Bay'!BC39</f>
        <v>0</v>
      </c>
      <c r="G3">
        <f>'Monthly Data'!DJ3</f>
        <v>28</v>
      </c>
      <c r="H3">
        <f>'Monthly Data'!DI3</f>
        <v>0</v>
      </c>
      <c r="I3">
        <f>'Monthly Data'!HB3</f>
        <v>0</v>
      </c>
      <c r="J3">
        <f>'Monthly Data'!DV3</f>
        <v>0</v>
      </c>
      <c r="K3">
        <f>'Monthly Data'!DU3</f>
        <v>0</v>
      </c>
      <c r="M3" s="6">
        <f t="shared" ref="M3:M66" si="4">$Y$8</f>
        <v>-10906973.1106552</v>
      </c>
      <c r="N3" s="6">
        <f t="shared" ref="N3:N66" ca="1" si="5">E3*$Y$9</f>
        <v>11288753.163655289</v>
      </c>
      <c r="O3" s="6">
        <f t="shared" ref="O3:O66" ca="1" si="6">F3*$Y$10</f>
        <v>0</v>
      </c>
      <c r="P3" s="6">
        <f t="shared" ref="P3:P66" si="7">G3*$Y$11</f>
        <v>31066163.172952883</v>
      </c>
      <c r="Q3" s="6">
        <f t="shared" ref="Q3:Q66" si="8">H3*$Y$12</f>
        <v>0</v>
      </c>
      <c r="R3" s="6">
        <f t="shared" ref="R3:R66" si="9">I3*$Y$13</f>
        <v>0</v>
      </c>
      <c r="S3" s="6">
        <f t="shared" ref="S3:S66" si="10">J3*$Y$14</f>
        <v>0</v>
      </c>
      <c r="T3" s="6">
        <f t="shared" ref="T3:T66" si="11">K3*$Y$15</f>
        <v>0</v>
      </c>
      <c r="U3" s="6">
        <f t="shared" ca="1" si="3"/>
        <v>31447943.225952972</v>
      </c>
      <c r="X3" t="s">
        <v>404</v>
      </c>
    </row>
    <row r="4" spans="1:28" x14ac:dyDescent="0.25">
      <c r="A4" s="208">
        <v>41334</v>
      </c>
      <c r="B4">
        <f t="shared" si="1"/>
        <v>3</v>
      </c>
      <c r="C4">
        <f t="shared" si="2"/>
        <v>2013</v>
      </c>
      <c r="D4" s="6">
        <f>'Monthly Data'!E4</f>
        <v>30945132.106455661</v>
      </c>
      <c r="E4" s="242">
        <f ca="1">'Weather Thunder Bay'!BP40</f>
        <v>598.91799999999989</v>
      </c>
      <c r="F4" s="242">
        <f ca="1">'Weather Thunder Bay'!BC40</f>
        <v>0</v>
      </c>
      <c r="G4">
        <f>'Monthly Data'!DJ4</f>
        <v>31</v>
      </c>
      <c r="H4">
        <f>'Monthly Data'!DI4</f>
        <v>1</v>
      </c>
      <c r="I4">
        <f>'Monthly Data'!HB4</f>
        <v>0</v>
      </c>
      <c r="J4">
        <f>'Monthly Data'!DV4</f>
        <v>0</v>
      </c>
      <c r="K4">
        <f>'Monthly Data'!DU4</f>
        <v>0</v>
      </c>
      <c r="M4" s="6">
        <f t="shared" si="4"/>
        <v>-10906973.1106552</v>
      </c>
      <c r="N4" s="6">
        <f t="shared" ca="1" si="5"/>
        <v>8570882.0661150925</v>
      </c>
      <c r="O4" s="6">
        <f t="shared" ca="1" si="6"/>
        <v>0</v>
      </c>
      <c r="P4" s="6">
        <f t="shared" si="7"/>
        <v>34394680.655769259</v>
      </c>
      <c r="Q4" s="6">
        <f t="shared" si="8"/>
        <v>-1216430.47522382</v>
      </c>
      <c r="R4" s="6">
        <f t="shared" si="9"/>
        <v>0</v>
      </c>
      <c r="S4" s="6">
        <f t="shared" si="10"/>
        <v>0</v>
      </c>
      <c r="T4" s="6">
        <f t="shared" si="11"/>
        <v>0</v>
      </c>
      <c r="U4" s="6">
        <f t="shared" ca="1" si="3"/>
        <v>30842159.136005331</v>
      </c>
      <c r="X4" t="s">
        <v>344</v>
      </c>
    </row>
    <row r="5" spans="1:28" x14ac:dyDescent="0.25">
      <c r="A5" s="208">
        <v>41365</v>
      </c>
      <c r="B5">
        <f t="shared" si="1"/>
        <v>4</v>
      </c>
      <c r="C5">
        <f t="shared" si="2"/>
        <v>2013</v>
      </c>
      <c r="D5" s="6">
        <f>'Monthly Data'!E5</f>
        <v>26962832.126455847</v>
      </c>
      <c r="E5" s="242">
        <f ca="1">'Weather Thunder Bay'!BP41</f>
        <v>375.56100000000004</v>
      </c>
      <c r="F5" s="242">
        <f ca="1">'Weather Thunder Bay'!BC41</f>
        <v>0</v>
      </c>
      <c r="G5">
        <f>'Monthly Data'!DJ5</f>
        <v>30</v>
      </c>
      <c r="H5">
        <f>'Monthly Data'!DI5</f>
        <v>1</v>
      </c>
      <c r="I5">
        <f>'Monthly Data'!HB5</f>
        <v>0</v>
      </c>
      <c r="J5">
        <f>'Monthly Data'!DV5</f>
        <v>0</v>
      </c>
      <c r="K5">
        <f>'Monthly Data'!DU5</f>
        <v>0</v>
      </c>
      <c r="M5" s="6">
        <f t="shared" si="4"/>
        <v>-10906973.1106552</v>
      </c>
      <c r="N5" s="6">
        <f t="shared" ca="1" si="5"/>
        <v>5374507.0938463211</v>
      </c>
      <c r="O5" s="6">
        <f t="shared" ca="1" si="6"/>
        <v>0</v>
      </c>
      <c r="P5" s="6">
        <f t="shared" si="7"/>
        <v>33285174.828163803</v>
      </c>
      <c r="Q5" s="6">
        <f t="shared" si="8"/>
        <v>-1216430.47522382</v>
      </c>
      <c r="R5" s="6">
        <f t="shared" si="9"/>
        <v>0</v>
      </c>
      <c r="S5" s="6">
        <f t="shared" si="10"/>
        <v>0</v>
      </c>
      <c r="T5" s="6">
        <f t="shared" si="11"/>
        <v>0</v>
      </c>
      <c r="U5" s="6">
        <f t="shared" ca="1" si="3"/>
        <v>26536278.336131103</v>
      </c>
      <c r="X5" t="s">
        <v>413</v>
      </c>
    </row>
    <row r="6" spans="1:28" x14ac:dyDescent="0.25">
      <c r="A6" s="208">
        <v>41395</v>
      </c>
      <c r="B6">
        <f t="shared" si="1"/>
        <v>5</v>
      </c>
      <c r="C6">
        <f t="shared" si="2"/>
        <v>2013</v>
      </c>
      <c r="D6" s="6">
        <f>'Monthly Data'!E6</f>
        <v>25149158.314805839</v>
      </c>
      <c r="E6" s="242">
        <f ca="1">'Weather Thunder Bay'!BP42</f>
        <v>165.202</v>
      </c>
      <c r="F6" s="242">
        <f ca="1">'Weather Thunder Bay'!BC42</f>
        <v>2.7889999999999997</v>
      </c>
      <c r="G6">
        <f>'Monthly Data'!DJ6</f>
        <v>31</v>
      </c>
      <c r="H6">
        <f>'Monthly Data'!DI6</f>
        <v>1</v>
      </c>
      <c r="I6">
        <f>'Monthly Data'!HB6</f>
        <v>0</v>
      </c>
      <c r="J6">
        <f>'Monthly Data'!DV6</f>
        <v>0</v>
      </c>
      <c r="K6">
        <f>'Monthly Data'!DU6</f>
        <v>0</v>
      </c>
      <c r="M6" s="6">
        <f t="shared" si="4"/>
        <v>-10906973.1106552</v>
      </c>
      <c r="N6" s="6">
        <f t="shared" ca="1" si="5"/>
        <v>2364141.4335290403</v>
      </c>
      <c r="O6" s="6">
        <f t="shared" ca="1" si="6"/>
        <v>71452.260451288064</v>
      </c>
      <c r="P6" s="6">
        <f t="shared" si="7"/>
        <v>34394680.655769259</v>
      </c>
      <c r="Q6" s="6">
        <f t="shared" si="8"/>
        <v>-1216430.47522382</v>
      </c>
      <c r="R6" s="6">
        <f t="shared" si="9"/>
        <v>0</v>
      </c>
      <c r="S6" s="6">
        <f t="shared" si="10"/>
        <v>0</v>
      </c>
      <c r="T6" s="6">
        <f t="shared" si="11"/>
        <v>0</v>
      </c>
      <c r="U6" s="6">
        <f t="shared" ca="1" si="3"/>
        <v>24706870.763870567</v>
      </c>
    </row>
    <row r="7" spans="1:28" x14ac:dyDescent="0.25">
      <c r="A7" s="208">
        <v>41426</v>
      </c>
      <c r="B7">
        <f t="shared" si="1"/>
        <v>6</v>
      </c>
      <c r="C7">
        <f t="shared" si="2"/>
        <v>2013</v>
      </c>
      <c r="D7" s="6">
        <f>'Monthly Data'!E7</f>
        <v>23450319.231905892</v>
      </c>
      <c r="E7" s="242">
        <f ca="1">'Weather Thunder Bay'!BP43</f>
        <v>32.520000000000003</v>
      </c>
      <c r="F7" s="242">
        <f ca="1">'Weather Thunder Bay'!BC43</f>
        <v>24.911999999999999</v>
      </c>
      <c r="G7">
        <f>'Monthly Data'!DJ7</f>
        <v>30</v>
      </c>
      <c r="H7">
        <f>'Monthly Data'!DI7</f>
        <v>0</v>
      </c>
      <c r="I7">
        <f>'Monthly Data'!HB7</f>
        <v>0</v>
      </c>
      <c r="J7">
        <f>'Monthly Data'!DV7</f>
        <v>0</v>
      </c>
      <c r="K7">
        <f>'Monthly Data'!DU7</f>
        <v>0</v>
      </c>
      <c r="M7" s="6">
        <f t="shared" si="4"/>
        <v>-10906973.1106552</v>
      </c>
      <c r="N7" s="6">
        <f t="shared" ca="1" si="5"/>
        <v>465381.04513483128</v>
      </c>
      <c r="O7" s="6">
        <f t="shared" ca="1" si="6"/>
        <v>638228.2941421615</v>
      </c>
      <c r="P7" s="6">
        <f t="shared" si="7"/>
        <v>33285174.828163803</v>
      </c>
      <c r="Q7" s="6">
        <f t="shared" si="8"/>
        <v>0</v>
      </c>
      <c r="R7" s="6">
        <f t="shared" si="9"/>
        <v>0</v>
      </c>
      <c r="S7" s="6">
        <f t="shared" si="10"/>
        <v>0</v>
      </c>
      <c r="T7" s="6">
        <f t="shared" si="11"/>
        <v>0</v>
      </c>
      <c r="U7" s="6">
        <f t="shared" ca="1" si="3"/>
        <v>23481811.056785595</v>
      </c>
      <c r="Y7" t="s">
        <v>53</v>
      </c>
      <c r="Z7" t="s">
        <v>54</v>
      </c>
      <c r="AA7" t="s">
        <v>55</v>
      </c>
      <c r="AB7" t="s">
        <v>56</v>
      </c>
    </row>
    <row r="8" spans="1:28" x14ac:dyDescent="0.25">
      <c r="A8" s="208">
        <v>41456</v>
      </c>
      <c r="B8">
        <f t="shared" si="1"/>
        <v>7</v>
      </c>
      <c r="C8">
        <f t="shared" si="2"/>
        <v>2013</v>
      </c>
      <c r="D8" s="6">
        <f>'Monthly Data'!E8</f>
        <v>24735877.700845346</v>
      </c>
      <c r="E8" s="242">
        <f ca="1">'Weather Thunder Bay'!BP44</f>
        <v>2.27</v>
      </c>
      <c r="F8" s="242">
        <f ca="1">'Weather Thunder Bay'!BC44</f>
        <v>79.77000000000001</v>
      </c>
      <c r="G8">
        <f>'Monthly Data'!DJ8</f>
        <v>31</v>
      </c>
      <c r="H8">
        <f>'Monthly Data'!DI8</f>
        <v>0</v>
      </c>
      <c r="I8">
        <f>'Monthly Data'!HB8</f>
        <v>0</v>
      </c>
      <c r="J8">
        <f>'Monthly Data'!DV8</f>
        <v>0</v>
      </c>
      <c r="K8">
        <f>'Monthly Data'!DU8</f>
        <v>0</v>
      </c>
      <c r="M8" s="6">
        <f t="shared" si="4"/>
        <v>-10906973.1106552</v>
      </c>
      <c r="N8" s="6">
        <f t="shared" ca="1" si="5"/>
        <v>32485.085253876598</v>
      </c>
      <c r="O8" s="6">
        <f t="shared" ca="1" si="6"/>
        <v>2043652.4977408571</v>
      </c>
      <c r="P8" s="6">
        <f t="shared" si="7"/>
        <v>34394680.655769259</v>
      </c>
      <c r="Q8" s="6">
        <f t="shared" si="8"/>
        <v>0</v>
      </c>
      <c r="R8" s="6">
        <f t="shared" si="9"/>
        <v>0</v>
      </c>
      <c r="S8" s="6">
        <f t="shared" si="10"/>
        <v>0</v>
      </c>
      <c r="T8" s="6">
        <f t="shared" si="11"/>
        <v>0</v>
      </c>
      <c r="U8" s="6">
        <f t="shared" ca="1" si="3"/>
        <v>25563845.128108792</v>
      </c>
      <c r="X8" t="s">
        <v>50</v>
      </c>
      <c r="Y8" s="6">
        <v>-10906973.1106552</v>
      </c>
      <c r="Z8" s="6">
        <v>2470088.1887083598</v>
      </c>
      <c r="AA8" s="104">
        <v>-4.4156209322868696</v>
      </c>
      <c r="AB8" s="104">
        <v>2.3331717359564299E-5</v>
      </c>
    </row>
    <row r="9" spans="1:28" x14ac:dyDescent="0.25">
      <c r="A9" s="208">
        <v>41487</v>
      </c>
      <c r="B9">
        <f t="shared" si="1"/>
        <v>8</v>
      </c>
      <c r="C9">
        <f t="shared" si="2"/>
        <v>2013</v>
      </c>
      <c r="D9" s="6">
        <f>'Monthly Data'!E9</f>
        <v>25109638.237445828</v>
      </c>
      <c r="E9" s="242">
        <f ca="1">'Weather Thunder Bay'!BP45</f>
        <v>5.9399999999999995</v>
      </c>
      <c r="F9" s="242">
        <f ca="1">'Weather Thunder Bay'!BC45</f>
        <v>61.306000000000004</v>
      </c>
      <c r="G9">
        <f>'Monthly Data'!DJ9</f>
        <v>31</v>
      </c>
      <c r="H9">
        <f>'Monthly Data'!DI9</f>
        <v>0</v>
      </c>
      <c r="I9">
        <f>'Monthly Data'!HB9</f>
        <v>0</v>
      </c>
      <c r="J9">
        <f>'Monthly Data'!DV9</f>
        <v>0</v>
      </c>
      <c r="K9">
        <f>'Monthly Data'!DU9</f>
        <v>0</v>
      </c>
      <c r="M9" s="6">
        <f t="shared" si="4"/>
        <v>-10906973.1106552</v>
      </c>
      <c r="N9" s="6">
        <f t="shared" ca="1" si="5"/>
        <v>85005.024849351088</v>
      </c>
      <c r="O9" s="6">
        <f t="shared" ca="1" si="6"/>
        <v>1570617.5257177006</v>
      </c>
      <c r="P9" s="6">
        <f t="shared" si="7"/>
        <v>34394680.655769259</v>
      </c>
      <c r="Q9" s="6">
        <f t="shared" si="8"/>
        <v>0</v>
      </c>
      <c r="R9" s="6">
        <f t="shared" si="9"/>
        <v>0</v>
      </c>
      <c r="S9" s="6">
        <f t="shared" si="10"/>
        <v>0</v>
      </c>
      <c r="T9" s="6">
        <f t="shared" si="11"/>
        <v>0</v>
      </c>
      <c r="U9" s="6">
        <f t="shared" ca="1" si="3"/>
        <v>25143330.095681109</v>
      </c>
      <c r="X9" t="s">
        <v>345</v>
      </c>
      <c r="Y9" s="6">
        <v>14310.610243998501</v>
      </c>
      <c r="Z9" s="6">
        <v>311.81938240099902</v>
      </c>
      <c r="AA9" s="104">
        <v>45.893908626869901</v>
      </c>
      <c r="AB9" s="104">
        <v>1.8493627354458201E-74</v>
      </c>
    </row>
    <row r="10" spans="1:28" x14ac:dyDescent="0.25">
      <c r="A10" s="208">
        <v>41518</v>
      </c>
      <c r="B10">
        <f t="shared" si="1"/>
        <v>9</v>
      </c>
      <c r="C10">
        <f t="shared" si="2"/>
        <v>2013</v>
      </c>
      <c r="D10" s="6">
        <f>'Monthly Data'!E10</f>
        <v>24471325.835455954</v>
      </c>
      <c r="E10" s="242">
        <f ca="1">'Weather Thunder Bay'!BP46</f>
        <v>65.792000000000002</v>
      </c>
      <c r="F10" s="242">
        <f ca="1">'Weather Thunder Bay'!BC46</f>
        <v>13.288</v>
      </c>
      <c r="G10">
        <f>'Monthly Data'!DJ10</f>
        <v>30</v>
      </c>
      <c r="H10">
        <f>'Monthly Data'!DI10</f>
        <v>0</v>
      </c>
      <c r="I10">
        <f>'Monthly Data'!HB10</f>
        <v>0</v>
      </c>
      <c r="J10">
        <f>'Monthly Data'!DV10</f>
        <v>0</v>
      </c>
      <c r="K10">
        <f>'Monthly Data'!DU10</f>
        <v>0</v>
      </c>
      <c r="M10" s="6">
        <f t="shared" si="4"/>
        <v>-10906973.1106552</v>
      </c>
      <c r="N10" s="6">
        <f t="shared" ca="1" si="5"/>
        <v>941523.66917314939</v>
      </c>
      <c r="O10" s="6">
        <f t="shared" ca="1" si="6"/>
        <v>340429.414441275</v>
      </c>
      <c r="P10" s="6">
        <f t="shared" si="7"/>
        <v>33285174.828163803</v>
      </c>
      <c r="Q10" s="6">
        <f t="shared" si="8"/>
        <v>0</v>
      </c>
      <c r="R10" s="6">
        <f t="shared" si="9"/>
        <v>0</v>
      </c>
      <c r="S10" s="6">
        <f t="shared" si="10"/>
        <v>0</v>
      </c>
      <c r="T10" s="6">
        <f t="shared" si="11"/>
        <v>0</v>
      </c>
      <c r="U10" s="6">
        <f t="shared" ca="1" si="3"/>
        <v>23660154.801123027</v>
      </c>
      <c r="X10" t="s">
        <v>346</v>
      </c>
      <c r="Y10" s="6">
        <v>25619.311743021899</v>
      </c>
      <c r="Z10" s="6">
        <v>4288.6895333105604</v>
      </c>
      <c r="AA10" s="104">
        <v>5.9736923235022799</v>
      </c>
      <c r="AB10" s="104">
        <v>2.7984556952095201E-8</v>
      </c>
    </row>
    <row r="11" spans="1:28" x14ac:dyDescent="0.25">
      <c r="A11" s="208">
        <v>41548</v>
      </c>
      <c r="B11">
        <f t="shared" si="1"/>
        <v>10</v>
      </c>
      <c r="C11">
        <f t="shared" si="2"/>
        <v>2013</v>
      </c>
      <c r="D11" s="6">
        <f>'Monthly Data'!E11</f>
        <v>27110771.749455821</v>
      </c>
      <c r="E11" s="242">
        <f ca="1">'Weather Thunder Bay'!BP47</f>
        <v>253.88899999999998</v>
      </c>
      <c r="F11" s="242">
        <f ca="1">'Weather Thunder Bay'!BC47</f>
        <v>0.25</v>
      </c>
      <c r="G11">
        <f>'Monthly Data'!DJ11</f>
        <v>31</v>
      </c>
      <c r="H11">
        <f>'Monthly Data'!DI11</f>
        <v>1</v>
      </c>
      <c r="I11">
        <f>'Monthly Data'!HB11</f>
        <v>0</v>
      </c>
      <c r="J11">
        <f>'Monthly Data'!DV11</f>
        <v>0</v>
      </c>
      <c r="K11">
        <f>'Monthly Data'!DU11</f>
        <v>0</v>
      </c>
      <c r="M11" s="6">
        <f t="shared" si="4"/>
        <v>-10906973.1106552</v>
      </c>
      <c r="N11" s="6">
        <f t="shared" ca="1" si="5"/>
        <v>3633306.5242385352</v>
      </c>
      <c r="O11" s="6">
        <f t="shared" ca="1" si="6"/>
        <v>6404.8279357554748</v>
      </c>
      <c r="P11" s="6">
        <f t="shared" si="7"/>
        <v>34394680.655769259</v>
      </c>
      <c r="Q11" s="6">
        <f t="shared" si="8"/>
        <v>-1216430.47522382</v>
      </c>
      <c r="R11" s="6">
        <f t="shared" si="9"/>
        <v>0</v>
      </c>
      <c r="S11" s="6">
        <f t="shared" si="10"/>
        <v>0</v>
      </c>
      <c r="T11" s="6">
        <f t="shared" si="11"/>
        <v>0</v>
      </c>
      <c r="U11" s="6">
        <f t="shared" ca="1" si="3"/>
        <v>25910988.422064528</v>
      </c>
      <c r="X11" t="s">
        <v>57</v>
      </c>
      <c r="Y11" s="6">
        <v>1109505.8276054601</v>
      </c>
      <c r="Z11" s="6">
        <v>82163.608241719703</v>
      </c>
      <c r="AA11" s="104">
        <v>13.5036161549938</v>
      </c>
      <c r="AB11" s="104">
        <v>3.0064176370029899E-25</v>
      </c>
    </row>
    <row r="12" spans="1:28" x14ac:dyDescent="0.25">
      <c r="A12" s="208">
        <v>41579</v>
      </c>
      <c r="B12">
        <f t="shared" si="1"/>
        <v>11</v>
      </c>
      <c r="C12">
        <f t="shared" si="2"/>
        <v>2013</v>
      </c>
      <c r="D12" s="6">
        <f>'Monthly Data'!E12</f>
        <v>31297710.257456016</v>
      </c>
      <c r="E12" s="242">
        <f ca="1">'Weather Thunder Bay'!BP48</f>
        <v>481.9380000000001</v>
      </c>
      <c r="F12" s="242">
        <f ca="1">'Weather Thunder Bay'!BC48</f>
        <v>0</v>
      </c>
      <c r="G12">
        <f>'Monthly Data'!DJ12</f>
        <v>30</v>
      </c>
      <c r="H12">
        <f>'Monthly Data'!DI12</f>
        <v>1</v>
      </c>
      <c r="I12">
        <f>'Monthly Data'!HB12</f>
        <v>0</v>
      </c>
      <c r="J12">
        <f>'Monthly Data'!DV12</f>
        <v>0</v>
      </c>
      <c r="K12">
        <f>'Monthly Data'!DU12</f>
        <v>0</v>
      </c>
      <c r="M12" s="6">
        <f t="shared" si="4"/>
        <v>-10906973.1106552</v>
      </c>
      <c r="N12" s="6">
        <f t="shared" ca="1" si="5"/>
        <v>6896826.8797721509</v>
      </c>
      <c r="O12" s="6">
        <f t="shared" ca="1" si="6"/>
        <v>0</v>
      </c>
      <c r="P12" s="6">
        <f t="shared" si="7"/>
        <v>33285174.828163803</v>
      </c>
      <c r="Q12" s="6">
        <f t="shared" si="8"/>
        <v>-1216430.47522382</v>
      </c>
      <c r="R12" s="6">
        <f t="shared" si="9"/>
        <v>0</v>
      </c>
      <c r="S12" s="6">
        <f t="shared" si="10"/>
        <v>0</v>
      </c>
      <c r="T12" s="6">
        <f t="shared" si="11"/>
        <v>0</v>
      </c>
      <c r="U12" s="6">
        <f t="shared" ca="1" si="3"/>
        <v>28058598.122056935</v>
      </c>
      <c r="X12" t="s">
        <v>42</v>
      </c>
      <c r="Y12" s="6">
        <v>-1216430.47522382</v>
      </c>
      <c r="Z12" s="6">
        <v>166800.60702251099</v>
      </c>
      <c r="AA12" s="104">
        <v>-7.2927221125739301</v>
      </c>
      <c r="AB12" s="104">
        <v>4.6216818802539E-11</v>
      </c>
    </row>
    <row r="13" spans="1:28" x14ac:dyDescent="0.25">
      <c r="A13" s="208">
        <v>41609</v>
      </c>
      <c r="B13">
        <f t="shared" si="1"/>
        <v>12</v>
      </c>
      <c r="C13">
        <f t="shared" si="2"/>
        <v>2013</v>
      </c>
      <c r="D13" s="6">
        <f>'Monthly Data'!E13</f>
        <v>37011327.809555583</v>
      </c>
      <c r="E13" s="242">
        <f ca="1">'Weather Thunder Bay'!BP49</f>
        <v>721.0150000000001</v>
      </c>
      <c r="F13" s="242">
        <f ca="1">'Weather Thunder Bay'!BC49</f>
        <v>0</v>
      </c>
      <c r="G13">
        <f>'Monthly Data'!DJ13</f>
        <v>31</v>
      </c>
      <c r="H13">
        <f>'Monthly Data'!DI13</f>
        <v>0</v>
      </c>
      <c r="I13">
        <f>'Monthly Data'!HB13</f>
        <v>0</v>
      </c>
      <c r="J13">
        <f>'Monthly Data'!DV13</f>
        <v>0</v>
      </c>
      <c r="K13">
        <f>'Monthly Data'!DU13</f>
        <v>0</v>
      </c>
      <c r="M13" s="6">
        <f t="shared" si="4"/>
        <v>-10906973.1106552</v>
      </c>
      <c r="N13" s="6">
        <f t="shared" ca="1" si="5"/>
        <v>10318164.64507658</v>
      </c>
      <c r="O13" s="6">
        <f t="shared" ca="1" si="6"/>
        <v>0</v>
      </c>
      <c r="P13" s="6">
        <f t="shared" si="7"/>
        <v>34394680.655769259</v>
      </c>
      <c r="Q13" s="6">
        <f t="shared" si="8"/>
        <v>0</v>
      </c>
      <c r="R13" s="6">
        <f t="shared" si="9"/>
        <v>0</v>
      </c>
      <c r="S13" s="6">
        <f t="shared" si="10"/>
        <v>0</v>
      </c>
      <c r="T13" s="6">
        <f t="shared" si="11"/>
        <v>0</v>
      </c>
      <c r="U13" s="6">
        <f t="shared" ca="1" si="3"/>
        <v>33805872.190190643</v>
      </c>
      <c r="X13" t="s">
        <v>407</v>
      </c>
      <c r="Y13" s="6">
        <v>20950.354609571499</v>
      </c>
      <c r="Z13" s="6">
        <v>4237.52745745024</v>
      </c>
      <c r="AA13" s="104">
        <v>4.9440044506938801</v>
      </c>
      <c r="AB13" s="104">
        <v>2.7081117857783202E-6</v>
      </c>
    </row>
    <row r="14" spans="1:28" x14ac:dyDescent="0.25">
      <c r="A14" s="208">
        <v>41640</v>
      </c>
      <c r="B14">
        <f t="shared" si="1"/>
        <v>1</v>
      </c>
      <c r="C14">
        <f t="shared" si="2"/>
        <v>2014</v>
      </c>
      <c r="D14" s="6">
        <f>'Monthly Data'!E14</f>
        <v>39189589.660393476</v>
      </c>
      <c r="E14" s="7">
        <f t="shared" ref="E14:F33" ca="1" si="12">E2</f>
        <v>837.61799999999982</v>
      </c>
      <c r="F14" s="7">
        <f t="shared" ca="1" si="12"/>
        <v>0</v>
      </c>
      <c r="G14">
        <f>'Monthly Data'!DJ14</f>
        <v>31</v>
      </c>
      <c r="H14">
        <f>'Monthly Data'!DI14</f>
        <v>0</v>
      </c>
      <c r="I14">
        <f>'Monthly Data'!HB14</f>
        <v>0</v>
      </c>
      <c r="J14">
        <f>'Monthly Data'!DV14</f>
        <v>0</v>
      </c>
      <c r="K14">
        <f>'Monthly Data'!DU14</f>
        <v>0</v>
      </c>
      <c r="M14" s="6">
        <f t="shared" si="4"/>
        <v>-10906973.1106552</v>
      </c>
      <c r="N14" s="6">
        <f t="shared" ca="1" si="5"/>
        <v>11986824.731357533</v>
      </c>
      <c r="O14" s="6">
        <f t="shared" ca="1" si="6"/>
        <v>0</v>
      </c>
      <c r="P14" s="6">
        <f t="shared" si="7"/>
        <v>34394680.655769259</v>
      </c>
      <c r="Q14" s="6">
        <f t="shared" si="8"/>
        <v>0</v>
      </c>
      <c r="R14" s="6">
        <f t="shared" si="9"/>
        <v>0</v>
      </c>
      <c r="S14" s="6">
        <f t="shared" si="10"/>
        <v>0</v>
      </c>
      <c r="T14" s="6">
        <f t="shared" si="11"/>
        <v>0</v>
      </c>
      <c r="U14" s="6">
        <f t="shared" ca="1" si="3"/>
        <v>35474532.276471592</v>
      </c>
      <c r="X14" t="s">
        <v>353</v>
      </c>
      <c r="Y14" s="6">
        <v>1167.7931007703201</v>
      </c>
      <c r="Z14" s="6">
        <v>563.58497887626402</v>
      </c>
      <c r="AA14" s="104">
        <v>2.0720798895293302</v>
      </c>
      <c r="AB14" s="104">
        <v>4.0553979536961798E-2</v>
      </c>
    </row>
    <row r="15" spans="1:28" x14ac:dyDescent="0.25">
      <c r="A15" s="208">
        <v>41671</v>
      </c>
      <c r="B15">
        <f t="shared" si="1"/>
        <v>2</v>
      </c>
      <c r="C15">
        <f t="shared" si="2"/>
        <v>2014</v>
      </c>
      <c r="D15" s="6">
        <f>'Monthly Data'!E15</f>
        <v>33260942.973283816</v>
      </c>
      <c r="E15" s="7">
        <f t="shared" ca="1" si="12"/>
        <v>788.83799999999997</v>
      </c>
      <c r="F15" s="7">
        <f t="shared" ca="1" si="12"/>
        <v>0</v>
      </c>
      <c r="G15">
        <f>'Monthly Data'!DJ15</f>
        <v>28</v>
      </c>
      <c r="H15">
        <f>'Monthly Data'!DI15</f>
        <v>0</v>
      </c>
      <c r="I15">
        <f>'Monthly Data'!HB15</f>
        <v>0</v>
      </c>
      <c r="J15">
        <f>'Monthly Data'!DV15</f>
        <v>0</v>
      </c>
      <c r="K15">
        <f>'Monthly Data'!DU15</f>
        <v>0</v>
      </c>
      <c r="M15" s="6">
        <f t="shared" si="4"/>
        <v>-10906973.1106552</v>
      </c>
      <c r="N15" s="6">
        <f t="shared" ca="1" si="5"/>
        <v>11288753.163655289</v>
      </c>
      <c r="O15" s="6">
        <f t="shared" ca="1" si="6"/>
        <v>0</v>
      </c>
      <c r="P15" s="6">
        <f t="shared" si="7"/>
        <v>31066163.172952883</v>
      </c>
      <c r="Q15" s="6">
        <f t="shared" si="8"/>
        <v>0</v>
      </c>
      <c r="R15" s="6">
        <f t="shared" si="9"/>
        <v>0</v>
      </c>
      <c r="S15" s="6">
        <f t="shared" si="10"/>
        <v>0</v>
      </c>
      <c r="T15" s="6">
        <f t="shared" si="11"/>
        <v>0</v>
      </c>
      <c r="U15" s="6">
        <f t="shared" ca="1" si="3"/>
        <v>31447943.225952972</v>
      </c>
      <c r="X15" t="s">
        <v>352</v>
      </c>
      <c r="Y15" s="6">
        <v>21058.9052501839</v>
      </c>
      <c r="Z15" s="6">
        <v>5327.0359412282896</v>
      </c>
      <c r="AA15" s="104">
        <v>3.9532125336717998</v>
      </c>
      <c r="AB15" s="104">
        <v>1.3540694552797701E-4</v>
      </c>
    </row>
    <row r="16" spans="1:28" x14ac:dyDescent="0.25">
      <c r="A16" s="208">
        <v>41699</v>
      </c>
      <c r="B16">
        <f t="shared" si="1"/>
        <v>3</v>
      </c>
      <c r="C16">
        <f t="shared" si="2"/>
        <v>2014</v>
      </c>
      <c r="D16" s="6">
        <f>'Monthly Data'!E16</f>
        <v>32512530.244174119</v>
      </c>
      <c r="E16" s="7">
        <f t="shared" ca="1" si="12"/>
        <v>598.91799999999989</v>
      </c>
      <c r="F16" s="7">
        <f t="shared" ca="1" si="12"/>
        <v>0</v>
      </c>
      <c r="G16">
        <f>'Monthly Data'!DJ16</f>
        <v>31</v>
      </c>
      <c r="H16">
        <f>'Monthly Data'!DI16</f>
        <v>1</v>
      </c>
      <c r="I16">
        <f>'Monthly Data'!HB16</f>
        <v>0</v>
      </c>
      <c r="J16">
        <f>'Monthly Data'!DV16</f>
        <v>0</v>
      </c>
      <c r="K16">
        <f>'Monthly Data'!DU16</f>
        <v>0</v>
      </c>
      <c r="M16" s="6">
        <f t="shared" si="4"/>
        <v>-10906973.1106552</v>
      </c>
      <c r="N16" s="6">
        <f t="shared" ca="1" si="5"/>
        <v>8570882.0661150925</v>
      </c>
      <c r="O16" s="6">
        <f t="shared" ca="1" si="6"/>
        <v>0</v>
      </c>
      <c r="P16" s="6">
        <f t="shared" si="7"/>
        <v>34394680.655769259</v>
      </c>
      <c r="Q16" s="6">
        <f t="shared" si="8"/>
        <v>-1216430.47522382</v>
      </c>
      <c r="R16" s="6">
        <f t="shared" si="9"/>
        <v>0</v>
      </c>
      <c r="S16" s="6">
        <f t="shared" si="10"/>
        <v>0</v>
      </c>
      <c r="T16" s="6">
        <f t="shared" si="11"/>
        <v>0</v>
      </c>
      <c r="U16" s="6">
        <f t="shared" ca="1" si="3"/>
        <v>30842159.136005331</v>
      </c>
      <c r="Y16" s="6"/>
      <c r="Z16" s="6"/>
      <c r="AA16" s="104"/>
      <c r="AB16" s="104"/>
    </row>
    <row r="17" spans="1:27" x14ac:dyDescent="0.25">
      <c r="A17" s="208">
        <v>41730</v>
      </c>
      <c r="B17">
        <f t="shared" si="1"/>
        <v>4</v>
      </c>
      <c r="C17">
        <f t="shared" si="2"/>
        <v>2014</v>
      </c>
      <c r="D17" s="6">
        <f>'Monthly Data'!E17</f>
        <v>27471876.573284268</v>
      </c>
      <c r="E17" s="7">
        <f t="shared" ca="1" si="12"/>
        <v>375.56100000000004</v>
      </c>
      <c r="F17" s="7">
        <f t="shared" ca="1" si="12"/>
        <v>0</v>
      </c>
      <c r="G17">
        <f>'Monthly Data'!DJ17</f>
        <v>30</v>
      </c>
      <c r="H17">
        <f>'Monthly Data'!DI17</f>
        <v>1</v>
      </c>
      <c r="I17">
        <f>'Monthly Data'!HB17</f>
        <v>0</v>
      </c>
      <c r="J17">
        <f>'Monthly Data'!DV17</f>
        <v>0</v>
      </c>
      <c r="K17">
        <f>'Monthly Data'!DU17</f>
        <v>0</v>
      </c>
      <c r="M17" s="6">
        <f t="shared" si="4"/>
        <v>-10906973.1106552</v>
      </c>
      <c r="N17" s="6">
        <f t="shared" ca="1" si="5"/>
        <v>5374507.0938463211</v>
      </c>
      <c r="O17" s="6">
        <f t="shared" ca="1" si="6"/>
        <v>0</v>
      </c>
      <c r="P17" s="6">
        <f t="shared" si="7"/>
        <v>33285174.828163803</v>
      </c>
      <c r="Q17" s="6">
        <f t="shared" si="8"/>
        <v>-1216430.47522382</v>
      </c>
      <c r="R17" s="6">
        <f t="shared" si="9"/>
        <v>0</v>
      </c>
      <c r="S17" s="6">
        <f t="shared" si="10"/>
        <v>0</v>
      </c>
      <c r="T17" s="6">
        <f t="shared" si="11"/>
        <v>0</v>
      </c>
      <c r="U17" s="6">
        <f t="shared" ca="1" si="3"/>
        <v>26536278.336131103</v>
      </c>
      <c r="X17" t="s">
        <v>145</v>
      </c>
    </row>
    <row r="18" spans="1:27" x14ac:dyDescent="0.25">
      <c r="A18" s="208">
        <v>41760</v>
      </c>
      <c r="B18">
        <f t="shared" si="1"/>
        <v>5</v>
      </c>
      <c r="C18">
        <f t="shared" si="2"/>
        <v>2014</v>
      </c>
      <c r="D18" s="6">
        <f>'Monthly Data'!E18</f>
        <v>24996353.421283912</v>
      </c>
      <c r="E18" s="7">
        <f t="shared" ca="1" si="12"/>
        <v>165.202</v>
      </c>
      <c r="F18" s="7">
        <f t="shared" ca="1" si="12"/>
        <v>2.7889999999999997</v>
      </c>
      <c r="G18">
        <f>'Monthly Data'!DJ18</f>
        <v>31</v>
      </c>
      <c r="H18">
        <f>'Monthly Data'!DI18</f>
        <v>1</v>
      </c>
      <c r="I18">
        <f>'Monthly Data'!HB18</f>
        <v>0</v>
      </c>
      <c r="J18">
        <f>'Monthly Data'!DV18</f>
        <v>0</v>
      </c>
      <c r="K18">
        <f>'Monthly Data'!DU18</f>
        <v>0</v>
      </c>
      <c r="M18" s="6">
        <f t="shared" si="4"/>
        <v>-10906973.1106552</v>
      </c>
      <c r="N18" s="6">
        <f t="shared" ca="1" si="5"/>
        <v>2364141.4335290403</v>
      </c>
      <c r="O18" s="6">
        <f t="shared" ca="1" si="6"/>
        <v>71452.260451288064</v>
      </c>
      <c r="P18" s="6">
        <f t="shared" si="7"/>
        <v>34394680.655769259</v>
      </c>
      <c r="Q18" s="6">
        <f t="shared" si="8"/>
        <v>-1216430.47522382</v>
      </c>
      <c r="R18" s="6">
        <f t="shared" si="9"/>
        <v>0</v>
      </c>
      <c r="S18" s="6">
        <f t="shared" si="10"/>
        <v>0</v>
      </c>
      <c r="T18" s="6">
        <f t="shared" si="11"/>
        <v>0</v>
      </c>
      <c r="U18" s="6">
        <f t="shared" ca="1" si="3"/>
        <v>24706870.763870567</v>
      </c>
      <c r="X18" t="s">
        <v>58</v>
      </c>
      <c r="Y18" s="6">
        <v>28558110.749000799</v>
      </c>
      <c r="Z18" t="s">
        <v>59</v>
      </c>
      <c r="AA18" s="204">
        <v>4169296.2602071799</v>
      </c>
    </row>
    <row r="19" spans="1:27" x14ac:dyDescent="0.25">
      <c r="A19" s="208">
        <v>41791</v>
      </c>
      <c r="B19">
        <f t="shared" si="1"/>
        <v>6</v>
      </c>
      <c r="C19">
        <f t="shared" si="2"/>
        <v>2014</v>
      </c>
      <c r="D19" s="6">
        <f>'Monthly Data'!E19</f>
        <v>22922312.02928406</v>
      </c>
      <c r="E19" s="7">
        <f t="shared" ca="1" si="12"/>
        <v>32.520000000000003</v>
      </c>
      <c r="F19" s="7">
        <f t="shared" ca="1" si="12"/>
        <v>24.911999999999999</v>
      </c>
      <c r="G19">
        <f>'Monthly Data'!DJ19</f>
        <v>30</v>
      </c>
      <c r="H19">
        <f>'Monthly Data'!DI19</f>
        <v>0</v>
      </c>
      <c r="I19">
        <f>'Monthly Data'!HB19</f>
        <v>0</v>
      </c>
      <c r="J19">
        <f>'Monthly Data'!DV19</f>
        <v>0</v>
      </c>
      <c r="K19">
        <f>'Monthly Data'!DU19</f>
        <v>0</v>
      </c>
      <c r="M19" s="6">
        <f t="shared" si="4"/>
        <v>-10906973.1106552</v>
      </c>
      <c r="N19" s="6">
        <f t="shared" ca="1" si="5"/>
        <v>465381.04513483128</v>
      </c>
      <c r="O19" s="6">
        <f t="shared" ca="1" si="6"/>
        <v>638228.2941421615</v>
      </c>
      <c r="P19" s="6">
        <f t="shared" si="7"/>
        <v>33285174.828163803</v>
      </c>
      <c r="Q19" s="6">
        <f t="shared" si="8"/>
        <v>0</v>
      </c>
      <c r="R19" s="6">
        <f t="shared" si="9"/>
        <v>0</v>
      </c>
      <c r="S19" s="6">
        <f t="shared" si="10"/>
        <v>0</v>
      </c>
      <c r="T19" s="6">
        <f t="shared" si="11"/>
        <v>0</v>
      </c>
      <c r="U19" s="6">
        <f t="shared" ca="1" si="3"/>
        <v>23481811.056785595</v>
      </c>
      <c r="X19" t="s">
        <v>60</v>
      </c>
      <c r="Y19" s="204">
        <v>58679715399376</v>
      </c>
      <c r="Z19" t="s">
        <v>61</v>
      </c>
      <c r="AA19" s="204">
        <v>723827.34844130604</v>
      </c>
    </row>
    <row r="20" spans="1:27" x14ac:dyDescent="0.25">
      <c r="A20" s="208">
        <v>41821</v>
      </c>
      <c r="B20">
        <f t="shared" si="1"/>
        <v>7</v>
      </c>
      <c r="C20">
        <f t="shared" si="2"/>
        <v>2014</v>
      </c>
      <c r="D20" s="6">
        <f>'Monthly Data'!E20</f>
        <v>23771550.725313846</v>
      </c>
      <c r="E20" s="7">
        <f t="shared" ca="1" si="12"/>
        <v>2.27</v>
      </c>
      <c r="F20" s="7">
        <f t="shared" ca="1" si="12"/>
        <v>79.77000000000001</v>
      </c>
      <c r="G20">
        <f>'Monthly Data'!DJ20</f>
        <v>31</v>
      </c>
      <c r="H20">
        <f>'Monthly Data'!DI20</f>
        <v>0</v>
      </c>
      <c r="I20">
        <f>'Monthly Data'!HB20</f>
        <v>0</v>
      </c>
      <c r="J20">
        <f>'Monthly Data'!DV20</f>
        <v>0</v>
      </c>
      <c r="K20">
        <f>'Monthly Data'!DU20</f>
        <v>0</v>
      </c>
      <c r="M20" s="6">
        <f t="shared" si="4"/>
        <v>-10906973.1106552</v>
      </c>
      <c r="N20" s="6">
        <f t="shared" ca="1" si="5"/>
        <v>32485.085253876598</v>
      </c>
      <c r="O20" s="6">
        <f t="shared" ca="1" si="6"/>
        <v>2043652.4977408571</v>
      </c>
      <c r="P20" s="6">
        <f t="shared" si="7"/>
        <v>34394680.655769259</v>
      </c>
      <c r="Q20" s="6">
        <f t="shared" si="8"/>
        <v>0</v>
      </c>
      <c r="R20" s="6">
        <f t="shared" si="9"/>
        <v>0</v>
      </c>
      <c r="S20" s="6">
        <f t="shared" si="10"/>
        <v>0</v>
      </c>
      <c r="T20" s="6">
        <f t="shared" si="11"/>
        <v>0</v>
      </c>
      <c r="U20" s="6">
        <f t="shared" ca="1" si="3"/>
        <v>25563845.128108792</v>
      </c>
      <c r="X20" t="s">
        <v>62</v>
      </c>
      <c r="Y20" s="74">
        <v>0.97163297660701398</v>
      </c>
      <c r="Z20" t="s">
        <v>63</v>
      </c>
      <c r="AA20" s="104">
        <v>0.96986003764495299</v>
      </c>
    </row>
    <row r="21" spans="1:27" x14ac:dyDescent="0.25">
      <c r="A21" s="208">
        <v>41852</v>
      </c>
      <c r="B21">
        <f t="shared" si="1"/>
        <v>8</v>
      </c>
      <c r="C21">
        <f t="shared" si="2"/>
        <v>2014</v>
      </c>
      <c r="D21" s="6">
        <f>'Monthly Data'!E21</f>
        <v>24031683.393284082</v>
      </c>
      <c r="E21" s="7">
        <f t="shared" ca="1" si="12"/>
        <v>5.9399999999999995</v>
      </c>
      <c r="F21" s="7">
        <f t="shared" ca="1" si="12"/>
        <v>61.306000000000004</v>
      </c>
      <c r="G21">
        <f>'Monthly Data'!DJ21</f>
        <v>31</v>
      </c>
      <c r="H21">
        <f>'Monthly Data'!DI21</f>
        <v>0</v>
      </c>
      <c r="I21">
        <f>'Monthly Data'!HB21</f>
        <v>0</v>
      </c>
      <c r="J21">
        <f>'Monthly Data'!DV21</f>
        <v>0</v>
      </c>
      <c r="K21">
        <f>'Monthly Data'!DU21</f>
        <v>0</v>
      </c>
      <c r="M21" s="6">
        <f t="shared" si="4"/>
        <v>-10906973.1106552</v>
      </c>
      <c r="N21" s="6">
        <f t="shared" ca="1" si="5"/>
        <v>85005.024849351088</v>
      </c>
      <c r="O21" s="6">
        <f t="shared" ca="1" si="6"/>
        <v>1570617.5257177006</v>
      </c>
      <c r="P21" s="6">
        <f t="shared" si="7"/>
        <v>34394680.655769259</v>
      </c>
      <c r="Q21" s="6">
        <f t="shared" si="8"/>
        <v>0</v>
      </c>
      <c r="R21" s="6">
        <f t="shared" si="9"/>
        <v>0</v>
      </c>
      <c r="S21" s="6">
        <f t="shared" si="10"/>
        <v>0</v>
      </c>
      <c r="T21" s="6">
        <f t="shared" si="11"/>
        <v>0</v>
      </c>
      <c r="U21" s="6">
        <f t="shared" ca="1" si="3"/>
        <v>25143330.095681109</v>
      </c>
      <c r="X21" t="s">
        <v>403</v>
      </c>
      <c r="Y21" s="74">
        <v>472.05078578983699</v>
      </c>
      <c r="Z21" t="s">
        <v>64</v>
      </c>
      <c r="AA21" s="104">
        <v>5.2889034416374702E-80</v>
      </c>
    </row>
    <row r="22" spans="1:27" x14ac:dyDescent="0.25">
      <c r="A22" s="208">
        <v>41883</v>
      </c>
      <c r="B22">
        <f t="shared" si="1"/>
        <v>9</v>
      </c>
      <c r="C22">
        <f t="shared" si="2"/>
        <v>2014</v>
      </c>
      <c r="D22" s="6">
        <f>'Monthly Data'!E22</f>
        <v>23963843.630283989</v>
      </c>
      <c r="E22" s="7">
        <f t="shared" ca="1" si="12"/>
        <v>65.792000000000002</v>
      </c>
      <c r="F22" s="7">
        <f t="shared" ca="1" si="12"/>
        <v>13.288</v>
      </c>
      <c r="G22">
        <f>'Monthly Data'!DJ22</f>
        <v>30</v>
      </c>
      <c r="H22">
        <f>'Monthly Data'!DI22</f>
        <v>0</v>
      </c>
      <c r="I22">
        <f>'Monthly Data'!HB22</f>
        <v>0</v>
      </c>
      <c r="J22">
        <f>'Monthly Data'!DV22</f>
        <v>0</v>
      </c>
      <c r="K22">
        <f>'Monthly Data'!DU22</f>
        <v>0</v>
      </c>
      <c r="M22" s="6">
        <f t="shared" si="4"/>
        <v>-10906973.1106552</v>
      </c>
      <c r="N22" s="6">
        <f t="shared" ca="1" si="5"/>
        <v>941523.66917314939</v>
      </c>
      <c r="O22" s="6">
        <f t="shared" ca="1" si="6"/>
        <v>340429.414441275</v>
      </c>
      <c r="P22" s="6">
        <f t="shared" si="7"/>
        <v>33285174.828163803</v>
      </c>
      <c r="Q22" s="6">
        <f t="shared" si="8"/>
        <v>0</v>
      </c>
      <c r="R22" s="6">
        <f t="shared" si="9"/>
        <v>0</v>
      </c>
      <c r="S22" s="6">
        <f t="shared" si="10"/>
        <v>0</v>
      </c>
      <c r="T22" s="6">
        <f t="shared" si="11"/>
        <v>0</v>
      </c>
      <c r="U22" s="6">
        <f t="shared" ca="1" si="3"/>
        <v>23660154.801123027</v>
      </c>
      <c r="X22" t="s">
        <v>65</v>
      </c>
      <c r="Y22" s="74">
        <v>-1.39800468926918E-2</v>
      </c>
      <c r="Z22" t="s">
        <v>66</v>
      </c>
      <c r="AA22" s="104">
        <v>2.01134872649927</v>
      </c>
    </row>
    <row r="23" spans="1:27" x14ac:dyDescent="0.25">
      <c r="A23" s="208">
        <v>41913</v>
      </c>
      <c r="B23">
        <f t="shared" si="1"/>
        <v>10</v>
      </c>
      <c r="C23">
        <f t="shared" si="2"/>
        <v>2014</v>
      </c>
      <c r="D23" s="6">
        <f>'Monthly Data'!E23</f>
        <v>26712038.725283641</v>
      </c>
      <c r="E23" s="7">
        <f t="shared" ca="1" si="12"/>
        <v>253.88899999999998</v>
      </c>
      <c r="F23" s="7">
        <f t="shared" ca="1" si="12"/>
        <v>0.25</v>
      </c>
      <c r="G23">
        <f>'Monthly Data'!DJ23</f>
        <v>31</v>
      </c>
      <c r="H23">
        <f>'Monthly Data'!DI23</f>
        <v>1</v>
      </c>
      <c r="I23">
        <f>'Monthly Data'!HB23</f>
        <v>0</v>
      </c>
      <c r="J23">
        <f>'Monthly Data'!DV23</f>
        <v>0</v>
      </c>
      <c r="K23">
        <f>'Monthly Data'!DU23</f>
        <v>0</v>
      </c>
      <c r="M23" s="6">
        <f t="shared" si="4"/>
        <v>-10906973.1106552</v>
      </c>
      <c r="N23" s="6">
        <f t="shared" ca="1" si="5"/>
        <v>3633306.5242385352</v>
      </c>
      <c r="O23" s="6">
        <f t="shared" ca="1" si="6"/>
        <v>6404.8279357554748</v>
      </c>
      <c r="P23" s="6">
        <f t="shared" si="7"/>
        <v>34394680.655769259</v>
      </c>
      <c r="Q23" s="6">
        <f t="shared" si="8"/>
        <v>-1216430.47522382</v>
      </c>
      <c r="R23" s="6">
        <f t="shared" si="9"/>
        <v>0</v>
      </c>
      <c r="S23" s="6">
        <f t="shared" si="10"/>
        <v>0</v>
      </c>
      <c r="T23" s="6">
        <f t="shared" si="11"/>
        <v>0</v>
      </c>
      <c r="U23" s="6">
        <f t="shared" ca="1" si="3"/>
        <v>25910988.422064528</v>
      </c>
      <c r="Y23" s="206"/>
      <c r="AA23" s="104"/>
    </row>
    <row r="24" spans="1:27" x14ac:dyDescent="0.25">
      <c r="A24" s="208">
        <v>41944</v>
      </c>
      <c r="B24">
        <f t="shared" si="1"/>
        <v>11</v>
      </c>
      <c r="C24">
        <f t="shared" si="2"/>
        <v>2014</v>
      </c>
      <c r="D24" s="6">
        <f>'Monthly Data'!E24</f>
        <v>29944342.142283786</v>
      </c>
      <c r="E24" s="7">
        <f t="shared" ca="1" si="12"/>
        <v>481.9380000000001</v>
      </c>
      <c r="F24" s="7">
        <f t="shared" ca="1" si="12"/>
        <v>0</v>
      </c>
      <c r="G24">
        <f>'Monthly Data'!DJ24</f>
        <v>30</v>
      </c>
      <c r="H24">
        <f>'Monthly Data'!DI24</f>
        <v>1</v>
      </c>
      <c r="I24">
        <f>'Monthly Data'!HB24</f>
        <v>0</v>
      </c>
      <c r="J24">
        <f>'Monthly Data'!DV24</f>
        <v>0</v>
      </c>
      <c r="K24">
        <f>'Monthly Data'!DU24</f>
        <v>0</v>
      </c>
      <c r="M24" s="6">
        <f t="shared" si="4"/>
        <v>-10906973.1106552</v>
      </c>
      <c r="N24" s="6">
        <f t="shared" ca="1" si="5"/>
        <v>6896826.8797721509</v>
      </c>
      <c r="O24" s="6">
        <f t="shared" ca="1" si="6"/>
        <v>0</v>
      </c>
      <c r="P24" s="6">
        <f t="shared" si="7"/>
        <v>33285174.828163803</v>
      </c>
      <c r="Q24" s="6">
        <f t="shared" si="8"/>
        <v>-1216430.47522382</v>
      </c>
      <c r="R24" s="6">
        <f t="shared" si="9"/>
        <v>0</v>
      </c>
      <c r="S24" s="6">
        <f t="shared" si="10"/>
        <v>0</v>
      </c>
      <c r="T24" s="6">
        <f t="shared" si="11"/>
        <v>0</v>
      </c>
      <c r="U24" s="6">
        <f t="shared" ca="1" si="3"/>
        <v>28058598.122056935</v>
      </c>
    </row>
    <row r="25" spans="1:27" x14ac:dyDescent="0.25">
      <c r="A25" s="208">
        <v>41974</v>
      </c>
      <c r="B25">
        <f t="shared" si="1"/>
        <v>12</v>
      </c>
      <c r="C25">
        <f t="shared" si="2"/>
        <v>2014</v>
      </c>
      <c r="D25" s="6">
        <f>'Monthly Data'!E25</f>
        <v>34458609.621283635</v>
      </c>
      <c r="E25" s="7">
        <f t="shared" ca="1" si="12"/>
        <v>721.0150000000001</v>
      </c>
      <c r="F25" s="7">
        <f t="shared" ca="1" si="12"/>
        <v>0</v>
      </c>
      <c r="G25">
        <f>'Monthly Data'!DJ25</f>
        <v>31</v>
      </c>
      <c r="H25">
        <f>'Monthly Data'!DI25</f>
        <v>0</v>
      </c>
      <c r="I25">
        <f>'Monthly Data'!HB25</f>
        <v>0</v>
      </c>
      <c r="J25">
        <f>'Monthly Data'!DV25</f>
        <v>0</v>
      </c>
      <c r="K25">
        <f>'Monthly Data'!DU25</f>
        <v>0</v>
      </c>
      <c r="M25" s="6">
        <f t="shared" si="4"/>
        <v>-10906973.1106552</v>
      </c>
      <c r="N25" s="6">
        <f t="shared" ca="1" si="5"/>
        <v>10318164.64507658</v>
      </c>
      <c r="O25" s="6">
        <f t="shared" ca="1" si="6"/>
        <v>0</v>
      </c>
      <c r="P25" s="6">
        <f t="shared" si="7"/>
        <v>34394680.655769259</v>
      </c>
      <c r="Q25" s="6">
        <f t="shared" si="8"/>
        <v>0</v>
      </c>
      <c r="R25" s="6">
        <f t="shared" si="9"/>
        <v>0</v>
      </c>
      <c r="S25" s="6">
        <f t="shared" si="10"/>
        <v>0</v>
      </c>
      <c r="T25" s="6">
        <f t="shared" si="11"/>
        <v>0</v>
      </c>
      <c r="U25" s="6">
        <f t="shared" ca="1" si="3"/>
        <v>33805872.190190643</v>
      </c>
    </row>
    <row r="26" spans="1:27" x14ac:dyDescent="0.25">
      <c r="A26" s="208">
        <v>42005</v>
      </c>
      <c r="B26">
        <f t="shared" si="1"/>
        <v>1</v>
      </c>
      <c r="C26">
        <f t="shared" si="2"/>
        <v>2015</v>
      </c>
      <c r="D26" s="6">
        <f>'Monthly Data'!E26</f>
        <v>37064996.953135245</v>
      </c>
      <c r="E26" s="7">
        <f t="shared" ca="1" si="12"/>
        <v>837.61799999999982</v>
      </c>
      <c r="F26" s="7">
        <f t="shared" ca="1" si="12"/>
        <v>0</v>
      </c>
      <c r="G26">
        <f>'Monthly Data'!DJ26</f>
        <v>31</v>
      </c>
      <c r="H26">
        <f>'Monthly Data'!DI26</f>
        <v>0</v>
      </c>
      <c r="I26">
        <f>'Monthly Data'!HB26</f>
        <v>0</v>
      </c>
      <c r="J26">
        <f>'Monthly Data'!DV26</f>
        <v>0</v>
      </c>
      <c r="K26">
        <f>'Monthly Data'!DU26</f>
        <v>0</v>
      </c>
      <c r="M26" s="6">
        <f t="shared" si="4"/>
        <v>-10906973.1106552</v>
      </c>
      <c r="N26" s="6">
        <f t="shared" ca="1" si="5"/>
        <v>11986824.731357533</v>
      </c>
      <c r="O26" s="6">
        <f t="shared" ca="1" si="6"/>
        <v>0</v>
      </c>
      <c r="P26" s="6">
        <f t="shared" si="7"/>
        <v>34394680.655769259</v>
      </c>
      <c r="Q26" s="6">
        <f t="shared" si="8"/>
        <v>0</v>
      </c>
      <c r="R26" s="6">
        <f t="shared" si="9"/>
        <v>0</v>
      </c>
      <c r="S26" s="6">
        <f t="shared" si="10"/>
        <v>0</v>
      </c>
      <c r="T26" s="6">
        <f t="shared" si="11"/>
        <v>0</v>
      </c>
      <c r="U26" s="6">
        <f t="shared" ca="1" si="3"/>
        <v>35474532.276471592</v>
      </c>
    </row>
    <row r="27" spans="1:27" x14ac:dyDescent="0.25">
      <c r="A27" s="208">
        <v>42036</v>
      </c>
      <c r="B27">
        <f t="shared" si="1"/>
        <v>2</v>
      </c>
      <c r="C27">
        <f t="shared" si="2"/>
        <v>2015</v>
      </c>
      <c r="D27" s="6">
        <f>'Monthly Data'!E27</f>
        <v>32217111.653135628</v>
      </c>
      <c r="E27" s="7">
        <f t="shared" ca="1" si="12"/>
        <v>788.83799999999997</v>
      </c>
      <c r="F27" s="7">
        <f t="shared" ca="1" si="12"/>
        <v>0</v>
      </c>
      <c r="G27">
        <f>'Monthly Data'!DJ27</f>
        <v>28</v>
      </c>
      <c r="H27">
        <f>'Monthly Data'!DI27</f>
        <v>0</v>
      </c>
      <c r="I27">
        <f>'Monthly Data'!HB27</f>
        <v>0</v>
      </c>
      <c r="J27">
        <f>'Monthly Data'!DV27</f>
        <v>0</v>
      </c>
      <c r="K27">
        <f>'Monthly Data'!DU27</f>
        <v>0</v>
      </c>
      <c r="M27" s="6">
        <f t="shared" si="4"/>
        <v>-10906973.1106552</v>
      </c>
      <c r="N27" s="6">
        <f t="shared" ca="1" si="5"/>
        <v>11288753.163655289</v>
      </c>
      <c r="O27" s="6">
        <f t="shared" ca="1" si="6"/>
        <v>0</v>
      </c>
      <c r="P27" s="6">
        <f t="shared" si="7"/>
        <v>31066163.172952883</v>
      </c>
      <c r="Q27" s="6">
        <f t="shared" si="8"/>
        <v>0</v>
      </c>
      <c r="R27" s="6">
        <f t="shared" si="9"/>
        <v>0</v>
      </c>
      <c r="S27" s="6">
        <f t="shared" si="10"/>
        <v>0</v>
      </c>
      <c r="T27" s="6">
        <f t="shared" si="11"/>
        <v>0</v>
      </c>
      <c r="U27" s="6">
        <f t="shared" ca="1" si="3"/>
        <v>31447943.225952972</v>
      </c>
    </row>
    <row r="28" spans="1:27" x14ac:dyDescent="0.25">
      <c r="A28" s="208">
        <v>42064</v>
      </c>
      <c r="B28">
        <f t="shared" si="1"/>
        <v>3</v>
      </c>
      <c r="C28">
        <f t="shared" si="2"/>
        <v>2015</v>
      </c>
      <c r="D28" s="6">
        <f>'Monthly Data'!E28</f>
        <v>31301706.556135852</v>
      </c>
      <c r="E28" s="7">
        <f t="shared" ca="1" si="12"/>
        <v>598.91799999999989</v>
      </c>
      <c r="F28" s="7">
        <f t="shared" ca="1" si="12"/>
        <v>0</v>
      </c>
      <c r="G28">
        <f>'Monthly Data'!DJ28</f>
        <v>31</v>
      </c>
      <c r="H28">
        <f>'Monthly Data'!DI28</f>
        <v>1</v>
      </c>
      <c r="I28">
        <f>'Monthly Data'!HB28</f>
        <v>0</v>
      </c>
      <c r="J28">
        <f>'Monthly Data'!DV28</f>
        <v>0</v>
      </c>
      <c r="K28">
        <f>'Monthly Data'!DU28</f>
        <v>0</v>
      </c>
      <c r="M28" s="6">
        <f t="shared" si="4"/>
        <v>-10906973.1106552</v>
      </c>
      <c r="N28" s="6">
        <f t="shared" ca="1" si="5"/>
        <v>8570882.0661150925</v>
      </c>
      <c r="O28" s="6">
        <f t="shared" ca="1" si="6"/>
        <v>0</v>
      </c>
      <c r="P28" s="6">
        <f t="shared" si="7"/>
        <v>34394680.655769259</v>
      </c>
      <c r="Q28" s="6">
        <f t="shared" si="8"/>
        <v>-1216430.47522382</v>
      </c>
      <c r="R28" s="6">
        <f t="shared" si="9"/>
        <v>0</v>
      </c>
      <c r="S28" s="6">
        <f t="shared" si="10"/>
        <v>0</v>
      </c>
      <c r="T28" s="6">
        <f t="shared" si="11"/>
        <v>0</v>
      </c>
      <c r="U28" s="6">
        <f t="shared" ca="1" si="3"/>
        <v>30842159.136005331</v>
      </c>
    </row>
    <row r="29" spans="1:27" x14ac:dyDescent="0.25">
      <c r="A29" s="208">
        <v>42095</v>
      </c>
      <c r="B29">
        <f t="shared" si="1"/>
        <v>4</v>
      </c>
      <c r="C29">
        <f t="shared" si="2"/>
        <v>2015</v>
      </c>
      <c r="D29" s="6">
        <f>'Monthly Data'!E29</f>
        <v>26180701.402135961</v>
      </c>
      <c r="E29" s="7">
        <f t="shared" ca="1" si="12"/>
        <v>375.56100000000004</v>
      </c>
      <c r="F29" s="7">
        <f t="shared" ca="1" si="12"/>
        <v>0</v>
      </c>
      <c r="G29">
        <f>'Monthly Data'!DJ29</f>
        <v>30</v>
      </c>
      <c r="H29">
        <f>'Monthly Data'!DI29</f>
        <v>1</v>
      </c>
      <c r="I29">
        <f>'Monthly Data'!HB29</f>
        <v>0</v>
      </c>
      <c r="J29">
        <f>'Monthly Data'!DV29</f>
        <v>0</v>
      </c>
      <c r="K29">
        <f>'Monthly Data'!DU29</f>
        <v>0</v>
      </c>
      <c r="M29" s="6">
        <f t="shared" si="4"/>
        <v>-10906973.1106552</v>
      </c>
      <c r="N29" s="6">
        <f t="shared" ca="1" si="5"/>
        <v>5374507.0938463211</v>
      </c>
      <c r="O29" s="6">
        <f t="shared" ca="1" si="6"/>
        <v>0</v>
      </c>
      <c r="P29" s="6">
        <f t="shared" si="7"/>
        <v>33285174.828163803</v>
      </c>
      <c r="Q29" s="6">
        <f t="shared" si="8"/>
        <v>-1216430.47522382</v>
      </c>
      <c r="R29" s="6">
        <f t="shared" si="9"/>
        <v>0</v>
      </c>
      <c r="S29" s="6">
        <f t="shared" si="10"/>
        <v>0</v>
      </c>
      <c r="T29" s="6">
        <f t="shared" si="11"/>
        <v>0</v>
      </c>
      <c r="U29" s="6">
        <f t="shared" ca="1" si="3"/>
        <v>26536278.336131103</v>
      </c>
    </row>
    <row r="30" spans="1:27" x14ac:dyDescent="0.25">
      <c r="A30" s="208">
        <v>42125</v>
      </c>
      <c r="B30">
        <f t="shared" si="1"/>
        <v>5</v>
      </c>
      <c r="C30">
        <f t="shared" si="2"/>
        <v>2015</v>
      </c>
      <c r="D30" s="6">
        <f>'Monthly Data'!E30</f>
        <v>24136502.647135749</v>
      </c>
      <c r="E30" s="7">
        <f t="shared" ca="1" si="12"/>
        <v>165.202</v>
      </c>
      <c r="F30" s="7">
        <f t="shared" ca="1" si="12"/>
        <v>2.7889999999999997</v>
      </c>
      <c r="G30">
        <f>'Monthly Data'!DJ30</f>
        <v>31</v>
      </c>
      <c r="H30">
        <f>'Monthly Data'!DI30</f>
        <v>1</v>
      </c>
      <c r="I30">
        <f>'Monthly Data'!HB30</f>
        <v>0</v>
      </c>
      <c r="J30">
        <f>'Monthly Data'!DV30</f>
        <v>0</v>
      </c>
      <c r="K30">
        <f>'Monthly Data'!DU30</f>
        <v>0</v>
      </c>
      <c r="M30" s="6">
        <f t="shared" si="4"/>
        <v>-10906973.1106552</v>
      </c>
      <c r="N30" s="6">
        <f t="shared" ca="1" si="5"/>
        <v>2364141.4335290403</v>
      </c>
      <c r="O30" s="6">
        <f t="shared" ca="1" si="6"/>
        <v>71452.260451288064</v>
      </c>
      <c r="P30" s="6">
        <f t="shared" si="7"/>
        <v>34394680.655769259</v>
      </c>
      <c r="Q30" s="6">
        <f t="shared" si="8"/>
        <v>-1216430.47522382</v>
      </c>
      <c r="R30" s="6">
        <f t="shared" si="9"/>
        <v>0</v>
      </c>
      <c r="S30" s="6">
        <f t="shared" si="10"/>
        <v>0</v>
      </c>
      <c r="T30" s="6">
        <f t="shared" si="11"/>
        <v>0</v>
      </c>
      <c r="U30" s="6">
        <f t="shared" ca="1" si="3"/>
        <v>24706870.763870567</v>
      </c>
    </row>
    <row r="31" spans="1:27" x14ac:dyDescent="0.25">
      <c r="A31" s="208">
        <v>42156</v>
      </c>
      <c r="B31">
        <f t="shared" si="1"/>
        <v>6</v>
      </c>
      <c r="C31">
        <f t="shared" si="2"/>
        <v>2015</v>
      </c>
      <c r="D31" s="6">
        <f>'Monthly Data'!E31</f>
        <v>22732536.41013588</v>
      </c>
      <c r="E31" s="7">
        <f t="shared" ca="1" si="12"/>
        <v>32.520000000000003</v>
      </c>
      <c r="F31" s="7">
        <f t="shared" ca="1" si="12"/>
        <v>24.911999999999999</v>
      </c>
      <c r="G31">
        <f>'Monthly Data'!DJ31</f>
        <v>30</v>
      </c>
      <c r="H31">
        <f>'Monthly Data'!DI31</f>
        <v>0</v>
      </c>
      <c r="I31">
        <f>'Monthly Data'!HB31</f>
        <v>0</v>
      </c>
      <c r="J31">
        <f>'Monthly Data'!DV31</f>
        <v>0</v>
      </c>
      <c r="K31">
        <f>'Monthly Data'!DU31</f>
        <v>0</v>
      </c>
      <c r="M31" s="6">
        <f t="shared" si="4"/>
        <v>-10906973.1106552</v>
      </c>
      <c r="N31" s="6">
        <f t="shared" ca="1" si="5"/>
        <v>465381.04513483128</v>
      </c>
      <c r="O31" s="6">
        <f t="shared" ca="1" si="6"/>
        <v>638228.2941421615</v>
      </c>
      <c r="P31" s="6">
        <f t="shared" si="7"/>
        <v>33285174.828163803</v>
      </c>
      <c r="Q31" s="6">
        <f t="shared" si="8"/>
        <v>0</v>
      </c>
      <c r="R31" s="6">
        <f t="shared" si="9"/>
        <v>0</v>
      </c>
      <c r="S31" s="6">
        <f t="shared" si="10"/>
        <v>0</v>
      </c>
      <c r="T31" s="6">
        <f t="shared" si="11"/>
        <v>0</v>
      </c>
      <c r="U31" s="6">
        <f t="shared" ca="1" si="3"/>
        <v>23481811.056785595</v>
      </c>
    </row>
    <row r="32" spans="1:27" x14ac:dyDescent="0.25">
      <c r="A32" s="208">
        <v>42186</v>
      </c>
      <c r="B32">
        <f t="shared" si="1"/>
        <v>7</v>
      </c>
      <c r="C32">
        <f t="shared" si="2"/>
        <v>2015</v>
      </c>
      <c r="D32" s="6">
        <f>'Monthly Data'!E32</f>
        <v>24438562.096135926</v>
      </c>
      <c r="E32" s="7">
        <f t="shared" ca="1" si="12"/>
        <v>2.27</v>
      </c>
      <c r="F32" s="7">
        <f t="shared" ca="1" si="12"/>
        <v>79.77000000000001</v>
      </c>
      <c r="G32">
        <f>'Monthly Data'!DJ32</f>
        <v>31</v>
      </c>
      <c r="H32">
        <f>'Monthly Data'!DI32</f>
        <v>0</v>
      </c>
      <c r="I32">
        <f>'Monthly Data'!HB32</f>
        <v>0</v>
      </c>
      <c r="J32">
        <f>'Monthly Data'!DV32</f>
        <v>0</v>
      </c>
      <c r="K32">
        <f>'Monthly Data'!DU32</f>
        <v>0</v>
      </c>
      <c r="M32" s="6">
        <f t="shared" si="4"/>
        <v>-10906973.1106552</v>
      </c>
      <c r="N32" s="6">
        <f t="shared" ca="1" si="5"/>
        <v>32485.085253876598</v>
      </c>
      <c r="O32" s="6">
        <f t="shared" ca="1" si="6"/>
        <v>2043652.4977408571</v>
      </c>
      <c r="P32" s="6">
        <f t="shared" si="7"/>
        <v>34394680.655769259</v>
      </c>
      <c r="Q32" s="6">
        <f t="shared" si="8"/>
        <v>0</v>
      </c>
      <c r="R32" s="6">
        <f t="shared" si="9"/>
        <v>0</v>
      </c>
      <c r="S32" s="6">
        <f t="shared" si="10"/>
        <v>0</v>
      </c>
      <c r="T32" s="6">
        <f t="shared" si="11"/>
        <v>0</v>
      </c>
      <c r="U32" s="6">
        <f t="shared" ca="1" si="3"/>
        <v>25563845.128108792</v>
      </c>
    </row>
    <row r="33" spans="1:21" x14ac:dyDescent="0.25">
      <c r="A33" s="208">
        <v>42217</v>
      </c>
      <c r="B33">
        <f t="shared" si="1"/>
        <v>8</v>
      </c>
      <c r="C33">
        <f t="shared" si="2"/>
        <v>2015</v>
      </c>
      <c r="D33" s="6">
        <f>'Monthly Data'!E33</f>
        <v>24929794.74213608</v>
      </c>
      <c r="E33" s="7">
        <f t="shared" ca="1" si="12"/>
        <v>5.9399999999999995</v>
      </c>
      <c r="F33" s="7">
        <f t="shared" ca="1" si="12"/>
        <v>61.306000000000004</v>
      </c>
      <c r="G33">
        <f>'Monthly Data'!DJ33</f>
        <v>31</v>
      </c>
      <c r="H33">
        <f>'Monthly Data'!DI33</f>
        <v>0</v>
      </c>
      <c r="I33">
        <f>'Monthly Data'!HB33</f>
        <v>0</v>
      </c>
      <c r="J33">
        <f>'Monthly Data'!DV33</f>
        <v>0</v>
      </c>
      <c r="K33">
        <f>'Monthly Data'!DU33</f>
        <v>0</v>
      </c>
      <c r="M33" s="6">
        <f t="shared" si="4"/>
        <v>-10906973.1106552</v>
      </c>
      <c r="N33" s="6">
        <f t="shared" ca="1" si="5"/>
        <v>85005.024849351088</v>
      </c>
      <c r="O33" s="6">
        <f t="shared" ca="1" si="6"/>
        <v>1570617.5257177006</v>
      </c>
      <c r="P33" s="6">
        <f t="shared" si="7"/>
        <v>34394680.655769259</v>
      </c>
      <c r="Q33" s="6">
        <f t="shared" si="8"/>
        <v>0</v>
      </c>
      <c r="R33" s="6">
        <f t="shared" si="9"/>
        <v>0</v>
      </c>
      <c r="S33" s="6">
        <f t="shared" si="10"/>
        <v>0</v>
      </c>
      <c r="T33" s="6">
        <f t="shared" si="11"/>
        <v>0</v>
      </c>
      <c r="U33" s="6">
        <f t="shared" ca="1" si="3"/>
        <v>25143330.095681109</v>
      </c>
    </row>
    <row r="34" spans="1:21" x14ac:dyDescent="0.25">
      <c r="A34" s="208">
        <v>42248</v>
      </c>
      <c r="B34">
        <f t="shared" si="1"/>
        <v>9</v>
      </c>
      <c r="C34">
        <f t="shared" si="2"/>
        <v>2015</v>
      </c>
      <c r="D34" s="6">
        <f>'Monthly Data'!E34</f>
        <v>24119574.695136014</v>
      </c>
      <c r="E34" s="7">
        <f t="shared" ref="E34:F53" ca="1" si="13">E22</f>
        <v>65.792000000000002</v>
      </c>
      <c r="F34" s="7">
        <f t="shared" ca="1" si="13"/>
        <v>13.288</v>
      </c>
      <c r="G34">
        <f>'Monthly Data'!DJ34</f>
        <v>30</v>
      </c>
      <c r="H34">
        <f>'Monthly Data'!DI34</f>
        <v>0</v>
      </c>
      <c r="I34">
        <f>'Monthly Data'!HB34</f>
        <v>0</v>
      </c>
      <c r="J34">
        <f>'Monthly Data'!DV34</f>
        <v>0</v>
      </c>
      <c r="K34">
        <f>'Monthly Data'!DU34</f>
        <v>0</v>
      </c>
      <c r="M34" s="6">
        <f t="shared" si="4"/>
        <v>-10906973.1106552</v>
      </c>
      <c r="N34" s="6">
        <f t="shared" ca="1" si="5"/>
        <v>941523.66917314939</v>
      </c>
      <c r="O34" s="6">
        <f t="shared" ca="1" si="6"/>
        <v>340429.414441275</v>
      </c>
      <c r="P34" s="6">
        <f t="shared" si="7"/>
        <v>33285174.828163803</v>
      </c>
      <c r="Q34" s="6">
        <f t="shared" si="8"/>
        <v>0</v>
      </c>
      <c r="R34" s="6">
        <f t="shared" si="9"/>
        <v>0</v>
      </c>
      <c r="S34" s="6">
        <f t="shared" si="10"/>
        <v>0</v>
      </c>
      <c r="T34" s="6">
        <f t="shared" si="11"/>
        <v>0</v>
      </c>
      <c r="U34" s="6">
        <f t="shared" ref="U34:U65" ca="1" si="14">SUM(M34:T34)</f>
        <v>23660154.801123027</v>
      </c>
    </row>
    <row r="35" spans="1:21" x14ac:dyDescent="0.25">
      <c r="A35" s="208">
        <v>42278</v>
      </c>
      <c r="B35">
        <f t="shared" si="1"/>
        <v>10</v>
      </c>
      <c r="C35">
        <f t="shared" si="2"/>
        <v>2015</v>
      </c>
      <c r="D35" s="6">
        <f>'Monthly Data'!E35</f>
        <v>25555975.494135614</v>
      </c>
      <c r="E35" s="7">
        <f t="shared" ca="1" si="13"/>
        <v>253.88899999999998</v>
      </c>
      <c r="F35" s="7">
        <f t="shared" ca="1" si="13"/>
        <v>0.25</v>
      </c>
      <c r="G35">
        <f>'Monthly Data'!DJ35</f>
        <v>31</v>
      </c>
      <c r="H35">
        <f>'Monthly Data'!DI35</f>
        <v>1</v>
      </c>
      <c r="I35">
        <f>'Monthly Data'!HB35</f>
        <v>0</v>
      </c>
      <c r="J35">
        <f>'Monthly Data'!DV35</f>
        <v>0</v>
      </c>
      <c r="K35">
        <f>'Monthly Data'!DU35</f>
        <v>0</v>
      </c>
      <c r="M35" s="6">
        <f t="shared" si="4"/>
        <v>-10906973.1106552</v>
      </c>
      <c r="N35" s="6">
        <f t="shared" ca="1" si="5"/>
        <v>3633306.5242385352</v>
      </c>
      <c r="O35" s="6">
        <f t="shared" ca="1" si="6"/>
        <v>6404.8279357554748</v>
      </c>
      <c r="P35" s="6">
        <f t="shared" si="7"/>
        <v>34394680.655769259</v>
      </c>
      <c r="Q35" s="6">
        <f t="shared" si="8"/>
        <v>-1216430.47522382</v>
      </c>
      <c r="R35" s="6">
        <f t="shared" si="9"/>
        <v>0</v>
      </c>
      <c r="S35" s="6">
        <f t="shared" si="10"/>
        <v>0</v>
      </c>
      <c r="T35" s="6">
        <f t="shared" si="11"/>
        <v>0</v>
      </c>
      <c r="U35" s="6">
        <f t="shared" ca="1" si="14"/>
        <v>25910988.422064528</v>
      </c>
    </row>
    <row r="36" spans="1:21" x14ac:dyDescent="0.25">
      <c r="A36" s="208">
        <v>42309</v>
      </c>
      <c r="B36">
        <f t="shared" si="1"/>
        <v>11</v>
      </c>
      <c r="C36">
        <f t="shared" si="2"/>
        <v>2015</v>
      </c>
      <c r="D36" s="6">
        <f>'Monthly Data'!E36</f>
        <v>27427810.28013593</v>
      </c>
      <c r="E36" s="7">
        <f t="shared" ca="1" si="13"/>
        <v>481.9380000000001</v>
      </c>
      <c r="F36" s="7">
        <f t="shared" ca="1" si="13"/>
        <v>0</v>
      </c>
      <c r="G36">
        <f>'Monthly Data'!DJ36</f>
        <v>30</v>
      </c>
      <c r="H36">
        <f>'Monthly Data'!DI36</f>
        <v>1</v>
      </c>
      <c r="I36">
        <f>'Monthly Data'!HB36</f>
        <v>0</v>
      </c>
      <c r="J36">
        <f>'Monthly Data'!DV36</f>
        <v>0</v>
      </c>
      <c r="K36">
        <f>'Monthly Data'!DU36</f>
        <v>0</v>
      </c>
      <c r="M36" s="6">
        <f t="shared" si="4"/>
        <v>-10906973.1106552</v>
      </c>
      <c r="N36" s="6">
        <f t="shared" ca="1" si="5"/>
        <v>6896826.8797721509</v>
      </c>
      <c r="O36" s="6">
        <f t="shared" ca="1" si="6"/>
        <v>0</v>
      </c>
      <c r="P36" s="6">
        <f t="shared" si="7"/>
        <v>33285174.828163803</v>
      </c>
      <c r="Q36" s="6">
        <f t="shared" si="8"/>
        <v>-1216430.47522382</v>
      </c>
      <c r="R36" s="6">
        <f t="shared" si="9"/>
        <v>0</v>
      </c>
      <c r="S36" s="6">
        <f t="shared" si="10"/>
        <v>0</v>
      </c>
      <c r="T36" s="6">
        <f t="shared" si="11"/>
        <v>0</v>
      </c>
      <c r="U36" s="6">
        <f t="shared" ca="1" si="14"/>
        <v>28058598.122056935</v>
      </c>
    </row>
    <row r="37" spans="1:21" x14ac:dyDescent="0.25">
      <c r="A37" s="208">
        <v>42339</v>
      </c>
      <c r="B37">
        <f t="shared" si="1"/>
        <v>12</v>
      </c>
      <c r="C37">
        <f t="shared" si="2"/>
        <v>2015</v>
      </c>
      <c r="D37" s="6">
        <f>'Monthly Data'!E37</f>
        <v>31250808.425136063</v>
      </c>
      <c r="E37" s="7">
        <f t="shared" ca="1" si="13"/>
        <v>721.0150000000001</v>
      </c>
      <c r="F37" s="7">
        <f t="shared" ca="1" si="13"/>
        <v>0</v>
      </c>
      <c r="G37">
        <f>'Monthly Data'!DJ37</f>
        <v>31</v>
      </c>
      <c r="H37">
        <f>'Monthly Data'!DI37</f>
        <v>0</v>
      </c>
      <c r="I37">
        <f>'Monthly Data'!HB37</f>
        <v>0</v>
      </c>
      <c r="J37">
        <f>'Monthly Data'!DV37</f>
        <v>0</v>
      </c>
      <c r="K37">
        <f>'Monthly Data'!DU37</f>
        <v>0</v>
      </c>
      <c r="M37" s="6">
        <f t="shared" si="4"/>
        <v>-10906973.1106552</v>
      </c>
      <c r="N37" s="6">
        <f t="shared" ca="1" si="5"/>
        <v>10318164.64507658</v>
      </c>
      <c r="O37" s="6">
        <f t="shared" ca="1" si="6"/>
        <v>0</v>
      </c>
      <c r="P37" s="6">
        <f t="shared" si="7"/>
        <v>34394680.655769259</v>
      </c>
      <c r="Q37" s="6">
        <f t="shared" si="8"/>
        <v>0</v>
      </c>
      <c r="R37" s="6">
        <f t="shared" si="9"/>
        <v>0</v>
      </c>
      <c r="S37" s="6">
        <f t="shared" si="10"/>
        <v>0</v>
      </c>
      <c r="T37" s="6">
        <f t="shared" si="11"/>
        <v>0</v>
      </c>
      <c r="U37" s="6">
        <f t="shared" ca="1" si="14"/>
        <v>33805872.190190643</v>
      </c>
    </row>
    <row r="38" spans="1:21" x14ac:dyDescent="0.25">
      <c r="A38" s="208">
        <v>42370</v>
      </c>
      <c r="B38">
        <f t="shared" si="1"/>
        <v>1</v>
      </c>
      <c r="C38">
        <f t="shared" si="2"/>
        <v>2016</v>
      </c>
      <c r="D38" s="6">
        <f>'Monthly Data'!E38</f>
        <v>33776564.9538536</v>
      </c>
      <c r="E38" s="7">
        <f t="shared" ca="1" si="13"/>
        <v>837.61799999999982</v>
      </c>
      <c r="F38" s="7">
        <f t="shared" ca="1" si="13"/>
        <v>0</v>
      </c>
      <c r="G38">
        <f>'Monthly Data'!DJ38</f>
        <v>31</v>
      </c>
      <c r="H38">
        <f>'Monthly Data'!DI38</f>
        <v>0</v>
      </c>
      <c r="I38">
        <f>'Monthly Data'!HB38</f>
        <v>0</v>
      </c>
      <c r="J38">
        <f>'Monthly Data'!DV38</f>
        <v>0</v>
      </c>
      <c r="K38">
        <f>'Monthly Data'!DU38</f>
        <v>0</v>
      </c>
      <c r="M38" s="6">
        <f t="shared" si="4"/>
        <v>-10906973.1106552</v>
      </c>
      <c r="N38" s="6">
        <f t="shared" ca="1" si="5"/>
        <v>11986824.731357533</v>
      </c>
      <c r="O38" s="6">
        <f t="shared" ca="1" si="6"/>
        <v>0</v>
      </c>
      <c r="P38" s="6">
        <f t="shared" si="7"/>
        <v>34394680.655769259</v>
      </c>
      <c r="Q38" s="6">
        <f t="shared" si="8"/>
        <v>0</v>
      </c>
      <c r="R38" s="6">
        <f t="shared" si="9"/>
        <v>0</v>
      </c>
      <c r="S38" s="6">
        <f t="shared" si="10"/>
        <v>0</v>
      </c>
      <c r="T38" s="6">
        <f t="shared" si="11"/>
        <v>0</v>
      </c>
      <c r="U38" s="6">
        <f t="shared" ca="1" si="14"/>
        <v>35474532.276471592</v>
      </c>
    </row>
    <row r="39" spans="1:21" x14ac:dyDescent="0.25">
      <c r="A39" s="208">
        <v>42401</v>
      </c>
      <c r="B39">
        <f t="shared" si="1"/>
        <v>2</v>
      </c>
      <c r="C39">
        <f t="shared" si="2"/>
        <v>2016</v>
      </c>
      <c r="D39" s="6">
        <f>'Monthly Data'!E39</f>
        <v>30585847.143853836</v>
      </c>
      <c r="E39" s="7">
        <f t="shared" ca="1" si="13"/>
        <v>788.83799999999997</v>
      </c>
      <c r="F39" s="7">
        <f t="shared" ca="1" si="13"/>
        <v>0</v>
      </c>
      <c r="G39">
        <f>'Monthly Data'!DJ39</f>
        <v>29</v>
      </c>
      <c r="H39">
        <f>'Monthly Data'!DI39</f>
        <v>0</v>
      </c>
      <c r="I39">
        <f>'Monthly Data'!HB39</f>
        <v>0</v>
      </c>
      <c r="J39">
        <f>'Monthly Data'!DV39</f>
        <v>0</v>
      </c>
      <c r="K39">
        <f>'Monthly Data'!DU39</f>
        <v>0</v>
      </c>
      <c r="M39" s="6">
        <f t="shared" si="4"/>
        <v>-10906973.1106552</v>
      </c>
      <c r="N39" s="6">
        <f t="shared" ca="1" si="5"/>
        <v>11288753.163655289</v>
      </c>
      <c r="O39" s="6">
        <f t="shared" ca="1" si="6"/>
        <v>0</v>
      </c>
      <c r="P39" s="6">
        <f t="shared" si="7"/>
        <v>32175669.000558343</v>
      </c>
      <c r="Q39" s="6">
        <f t="shared" si="8"/>
        <v>0</v>
      </c>
      <c r="R39" s="6">
        <f t="shared" si="9"/>
        <v>0</v>
      </c>
      <c r="S39" s="6">
        <f t="shared" si="10"/>
        <v>0</v>
      </c>
      <c r="T39" s="6">
        <f t="shared" si="11"/>
        <v>0</v>
      </c>
      <c r="U39" s="6">
        <f t="shared" ca="1" si="14"/>
        <v>32557449.053558432</v>
      </c>
    </row>
    <row r="40" spans="1:21" x14ac:dyDescent="0.25">
      <c r="A40" s="208">
        <v>42430</v>
      </c>
      <c r="B40">
        <f t="shared" si="1"/>
        <v>3</v>
      </c>
      <c r="C40">
        <f t="shared" si="2"/>
        <v>2016</v>
      </c>
      <c r="D40" s="6">
        <f>'Monthly Data'!E40</f>
        <v>29298158.343853869</v>
      </c>
      <c r="E40" s="7">
        <f t="shared" ca="1" si="13"/>
        <v>598.91799999999989</v>
      </c>
      <c r="F40" s="7">
        <f t="shared" ca="1" si="13"/>
        <v>0</v>
      </c>
      <c r="G40">
        <f>'Monthly Data'!DJ40</f>
        <v>31</v>
      </c>
      <c r="H40">
        <f>'Monthly Data'!DI40</f>
        <v>1</v>
      </c>
      <c r="I40">
        <f>'Monthly Data'!HB40</f>
        <v>0</v>
      </c>
      <c r="J40">
        <f>'Monthly Data'!DV40</f>
        <v>0</v>
      </c>
      <c r="K40">
        <f>'Monthly Data'!DU40</f>
        <v>0</v>
      </c>
      <c r="M40" s="6">
        <f t="shared" si="4"/>
        <v>-10906973.1106552</v>
      </c>
      <c r="N40" s="6">
        <f t="shared" ca="1" si="5"/>
        <v>8570882.0661150925</v>
      </c>
      <c r="O40" s="6">
        <f t="shared" ca="1" si="6"/>
        <v>0</v>
      </c>
      <c r="P40" s="6">
        <f t="shared" si="7"/>
        <v>34394680.655769259</v>
      </c>
      <c r="Q40" s="6">
        <f t="shared" si="8"/>
        <v>-1216430.47522382</v>
      </c>
      <c r="R40" s="6">
        <f t="shared" si="9"/>
        <v>0</v>
      </c>
      <c r="S40" s="6">
        <f t="shared" si="10"/>
        <v>0</v>
      </c>
      <c r="T40" s="6">
        <f t="shared" si="11"/>
        <v>0</v>
      </c>
      <c r="U40" s="6">
        <f t="shared" ca="1" si="14"/>
        <v>30842159.136005331</v>
      </c>
    </row>
    <row r="41" spans="1:21" x14ac:dyDescent="0.25">
      <c r="A41" s="208">
        <v>42461</v>
      </c>
      <c r="B41">
        <f t="shared" si="1"/>
        <v>4</v>
      </c>
      <c r="C41">
        <f t="shared" si="2"/>
        <v>2016</v>
      </c>
      <c r="D41" s="6">
        <f>'Monthly Data'!E41</f>
        <v>25624655.273853697</v>
      </c>
      <c r="E41" s="7">
        <f t="shared" ca="1" si="13"/>
        <v>375.56100000000004</v>
      </c>
      <c r="F41" s="7">
        <f t="shared" ca="1" si="13"/>
        <v>0</v>
      </c>
      <c r="G41">
        <f>'Monthly Data'!DJ41</f>
        <v>30</v>
      </c>
      <c r="H41">
        <f>'Monthly Data'!DI41</f>
        <v>1</v>
      </c>
      <c r="I41">
        <f>'Monthly Data'!HB41</f>
        <v>0</v>
      </c>
      <c r="J41">
        <f>'Monthly Data'!DV41</f>
        <v>0</v>
      </c>
      <c r="K41">
        <f>'Monthly Data'!DU41</f>
        <v>0</v>
      </c>
      <c r="M41" s="6">
        <f t="shared" si="4"/>
        <v>-10906973.1106552</v>
      </c>
      <c r="N41" s="6">
        <f t="shared" ca="1" si="5"/>
        <v>5374507.0938463211</v>
      </c>
      <c r="O41" s="6">
        <f t="shared" ca="1" si="6"/>
        <v>0</v>
      </c>
      <c r="P41" s="6">
        <f t="shared" si="7"/>
        <v>33285174.828163803</v>
      </c>
      <c r="Q41" s="6">
        <f t="shared" si="8"/>
        <v>-1216430.47522382</v>
      </c>
      <c r="R41" s="6">
        <f t="shared" si="9"/>
        <v>0</v>
      </c>
      <c r="S41" s="6">
        <f t="shared" si="10"/>
        <v>0</v>
      </c>
      <c r="T41" s="6">
        <f t="shared" si="11"/>
        <v>0</v>
      </c>
      <c r="U41" s="6">
        <f t="shared" ca="1" si="14"/>
        <v>26536278.336131103</v>
      </c>
    </row>
    <row r="42" spans="1:21" x14ac:dyDescent="0.25">
      <c r="A42" s="208">
        <v>42491</v>
      </c>
      <c r="B42">
        <f t="shared" si="1"/>
        <v>5</v>
      </c>
      <c r="C42">
        <f t="shared" si="2"/>
        <v>2016</v>
      </c>
      <c r="D42" s="6">
        <f>'Monthly Data'!E42</f>
        <v>24196684.173853468</v>
      </c>
      <c r="E42" s="7">
        <f t="shared" ca="1" si="13"/>
        <v>165.202</v>
      </c>
      <c r="F42" s="7">
        <f t="shared" ca="1" si="13"/>
        <v>2.7889999999999997</v>
      </c>
      <c r="G42">
        <f>'Monthly Data'!DJ42</f>
        <v>31</v>
      </c>
      <c r="H42">
        <f>'Monthly Data'!DI42</f>
        <v>1</v>
      </c>
      <c r="I42">
        <f>'Monthly Data'!HB42</f>
        <v>0</v>
      </c>
      <c r="J42">
        <f>'Monthly Data'!DV42</f>
        <v>0</v>
      </c>
      <c r="K42">
        <f>'Monthly Data'!DU42</f>
        <v>0</v>
      </c>
      <c r="M42" s="6">
        <f t="shared" si="4"/>
        <v>-10906973.1106552</v>
      </c>
      <c r="N42" s="6">
        <f t="shared" ca="1" si="5"/>
        <v>2364141.4335290403</v>
      </c>
      <c r="O42" s="6">
        <f t="shared" ca="1" si="6"/>
        <v>71452.260451288064</v>
      </c>
      <c r="P42" s="6">
        <f t="shared" si="7"/>
        <v>34394680.655769259</v>
      </c>
      <c r="Q42" s="6">
        <f t="shared" si="8"/>
        <v>-1216430.47522382</v>
      </c>
      <c r="R42" s="6">
        <f t="shared" si="9"/>
        <v>0</v>
      </c>
      <c r="S42" s="6">
        <f t="shared" si="10"/>
        <v>0</v>
      </c>
      <c r="T42" s="6">
        <f t="shared" si="11"/>
        <v>0</v>
      </c>
      <c r="U42" s="6">
        <f t="shared" ca="1" si="14"/>
        <v>24706870.763870567</v>
      </c>
    </row>
    <row r="43" spans="1:21" x14ac:dyDescent="0.25">
      <c r="A43" s="208">
        <v>42522</v>
      </c>
      <c r="B43">
        <f t="shared" si="1"/>
        <v>6</v>
      </c>
      <c r="C43">
        <f t="shared" si="2"/>
        <v>2016</v>
      </c>
      <c r="D43" s="6">
        <f>'Monthly Data'!E43</f>
        <v>23552213.983853932</v>
      </c>
      <c r="E43" s="7">
        <f t="shared" ca="1" si="13"/>
        <v>32.520000000000003</v>
      </c>
      <c r="F43" s="7">
        <f t="shared" ca="1" si="13"/>
        <v>24.911999999999999</v>
      </c>
      <c r="G43">
        <f>'Monthly Data'!DJ43</f>
        <v>30</v>
      </c>
      <c r="H43">
        <f>'Monthly Data'!DI43</f>
        <v>0</v>
      </c>
      <c r="I43">
        <f>'Monthly Data'!HB43</f>
        <v>0</v>
      </c>
      <c r="J43">
        <f>'Monthly Data'!DV43</f>
        <v>0</v>
      </c>
      <c r="K43">
        <f>'Monthly Data'!DU43</f>
        <v>0</v>
      </c>
      <c r="M43" s="6">
        <f t="shared" si="4"/>
        <v>-10906973.1106552</v>
      </c>
      <c r="N43" s="6">
        <f t="shared" ca="1" si="5"/>
        <v>465381.04513483128</v>
      </c>
      <c r="O43" s="6">
        <f t="shared" ca="1" si="6"/>
        <v>638228.2941421615</v>
      </c>
      <c r="P43" s="6">
        <f t="shared" si="7"/>
        <v>33285174.828163803</v>
      </c>
      <c r="Q43" s="6">
        <f t="shared" si="8"/>
        <v>0</v>
      </c>
      <c r="R43" s="6">
        <f t="shared" si="9"/>
        <v>0</v>
      </c>
      <c r="S43" s="6">
        <f t="shared" si="10"/>
        <v>0</v>
      </c>
      <c r="T43" s="6">
        <f t="shared" si="11"/>
        <v>0</v>
      </c>
      <c r="U43" s="6">
        <f t="shared" ca="1" si="14"/>
        <v>23481811.056785595</v>
      </c>
    </row>
    <row r="44" spans="1:21" x14ac:dyDescent="0.25">
      <c r="A44" s="208">
        <v>42552</v>
      </c>
      <c r="B44">
        <f t="shared" si="1"/>
        <v>7</v>
      </c>
      <c r="C44">
        <f t="shared" si="2"/>
        <v>2016</v>
      </c>
      <c r="D44" s="6">
        <f>'Monthly Data'!E44</f>
        <v>25950194.053853396</v>
      </c>
      <c r="E44" s="7">
        <f t="shared" ca="1" si="13"/>
        <v>2.27</v>
      </c>
      <c r="F44" s="7">
        <f t="shared" ca="1" si="13"/>
        <v>79.77000000000001</v>
      </c>
      <c r="G44">
        <f>'Monthly Data'!DJ44</f>
        <v>31</v>
      </c>
      <c r="H44">
        <f>'Monthly Data'!DI44</f>
        <v>0</v>
      </c>
      <c r="I44">
        <f>'Monthly Data'!HB44</f>
        <v>0</v>
      </c>
      <c r="J44">
        <f>'Monthly Data'!DV44</f>
        <v>0</v>
      </c>
      <c r="K44">
        <f>'Monthly Data'!DU44</f>
        <v>0</v>
      </c>
      <c r="M44" s="6">
        <f t="shared" si="4"/>
        <v>-10906973.1106552</v>
      </c>
      <c r="N44" s="6">
        <f t="shared" ca="1" si="5"/>
        <v>32485.085253876598</v>
      </c>
      <c r="O44" s="6">
        <f t="shared" ca="1" si="6"/>
        <v>2043652.4977408571</v>
      </c>
      <c r="P44" s="6">
        <f t="shared" si="7"/>
        <v>34394680.655769259</v>
      </c>
      <c r="Q44" s="6">
        <f t="shared" si="8"/>
        <v>0</v>
      </c>
      <c r="R44" s="6">
        <f t="shared" si="9"/>
        <v>0</v>
      </c>
      <c r="S44" s="6">
        <f t="shared" si="10"/>
        <v>0</v>
      </c>
      <c r="T44" s="6">
        <f t="shared" si="11"/>
        <v>0</v>
      </c>
      <c r="U44" s="6">
        <f t="shared" ca="1" si="14"/>
        <v>25563845.128108792</v>
      </c>
    </row>
    <row r="45" spans="1:21" x14ac:dyDescent="0.25">
      <c r="A45" s="208">
        <v>42583</v>
      </c>
      <c r="B45">
        <f t="shared" si="1"/>
        <v>8</v>
      </c>
      <c r="C45">
        <f t="shared" si="2"/>
        <v>2016</v>
      </c>
      <c r="D45" s="6">
        <f>'Monthly Data'!E45</f>
        <v>26241116.263853874</v>
      </c>
      <c r="E45" s="7">
        <f t="shared" ca="1" si="13"/>
        <v>5.9399999999999995</v>
      </c>
      <c r="F45" s="7">
        <f t="shared" ca="1" si="13"/>
        <v>61.306000000000004</v>
      </c>
      <c r="G45">
        <f>'Monthly Data'!DJ45</f>
        <v>31</v>
      </c>
      <c r="H45">
        <f>'Monthly Data'!DI45</f>
        <v>0</v>
      </c>
      <c r="I45">
        <f>'Monthly Data'!HB45</f>
        <v>0</v>
      </c>
      <c r="J45">
        <f>'Monthly Data'!DV45</f>
        <v>0</v>
      </c>
      <c r="K45">
        <f>'Monthly Data'!DU45</f>
        <v>0</v>
      </c>
      <c r="M45" s="6">
        <f t="shared" si="4"/>
        <v>-10906973.1106552</v>
      </c>
      <c r="N45" s="6">
        <f t="shared" ca="1" si="5"/>
        <v>85005.024849351088</v>
      </c>
      <c r="O45" s="6">
        <f t="shared" ca="1" si="6"/>
        <v>1570617.5257177006</v>
      </c>
      <c r="P45" s="6">
        <f t="shared" si="7"/>
        <v>34394680.655769259</v>
      </c>
      <c r="Q45" s="6">
        <f t="shared" si="8"/>
        <v>0</v>
      </c>
      <c r="R45" s="6">
        <f t="shared" si="9"/>
        <v>0</v>
      </c>
      <c r="S45" s="6">
        <f t="shared" si="10"/>
        <v>0</v>
      </c>
      <c r="T45" s="6">
        <f t="shared" si="11"/>
        <v>0</v>
      </c>
      <c r="U45" s="6">
        <f t="shared" ca="1" si="14"/>
        <v>25143330.095681109</v>
      </c>
    </row>
    <row r="46" spans="1:21" x14ac:dyDescent="0.25">
      <c r="A46" s="208">
        <v>42614</v>
      </c>
      <c r="B46">
        <f t="shared" si="1"/>
        <v>9</v>
      </c>
      <c r="C46">
        <f t="shared" si="2"/>
        <v>2016</v>
      </c>
      <c r="D46" s="6">
        <f>'Monthly Data'!E46</f>
        <v>24033402.15385364</v>
      </c>
      <c r="E46" s="7">
        <f t="shared" ca="1" si="13"/>
        <v>65.792000000000002</v>
      </c>
      <c r="F46" s="7">
        <f t="shared" ca="1" si="13"/>
        <v>13.288</v>
      </c>
      <c r="G46">
        <f>'Monthly Data'!DJ46</f>
        <v>30</v>
      </c>
      <c r="H46">
        <f>'Monthly Data'!DI46</f>
        <v>0</v>
      </c>
      <c r="I46">
        <f>'Monthly Data'!HB46</f>
        <v>0</v>
      </c>
      <c r="J46">
        <f>'Monthly Data'!DV46</f>
        <v>0</v>
      </c>
      <c r="K46">
        <f>'Monthly Data'!DU46</f>
        <v>0</v>
      </c>
      <c r="M46" s="6">
        <f t="shared" si="4"/>
        <v>-10906973.1106552</v>
      </c>
      <c r="N46" s="6">
        <f t="shared" ca="1" si="5"/>
        <v>941523.66917314939</v>
      </c>
      <c r="O46" s="6">
        <f t="shared" ca="1" si="6"/>
        <v>340429.414441275</v>
      </c>
      <c r="P46" s="6">
        <f t="shared" si="7"/>
        <v>33285174.828163803</v>
      </c>
      <c r="Q46" s="6">
        <f t="shared" si="8"/>
        <v>0</v>
      </c>
      <c r="R46" s="6">
        <f t="shared" si="9"/>
        <v>0</v>
      </c>
      <c r="S46" s="6">
        <f t="shared" si="10"/>
        <v>0</v>
      </c>
      <c r="T46" s="6">
        <f t="shared" si="11"/>
        <v>0</v>
      </c>
      <c r="U46" s="6">
        <f t="shared" ca="1" si="14"/>
        <v>23660154.801123027</v>
      </c>
    </row>
    <row r="47" spans="1:21" x14ac:dyDescent="0.25">
      <c r="A47" s="208">
        <v>42644</v>
      </c>
      <c r="B47">
        <f t="shared" si="1"/>
        <v>10</v>
      </c>
      <c r="C47">
        <f t="shared" si="2"/>
        <v>2016</v>
      </c>
      <c r="D47" s="6">
        <f>'Monthly Data'!E47</f>
        <v>24813024.903853867</v>
      </c>
      <c r="E47" s="7">
        <f t="shared" ca="1" si="13"/>
        <v>253.88899999999998</v>
      </c>
      <c r="F47" s="7">
        <f t="shared" ca="1" si="13"/>
        <v>0.25</v>
      </c>
      <c r="G47">
        <f>'Monthly Data'!DJ47</f>
        <v>31</v>
      </c>
      <c r="H47">
        <f>'Monthly Data'!DI47</f>
        <v>1</v>
      </c>
      <c r="I47">
        <f>'Monthly Data'!HB47</f>
        <v>0</v>
      </c>
      <c r="J47">
        <f>'Monthly Data'!DV47</f>
        <v>0</v>
      </c>
      <c r="K47">
        <f>'Monthly Data'!DU47</f>
        <v>0</v>
      </c>
      <c r="M47" s="6">
        <f t="shared" si="4"/>
        <v>-10906973.1106552</v>
      </c>
      <c r="N47" s="6">
        <f t="shared" ca="1" si="5"/>
        <v>3633306.5242385352</v>
      </c>
      <c r="O47" s="6">
        <f t="shared" ca="1" si="6"/>
        <v>6404.8279357554748</v>
      </c>
      <c r="P47" s="6">
        <f t="shared" si="7"/>
        <v>34394680.655769259</v>
      </c>
      <c r="Q47" s="6">
        <f t="shared" si="8"/>
        <v>-1216430.47522382</v>
      </c>
      <c r="R47" s="6">
        <f t="shared" si="9"/>
        <v>0</v>
      </c>
      <c r="S47" s="6">
        <f t="shared" si="10"/>
        <v>0</v>
      </c>
      <c r="T47" s="6">
        <f t="shared" si="11"/>
        <v>0</v>
      </c>
      <c r="U47" s="6">
        <f t="shared" ca="1" si="14"/>
        <v>25910988.422064528</v>
      </c>
    </row>
    <row r="48" spans="1:21" x14ac:dyDescent="0.25">
      <c r="A48" s="208">
        <v>42675</v>
      </c>
      <c r="B48">
        <f t="shared" si="1"/>
        <v>11</v>
      </c>
      <c r="C48">
        <f t="shared" si="2"/>
        <v>2016</v>
      </c>
      <c r="D48" s="6">
        <f>'Monthly Data'!E48</f>
        <v>27231106.703853983</v>
      </c>
      <c r="E48" s="7">
        <f t="shared" ca="1" si="13"/>
        <v>481.9380000000001</v>
      </c>
      <c r="F48" s="7">
        <f t="shared" ca="1" si="13"/>
        <v>0</v>
      </c>
      <c r="G48">
        <f>'Monthly Data'!DJ48</f>
        <v>30</v>
      </c>
      <c r="H48">
        <f>'Monthly Data'!DI48</f>
        <v>1</v>
      </c>
      <c r="I48">
        <f>'Monthly Data'!HB48</f>
        <v>0</v>
      </c>
      <c r="J48">
        <f>'Monthly Data'!DV48</f>
        <v>0</v>
      </c>
      <c r="K48">
        <f>'Monthly Data'!DU48</f>
        <v>0</v>
      </c>
      <c r="M48" s="6">
        <f t="shared" si="4"/>
        <v>-10906973.1106552</v>
      </c>
      <c r="N48" s="6">
        <f t="shared" ca="1" si="5"/>
        <v>6896826.8797721509</v>
      </c>
      <c r="O48" s="6">
        <f t="shared" ca="1" si="6"/>
        <v>0</v>
      </c>
      <c r="P48" s="6">
        <f t="shared" si="7"/>
        <v>33285174.828163803</v>
      </c>
      <c r="Q48" s="6">
        <f t="shared" si="8"/>
        <v>-1216430.47522382</v>
      </c>
      <c r="R48" s="6">
        <f t="shared" si="9"/>
        <v>0</v>
      </c>
      <c r="S48" s="6">
        <f t="shared" si="10"/>
        <v>0</v>
      </c>
      <c r="T48" s="6">
        <f t="shared" si="11"/>
        <v>0</v>
      </c>
      <c r="U48" s="6">
        <f t="shared" ca="1" si="14"/>
        <v>28058598.122056935</v>
      </c>
    </row>
    <row r="49" spans="1:21" x14ac:dyDescent="0.25">
      <c r="A49" s="208">
        <v>42705</v>
      </c>
      <c r="B49">
        <f t="shared" si="1"/>
        <v>12</v>
      </c>
      <c r="C49">
        <f t="shared" si="2"/>
        <v>2016</v>
      </c>
      <c r="D49" s="6">
        <f>'Monthly Data'!E49</f>
        <v>34133699.603853822</v>
      </c>
      <c r="E49" s="7">
        <f t="shared" ca="1" si="13"/>
        <v>721.0150000000001</v>
      </c>
      <c r="F49" s="7">
        <f t="shared" ca="1" si="13"/>
        <v>0</v>
      </c>
      <c r="G49">
        <f>'Monthly Data'!DJ49</f>
        <v>31</v>
      </c>
      <c r="H49">
        <f>'Monthly Data'!DI49</f>
        <v>0</v>
      </c>
      <c r="I49">
        <f>'Monthly Data'!HB49</f>
        <v>0</v>
      </c>
      <c r="J49">
        <f>'Monthly Data'!DV49</f>
        <v>0</v>
      </c>
      <c r="K49">
        <f>'Monthly Data'!DU49</f>
        <v>0</v>
      </c>
      <c r="M49" s="6">
        <f t="shared" si="4"/>
        <v>-10906973.1106552</v>
      </c>
      <c r="N49" s="6">
        <f t="shared" ca="1" si="5"/>
        <v>10318164.64507658</v>
      </c>
      <c r="O49" s="6">
        <f t="shared" ca="1" si="6"/>
        <v>0</v>
      </c>
      <c r="P49" s="6">
        <f t="shared" si="7"/>
        <v>34394680.655769259</v>
      </c>
      <c r="Q49" s="6">
        <f t="shared" si="8"/>
        <v>0</v>
      </c>
      <c r="R49" s="6">
        <f t="shared" si="9"/>
        <v>0</v>
      </c>
      <c r="S49" s="6">
        <f t="shared" si="10"/>
        <v>0</v>
      </c>
      <c r="T49" s="6">
        <f t="shared" si="11"/>
        <v>0</v>
      </c>
      <c r="U49" s="6">
        <f t="shared" ca="1" si="14"/>
        <v>33805872.190190643</v>
      </c>
    </row>
    <row r="50" spans="1:21" x14ac:dyDescent="0.25">
      <c r="A50" s="208">
        <v>42736</v>
      </c>
      <c r="B50">
        <f t="shared" si="1"/>
        <v>1</v>
      </c>
      <c r="C50">
        <f t="shared" si="2"/>
        <v>2017</v>
      </c>
      <c r="D50" s="6">
        <f>'Monthly Data'!E50</f>
        <v>34375735.265900187</v>
      </c>
      <c r="E50" s="7">
        <f t="shared" ca="1" si="13"/>
        <v>837.61799999999982</v>
      </c>
      <c r="F50" s="7">
        <f t="shared" ca="1" si="13"/>
        <v>0</v>
      </c>
      <c r="G50">
        <f>'Monthly Data'!DJ50</f>
        <v>31</v>
      </c>
      <c r="H50">
        <f>'Monthly Data'!DI50</f>
        <v>0</v>
      </c>
      <c r="I50">
        <f>'Monthly Data'!HB50</f>
        <v>1</v>
      </c>
      <c r="J50">
        <f>'Monthly Data'!DV50</f>
        <v>0</v>
      </c>
      <c r="K50">
        <f>'Monthly Data'!DU50</f>
        <v>0</v>
      </c>
      <c r="M50" s="6">
        <f t="shared" si="4"/>
        <v>-10906973.1106552</v>
      </c>
      <c r="N50" s="6">
        <f t="shared" ca="1" si="5"/>
        <v>11986824.731357533</v>
      </c>
      <c r="O50" s="6">
        <f t="shared" ca="1" si="6"/>
        <v>0</v>
      </c>
      <c r="P50" s="6">
        <f t="shared" si="7"/>
        <v>34394680.655769259</v>
      </c>
      <c r="Q50" s="6">
        <f t="shared" si="8"/>
        <v>0</v>
      </c>
      <c r="R50" s="6">
        <f t="shared" si="9"/>
        <v>20950.354609571499</v>
      </c>
      <c r="S50" s="6">
        <f t="shared" si="10"/>
        <v>0</v>
      </c>
      <c r="T50" s="6">
        <f t="shared" si="11"/>
        <v>0</v>
      </c>
      <c r="U50" s="6">
        <f t="shared" ca="1" si="14"/>
        <v>35495482.631081164</v>
      </c>
    </row>
    <row r="51" spans="1:21" x14ac:dyDescent="0.25">
      <c r="A51" s="208">
        <v>42767</v>
      </c>
      <c r="B51">
        <f t="shared" si="1"/>
        <v>2</v>
      </c>
      <c r="C51">
        <f t="shared" si="2"/>
        <v>2017</v>
      </c>
      <c r="D51" s="6">
        <f>'Monthly Data'!E51</f>
        <v>28862039.975900423</v>
      </c>
      <c r="E51" s="7">
        <f t="shared" ca="1" si="13"/>
        <v>788.83799999999997</v>
      </c>
      <c r="F51" s="7">
        <f t="shared" ca="1" si="13"/>
        <v>0</v>
      </c>
      <c r="G51">
        <f>'Monthly Data'!DJ51</f>
        <v>28</v>
      </c>
      <c r="H51">
        <f>'Monthly Data'!DI51</f>
        <v>0</v>
      </c>
      <c r="I51">
        <f>'Monthly Data'!HB51</f>
        <v>2</v>
      </c>
      <c r="J51">
        <f>'Monthly Data'!DV51</f>
        <v>0</v>
      </c>
      <c r="K51">
        <f>'Monthly Data'!DU51</f>
        <v>0</v>
      </c>
      <c r="M51" s="6">
        <f t="shared" si="4"/>
        <v>-10906973.1106552</v>
      </c>
      <c r="N51" s="6">
        <f t="shared" ca="1" si="5"/>
        <v>11288753.163655289</v>
      </c>
      <c r="O51" s="6">
        <f t="shared" ca="1" si="6"/>
        <v>0</v>
      </c>
      <c r="P51" s="6">
        <f t="shared" si="7"/>
        <v>31066163.172952883</v>
      </c>
      <c r="Q51" s="6">
        <f t="shared" si="8"/>
        <v>0</v>
      </c>
      <c r="R51" s="6">
        <f t="shared" si="9"/>
        <v>41900.709219142998</v>
      </c>
      <c r="S51" s="6">
        <f t="shared" si="10"/>
        <v>0</v>
      </c>
      <c r="T51" s="6">
        <f t="shared" si="11"/>
        <v>0</v>
      </c>
      <c r="U51" s="6">
        <f t="shared" ca="1" si="14"/>
        <v>31489843.935172115</v>
      </c>
    </row>
    <row r="52" spans="1:21" x14ac:dyDescent="0.25">
      <c r="A52" s="208">
        <v>42795</v>
      </c>
      <c r="B52">
        <f t="shared" si="1"/>
        <v>3</v>
      </c>
      <c r="C52">
        <f t="shared" si="2"/>
        <v>2017</v>
      </c>
      <c r="D52" s="6">
        <f>'Monthly Data'!E52</f>
        <v>29313338.525900368</v>
      </c>
      <c r="E52" s="7">
        <f t="shared" ca="1" si="13"/>
        <v>598.91799999999989</v>
      </c>
      <c r="F52" s="7">
        <f t="shared" ca="1" si="13"/>
        <v>0</v>
      </c>
      <c r="G52">
        <f>'Monthly Data'!DJ52</f>
        <v>31</v>
      </c>
      <c r="H52">
        <f>'Monthly Data'!DI52</f>
        <v>1</v>
      </c>
      <c r="I52">
        <f>'Monthly Data'!HB52</f>
        <v>3</v>
      </c>
      <c r="J52">
        <f>'Monthly Data'!DV52</f>
        <v>0</v>
      </c>
      <c r="K52">
        <f>'Monthly Data'!DU52</f>
        <v>0</v>
      </c>
      <c r="M52" s="6">
        <f t="shared" si="4"/>
        <v>-10906973.1106552</v>
      </c>
      <c r="N52" s="6">
        <f t="shared" ca="1" si="5"/>
        <v>8570882.0661150925</v>
      </c>
      <c r="O52" s="6">
        <f t="shared" ca="1" si="6"/>
        <v>0</v>
      </c>
      <c r="P52" s="6">
        <f t="shared" si="7"/>
        <v>34394680.655769259</v>
      </c>
      <c r="Q52" s="6">
        <f t="shared" si="8"/>
        <v>-1216430.47522382</v>
      </c>
      <c r="R52" s="6">
        <f t="shared" si="9"/>
        <v>62851.063828714498</v>
      </c>
      <c r="S52" s="6">
        <f t="shared" si="10"/>
        <v>0</v>
      </c>
      <c r="T52" s="6">
        <f t="shared" si="11"/>
        <v>0</v>
      </c>
      <c r="U52" s="6">
        <f t="shared" ca="1" si="14"/>
        <v>30905010.199834045</v>
      </c>
    </row>
    <row r="53" spans="1:21" x14ac:dyDescent="0.25">
      <c r="A53" s="208">
        <v>42826</v>
      </c>
      <c r="B53">
        <f t="shared" si="1"/>
        <v>4</v>
      </c>
      <c r="C53">
        <f t="shared" si="2"/>
        <v>2017</v>
      </c>
      <c r="D53" s="6">
        <f>'Monthly Data'!E53</f>
        <v>25616855.235900313</v>
      </c>
      <c r="E53" s="7">
        <f t="shared" ca="1" si="13"/>
        <v>375.56100000000004</v>
      </c>
      <c r="F53" s="7">
        <f t="shared" ca="1" si="13"/>
        <v>0</v>
      </c>
      <c r="G53">
        <f>'Monthly Data'!DJ53</f>
        <v>30</v>
      </c>
      <c r="H53">
        <f>'Monthly Data'!DI53</f>
        <v>1</v>
      </c>
      <c r="I53">
        <f>'Monthly Data'!HB53</f>
        <v>4</v>
      </c>
      <c r="J53">
        <f>'Monthly Data'!DV53</f>
        <v>0</v>
      </c>
      <c r="K53">
        <f>'Monthly Data'!DU53</f>
        <v>0</v>
      </c>
      <c r="M53" s="6">
        <f t="shared" si="4"/>
        <v>-10906973.1106552</v>
      </c>
      <c r="N53" s="6">
        <f t="shared" ca="1" si="5"/>
        <v>5374507.0938463211</v>
      </c>
      <c r="O53" s="6">
        <f t="shared" ca="1" si="6"/>
        <v>0</v>
      </c>
      <c r="P53" s="6">
        <f t="shared" si="7"/>
        <v>33285174.828163803</v>
      </c>
      <c r="Q53" s="6">
        <f t="shared" si="8"/>
        <v>-1216430.47522382</v>
      </c>
      <c r="R53" s="6">
        <f t="shared" si="9"/>
        <v>83801.418438285997</v>
      </c>
      <c r="S53" s="6">
        <f t="shared" si="10"/>
        <v>0</v>
      </c>
      <c r="T53" s="6">
        <f t="shared" si="11"/>
        <v>0</v>
      </c>
      <c r="U53" s="6">
        <f t="shared" ca="1" si="14"/>
        <v>26620079.754569389</v>
      </c>
    </row>
    <row r="54" spans="1:21" x14ac:dyDescent="0.25">
      <c r="A54" s="208">
        <v>42856</v>
      </c>
      <c r="B54">
        <f t="shared" ref="B54:B117" si="15">MONTH(A54)</f>
        <v>5</v>
      </c>
      <c r="C54">
        <f t="shared" ref="C54:C117" si="16">YEAR(A54)</f>
        <v>2017</v>
      </c>
      <c r="D54" s="6">
        <f>'Monthly Data'!E54</f>
        <v>24267876.095900469</v>
      </c>
      <c r="E54" s="7">
        <f t="shared" ref="E54:F73" ca="1" si="17">E42</f>
        <v>165.202</v>
      </c>
      <c r="F54" s="7">
        <f t="shared" ca="1" si="17"/>
        <v>2.7889999999999997</v>
      </c>
      <c r="G54">
        <f>'Monthly Data'!DJ54</f>
        <v>31</v>
      </c>
      <c r="H54">
        <f>'Monthly Data'!DI54</f>
        <v>1</v>
      </c>
      <c r="I54">
        <f>'Monthly Data'!HB54</f>
        <v>5</v>
      </c>
      <c r="J54">
        <f>'Monthly Data'!DV54</f>
        <v>0</v>
      </c>
      <c r="K54">
        <f>'Monthly Data'!DU54</f>
        <v>0</v>
      </c>
      <c r="M54" s="6">
        <f t="shared" si="4"/>
        <v>-10906973.1106552</v>
      </c>
      <c r="N54" s="6">
        <f t="shared" ca="1" si="5"/>
        <v>2364141.4335290403</v>
      </c>
      <c r="O54" s="6">
        <f t="shared" ca="1" si="6"/>
        <v>71452.260451288064</v>
      </c>
      <c r="P54" s="6">
        <f t="shared" si="7"/>
        <v>34394680.655769259</v>
      </c>
      <c r="Q54" s="6">
        <f t="shared" si="8"/>
        <v>-1216430.47522382</v>
      </c>
      <c r="R54" s="6">
        <f t="shared" si="9"/>
        <v>104751.7730478575</v>
      </c>
      <c r="S54" s="6">
        <f t="shared" si="10"/>
        <v>0</v>
      </c>
      <c r="T54" s="6">
        <f t="shared" si="11"/>
        <v>0</v>
      </c>
      <c r="U54" s="6">
        <f t="shared" ca="1" si="14"/>
        <v>24811622.536918424</v>
      </c>
    </row>
    <row r="55" spans="1:21" x14ac:dyDescent="0.25">
      <c r="A55" s="208">
        <v>42887</v>
      </c>
      <c r="B55">
        <f t="shared" si="15"/>
        <v>6</v>
      </c>
      <c r="C55">
        <f t="shared" si="16"/>
        <v>2017</v>
      </c>
      <c r="D55" s="6">
        <f>'Monthly Data'!E55</f>
        <v>22619349.445900396</v>
      </c>
      <c r="E55" s="7">
        <f t="shared" ca="1" si="17"/>
        <v>32.520000000000003</v>
      </c>
      <c r="F55" s="7">
        <f t="shared" ca="1" si="17"/>
        <v>24.911999999999999</v>
      </c>
      <c r="G55">
        <f>'Monthly Data'!DJ55</f>
        <v>30</v>
      </c>
      <c r="H55">
        <f>'Monthly Data'!DI55</f>
        <v>0</v>
      </c>
      <c r="I55">
        <f>'Monthly Data'!HB55</f>
        <v>6</v>
      </c>
      <c r="J55">
        <f>'Monthly Data'!DV55</f>
        <v>0</v>
      </c>
      <c r="K55">
        <f>'Monthly Data'!DU55</f>
        <v>0</v>
      </c>
      <c r="M55" s="6">
        <f t="shared" si="4"/>
        <v>-10906973.1106552</v>
      </c>
      <c r="N55" s="6">
        <f t="shared" ca="1" si="5"/>
        <v>465381.04513483128</v>
      </c>
      <c r="O55" s="6">
        <f t="shared" ca="1" si="6"/>
        <v>638228.2941421615</v>
      </c>
      <c r="P55" s="6">
        <f t="shared" si="7"/>
        <v>33285174.828163803</v>
      </c>
      <c r="Q55" s="6">
        <f t="shared" si="8"/>
        <v>0</v>
      </c>
      <c r="R55" s="6">
        <f t="shared" si="9"/>
        <v>125702.127657429</v>
      </c>
      <c r="S55" s="6">
        <f t="shared" si="10"/>
        <v>0</v>
      </c>
      <c r="T55" s="6">
        <f t="shared" si="11"/>
        <v>0</v>
      </c>
      <c r="U55" s="6">
        <f t="shared" ca="1" si="14"/>
        <v>23607513.184443023</v>
      </c>
    </row>
    <row r="56" spans="1:21" x14ac:dyDescent="0.25">
      <c r="A56" s="208">
        <v>42917</v>
      </c>
      <c r="B56">
        <f t="shared" si="15"/>
        <v>7</v>
      </c>
      <c r="C56">
        <f t="shared" si="16"/>
        <v>2017</v>
      </c>
      <c r="D56" s="6">
        <f>'Monthly Data'!E56</f>
        <v>25223991.015900459</v>
      </c>
      <c r="E56" s="7">
        <f t="shared" ca="1" si="17"/>
        <v>2.27</v>
      </c>
      <c r="F56" s="7">
        <f t="shared" ca="1" si="17"/>
        <v>79.77000000000001</v>
      </c>
      <c r="G56">
        <f>'Monthly Data'!DJ56</f>
        <v>31</v>
      </c>
      <c r="H56">
        <f>'Monthly Data'!DI56</f>
        <v>0</v>
      </c>
      <c r="I56">
        <f>'Monthly Data'!HB56</f>
        <v>7</v>
      </c>
      <c r="J56">
        <f>'Monthly Data'!DV56</f>
        <v>0</v>
      </c>
      <c r="K56">
        <f>'Monthly Data'!DU56</f>
        <v>0</v>
      </c>
      <c r="M56" s="6">
        <f t="shared" si="4"/>
        <v>-10906973.1106552</v>
      </c>
      <c r="N56" s="6">
        <f t="shared" ca="1" si="5"/>
        <v>32485.085253876598</v>
      </c>
      <c r="O56" s="6">
        <f t="shared" ca="1" si="6"/>
        <v>2043652.4977408571</v>
      </c>
      <c r="P56" s="6">
        <f t="shared" si="7"/>
        <v>34394680.655769259</v>
      </c>
      <c r="Q56" s="6">
        <f t="shared" si="8"/>
        <v>0</v>
      </c>
      <c r="R56" s="6">
        <f t="shared" si="9"/>
        <v>146652.48226700048</v>
      </c>
      <c r="S56" s="6">
        <f t="shared" si="10"/>
        <v>0</v>
      </c>
      <c r="T56" s="6">
        <f t="shared" si="11"/>
        <v>0</v>
      </c>
      <c r="U56" s="6">
        <f t="shared" ca="1" si="14"/>
        <v>25710497.610375792</v>
      </c>
    </row>
    <row r="57" spans="1:21" x14ac:dyDescent="0.25">
      <c r="A57" s="208">
        <v>42948</v>
      </c>
      <c r="B57">
        <f t="shared" si="15"/>
        <v>8</v>
      </c>
      <c r="C57">
        <f t="shared" si="16"/>
        <v>2017</v>
      </c>
      <c r="D57" s="6">
        <f>'Monthly Data'!E57</f>
        <v>24749042.545900472</v>
      </c>
      <c r="E57" s="7">
        <f t="shared" ca="1" si="17"/>
        <v>5.9399999999999995</v>
      </c>
      <c r="F57" s="7">
        <f t="shared" ca="1" si="17"/>
        <v>61.306000000000004</v>
      </c>
      <c r="G57">
        <f>'Monthly Data'!DJ57</f>
        <v>31</v>
      </c>
      <c r="H57">
        <f>'Monthly Data'!DI57</f>
        <v>0</v>
      </c>
      <c r="I57">
        <f>'Monthly Data'!HB57</f>
        <v>8</v>
      </c>
      <c r="J57">
        <f>'Monthly Data'!DV57</f>
        <v>0</v>
      </c>
      <c r="K57">
        <f>'Monthly Data'!DU57</f>
        <v>0</v>
      </c>
      <c r="M57" s="6">
        <f t="shared" si="4"/>
        <v>-10906973.1106552</v>
      </c>
      <c r="N57" s="6">
        <f t="shared" ca="1" si="5"/>
        <v>85005.024849351088</v>
      </c>
      <c r="O57" s="6">
        <f t="shared" ca="1" si="6"/>
        <v>1570617.5257177006</v>
      </c>
      <c r="P57" s="6">
        <f t="shared" si="7"/>
        <v>34394680.655769259</v>
      </c>
      <c r="Q57" s="6">
        <f t="shared" si="8"/>
        <v>0</v>
      </c>
      <c r="R57" s="6">
        <f t="shared" si="9"/>
        <v>167602.83687657199</v>
      </c>
      <c r="S57" s="6">
        <f t="shared" si="10"/>
        <v>0</v>
      </c>
      <c r="T57" s="6">
        <f t="shared" si="11"/>
        <v>0</v>
      </c>
      <c r="U57" s="6">
        <f t="shared" ca="1" si="14"/>
        <v>25310932.93255768</v>
      </c>
    </row>
    <row r="58" spans="1:21" x14ac:dyDescent="0.25">
      <c r="A58" s="208">
        <v>42979</v>
      </c>
      <c r="B58">
        <f t="shared" si="15"/>
        <v>9</v>
      </c>
      <c r="C58">
        <f t="shared" si="16"/>
        <v>2017</v>
      </c>
      <c r="D58" s="6">
        <f>'Monthly Data'!E58</f>
        <v>23222723.395900417</v>
      </c>
      <c r="E58" s="7">
        <f t="shared" ca="1" si="17"/>
        <v>65.792000000000002</v>
      </c>
      <c r="F58" s="7">
        <f t="shared" ca="1" si="17"/>
        <v>13.288</v>
      </c>
      <c r="G58">
        <f>'Monthly Data'!DJ58</f>
        <v>30</v>
      </c>
      <c r="H58">
        <f>'Monthly Data'!DI58</f>
        <v>0</v>
      </c>
      <c r="I58">
        <f>'Monthly Data'!HB58</f>
        <v>9</v>
      </c>
      <c r="J58">
        <f>'Monthly Data'!DV58</f>
        <v>0</v>
      </c>
      <c r="K58">
        <f>'Monthly Data'!DU58</f>
        <v>0</v>
      </c>
      <c r="M58" s="6">
        <f t="shared" si="4"/>
        <v>-10906973.1106552</v>
      </c>
      <c r="N58" s="6">
        <f t="shared" ca="1" si="5"/>
        <v>941523.66917314939</v>
      </c>
      <c r="O58" s="6">
        <f t="shared" ca="1" si="6"/>
        <v>340429.414441275</v>
      </c>
      <c r="P58" s="6">
        <f t="shared" si="7"/>
        <v>33285174.828163803</v>
      </c>
      <c r="Q58" s="6">
        <f t="shared" si="8"/>
        <v>0</v>
      </c>
      <c r="R58" s="6">
        <f t="shared" si="9"/>
        <v>188553.19148614351</v>
      </c>
      <c r="S58" s="6">
        <f t="shared" si="10"/>
        <v>0</v>
      </c>
      <c r="T58" s="6">
        <f t="shared" si="11"/>
        <v>0</v>
      </c>
      <c r="U58" s="6">
        <f t="shared" ca="1" si="14"/>
        <v>23848707.992609169</v>
      </c>
    </row>
    <row r="59" spans="1:21" x14ac:dyDescent="0.25">
      <c r="A59" s="208">
        <v>43009</v>
      </c>
      <c r="B59">
        <f t="shared" si="15"/>
        <v>10</v>
      </c>
      <c r="C59">
        <f t="shared" si="16"/>
        <v>2017</v>
      </c>
      <c r="D59" s="6">
        <f>'Monthly Data'!E59</f>
        <v>25942437.685900681</v>
      </c>
      <c r="E59" s="7">
        <f t="shared" ca="1" si="17"/>
        <v>253.88899999999998</v>
      </c>
      <c r="F59" s="7">
        <f t="shared" ca="1" si="17"/>
        <v>0.25</v>
      </c>
      <c r="G59">
        <f>'Monthly Data'!DJ59</f>
        <v>31</v>
      </c>
      <c r="H59">
        <f>'Monthly Data'!DI59</f>
        <v>1</v>
      </c>
      <c r="I59">
        <f>'Monthly Data'!HB59</f>
        <v>10</v>
      </c>
      <c r="J59">
        <f>'Monthly Data'!DV59</f>
        <v>0</v>
      </c>
      <c r="K59">
        <f>'Monthly Data'!DU59</f>
        <v>0</v>
      </c>
      <c r="M59" s="6">
        <f t="shared" si="4"/>
        <v>-10906973.1106552</v>
      </c>
      <c r="N59" s="6">
        <f t="shared" ca="1" si="5"/>
        <v>3633306.5242385352</v>
      </c>
      <c r="O59" s="6">
        <f t="shared" ca="1" si="6"/>
        <v>6404.8279357554748</v>
      </c>
      <c r="P59" s="6">
        <f t="shared" si="7"/>
        <v>34394680.655769259</v>
      </c>
      <c r="Q59" s="6">
        <f t="shared" si="8"/>
        <v>-1216430.47522382</v>
      </c>
      <c r="R59" s="6">
        <f t="shared" si="9"/>
        <v>209503.54609571499</v>
      </c>
      <c r="S59" s="6">
        <f t="shared" si="10"/>
        <v>0</v>
      </c>
      <c r="T59" s="6">
        <f t="shared" si="11"/>
        <v>0</v>
      </c>
      <c r="U59" s="6">
        <f t="shared" ca="1" si="14"/>
        <v>26120491.968160242</v>
      </c>
    </row>
    <row r="60" spans="1:21" x14ac:dyDescent="0.25">
      <c r="A60" s="208">
        <v>43040</v>
      </c>
      <c r="B60">
        <f t="shared" si="15"/>
        <v>11</v>
      </c>
      <c r="C60">
        <f t="shared" si="16"/>
        <v>2017</v>
      </c>
      <c r="D60" s="6">
        <f>'Monthly Data'!E60</f>
        <v>29254107.975900408</v>
      </c>
      <c r="E60" s="7">
        <f t="shared" ca="1" si="17"/>
        <v>481.9380000000001</v>
      </c>
      <c r="F60" s="7">
        <f t="shared" ca="1" si="17"/>
        <v>0</v>
      </c>
      <c r="G60">
        <f>'Monthly Data'!DJ60</f>
        <v>30</v>
      </c>
      <c r="H60">
        <f>'Monthly Data'!DI60</f>
        <v>1</v>
      </c>
      <c r="I60">
        <f>'Monthly Data'!HB60</f>
        <v>11</v>
      </c>
      <c r="J60">
        <f>'Monthly Data'!DV60</f>
        <v>0</v>
      </c>
      <c r="K60">
        <f>'Monthly Data'!DU60</f>
        <v>0</v>
      </c>
      <c r="M60" s="6">
        <f t="shared" si="4"/>
        <v>-10906973.1106552</v>
      </c>
      <c r="N60" s="6">
        <f t="shared" ca="1" si="5"/>
        <v>6896826.8797721509</v>
      </c>
      <c r="O60" s="6">
        <f t="shared" ca="1" si="6"/>
        <v>0</v>
      </c>
      <c r="P60" s="6">
        <f t="shared" si="7"/>
        <v>33285174.828163803</v>
      </c>
      <c r="Q60" s="6">
        <f t="shared" si="8"/>
        <v>-1216430.47522382</v>
      </c>
      <c r="R60" s="6">
        <f t="shared" si="9"/>
        <v>230453.90070528648</v>
      </c>
      <c r="S60" s="6">
        <f t="shared" si="10"/>
        <v>0</v>
      </c>
      <c r="T60" s="6">
        <f t="shared" si="11"/>
        <v>0</v>
      </c>
      <c r="U60" s="6">
        <f t="shared" ca="1" si="14"/>
        <v>28289052.02276222</v>
      </c>
    </row>
    <row r="61" spans="1:21" x14ac:dyDescent="0.25">
      <c r="A61" s="208">
        <v>43070</v>
      </c>
      <c r="B61">
        <f t="shared" si="15"/>
        <v>12</v>
      </c>
      <c r="C61">
        <f t="shared" si="16"/>
        <v>2017</v>
      </c>
      <c r="D61" s="6">
        <f>'Monthly Data'!E61</f>
        <v>35918162.395901039</v>
      </c>
      <c r="E61" s="7">
        <f t="shared" ca="1" si="17"/>
        <v>721.0150000000001</v>
      </c>
      <c r="F61" s="7">
        <f t="shared" ca="1" si="17"/>
        <v>0</v>
      </c>
      <c r="G61">
        <f>'Monthly Data'!DJ61</f>
        <v>31</v>
      </c>
      <c r="H61">
        <f>'Monthly Data'!DI61</f>
        <v>0</v>
      </c>
      <c r="I61">
        <f>'Monthly Data'!HB61</f>
        <v>12</v>
      </c>
      <c r="J61">
        <f>'Monthly Data'!DV61</f>
        <v>0</v>
      </c>
      <c r="K61">
        <f>'Monthly Data'!DU61</f>
        <v>0</v>
      </c>
      <c r="M61" s="6">
        <f t="shared" si="4"/>
        <v>-10906973.1106552</v>
      </c>
      <c r="N61" s="6">
        <f t="shared" ca="1" si="5"/>
        <v>10318164.64507658</v>
      </c>
      <c r="O61" s="6">
        <f t="shared" ca="1" si="6"/>
        <v>0</v>
      </c>
      <c r="P61" s="6">
        <f t="shared" si="7"/>
        <v>34394680.655769259</v>
      </c>
      <c r="Q61" s="6">
        <f t="shared" si="8"/>
        <v>0</v>
      </c>
      <c r="R61" s="6">
        <f t="shared" si="9"/>
        <v>251404.25531485799</v>
      </c>
      <c r="S61" s="6">
        <f t="shared" si="10"/>
        <v>0</v>
      </c>
      <c r="T61" s="6">
        <f t="shared" si="11"/>
        <v>0</v>
      </c>
      <c r="U61" s="6">
        <f t="shared" ca="1" si="14"/>
        <v>34057276.4455055</v>
      </c>
    </row>
    <row r="62" spans="1:21" x14ac:dyDescent="0.25">
      <c r="A62" s="208">
        <v>43101</v>
      </c>
      <c r="B62">
        <f t="shared" si="15"/>
        <v>1</v>
      </c>
      <c r="C62">
        <f t="shared" si="16"/>
        <v>2018</v>
      </c>
      <c r="D62" s="6">
        <f>'Monthly Data'!E62</f>
        <v>37426201.476736017</v>
      </c>
      <c r="E62" s="7">
        <f t="shared" ca="1" si="17"/>
        <v>837.61799999999982</v>
      </c>
      <c r="F62" s="7">
        <f t="shared" ca="1" si="17"/>
        <v>0</v>
      </c>
      <c r="G62">
        <f>'Monthly Data'!DJ62</f>
        <v>31</v>
      </c>
      <c r="H62">
        <f>'Monthly Data'!DI62</f>
        <v>0</v>
      </c>
      <c r="I62">
        <f>'Monthly Data'!HB62</f>
        <v>13</v>
      </c>
      <c r="J62">
        <f>'Monthly Data'!DV62</f>
        <v>0</v>
      </c>
      <c r="K62">
        <f>'Monthly Data'!DU62</f>
        <v>0</v>
      </c>
      <c r="M62" s="6">
        <f t="shared" si="4"/>
        <v>-10906973.1106552</v>
      </c>
      <c r="N62" s="6">
        <f t="shared" ca="1" si="5"/>
        <v>11986824.731357533</v>
      </c>
      <c r="O62" s="6">
        <f t="shared" ca="1" si="6"/>
        <v>0</v>
      </c>
      <c r="P62" s="6">
        <f t="shared" si="7"/>
        <v>34394680.655769259</v>
      </c>
      <c r="Q62" s="6">
        <f t="shared" si="8"/>
        <v>0</v>
      </c>
      <c r="R62" s="6">
        <f t="shared" si="9"/>
        <v>272354.6099244295</v>
      </c>
      <c r="S62" s="6">
        <f t="shared" si="10"/>
        <v>0</v>
      </c>
      <c r="T62" s="6">
        <f t="shared" si="11"/>
        <v>0</v>
      </c>
      <c r="U62" s="6">
        <f t="shared" ca="1" si="14"/>
        <v>35746886.886396021</v>
      </c>
    </row>
    <row r="63" spans="1:21" x14ac:dyDescent="0.25">
      <c r="A63" s="208">
        <v>43132</v>
      </c>
      <c r="B63">
        <f t="shared" si="15"/>
        <v>2</v>
      </c>
      <c r="C63">
        <f t="shared" si="16"/>
        <v>2018</v>
      </c>
      <c r="D63" s="6">
        <f>'Monthly Data'!E63</f>
        <v>30894907.026735522</v>
      </c>
      <c r="E63" s="7">
        <f t="shared" ca="1" si="17"/>
        <v>788.83799999999997</v>
      </c>
      <c r="F63" s="7">
        <f t="shared" ca="1" si="17"/>
        <v>0</v>
      </c>
      <c r="G63">
        <f>'Monthly Data'!DJ63</f>
        <v>28</v>
      </c>
      <c r="H63">
        <f>'Monthly Data'!DI63</f>
        <v>0</v>
      </c>
      <c r="I63">
        <f>'Monthly Data'!HB63</f>
        <v>14</v>
      </c>
      <c r="J63">
        <f>'Monthly Data'!DV63</f>
        <v>0</v>
      </c>
      <c r="K63">
        <f>'Monthly Data'!DU63</f>
        <v>0</v>
      </c>
      <c r="M63" s="6">
        <f t="shared" si="4"/>
        <v>-10906973.1106552</v>
      </c>
      <c r="N63" s="6">
        <f t="shared" ca="1" si="5"/>
        <v>11288753.163655289</v>
      </c>
      <c r="O63" s="6">
        <f t="shared" ca="1" si="6"/>
        <v>0</v>
      </c>
      <c r="P63" s="6">
        <f t="shared" si="7"/>
        <v>31066163.172952883</v>
      </c>
      <c r="Q63" s="6">
        <f t="shared" si="8"/>
        <v>0</v>
      </c>
      <c r="R63" s="6">
        <f t="shared" si="9"/>
        <v>293304.96453400096</v>
      </c>
      <c r="S63" s="6">
        <f t="shared" si="10"/>
        <v>0</v>
      </c>
      <c r="T63" s="6">
        <f t="shared" si="11"/>
        <v>0</v>
      </c>
      <c r="U63" s="6">
        <f t="shared" ca="1" si="14"/>
        <v>31741248.190486971</v>
      </c>
    </row>
    <row r="64" spans="1:21" x14ac:dyDescent="0.25">
      <c r="A64" s="208">
        <v>43160</v>
      </c>
      <c r="B64">
        <f t="shared" si="15"/>
        <v>3</v>
      </c>
      <c r="C64">
        <f t="shared" si="16"/>
        <v>2018</v>
      </c>
      <c r="D64" s="6">
        <f>'Monthly Data'!E64</f>
        <v>30252996.416735217</v>
      </c>
      <c r="E64" s="7">
        <f t="shared" ca="1" si="17"/>
        <v>598.91799999999989</v>
      </c>
      <c r="F64" s="7">
        <f t="shared" ca="1" si="17"/>
        <v>0</v>
      </c>
      <c r="G64">
        <f>'Monthly Data'!DJ64</f>
        <v>31</v>
      </c>
      <c r="H64">
        <f>'Monthly Data'!DI64</f>
        <v>1</v>
      </c>
      <c r="I64">
        <f>'Monthly Data'!HB64</f>
        <v>15</v>
      </c>
      <c r="J64">
        <f>'Monthly Data'!DV64</f>
        <v>0</v>
      </c>
      <c r="K64">
        <f>'Monthly Data'!DU64</f>
        <v>0</v>
      </c>
      <c r="M64" s="6">
        <f t="shared" si="4"/>
        <v>-10906973.1106552</v>
      </c>
      <c r="N64" s="6">
        <f t="shared" ca="1" si="5"/>
        <v>8570882.0661150925</v>
      </c>
      <c r="O64" s="6">
        <f t="shared" ca="1" si="6"/>
        <v>0</v>
      </c>
      <c r="P64" s="6">
        <f t="shared" si="7"/>
        <v>34394680.655769259</v>
      </c>
      <c r="Q64" s="6">
        <f t="shared" si="8"/>
        <v>-1216430.47522382</v>
      </c>
      <c r="R64" s="6">
        <f t="shared" si="9"/>
        <v>314255.31914357247</v>
      </c>
      <c r="S64" s="6">
        <f t="shared" si="10"/>
        <v>0</v>
      </c>
      <c r="T64" s="6">
        <f t="shared" si="11"/>
        <v>0</v>
      </c>
      <c r="U64" s="6">
        <f t="shared" ca="1" si="14"/>
        <v>31156414.455148902</v>
      </c>
    </row>
    <row r="65" spans="1:21" x14ac:dyDescent="0.25">
      <c r="A65" s="208">
        <v>43191</v>
      </c>
      <c r="B65">
        <f t="shared" si="15"/>
        <v>4</v>
      </c>
      <c r="C65">
        <f t="shared" si="16"/>
        <v>2018</v>
      </c>
      <c r="D65" s="6">
        <f>'Monthly Data'!E65</f>
        <v>26280461.92673523</v>
      </c>
      <c r="E65" s="7">
        <f t="shared" ca="1" si="17"/>
        <v>375.56100000000004</v>
      </c>
      <c r="F65" s="7">
        <f t="shared" ca="1" si="17"/>
        <v>0</v>
      </c>
      <c r="G65">
        <f>'Monthly Data'!DJ65</f>
        <v>30</v>
      </c>
      <c r="H65">
        <f>'Monthly Data'!DI65</f>
        <v>1</v>
      </c>
      <c r="I65">
        <f>'Monthly Data'!HB65</f>
        <v>16</v>
      </c>
      <c r="J65">
        <f>'Monthly Data'!DV65</f>
        <v>0</v>
      </c>
      <c r="K65">
        <f>'Monthly Data'!DU65</f>
        <v>0</v>
      </c>
      <c r="M65" s="6">
        <f t="shared" si="4"/>
        <v>-10906973.1106552</v>
      </c>
      <c r="N65" s="6">
        <f t="shared" ca="1" si="5"/>
        <v>5374507.0938463211</v>
      </c>
      <c r="O65" s="6">
        <f t="shared" ca="1" si="6"/>
        <v>0</v>
      </c>
      <c r="P65" s="6">
        <f t="shared" si="7"/>
        <v>33285174.828163803</v>
      </c>
      <c r="Q65" s="6">
        <f t="shared" si="8"/>
        <v>-1216430.47522382</v>
      </c>
      <c r="R65" s="6">
        <f t="shared" si="9"/>
        <v>335205.67375314399</v>
      </c>
      <c r="S65" s="6">
        <f t="shared" si="10"/>
        <v>0</v>
      </c>
      <c r="T65" s="6">
        <f t="shared" si="11"/>
        <v>0</v>
      </c>
      <c r="U65" s="6">
        <f t="shared" ca="1" si="14"/>
        <v>26871484.009884246</v>
      </c>
    </row>
    <row r="66" spans="1:21" x14ac:dyDescent="0.25">
      <c r="A66" s="208">
        <v>43221</v>
      </c>
      <c r="B66">
        <f t="shared" si="15"/>
        <v>5</v>
      </c>
      <c r="C66">
        <f t="shared" si="16"/>
        <v>2018</v>
      </c>
      <c r="D66" s="6">
        <f>'Monthly Data'!E66</f>
        <v>23798270.966735676</v>
      </c>
      <c r="E66" s="7">
        <f t="shared" ca="1" si="17"/>
        <v>165.202</v>
      </c>
      <c r="F66" s="7">
        <f t="shared" ca="1" si="17"/>
        <v>2.7889999999999997</v>
      </c>
      <c r="G66">
        <f>'Monthly Data'!DJ66</f>
        <v>31</v>
      </c>
      <c r="H66">
        <f>'Monthly Data'!DI66</f>
        <v>1</v>
      </c>
      <c r="I66">
        <f>'Monthly Data'!HB66</f>
        <v>17</v>
      </c>
      <c r="J66">
        <f>'Monthly Data'!DV66</f>
        <v>0</v>
      </c>
      <c r="K66">
        <f>'Monthly Data'!DU66</f>
        <v>0</v>
      </c>
      <c r="M66" s="6">
        <f t="shared" si="4"/>
        <v>-10906973.1106552</v>
      </c>
      <c r="N66" s="6">
        <f t="shared" ca="1" si="5"/>
        <v>2364141.4335290403</v>
      </c>
      <c r="O66" s="6">
        <f t="shared" ca="1" si="6"/>
        <v>71452.260451288064</v>
      </c>
      <c r="P66" s="6">
        <f t="shared" si="7"/>
        <v>34394680.655769259</v>
      </c>
      <c r="Q66" s="6">
        <f t="shared" si="8"/>
        <v>-1216430.47522382</v>
      </c>
      <c r="R66" s="6">
        <f t="shared" si="9"/>
        <v>356156.0283627155</v>
      </c>
      <c r="S66" s="6">
        <f t="shared" si="10"/>
        <v>0</v>
      </c>
      <c r="T66" s="6">
        <f t="shared" si="11"/>
        <v>0</v>
      </c>
      <c r="U66" s="6">
        <f t="shared" ref="U66:U97" ca="1" si="18">SUM(M66:T66)</f>
        <v>25063026.792233281</v>
      </c>
    </row>
    <row r="67" spans="1:21" x14ac:dyDescent="0.25">
      <c r="A67" s="208">
        <v>43252</v>
      </c>
      <c r="B67">
        <f t="shared" si="15"/>
        <v>6</v>
      </c>
      <c r="C67">
        <f t="shared" si="16"/>
        <v>2018</v>
      </c>
      <c r="D67" s="6">
        <f>'Monthly Data'!E67</f>
        <v>23584371.38673538</v>
      </c>
      <c r="E67" s="7">
        <f t="shared" ca="1" si="17"/>
        <v>32.520000000000003</v>
      </c>
      <c r="F67" s="7">
        <f t="shared" ca="1" si="17"/>
        <v>24.911999999999999</v>
      </c>
      <c r="G67">
        <f>'Monthly Data'!DJ67</f>
        <v>30</v>
      </c>
      <c r="H67">
        <f>'Monthly Data'!DI67</f>
        <v>0</v>
      </c>
      <c r="I67">
        <f>'Monthly Data'!HB67</f>
        <v>18</v>
      </c>
      <c r="J67">
        <f>'Monthly Data'!DV67</f>
        <v>0</v>
      </c>
      <c r="K67">
        <f>'Monthly Data'!DU67</f>
        <v>0</v>
      </c>
      <c r="M67" s="6">
        <f t="shared" ref="M67:M130" si="19">$Y$8</f>
        <v>-10906973.1106552</v>
      </c>
      <c r="N67" s="6">
        <f t="shared" ref="N67:N130" ca="1" si="20">E67*$Y$9</f>
        <v>465381.04513483128</v>
      </c>
      <c r="O67" s="6">
        <f t="shared" ref="O67:O130" ca="1" si="21">F67*$Y$10</f>
        <v>638228.2941421615</v>
      </c>
      <c r="P67" s="6">
        <f t="shared" ref="P67:P130" si="22">G67*$Y$11</f>
        <v>33285174.828163803</v>
      </c>
      <c r="Q67" s="6">
        <f t="shared" ref="Q67:Q130" si="23">H67*$Y$12</f>
        <v>0</v>
      </c>
      <c r="R67" s="6">
        <f t="shared" ref="R67:R130" si="24">I67*$Y$13</f>
        <v>377106.38297228701</v>
      </c>
      <c r="S67" s="6">
        <f t="shared" ref="S67:S130" si="25">J67*$Y$14</f>
        <v>0</v>
      </c>
      <c r="T67" s="6">
        <f t="shared" ref="T67:T130" si="26">K67*$Y$15</f>
        <v>0</v>
      </c>
      <c r="U67" s="6">
        <f t="shared" ca="1" si="18"/>
        <v>23858917.439757884</v>
      </c>
    </row>
    <row r="68" spans="1:21" x14ac:dyDescent="0.25">
      <c r="A68" s="208">
        <v>43282</v>
      </c>
      <c r="B68">
        <f t="shared" si="15"/>
        <v>7</v>
      </c>
      <c r="C68">
        <f t="shared" si="16"/>
        <v>2018</v>
      </c>
      <c r="D68" s="6">
        <f>'Monthly Data'!E68</f>
        <v>26647830.006735422</v>
      </c>
      <c r="E68" s="7">
        <f t="shared" ca="1" si="17"/>
        <v>2.27</v>
      </c>
      <c r="F68" s="7">
        <f t="shared" ca="1" si="17"/>
        <v>79.77000000000001</v>
      </c>
      <c r="G68">
        <f>'Monthly Data'!DJ68</f>
        <v>31</v>
      </c>
      <c r="H68">
        <f>'Monthly Data'!DI68</f>
        <v>0</v>
      </c>
      <c r="I68">
        <f>'Monthly Data'!HB68</f>
        <v>19</v>
      </c>
      <c r="J68">
        <f>'Monthly Data'!DV68</f>
        <v>0</v>
      </c>
      <c r="K68">
        <f>'Monthly Data'!DU68</f>
        <v>0</v>
      </c>
      <c r="M68" s="6">
        <f t="shared" si="19"/>
        <v>-10906973.1106552</v>
      </c>
      <c r="N68" s="6">
        <f t="shared" ca="1" si="20"/>
        <v>32485.085253876598</v>
      </c>
      <c r="O68" s="6">
        <f t="shared" ca="1" si="21"/>
        <v>2043652.4977408571</v>
      </c>
      <c r="P68" s="6">
        <f t="shared" si="22"/>
        <v>34394680.655769259</v>
      </c>
      <c r="Q68" s="6">
        <f t="shared" si="23"/>
        <v>0</v>
      </c>
      <c r="R68" s="6">
        <f t="shared" si="24"/>
        <v>398056.73758185847</v>
      </c>
      <c r="S68" s="6">
        <f t="shared" si="25"/>
        <v>0</v>
      </c>
      <c r="T68" s="6">
        <f t="shared" si="26"/>
        <v>0</v>
      </c>
      <c r="U68" s="6">
        <f t="shared" ca="1" si="18"/>
        <v>25961901.865690652</v>
      </c>
    </row>
    <row r="69" spans="1:21" x14ac:dyDescent="0.25">
      <c r="A69" s="208">
        <v>43313</v>
      </c>
      <c r="B69">
        <f t="shared" si="15"/>
        <v>8</v>
      </c>
      <c r="C69">
        <f t="shared" si="16"/>
        <v>2018</v>
      </c>
      <c r="D69" s="6">
        <f>'Monthly Data'!E69</f>
        <v>25954937.806735739</v>
      </c>
      <c r="E69" s="7">
        <f t="shared" ca="1" si="17"/>
        <v>5.9399999999999995</v>
      </c>
      <c r="F69" s="7">
        <f t="shared" ca="1" si="17"/>
        <v>61.306000000000004</v>
      </c>
      <c r="G69">
        <f>'Monthly Data'!DJ69</f>
        <v>31</v>
      </c>
      <c r="H69">
        <f>'Monthly Data'!DI69</f>
        <v>0</v>
      </c>
      <c r="I69">
        <f>'Monthly Data'!HB69</f>
        <v>20</v>
      </c>
      <c r="J69">
        <f>'Monthly Data'!DV69</f>
        <v>0</v>
      </c>
      <c r="K69">
        <f>'Monthly Data'!DU69</f>
        <v>0</v>
      </c>
      <c r="M69" s="6">
        <f t="shared" si="19"/>
        <v>-10906973.1106552</v>
      </c>
      <c r="N69" s="6">
        <f t="shared" ca="1" si="20"/>
        <v>85005.024849351088</v>
      </c>
      <c r="O69" s="6">
        <f t="shared" ca="1" si="21"/>
        <v>1570617.5257177006</v>
      </c>
      <c r="P69" s="6">
        <f t="shared" si="22"/>
        <v>34394680.655769259</v>
      </c>
      <c r="Q69" s="6">
        <f t="shared" si="23"/>
        <v>0</v>
      </c>
      <c r="R69" s="6">
        <f t="shared" si="24"/>
        <v>419007.09219142998</v>
      </c>
      <c r="S69" s="6">
        <f t="shared" si="25"/>
        <v>0</v>
      </c>
      <c r="T69" s="6">
        <f t="shared" si="26"/>
        <v>0</v>
      </c>
      <c r="U69" s="6">
        <f t="shared" ca="1" si="18"/>
        <v>25562337.18787254</v>
      </c>
    </row>
    <row r="70" spans="1:21" x14ac:dyDescent="0.25">
      <c r="A70" s="208">
        <v>43344</v>
      </c>
      <c r="B70">
        <f t="shared" si="15"/>
        <v>9</v>
      </c>
      <c r="C70">
        <f t="shared" si="16"/>
        <v>2018</v>
      </c>
      <c r="D70" s="6">
        <f>'Monthly Data'!E70</f>
        <v>24590132.806735635</v>
      </c>
      <c r="E70" s="7">
        <f t="shared" ca="1" si="17"/>
        <v>65.792000000000002</v>
      </c>
      <c r="F70" s="7">
        <f t="shared" ca="1" si="17"/>
        <v>13.288</v>
      </c>
      <c r="G70">
        <f>'Monthly Data'!DJ70</f>
        <v>30</v>
      </c>
      <c r="H70">
        <f>'Monthly Data'!DI70</f>
        <v>0</v>
      </c>
      <c r="I70">
        <f>'Monthly Data'!HB70</f>
        <v>21</v>
      </c>
      <c r="J70">
        <f>'Monthly Data'!DV70</f>
        <v>0</v>
      </c>
      <c r="K70">
        <f>'Monthly Data'!DU70</f>
        <v>0</v>
      </c>
      <c r="M70" s="6">
        <f t="shared" si="19"/>
        <v>-10906973.1106552</v>
      </c>
      <c r="N70" s="6">
        <f t="shared" ca="1" si="20"/>
        <v>941523.66917314939</v>
      </c>
      <c r="O70" s="6">
        <f t="shared" ca="1" si="21"/>
        <v>340429.414441275</v>
      </c>
      <c r="P70" s="6">
        <f t="shared" si="22"/>
        <v>33285174.828163803</v>
      </c>
      <c r="Q70" s="6">
        <f t="shared" si="23"/>
        <v>0</v>
      </c>
      <c r="R70" s="6">
        <f t="shared" si="24"/>
        <v>439957.4468010015</v>
      </c>
      <c r="S70" s="6">
        <f t="shared" si="25"/>
        <v>0</v>
      </c>
      <c r="T70" s="6">
        <f t="shared" si="26"/>
        <v>0</v>
      </c>
      <c r="U70" s="6">
        <f t="shared" ca="1" si="18"/>
        <v>24100112.24792403</v>
      </c>
    </row>
    <row r="71" spans="1:21" x14ac:dyDescent="0.25">
      <c r="A71" s="208">
        <v>43374</v>
      </c>
      <c r="B71">
        <f t="shared" si="15"/>
        <v>10</v>
      </c>
      <c r="C71">
        <f t="shared" si="16"/>
        <v>2018</v>
      </c>
      <c r="D71" s="6">
        <f>'Monthly Data'!E71</f>
        <v>27495530.446735434</v>
      </c>
      <c r="E71" s="7">
        <f t="shared" ca="1" si="17"/>
        <v>253.88899999999998</v>
      </c>
      <c r="F71" s="7">
        <f t="shared" ca="1" si="17"/>
        <v>0.25</v>
      </c>
      <c r="G71">
        <f>'Monthly Data'!DJ71</f>
        <v>31</v>
      </c>
      <c r="H71">
        <f>'Monthly Data'!DI71</f>
        <v>1</v>
      </c>
      <c r="I71">
        <f>'Monthly Data'!HB71</f>
        <v>22</v>
      </c>
      <c r="J71">
        <f>'Monthly Data'!DV71</f>
        <v>0</v>
      </c>
      <c r="K71">
        <f>'Monthly Data'!DU71</f>
        <v>0</v>
      </c>
      <c r="M71" s="6">
        <f t="shared" si="19"/>
        <v>-10906973.1106552</v>
      </c>
      <c r="N71" s="6">
        <f t="shared" ca="1" si="20"/>
        <v>3633306.5242385352</v>
      </c>
      <c r="O71" s="6">
        <f t="shared" ca="1" si="21"/>
        <v>6404.8279357554748</v>
      </c>
      <c r="P71" s="6">
        <f t="shared" si="22"/>
        <v>34394680.655769259</v>
      </c>
      <c r="Q71" s="6">
        <f t="shared" si="23"/>
        <v>-1216430.47522382</v>
      </c>
      <c r="R71" s="6">
        <f t="shared" si="24"/>
        <v>460907.80141057295</v>
      </c>
      <c r="S71" s="6">
        <f t="shared" si="25"/>
        <v>0</v>
      </c>
      <c r="T71" s="6">
        <f t="shared" si="26"/>
        <v>0</v>
      </c>
      <c r="U71" s="6">
        <f t="shared" ca="1" si="18"/>
        <v>26371896.223475102</v>
      </c>
    </row>
    <row r="72" spans="1:21" x14ac:dyDescent="0.25">
      <c r="A72" s="208">
        <v>43405</v>
      </c>
      <c r="B72">
        <f t="shared" si="15"/>
        <v>11</v>
      </c>
      <c r="C72">
        <f t="shared" si="16"/>
        <v>2018</v>
      </c>
      <c r="D72" s="6">
        <f>'Monthly Data'!E72</f>
        <v>30232415.62673533</v>
      </c>
      <c r="E72" s="7">
        <f t="shared" ca="1" si="17"/>
        <v>481.9380000000001</v>
      </c>
      <c r="F72" s="7">
        <f t="shared" ca="1" si="17"/>
        <v>0</v>
      </c>
      <c r="G72">
        <f>'Monthly Data'!DJ72</f>
        <v>30</v>
      </c>
      <c r="H72">
        <f>'Monthly Data'!DI72</f>
        <v>1</v>
      </c>
      <c r="I72">
        <f>'Monthly Data'!HB72</f>
        <v>23</v>
      </c>
      <c r="J72">
        <f>'Monthly Data'!DV72</f>
        <v>0</v>
      </c>
      <c r="K72">
        <f>'Monthly Data'!DU72</f>
        <v>0</v>
      </c>
      <c r="M72" s="6">
        <f t="shared" si="19"/>
        <v>-10906973.1106552</v>
      </c>
      <c r="N72" s="6">
        <f t="shared" ca="1" si="20"/>
        <v>6896826.8797721509</v>
      </c>
      <c r="O72" s="6">
        <f t="shared" ca="1" si="21"/>
        <v>0</v>
      </c>
      <c r="P72" s="6">
        <f t="shared" si="22"/>
        <v>33285174.828163803</v>
      </c>
      <c r="Q72" s="6">
        <f t="shared" si="23"/>
        <v>-1216430.47522382</v>
      </c>
      <c r="R72" s="6">
        <f t="shared" si="24"/>
        <v>481858.15602014447</v>
      </c>
      <c r="S72" s="6">
        <f t="shared" si="25"/>
        <v>0</v>
      </c>
      <c r="T72" s="6">
        <f t="shared" si="26"/>
        <v>0</v>
      </c>
      <c r="U72" s="6">
        <f t="shared" ca="1" si="18"/>
        <v>28540456.278077081</v>
      </c>
    </row>
    <row r="73" spans="1:21" x14ac:dyDescent="0.25">
      <c r="A73" s="208">
        <v>43435</v>
      </c>
      <c r="B73">
        <f t="shared" si="15"/>
        <v>12</v>
      </c>
      <c r="C73">
        <f t="shared" si="16"/>
        <v>2018</v>
      </c>
      <c r="D73" s="6">
        <f>'Monthly Data'!E73</f>
        <v>33728818.676735342</v>
      </c>
      <c r="E73" s="7">
        <f t="shared" ca="1" si="17"/>
        <v>721.0150000000001</v>
      </c>
      <c r="F73" s="7">
        <f t="shared" ca="1" si="17"/>
        <v>0</v>
      </c>
      <c r="G73">
        <f>'Monthly Data'!DJ73</f>
        <v>31</v>
      </c>
      <c r="H73">
        <f>'Monthly Data'!DI73</f>
        <v>0</v>
      </c>
      <c r="I73">
        <f>'Monthly Data'!HB73</f>
        <v>24</v>
      </c>
      <c r="J73">
        <f>'Monthly Data'!DV73</f>
        <v>0</v>
      </c>
      <c r="K73">
        <f>'Monthly Data'!DU73</f>
        <v>0</v>
      </c>
      <c r="M73" s="6">
        <f t="shared" si="19"/>
        <v>-10906973.1106552</v>
      </c>
      <c r="N73" s="6">
        <f t="shared" ca="1" si="20"/>
        <v>10318164.64507658</v>
      </c>
      <c r="O73" s="6">
        <f t="shared" ca="1" si="21"/>
        <v>0</v>
      </c>
      <c r="P73" s="6">
        <f t="shared" si="22"/>
        <v>34394680.655769259</v>
      </c>
      <c r="Q73" s="6">
        <f t="shared" si="23"/>
        <v>0</v>
      </c>
      <c r="R73" s="6">
        <f t="shared" si="24"/>
        <v>502808.51062971598</v>
      </c>
      <c r="S73" s="6">
        <f t="shared" si="25"/>
        <v>0</v>
      </c>
      <c r="T73" s="6">
        <f t="shared" si="26"/>
        <v>0</v>
      </c>
      <c r="U73" s="6">
        <f t="shared" ca="1" si="18"/>
        <v>34308680.700820357</v>
      </c>
    </row>
    <row r="74" spans="1:21" x14ac:dyDescent="0.25">
      <c r="A74" s="208">
        <v>43466</v>
      </c>
      <c r="B74">
        <f t="shared" si="15"/>
        <v>1</v>
      </c>
      <c r="C74">
        <f t="shared" si="16"/>
        <v>2019</v>
      </c>
      <c r="D74" s="6">
        <f>'Monthly Data'!E74</f>
        <v>37095969.906736806</v>
      </c>
      <c r="E74" s="7">
        <f t="shared" ref="E74:F93" ca="1" si="27">E62</f>
        <v>837.61799999999982</v>
      </c>
      <c r="F74" s="7">
        <f t="shared" ca="1" si="27"/>
        <v>0</v>
      </c>
      <c r="G74">
        <f>'Monthly Data'!DJ74</f>
        <v>31</v>
      </c>
      <c r="H74">
        <f>'Monthly Data'!DI74</f>
        <v>0</v>
      </c>
      <c r="I74">
        <f>'Monthly Data'!HB74</f>
        <v>25</v>
      </c>
      <c r="J74">
        <f>'Monthly Data'!DV74</f>
        <v>0</v>
      </c>
      <c r="K74">
        <f>'Monthly Data'!DU74</f>
        <v>0</v>
      </c>
      <c r="M74" s="6">
        <f t="shared" si="19"/>
        <v>-10906973.1106552</v>
      </c>
      <c r="N74" s="6">
        <f t="shared" ca="1" si="20"/>
        <v>11986824.731357533</v>
      </c>
      <c r="O74" s="6">
        <f t="shared" ca="1" si="21"/>
        <v>0</v>
      </c>
      <c r="P74" s="6">
        <f t="shared" si="22"/>
        <v>34394680.655769259</v>
      </c>
      <c r="Q74" s="6">
        <f t="shared" si="23"/>
        <v>0</v>
      </c>
      <c r="R74" s="6">
        <f t="shared" si="24"/>
        <v>523758.86523928749</v>
      </c>
      <c r="S74" s="6">
        <f t="shared" si="25"/>
        <v>0</v>
      </c>
      <c r="T74" s="6">
        <f t="shared" si="26"/>
        <v>0</v>
      </c>
      <c r="U74" s="6">
        <f t="shared" ca="1" si="18"/>
        <v>35998291.141710877</v>
      </c>
    </row>
    <row r="75" spans="1:21" x14ac:dyDescent="0.25">
      <c r="A75" s="208">
        <v>43497</v>
      </c>
      <c r="B75">
        <f t="shared" si="15"/>
        <v>2</v>
      </c>
      <c r="C75">
        <f t="shared" si="16"/>
        <v>2019</v>
      </c>
      <c r="D75" s="6">
        <f>'Monthly Data'!E75</f>
        <v>32923536.046737112</v>
      </c>
      <c r="E75" s="7">
        <f t="shared" ca="1" si="27"/>
        <v>788.83799999999997</v>
      </c>
      <c r="F75" s="7">
        <f t="shared" ca="1" si="27"/>
        <v>0</v>
      </c>
      <c r="G75">
        <f>'Monthly Data'!DJ75</f>
        <v>28</v>
      </c>
      <c r="H75">
        <f>'Monthly Data'!DI75</f>
        <v>0</v>
      </c>
      <c r="I75">
        <f>'Monthly Data'!HB75</f>
        <v>26</v>
      </c>
      <c r="J75">
        <f>'Monthly Data'!DV75</f>
        <v>0</v>
      </c>
      <c r="K75">
        <f>'Monthly Data'!DU75</f>
        <v>0</v>
      </c>
      <c r="M75" s="6">
        <f t="shared" si="19"/>
        <v>-10906973.1106552</v>
      </c>
      <c r="N75" s="6">
        <f t="shared" ca="1" si="20"/>
        <v>11288753.163655289</v>
      </c>
      <c r="O75" s="6">
        <f t="shared" ca="1" si="21"/>
        <v>0</v>
      </c>
      <c r="P75" s="6">
        <f t="shared" si="22"/>
        <v>31066163.172952883</v>
      </c>
      <c r="Q75" s="6">
        <f t="shared" si="23"/>
        <v>0</v>
      </c>
      <c r="R75" s="6">
        <f t="shared" si="24"/>
        <v>544709.21984885901</v>
      </c>
      <c r="S75" s="6">
        <f t="shared" si="25"/>
        <v>0</v>
      </c>
      <c r="T75" s="6">
        <f t="shared" si="26"/>
        <v>0</v>
      </c>
      <c r="U75" s="6">
        <f t="shared" ca="1" si="18"/>
        <v>31992652.445801832</v>
      </c>
    </row>
    <row r="76" spans="1:21" x14ac:dyDescent="0.25">
      <c r="A76" s="208">
        <v>43525</v>
      </c>
      <c r="B76">
        <f t="shared" si="15"/>
        <v>3</v>
      </c>
      <c r="C76">
        <f t="shared" si="16"/>
        <v>2019</v>
      </c>
      <c r="D76" s="6">
        <f>'Monthly Data'!E76</f>
        <v>30677549.546737101</v>
      </c>
      <c r="E76" s="7">
        <f t="shared" ca="1" si="27"/>
        <v>598.91799999999989</v>
      </c>
      <c r="F76" s="7">
        <f t="shared" ca="1" si="27"/>
        <v>0</v>
      </c>
      <c r="G76">
        <f>'Monthly Data'!DJ76</f>
        <v>31</v>
      </c>
      <c r="H76">
        <f>'Monthly Data'!DI76</f>
        <v>1</v>
      </c>
      <c r="I76">
        <f>'Monthly Data'!HB76</f>
        <v>27</v>
      </c>
      <c r="J76">
        <f>'Monthly Data'!DV76</f>
        <v>0</v>
      </c>
      <c r="K76">
        <f>'Monthly Data'!DU76</f>
        <v>0</v>
      </c>
      <c r="M76" s="6">
        <f t="shared" si="19"/>
        <v>-10906973.1106552</v>
      </c>
      <c r="N76" s="6">
        <f t="shared" ca="1" si="20"/>
        <v>8570882.0661150925</v>
      </c>
      <c r="O76" s="6">
        <f t="shared" ca="1" si="21"/>
        <v>0</v>
      </c>
      <c r="P76" s="6">
        <f t="shared" si="22"/>
        <v>34394680.655769259</v>
      </c>
      <c r="Q76" s="6">
        <f t="shared" si="23"/>
        <v>-1216430.47522382</v>
      </c>
      <c r="R76" s="6">
        <f t="shared" si="24"/>
        <v>565659.57445843052</v>
      </c>
      <c r="S76" s="6">
        <f t="shared" si="25"/>
        <v>0</v>
      </c>
      <c r="T76" s="6">
        <f t="shared" si="26"/>
        <v>0</v>
      </c>
      <c r="U76" s="6">
        <f t="shared" ca="1" si="18"/>
        <v>31407818.710463762</v>
      </c>
    </row>
    <row r="77" spans="1:21" x14ac:dyDescent="0.25">
      <c r="A77" s="208">
        <v>43556</v>
      </c>
      <c r="B77">
        <f t="shared" si="15"/>
        <v>4</v>
      </c>
      <c r="C77">
        <f t="shared" si="16"/>
        <v>2019</v>
      </c>
      <c r="D77" s="6">
        <f>'Monthly Data'!E77</f>
        <v>26406823.316737082</v>
      </c>
      <c r="E77" s="7">
        <f t="shared" ca="1" si="27"/>
        <v>375.56100000000004</v>
      </c>
      <c r="F77" s="7">
        <f t="shared" ca="1" si="27"/>
        <v>0</v>
      </c>
      <c r="G77">
        <f>'Monthly Data'!DJ77</f>
        <v>30</v>
      </c>
      <c r="H77">
        <f>'Monthly Data'!DI77</f>
        <v>1</v>
      </c>
      <c r="I77">
        <f>'Monthly Data'!HB77</f>
        <v>28</v>
      </c>
      <c r="J77">
        <f>'Monthly Data'!DV77</f>
        <v>0</v>
      </c>
      <c r="K77">
        <f>'Monthly Data'!DU77</f>
        <v>0</v>
      </c>
      <c r="M77" s="6">
        <f t="shared" si="19"/>
        <v>-10906973.1106552</v>
      </c>
      <c r="N77" s="6">
        <f t="shared" ca="1" si="20"/>
        <v>5374507.0938463211</v>
      </c>
      <c r="O77" s="6">
        <f t="shared" ca="1" si="21"/>
        <v>0</v>
      </c>
      <c r="P77" s="6">
        <f t="shared" si="22"/>
        <v>33285174.828163803</v>
      </c>
      <c r="Q77" s="6">
        <f t="shared" si="23"/>
        <v>-1216430.47522382</v>
      </c>
      <c r="R77" s="6">
        <f t="shared" si="24"/>
        <v>586609.92906800192</v>
      </c>
      <c r="S77" s="6">
        <f t="shared" si="25"/>
        <v>0</v>
      </c>
      <c r="T77" s="6">
        <f t="shared" si="26"/>
        <v>0</v>
      </c>
      <c r="U77" s="6">
        <f t="shared" ca="1" si="18"/>
        <v>27122888.265199106</v>
      </c>
    </row>
    <row r="78" spans="1:21" x14ac:dyDescent="0.25">
      <c r="A78" s="208">
        <v>43586</v>
      </c>
      <c r="B78">
        <f t="shared" si="15"/>
        <v>5</v>
      </c>
      <c r="C78">
        <f t="shared" si="16"/>
        <v>2019</v>
      </c>
      <c r="D78" s="6">
        <f>'Monthly Data'!E78</f>
        <v>24624588.956737202</v>
      </c>
      <c r="E78" s="7">
        <f t="shared" ca="1" si="27"/>
        <v>165.202</v>
      </c>
      <c r="F78" s="7">
        <f t="shared" ca="1" si="27"/>
        <v>2.7889999999999997</v>
      </c>
      <c r="G78">
        <f>'Monthly Data'!DJ78</f>
        <v>31</v>
      </c>
      <c r="H78">
        <f>'Monthly Data'!DI78</f>
        <v>1</v>
      </c>
      <c r="I78">
        <f>'Monthly Data'!HB78</f>
        <v>29</v>
      </c>
      <c r="J78">
        <f>'Monthly Data'!DV78</f>
        <v>0</v>
      </c>
      <c r="K78">
        <f>'Monthly Data'!DU78</f>
        <v>0</v>
      </c>
      <c r="M78" s="6">
        <f t="shared" si="19"/>
        <v>-10906973.1106552</v>
      </c>
      <c r="N78" s="6">
        <f t="shared" ca="1" si="20"/>
        <v>2364141.4335290403</v>
      </c>
      <c r="O78" s="6">
        <f t="shared" ca="1" si="21"/>
        <v>71452.260451288064</v>
      </c>
      <c r="P78" s="6">
        <f t="shared" si="22"/>
        <v>34394680.655769259</v>
      </c>
      <c r="Q78" s="6">
        <f t="shared" si="23"/>
        <v>-1216430.47522382</v>
      </c>
      <c r="R78" s="6">
        <f t="shared" si="24"/>
        <v>607560.28367757343</v>
      </c>
      <c r="S78" s="6">
        <f t="shared" si="25"/>
        <v>0</v>
      </c>
      <c r="T78" s="6">
        <f t="shared" si="26"/>
        <v>0</v>
      </c>
      <c r="U78" s="6">
        <f t="shared" ca="1" si="18"/>
        <v>25314431.047548141</v>
      </c>
    </row>
    <row r="79" spans="1:21" x14ac:dyDescent="0.25">
      <c r="A79" s="208">
        <v>43617</v>
      </c>
      <c r="B79">
        <f t="shared" si="15"/>
        <v>6</v>
      </c>
      <c r="C79">
        <f t="shared" si="16"/>
        <v>2019</v>
      </c>
      <c r="D79" s="6">
        <f>'Monthly Data'!E79</f>
        <v>23737027.866737057</v>
      </c>
      <c r="E79" s="7">
        <f t="shared" ca="1" si="27"/>
        <v>32.520000000000003</v>
      </c>
      <c r="F79" s="7">
        <f t="shared" ca="1" si="27"/>
        <v>24.911999999999999</v>
      </c>
      <c r="G79">
        <f>'Monthly Data'!DJ79</f>
        <v>30</v>
      </c>
      <c r="H79">
        <f>'Monthly Data'!DI79</f>
        <v>0</v>
      </c>
      <c r="I79">
        <f>'Monthly Data'!HB79</f>
        <v>30</v>
      </c>
      <c r="J79">
        <f>'Monthly Data'!DV79</f>
        <v>0</v>
      </c>
      <c r="K79">
        <f>'Monthly Data'!DU79</f>
        <v>0</v>
      </c>
      <c r="M79" s="6">
        <f t="shared" si="19"/>
        <v>-10906973.1106552</v>
      </c>
      <c r="N79" s="6">
        <f t="shared" ca="1" si="20"/>
        <v>465381.04513483128</v>
      </c>
      <c r="O79" s="6">
        <f t="shared" ca="1" si="21"/>
        <v>638228.2941421615</v>
      </c>
      <c r="P79" s="6">
        <f t="shared" si="22"/>
        <v>33285174.828163803</v>
      </c>
      <c r="Q79" s="6">
        <f t="shared" si="23"/>
        <v>0</v>
      </c>
      <c r="R79" s="6">
        <f t="shared" si="24"/>
        <v>628510.63828714495</v>
      </c>
      <c r="S79" s="6">
        <f t="shared" si="25"/>
        <v>0</v>
      </c>
      <c r="T79" s="6">
        <f t="shared" si="26"/>
        <v>0</v>
      </c>
      <c r="U79" s="6">
        <f t="shared" ca="1" si="18"/>
        <v>24110321.69507274</v>
      </c>
    </row>
    <row r="80" spans="1:21" x14ac:dyDescent="0.25">
      <c r="A80" s="208">
        <v>43647</v>
      </c>
      <c r="B80">
        <f t="shared" si="15"/>
        <v>7</v>
      </c>
      <c r="C80">
        <f t="shared" si="16"/>
        <v>2019</v>
      </c>
      <c r="D80" s="6">
        <f>'Monthly Data'!E80</f>
        <v>27339633.226737123</v>
      </c>
      <c r="E80" s="7">
        <f t="shared" ca="1" si="27"/>
        <v>2.27</v>
      </c>
      <c r="F80" s="7">
        <f t="shared" ca="1" si="27"/>
        <v>79.77000000000001</v>
      </c>
      <c r="G80">
        <f>'Monthly Data'!DJ80</f>
        <v>31</v>
      </c>
      <c r="H80">
        <f>'Monthly Data'!DI80</f>
        <v>0</v>
      </c>
      <c r="I80">
        <f>'Monthly Data'!HB80</f>
        <v>31</v>
      </c>
      <c r="J80">
        <f>'Monthly Data'!DV80</f>
        <v>0</v>
      </c>
      <c r="K80">
        <f>'Monthly Data'!DU80</f>
        <v>0</v>
      </c>
      <c r="M80" s="6">
        <f t="shared" si="19"/>
        <v>-10906973.1106552</v>
      </c>
      <c r="N80" s="6">
        <f t="shared" ca="1" si="20"/>
        <v>32485.085253876598</v>
      </c>
      <c r="O80" s="6">
        <f t="shared" ca="1" si="21"/>
        <v>2043652.4977408571</v>
      </c>
      <c r="P80" s="6">
        <f t="shared" si="22"/>
        <v>34394680.655769259</v>
      </c>
      <c r="Q80" s="6">
        <f t="shared" si="23"/>
        <v>0</v>
      </c>
      <c r="R80" s="6">
        <f t="shared" si="24"/>
        <v>649460.99289671646</v>
      </c>
      <c r="S80" s="6">
        <f t="shared" si="25"/>
        <v>0</v>
      </c>
      <c r="T80" s="6">
        <f t="shared" si="26"/>
        <v>0</v>
      </c>
      <c r="U80" s="6">
        <f t="shared" ca="1" si="18"/>
        <v>26213306.121005509</v>
      </c>
    </row>
    <row r="81" spans="1:21" x14ac:dyDescent="0.25">
      <c r="A81" s="208">
        <v>43678</v>
      </c>
      <c r="B81">
        <f t="shared" si="15"/>
        <v>8</v>
      </c>
      <c r="C81">
        <f t="shared" si="16"/>
        <v>2019</v>
      </c>
      <c r="D81" s="6">
        <f>'Monthly Data'!E81</f>
        <v>25699766.866737057</v>
      </c>
      <c r="E81" s="7">
        <f t="shared" ca="1" si="27"/>
        <v>5.9399999999999995</v>
      </c>
      <c r="F81" s="7">
        <f t="shared" ca="1" si="27"/>
        <v>61.306000000000004</v>
      </c>
      <c r="G81">
        <f>'Monthly Data'!DJ81</f>
        <v>31</v>
      </c>
      <c r="H81">
        <f>'Monthly Data'!DI81</f>
        <v>0</v>
      </c>
      <c r="I81">
        <f>'Monthly Data'!HB81</f>
        <v>32</v>
      </c>
      <c r="J81">
        <f>'Monthly Data'!DV81</f>
        <v>0</v>
      </c>
      <c r="K81">
        <f>'Monthly Data'!DU81</f>
        <v>0</v>
      </c>
      <c r="M81" s="6">
        <f t="shared" si="19"/>
        <v>-10906973.1106552</v>
      </c>
      <c r="N81" s="6">
        <f t="shared" ca="1" si="20"/>
        <v>85005.024849351088</v>
      </c>
      <c r="O81" s="6">
        <f t="shared" ca="1" si="21"/>
        <v>1570617.5257177006</v>
      </c>
      <c r="P81" s="6">
        <f t="shared" si="22"/>
        <v>34394680.655769259</v>
      </c>
      <c r="Q81" s="6">
        <f t="shared" si="23"/>
        <v>0</v>
      </c>
      <c r="R81" s="6">
        <f t="shared" si="24"/>
        <v>670411.34750628797</v>
      </c>
      <c r="S81" s="6">
        <f t="shared" si="25"/>
        <v>0</v>
      </c>
      <c r="T81" s="6">
        <f t="shared" si="26"/>
        <v>0</v>
      </c>
      <c r="U81" s="6">
        <f t="shared" ca="1" si="18"/>
        <v>25813741.443187397</v>
      </c>
    </row>
    <row r="82" spans="1:21" x14ac:dyDescent="0.25">
      <c r="A82" s="208">
        <v>43709</v>
      </c>
      <c r="B82">
        <f t="shared" si="15"/>
        <v>9</v>
      </c>
      <c r="C82">
        <f t="shared" si="16"/>
        <v>2019</v>
      </c>
      <c r="D82" s="6">
        <f>'Monthly Data'!E82</f>
        <v>23697975.436736908</v>
      </c>
      <c r="E82" s="7">
        <f t="shared" ca="1" si="27"/>
        <v>65.792000000000002</v>
      </c>
      <c r="F82" s="7">
        <f t="shared" ca="1" si="27"/>
        <v>13.288</v>
      </c>
      <c r="G82">
        <f>'Monthly Data'!DJ82</f>
        <v>30</v>
      </c>
      <c r="H82">
        <f>'Monthly Data'!DI82</f>
        <v>0</v>
      </c>
      <c r="I82">
        <f>'Monthly Data'!HB82</f>
        <v>33</v>
      </c>
      <c r="J82">
        <f>'Monthly Data'!DV82</f>
        <v>0</v>
      </c>
      <c r="K82">
        <f>'Monthly Data'!DU82</f>
        <v>0</v>
      </c>
      <c r="M82" s="6">
        <f t="shared" si="19"/>
        <v>-10906973.1106552</v>
      </c>
      <c r="N82" s="6">
        <f t="shared" ca="1" si="20"/>
        <v>941523.66917314939</v>
      </c>
      <c r="O82" s="6">
        <f t="shared" ca="1" si="21"/>
        <v>340429.414441275</v>
      </c>
      <c r="P82" s="6">
        <f t="shared" si="22"/>
        <v>33285174.828163803</v>
      </c>
      <c r="Q82" s="6">
        <f t="shared" si="23"/>
        <v>0</v>
      </c>
      <c r="R82" s="6">
        <f t="shared" si="24"/>
        <v>691361.70211585949</v>
      </c>
      <c r="S82" s="6">
        <f t="shared" si="25"/>
        <v>0</v>
      </c>
      <c r="T82" s="6">
        <f t="shared" si="26"/>
        <v>0</v>
      </c>
      <c r="U82" s="6">
        <f t="shared" ca="1" si="18"/>
        <v>24351516.503238887</v>
      </c>
    </row>
    <row r="83" spans="1:21" x14ac:dyDescent="0.25">
      <c r="A83" s="208">
        <v>43739</v>
      </c>
      <c r="B83">
        <f t="shared" si="15"/>
        <v>10</v>
      </c>
      <c r="C83">
        <f t="shared" si="16"/>
        <v>2019</v>
      </c>
      <c r="D83" s="6">
        <f>'Monthly Data'!E83</f>
        <v>26912547.216737308</v>
      </c>
      <c r="E83" s="7">
        <f t="shared" ca="1" si="27"/>
        <v>253.88899999999998</v>
      </c>
      <c r="F83" s="7">
        <f t="shared" ca="1" si="27"/>
        <v>0.25</v>
      </c>
      <c r="G83">
        <f>'Monthly Data'!DJ83</f>
        <v>31</v>
      </c>
      <c r="H83">
        <f>'Monthly Data'!DI83</f>
        <v>1</v>
      </c>
      <c r="I83">
        <f>'Monthly Data'!HB83</f>
        <v>34</v>
      </c>
      <c r="J83">
        <f>'Monthly Data'!DV83</f>
        <v>0</v>
      </c>
      <c r="K83">
        <f>'Monthly Data'!DU83</f>
        <v>0</v>
      </c>
      <c r="M83" s="6">
        <f t="shared" si="19"/>
        <v>-10906973.1106552</v>
      </c>
      <c r="N83" s="6">
        <f t="shared" ca="1" si="20"/>
        <v>3633306.5242385352</v>
      </c>
      <c r="O83" s="6">
        <f t="shared" ca="1" si="21"/>
        <v>6404.8279357554748</v>
      </c>
      <c r="P83" s="6">
        <f t="shared" si="22"/>
        <v>34394680.655769259</v>
      </c>
      <c r="Q83" s="6">
        <f t="shared" si="23"/>
        <v>-1216430.47522382</v>
      </c>
      <c r="R83" s="6">
        <f t="shared" si="24"/>
        <v>712312.056725431</v>
      </c>
      <c r="S83" s="6">
        <f t="shared" si="25"/>
        <v>0</v>
      </c>
      <c r="T83" s="6">
        <f t="shared" si="26"/>
        <v>0</v>
      </c>
      <c r="U83" s="6">
        <f t="shared" ca="1" si="18"/>
        <v>26623300.478789959</v>
      </c>
    </row>
    <row r="84" spans="1:21" x14ac:dyDescent="0.25">
      <c r="A84" s="208">
        <v>43770</v>
      </c>
      <c r="B84">
        <f t="shared" si="15"/>
        <v>11</v>
      </c>
      <c r="C84">
        <f t="shared" si="16"/>
        <v>2019</v>
      </c>
      <c r="D84" s="6">
        <f>'Monthly Data'!E84</f>
        <v>30189156.75673718</v>
      </c>
      <c r="E84" s="7">
        <f t="shared" ca="1" si="27"/>
        <v>481.9380000000001</v>
      </c>
      <c r="F84" s="7">
        <f t="shared" ca="1" si="27"/>
        <v>0</v>
      </c>
      <c r="G84">
        <f>'Monthly Data'!DJ84</f>
        <v>30</v>
      </c>
      <c r="H84">
        <f>'Monthly Data'!DI84</f>
        <v>1</v>
      </c>
      <c r="I84">
        <f>'Monthly Data'!HB84</f>
        <v>35</v>
      </c>
      <c r="J84">
        <f>'Monthly Data'!DV84</f>
        <v>0</v>
      </c>
      <c r="K84">
        <f>'Monthly Data'!DU84</f>
        <v>0</v>
      </c>
      <c r="M84" s="6">
        <f t="shared" si="19"/>
        <v>-10906973.1106552</v>
      </c>
      <c r="N84" s="6">
        <f t="shared" ca="1" si="20"/>
        <v>6896826.8797721509</v>
      </c>
      <c r="O84" s="6">
        <f t="shared" ca="1" si="21"/>
        <v>0</v>
      </c>
      <c r="P84" s="6">
        <f t="shared" si="22"/>
        <v>33285174.828163803</v>
      </c>
      <c r="Q84" s="6">
        <f t="shared" si="23"/>
        <v>-1216430.47522382</v>
      </c>
      <c r="R84" s="6">
        <f t="shared" si="24"/>
        <v>733262.41133500251</v>
      </c>
      <c r="S84" s="6">
        <f t="shared" si="25"/>
        <v>0</v>
      </c>
      <c r="T84" s="6">
        <f t="shared" si="26"/>
        <v>0</v>
      </c>
      <c r="U84" s="6">
        <f t="shared" ca="1" si="18"/>
        <v>28791860.533391938</v>
      </c>
    </row>
    <row r="85" spans="1:21" x14ac:dyDescent="0.25">
      <c r="A85" s="208">
        <v>43800</v>
      </c>
      <c r="B85">
        <f t="shared" si="15"/>
        <v>12</v>
      </c>
      <c r="C85">
        <f t="shared" si="16"/>
        <v>2019</v>
      </c>
      <c r="D85" s="6">
        <f>'Monthly Data'!E85</f>
        <v>34313694.176737517</v>
      </c>
      <c r="E85" s="7">
        <f t="shared" ca="1" si="27"/>
        <v>721.0150000000001</v>
      </c>
      <c r="F85" s="7">
        <f t="shared" ca="1" si="27"/>
        <v>0</v>
      </c>
      <c r="G85">
        <f>'Monthly Data'!DJ85</f>
        <v>31</v>
      </c>
      <c r="H85">
        <f>'Monthly Data'!DI85</f>
        <v>0</v>
      </c>
      <c r="I85">
        <f>'Monthly Data'!HB85</f>
        <v>36</v>
      </c>
      <c r="J85">
        <f>'Monthly Data'!DV85</f>
        <v>0</v>
      </c>
      <c r="K85">
        <f>'Monthly Data'!DU85</f>
        <v>0</v>
      </c>
      <c r="M85" s="6">
        <f t="shared" si="19"/>
        <v>-10906973.1106552</v>
      </c>
      <c r="N85" s="6">
        <f t="shared" ca="1" si="20"/>
        <v>10318164.64507658</v>
      </c>
      <c r="O85" s="6">
        <f t="shared" ca="1" si="21"/>
        <v>0</v>
      </c>
      <c r="P85" s="6">
        <f t="shared" si="22"/>
        <v>34394680.655769259</v>
      </c>
      <c r="Q85" s="6">
        <f t="shared" si="23"/>
        <v>0</v>
      </c>
      <c r="R85" s="6">
        <f t="shared" si="24"/>
        <v>754212.76594457403</v>
      </c>
      <c r="S85" s="6">
        <f t="shared" si="25"/>
        <v>0</v>
      </c>
      <c r="T85" s="6">
        <f t="shared" si="26"/>
        <v>0</v>
      </c>
      <c r="U85" s="6">
        <f t="shared" ca="1" si="18"/>
        <v>34560084.956135213</v>
      </c>
    </row>
    <row r="86" spans="1:21" x14ac:dyDescent="0.25">
      <c r="A86" s="208">
        <v>43831</v>
      </c>
      <c r="B86">
        <f t="shared" si="15"/>
        <v>1</v>
      </c>
      <c r="C86">
        <f t="shared" si="16"/>
        <v>2020</v>
      </c>
      <c r="D86" s="6">
        <f>'Monthly Data'!E86</f>
        <v>33970222.518295504</v>
      </c>
      <c r="E86" s="7">
        <f t="shared" ca="1" si="27"/>
        <v>837.61799999999982</v>
      </c>
      <c r="F86" s="7">
        <f t="shared" ca="1" si="27"/>
        <v>0</v>
      </c>
      <c r="G86">
        <f>'Monthly Data'!DJ86</f>
        <v>31</v>
      </c>
      <c r="H86">
        <f>'Monthly Data'!DI86</f>
        <v>0</v>
      </c>
      <c r="I86">
        <f>'Monthly Data'!HB86</f>
        <v>37</v>
      </c>
      <c r="J86">
        <f>'Monthly Data'!DV86</f>
        <v>0</v>
      </c>
      <c r="K86">
        <f>'Monthly Data'!DU86</f>
        <v>0</v>
      </c>
      <c r="M86" s="6">
        <f t="shared" si="19"/>
        <v>-10906973.1106552</v>
      </c>
      <c r="N86" s="6">
        <f t="shared" ca="1" si="20"/>
        <v>11986824.731357533</v>
      </c>
      <c r="O86" s="6">
        <f t="shared" ca="1" si="21"/>
        <v>0</v>
      </c>
      <c r="P86" s="6">
        <f t="shared" si="22"/>
        <v>34394680.655769259</v>
      </c>
      <c r="Q86" s="6">
        <f t="shared" si="23"/>
        <v>0</v>
      </c>
      <c r="R86" s="6">
        <f t="shared" si="24"/>
        <v>775163.12055414543</v>
      </c>
      <c r="S86" s="6">
        <f t="shared" si="25"/>
        <v>0</v>
      </c>
      <c r="T86" s="6">
        <f t="shared" si="26"/>
        <v>0</v>
      </c>
      <c r="U86" s="6">
        <f t="shared" ca="1" si="18"/>
        <v>36249695.397025734</v>
      </c>
    </row>
    <row r="87" spans="1:21" x14ac:dyDescent="0.25">
      <c r="A87" s="208">
        <v>43862</v>
      </c>
      <c r="B87">
        <f t="shared" si="15"/>
        <v>2</v>
      </c>
      <c r="C87">
        <f t="shared" si="16"/>
        <v>2020</v>
      </c>
      <c r="D87" s="6">
        <f>'Monthly Data'!E87</f>
        <v>30935407.83829483</v>
      </c>
      <c r="E87" s="7">
        <f t="shared" ca="1" si="27"/>
        <v>788.83799999999997</v>
      </c>
      <c r="F87" s="7">
        <f t="shared" ca="1" si="27"/>
        <v>0</v>
      </c>
      <c r="G87">
        <f>'Monthly Data'!DJ87</f>
        <v>29</v>
      </c>
      <c r="H87">
        <f>'Monthly Data'!DI87</f>
        <v>0</v>
      </c>
      <c r="I87">
        <f>'Monthly Data'!HB87</f>
        <v>38</v>
      </c>
      <c r="J87">
        <f>'Monthly Data'!DV87</f>
        <v>0</v>
      </c>
      <c r="K87">
        <f>'Monthly Data'!DU87</f>
        <v>0</v>
      </c>
      <c r="M87" s="6">
        <f t="shared" si="19"/>
        <v>-10906973.1106552</v>
      </c>
      <c r="N87" s="6">
        <f t="shared" ca="1" si="20"/>
        <v>11288753.163655289</v>
      </c>
      <c r="O87" s="6">
        <f t="shared" ca="1" si="21"/>
        <v>0</v>
      </c>
      <c r="P87" s="6">
        <f t="shared" si="22"/>
        <v>32175669.000558343</v>
      </c>
      <c r="Q87" s="6">
        <f t="shared" si="23"/>
        <v>0</v>
      </c>
      <c r="R87" s="6">
        <f t="shared" si="24"/>
        <v>796113.47516371694</v>
      </c>
      <c r="S87" s="6">
        <f t="shared" si="25"/>
        <v>0</v>
      </c>
      <c r="T87" s="6">
        <f t="shared" si="26"/>
        <v>0</v>
      </c>
      <c r="U87" s="6">
        <f t="shared" ca="1" si="18"/>
        <v>33353562.528722148</v>
      </c>
    </row>
    <row r="88" spans="1:21" x14ac:dyDescent="0.25">
      <c r="A88" s="208">
        <v>43891</v>
      </c>
      <c r="B88">
        <f t="shared" si="15"/>
        <v>3</v>
      </c>
      <c r="C88">
        <f t="shared" si="16"/>
        <v>2020</v>
      </c>
      <c r="D88" s="6">
        <f>'Monthly Data'!E88</f>
        <v>30730949.938295327</v>
      </c>
      <c r="E88" s="7">
        <f t="shared" ca="1" si="27"/>
        <v>598.91799999999989</v>
      </c>
      <c r="F88" s="7">
        <f t="shared" ca="1" si="27"/>
        <v>0</v>
      </c>
      <c r="G88">
        <f>'Monthly Data'!DJ88</f>
        <v>31</v>
      </c>
      <c r="H88">
        <f>'Monthly Data'!DI88</f>
        <v>1</v>
      </c>
      <c r="I88">
        <f>'Monthly Data'!HB88</f>
        <v>39</v>
      </c>
      <c r="J88" s="7">
        <f ca="1">E88</f>
        <v>598.91799999999989</v>
      </c>
      <c r="K88" s="7">
        <f ca="1">F88</f>
        <v>0</v>
      </c>
      <c r="M88" s="6">
        <f t="shared" si="19"/>
        <v>-10906973.1106552</v>
      </c>
      <c r="N88" s="6">
        <f t="shared" ca="1" si="20"/>
        <v>8570882.0661150925</v>
      </c>
      <c r="O88" s="6">
        <f t="shared" ca="1" si="21"/>
        <v>0</v>
      </c>
      <c r="P88" s="6">
        <f t="shared" si="22"/>
        <v>34394680.655769259</v>
      </c>
      <c r="Q88" s="6">
        <f t="shared" si="23"/>
        <v>-1216430.47522382</v>
      </c>
      <c r="R88" s="6">
        <f t="shared" si="24"/>
        <v>817063.82977328845</v>
      </c>
      <c r="S88" s="6">
        <f t="shared" ca="1" si="25"/>
        <v>699412.30832715845</v>
      </c>
      <c r="T88" s="6">
        <f t="shared" ca="1" si="26"/>
        <v>0</v>
      </c>
      <c r="U88" s="6">
        <f t="shared" ca="1" si="18"/>
        <v>32358635.274105776</v>
      </c>
    </row>
    <row r="89" spans="1:21" x14ac:dyDescent="0.25">
      <c r="A89" s="208">
        <v>43922</v>
      </c>
      <c r="B89">
        <f t="shared" si="15"/>
        <v>4</v>
      </c>
      <c r="C89">
        <f t="shared" si="16"/>
        <v>2020</v>
      </c>
      <c r="D89" s="6">
        <f>'Monthly Data'!E89</f>
        <v>27953163.758295137</v>
      </c>
      <c r="E89" s="7">
        <f t="shared" ca="1" si="27"/>
        <v>375.56100000000004</v>
      </c>
      <c r="F89" s="7">
        <f t="shared" ca="1" si="27"/>
        <v>0</v>
      </c>
      <c r="G89">
        <f>'Monthly Data'!DJ89</f>
        <v>30</v>
      </c>
      <c r="H89">
        <f>'Monthly Data'!DI89</f>
        <v>1</v>
      </c>
      <c r="I89">
        <f>'Monthly Data'!HB89</f>
        <v>40</v>
      </c>
      <c r="J89" s="7">
        <f t="shared" ref="J89:J98" ca="1" si="28">E89</f>
        <v>375.56100000000004</v>
      </c>
      <c r="K89" s="7">
        <f t="shared" ref="K89:K98" ca="1" si="29">F89</f>
        <v>0</v>
      </c>
      <c r="M89" s="6">
        <f t="shared" si="19"/>
        <v>-10906973.1106552</v>
      </c>
      <c r="N89" s="6">
        <f t="shared" ca="1" si="20"/>
        <v>5374507.0938463211</v>
      </c>
      <c r="O89" s="6">
        <f t="shared" ca="1" si="21"/>
        <v>0</v>
      </c>
      <c r="P89" s="6">
        <f t="shared" si="22"/>
        <v>33285174.828163803</v>
      </c>
      <c r="Q89" s="6">
        <f t="shared" si="23"/>
        <v>-1216430.47522382</v>
      </c>
      <c r="R89" s="6">
        <f t="shared" si="24"/>
        <v>838014.18438285997</v>
      </c>
      <c r="S89" s="6">
        <f t="shared" ca="1" si="25"/>
        <v>438577.54471840221</v>
      </c>
      <c r="T89" s="6">
        <f t="shared" ca="1" si="26"/>
        <v>0</v>
      </c>
      <c r="U89" s="6">
        <f t="shared" ca="1" si="18"/>
        <v>27812870.065232366</v>
      </c>
    </row>
    <row r="90" spans="1:21" x14ac:dyDescent="0.25">
      <c r="A90" s="208">
        <v>43952</v>
      </c>
      <c r="B90">
        <f t="shared" si="15"/>
        <v>5</v>
      </c>
      <c r="C90">
        <f t="shared" si="16"/>
        <v>2020</v>
      </c>
      <c r="D90" s="6">
        <f>'Monthly Data'!E90</f>
        <v>26109322.268295303</v>
      </c>
      <c r="E90" s="7">
        <f t="shared" ca="1" si="27"/>
        <v>165.202</v>
      </c>
      <c r="F90" s="7">
        <f t="shared" ca="1" si="27"/>
        <v>2.7889999999999997</v>
      </c>
      <c r="G90">
        <f>'Monthly Data'!DJ90</f>
        <v>31</v>
      </c>
      <c r="H90">
        <f>'Monthly Data'!DI90</f>
        <v>1</v>
      </c>
      <c r="I90">
        <f>'Monthly Data'!HB90</f>
        <v>41</v>
      </c>
      <c r="J90" s="7">
        <f t="shared" ca="1" si="28"/>
        <v>165.202</v>
      </c>
      <c r="K90" s="7">
        <f t="shared" ca="1" si="29"/>
        <v>2.7889999999999997</v>
      </c>
      <c r="M90" s="6">
        <f t="shared" si="19"/>
        <v>-10906973.1106552</v>
      </c>
      <c r="N90" s="6">
        <f t="shared" ca="1" si="20"/>
        <v>2364141.4335290403</v>
      </c>
      <c r="O90" s="6">
        <f t="shared" ca="1" si="21"/>
        <v>71452.260451288064</v>
      </c>
      <c r="P90" s="6">
        <f t="shared" si="22"/>
        <v>34394680.655769259</v>
      </c>
      <c r="Q90" s="6">
        <f t="shared" si="23"/>
        <v>-1216430.47522382</v>
      </c>
      <c r="R90" s="6">
        <f t="shared" si="24"/>
        <v>858964.53899243148</v>
      </c>
      <c r="S90" s="6">
        <f t="shared" ca="1" si="25"/>
        <v>192921.75583345842</v>
      </c>
      <c r="T90" s="6">
        <f t="shared" ca="1" si="26"/>
        <v>58733.286742762888</v>
      </c>
      <c r="U90" s="6">
        <f t="shared" ca="1" si="18"/>
        <v>25817490.345439218</v>
      </c>
    </row>
    <row r="91" spans="1:21" x14ac:dyDescent="0.25">
      <c r="A91" s="208">
        <v>43983</v>
      </c>
      <c r="B91">
        <f t="shared" si="15"/>
        <v>6</v>
      </c>
      <c r="C91">
        <f t="shared" si="16"/>
        <v>2020</v>
      </c>
      <c r="D91" s="6">
        <f>'Monthly Data'!E91</f>
        <v>26663373.718295079</v>
      </c>
      <c r="E91" s="7">
        <f t="shared" ca="1" si="27"/>
        <v>32.520000000000003</v>
      </c>
      <c r="F91" s="7">
        <f t="shared" ca="1" si="27"/>
        <v>24.911999999999999</v>
      </c>
      <c r="G91">
        <f>'Monthly Data'!DJ91</f>
        <v>30</v>
      </c>
      <c r="H91">
        <f>'Monthly Data'!DI91</f>
        <v>0</v>
      </c>
      <c r="I91">
        <f>'Monthly Data'!HB91</f>
        <v>42</v>
      </c>
      <c r="J91" s="7">
        <f t="shared" ca="1" si="28"/>
        <v>32.520000000000003</v>
      </c>
      <c r="K91" s="7">
        <f t="shared" ca="1" si="29"/>
        <v>24.911999999999999</v>
      </c>
      <c r="M91" s="6">
        <f t="shared" si="19"/>
        <v>-10906973.1106552</v>
      </c>
      <c r="N91" s="6">
        <f t="shared" ca="1" si="20"/>
        <v>465381.04513483128</v>
      </c>
      <c r="O91" s="6">
        <f t="shared" ca="1" si="21"/>
        <v>638228.2941421615</v>
      </c>
      <c r="P91" s="6">
        <f t="shared" si="22"/>
        <v>33285174.828163803</v>
      </c>
      <c r="Q91" s="6">
        <f t="shared" si="23"/>
        <v>0</v>
      </c>
      <c r="R91" s="6">
        <f t="shared" si="24"/>
        <v>879914.89360200299</v>
      </c>
      <c r="S91" s="6">
        <f t="shared" ca="1" si="25"/>
        <v>37976.631637050814</v>
      </c>
      <c r="T91" s="6">
        <f t="shared" ca="1" si="26"/>
        <v>524619.44759258127</v>
      </c>
      <c r="U91" s="6">
        <f t="shared" ca="1" si="18"/>
        <v>24924322.029617231</v>
      </c>
    </row>
    <row r="92" spans="1:21" x14ac:dyDescent="0.25">
      <c r="A92" s="208">
        <v>44013</v>
      </c>
      <c r="B92">
        <f t="shared" si="15"/>
        <v>7</v>
      </c>
      <c r="C92">
        <f t="shared" si="16"/>
        <v>2020</v>
      </c>
      <c r="D92" s="6">
        <f>'Monthly Data'!E92</f>
        <v>29922003.018295165</v>
      </c>
      <c r="E92" s="7">
        <f t="shared" ca="1" si="27"/>
        <v>2.27</v>
      </c>
      <c r="F92" s="7">
        <f t="shared" ca="1" si="27"/>
        <v>79.77000000000001</v>
      </c>
      <c r="G92">
        <f>'Monthly Data'!DJ92</f>
        <v>31</v>
      </c>
      <c r="H92">
        <f>'Monthly Data'!DI92</f>
        <v>0</v>
      </c>
      <c r="I92">
        <f>'Monthly Data'!HB92</f>
        <v>43</v>
      </c>
      <c r="J92" s="7">
        <f t="shared" ca="1" si="28"/>
        <v>2.27</v>
      </c>
      <c r="K92" s="7">
        <f t="shared" ca="1" si="29"/>
        <v>79.77000000000001</v>
      </c>
      <c r="M92" s="6">
        <f t="shared" si="19"/>
        <v>-10906973.1106552</v>
      </c>
      <c r="N92" s="6">
        <f t="shared" ca="1" si="20"/>
        <v>32485.085253876598</v>
      </c>
      <c r="O92" s="6">
        <f t="shared" ca="1" si="21"/>
        <v>2043652.4977408571</v>
      </c>
      <c r="P92" s="6">
        <f t="shared" si="22"/>
        <v>34394680.655769259</v>
      </c>
      <c r="Q92" s="6">
        <f t="shared" si="23"/>
        <v>0</v>
      </c>
      <c r="R92" s="6">
        <f t="shared" si="24"/>
        <v>900865.24821157451</v>
      </c>
      <c r="S92" s="6">
        <f t="shared" ca="1" si="25"/>
        <v>2650.8903387486266</v>
      </c>
      <c r="T92" s="6">
        <f t="shared" ca="1" si="26"/>
        <v>1679868.8718071699</v>
      </c>
      <c r="U92" s="6">
        <f t="shared" ca="1" si="18"/>
        <v>28147230.138466284</v>
      </c>
    </row>
    <row r="93" spans="1:21" x14ac:dyDescent="0.25">
      <c r="A93" s="208">
        <v>44044</v>
      </c>
      <c r="B93">
        <f t="shared" si="15"/>
        <v>8</v>
      </c>
      <c r="C93">
        <f t="shared" si="16"/>
        <v>2020</v>
      </c>
      <c r="D93" s="6">
        <f>'Monthly Data'!E93</f>
        <v>27779800.828295305</v>
      </c>
      <c r="E93" s="7">
        <f t="shared" ca="1" si="27"/>
        <v>5.9399999999999995</v>
      </c>
      <c r="F93" s="7">
        <f t="shared" ca="1" si="27"/>
        <v>61.306000000000004</v>
      </c>
      <c r="G93">
        <f>'Monthly Data'!DJ93</f>
        <v>31</v>
      </c>
      <c r="H93">
        <f>'Monthly Data'!DI93</f>
        <v>0</v>
      </c>
      <c r="I93">
        <f>'Monthly Data'!HB93</f>
        <v>44</v>
      </c>
      <c r="J93" s="7">
        <f t="shared" ca="1" si="28"/>
        <v>5.9399999999999995</v>
      </c>
      <c r="K93" s="7">
        <f t="shared" ca="1" si="29"/>
        <v>61.306000000000004</v>
      </c>
      <c r="M93" s="6">
        <f t="shared" si="19"/>
        <v>-10906973.1106552</v>
      </c>
      <c r="N93" s="6">
        <f t="shared" ca="1" si="20"/>
        <v>85005.024849351088</v>
      </c>
      <c r="O93" s="6">
        <f t="shared" ca="1" si="21"/>
        <v>1570617.5257177006</v>
      </c>
      <c r="P93" s="6">
        <f t="shared" si="22"/>
        <v>34394680.655769259</v>
      </c>
      <c r="Q93" s="6">
        <f t="shared" si="23"/>
        <v>0</v>
      </c>
      <c r="R93" s="6">
        <f t="shared" si="24"/>
        <v>921815.60282114591</v>
      </c>
      <c r="S93" s="6">
        <f t="shared" ca="1" si="25"/>
        <v>6936.6910185757006</v>
      </c>
      <c r="T93" s="6">
        <f t="shared" ca="1" si="26"/>
        <v>1291037.2452677742</v>
      </c>
      <c r="U93" s="6">
        <f t="shared" ca="1" si="18"/>
        <v>27363119.634788603</v>
      </c>
    </row>
    <row r="94" spans="1:21" x14ac:dyDescent="0.25">
      <c r="A94" s="208">
        <v>44075</v>
      </c>
      <c r="B94">
        <f t="shared" si="15"/>
        <v>9</v>
      </c>
      <c r="C94">
        <f t="shared" si="16"/>
        <v>2020</v>
      </c>
      <c r="D94" s="6">
        <f>'Monthly Data'!E94</f>
        <v>24833834.528295454</v>
      </c>
      <c r="E94" s="7">
        <f t="shared" ref="E94:F113" ca="1" si="30">E82</f>
        <v>65.792000000000002</v>
      </c>
      <c r="F94" s="7">
        <f t="shared" ca="1" si="30"/>
        <v>13.288</v>
      </c>
      <c r="G94">
        <f>'Monthly Data'!DJ94</f>
        <v>30</v>
      </c>
      <c r="H94">
        <f>'Monthly Data'!DI94</f>
        <v>0</v>
      </c>
      <c r="I94">
        <f>'Monthly Data'!HB94</f>
        <v>45</v>
      </c>
      <c r="J94" s="7">
        <f t="shared" ca="1" si="28"/>
        <v>65.792000000000002</v>
      </c>
      <c r="K94" s="7">
        <f t="shared" ca="1" si="29"/>
        <v>13.288</v>
      </c>
      <c r="M94" s="6">
        <f t="shared" si="19"/>
        <v>-10906973.1106552</v>
      </c>
      <c r="N94" s="6">
        <f t="shared" ca="1" si="20"/>
        <v>941523.66917314939</v>
      </c>
      <c r="O94" s="6">
        <f t="shared" ca="1" si="21"/>
        <v>340429.414441275</v>
      </c>
      <c r="P94" s="6">
        <f t="shared" si="22"/>
        <v>33285174.828163803</v>
      </c>
      <c r="Q94" s="6">
        <f t="shared" si="23"/>
        <v>0</v>
      </c>
      <c r="R94" s="6">
        <f t="shared" si="24"/>
        <v>942765.95743071742</v>
      </c>
      <c r="S94" s="6">
        <f t="shared" ca="1" si="25"/>
        <v>76831.443685880906</v>
      </c>
      <c r="T94" s="6">
        <f t="shared" ca="1" si="26"/>
        <v>279830.73296444368</v>
      </c>
      <c r="U94" s="6">
        <f t="shared" ca="1" si="18"/>
        <v>24959582.93520407</v>
      </c>
    </row>
    <row r="95" spans="1:21" x14ac:dyDescent="0.25">
      <c r="A95" s="208">
        <v>44105</v>
      </c>
      <c r="B95">
        <f t="shared" si="15"/>
        <v>10</v>
      </c>
      <c r="C95">
        <f t="shared" si="16"/>
        <v>2020</v>
      </c>
      <c r="D95" s="6">
        <f>'Monthly Data'!E95</f>
        <v>27734205.528295334</v>
      </c>
      <c r="E95" s="7">
        <f t="shared" ca="1" si="30"/>
        <v>253.88899999999998</v>
      </c>
      <c r="F95" s="7">
        <f t="shared" ca="1" si="30"/>
        <v>0.25</v>
      </c>
      <c r="G95">
        <f>'Monthly Data'!DJ95</f>
        <v>31</v>
      </c>
      <c r="H95">
        <f>'Monthly Data'!DI95</f>
        <v>1</v>
      </c>
      <c r="I95">
        <f>'Monthly Data'!HB95</f>
        <v>46</v>
      </c>
      <c r="J95" s="7">
        <f t="shared" ca="1" si="28"/>
        <v>253.88899999999998</v>
      </c>
      <c r="K95" s="7">
        <f t="shared" ca="1" si="29"/>
        <v>0.25</v>
      </c>
      <c r="M95" s="6">
        <f t="shared" si="19"/>
        <v>-10906973.1106552</v>
      </c>
      <c r="N95" s="6">
        <f t="shared" ca="1" si="20"/>
        <v>3633306.5242385352</v>
      </c>
      <c r="O95" s="6">
        <f t="shared" ca="1" si="21"/>
        <v>6404.8279357554748</v>
      </c>
      <c r="P95" s="6">
        <f t="shared" si="22"/>
        <v>34394680.655769259</v>
      </c>
      <c r="Q95" s="6">
        <f t="shared" si="23"/>
        <v>-1216430.47522382</v>
      </c>
      <c r="R95" s="6">
        <f t="shared" si="24"/>
        <v>963716.31204028893</v>
      </c>
      <c r="S95" s="6">
        <f t="shared" ca="1" si="25"/>
        <v>296489.82256147574</v>
      </c>
      <c r="T95" s="6">
        <f t="shared" ca="1" si="26"/>
        <v>5264.7263125459749</v>
      </c>
      <c r="U95" s="6">
        <f t="shared" ca="1" si="18"/>
        <v>27176459.282978836</v>
      </c>
    </row>
    <row r="96" spans="1:21" x14ac:dyDescent="0.25">
      <c r="A96" s="208">
        <v>44136</v>
      </c>
      <c r="B96">
        <f t="shared" si="15"/>
        <v>11</v>
      </c>
      <c r="C96">
        <f t="shared" si="16"/>
        <v>2020</v>
      </c>
      <c r="D96" s="6">
        <f>'Monthly Data'!E96</f>
        <v>29890958.268295217</v>
      </c>
      <c r="E96" s="7">
        <f t="shared" ca="1" si="30"/>
        <v>481.9380000000001</v>
      </c>
      <c r="F96" s="7">
        <f t="shared" ca="1" si="30"/>
        <v>0</v>
      </c>
      <c r="G96">
        <f>'Monthly Data'!DJ96</f>
        <v>30</v>
      </c>
      <c r="H96">
        <f>'Monthly Data'!DI96</f>
        <v>1</v>
      </c>
      <c r="I96">
        <f>'Monthly Data'!HB96</f>
        <v>47</v>
      </c>
      <c r="J96" s="7">
        <f t="shared" ca="1" si="28"/>
        <v>481.9380000000001</v>
      </c>
      <c r="K96" s="7">
        <f t="shared" ca="1" si="29"/>
        <v>0</v>
      </c>
      <c r="M96" s="6">
        <f t="shared" si="19"/>
        <v>-10906973.1106552</v>
      </c>
      <c r="N96" s="6">
        <f t="shared" ca="1" si="20"/>
        <v>6896826.8797721509</v>
      </c>
      <c r="O96" s="6">
        <f t="shared" ca="1" si="21"/>
        <v>0</v>
      </c>
      <c r="P96" s="6">
        <f t="shared" si="22"/>
        <v>33285174.828163803</v>
      </c>
      <c r="Q96" s="6">
        <f t="shared" si="23"/>
        <v>-1216430.47522382</v>
      </c>
      <c r="R96" s="6">
        <f t="shared" si="24"/>
        <v>984666.66664986045</v>
      </c>
      <c r="S96" s="6">
        <f t="shared" ca="1" si="25"/>
        <v>562803.87139904662</v>
      </c>
      <c r="T96" s="6">
        <f t="shared" ca="1" si="26"/>
        <v>0</v>
      </c>
      <c r="U96" s="6">
        <f t="shared" ca="1" si="18"/>
        <v>29606068.660105839</v>
      </c>
    </row>
    <row r="97" spans="1:21" x14ac:dyDescent="0.25">
      <c r="A97" s="208">
        <v>44166</v>
      </c>
      <c r="B97">
        <f t="shared" si="15"/>
        <v>12</v>
      </c>
      <c r="C97">
        <f t="shared" si="16"/>
        <v>2020</v>
      </c>
      <c r="D97" s="6">
        <f>'Monthly Data'!E97</f>
        <v>34237817.038295418</v>
      </c>
      <c r="E97" s="7">
        <f t="shared" ca="1" si="30"/>
        <v>721.0150000000001</v>
      </c>
      <c r="F97" s="7">
        <f t="shared" ca="1" si="30"/>
        <v>0</v>
      </c>
      <c r="G97">
        <f>'Monthly Data'!DJ97</f>
        <v>31</v>
      </c>
      <c r="H97">
        <f>'Monthly Data'!DI97</f>
        <v>0</v>
      </c>
      <c r="I97">
        <f>'Monthly Data'!HB97</f>
        <v>48</v>
      </c>
      <c r="J97" s="7">
        <f t="shared" ca="1" si="28"/>
        <v>721.0150000000001</v>
      </c>
      <c r="K97" s="7">
        <f t="shared" ca="1" si="29"/>
        <v>0</v>
      </c>
      <c r="M97" s="6">
        <f t="shared" si="19"/>
        <v>-10906973.1106552</v>
      </c>
      <c r="N97" s="6">
        <f t="shared" ca="1" si="20"/>
        <v>10318164.64507658</v>
      </c>
      <c r="O97" s="6">
        <f t="shared" ca="1" si="21"/>
        <v>0</v>
      </c>
      <c r="P97" s="6">
        <f t="shared" si="22"/>
        <v>34394680.655769259</v>
      </c>
      <c r="Q97" s="6">
        <f t="shared" si="23"/>
        <v>0</v>
      </c>
      <c r="R97" s="6">
        <f t="shared" si="24"/>
        <v>1005617.021259432</v>
      </c>
      <c r="S97" s="6">
        <f t="shared" ca="1" si="25"/>
        <v>841996.34255191241</v>
      </c>
      <c r="T97" s="6">
        <f t="shared" ca="1" si="26"/>
        <v>0</v>
      </c>
      <c r="U97" s="6">
        <f t="shared" ca="1" si="18"/>
        <v>35653485.554001987</v>
      </c>
    </row>
    <row r="98" spans="1:21" x14ac:dyDescent="0.25">
      <c r="A98" s="208">
        <v>44197</v>
      </c>
      <c r="B98">
        <f t="shared" si="15"/>
        <v>1</v>
      </c>
      <c r="C98">
        <f t="shared" si="16"/>
        <v>2021</v>
      </c>
      <c r="D98" s="6">
        <f>'Monthly Data'!E98</f>
        <v>36252205.372237101</v>
      </c>
      <c r="E98" s="7">
        <f t="shared" ca="1" si="30"/>
        <v>837.61799999999982</v>
      </c>
      <c r="F98" s="7">
        <f t="shared" ca="1" si="30"/>
        <v>0</v>
      </c>
      <c r="G98">
        <f>'Monthly Data'!DJ98</f>
        <v>31</v>
      </c>
      <c r="H98">
        <f>'Monthly Data'!DI98</f>
        <v>0</v>
      </c>
      <c r="I98">
        <f>'Monthly Data'!HB98</f>
        <v>49</v>
      </c>
      <c r="J98" s="7">
        <f t="shared" ca="1" si="28"/>
        <v>837.61799999999982</v>
      </c>
      <c r="K98" s="7">
        <f t="shared" ca="1" si="29"/>
        <v>0</v>
      </c>
      <c r="M98" s="6">
        <f t="shared" si="19"/>
        <v>-10906973.1106552</v>
      </c>
      <c r="N98" s="6">
        <f t="shared" ca="1" si="20"/>
        <v>11986824.731357533</v>
      </c>
      <c r="O98" s="6">
        <f t="shared" ca="1" si="21"/>
        <v>0</v>
      </c>
      <c r="P98" s="6">
        <f t="shared" si="22"/>
        <v>34394680.655769259</v>
      </c>
      <c r="Q98" s="6">
        <f t="shared" si="23"/>
        <v>0</v>
      </c>
      <c r="R98" s="6">
        <f t="shared" si="24"/>
        <v>1026567.3758690035</v>
      </c>
      <c r="S98" s="6">
        <f t="shared" ca="1" si="25"/>
        <v>978164.52148103376</v>
      </c>
      <c r="T98" s="6">
        <f t="shared" ca="1" si="26"/>
        <v>0</v>
      </c>
      <c r="U98" s="6">
        <f t="shared" ref="U98:U129" ca="1" si="31">SUM(M98:T98)</f>
        <v>37479264.173821636</v>
      </c>
    </row>
    <row r="99" spans="1:21" x14ac:dyDescent="0.25">
      <c r="A99" s="208">
        <v>44228</v>
      </c>
      <c r="B99">
        <f t="shared" si="15"/>
        <v>2</v>
      </c>
      <c r="C99">
        <f t="shared" si="16"/>
        <v>2021</v>
      </c>
      <c r="D99" s="6">
        <f>'Monthly Data'!E99</f>
        <v>33658266.862237066</v>
      </c>
      <c r="E99" s="7">
        <f t="shared" ca="1" si="30"/>
        <v>788.83799999999997</v>
      </c>
      <c r="F99" s="7">
        <f t="shared" ca="1" si="30"/>
        <v>0</v>
      </c>
      <c r="G99">
        <f>'Monthly Data'!DJ99</f>
        <v>28</v>
      </c>
      <c r="H99">
        <f>'Monthly Data'!DI99</f>
        <v>0</v>
      </c>
      <c r="I99">
        <f>'Monthly Data'!HB99</f>
        <v>50</v>
      </c>
      <c r="J99" s="7">
        <f t="shared" ref="J99:J109" ca="1" si="32">E99</f>
        <v>788.83799999999997</v>
      </c>
      <c r="K99" s="7">
        <f t="shared" ref="K99:K109" ca="1" si="33">F99</f>
        <v>0</v>
      </c>
      <c r="M99" s="6">
        <f t="shared" si="19"/>
        <v>-10906973.1106552</v>
      </c>
      <c r="N99" s="6">
        <f t="shared" ca="1" si="20"/>
        <v>11288753.163655289</v>
      </c>
      <c r="O99" s="6">
        <f t="shared" ca="1" si="21"/>
        <v>0</v>
      </c>
      <c r="P99" s="6">
        <f t="shared" si="22"/>
        <v>31066163.172952883</v>
      </c>
      <c r="Q99" s="6">
        <f t="shared" si="23"/>
        <v>0</v>
      </c>
      <c r="R99" s="6">
        <f t="shared" si="24"/>
        <v>1047517.730478575</v>
      </c>
      <c r="S99" s="6">
        <f t="shared" ca="1" si="25"/>
        <v>921199.57402545772</v>
      </c>
      <c r="T99" s="6">
        <f t="shared" ca="1" si="26"/>
        <v>0</v>
      </c>
      <c r="U99" s="6">
        <f t="shared" ca="1" si="31"/>
        <v>33416660.530457005</v>
      </c>
    </row>
    <row r="100" spans="1:21" x14ac:dyDescent="0.25">
      <c r="A100" s="208">
        <v>44256</v>
      </c>
      <c r="B100">
        <f t="shared" si="15"/>
        <v>3</v>
      </c>
      <c r="C100">
        <f t="shared" si="16"/>
        <v>2021</v>
      </c>
      <c r="D100" s="6">
        <f>'Monthly Data'!E100</f>
        <v>31082945.672237288</v>
      </c>
      <c r="E100" s="7">
        <f t="shared" ca="1" si="30"/>
        <v>598.91799999999989</v>
      </c>
      <c r="F100" s="7">
        <f t="shared" ca="1" si="30"/>
        <v>0</v>
      </c>
      <c r="G100">
        <f>'Monthly Data'!DJ100</f>
        <v>31</v>
      </c>
      <c r="H100">
        <f>'Monthly Data'!DI100</f>
        <v>1</v>
      </c>
      <c r="I100">
        <f>'Monthly Data'!HB100</f>
        <v>51</v>
      </c>
      <c r="J100" s="7">
        <f t="shared" ca="1" si="32"/>
        <v>598.91799999999989</v>
      </c>
      <c r="K100" s="7">
        <f t="shared" ca="1" si="33"/>
        <v>0</v>
      </c>
      <c r="M100" s="6">
        <f t="shared" si="19"/>
        <v>-10906973.1106552</v>
      </c>
      <c r="N100" s="6">
        <f t="shared" ca="1" si="20"/>
        <v>8570882.0661150925</v>
      </c>
      <c r="O100" s="6">
        <f t="shared" ca="1" si="21"/>
        <v>0</v>
      </c>
      <c r="P100" s="6">
        <f t="shared" si="22"/>
        <v>34394680.655769259</v>
      </c>
      <c r="Q100" s="6">
        <f t="shared" si="23"/>
        <v>-1216430.47522382</v>
      </c>
      <c r="R100" s="6">
        <f t="shared" si="24"/>
        <v>1068468.0850881464</v>
      </c>
      <c r="S100" s="6">
        <f t="shared" ca="1" si="25"/>
        <v>699412.30832715845</v>
      </c>
      <c r="T100" s="6">
        <f t="shared" ca="1" si="26"/>
        <v>0</v>
      </c>
      <c r="U100" s="6">
        <f t="shared" ca="1" si="31"/>
        <v>32610039.529420633</v>
      </c>
    </row>
    <row r="101" spans="1:21" x14ac:dyDescent="0.25">
      <c r="A101" s="208">
        <v>44287</v>
      </c>
      <c r="B101">
        <f t="shared" si="15"/>
        <v>4</v>
      </c>
      <c r="C101">
        <f t="shared" si="16"/>
        <v>2021</v>
      </c>
      <c r="D101" s="6">
        <f>'Monthly Data'!E101</f>
        <v>27236593.692237053</v>
      </c>
      <c r="E101" s="7">
        <f t="shared" ca="1" si="30"/>
        <v>375.56100000000004</v>
      </c>
      <c r="F101" s="7">
        <f t="shared" ca="1" si="30"/>
        <v>0</v>
      </c>
      <c r="G101">
        <f>'Monthly Data'!DJ101</f>
        <v>30</v>
      </c>
      <c r="H101">
        <f>'Monthly Data'!DI101</f>
        <v>1</v>
      </c>
      <c r="I101">
        <f>'Monthly Data'!HB101</f>
        <v>52</v>
      </c>
      <c r="J101" s="7">
        <f t="shared" ca="1" si="32"/>
        <v>375.56100000000004</v>
      </c>
      <c r="K101" s="7">
        <f t="shared" ca="1" si="33"/>
        <v>0</v>
      </c>
      <c r="M101" s="6">
        <f t="shared" si="19"/>
        <v>-10906973.1106552</v>
      </c>
      <c r="N101" s="6">
        <f t="shared" ca="1" si="20"/>
        <v>5374507.0938463211</v>
      </c>
      <c r="O101" s="6">
        <f t="shared" ca="1" si="21"/>
        <v>0</v>
      </c>
      <c r="P101" s="6">
        <f t="shared" si="22"/>
        <v>33285174.828163803</v>
      </c>
      <c r="Q101" s="6">
        <f t="shared" si="23"/>
        <v>-1216430.47522382</v>
      </c>
      <c r="R101" s="6">
        <f t="shared" si="24"/>
        <v>1089418.439697718</v>
      </c>
      <c r="S101" s="6">
        <f t="shared" ca="1" si="25"/>
        <v>438577.54471840221</v>
      </c>
      <c r="T101" s="6">
        <f t="shared" ca="1" si="26"/>
        <v>0</v>
      </c>
      <c r="U101" s="6">
        <f t="shared" ca="1" si="31"/>
        <v>28064274.320547223</v>
      </c>
    </row>
    <row r="102" spans="1:21" x14ac:dyDescent="0.25">
      <c r="A102" s="208">
        <v>44317</v>
      </c>
      <c r="B102">
        <f t="shared" si="15"/>
        <v>5</v>
      </c>
      <c r="C102">
        <f t="shared" si="16"/>
        <v>2021</v>
      </c>
      <c r="D102" s="6">
        <f>'Monthly Data'!E102</f>
        <v>26135130.122237101</v>
      </c>
      <c r="E102" s="7">
        <f t="shared" ca="1" si="30"/>
        <v>165.202</v>
      </c>
      <c r="F102" s="7">
        <f t="shared" ca="1" si="30"/>
        <v>2.7889999999999997</v>
      </c>
      <c r="G102">
        <f>'Monthly Data'!DJ102</f>
        <v>31</v>
      </c>
      <c r="H102">
        <f>'Monthly Data'!DI102</f>
        <v>1</v>
      </c>
      <c r="I102">
        <f>'Monthly Data'!HB102</f>
        <v>53</v>
      </c>
      <c r="J102" s="7">
        <f t="shared" ca="1" si="32"/>
        <v>165.202</v>
      </c>
      <c r="K102" s="7">
        <f t="shared" ca="1" si="33"/>
        <v>2.7889999999999997</v>
      </c>
      <c r="M102" s="6">
        <f t="shared" si="19"/>
        <v>-10906973.1106552</v>
      </c>
      <c r="N102" s="6">
        <f t="shared" ca="1" si="20"/>
        <v>2364141.4335290403</v>
      </c>
      <c r="O102" s="6">
        <f t="shared" ca="1" si="21"/>
        <v>71452.260451288064</v>
      </c>
      <c r="P102" s="6">
        <f t="shared" si="22"/>
        <v>34394680.655769259</v>
      </c>
      <c r="Q102" s="6">
        <f t="shared" si="23"/>
        <v>-1216430.47522382</v>
      </c>
      <c r="R102" s="6">
        <f t="shared" si="24"/>
        <v>1110368.7943072894</v>
      </c>
      <c r="S102" s="6">
        <f t="shared" ca="1" si="25"/>
        <v>192921.75583345842</v>
      </c>
      <c r="T102" s="6">
        <f t="shared" ca="1" si="26"/>
        <v>58733.286742762888</v>
      </c>
      <c r="U102" s="6">
        <f t="shared" ca="1" si="31"/>
        <v>26068894.600754075</v>
      </c>
    </row>
    <row r="103" spans="1:21" x14ac:dyDescent="0.25">
      <c r="A103" s="208">
        <v>44348</v>
      </c>
      <c r="B103">
        <f t="shared" si="15"/>
        <v>6</v>
      </c>
      <c r="C103">
        <f t="shared" si="16"/>
        <v>2021</v>
      </c>
      <c r="D103" s="6">
        <f>'Monthly Data'!E103</f>
        <v>26757872.082237005</v>
      </c>
      <c r="E103" s="7">
        <f t="shared" ca="1" si="30"/>
        <v>32.520000000000003</v>
      </c>
      <c r="F103" s="7">
        <f t="shared" ca="1" si="30"/>
        <v>24.911999999999999</v>
      </c>
      <c r="G103">
        <f>'Monthly Data'!DJ103</f>
        <v>30</v>
      </c>
      <c r="H103">
        <f>'Monthly Data'!DI103</f>
        <v>0</v>
      </c>
      <c r="I103">
        <f>'Monthly Data'!HB103</f>
        <v>54</v>
      </c>
      <c r="J103" s="7">
        <f t="shared" ca="1" si="32"/>
        <v>32.520000000000003</v>
      </c>
      <c r="K103" s="7">
        <f t="shared" ca="1" si="33"/>
        <v>24.911999999999999</v>
      </c>
      <c r="M103" s="6">
        <f t="shared" si="19"/>
        <v>-10906973.1106552</v>
      </c>
      <c r="N103" s="6">
        <f t="shared" ca="1" si="20"/>
        <v>465381.04513483128</v>
      </c>
      <c r="O103" s="6">
        <f t="shared" ca="1" si="21"/>
        <v>638228.2941421615</v>
      </c>
      <c r="P103" s="6">
        <f t="shared" si="22"/>
        <v>33285174.828163803</v>
      </c>
      <c r="Q103" s="6">
        <f t="shared" si="23"/>
        <v>0</v>
      </c>
      <c r="R103" s="6">
        <f t="shared" si="24"/>
        <v>1131319.148916861</v>
      </c>
      <c r="S103" s="6">
        <f t="shared" ca="1" si="25"/>
        <v>37976.631637050814</v>
      </c>
      <c r="T103" s="6">
        <f t="shared" ca="1" si="26"/>
        <v>524619.44759258127</v>
      </c>
      <c r="U103" s="6">
        <f t="shared" ca="1" si="31"/>
        <v>25175726.284932088</v>
      </c>
    </row>
    <row r="104" spans="1:21" x14ac:dyDescent="0.25">
      <c r="A104" s="208">
        <v>44378</v>
      </c>
      <c r="B104">
        <f t="shared" si="15"/>
        <v>7</v>
      </c>
      <c r="C104">
        <f t="shared" si="16"/>
        <v>2021</v>
      </c>
      <c r="D104" s="6">
        <f>'Monthly Data'!E104</f>
        <v>29262236.01223693</v>
      </c>
      <c r="E104" s="7">
        <f t="shared" ca="1" si="30"/>
        <v>2.27</v>
      </c>
      <c r="F104" s="7">
        <f t="shared" ca="1" si="30"/>
        <v>79.77000000000001</v>
      </c>
      <c r="G104">
        <f>'Monthly Data'!DJ104</f>
        <v>31</v>
      </c>
      <c r="H104">
        <f>'Monthly Data'!DI104</f>
        <v>0</v>
      </c>
      <c r="I104">
        <f>'Monthly Data'!HB104</f>
        <v>55</v>
      </c>
      <c r="J104" s="7">
        <f t="shared" ca="1" si="32"/>
        <v>2.27</v>
      </c>
      <c r="K104" s="7">
        <f t="shared" ca="1" si="33"/>
        <v>79.77000000000001</v>
      </c>
      <c r="M104" s="6">
        <f t="shared" si="19"/>
        <v>-10906973.1106552</v>
      </c>
      <c r="N104" s="6">
        <f t="shared" ca="1" si="20"/>
        <v>32485.085253876598</v>
      </c>
      <c r="O104" s="6">
        <f t="shared" ca="1" si="21"/>
        <v>2043652.4977408571</v>
      </c>
      <c r="P104" s="6">
        <f t="shared" si="22"/>
        <v>34394680.655769259</v>
      </c>
      <c r="Q104" s="6">
        <f t="shared" si="23"/>
        <v>0</v>
      </c>
      <c r="R104" s="6">
        <f t="shared" si="24"/>
        <v>1152269.5035264324</v>
      </c>
      <c r="S104" s="6">
        <f t="shared" ca="1" si="25"/>
        <v>2650.8903387486266</v>
      </c>
      <c r="T104" s="6">
        <f t="shared" ca="1" si="26"/>
        <v>1679868.8718071699</v>
      </c>
      <c r="U104" s="6">
        <f t="shared" ca="1" si="31"/>
        <v>28398634.393781144</v>
      </c>
    </row>
    <row r="105" spans="1:21" x14ac:dyDescent="0.25">
      <c r="A105" s="208">
        <v>44409</v>
      </c>
      <c r="B105">
        <f t="shared" si="15"/>
        <v>8</v>
      </c>
      <c r="C105">
        <f t="shared" si="16"/>
        <v>2021</v>
      </c>
      <c r="D105" s="6">
        <f>'Monthly Data'!E105</f>
        <v>28466496.252237048</v>
      </c>
      <c r="E105" s="7">
        <f t="shared" ca="1" si="30"/>
        <v>5.9399999999999995</v>
      </c>
      <c r="F105" s="7">
        <f t="shared" ca="1" si="30"/>
        <v>61.306000000000004</v>
      </c>
      <c r="G105">
        <f>'Monthly Data'!DJ105</f>
        <v>31</v>
      </c>
      <c r="H105">
        <f>'Monthly Data'!DI105</f>
        <v>0</v>
      </c>
      <c r="I105">
        <f>'Monthly Data'!HB105</f>
        <v>56</v>
      </c>
      <c r="J105" s="7">
        <f t="shared" ca="1" si="32"/>
        <v>5.9399999999999995</v>
      </c>
      <c r="K105" s="7">
        <f t="shared" ca="1" si="33"/>
        <v>61.306000000000004</v>
      </c>
      <c r="M105" s="6">
        <f t="shared" si="19"/>
        <v>-10906973.1106552</v>
      </c>
      <c r="N105" s="6">
        <f t="shared" ca="1" si="20"/>
        <v>85005.024849351088</v>
      </c>
      <c r="O105" s="6">
        <f t="shared" ca="1" si="21"/>
        <v>1570617.5257177006</v>
      </c>
      <c r="P105" s="6">
        <f t="shared" si="22"/>
        <v>34394680.655769259</v>
      </c>
      <c r="Q105" s="6">
        <f t="shared" si="23"/>
        <v>0</v>
      </c>
      <c r="R105" s="6">
        <f t="shared" si="24"/>
        <v>1173219.8581360038</v>
      </c>
      <c r="S105" s="6">
        <f t="shared" ca="1" si="25"/>
        <v>6936.6910185757006</v>
      </c>
      <c r="T105" s="6">
        <f t="shared" ca="1" si="26"/>
        <v>1291037.2452677742</v>
      </c>
      <c r="U105" s="6">
        <f t="shared" ca="1" si="31"/>
        <v>27614523.890103463</v>
      </c>
    </row>
    <row r="106" spans="1:21" x14ac:dyDescent="0.25">
      <c r="A106" s="208">
        <v>44440</v>
      </c>
      <c r="B106">
        <f t="shared" si="15"/>
        <v>9</v>
      </c>
      <c r="C106">
        <f t="shared" si="16"/>
        <v>2021</v>
      </c>
      <c r="D106" s="6">
        <f>'Monthly Data'!E106</f>
        <v>24758728.932237212</v>
      </c>
      <c r="E106" s="7">
        <f t="shared" ca="1" si="30"/>
        <v>65.792000000000002</v>
      </c>
      <c r="F106" s="7">
        <f t="shared" ca="1" si="30"/>
        <v>13.288</v>
      </c>
      <c r="G106">
        <f>'Monthly Data'!DJ106</f>
        <v>30</v>
      </c>
      <c r="H106">
        <f>'Monthly Data'!DI106</f>
        <v>0</v>
      </c>
      <c r="I106">
        <f>'Monthly Data'!HB106</f>
        <v>57</v>
      </c>
      <c r="J106" s="7">
        <f t="shared" ca="1" si="32"/>
        <v>65.792000000000002</v>
      </c>
      <c r="K106" s="7">
        <f t="shared" ca="1" si="33"/>
        <v>13.288</v>
      </c>
      <c r="M106" s="6">
        <f t="shared" si="19"/>
        <v>-10906973.1106552</v>
      </c>
      <c r="N106" s="6">
        <f t="shared" ca="1" si="20"/>
        <v>941523.66917314939</v>
      </c>
      <c r="O106" s="6">
        <f t="shared" ca="1" si="21"/>
        <v>340429.414441275</v>
      </c>
      <c r="P106" s="6">
        <f t="shared" si="22"/>
        <v>33285174.828163803</v>
      </c>
      <c r="Q106" s="6">
        <f t="shared" si="23"/>
        <v>0</v>
      </c>
      <c r="R106" s="6">
        <f t="shared" si="24"/>
        <v>1194170.2127455755</v>
      </c>
      <c r="S106" s="6">
        <f t="shared" ca="1" si="25"/>
        <v>76831.443685880906</v>
      </c>
      <c r="T106" s="6">
        <f t="shared" ca="1" si="26"/>
        <v>279830.73296444368</v>
      </c>
      <c r="U106" s="6">
        <f t="shared" ca="1" si="31"/>
        <v>25210987.190518931</v>
      </c>
    </row>
    <row r="107" spans="1:21" x14ac:dyDescent="0.25">
      <c r="A107" s="208">
        <v>44470</v>
      </c>
      <c r="B107">
        <f t="shared" si="15"/>
        <v>10</v>
      </c>
      <c r="C107">
        <f t="shared" si="16"/>
        <v>2021</v>
      </c>
      <c r="D107" s="6">
        <f>'Monthly Data'!E107</f>
        <v>25972076.08223699</v>
      </c>
      <c r="E107" s="7">
        <f t="shared" ca="1" si="30"/>
        <v>253.88899999999998</v>
      </c>
      <c r="F107" s="7">
        <f t="shared" ca="1" si="30"/>
        <v>0.25</v>
      </c>
      <c r="G107">
        <f>'Monthly Data'!DJ107</f>
        <v>31</v>
      </c>
      <c r="H107">
        <f>'Monthly Data'!DI107</f>
        <v>1</v>
      </c>
      <c r="I107">
        <f>'Monthly Data'!HB107</f>
        <v>58</v>
      </c>
      <c r="J107" s="7">
        <f t="shared" ca="1" si="32"/>
        <v>253.88899999999998</v>
      </c>
      <c r="K107" s="7">
        <f t="shared" ca="1" si="33"/>
        <v>0.25</v>
      </c>
      <c r="M107" s="6">
        <f t="shared" si="19"/>
        <v>-10906973.1106552</v>
      </c>
      <c r="N107" s="6">
        <f t="shared" ca="1" si="20"/>
        <v>3633306.5242385352</v>
      </c>
      <c r="O107" s="6">
        <f t="shared" ca="1" si="21"/>
        <v>6404.8279357554748</v>
      </c>
      <c r="P107" s="6">
        <f t="shared" si="22"/>
        <v>34394680.655769259</v>
      </c>
      <c r="Q107" s="6">
        <f t="shared" si="23"/>
        <v>-1216430.47522382</v>
      </c>
      <c r="R107" s="6">
        <f t="shared" si="24"/>
        <v>1215120.5673551469</v>
      </c>
      <c r="S107" s="6">
        <f t="shared" ca="1" si="25"/>
        <v>296489.82256147574</v>
      </c>
      <c r="T107" s="6">
        <f t="shared" ca="1" si="26"/>
        <v>5264.7263125459749</v>
      </c>
      <c r="U107" s="6">
        <f t="shared" ca="1" si="31"/>
        <v>27427863.538293697</v>
      </c>
    </row>
    <row r="108" spans="1:21" x14ac:dyDescent="0.25">
      <c r="A108" s="208">
        <v>44501</v>
      </c>
      <c r="B108">
        <f t="shared" si="15"/>
        <v>11</v>
      </c>
      <c r="C108">
        <f t="shared" si="16"/>
        <v>2021</v>
      </c>
      <c r="D108" s="6">
        <f>'Monthly Data'!E108</f>
        <v>29314486.912236944</v>
      </c>
      <c r="E108" s="7">
        <f t="shared" ca="1" si="30"/>
        <v>481.9380000000001</v>
      </c>
      <c r="F108" s="7">
        <f t="shared" ca="1" si="30"/>
        <v>0</v>
      </c>
      <c r="G108">
        <f>'Monthly Data'!DJ108</f>
        <v>30</v>
      </c>
      <c r="H108">
        <f>'Monthly Data'!DI108</f>
        <v>1</v>
      </c>
      <c r="I108">
        <f>'Monthly Data'!HB108</f>
        <v>59</v>
      </c>
      <c r="J108" s="7">
        <f t="shared" ca="1" si="32"/>
        <v>481.9380000000001</v>
      </c>
      <c r="K108" s="7">
        <f t="shared" ca="1" si="33"/>
        <v>0</v>
      </c>
      <c r="M108" s="6">
        <f t="shared" si="19"/>
        <v>-10906973.1106552</v>
      </c>
      <c r="N108" s="6">
        <f t="shared" ca="1" si="20"/>
        <v>6896826.8797721509</v>
      </c>
      <c r="O108" s="6">
        <f t="shared" ca="1" si="21"/>
        <v>0</v>
      </c>
      <c r="P108" s="6">
        <f t="shared" si="22"/>
        <v>33285174.828163803</v>
      </c>
      <c r="Q108" s="6">
        <f t="shared" si="23"/>
        <v>-1216430.47522382</v>
      </c>
      <c r="R108" s="6">
        <f t="shared" si="24"/>
        <v>1236070.9219647185</v>
      </c>
      <c r="S108" s="6">
        <f t="shared" ca="1" si="25"/>
        <v>562803.87139904662</v>
      </c>
      <c r="T108" s="6">
        <f t="shared" ca="1" si="26"/>
        <v>0</v>
      </c>
      <c r="U108" s="6">
        <f t="shared" ca="1" si="31"/>
        <v>29857472.9154207</v>
      </c>
    </row>
    <row r="109" spans="1:21" x14ac:dyDescent="0.25">
      <c r="A109" s="208">
        <v>44531</v>
      </c>
      <c r="B109">
        <f t="shared" si="15"/>
        <v>12</v>
      </c>
      <c r="C109">
        <f t="shared" si="16"/>
        <v>2021</v>
      </c>
      <c r="D109" s="6">
        <f>'Monthly Data'!E109</f>
        <v>35925187.642236941</v>
      </c>
      <c r="E109" s="7">
        <f t="shared" ca="1" si="30"/>
        <v>721.0150000000001</v>
      </c>
      <c r="F109" s="7">
        <f t="shared" ca="1" si="30"/>
        <v>0</v>
      </c>
      <c r="G109">
        <f>'Monthly Data'!DJ109</f>
        <v>31</v>
      </c>
      <c r="H109">
        <f>'Monthly Data'!DI109</f>
        <v>0</v>
      </c>
      <c r="I109">
        <f>'Monthly Data'!HB109</f>
        <v>60</v>
      </c>
      <c r="J109" s="7">
        <f t="shared" ca="1" si="32"/>
        <v>721.0150000000001</v>
      </c>
      <c r="K109" s="7">
        <f t="shared" ca="1" si="33"/>
        <v>0</v>
      </c>
      <c r="L109" t="s">
        <v>214</v>
      </c>
      <c r="M109" s="6">
        <f t="shared" si="19"/>
        <v>-10906973.1106552</v>
      </c>
      <c r="N109" s="6">
        <f t="shared" ca="1" si="20"/>
        <v>10318164.64507658</v>
      </c>
      <c r="O109" s="6">
        <f t="shared" ca="1" si="21"/>
        <v>0</v>
      </c>
      <c r="P109" s="6">
        <f t="shared" si="22"/>
        <v>34394680.655769259</v>
      </c>
      <c r="Q109" s="6">
        <f t="shared" si="23"/>
        <v>0</v>
      </c>
      <c r="R109" s="6">
        <f t="shared" si="24"/>
        <v>1257021.2765742899</v>
      </c>
      <c r="S109" s="6">
        <f t="shared" ca="1" si="25"/>
        <v>841996.34255191241</v>
      </c>
      <c r="T109" s="6">
        <f t="shared" ca="1" si="26"/>
        <v>0</v>
      </c>
      <c r="U109" s="6">
        <f t="shared" ca="1" si="31"/>
        <v>35904889.809316844</v>
      </c>
    </row>
    <row r="110" spans="1:21" x14ac:dyDescent="0.25">
      <c r="A110" s="208">
        <v>44562</v>
      </c>
      <c r="B110">
        <f t="shared" si="15"/>
        <v>1</v>
      </c>
      <c r="C110">
        <f t="shared" si="16"/>
        <v>2022</v>
      </c>
      <c r="D110" s="6">
        <f>'Monthly Data'!E110</f>
        <v>39460829.931513704</v>
      </c>
      <c r="E110" s="7">
        <f t="shared" ca="1" si="30"/>
        <v>837.61799999999982</v>
      </c>
      <c r="F110" s="7">
        <f t="shared" ca="1" si="30"/>
        <v>0</v>
      </c>
      <c r="G110">
        <f>'Monthly Data'!DJ110</f>
        <v>31</v>
      </c>
      <c r="H110">
        <f>'Monthly Data'!DI110</f>
        <v>0</v>
      </c>
      <c r="I110">
        <f>'Monthly Data'!HB110</f>
        <v>61</v>
      </c>
      <c r="J110" s="7">
        <f t="shared" ref="J110:J145" ca="1" si="34">E110*L110</f>
        <v>418.80899999999991</v>
      </c>
      <c r="K110" s="7">
        <f t="shared" ref="K110:K145" ca="1" si="35">F110*L110</f>
        <v>0</v>
      </c>
      <c r="L110">
        <v>0.5</v>
      </c>
      <c r="M110" s="6">
        <f t="shared" si="19"/>
        <v>-10906973.1106552</v>
      </c>
      <c r="N110" s="6">
        <f t="shared" ca="1" si="20"/>
        <v>11986824.731357533</v>
      </c>
      <c r="O110" s="6">
        <f t="shared" ca="1" si="21"/>
        <v>0</v>
      </c>
      <c r="P110" s="6">
        <f t="shared" si="22"/>
        <v>34394680.655769259</v>
      </c>
      <c r="Q110" s="6">
        <f t="shared" si="23"/>
        <v>0</v>
      </c>
      <c r="R110" s="6">
        <f t="shared" si="24"/>
        <v>1277971.6311838615</v>
      </c>
      <c r="S110" s="6">
        <f t="shared" ca="1" si="25"/>
        <v>489082.26074051688</v>
      </c>
      <c r="T110" s="6">
        <f t="shared" ca="1" si="26"/>
        <v>0</v>
      </c>
      <c r="U110" s="6">
        <f t="shared" ca="1" si="31"/>
        <v>37241586.168395974</v>
      </c>
    </row>
    <row r="111" spans="1:21" x14ac:dyDescent="0.25">
      <c r="A111" s="208">
        <v>44593</v>
      </c>
      <c r="B111">
        <f t="shared" si="15"/>
        <v>2</v>
      </c>
      <c r="C111">
        <f t="shared" si="16"/>
        <v>2022</v>
      </c>
      <c r="D111" s="6">
        <f>'Monthly Data'!E111</f>
        <v>34504919.931513704</v>
      </c>
      <c r="E111" s="7">
        <f t="shared" ca="1" si="30"/>
        <v>788.83799999999997</v>
      </c>
      <c r="F111" s="7">
        <f t="shared" ca="1" si="30"/>
        <v>0</v>
      </c>
      <c r="G111">
        <f>'Monthly Data'!DJ111</f>
        <v>28</v>
      </c>
      <c r="H111">
        <f>'Monthly Data'!DI111</f>
        <v>0</v>
      </c>
      <c r="I111">
        <f>'Monthly Data'!HB111</f>
        <v>62</v>
      </c>
      <c r="J111" s="7">
        <f t="shared" ca="1" si="34"/>
        <v>394.41899999999998</v>
      </c>
      <c r="K111" s="7">
        <f t="shared" ca="1" si="35"/>
        <v>0</v>
      </c>
      <c r="L111">
        <f>L110</f>
        <v>0.5</v>
      </c>
      <c r="M111" s="6">
        <f t="shared" si="19"/>
        <v>-10906973.1106552</v>
      </c>
      <c r="N111" s="6">
        <f t="shared" ca="1" si="20"/>
        <v>11288753.163655289</v>
      </c>
      <c r="O111" s="6">
        <f t="shared" ca="1" si="21"/>
        <v>0</v>
      </c>
      <c r="P111" s="6">
        <f t="shared" si="22"/>
        <v>31066163.172952883</v>
      </c>
      <c r="Q111" s="6">
        <f t="shared" si="23"/>
        <v>0</v>
      </c>
      <c r="R111" s="6">
        <f t="shared" si="24"/>
        <v>1298921.9857934329</v>
      </c>
      <c r="S111" s="6">
        <f t="shared" ca="1" si="25"/>
        <v>460599.78701272886</v>
      </c>
      <c r="T111" s="6">
        <f t="shared" ca="1" si="26"/>
        <v>0</v>
      </c>
      <c r="U111" s="6">
        <f t="shared" ca="1" si="31"/>
        <v>33207464.998759136</v>
      </c>
    </row>
    <row r="112" spans="1:21" x14ac:dyDescent="0.25">
      <c r="A112" s="208">
        <v>44621</v>
      </c>
      <c r="B112">
        <f t="shared" si="15"/>
        <v>3</v>
      </c>
      <c r="C112">
        <f t="shared" si="16"/>
        <v>2022</v>
      </c>
      <c r="D112" s="6">
        <f>'Monthly Data'!E112</f>
        <v>33467695.931513708</v>
      </c>
      <c r="E112" s="7">
        <f t="shared" ca="1" si="30"/>
        <v>598.91799999999989</v>
      </c>
      <c r="F112" s="7">
        <f t="shared" ca="1" si="30"/>
        <v>0</v>
      </c>
      <c r="G112">
        <f>'Monthly Data'!DJ112</f>
        <v>31</v>
      </c>
      <c r="H112">
        <f>'Monthly Data'!DI112</f>
        <v>1</v>
      </c>
      <c r="I112">
        <f>'Monthly Data'!HB112</f>
        <v>63</v>
      </c>
      <c r="J112" s="7">
        <f t="shared" ca="1" si="34"/>
        <v>299.45899999999995</v>
      </c>
      <c r="K112" s="7">
        <f t="shared" ca="1" si="35"/>
        <v>0</v>
      </c>
      <c r="L112">
        <f t="shared" ref="L112:L121" si="36">L111</f>
        <v>0.5</v>
      </c>
      <c r="M112" s="6">
        <f t="shared" si="19"/>
        <v>-10906973.1106552</v>
      </c>
      <c r="N112" s="6">
        <f t="shared" ca="1" si="20"/>
        <v>8570882.0661150925</v>
      </c>
      <c r="O112" s="6">
        <f t="shared" ca="1" si="21"/>
        <v>0</v>
      </c>
      <c r="P112" s="6">
        <f t="shared" si="22"/>
        <v>34394680.655769259</v>
      </c>
      <c r="Q112" s="6">
        <f t="shared" si="23"/>
        <v>-1216430.47522382</v>
      </c>
      <c r="R112" s="6">
        <f t="shared" si="24"/>
        <v>1319872.3404030045</v>
      </c>
      <c r="S112" s="6">
        <f t="shared" ca="1" si="25"/>
        <v>349706.15416357922</v>
      </c>
      <c r="T112" s="6">
        <f t="shared" ca="1" si="26"/>
        <v>0</v>
      </c>
      <c r="U112" s="6">
        <f t="shared" ca="1" si="31"/>
        <v>32511737.630571917</v>
      </c>
    </row>
    <row r="113" spans="1:23" x14ac:dyDescent="0.25">
      <c r="A113" s="208">
        <v>44652</v>
      </c>
      <c r="B113">
        <f t="shared" si="15"/>
        <v>4</v>
      </c>
      <c r="C113">
        <f t="shared" si="16"/>
        <v>2022</v>
      </c>
      <c r="D113" s="6">
        <f>'Monthly Data'!E113</f>
        <v>29281245.931513708</v>
      </c>
      <c r="E113" s="7">
        <f t="shared" ca="1" si="30"/>
        <v>375.56100000000004</v>
      </c>
      <c r="F113" s="7">
        <f t="shared" ca="1" si="30"/>
        <v>0</v>
      </c>
      <c r="G113">
        <f>'Monthly Data'!DJ113</f>
        <v>30</v>
      </c>
      <c r="H113">
        <f>'Monthly Data'!DI113</f>
        <v>1</v>
      </c>
      <c r="I113">
        <f>'Monthly Data'!HB113</f>
        <v>64</v>
      </c>
      <c r="J113" s="7">
        <f t="shared" ca="1" si="34"/>
        <v>187.78050000000002</v>
      </c>
      <c r="K113" s="7">
        <f t="shared" ca="1" si="35"/>
        <v>0</v>
      </c>
      <c r="L113">
        <f t="shared" si="36"/>
        <v>0.5</v>
      </c>
      <c r="M113" s="6">
        <f t="shared" si="19"/>
        <v>-10906973.1106552</v>
      </c>
      <c r="N113" s="6">
        <f t="shared" ca="1" si="20"/>
        <v>5374507.0938463211</v>
      </c>
      <c r="O113" s="6">
        <f t="shared" ca="1" si="21"/>
        <v>0</v>
      </c>
      <c r="P113" s="6">
        <f t="shared" si="22"/>
        <v>33285174.828163803</v>
      </c>
      <c r="Q113" s="6">
        <f t="shared" si="23"/>
        <v>-1216430.47522382</v>
      </c>
      <c r="R113" s="6">
        <f t="shared" si="24"/>
        <v>1340822.6950125759</v>
      </c>
      <c r="S113" s="6">
        <f t="shared" ca="1" si="25"/>
        <v>219288.7723592011</v>
      </c>
      <c r="T113" s="6">
        <f t="shared" ca="1" si="26"/>
        <v>0</v>
      </c>
      <c r="U113" s="6">
        <f t="shared" ca="1" si="31"/>
        <v>28096389.80350288</v>
      </c>
    </row>
    <row r="114" spans="1:23" x14ac:dyDescent="0.25">
      <c r="A114" s="208">
        <v>44682</v>
      </c>
      <c r="B114">
        <f t="shared" si="15"/>
        <v>5</v>
      </c>
      <c r="C114">
        <f t="shared" si="16"/>
        <v>2022</v>
      </c>
      <c r="D114" s="6">
        <f>'Monthly Data'!E114</f>
        <v>26654974.931513708</v>
      </c>
      <c r="E114" s="7">
        <f t="shared" ref="E114:F133" ca="1" si="37">E102</f>
        <v>165.202</v>
      </c>
      <c r="F114" s="7">
        <f t="shared" ca="1" si="37"/>
        <v>2.7889999999999997</v>
      </c>
      <c r="G114">
        <f>'Monthly Data'!DJ114</f>
        <v>31</v>
      </c>
      <c r="H114">
        <f>'Monthly Data'!DI114</f>
        <v>1</v>
      </c>
      <c r="I114">
        <f>'Monthly Data'!HB114</f>
        <v>65</v>
      </c>
      <c r="J114" s="7">
        <f t="shared" ca="1" si="34"/>
        <v>82.600999999999999</v>
      </c>
      <c r="K114" s="7">
        <f t="shared" ca="1" si="35"/>
        <v>1.3944999999999999</v>
      </c>
      <c r="L114">
        <f t="shared" si="36"/>
        <v>0.5</v>
      </c>
      <c r="M114" s="6">
        <f t="shared" si="19"/>
        <v>-10906973.1106552</v>
      </c>
      <c r="N114" s="6">
        <f t="shared" ca="1" si="20"/>
        <v>2364141.4335290403</v>
      </c>
      <c r="O114" s="6">
        <f t="shared" ca="1" si="21"/>
        <v>71452.260451288064</v>
      </c>
      <c r="P114" s="6">
        <f t="shared" si="22"/>
        <v>34394680.655769259</v>
      </c>
      <c r="Q114" s="6">
        <f t="shared" si="23"/>
        <v>-1216430.47522382</v>
      </c>
      <c r="R114" s="6">
        <f t="shared" si="24"/>
        <v>1361773.0496221473</v>
      </c>
      <c r="S114" s="6">
        <f t="shared" ca="1" si="25"/>
        <v>96460.877916729209</v>
      </c>
      <c r="T114" s="6">
        <f t="shared" ca="1" si="26"/>
        <v>29366.643371381444</v>
      </c>
      <c r="U114" s="6">
        <f t="shared" ca="1" si="31"/>
        <v>26194471.334780827</v>
      </c>
    </row>
    <row r="115" spans="1:23" x14ac:dyDescent="0.25">
      <c r="A115" s="208">
        <v>44713</v>
      </c>
      <c r="B115">
        <f t="shared" si="15"/>
        <v>6</v>
      </c>
      <c r="C115">
        <f t="shared" si="16"/>
        <v>2022</v>
      </c>
      <c r="D115" s="6">
        <f>'Monthly Data'!E115</f>
        <v>24864707.931513708</v>
      </c>
      <c r="E115" s="7">
        <f t="shared" ca="1" si="37"/>
        <v>32.520000000000003</v>
      </c>
      <c r="F115" s="7">
        <f t="shared" ca="1" si="37"/>
        <v>24.911999999999999</v>
      </c>
      <c r="G115">
        <f>'Monthly Data'!DJ115</f>
        <v>30</v>
      </c>
      <c r="H115">
        <f>'Monthly Data'!DI115</f>
        <v>0</v>
      </c>
      <c r="I115">
        <f>'Monthly Data'!HB115</f>
        <v>66</v>
      </c>
      <c r="J115" s="7">
        <f t="shared" ca="1" si="34"/>
        <v>16.260000000000002</v>
      </c>
      <c r="K115" s="7">
        <f t="shared" ca="1" si="35"/>
        <v>12.456</v>
      </c>
      <c r="L115">
        <f t="shared" si="36"/>
        <v>0.5</v>
      </c>
      <c r="M115" s="6">
        <f t="shared" si="19"/>
        <v>-10906973.1106552</v>
      </c>
      <c r="N115" s="6">
        <f t="shared" ca="1" si="20"/>
        <v>465381.04513483128</v>
      </c>
      <c r="O115" s="6">
        <f t="shared" ca="1" si="21"/>
        <v>638228.2941421615</v>
      </c>
      <c r="P115" s="6">
        <f t="shared" si="22"/>
        <v>33285174.828163803</v>
      </c>
      <c r="Q115" s="6">
        <f t="shared" si="23"/>
        <v>0</v>
      </c>
      <c r="R115" s="6">
        <f t="shared" si="24"/>
        <v>1382723.404231719</v>
      </c>
      <c r="S115" s="6">
        <f t="shared" ca="1" si="25"/>
        <v>18988.315818525407</v>
      </c>
      <c r="T115" s="6">
        <f t="shared" ca="1" si="26"/>
        <v>262309.72379629064</v>
      </c>
      <c r="U115" s="6">
        <f t="shared" ca="1" si="31"/>
        <v>25145832.50063213</v>
      </c>
    </row>
    <row r="116" spans="1:23" x14ac:dyDescent="0.25">
      <c r="A116" s="208">
        <v>44743</v>
      </c>
      <c r="B116">
        <f t="shared" si="15"/>
        <v>7</v>
      </c>
      <c r="C116">
        <f t="shared" si="16"/>
        <v>2022</v>
      </c>
      <c r="D116" s="6">
        <f>'Monthly Data'!E116</f>
        <v>27741150.931513708</v>
      </c>
      <c r="E116" s="7">
        <f t="shared" ca="1" si="37"/>
        <v>2.27</v>
      </c>
      <c r="F116" s="7">
        <f t="shared" ca="1" si="37"/>
        <v>79.77000000000001</v>
      </c>
      <c r="G116">
        <f>'Monthly Data'!DJ116</f>
        <v>31</v>
      </c>
      <c r="H116">
        <f>'Monthly Data'!DI116</f>
        <v>0</v>
      </c>
      <c r="I116">
        <f>'Monthly Data'!HB116</f>
        <v>67</v>
      </c>
      <c r="J116" s="7">
        <f t="shared" ca="1" si="34"/>
        <v>1.135</v>
      </c>
      <c r="K116" s="7">
        <f t="shared" ca="1" si="35"/>
        <v>39.885000000000005</v>
      </c>
      <c r="L116">
        <f t="shared" si="36"/>
        <v>0.5</v>
      </c>
      <c r="M116" s="6">
        <f t="shared" si="19"/>
        <v>-10906973.1106552</v>
      </c>
      <c r="N116" s="6">
        <f t="shared" ca="1" si="20"/>
        <v>32485.085253876598</v>
      </c>
      <c r="O116" s="6">
        <f t="shared" ca="1" si="21"/>
        <v>2043652.4977408571</v>
      </c>
      <c r="P116" s="6">
        <f t="shared" si="22"/>
        <v>34394680.655769259</v>
      </c>
      <c r="Q116" s="6">
        <f t="shared" si="23"/>
        <v>0</v>
      </c>
      <c r="R116" s="6">
        <f t="shared" si="24"/>
        <v>1403673.7588412904</v>
      </c>
      <c r="S116" s="6">
        <f t="shared" ca="1" si="25"/>
        <v>1325.4451693743133</v>
      </c>
      <c r="T116" s="6">
        <f t="shared" ca="1" si="26"/>
        <v>839934.43590358493</v>
      </c>
      <c r="U116" s="6">
        <f t="shared" ca="1" si="31"/>
        <v>27808778.768023044</v>
      </c>
    </row>
    <row r="117" spans="1:23" x14ac:dyDescent="0.25">
      <c r="A117" s="208">
        <v>44774</v>
      </c>
      <c r="B117">
        <f t="shared" si="15"/>
        <v>8</v>
      </c>
      <c r="C117">
        <f t="shared" si="16"/>
        <v>2022</v>
      </c>
      <c r="D117" s="6">
        <f>'Monthly Data'!E117</f>
        <v>27716404.931513708</v>
      </c>
      <c r="E117" s="7">
        <f t="shared" ca="1" si="37"/>
        <v>5.9399999999999995</v>
      </c>
      <c r="F117" s="7">
        <f t="shared" ca="1" si="37"/>
        <v>61.306000000000004</v>
      </c>
      <c r="G117">
        <f>'Monthly Data'!DJ117</f>
        <v>31</v>
      </c>
      <c r="H117">
        <f>'Monthly Data'!DI117</f>
        <v>0</v>
      </c>
      <c r="I117">
        <f>'Monthly Data'!HB117</f>
        <v>68</v>
      </c>
      <c r="J117" s="7">
        <f t="shared" ca="1" si="34"/>
        <v>2.9699999999999998</v>
      </c>
      <c r="K117" s="7">
        <f t="shared" ca="1" si="35"/>
        <v>30.653000000000002</v>
      </c>
      <c r="L117">
        <f t="shared" si="36"/>
        <v>0.5</v>
      </c>
      <c r="M117" s="6">
        <f t="shared" si="19"/>
        <v>-10906973.1106552</v>
      </c>
      <c r="N117" s="6">
        <f t="shared" ca="1" si="20"/>
        <v>85005.024849351088</v>
      </c>
      <c r="O117" s="6">
        <f t="shared" ca="1" si="21"/>
        <v>1570617.5257177006</v>
      </c>
      <c r="P117" s="6">
        <f t="shared" si="22"/>
        <v>34394680.655769259</v>
      </c>
      <c r="Q117" s="6">
        <f t="shared" si="23"/>
        <v>0</v>
      </c>
      <c r="R117" s="6">
        <f t="shared" si="24"/>
        <v>1424624.113450862</v>
      </c>
      <c r="S117" s="6">
        <f t="shared" ca="1" si="25"/>
        <v>3468.3455092878503</v>
      </c>
      <c r="T117" s="6">
        <f t="shared" ca="1" si="26"/>
        <v>645518.62263388711</v>
      </c>
      <c r="U117" s="6">
        <f t="shared" ca="1" si="31"/>
        <v>27216941.177275144</v>
      </c>
    </row>
    <row r="118" spans="1:23" x14ac:dyDescent="0.25">
      <c r="A118" s="208">
        <v>44805</v>
      </c>
      <c r="B118">
        <f t="shared" ref="B118:B124" si="38">MONTH(A118)</f>
        <v>9</v>
      </c>
      <c r="C118">
        <f t="shared" ref="C118:C124" si="39">YEAR(A118)</f>
        <v>2022</v>
      </c>
      <c r="D118" s="6">
        <f>'Monthly Data'!E118</f>
        <v>25210070.931513708</v>
      </c>
      <c r="E118" s="7">
        <f t="shared" ca="1" si="37"/>
        <v>65.792000000000002</v>
      </c>
      <c r="F118" s="7">
        <f t="shared" ca="1" si="37"/>
        <v>13.288</v>
      </c>
      <c r="G118">
        <f>'Monthly Data'!DJ118</f>
        <v>30</v>
      </c>
      <c r="H118">
        <f>'Monthly Data'!DI118</f>
        <v>0</v>
      </c>
      <c r="I118">
        <f>'Monthly Data'!HB118</f>
        <v>69</v>
      </c>
      <c r="J118" s="7">
        <f t="shared" ca="1" si="34"/>
        <v>32.896000000000001</v>
      </c>
      <c r="K118" s="7">
        <f t="shared" ca="1" si="35"/>
        <v>6.6440000000000001</v>
      </c>
      <c r="L118">
        <f t="shared" si="36"/>
        <v>0.5</v>
      </c>
      <c r="M118" s="6">
        <f t="shared" si="19"/>
        <v>-10906973.1106552</v>
      </c>
      <c r="N118" s="6">
        <f t="shared" ca="1" si="20"/>
        <v>941523.66917314939</v>
      </c>
      <c r="O118" s="6">
        <f t="shared" ca="1" si="21"/>
        <v>340429.414441275</v>
      </c>
      <c r="P118" s="6">
        <f t="shared" si="22"/>
        <v>33285174.828163803</v>
      </c>
      <c r="Q118" s="6">
        <f t="shared" si="23"/>
        <v>0</v>
      </c>
      <c r="R118" s="6">
        <f t="shared" si="24"/>
        <v>1445574.4680604334</v>
      </c>
      <c r="S118" s="6">
        <f t="shared" ca="1" si="25"/>
        <v>38415.721842940453</v>
      </c>
      <c r="T118" s="6">
        <f t="shared" ca="1" si="26"/>
        <v>139915.36648222184</v>
      </c>
      <c r="U118" s="6">
        <f t="shared" ca="1" si="31"/>
        <v>25284060.357508622</v>
      </c>
    </row>
    <row r="119" spans="1:23" x14ac:dyDescent="0.25">
      <c r="A119" s="208">
        <v>44835</v>
      </c>
      <c r="B119">
        <f t="shared" si="38"/>
        <v>10</v>
      </c>
      <c r="C119">
        <f t="shared" si="39"/>
        <v>2022</v>
      </c>
      <c r="D119" s="6">
        <f>'Monthly Data'!E119</f>
        <v>26525634.931513708</v>
      </c>
      <c r="E119" s="7">
        <f t="shared" ca="1" si="37"/>
        <v>253.88899999999998</v>
      </c>
      <c r="F119" s="7">
        <f t="shared" ca="1" si="37"/>
        <v>0.25</v>
      </c>
      <c r="G119">
        <f>'Monthly Data'!DJ119</f>
        <v>31</v>
      </c>
      <c r="H119">
        <f>'Monthly Data'!DI119</f>
        <v>1</v>
      </c>
      <c r="I119">
        <f>'Monthly Data'!HB119</f>
        <v>70</v>
      </c>
      <c r="J119" s="7">
        <f t="shared" ca="1" si="34"/>
        <v>126.94449999999999</v>
      </c>
      <c r="K119" s="7">
        <f t="shared" ca="1" si="35"/>
        <v>0.125</v>
      </c>
      <c r="L119">
        <f t="shared" si="36"/>
        <v>0.5</v>
      </c>
      <c r="M119" s="6">
        <f t="shared" si="19"/>
        <v>-10906973.1106552</v>
      </c>
      <c r="N119" s="6">
        <f t="shared" ca="1" si="20"/>
        <v>3633306.5242385352</v>
      </c>
      <c r="O119" s="6">
        <f t="shared" ca="1" si="21"/>
        <v>6404.8279357554748</v>
      </c>
      <c r="P119" s="6">
        <f t="shared" si="22"/>
        <v>34394680.655769259</v>
      </c>
      <c r="Q119" s="6">
        <f t="shared" si="23"/>
        <v>-1216430.47522382</v>
      </c>
      <c r="R119" s="6">
        <f t="shared" si="24"/>
        <v>1466524.822670005</v>
      </c>
      <c r="S119" s="6">
        <f t="shared" ca="1" si="25"/>
        <v>148244.91128073787</v>
      </c>
      <c r="T119" s="6">
        <f t="shared" ca="1" si="26"/>
        <v>2632.3631562729875</v>
      </c>
      <c r="U119" s="6">
        <f t="shared" ca="1" si="31"/>
        <v>27528390.519171543</v>
      </c>
    </row>
    <row r="120" spans="1:23" x14ac:dyDescent="0.25">
      <c r="A120" s="208">
        <v>44866</v>
      </c>
      <c r="B120">
        <f t="shared" si="38"/>
        <v>11</v>
      </c>
      <c r="C120">
        <f t="shared" si="39"/>
        <v>2022</v>
      </c>
      <c r="D120" s="6">
        <f>'Monthly Data'!E120</f>
        <v>30105441.931513708</v>
      </c>
      <c r="E120" s="7">
        <f t="shared" ca="1" si="37"/>
        <v>481.9380000000001</v>
      </c>
      <c r="F120" s="7">
        <f t="shared" ca="1" si="37"/>
        <v>0</v>
      </c>
      <c r="G120">
        <f>'Monthly Data'!DJ120</f>
        <v>30</v>
      </c>
      <c r="H120">
        <f>'Monthly Data'!DI120</f>
        <v>1</v>
      </c>
      <c r="I120">
        <f>'Monthly Data'!HB120</f>
        <v>71</v>
      </c>
      <c r="J120" s="7">
        <f t="shared" ca="1" si="34"/>
        <v>240.96900000000005</v>
      </c>
      <c r="K120" s="7">
        <f t="shared" ca="1" si="35"/>
        <v>0</v>
      </c>
      <c r="L120">
        <f t="shared" si="36"/>
        <v>0.5</v>
      </c>
      <c r="M120" s="6">
        <f t="shared" si="19"/>
        <v>-10906973.1106552</v>
      </c>
      <c r="N120" s="6">
        <f t="shared" ca="1" si="20"/>
        <v>6896826.8797721509</v>
      </c>
      <c r="O120" s="6">
        <f t="shared" ca="1" si="21"/>
        <v>0</v>
      </c>
      <c r="P120" s="6">
        <f t="shared" si="22"/>
        <v>33285174.828163803</v>
      </c>
      <c r="Q120" s="6">
        <f t="shared" si="23"/>
        <v>-1216430.47522382</v>
      </c>
      <c r="R120" s="6">
        <f t="shared" si="24"/>
        <v>1487475.1772795764</v>
      </c>
      <c r="S120" s="6">
        <f t="shared" ca="1" si="25"/>
        <v>281401.93569952331</v>
      </c>
      <c r="T120" s="6">
        <f t="shared" ca="1" si="26"/>
        <v>0</v>
      </c>
      <c r="U120" s="6">
        <f t="shared" ca="1" si="31"/>
        <v>29827475.235036034</v>
      </c>
      <c r="W120" s="101"/>
    </row>
    <row r="121" spans="1:23" x14ac:dyDescent="0.25">
      <c r="A121" s="208">
        <v>44896</v>
      </c>
      <c r="B121">
        <f t="shared" si="38"/>
        <v>12</v>
      </c>
      <c r="C121">
        <f t="shared" si="39"/>
        <v>2022</v>
      </c>
      <c r="D121" s="6">
        <f>'Monthly Data'!E121</f>
        <v>34971634.931513704</v>
      </c>
      <c r="E121" s="7">
        <f t="shared" ca="1" si="37"/>
        <v>721.0150000000001</v>
      </c>
      <c r="F121" s="7">
        <f t="shared" ca="1" si="37"/>
        <v>0</v>
      </c>
      <c r="G121">
        <f>'Monthly Data'!DJ121</f>
        <v>31</v>
      </c>
      <c r="H121">
        <f>'Monthly Data'!DI121</f>
        <v>0</v>
      </c>
      <c r="I121">
        <f>'Monthly Data'!HB121</f>
        <v>72</v>
      </c>
      <c r="J121" s="7">
        <f ca="1">E121*L121</f>
        <v>360.50750000000005</v>
      </c>
      <c r="K121" s="7">
        <f t="shared" ca="1" si="35"/>
        <v>0</v>
      </c>
      <c r="L121">
        <f t="shared" si="36"/>
        <v>0.5</v>
      </c>
      <c r="M121" s="6">
        <f t="shared" si="19"/>
        <v>-10906973.1106552</v>
      </c>
      <c r="N121" s="6">
        <f t="shared" ca="1" si="20"/>
        <v>10318164.64507658</v>
      </c>
      <c r="O121" s="6">
        <f t="shared" ca="1" si="21"/>
        <v>0</v>
      </c>
      <c r="P121" s="6">
        <f t="shared" si="22"/>
        <v>34394680.655769259</v>
      </c>
      <c r="Q121" s="6">
        <f t="shared" si="23"/>
        <v>0</v>
      </c>
      <c r="R121" s="6">
        <f t="shared" si="24"/>
        <v>1508425.5318891481</v>
      </c>
      <c r="S121" s="6">
        <f t="shared" ca="1" si="25"/>
        <v>420998.17127595621</v>
      </c>
      <c r="T121" s="6">
        <f t="shared" ca="1" si="26"/>
        <v>0</v>
      </c>
      <c r="U121" s="6">
        <f t="shared" ca="1" si="31"/>
        <v>35735295.89335575</v>
      </c>
      <c r="W121" s="101"/>
    </row>
    <row r="122" spans="1:23" x14ac:dyDescent="0.25">
      <c r="A122" s="208">
        <v>44927</v>
      </c>
      <c r="B122">
        <f t="shared" si="38"/>
        <v>1</v>
      </c>
      <c r="C122">
        <f t="shared" si="39"/>
        <v>2023</v>
      </c>
      <c r="D122" s="6"/>
      <c r="E122" s="7">
        <f t="shared" ca="1" si="37"/>
        <v>837.61799999999982</v>
      </c>
      <c r="F122" s="7">
        <f t="shared" ca="1" si="37"/>
        <v>0</v>
      </c>
      <c r="G122">
        <f>G74</f>
        <v>31</v>
      </c>
      <c r="H122">
        <f>H110</f>
        <v>0</v>
      </c>
      <c r="I122">
        <f>I121+1</f>
        <v>73</v>
      </c>
      <c r="J122" s="7">
        <f ca="1">E122*L122</f>
        <v>418.80899999999991</v>
      </c>
      <c r="K122" s="7">
        <f t="shared" ca="1" si="35"/>
        <v>0</v>
      </c>
      <c r="L122">
        <v>0.5</v>
      </c>
      <c r="M122" s="6">
        <f t="shared" si="19"/>
        <v>-10906973.1106552</v>
      </c>
      <c r="N122" s="6">
        <f t="shared" ca="1" si="20"/>
        <v>11986824.731357533</v>
      </c>
      <c r="O122" s="6">
        <f t="shared" ca="1" si="21"/>
        <v>0</v>
      </c>
      <c r="P122" s="6">
        <f t="shared" si="22"/>
        <v>34394680.655769259</v>
      </c>
      <c r="Q122" s="6">
        <f t="shared" si="23"/>
        <v>0</v>
      </c>
      <c r="R122" s="6">
        <f t="shared" si="24"/>
        <v>1529375.8864987195</v>
      </c>
      <c r="S122" s="6">
        <f t="shared" ca="1" si="25"/>
        <v>489082.26074051688</v>
      </c>
      <c r="T122" s="6">
        <f t="shared" ca="1" si="26"/>
        <v>0</v>
      </c>
      <c r="U122" s="6">
        <f t="shared" ca="1" si="31"/>
        <v>37492990.423710831</v>
      </c>
    </row>
    <row r="123" spans="1:23" x14ac:dyDescent="0.25">
      <c r="A123" s="208">
        <v>44958</v>
      </c>
      <c r="B123">
        <f t="shared" si="38"/>
        <v>2</v>
      </c>
      <c r="C123">
        <f t="shared" si="39"/>
        <v>2023</v>
      </c>
      <c r="D123" s="6"/>
      <c r="E123" s="7">
        <f t="shared" ca="1" si="37"/>
        <v>788.83799999999997</v>
      </c>
      <c r="F123" s="7">
        <f t="shared" ca="1" si="37"/>
        <v>0</v>
      </c>
      <c r="G123">
        <f t="shared" ref="G123:G145" si="40">G75</f>
        <v>28</v>
      </c>
      <c r="H123">
        <f t="shared" ref="H123:H145" si="41">H111</f>
        <v>0</v>
      </c>
      <c r="I123">
        <f t="shared" ref="I123:I145" si="42">I122+1</f>
        <v>74</v>
      </c>
      <c r="J123" s="7">
        <f ca="1">E123*L123</f>
        <v>394.41899999999998</v>
      </c>
      <c r="K123" s="7">
        <f t="shared" ca="1" si="35"/>
        <v>0</v>
      </c>
      <c r="L123">
        <f>L122</f>
        <v>0.5</v>
      </c>
      <c r="M123" s="6">
        <f t="shared" si="19"/>
        <v>-10906973.1106552</v>
      </c>
      <c r="N123" s="6">
        <f t="shared" ca="1" si="20"/>
        <v>11288753.163655289</v>
      </c>
      <c r="O123" s="6">
        <f t="shared" ca="1" si="21"/>
        <v>0</v>
      </c>
      <c r="P123" s="6">
        <f t="shared" si="22"/>
        <v>31066163.172952883</v>
      </c>
      <c r="Q123" s="6">
        <f t="shared" si="23"/>
        <v>0</v>
      </c>
      <c r="R123" s="6">
        <f t="shared" si="24"/>
        <v>1550326.2411082909</v>
      </c>
      <c r="S123" s="6">
        <f t="shared" ca="1" si="25"/>
        <v>460599.78701272886</v>
      </c>
      <c r="T123" s="6">
        <f t="shared" ca="1" si="26"/>
        <v>0</v>
      </c>
      <c r="U123" s="6">
        <f t="shared" ca="1" si="31"/>
        <v>33458869.254073992</v>
      </c>
    </row>
    <row r="124" spans="1:23" x14ac:dyDescent="0.25">
      <c r="A124" s="208">
        <v>44986</v>
      </c>
      <c r="B124">
        <f t="shared" si="38"/>
        <v>3</v>
      </c>
      <c r="C124">
        <f t="shared" si="39"/>
        <v>2023</v>
      </c>
      <c r="D124" s="6"/>
      <c r="E124" s="7">
        <f t="shared" ca="1" si="37"/>
        <v>598.91799999999989</v>
      </c>
      <c r="F124" s="7">
        <f t="shared" ca="1" si="37"/>
        <v>0</v>
      </c>
      <c r="G124">
        <f t="shared" si="40"/>
        <v>31</v>
      </c>
      <c r="H124">
        <f t="shared" si="41"/>
        <v>1</v>
      </c>
      <c r="I124">
        <f t="shared" si="42"/>
        <v>75</v>
      </c>
      <c r="J124" s="7">
        <f ca="1">E124*L124</f>
        <v>299.45899999999995</v>
      </c>
      <c r="K124" s="7">
        <f t="shared" ca="1" si="35"/>
        <v>0</v>
      </c>
      <c r="L124">
        <f t="shared" ref="L124:L145" si="43">L123</f>
        <v>0.5</v>
      </c>
      <c r="M124" s="6">
        <f t="shared" si="19"/>
        <v>-10906973.1106552</v>
      </c>
      <c r="N124" s="6">
        <f t="shared" ca="1" si="20"/>
        <v>8570882.0661150925</v>
      </c>
      <c r="O124" s="6">
        <f t="shared" ca="1" si="21"/>
        <v>0</v>
      </c>
      <c r="P124" s="6">
        <f t="shared" si="22"/>
        <v>34394680.655769259</v>
      </c>
      <c r="Q124" s="6">
        <f t="shared" si="23"/>
        <v>-1216430.47522382</v>
      </c>
      <c r="R124" s="6">
        <f t="shared" si="24"/>
        <v>1571276.5957178625</v>
      </c>
      <c r="S124" s="6">
        <f t="shared" ca="1" si="25"/>
        <v>349706.15416357922</v>
      </c>
      <c r="T124" s="6">
        <f t="shared" ca="1" si="26"/>
        <v>0</v>
      </c>
      <c r="U124" s="6">
        <f t="shared" ca="1" si="31"/>
        <v>32763141.885886773</v>
      </c>
    </row>
    <row r="125" spans="1:23" x14ac:dyDescent="0.25">
      <c r="A125" s="208">
        <v>45017</v>
      </c>
      <c r="B125">
        <f t="shared" ref="B125:B145" si="44">MONTH(A125)</f>
        <v>4</v>
      </c>
      <c r="C125">
        <f t="shared" ref="C125:C145" si="45">YEAR(A125)</f>
        <v>2023</v>
      </c>
      <c r="D125" s="6"/>
      <c r="E125" s="7">
        <f t="shared" ca="1" si="37"/>
        <v>375.56100000000004</v>
      </c>
      <c r="F125" s="7">
        <f t="shared" ca="1" si="37"/>
        <v>0</v>
      </c>
      <c r="G125">
        <f t="shared" si="40"/>
        <v>30</v>
      </c>
      <c r="H125">
        <f t="shared" si="41"/>
        <v>1</v>
      </c>
      <c r="I125">
        <f t="shared" si="42"/>
        <v>76</v>
      </c>
      <c r="J125" s="7">
        <f t="shared" ca="1" si="34"/>
        <v>187.78050000000002</v>
      </c>
      <c r="K125" s="7">
        <f t="shared" ca="1" si="35"/>
        <v>0</v>
      </c>
      <c r="L125">
        <f t="shared" si="43"/>
        <v>0.5</v>
      </c>
      <c r="M125" s="6">
        <f t="shared" si="19"/>
        <v>-10906973.1106552</v>
      </c>
      <c r="N125" s="6">
        <f t="shared" ca="1" si="20"/>
        <v>5374507.0938463211</v>
      </c>
      <c r="O125" s="6">
        <f t="shared" ca="1" si="21"/>
        <v>0</v>
      </c>
      <c r="P125" s="6">
        <f t="shared" si="22"/>
        <v>33285174.828163803</v>
      </c>
      <c r="Q125" s="6">
        <f t="shared" si="23"/>
        <v>-1216430.47522382</v>
      </c>
      <c r="R125" s="6">
        <f t="shared" si="24"/>
        <v>1592226.9503274339</v>
      </c>
      <c r="S125" s="6">
        <f t="shared" ca="1" si="25"/>
        <v>219288.7723592011</v>
      </c>
      <c r="T125" s="6">
        <f t="shared" ca="1" si="26"/>
        <v>0</v>
      </c>
      <c r="U125" s="6">
        <f t="shared" ca="1" si="31"/>
        <v>28347794.058817737</v>
      </c>
    </row>
    <row r="126" spans="1:23" x14ac:dyDescent="0.25">
      <c r="A126" s="208">
        <v>45047</v>
      </c>
      <c r="B126">
        <f t="shared" si="44"/>
        <v>5</v>
      </c>
      <c r="C126">
        <f t="shared" si="45"/>
        <v>2023</v>
      </c>
      <c r="D126" s="6"/>
      <c r="E126" s="7">
        <f t="shared" ca="1" si="37"/>
        <v>165.202</v>
      </c>
      <c r="F126" s="7">
        <f t="shared" ca="1" si="37"/>
        <v>2.7889999999999997</v>
      </c>
      <c r="G126">
        <f t="shared" si="40"/>
        <v>31</v>
      </c>
      <c r="H126">
        <f t="shared" si="41"/>
        <v>1</v>
      </c>
      <c r="I126">
        <f t="shared" si="42"/>
        <v>77</v>
      </c>
      <c r="J126" s="7">
        <f t="shared" ca="1" si="34"/>
        <v>82.600999999999999</v>
      </c>
      <c r="K126" s="7">
        <f t="shared" ca="1" si="35"/>
        <v>1.3944999999999999</v>
      </c>
      <c r="L126">
        <f t="shared" si="43"/>
        <v>0.5</v>
      </c>
      <c r="M126" s="6">
        <f t="shared" si="19"/>
        <v>-10906973.1106552</v>
      </c>
      <c r="N126" s="6">
        <f t="shared" ca="1" si="20"/>
        <v>2364141.4335290403</v>
      </c>
      <c r="O126" s="6">
        <f t="shared" ca="1" si="21"/>
        <v>71452.260451288064</v>
      </c>
      <c r="P126" s="6">
        <f t="shared" si="22"/>
        <v>34394680.655769259</v>
      </c>
      <c r="Q126" s="6">
        <f t="shared" si="23"/>
        <v>-1216430.47522382</v>
      </c>
      <c r="R126" s="6">
        <f t="shared" si="24"/>
        <v>1613177.3049370055</v>
      </c>
      <c r="S126" s="6">
        <f t="shared" ca="1" si="25"/>
        <v>96460.877916729209</v>
      </c>
      <c r="T126" s="6">
        <f t="shared" ca="1" si="26"/>
        <v>29366.643371381444</v>
      </c>
      <c r="U126" s="6">
        <f t="shared" ca="1" si="31"/>
        <v>26445875.590095684</v>
      </c>
    </row>
    <row r="127" spans="1:23" x14ac:dyDescent="0.25">
      <c r="A127" s="208">
        <v>45078</v>
      </c>
      <c r="B127">
        <f t="shared" si="44"/>
        <v>6</v>
      </c>
      <c r="C127">
        <f t="shared" si="45"/>
        <v>2023</v>
      </c>
      <c r="D127" s="6"/>
      <c r="E127" s="7">
        <f t="shared" ca="1" si="37"/>
        <v>32.520000000000003</v>
      </c>
      <c r="F127" s="7">
        <f t="shared" ca="1" si="37"/>
        <v>24.911999999999999</v>
      </c>
      <c r="G127">
        <f t="shared" si="40"/>
        <v>30</v>
      </c>
      <c r="H127">
        <f t="shared" si="41"/>
        <v>0</v>
      </c>
      <c r="I127">
        <f t="shared" si="42"/>
        <v>78</v>
      </c>
      <c r="J127" s="7">
        <f t="shared" ca="1" si="34"/>
        <v>16.260000000000002</v>
      </c>
      <c r="K127" s="7">
        <f t="shared" ca="1" si="35"/>
        <v>12.456</v>
      </c>
      <c r="L127">
        <f t="shared" si="43"/>
        <v>0.5</v>
      </c>
      <c r="M127" s="6">
        <f t="shared" si="19"/>
        <v>-10906973.1106552</v>
      </c>
      <c r="N127" s="6">
        <f t="shared" ca="1" si="20"/>
        <v>465381.04513483128</v>
      </c>
      <c r="O127" s="6">
        <f t="shared" ca="1" si="21"/>
        <v>638228.2941421615</v>
      </c>
      <c r="P127" s="6">
        <f t="shared" si="22"/>
        <v>33285174.828163803</v>
      </c>
      <c r="Q127" s="6">
        <f t="shared" si="23"/>
        <v>0</v>
      </c>
      <c r="R127" s="6">
        <f t="shared" si="24"/>
        <v>1634127.6595465769</v>
      </c>
      <c r="S127" s="6">
        <f t="shared" ca="1" si="25"/>
        <v>18988.315818525407</v>
      </c>
      <c r="T127" s="6">
        <f t="shared" ca="1" si="26"/>
        <v>262309.72379629064</v>
      </c>
      <c r="U127" s="6">
        <f t="shared" ca="1" si="31"/>
        <v>25397236.755946986</v>
      </c>
    </row>
    <row r="128" spans="1:23" x14ac:dyDescent="0.25">
      <c r="A128" s="208">
        <v>45108</v>
      </c>
      <c r="B128">
        <f t="shared" si="44"/>
        <v>7</v>
      </c>
      <c r="C128">
        <f t="shared" si="45"/>
        <v>2023</v>
      </c>
      <c r="D128" s="6"/>
      <c r="E128" s="7">
        <f t="shared" ca="1" si="37"/>
        <v>2.27</v>
      </c>
      <c r="F128" s="7">
        <f t="shared" ca="1" si="37"/>
        <v>79.77000000000001</v>
      </c>
      <c r="G128">
        <f t="shared" si="40"/>
        <v>31</v>
      </c>
      <c r="H128">
        <f t="shared" si="41"/>
        <v>0</v>
      </c>
      <c r="I128">
        <f t="shared" si="42"/>
        <v>79</v>
      </c>
      <c r="J128" s="7">
        <f t="shared" ca="1" si="34"/>
        <v>1.135</v>
      </c>
      <c r="K128" s="7">
        <f t="shared" ca="1" si="35"/>
        <v>39.885000000000005</v>
      </c>
      <c r="L128">
        <f t="shared" si="43"/>
        <v>0.5</v>
      </c>
      <c r="M128" s="6">
        <f t="shared" si="19"/>
        <v>-10906973.1106552</v>
      </c>
      <c r="N128" s="6">
        <f t="shared" ca="1" si="20"/>
        <v>32485.085253876598</v>
      </c>
      <c r="O128" s="6">
        <f t="shared" ca="1" si="21"/>
        <v>2043652.4977408571</v>
      </c>
      <c r="P128" s="6">
        <f t="shared" si="22"/>
        <v>34394680.655769259</v>
      </c>
      <c r="Q128" s="6">
        <f t="shared" si="23"/>
        <v>0</v>
      </c>
      <c r="R128" s="6">
        <f t="shared" si="24"/>
        <v>1655078.0141561485</v>
      </c>
      <c r="S128" s="6">
        <f t="shared" ca="1" si="25"/>
        <v>1325.4451693743133</v>
      </c>
      <c r="T128" s="6">
        <f t="shared" ca="1" si="26"/>
        <v>839934.43590358493</v>
      </c>
      <c r="U128" s="6">
        <f t="shared" ca="1" si="31"/>
        <v>28060183.023337901</v>
      </c>
    </row>
    <row r="129" spans="1:21" x14ac:dyDescent="0.25">
      <c r="A129" s="208">
        <v>45139</v>
      </c>
      <c r="B129">
        <f t="shared" si="44"/>
        <v>8</v>
      </c>
      <c r="C129">
        <f t="shared" si="45"/>
        <v>2023</v>
      </c>
      <c r="D129" s="6"/>
      <c r="E129" s="7">
        <f t="shared" ca="1" si="37"/>
        <v>5.9399999999999995</v>
      </c>
      <c r="F129" s="7">
        <f t="shared" ca="1" si="37"/>
        <v>61.306000000000004</v>
      </c>
      <c r="G129">
        <f t="shared" si="40"/>
        <v>31</v>
      </c>
      <c r="H129">
        <f t="shared" si="41"/>
        <v>0</v>
      </c>
      <c r="I129">
        <f t="shared" si="42"/>
        <v>80</v>
      </c>
      <c r="J129" s="7">
        <f t="shared" ca="1" si="34"/>
        <v>2.9699999999999998</v>
      </c>
      <c r="K129" s="7">
        <f t="shared" ca="1" si="35"/>
        <v>30.653000000000002</v>
      </c>
      <c r="L129">
        <f t="shared" si="43"/>
        <v>0.5</v>
      </c>
      <c r="M129" s="6">
        <f t="shared" si="19"/>
        <v>-10906973.1106552</v>
      </c>
      <c r="N129" s="6">
        <f t="shared" ca="1" si="20"/>
        <v>85005.024849351088</v>
      </c>
      <c r="O129" s="6">
        <f t="shared" ca="1" si="21"/>
        <v>1570617.5257177006</v>
      </c>
      <c r="P129" s="6">
        <f t="shared" si="22"/>
        <v>34394680.655769259</v>
      </c>
      <c r="Q129" s="6">
        <f t="shared" si="23"/>
        <v>0</v>
      </c>
      <c r="R129" s="6">
        <f t="shared" si="24"/>
        <v>1676028.3687657199</v>
      </c>
      <c r="S129" s="6">
        <f t="shared" ca="1" si="25"/>
        <v>3468.3455092878503</v>
      </c>
      <c r="T129" s="6">
        <f t="shared" ca="1" si="26"/>
        <v>645518.62263388711</v>
      </c>
      <c r="U129" s="6">
        <f t="shared" ca="1" si="31"/>
        <v>27468345.43259</v>
      </c>
    </row>
    <row r="130" spans="1:21" x14ac:dyDescent="0.25">
      <c r="A130" s="208">
        <v>45170</v>
      </c>
      <c r="B130">
        <f t="shared" si="44"/>
        <v>9</v>
      </c>
      <c r="C130">
        <f t="shared" si="45"/>
        <v>2023</v>
      </c>
      <c r="D130" s="6"/>
      <c r="E130" s="7">
        <f t="shared" ca="1" si="37"/>
        <v>65.792000000000002</v>
      </c>
      <c r="F130" s="7">
        <f t="shared" ca="1" si="37"/>
        <v>13.288</v>
      </c>
      <c r="G130">
        <f t="shared" si="40"/>
        <v>30</v>
      </c>
      <c r="H130">
        <f t="shared" si="41"/>
        <v>0</v>
      </c>
      <c r="I130">
        <f t="shared" si="42"/>
        <v>81</v>
      </c>
      <c r="J130" s="7">
        <f t="shared" ca="1" si="34"/>
        <v>32.896000000000001</v>
      </c>
      <c r="K130" s="7">
        <f t="shared" ca="1" si="35"/>
        <v>6.6440000000000001</v>
      </c>
      <c r="L130">
        <f t="shared" si="43"/>
        <v>0.5</v>
      </c>
      <c r="M130" s="6">
        <f t="shared" si="19"/>
        <v>-10906973.1106552</v>
      </c>
      <c r="N130" s="6">
        <f t="shared" ca="1" si="20"/>
        <v>941523.66917314939</v>
      </c>
      <c r="O130" s="6">
        <f t="shared" ca="1" si="21"/>
        <v>340429.414441275</v>
      </c>
      <c r="P130" s="6">
        <f t="shared" si="22"/>
        <v>33285174.828163803</v>
      </c>
      <c r="Q130" s="6">
        <f t="shared" si="23"/>
        <v>0</v>
      </c>
      <c r="R130" s="6">
        <f t="shared" si="24"/>
        <v>1696978.7233752913</v>
      </c>
      <c r="S130" s="6">
        <f t="shared" ca="1" si="25"/>
        <v>38415.721842940453</v>
      </c>
      <c r="T130" s="6">
        <f t="shared" ca="1" si="26"/>
        <v>139915.36648222184</v>
      </c>
      <c r="U130" s="6">
        <f t="shared" ref="U130:U145" ca="1" si="46">SUM(M130:T130)</f>
        <v>25535464.612823479</v>
      </c>
    </row>
    <row r="131" spans="1:21" x14ac:dyDescent="0.25">
      <c r="A131" s="208">
        <v>45200</v>
      </c>
      <c r="B131">
        <f t="shared" si="44"/>
        <v>10</v>
      </c>
      <c r="C131">
        <f t="shared" si="45"/>
        <v>2023</v>
      </c>
      <c r="D131" s="6"/>
      <c r="E131" s="7">
        <f t="shared" ca="1" si="37"/>
        <v>253.88899999999998</v>
      </c>
      <c r="F131" s="7">
        <f t="shared" ca="1" si="37"/>
        <v>0.25</v>
      </c>
      <c r="G131">
        <f t="shared" si="40"/>
        <v>31</v>
      </c>
      <c r="H131">
        <f t="shared" si="41"/>
        <v>1</v>
      </c>
      <c r="I131">
        <f t="shared" si="42"/>
        <v>82</v>
      </c>
      <c r="J131" s="7">
        <f t="shared" ca="1" si="34"/>
        <v>126.94449999999999</v>
      </c>
      <c r="K131" s="7">
        <f t="shared" ca="1" si="35"/>
        <v>0.125</v>
      </c>
      <c r="L131">
        <f t="shared" si="43"/>
        <v>0.5</v>
      </c>
      <c r="M131" s="6">
        <f t="shared" ref="M131:M145" si="47">$Y$8</f>
        <v>-10906973.1106552</v>
      </c>
      <c r="N131" s="6">
        <f t="shared" ref="N131:N145" ca="1" si="48">E131*$Y$9</f>
        <v>3633306.5242385352</v>
      </c>
      <c r="O131" s="6">
        <f t="shared" ref="O131:O145" ca="1" si="49">F131*$Y$10</f>
        <v>6404.8279357554748</v>
      </c>
      <c r="P131" s="6">
        <f t="shared" ref="P131:P145" si="50">G131*$Y$11</f>
        <v>34394680.655769259</v>
      </c>
      <c r="Q131" s="6">
        <f t="shared" ref="Q131:Q145" si="51">H131*$Y$12</f>
        <v>-1216430.47522382</v>
      </c>
      <c r="R131" s="6">
        <f t="shared" ref="R131:R145" si="52">I131*$Y$13</f>
        <v>1717929.077984863</v>
      </c>
      <c r="S131" s="6">
        <f t="shared" ref="S131:S145" ca="1" si="53">J131*$Y$14</f>
        <v>148244.91128073787</v>
      </c>
      <c r="T131" s="6">
        <f t="shared" ref="T131:T145" ca="1" si="54">K131*$Y$15</f>
        <v>2632.3631562729875</v>
      </c>
      <c r="U131" s="6">
        <f t="shared" ca="1" si="46"/>
        <v>27779794.7744864</v>
      </c>
    </row>
    <row r="132" spans="1:21" x14ac:dyDescent="0.25">
      <c r="A132" s="208">
        <v>45231</v>
      </c>
      <c r="B132">
        <f t="shared" si="44"/>
        <v>11</v>
      </c>
      <c r="C132">
        <f t="shared" si="45"/>
        <v>2023</v>
      </c>
      <c r="D132" s="6"/>
      <c r="E132" s="7">
        <f t="shared" ca="1" si="37"/>
        <v>481.9380000000001</v>
      </c>
      <c r="F132" s="7">
        <f t="shared" ca="1" si="37"/>
        <v>0</v>
      </c>
      <c r="G132">
        <f t="shared" si="40"/>
        <v>30</v>
      </c>
      <c r="H132">
        <f t="shared" si="41"/>
        <v>1</v>
      </c>
      <c r="I132">
        <f t="shared" si="42"/>
        <v>83</v>
      </c>
      <c r="J132" s="7">
        <f t="shared" ca="1" si="34"/>
        <v>240.96900000000005</v>
      </c>
      <c r="K132" s="7">
        <f t="shared" ca="1" si="35"/>
        <v>0</v>
      </c>
      <c r="L132">
        <f t="shared" si="43"/>
        <v>0.5</v>
      </c>
      <c r="M132" s="6">
        <f t="shared" si="47"/>
        <v>-10906973.1106552</v>
      </c>
      <c r="N132" s="6">
        <f t="shared" ca="1" si="48"/>
        <v>6896826.8797721509</v>
      </c>
      <c r="O132" s="6">
        <f t="shared" ca="1" si="49"/>
        <v>0</v>
      </c>
      <c r="P132" s="6">
        <f t="shared" si="50"/>
        <v>33285174.828163803</v>
      </c>
      <c r="Q132" s="6">
        <f t="shared" si="51"/>
        <v>-1216430.47522382</v>
      </c>
      <c r="R132" s="6">
        <f t="shared" si="52"/>
        <v>1738879.4325944344</v>
      </c>
      <c r="S132" s="6">
        <f t="shared" ca="1" si="53"/>
        <v>281401.93569952331</v>
      </c>
      <c r="T132" s="6">
        <f t="shared" ca="1" si="54"/>
        <v>0</v>
      </c>
      <c r="U132" s="6">
        <f t="shared" ca="1" si="46"/>
        <v>30078879.490350891</v>
      </c>
    </row>
    <row r="133" spans="1:21" x14ac:dyDescent="0.25">
      <c r="A133" s="208">
        <v>45261</v>
      </c>
      <c r="B133">
        <f t="shared" si="44"/>
        <v>12</v>
      </c>
      <c r="C133">
        <f t="shared" si="45"/>
        <v>2023</v>
      </c>
      <c r="D133" s="6"/>
      <c r="E133" s="7">
        <f t="shared" ca="1" si="37"/>
        <v>721.0150000000001</v>
      </c>
      <c r="F133" s="7">
        <f t="shared" ca="1" si="37"/>
        <v>0</v>
      </c>
      <c r="G133">
        <f t="shared" si="40"/>
        <v>31</v>
      </c>
      <c r="H133">
        <f t="shared" si="41"/>
        <v>0</v>
      </c>
      <c r="I133">
        <f t="shared" si="42"/>
        <v>84</v>
      </c>
      <c r="J133" s="7">
        <f t="shared" ca="1" si="34"/>
        <v>360.50750000000005</v>
      </c>
      <c r="K133" s="7">
        <f t="shared" ca="1" si="35"/>
        <v>0</v>
      </c>
      <c r="L133">
        <f t="shared" si="43"/>
        <v>0.5</v>
      </c>
      <c r="M133" s="6">
        <f t="shared" si="47"/>
        <v>-10906973.1106552</v>
      </c>
      <c r="N133" s="6">
        <f t="shared" ca="1" si="48"/>
        <v>10318164.64507658</v>
      </c>
      <c r="O133" s="6">
        <f t="shared" ca="1" si="49"/>
        <v>0</v>
      </c>
      <c r="P133" s="6">
        <f t="shared" si="50"/>
        <v>34394680.655769259</v>
      </c>
      <c r="Q133" s="6">
        <f t="shared" si="51"/>
        <v>0</v>
      </c>
      <c r="R133" s="6">
        <f t="shared" si="52"/>
        <v>1759829.787204006</v>
      </c>
      <c r="S133" s="6">
        <f t="shared" ca="1" si="53"/>
        <v>420998.17127595621</v>
      </c>
      <c r="T133" s="6">
        <f t="shared" ca="1" si="54"/>
        <v>0</v>
      </c>
      <c r="U133" s="6">
        <f t="shared" ca="1" si="46"/>
        <v>35986700.148670606</v>
      </c>
    </row>
    <row r="134" spans="1:21" x14ac:dyDescent="0.25">
      <c r="A134" s="208">
        <v>45292</v>
      </c>
      <c r="B134">
        <f t="shared" si="44"/>
        <v>1</v>
      </c>
      <c r="C134">
        <f t="shared" si="45"/>
        <v>2024</v>
      </c>
      <c r="D134" s="6"/>
      <c r="E134" s="7">
        <f t="shared" ref="E134:F145" ca="1" si="55">E122</f>
        <v>837.61799999999982</v>
      </c>
      <c r="F134" s="7">
        <f t="shared" ca="1" si="55"/>
        <v>0</v>
      </c>
      <c r="G134">
        <f t="shared" si="40"/>
        <v>31</v>
      </c>
      <c r="H134">
        <f t="shared" si="41"/>
        <v>0</v>
      </c>
      <c r="I134">
        <f t="shared" si="42"/>
        <v>85</v>
      </c>
      <c r="J134" s="7">
        <f t="shared" ca="1" si="34"/>
        <v>209.40449999999996</v>
      </c>
      <c r="K134" s="7">
        <f t="shared" ca="1" si="35"/>
        <v>0</v>
      </c>
      <c r="L134">
        <v>0.25</v>
      </c>
      <c r="M134" s="6">
        <f t="shared" si="47"/>
        <v>-10906973.1106552</v>
      </c>
      <c r="N134" s="6">
        <f t="shared" ca="1" si="48"/>
        <v>11986824.731357533</v>
      </c>
      <c r="O134" s="6">
        <f t="shared" ca="1" si="49"/>
        <v>0</v>
      </c>
      <c r="P134" s="6">
        <f t="shared" si="50"/>
        <v>34394680.655769259</v>
      </c>
      <c r="Q134" s="6">
        <f t="shared" si="51"/>
        <v>0</v>
      </c>
      <c r="R134" s="6">
        <f t="shared" si="52"/>
        <v>1780780.1418135774</v>
      </c>
      <c r="S134" s="6">
        <f t="shared" ca="1" si="53"/>
        <v>244541.13037025844</v>
      </c>
      <c r="T134" s="6">
        <f t="shared" ca="1" si="54"/>
        <v>0</v>
      </c>
      <c r="U134" s="6">
        <f t="shared" ca="1" si="46"/>
        <v>37499853.548655428</v>
      </c>
    </row>
    <row r="135" spans="1:21" x14ac:dyDescent="0.25">
      <c r="A135" s="208">
        <v>45323</v>
      </c>
      <c r="B135">
        <f t="shared" si="44"/>
        <v>2</v>
      </c>
      <c r="C135">
        <f t="shared" si="45"/>
        <v>2024</v>
      </c>
      <c r="D135" s="6"/>
      <c r="E135" s="7">
        <f t="shared" ca="1" si="55"/>
        <v>788.83799999999997</v>
      </c>
      <c r="F135" s="7">
        <f t="shared" ca="1" si="55"/>
        <v>0</v>
      </c>
      <c r="G135">
        <f t="shared" si="40"/>
        <v>29</v>
      </c>
      <c r="H135">
        <f t="shared" si="41"/>
        <v>0</v>
      </c>
      <c r="I135">
        <f t="shared" si="42"/>
        <v>86</v>
      </c>
      <c r="J135" s="7">
        <f t="shared" ca="1" si="34"/>
        <v>197.20949999999999</v>
      </c>
      <c r="K135" s="7">
        <f t="shared" ca="1" si="35"/>
        <v>0</v>
      </c>
      <c r="L135">
        <f t="shared" si="43"/>
        <v>0.25</v>
      </c>
      <c r="M135" s="6">
        <f t="shared" si="47"/>
        <v>-10906973.1106552</v>
      </c>
      <c r="N135" s="6">
        <f t="shared" ca="1" si="48"/>
        <v>11288753.163655289</v>
      </c>
      <c r="O135" s="6">
        <f t="shared" ca="1" si="49"/>
        <v>0</v>
      </c>
      <c r="P135" s="6">
        <f t="shared" si="50"/>
        <v>32175669.000558343</v>
      </c>
      <c r="Q135" s="6">
        <f t="shared" si="51"/>
        <v>0</v>
      </c>
      <c r="R135" s="6">
        <f t="shared" si="52"/>
        <v>1801730.496423149</v>
      </c>
      <c r="S135" s="6">
        <f t="shared" ca="1" si="53"/>
        <v>230299.89350636443</v>
      </c>
      <c r="T135" s="6">
        <f t="shared" ca="1" si="54"/>
        <v>0</v>
      </c>
      <c r="U135" s="6">
        <f t="shared" ca="1" si="46"/>
        <v>34589479.443487942</v>
      </c>
    </row>
    <row r="136" spans="1:21" x14ac:dyDescent="0.25">
      <c r="A136" s="208">
        <v>45352</v>
      </c>
      <c r="B136">
        <f t="shared" si="44"/>
        <v>3</v>
      </c>
      <c r="C136">
        <f t="shared" si="45"/>
        <v>2024</v>
      </c>
      <c r="D136" s="6"/>
      <c r="E136" s="7">
        <f t="shared" ca="1" si="55"/>
        <v>598.91799999999989</v>
      </c>
      <c r="F136" s="7">
        <f t="shared" ca="1" si="55"/>
        <v>0</v>
      </c>
      <c r="G136">
        <f t="shared" si="40"/>
        <v>31</v>
      </c>
      <c r="H136">
        <f t="shared" si="41"/>
        <v>1</v>
      </c>
      <c r="I136">
        <f t="shared" si="42"/>
        <v>87</v>
      </c>
      <c r="J136" s="7">
        <f t="shared" ca="1" si="34"/>
        <v>149.72949999999997</v>
      </c>
      <c r="K136" s="7">
        <f t="shared" ca="1" si="35"/>
        <v>0</v>
      </c>
      <c r="L136">
        <f t="shared" si="43"/>
        <v>0.25</v>
      </c>
      <c r="M136" s="6">
        <f t="shared" si="47"/>
        <v>-10906973.1106552</v>
      </c>
      <c r="N136" s="6">
        <f t="shared" ca="1" si="48"/>
        <v>8570882.0661150925</v>
      </c>
      <c r="O136" s="6">
        <f t="shared" ca="1" si="49"/>
        <v>0</v>
      </c>
      <c r="P136" s="6">
        <f t="shared" si="50"/>
        <v>34394680.655769259</v>
      </c>
      <c r="Q136" s="6">
        <f t="shared" si="51"/>
        <v>-1216430.47522382</v>
      </c>
      <c r="R136" s="6">
        <f t="shared" si="52"/>
        <v>1822680.8510327204</v>
      </c>
      <c r="S136" s="6">
        <f t="shared" ca="1" si="53"/>
        <v>174853.07708178961</v>
      </c>
      <c r="T136" s="6">
        <f t="shared" ca="1" si="54"/>
        <v>0</v>
      </c>
      <c r="U136" s="6">
        <f t="shared" ca="1" si="46"/>
        <v>32839693.064119838</v>
      </c>
    </row>
    <row r="137" spans="1:21" x14ac:dyDescent="0.25">
      <c r="A137" s="208">
        <v>45383</v>
      </c>
      <c r="B137">
        <f t="shared" si="44"/>
        <v>4</v>
      </c>
      <c r="C137">
        <f t="shared" si="45"/>
        <v>2024</v>
      </c>
      <c r="D137" s="6"/>
      <c r="E137" s="7">
        <f t="shared" ca="1" si="55"/>
        <v>375.56100000000004</v>
      </c>
      <c r="F137" s="7">
        <f t="shared" ca="1" si="55"/>
        <v>0</v>
      </c>
      <c r="G137">
        <f t="shared" si="40"/>
        <v>30</v>
      </c>
      <c r="H137">
        <f t="shared" si="41"/>
        <v>1</v>
      </c>
      <c r="I137">
        <f t="shared" si="42"/>
        <v>88</v>
      </c>
      <c r="J137" s="7">
        <f t="shared" ca="1" si="34"/>
        <v>93.890250000000009</v>
      </c>
      <c r="K137" s="7">
        <f t="shared" ca="1" si="35"/>
        <v>0</v>
      </c>
      <c r="L137">
        <f t="shared" si="43"/>
        <v>0.25</v>
      </c>
      <c r="M137" s="6">
        <f t="shared" si="47"/>
        <v>-10906973.1106552</v>
      </c>
      <c r="N137" s="6">
        <f t="shared" ca="1" si="48"/>
        <v>5374507.0938463211</v>
      </c>
      <c r="O137" s="6">
        <f t="shared" ca="1" si="49"/>
        <v>0</v>
      </c>
      <c r="P137" s="6">
        <f t="shared" si="50"/>
        <v>33285174.828163803</v>
      </c>
      <c r="Q137" s="6">
        <f t="shared" si="51"/>
        <v>-1216430.47522382</v>
      </c>
      <c r="R137" s="6">
        <f t="shared" si="52"/>
        <v>1843631.2056422918</v>
      </c>
      <c r="S137" s="6">
        <f t="shared" ca="1" si="53"/>
        <v>109644.38617960055</v>
      </c>
      <c r="T137" s="6">
        <f t="shared" ca="1" si="54"/>
        <v>0</v>
      </c>
      <c r="U137" s="6">
        <f t="shared" ca="1" si="46"/>
        <v>28489553.927952994</v>
      </c>
    </row>
    <row r="138" spans="1:21" x14ac:dyDescent="0.25">
      <c r="A138" s="208">
        <v>45413</v>
      </c>
      <c r="B138">
        <f t="shared" si="44"/>
        <v>5</v>
      </c>
      <c r="C138">
        <f t="shared" si="45"/>
        <v>2024</v>
      </c>
      <c r="D138" s="6"/>
      <c r="E138" s="7">
        <f t="shared" ca="1" si="55"/>
        <v>165.202</v>
      </c>
      <c r="F138" s="7">
        <f t="shared" ca="1" si="55"/>
        <v>2.7889999999999997</v>
      </c>
      <c r="G138">
        <f t="shared" si="40"/>
        <v>31</v>
      </c>
      <c r="H138">
        <f t="shared" si="41"/>
        <v>1</v>
      </c>
      <c r="I138">
        <f t="shared" si="42"/>
        <v>89</v>
      </c>
      <c r="J138" s="7">
        <f t="shared" ca="1" si="34"/>
        <v>41.3005</v>
      </c>
      <c r="K138" s="7">
        <f t="shared" ca="1" si="35"/>
        <v>0.69724999999999993</v>
      </c>
      <c r="L138">
        <f t="shared" si="43"/>
        <v>0.25</v>
      </c>
      <c r="M138" s="6">
        <f t="shared" si="47"/>
        <v>-10906973.1106552</v>
      </c>
      <c r="N138" s="6">
        <f t="shared" ca="1" si="48"/>
        <v>2364141.4335290403</v>
      </c>
      <c r="O138" s="6">
        <f t="shared" ca="1" si="49"/>
        <v>71452.260451288064</v>
      </c>
      <c r="P138" s="6">
        <f t="shared" si="50"/>
        <v>34394680.655769259</v>
      </c>
      <c r="Q138" s="6">
        <f t="shared" si="51"/>
        <v>-1216430.47522382</v>
      </c>
      <c r="R138" s="6">
        <f t="shared" si="52"/>
        <v>1864581.5602518634</v>
      </c>
      <c r="S138" s="6">
        <f t="shared" ca="1" si="53"/>
        <v>48230.438958364604</v>
      </c>
      <c r="T138" s="6">
        <f t="shared" ca="1" si="54"/>
        <v>14683.321685690722</v>
      </c>
      <c r="U138" s="6">
        <f t="shared" ca="1" si="46"/>
        <v>26634366.084766485</v>
      </c>
    </row>
    <row r="139" spans="1:21" x14ac:dyDescent="0.25">
      <c r="A139" s="208">
        <v>45444</v>
      </c>
      <c r="B139">
        <f t="shared" si="44"/>
        <v>6</v>
      </c>
      <c r="C139">
        <f t="shared" si="45"/>
        <v>2024</v>
      </c>
      <c r="D139" s="6"/>
      <c r="E139" s="7">
        <f t="shared" ca="1" si="55"/>
        <v>32.520000000000003</v>
      </c>
      <c r="F139" s="7">
        <f t="shared" ca="1" si="55"/>
        <v>24.911999999999999</v>
      </c>
      <c r="G139">
        <f t="shared" si="40"/>
        <v>30</v>
      </c>
      <c r="H139">
        <f t="shared" si="41"/>
        <v>0</v>
      </c>
      <c r="I139">
        <f t="shared" si="42"/>
        <v>90</v>
      </c>
      <c r="J139" s="7">
        <f t="shared" ca="1" si="34"/>
        <v>8.1300000000000008</v>
      </c>
      <c r="K139" s="7">
        <f t="shared" ca="1" si="35"/>
        <v>6.2279999999999998</v>
      </c>
      <c r="L139">
        <f t="shared" si="43"/>
        <v>0.25</v>
      </c>
      <c r="M139" s="6">
        <f t="shared" si="47"/>
        <v>-10906973.1106552</v>
      </c>
      <c r="N139" s="6">
        <f t="shared" ca="1" si="48"/>
        <v>465381.04513483128</v>
      </c>
      <c r="O139" s="6">
        <f t="shared" ca="1" si="49"/>
        <v>638228.2941421615</v>
      </c>
      <c r="P139" s="6">
        <f t="shared" si="50"/>
        <v>33285174.828163803</v>
      </c>
      <c r="Q139" s="6">
        <f t="shared" si="51"/>
        <v>0</v>
      </c>
      <c r="R139" s="6">
        <f t="shared" si="52"/>
        <v>1885531.9148614348</v>
      </c>
      <c r="S139" s="6">
        <f t="shared" ca="1" si="53"/>
        <v>9494.1579092627035</v>
      </c>
      <c r="T139" s="6">
        <f t="shared" ca="1" si="54"/>
        <v>131154.86189814532</v>
      </c>
      <c r="U139" s="6">
        <f t="shared" ca="1" si="46"/>
        <v>25507991.991454437</v>
      </c>
    </row>
    <row r="140" spans="1:21" x14ac:dyDescent="0.25">
      <c r="A140" s="208">
        <v>45474</v>
      </c>
      <c r="B140">
        <f t="shared" si="44"/>
        <v>7</v>
      </c>
      <c r="C140">
        <f t="shared" si="45"/>
        <v>2024</v>
      </c>
      <c r="D140" s="6"/>
      <c r="E140" s="7">
        <f t="shared" ca="1" si="55"/>
        <v>2.27</v>
      </c>
      <c r="F140" s="7">
        <f t="shared" ca="1" si="55"/>
        <v>79.77000000000001</v>
      </c>
      <c r="G140">
        <f t="shared" si="40"/>
        <v>31</v>
      </c>
      <c r="H140">
        <f t="shared" si="41"/>
        <v>0</v>
      </c>
      <c r="I140">
        <f t="shared" si="42"/>
        <v>91</v>
      </c>
      <c r="J140" s="7">
        <f t="shared" ca="1" si="34"/>
        <v>0.5675</v>
      </c>
      <c r="K140" s="7">
        <f t="shared" ca="1" si="35"/>
        <v>19.942500000000003</v>
      </c>
      <c r="L140">
        <f t="shared" si="43"/>
        <v>0.25</v>
      </c>
      <c r="M140" s="6">
        <f t="shared" si="47"/>
        <v>-10906973.1106552</v>
      </c>
      <c r="N140" s="6">
        <f t="shared" ca="1" si="48"/>
        <v>32485.085253876598</v>
      </c>
      <c r="O140" s="6">
        <f t="shared" ca="1" si="49"/>
        <v>2043652.4977408571</v>
      </c>
      <c r="P140" s="6">
        <f t="shared" si="50"/>
        <v>34394680.655769259</v>
      </c>
      <c r="Q140" s="6">
        <f t="shared" si="51"/>
        <v>0</v>
      </c>
      <c r="R140" s="6">
        <f t="shared" si="52"/>
        <v>1906482.2694710065</v>
      </c>
      <c r="S140" s="6">
        <f t="shared" ca="1" si="53"/>
        <v>662.72258468715665</v>
      </c>
      <c r="T140" s="6">
        <f t="shared" ca="1" si="54"/>
        <v>419967.21795179247</v>
      </c>
      <c r="U140" s="6">
        <f t="shared" ca="1" si="46"/>
        <v>27890957.338116277</v>
      </c>
    </row>
    <row r="141" spans="1:21" x14ac:dyDescent="0.25">
      <c r="A141" s="208">
        <v>45505</v>
      </c>
      <c r="B141">
        <f t="shared" si="44"/>
        <v>8</v>
      </c>
      <c r="C141">
        <f t="shared" si="45"/>
        <v>2024</v>
      </c>
      <c r="D141" s="6"/>
      <c r="E141" s="7">
        <f t="shared" ca="1" si="55"/>
        <v>5.9399999999999995</v>
      </c>
      <c r="F141" s="7">
        <f t="shared" ca="1" si="55"/>
        <v>61.306000000000004</v>
      </c>
      <c r="G141">
        <f t="shared" si="40"/>
        <v>31</v>
      </c>
      <c r="H141">
        <f t="shared" si="41"/>
        <v>0</v>
      </c>
      <c r="I141">
        <f t="shared" si="42"/>
        <v>92</v>
      </c>
      <c r="J141" s="7">
        <f t="shared" ca="1" si="34"/>
        <v>1.4849999999999999</v>
      </c>
      <c r="K141" s="7">
        <f t="shared" ca="1" si="35"/>
        <v>15.326500000000001</v>
      </c>
      <c r="L141">
        <f t="shared" si="43"/>
        <v>0.25</v>
      </c>
      <c r="M141" s="6">
        <f t="shared" si="47"/>
        <v>-10906973.1106552</v>
      </c>
      <c r="N141" s="6">
        <f t="shared" ca="1" si="48"/>
        <v>85005.024849351088</v>
      </c>
      <c r="O141" s="6">
        <f t="shared" ca="1" si="49"/>
        <v>1570617.5257177006</v>
      </c>
      <c r="P141" s="6">
        <f t="shared" si="50"/>
        <v>34394680.655769259</v>
      </c>
      <c r="Q141" s="6">
        <f t="shared" si="51"/>
        <v>0</v>
      </c>
      <c r="R141" s="6">
        <f t="shared" si="52"/>
        <v>1927432.6240805779</v>
      </c>
      <c r="S141" s="6">
        <f t="shared" ca="1" si="53"/>
        <v>1734.1727546439251</v>
      </c>
      <c r="T141" s="6">
        <f t="shared" ca="1" si="54"/>
        <v>322759.31131694355</v>
      </c>
      <c r="U141" s="6">
        <f t="shared" ca="1" si="46"/>
        <v>27395256.203833275</v>
      </c>
    </row>
    <row r="142" spans="1:21" x14ac:dyDescent="0.25">
      <c r="A142" s="208">
        <v>45536</v>
      </c>
      <c r="B142">
        <f t="shared" si="44"/>
        <v>9</v>
      </c>
      <c r="C142">
        <f t="shared" si="45"/>
        <v>2024</v>
      </c>
      <c r="D142" s="6"/>
      <c r="E142" s="7">
        <f t="shared" ca="1" si="55"/>
        <v>65.792000000000002</v>
      </c>
      <c r="F142" s="7">
        <f t="shared" ca="1" si="55"/>
        <v>13.288</v>
      </c>
      <c r="G142">
        <f t="shared" si="40"/>
        <v>30</v>
      </c>
      <c r="H142">
        <f t="shared" si="41"/>
        <v>0</v>
      </c>
      <c r="I142">
        <f t="shared" si="42"/>
        <v>93</v>
      </c>
      <c r="J142" s="7">
        <f t="shared" ca="1" si="34"/>
        <v>16.448</v>
      </c>
      <c r="K142" s="7">
        <f t="shared" ca="1" si="35"/>
        <v>3.3220000000000001</v>
      </c>
      <c r="L142">
        <f t="shared" si="43"/>
        <v>0.25</v>
      </c>
      <c r="M142" s="6">
        <f t="shared" si="47"/>
        <v>-10906973.1106552</v>
      </c>
      <c r="N142" s="6">
        <f t="shared" ca="1" si="48"/>
        <v>941523.66917314939</v>
      </c>
      <c r="O142" s="6">
        <f t="shared" ca="1" si="49"/>
        <v>340429.414441275</v>
      </c>
      <c r="P142" s="6">
        <f t="shared" si="50"/>
        <v>33285174.828163803</v>
      </c>
      <c r="Q142" s="6">
        <f t="shared" si="51"/>
        <v>0</v>
      </c>
      <c r="R142" s="6">
        <f t="shared" si="52"/>
        <v>1948382.9786901495</v>
      </c>
      <c r="S142" s="6">
        <f t="shared" ca="1" si="53"/>
        <v>19207.860921470226</v>
      </c>
      <c r="T142" s="6">
        <f t="shared" ca="1" si="54"/>
        <v>69957.683241110921</v>
      </c>
      <c r="U142" s="6">
        <f t="shared" ca="1" si="46"/>
        <v>25697703.323975757</v>
      </c>
    </row>
    <row r="143" spans="1:21" x14ac:dyDescent="0.25">
      <c r="A143" s="208">
        <v>45566</v>
      </c>
      <c r="B143">
        <f t="shared" si="44"/>
        <v>10</v>
      </c>
      <c r="C143">
        <f t="shared" si="45"/>
        <v>2024</v>
      </c>
      <c r="D143" s="6"/>
      <c r="E143" s="7">
        <f t="shared" ca="1" si="55"/>
        <v>253.88899999999998</v>
      </c>
      <c r="F143" s="7">
        <f t="shared" ca="1" si="55"/>
        <v>0.25</v>
      </c>
      <c r="G143">
        <f t="shared" si="40"/>
        <v>31</v>
      </c>
      <c r="H143">
        <f t="shared" si="41"/>
        <v>1</v>
      </c>
      <c r="I143">
        <f t="shared" si="42"/>
        <v>94</v>
      </c>
      <c r="J143" s="7">
        <f t="shared" ca="1" si="34"/>
        <v>63.472249999999995</v>
      </c>
      <c r="K143" s="7">
        <f t="shared" ca="1" si="35"/>
        <v>6.25E-2</v>
      </c>
      <c r="L143">
        <f t="shared" si="43"/>
        <v>0.25</v>
      </c>
      <c r="M143" s="6">
        <f t="shared" si="47"/>
        <v>-10906973.1106552</v>
      </c>
      <c r="N143" s="6">
        <f t="shared" ca="1" si="48"/>
        <v>3633306.5242385352</v>
      </c>
      <c r="O143" s="6">
        <f t="shared" ca="1" si="49"/>
        <v>6404.8279357554748</v>
      </c>
      <c r="P143" s="6">
        <f t="shared" si="50"/>
        <v>34394680.655769259</v>
      </c>
      <c r="Q143" s="6">
        <f t="shared" si="51"/>
        <v>-1216430.47522382</v>
      </c>
      <c r="R143" s="6">
        <f t="shared" si="52"/>
        <v>1969333.3332997209</v>
      </c>
      <c r="S143" s="6">
        <f t="shared" ca="1" si="53"/>
        <v>74122.455640368935</v>
      </c>
      <c r="T143" s="6">
        <f t="shared" ca="1" si="54"/>
        <v>1316.1815781364937</v>
      </c>
      <c r="U143" s="6">
        <f t="shared" ca="1" si="46"/>
        <v>27955760.392582756</v>
      </c>
    </row>
    <row r="144" spans="1:21" x14ac:dyDescent="0.25">
      <c r="A144" s="208">
        <v>45597</v>
      </c>
      <c r="B144">
        <f t="shared" si="44"/>
        <v>11</v>
      </c>
      <c r="C144">
        <f t="shared" si="45"/>
        <v>2024</v>
      </c>
      <c r="D144" s="6"/>
      <c r="E144" s="7">
        <f t="shared" ca="1" si="55"/>
        <v>481.9380000000001</v>
      </c>
      <c r="F144" s="7">
        <f t="shared" ca="1" si="55"/>
        <v>0</v>
      </c>
      <c r="G144">
        <f t="shared" si="40"/>
        <v>30</v>
      </c>
      <c r="H144">
        <f t="shared" si="41"/>
        <v>1</v>
      </c>
      <c r="I144">
        <f t="shared" si="42"/>
        <v>95</v>
      </c>
      <c r="J144" s="7">
        <f t="shared" ca="1" si="34"/>
        <v>120.48450000000003</v>
      </c>
      <c r="K144" s="7">
        <f t="shared" ca="1" si="35"/>
        <v>0</v>
      </c>
      <c r="L144">
        <f t="shared" si="43"/>
        <v>0.25</v>
      </c>
      <c r="M144" s="6">
        <f t="shared" si="47"/>
        <v>-10906973.1106552</v>
      </c>
      <c r="N144" s="6">
        <f t="shared" ca="1" si="48"/>
        <v>6896826.8797721509</v>
      </c>
      <c r="O144" s="6">
        <f t="shared" ca="1" si="49"/>
        <v>0</v>
      </c>
      <c r="P144" s="6">
        <f t="shared" si="50"/>
        <v>33285174.828163803</v>
      </c>
      <c r="Q144" s="6">
        <f t="shared" si="51"/>
        <v>-1216430.47522382</v>
      </c>
      <c r="R144" s="6">
        <f t="shared" si="52"/>
        <v>1990283.6879092925</v>
      </c>
      <c r="S144" s="6">
        <f t="shared" ca="1" si="53"/>
        <v>140700.96784976166</v>
      </c>
      <c r="T144" s="6">
        <f t="shared" ca="1" si="54"/>
        <v>0</v>
      </c>
      <c r="U144" s="6">
        <f t="shared" ca="1" si="46"/>
        <v>30189582.77781599</v>
      </c>
    </row>
    <row r="145" spans="1:25" x14ac:dyDescent="0.25">
      <c r="A145" s="208">
        <v>45627</v>
      </c>
      <c r="B145">
        <f t="shared" si="44"/>
        <v>12</v>
      </c>
      <c r="C145">
        <f t="shared" si="45"/>
        <v>2024</v>
      </c>
      <c r="D145" s="6"/>
      <c r="E145" s="7">
        <f t="shared" ca="1" si="55"/>
        <v>721.0150000000001</v>
      </c>
      <c r="F145" s="7">
        <f t="shared" ca="1" si="55"/>
        <v>0</v>
      </c>
      <c r="G145">
        <f t="shared" si="40"/>
        <v>31</v>
      </c>
      <c r="H145">
        <f t="shared" si="41"/>
        <v>0</v>
      </c>
      <c r="I145">
        <f t="shared" si="42"/>
        <v>96</v>
      </c>
      <c r="J145" s="7">
        <f t="shared" ca="1" si="34"/>
        <v>180.25375000000003</v>
      </c>
      <c r="K145" s="7">
        <f t="shared" ca="1" si="35"/>
        <v>0</v>
      </c>
      <c r="L145">
        <f t="shared" si="43"/>
        <v>0.25</v>
      </c>
      <c r="M145" s="6">
        <f t="shared" si="47"/>
        <v>-10906973.1106552</v>
      </c>
      <c r="N145" s="6">
        <f t="shared" ca="1" si="48"/>
        <v>10318164.64507658</v>
      </c>
      <c r="O145" s="6">
        <f t="shared" ca="1" si="49"/>
        <v>0</v>
      </c>
      <c r="P145" s="6">
        <f t="shared" si="50"/>
        <v>34394680.655769259</v>
      </c>
      <c r="Q145" s="6">
        <f t="shared" si="51"/>
        <v>0</v>
      </c>
      <c r="R145" s="6">
        <f t="shared" si="52"/>
        <v>2011234.0425188639</v>
      </c>
      <c r="S145" s="6">
        <f t="shared" ca="1" si="53"/>
        <v>210499.0856379781</v>
      </c>
      <c r="T145" s="6">
        <f t="shared" ca="1" si="54"/>
        <v>0</v>
      </c>
      <c r="U145" s="6">
        <f t="shared" ca="1" si="46"/>
        <v>36027605.318347484</v>
      </c>
    </row>
    <row r="146" spans="1:25" x14ac:dyDescent="0.25">
      <c r="P146" s="6"/>
      <c r="Q146" s="6"/>
      <c r="R146" s="6"/>
    </row>
    <row r="149" spans="1:25" x14ac:dyDescent="0.25">
      <c r="U149" s="6"/>
      <c r="X149" s="6"/>
      <c r="Y149" s="14"/>
    </row>
    <row r="150" spans="1:25" x14ac:dyDescent="0.25">
      <c r="U150" s="6"/>
      <c r="X150" s="6"/>
      <c r="Y150" s="14"/>
    </row>
    <row r="151" spans="1:25" x14ac:dyDescent="0.25">
      <c r="U151" s="6"/>
      <c r="X151" s="6"/>
      <c r="Y151" s="14"/>
    </row>
    <row r="152" spans="1:25" x14ac:dyDescent="0.25">
      <c r="U152" s="6"/>
      <c r="X152" s="6"/>
      <c r="Y152" s="14"/>
    </row>
    <row r="153" spans="1:25" x14ac:dyDescent="0.25">
      <c r="U153" s="6"/>
      <c r="X153" s="6"/>
      <c r="Y153" s="14"/>
    </row>
    <row r="154" spans="1:25" x14ac:dyDescent="0.25">
      <c r="U154" s="6"/>
      <c r="X154" s="6"/>
      <c r="Y154" s="14"/>
    </row>
    <row r="155" spans="1:25" x14ac:dyDescent="0.25">
      <c r="U155" s="6"/>
      <c r="X155" s="6"/>
      <c r="Y155" s="14"/>
    </row>
    <row r="156" spans="1:25" x14ac:dyDescent="0.25">
      <c r="U156" s="6"/>
      <c r="X156" s="6"/>
      <c r="Y156" s="14"/>
    </row>
    <row r="157" spans="1:25" x14ac:dyDescent="0.25">
      <c r="U157" s="6"/>
      <c r="X157" s="6"/>
      <c r="Y157" s="14"/>
    </row>
    <row r="158" spans="1:25" x14ac:dyDescent="0.25">
      <c r="U158" s="6"/>
      <c r="X158" s="6"/>
      <c r="Y158" s="14"/>
    </row>
    <row r="159" spans="1:25" x14ac:dyDescent="0.25">
      <c r="U159" s="6"/>
      <c r="X159" s="6"/>
      <c r="Y159" s="14"/>
    </row>
    <row r="160" spans="1:25" x14ac:dyDescent="0.25">
      <c r="U160" s="6"/>
      <c r="X160" s="6"/>
      <c r="Y160" s="14"/>
    </row>
    <row r="161" spans="21:25" x14ac:dyDescent="0.25">
      <c r="X161" s="6"/>
      <c r="Y161" s="14"/>
    </row>
    <row r="162" spans="21:25" x14ac:dyDescent="0.25">
      <c r="U162" s="6"/>
      <c r="X162" s="6"/>
      <c r="Y162" s="14"/>
    </row>
    <row r="163" spans="21:25" x14ac:dyDescent="0.25">
      <c r="U163" s="6"/>
      <c r="X163" s="6"/>
      <c r="Y163" s="14"/>
    </row>
    <row r="164" spans="21:25" x14ac:dyDescent="0.25">
      <c r="U164" s="6"/>
      <c r="X164" s="6"/>
      <c r="Y164" s="14"/>
    </row>
    <row r="165" spans="21:25" x14ac:dyDescent="0.25">
      <c r="U165" s="6"/>
      <c r="X165" s="6"/>
      <c r="Y165" s="14"/>
    </row>
    <row r="166" spans="21:25" x14ac:dyDescent="0.25">
      <c r="U166" s="6"/>
      <c r="X166" s="6"/>
      <c r="Y166" s="14"/>
    </row>
    <row r="167" spans="21:25" x14ac:dyDescent="0.25">
      <c r="U167" s="6"/>
      <c r="X167" s="6"/>
      <c r="Y167" s="14"/>
    </row>
    <row r="168" spans="21:25" x14ac:dyDescent="0.25">
      <c r="U168" s="6"/>
      <c r="X168" s="6"/>
      <c r="Y168" s="14"/>
    </row>
    <row r="169" spans="21:25" x14ac:dyDescent="0.25">
      <c r="U169" s="6"/>
      <c r="X169" s="6"/>
      <c r="Y169" s="14"/>
    </row>
    <row r="170" spans="21:25" x14ac:dyDescent="0.25">
      <c r="U170" s="6"/>
      <c r="X170" s="6"/>
      <c r="Y170" s="14"/>
    </row>
    <row r="171" spans="21:25" x14ac:dyDescent="0.25">
      <c r="U171" s="6"/>
      <c r="X171" s="6"/>
      <c r="Y171" s="14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44BAE-1684-4AED-9E07-4E4D47B5EB02}">
  <sheetPr codeName="Sheet21"/>
  <dimension ref="A1:U145"/>
  <sheetViews>
    <sheetView workbookViewId="0">
      <selection activeCell="R16" sqref="R16:T20"/>
    </sheetView>
  </sheetViews>
  <sheetFormatPr defaultRowHeight="15" x14ac:dyDescent="0.25"/>
  <cols>
    <col min="1" max="1" width="12.28515625" customWidth="1"/>
    <col min="4" max="4" width="16.85546875" customWidth="1"/>
    <col min="7" max="7" width="9.5703125" bestFit="1" customWidth="1"/>
    <col min="10" max="12" width="13.28515625" bestFit="1" customWidth="1"/>
    <col min="13" max="13" width="12.140625" customWidth="1"/>
    <col min="14" max="14" width="12.140625" bestFit="1" customWidth="1"/>
    <col min="15" max="15" width="14.42578125" bestFit="1" customWidth="1"/>
    <col min="19" max="19" width="18.7109375" bestFit="1" customWidth="1"/>
  </cols>
  <sheetData>
    <row r="1" spans="1:21" x14ac:dyDescent="0.25">
      <c r="A1" t="s">
        <v>0</v>
      </c>
      <c r="B1" t="s">
        <v>28</v>
      </c>
      <c r="C1" t="s">
        <v>29</v>
      </c>
      <c r="D1" s="6" t="str">
        <f>'Monthly Data'!I1</f>
        <v>TB_GSlt50kWh_NoCDM</v>
      </c>
      <c r="E1" t="str">
        <f>'Monthly Data'!BA1</f>
        <v>TB_HDD14</v>
      </c>
      <c r="F1" t="str">
        <f>'Monthly Data'!AZ1</f>
        <v>TB_CDD16</v>
      </c>
      <c r="G1" t="str">
        <f>'Monthly Data'!J1</f>
        <v>TB_GSlt50Cust</v>
      </c>
      <c r="H1" t="str">
        <f>'Monthly Data'!DM1</f>
        <v>COVID_AM</v>
      </c>
      <c r="J1" t="s">
        <v>50</v>
      </c>
      <c r="K1" t="str">
        <f>E1</f>
        <v>TB_HDD14</v>
      </c>
      <c r="L1" t="str">
        <f>F1</f>
        <v>TB_CDD16</v>
      </c>
      <c r="M1" t="str">
        <f>G1</f>
        <v>TB_GSlt50Cust</v>
      </c>
      <c r="N1" t="str">
        <f>H1</f>
        <v>COVID_AM</v>
      </c>
      <c r="O1" t="s">
        <v>51</v>
      </c>
    </row>
    <row r="2" spans="1:21" x14ac:dyDescent="0.25">
      <c r="A2" s="208">
        <v>41275</v>
      </c>
      <c r="B2">
        <f t="shared" ref="B2:B53" si="0">MONTH(A2)</f>
        <v>1</v>
      </c>
      <c r="C2">
        <f t="shared" ref="C2:C53" si="1">YEAR(A2)</f>
        <v>2013</v>
      </c>
      <c r="D2" s="6">
        <f>'Monthly Data'!I2</f>
        <v>14063470.954466397</v>
      </c>
      <c r="E2" s="242">
        <f ca="1">'Weather Thunder Bay'!BP38</f>
        <v>837.61799999999982</v>
      </c>
      <c r="F2" s="242">
        <f ca="1">'Weather Thunder Bay'!BC38</f>
        <v>0</v>
      </c>
      <c r="G2">
        <f>'Monthly Data'!J2</f>
        <v>4529.359327528211</v>
      </c>
      <c r="H2">
        <f>'Monthly Data'!DM2</f>
        <v>0</v>
      </c>
      <c r="J2" s="6">
        <f t="shared" ref="J2:J33" si="2">$R$9</f>
        <v>-36945454.187088698</v>
      </c>
      <c r="K2" s="6">
        <f ca="1">E2*$R$10</f>
        <v>4546853.7547346326</v>
      </c>
      <c r="L2" s="6">
        <f ca="1">F2*$R$11</f>
        <v>0</v>
      </c>
      <c r="M2" s="6">
        <f t="shared" ref="M2:M33" si="3">G2*$R$12</f>
        <v>45873799.401588038</v>
      </c>
      <c r="N2" s="6">
        <f t="shared" ref="N2:N33" si="4">H2*$R$13</f>
        <v>0</v>
      </c>
      <c r="O2" s="6">
        <f t="shared" ref="O2:O54" ca="1" si="5">SUM(J2:N2)</f>
        <v>13475198.969233971</v>
      </c>
    </row>
    <row r="3" spans="1:21" x14ac:dyDescent="0.25">
      <c r="A3" s="208">
        <v>41306</v>
      </c>
      <c r="B3">
        <f t="shared" si="0"/>
        <v>2</v>
      </c>
      <c r="C3">
        <f t="shared" si="1"/>
        <v>2013</v>
      </c>
      <c r="D3" s="6">
        <f>'Monthly Data'!I3</f>
        <v>12593990.544466389</v>
      </c>
      <c r="E3" s="242">
        <f ca="1">'Weather Thunder Bay'!BP39</f>
        <v>788.83799999999997</v>
      </c>
      <c r="F3" s="242">
        <f ca="1">'Weather Thunder Bay'!BC39</f>
        <v>0</v>
      </c>
      <c r="G3">
        <f>'Monthly Data'!J3</f>
        <v>4533.5380995008672</v>
      </c>
      <c r="H3">
        <f>'Monthly Data'!DM3</f>
        <v>0</v>
      </c>
      <c r="J3" s="6">
        <f t="shared" si="2"/>
        <v>-36945454.187088698</v>
      </c>
      <c r="K3" s="6">
        <f t="shared" ref="K3:K66" ca="1" si="6">E3*$R$10</f>
        <v>4282060.5839145752</v>
      </c>
      <c r="L3" s="6">
        <f t="shared" ref="L3:L66" ca="1" si="7">F3*$R$11</f>
        <v>0</v>
      </c>
      <c r="M3" s="6">
        <f t="shared" si="3"/>
        <v>45916122.417572558</v>
      </c>
      <c r="N3" s="6">
        <f t="shared" si="4"/>
        <v>0</v>
      </c>
      <c r="O3" s="6">
        <f t="shared" ca="1" si="5"/>
        <v>13252728.814398434</v>
      </c>
    </row>
    <row r="4" spans="1:21" x14ac:dyDescent="0.25">
      <c r="A4" s="208">
        <v>41334</v>
      </c>
      <c r="B4">
        <f t="shared" si="0"/>
        <v>3</v>
      </c>
      <c r="C4">
        <f t="shared" si="1"/>
        <v>2013</v>
      </c>
      <c r="D4" s="6">
        <f>'Monthly Data'!I4</f>
        <v>12631237.844466392</v>
      </c>
      <c r="E4" s="242">
        <f ca="1">'Weather Thunder Bay'!BP40</f>
        <v>598.91799999999989</v>
      </c>
      <c r="F4" s="242">
        <f ca="1">'Weather Thunder Bay'!BC40</f>
        <v>0</v>
      </c>
      <c r="G4">
        <f>'Monthly Data'!J4</f>
        <v>4537.7168714735235</v>
      </c>
      <c r="H4">
        <f>'Monthly Data'!DM4</f>
        <v>0</v>
      </c>
      <c r="J4" s="6">
        <f t="shared" si="2"/>
        <v>-36945454.187088698</v>
      </c>
      <c r="K4" s="6">
        <f t="shared" ca="1" si="6"/>
        <v>3251115.134916103</v>
      </c>
      <c r="L4" s="6">
        <f t="shared" ca="1" si="7"/>
        <v>0</v>
      </c>
      <c r="M4" s="6">
        <f t="shared" si="3"/>
        <v>45958445.433557078</v>
      </c>
      <c r="N4" s="6">
        <f t="shared" si="4"/>
        <v>0</v>
      </c>
      <c r="O4" s="6">
        <f t="shared" ca="1" si="5"/>
        <v>12264106.381384484</v>
      </c>
      <c r="Q4" t="s">
        <v>411</v>
      </c>
    </row>
    <row r="5" spans="1:21" x14ac:dyDescent="0.25">
      <c r="A5" s="208">
        <v>41365</v>
      </c>
      <c r="B5">
        <f t="shared" si="0"/>
        <v>4</v>
      </c>
      <c r="C5">
        <f t="shared" si="1"/>
        <v>2013</v>
      </c>
      <c r="D5" s="6">
        <f>'Monthly Data'!I5</f>
        <v>11229897.434466371</v>
      </c>
      <c r="E5" s="242">
        <f ca="1">'Weather Thunder Bay'!BP41</f>
        <v>375.56100000000004</v>
      </c>
      <c r="F5" s="242">
        <f ca="1">'Weather Thunder Bay'!BC41</f>
        <v>0</v>
      </c>
      <c r="G5">
        <f>'Monthly Data'!J5</f>
        <v>4541.8956434461797</v>
      </c>
      <c r="H5">
        <f>'Monthly Data'!DM5</f>
        <v>0</v>
      </c>
      <c r="J5" s="6">
        <f t="shared" si="2"/>
        <v>-36945454.187088698</v>
      </c>
      <c r="K5" s="6">
        <f t="shared" ca="1" si="6"/>
        <v>2038663.1411716244</v>
      </c>
      <c r="L5" s="6">
        <f t="shared" ca="1" si="7"/>
        <v>0</v>
      </c>
      <c r="M5" s="6">
        <f t="shared" si="3"/>
        <v>46000768.449541599</v>
      </c>
      <c r="N5" s="6">
        <f t="shared" si="4"/>
        <v>0</v>
      </c>
      <c r="O5" s="6">
        <f t="shared" ca="1" si="5"/>
        <v>11093977.403624527</v>
      </c>
      <c r="Q5" t="s">
        <v>361</v>
      </c>
    </row>
    <row r="6" spans="1:21" x14ac:dyDescent="0.25">
      <c r="A6" s="208">
        <v>41395</v>
      </c>
      <c r="B6">
        <f t="shared" si="0"/>
        <v>5</v>
      </c>
      <c r="C6">
        <f t="shared" si="1"/>
        <v>2013</v>
      </c>
      <c r="D6" s="6">
        <f>'Monthly Data'!I6</f>
        <v>10514335.94446641</v>
      </c>
      <c r="E6" s="242">
        <f ca="1">'Weather Thunder Bay'!BP42</f>
        <v>165.202</v>
      </c>
      <c r="F6" s="242">
        <f ca="1">'Weather Thunder Bay'!BC42</f>
        <v>2.7889999999999997</v>
      </c>
      <c r="G6">
        <f>'Monthly Data'!J6</f>
        <v>4546.074415418836</v>
      </c>
      <c r="H6">
        <f>'Monthly Data'!DM6</f>
        <v>0</v>
      </c>
      <c r="J6" s="6">
        <f t="shared" si="2"/>
        <v>-36945454.187088698</v>
      </c>
      <c r="K6" s="6">
        <f t="shared" ca="1" si="6"/>
        <v>896768.37650297733</v>
      </c>
      <c r="L6" s="6">
        <f t="shared" ca="1" si="7"/>
        <v>54426.920783530593</v>
      </c>
      <c r="M6" s="6">
        <f t="shared" si="3"/>
        <v>46043091.465526119</v>
      </c>
      <c r="N6" s="6">
        <f t="shared" si="4"/>
        <v>0</v>
      </c>
      <c r="O6" s="6">
        <f t="shared" ca="1" si="5"/>
        <v>10048832.575723924</v>
      </c>
      <c r="Q6" t="s">
        <v>414</v>
      </c>
    </row>
    <row r="7" spans="1:21" x14ac:dyDescent="0.25">
      <c r="A7" s="208">
        <v>41426</v>
      </c>
      <c r="B7">
        <f t="shared" si="0"/>
        <v>6</v>
      </c>
      <c r="C7">
        <f t="shared" si="1"/>
        <v>2013</v>
      </c>
      <c r="D7" s="6">
        <f>'Monthly Data'!I7</f>
        <v>9911695.3344663866</v>
      </c>
      <c r="E7" s="242">
        <f ca="1">'Weather Thunder Bay'!BP43</f>
        <v>32.520000000000003</v>
      </c>
      <c r="F7" s="242">
        <f ca="1">'Weather Thunder Bay'!BC43</f>
        <v>24.911999999999999</v>
      </c>
      <c r="G7">
        <f>'Monthly Data'!J7</f>
        <v>4550.2531873914922</v>
      </c>
      <c r="H7">
        <f>'Monthly Data'!DM7</f>
        <v>0</v>
      </c>
      <c r="J7" s="6">
        <f t="shared" si="2"/>
        <v>-36945454.187088698</v>
      </c>
      <c r="K7" s="6">
        <f t="shared" ca="1" si="6"/>
        <v>176528.78054670538</v>
      </c>
      <c r="L7" s="6">
        <f t="shared" ca="1" si="7"/>
        <v>486153.98012166162</v>
      </c>
      <c r="M7" s="6">
        <f t="shared" si="3"/>
        <v>46085414.481510639</v>
      </c>
      <c r="N7" s="6">
        <f t="shared" si="4"/>
        <v>0</v>
      </c>
      <c r="O7" s="6">
        <f t="shared" ca="1" si="5"/>
        <v>9802643.0550903082</v>
      </c>
    </row>
    <row r="8" spans="1:21" x14ac:dyDescent="0.25">
      <c r="A8" s="208">
        <v>41456</v>
      </c>
      <c r="B8">
        <f t="shared" si="0"/>
        <v>7</v>
      </c>
      <c r="C8">
        <f t="shared" si="1"/>
        <v>2013</v>
      </c>
      <c r="D8" s="6">
        <f>'Monthly Data'!I8</f>
        <v>10414020.254466401</v>
      </c>
      <c r="E8" s="242">
        <f ca="1">'Weather Thunder Bay'!BP44</f>
        <v>2.27</v>
      </c>
      <c r="F8" s="242">
        <f ca="1">'Weather Thunder Bay'!BC44</f>
        <v>79.77000000000001</v>
      </c>
      <c r="G8">
        <f>'Monthly Data'!J8</f>
        <v>4554.4319593641485</v>
      </c>
      <c r="H8">
        <f>'Monthly Data'!DM8</f>
        <v>0</v>
      </c>
      <c r="J8" s="6">
        <f t="shared" si="2"/>
        <v>-36945454.187088698</v>
      </c>
      <c r="K8" s="6">
        <f t="shared" ca="1" si="6"/>
        <v>12322.273426845672</v>
      </c>
      <c r="L8" s="6">
        <f t="shared" ca="1" si="7"/>
        <v>1556699.702725793</v>
      </c>
      <c r="M8" s="6">
        <f t="shared" si="3"/>
        <v>46127737.49749516</v>
      </c>
      <c r="N8" s="6">
        <f t="shared" si="4"/>
        <v>0</v>
      </c>
      <c r="O8" s="6">
        <f t="shared" ca="1" si="5"/>
        <v>10751305.286559097</v>
      </c>
      <c r="R8" t="s">
        <v>53</v>
      </c>
      <c r="S8" t="s">
        <v>54</v>
      </c>
      <c r="T8" t="s">
        <v>55</v>
      </c>
      <c r="U8" t="s">
        <v>56</v>
      </c>
    </row>
    <row r="9" spans="1:21" x14ac:dyDescent="0.25">
      <c r="A9" s="208">
        <v>41487</v>
      </c>
      <c r="B9">
        <f t="shared" si="0"/>
        <v>8</v>
      </c>
      <c r="C9">
        <f t="shared" si="1"/>
        <v>2013</v>
      </c>
      <c r="D9" s="6">
        <f>'Monthly Data'!I9</f>
        <v>10488884.114466378</v>
      </c>
      <c r="E9" s="242">
        <f ca="1">'Weather Thunder Bay'!BP45</f>
        <v>5.9399999999999995</v>
      </c>
      <c r="F9" s="242">
        <f ca="1">'Weather Thunder Bay'!BC45</f>
        <v>61.306000000000004</v>
      </c>
      <c r="G9">
        <f>'Monthly Data'!J9</f>
        <v>4558.6107313368047</v>
      </c>
      <c r="H9">
        <f>'Monthly Data'!DM9</f>
        <v>0</v>
      </c>
      <c r="J9" s="6">
        <f t="shared" si="2"/>
        <v>-36945454.187088698</v>
      </c>
      <c r="K9" s="6">
        <f t="shared" ca="1" si="6"/>
        <v>32244.186852626994</v>
      </c>
      <c r="L9" s="6">
        <f t="shared" ca="1" si="7"/>
        <v>1196377.4849606049</v>
      </c>
      <c r="M9" s="6">
        <f t="shared" si="3"/>
        <v>46170060.51347968</v>
      </c>
      <c r="N9" s="6">
        <f t="shared" si="4"/>
        <v>0</v>
      </c>
      <c r="O9" s="6">
        <f t="shared" ca="1" si="5"/>
        <v>10453227.998204216</v>
      </c>
      <c r="Q9" t="s">
        <v>50</v>
      </c>
      <c r="R9" s="6">
        <v>-36945454.187088698</v>
      </c>
      <c r="S9" s="61">
        <v>3050960.7351049799</v>
      </c>
      <c r="T9" s="74">
        <v>-12.1094492505219</v>
      </c>
      <c r="U9" s="203">
        <v>2.9225703522504599E-22</v>
      </c>
    </row>
    <row r="10" spans="1:21" x14ac:dyDescent="0.25">
      <c r="A10" s="208">
        <v>41518</v>
      </c>
      <c r="B10">
        <f t="shared" si="0"/>
        <v>9</v>
      </c>
      <c r="C10">
        <f t="shared" si="1"/>
        <v>2013</v>
      </c>
      <c r="D10" s="6">
        <f>'Monthly Data'!I10</f>
        <v>9917097.2744664121</v>
      </c>
      <c r="E10" s="242">
        <f ca="1">'Weather Thunder Bay'!BP46</f>
        <v>65.792000000000002</v>
      </c>
      <c r="F10" s="242">
        <f ca="1">'Weather Thunder Bay'!BC46</f>
        <v>13.288</v>
      </c>
      <c r="G10">
        <f>'Monthly Data'!J10</f>
        <v>4562.789503309461</v>
      </c>
      <c r="H10">
        <f>'Monthly Data'!DM10</f>
        <v>0</v>
      </c>
      <c r="J10" s="6">
        <f t="shared" si="2"/>
        <v>-36945454.187088698</v>
      </c>
      <c r="K10" s="6">
        <f t="shared" ca="1" si="6"/>
        <v>357139.65343569621</v>
      </c>
      <c r="L10" s="6">
        <f t="shared" ca="1" si="7"/>
        <v>259313.34649392421</v>
      </c>
      <c r="M10" s="6">
        <f t="shared" si="3"/>
        <v>46212383.5294642</v>
      </c>
      <c r="N10" s="6">
        <f t="shared" si="4"/>
        <v>0</v>
      </c>
      <c r="O10" s="6">
        <f t="shared" ca="1" si="5"/>
        <v>9883382.3423051238</v>
      </c>
      <c r="Q10" t="s">
        <v>345</v>
      </c>
      <c r="R10" s="6">
        <v>5428.31428495404</v>
      </c>
      <c r="S10" s="61">
        <v>105.99135243008099</v>
      </c>
      <c r="T10" s="74">
        <v>51.214690260084403</v>
      </c>
      <c r="U10" s="203">
        <v>5.22409682665531E-81</v>
      </c>
    </row>
    <row r="11" spans="1:21" x14ac:dyDescent="0.25">
      <c r="A11" s="208">
        <v>41548</v>
      </c>
      <c r="B11">
        <f t="shared" si="0"/>
        <v>10</v>
      </c>
      <c r="C11">
        <f t="shared" si="1"/>
        <v>2013</v>
      </c>
      <c r="D11" s="6">
        <f>'Monthly Data'!I11</f>
        <v>10570537.392078405</v>
      </c>
      <c r="E11" s="242">
        <f ca="1">'Weather Thunder Bay'!BP47</f>
        <v>253.88899999999998</v>
      </c>
      <c r="F11" s="242">
        <f ca="1">'Weather Thunder Bay'!BC47</f>
        <v>0.25</v>
      </c>
      <c r="G11">
        <f>'Monthly Data'!J11</f>
        <v>4566.9682752821172</v>
      </c>
      <c r="H11">
        <f>'Monthly Data'!DM11</f>
        <v>0</v>
      </c>
      <c r="J11" s="6">
        <f t="shared" si="2"/>
        <v>-36945454.187088698</v>
      </c>
      <c r="K11" s="6">
        <f t="shared" ca="1" si="6"/>
        <v>1378189.2854926961</v>
      </c>
      <c r="L11" s="6">
        <f t="shared" ca="1" si="7"/>
        <v>4878.7128705208497</v>
      </c>
      <c r="M11" s="6">
        <f t="shared" si="3"/>
        <v>46254706.54544872</v>
      </c>
      <c r="N11" s="6">
        <f t="shared" si="4"/>
        <v>0</v>
      </c>
      <c r="O11" s="6">
        <f t="shared" ca="1" si="5"/>
        <v>10692320.356723242</v>
      </c>
      <c r="Q11" t="s">
        <v>346</v>
      </c>
      <c r="R11" s="6">
        <v>19514.851482083399</v>
      </c>
      <c r="S11" s="61">
        <v>1234.79067311264</v>
      </c>
      <c r="T11" s="74">
        <v>15.8041779121078</v>
      </c>
      <c r="U11" s="203">
        <v>1.3337677747557701E-30</v>
      </c>
    </row>
    <row r="12" spans="1:21" x14ac:dyDescent="0.25">
      <c r="A12" s="208">
        <v>41579</v>
      </c>
      <c r="B12">
        <f t="shared" si="0"/>
        <v>11</v>
      </c>
      <c r="C12">
        <f t="shared" si="1"/>
        <v>2013</v>
      </c>
      <c r="D12" s="6">
        <f>'Monthly Data'!I12</f>
        <v>11966683.716854399</v>
      </c>
      <c r="E12" s="242">
        <f ca="1">'Weather Thunder Bay'!BP48</f>
        <v>481.9380000000001</v>
      </c>
      <c r="F12" s="242">
        <f ca="1">'Weather Thunder Bay'!BC48</f>
        <v>0</v>
      </c>
      <c r="G12">
        <f>'Monthly Data'!J12</f>
        <v>4571.1470472547735</v>
      </c>
      <c r="H12">
        <f>'Monthly Data'!DM12</f>
        <v>0</v>
      </c>
      <c r="J12" s="6">
        <f t="shared" si="2"/>
        <v>-36945454.187088698</v>
      </c>
      <c r="K12" s="6">
        <f t="shared" ca="1" si="6"/>
        <v>2616110.9298621807</v>
      </c>
      <c r="L12" s="6">
        <f t="shared" ca="1" si="7"/>
        <v>0</v>
      </c>
      <c r="M12" s="6">
        <f t="shared" si="3"/>
        <v>46297029.561433241</v>
      </c>
      <c r="N12" s="6">
        <f t="shared" si="4"/>
        <v>0</v>
      </c>
      <c r="O12" s="6">
        <f t="shared" ca="1" si="5"/>
        <v>11967686.304206721</v>
      </c>
      <c r="Q12" t="s">
        <v>260</v>
      </c>
      <c r="R12" s="6">
        <v>10128.0989394636</v>
      </c>
      <c r="S12" s="61">
        <v>660.82415465976203</v>
      </c>
      <c r="T12" s="74">
        <v>15.326466001652401</v>
      </c>
      <c r="U12" s="203">
        <v>1.47464508553083E-29</v>
      </c>
    </row>
    <row r="13" spans="1:21" x14ac:dyDescent="0.25">
      <c r="A13" s="208">
        <v>41609</v>
      </c>
      <c r="B13">
        <f t="shared" si="0"/>
        <v>12</v>
      </c>
      <c r="C13">
        <f t="shared" si="1"/>
        <v>2013</v>
      </c>
      <c r="D13" s="6">
        <f>'Monthly Data'!I13</f>
        <v>14488516.214466402</v>
      </c>
      <c r="E13" s="242">
        <f ca="1">'Weather Thunder Bay'!BP49</f>
        <v>721.0150000000001</v>
      </c>
      <c r="F13" s="242">
        <f ca="1">'Weather Thunder Bay'!BC49</f>
        <v>0</v>
      </c>
      <c r="G13">
        <f>'Monthly Data'!J13</f>
        <v>4575.3258192274297</v>
      </c>
      <c r="H13">
        <f>'Monthly Data'!DM13</f>
        <v>0</v>
      </c>
      <c r="J13" s="6">
        <f t="shared" si="2"/>
        <v>-36945454.187088698</v>
      </c>
      <c r="K13" s="6">
        <f t="shared" ca="1" si="6"/>
        <v>3913896.0241661374</v>
      </c>
      <c r="L13" s="6">
        <f t="shared" ca="1" si="7"/>
        <v>0</v>
      </c>
      <c r="M13" s="6">
        <f t="shared" si="3"/>
        <v>46339352.577417761</v>
      </c>
      <c r="N13" s="6">
        <f t="shared" si="4"/>
        <v>0</v>
      </c>
      <c r="O13" s="6">
        <f t="shared" ca="1" si="5"/>
        <v>13307794.4144952</v>
      </c>
      <c r="Q13" t="s">
        <v>215</v>
      </c>
      <c r="R13" s="6">
        <v>-1957124.40509553</v>
      </c>
      <c r="S13" s="61">
        <v>143212.35273518701</v>
      </c>
      <c r="T13" s="74">
        <v>-13.665891019292401</v>
      </c>
      <c r="U13" s="203">
        <v>7.6285760304865601E-26</v>
      </c>
    </row>
    <row r="14" spans="1:21" x14ac:dyDescent="0.25">
      <c r="A14" s="208">
        <v>41640</v>
      </c>
      <c r="B14">
        <f t="shared" si="0"/>
        <v>1</v>
      </c>
      <c r="C14">
        <f t="shared" si="1"/>
        <v>2014</v>
      </c>
      <c r="D14" s="6">
        <f>'Monthly Data'!I14</f>
        <v>15391200.409158656</v>
      </c>
      <c r="E14" s="7">
        <f t="shared" ref="E14:F33" ca="1" si="8">E2</f>
        <v>837.61799999999982</v>
      </c>
      <c r="F14" s="7">
        <f t="shared" ca="1" si="8"/>
        <v>0</v>
      </c>
      <c r="G14">
        <f>'Monthly Data'!J14</f>
        <v>4577.7100707044192</v>
      </c>
      <c r="H14">
        <f>'Monthly Data'!DM14</f>
        <v>0</v>
      </c>
      <c r="J14" s="6">
        <f t="shared" si="2"/>
        <v>-36945454.187088698</v>
      </c>
      <c r="K14" s="6">
        <f t="shared" ca="1" si="6"/>
        <v>4546853.7547346326</v>
      </c>
      <c r="L14" s="6">
        <f t="shared" ca="1" si="7"/>
        <v>0</v>
      </c>
      <c r="M14" s="6">
        <f t="shared" si="3"/>
        <v>46363500.512273267</v>
      </c>
      <c r="N14" s="6">
        <f t="shared" si="4"/>
        <v>0</v>
      </c>
      <c r="O14" s="6">
        <f t="shared" ca="1" si="5"/>
        <v>13964900.0799192</v>
      </c>
    </row>
    <row r="15" spans="1:21" x14ac:dyDescent="0.25">
      <c r="A15" s="208">
        <v>41671</v>
      </c>
      <c r="B15">
        <f t="shared" si="0"/>
        <v>2</v>
      </c>
      <c r="C15">
        <f t="shared" si="1"/>
        <v>2014</v>
      </c>
      <c r="D15" s="6">
        <f>'Monthly Data'!I15</f>
        <v>13508217.449158659</v>
      </c>
      <c r="E15" s="7">
        <f t="shared" ca="1" si="8"/>
        <v>788.83799999999997</v>
      </c>
      <c r="F15" s="7">
        <f t="shared" ca="1" si="8"/>
        <v>0</v>
      </c>
      <c r="G15">
        <f>'Monthly Data'!J15</f>
        <v>4580.0943221814086</v>
      </c>
      <c r="H15">
        <f>'Monthly Data'!DM15</f>
        <v>0</v>
      </c>
      <c r="J15" s="6">
        <f t="shared" si="2"/>
        <v>-36945454.187088698</v>
      </c>
      <c r="K15" s="6">
        <f t="shared" ca="1" si="6"/>
        <v>4282060.5839145752</v>
      </c>
      <c r="L15" s="6">
        <f t="shared" ca="1" si="7"/>
        <v>0</v>
      </c>
      <c r="M15" s="6">
        <f t="shared" si="3"/>
        <v>46387648.44712878</v>
      </c>
      <c r="N15" s="6">
        <f t="shared" si="4"/>
        <v>0</v>
      </c>
      <c r="O15" s="6">
        <f t="shared" ca="1" si="5"/>
        <v>13724254.843954656</v>
      </c>
      <c r="Q15" t="s">
        <v>145</v>
      </c>
    </row>
    <row r="16" spans="1:21" x14ac:dyDescent="0.25">
      <c r="A16" s="208">
        <v>41699</v>
      </c>
      <c r="B16">
        <f t="shared" si="0"/>
        <v>3</v>
      </c>
      <c r="C16">
        <f t="shared" si="1"/>
        <v>2014</v>
      </c>
      <c r="D16" s="6">
        <f>'Monthly Data'!I16</f>
        <v>13569784.539158652</v>
      </c>
      <c r="E16" s="7">
        <f t="shared" ca="1" si="8"/>
        <v>598.91799999999989</v>
      </c>
      <c r="F16" s="7">
        <f t="shared" ca="1" si="8"/>
        <v>0</v>
      </c>
      <c r="G16">
        <f>'Monthly Data'!J16</f>
        <v>4582.4785736583981</v>
      </c>
      <c r="H16">
        <f>'Monthly Data'!DM16</f>
        <v>0</v>
      </c>
      <c r="J16" s="6">
        <f t="shared" si="2"/>
        <v>-36945454.187088698</v>
      </c>
      <c r="K16" s="6">
        <f t="shared" ca="1" si="6"/>
        <v>3251115.134916103</v>
      </c>
      <c r="L16" s="6">
        <f t="shared" ca="1" si="7"/>
        <v>0</v>
      </c>
      <c r="M16" s="6">
        <f t="shared" si="3"/>
        <v>46411796.381984293</v>
      </c>
      <c r="N16" s="6">
        <f t="shared" si="4"/>
        <v>0</v>
      </c>
      <c r="O16" s="6">
        <f t="shared" ca="1" si="5"/>
        <v>12717457.3298117</v>
      </c>
      <c r="Q16" t="s">
        <v>58</v>
      </c>
      <c r="R16" s="6">
        <v>12003169.0840296</v>
      </c>
      <c r="S16" t="s">
        <v>59</v>
      </c>
      <c r="T16" s="204">
        <v>1526247.54688318</v>
      </c>
    </row>
    <row r="17" spans="1:20" x14ac:dyDescent="0.25">
      <c r="A17" s="208">
        <v>41730</v>
      </c>
      <c r="B17">
        <f t="shared" si="0"/>
        <v>4</v>
      </c>
      <c r="C17">
        <f t="shared" si="1"/>
        <v>2014</v>
      </c>
      <c r="D17" s="6">
        <f>'Monthly Data'!I17</f>
        <v>11392171.739158669</v>
      </c>
      <c r="E17" s="7">
        <f t="shared" ca="1" si="8"/>
        <v>375.56100000000004</v>
      </c>
      <c r="F17" s="7">
        <f t="shared" ca="1" si="8"/>
        <v>0</v>
      </c>
      <c r="G17">
        <f>'Monthly Data'!J17</f>
        <v>4584.8628251353875</v>
      </c>
      <c r="H17">
        <f>'Monthly Data'!DM17</f>
        <v>0</v>
      </c>
      <c r="J17" s="6">
        <f t="shared" si="2"/>
        <v>-36945454.187088698</v>
      </c>
      <c r="K17" s="6">
        <f t="shared" ca="1" si="6"/>
        <v>2038663.1411716244</v>
      </c>
      <c r="L17" s="6">
        <f t="shared" ca="1" si="7"/>
        <v>0</v>
      </c>
      <c r="M17" s="6">
        <f t="shared" si="3"/>
        <v>46435944.316839799</v>
      </c>
      <c r="N17" s="6">
        <f t="shared" si="4"/>
        <v>0</v>
      </c>
      <c r="O17" s="6">
        <f t="shared" ca="1" si="5"/>
        <v>11529153.270922728</v>
      </c>
      <c r="Q17" t="s">
        <v>60</v>
      </c>
      <c r="R17" s="204">
        <v>13171665351608</v>
      </c>
      <c r="S17" t="s">
        <v>61</v>
      </c>
      <c r="T17" s="204">
        <v>338432.00269591098</v>
      </c>
    </row>
    <row r="18" spans="1:20" x14ac:dyDescent="0.25">
      <c r="A18" s="208">
        <v>41760</v>
      </c>
      <c r="B18">
        <f t="shared" si="0"/>
        <v>5</v>
      </c>
      <c r="C18">
        <f t="shared" si="1"/>
        <v>2014</v>
      </c>
      <c r="D18" s="6">
        <f>'Monthly Data'!I18</f>
        <v>10805868.629158646</v>
      </c>
      <c r="E18" s="7">
        <f t="shared" ca="1" si="8"/>
        <v>165.202</v>
      </c>
      <c r="F18" s="7">
        <f t="shared" ca="1" si="8"/>
        <v>2.7889999999999997</v>
      </c>
      <c r="G18">
        <f>'Monthly Data'!J18</f>
        <v>4587.247076612377</v>
      </c>
      <c r="H18">
        <f>'Monthly Data'!DM18</f>
        <v>0</v>
      </c>
      <c r="J18" s="6">
        <f t="shared" si="2"/>
        <v>-36945454.187088698</v>
      </c>
      <c r="K18" s="6">
        <f t="shared" ca="1" si="6"/>
        <v>896768.37650297733</v>
      </c>
      <c r="L18" s="6">
        <f t="shared" ca="1" si="7"/>
        <v>54426.920783530593</v>
      </c>
      <c r="M18" s="6">
        <f t="shared" si="3"/>
        <v>46460092.251695313</v>
      </c>
      <c r="N18" s="6">
        <f t="shared" si="4"/>
        <v>0</v>
      </c>
      <c r="O18" s="6">
        <f t="shared" ca="1" si="5"/>
        <v>10465833.361893117</v>
      </c>
      <c r="Q18" t="s">
        <v>62</v>
      </c>
      <c r="R18" s="74">
        <v>0.952487907994646</v>
      </c>
      <c r="S18" t="s">
        <v>63</v>
      </c>
      <c r="T18" s="104">
        <v>0.95083531349011197</v>
      </c>
    </row>
    <row r="19" spans="1:20" x14ac:dyDescent="0.25">
      <c r="A19" s="208">
        <v>41791</v>
      </c>
      <c r="B19">
        <f t="shared" si="0"/>
        <v>6</v>
      </c>
      <c r="C19">
        <f t="shared" si="1"/>
        <v>2014</v>
      </c>
      <c r="D19" s="6">
        <f>'Monthly Data'!I19</f>
        <v>10047478.889158642</v>
      </c>
      <c r="E19" s="7">
        <f t="shared" ca="1" si="8"/>
        <v>32.520000000000003</v>
      </c>
      <c r="F19" s="7">
        <f t="shared" ca="1" si="8"/>
        <v>24.911999999999999</v>
      </c>
      <c r="G19">
        <f>'Monthly Data'!J19</f>
        <v>4589.6313280893664</v>
      </c>
      <c r="H19">
        <f>'Monthly Data'!DM19</f>
        <v>0</v>
      </c>
      <c r="J19" s="6">
        <f t="shared" si="2"/>
        <v>-36945454.187088698</v>
      </c>
      <c r="K19" s="6">
        <f t="shared" ca="1" si="6"/>
        <v>176528.78054670538</v>
      </c>
      <c r="L19" s="6">
        <f t="shared" ca="1" si="7"/>
        <v>486153.98012166162</v>
      </c>
      <c r="M19" s="6">
        <f t="shared" si="3"/>
        <v>46484240.186550826</v>
      </c>
      <c r="N19" s="6">
        <f t="shared" si="4"/>
        <v>0</v>
      </c>
      <c r="O19" s="6">
        <f t="shared" ca="1" si="5"/>
        <v>10201468.760130495</v>
      </c>
      <c r="Q19" t="s">
        <v>415</v>
      </c>
      <c r="R19" s="74">
        <v>856.02916516488699</v>
      </c>
      <c r="S19" t="s">
        <v>64</v>
      </c>
      <c r="T19" s="104">
        <v>1.51959935485572E-84</v>
      </c>
    </row>
    <row r="20" spans="1:20" x14ac:dyDescent="0.25">
      <c r="A20" s="208">
        <v>41821</v>
      </c>
      <c r="B20">
        <f t="shared" si="0"/>
        <v>7</v>
      </c>
      <c r="C20">
        <f t="shared" si="1"/>
        <v>2014</v>
      </c>
      <c r="D20" s="6">
        <f>'Monthly Data'!I20</f>
        <v>10592943.219158662</v>
      </c>
      <c r="E20" s="7">
        <f t="shared" ca="1" si="8"/>
        <v>2.27</v>
      </c>
      <c r="F20" s="7">
        <f t="shared" ca="1" si="8"/>
        <v>79.77000000000001</v>
      </c>
      <c r="G20">
        <f>'Monthly Data'!J20</f>
        <v>4592.0155795663559</v>
      </c>
      <c r="H20">
        <f>'Monthly Data'!DM20</f>
        <v>0</v>
      </c>
      <c r="J20" s="6">
        <f t="shared" si="2"/>
        <v>-36945454.187088698</v>
      </c>
      <c r="K20" s="6">
        <f t="shared" ca="1" si="6"/>
        <v>12322.273426845672</v>
      </c>
      <c r="L20" s="6">
        <f t="shared" ca="1" si="7"/>
        <v>1556699.702725793</v>
      </c>
      <c r="M20" s="6">
        <f t="shared" si="3"/>
        <v>46508388.121406339</v>
      </c>
      <c r="N20" s="6">
        <f t="shared" si="4"/>
        <v>0</v>
      </c>
      <c r="O20" s="6">
        <f t="shared" ca="1" si="5"/>
        <v>11131955.910470277</v>
      </c>
      <c r="Q20" t="s">
        <v>65</v>
      </c>
      <c r="R20" s="74">
        <v>2.8256262231855598E-3</v>
      </c>
      <c r="S20" t="s">
        <v>66</v>
      </c>
      <c r="T20" s="104">
        <v>1.94721947961632</v>
      </c>
    </row>
    <row r="21" spans="1:20" x14ac:dyDescent="0.25">
      <c r="A21" s="208">
        <v>41852</v>
      </c>
      <c r="B21">
        <f t="shared" si="0"/>
        <v>8</v>
      </c>
      <c r="C21">
        <f t="shared" si="1"/>
        <v>2014</v>
      </c>
      <c r="D21" s="6">
        <f>'Monthly Data'!I21</f>
        <v>10596375.052770652</v>
      </c>
      <c r="E21" s="7">
        <f t="shared" ca="1" si="8"/>
        <v>5.9399999999999995</v>
      </c>
      <c r="F21" s="7">
        <f t="shared" ca="1" si="8"/>
        <v>61.306000000000004</v>
      </c>
      <c r="G21">
        <f>'Monthly Data'!J21</f>
        <v>4594.3998310433453</v>
      </c>
      <c r="H21">
        <f>'Monthly Data'!DM21</f>
        <v>0</v>
      </c>
      <c r="J21" s="6">
        <f t="shared" si="2"/>
        <v>-36945454.187088698</v>
      </c>
      <c r="K21" s="6">
        <f t="shared" ca="1" si="6"/>
        <v>32244.186852626994</v>
      </c>
      <c r="L21" s="6">
        <f t="shared" ca="1" si="7"/>
        <v>1196377.4849606049</v>
      </c>
      <c r="M21" s="6">
        <f t="shared" si="3"/>
        <v>46532536.056261845</v>
      </c>
      <c r="N21" s="6">
        <f t="shared" si="4"/>
        <v>0</v>
      </c>
      <c r="O21" s="6">
        <f t="shared" ca="1" si="5"/>
        <v>10815703.540986381</v>
      </c>
    </row>
    <row r="22" spans="1:20" x14ac:dyDescent="0.25">
      <c r="A22" s="208">
        <v>41883</v>
      </c>
      <c r="B22">
        <f t="shared" si="0"/>
        <v>9</v>
      </c>
      <c r="C22">
        <f t="shared" si="1"/>
        <v>2014</v>
      </c>
      <c r="D22" s="6">
        <f>'Monthly Data'!I22</f>
        <v>10083567.483158655</v>
      </c>
      <c r="E22" s="7">
        <f t="shared" ca="1" si="8"/>
        <v>65.792000000000002</v>
      </c>
      <c r="F22" s="7">
        <f t="shared" ca="1" si="8"/>
        <v>13.288</v>
      </c>
      <c r="G22">
        <f>'Monthly Data'!J22</f>
        <v>4596.7840825203348</v>
      </c>
      <c r="H22">
        <f>'Monthly Data'!DM22</f>
        <v>0</v>
      </c>
      <c r="J22" s="6">
        <f t="shared" si="2"/>
        <v>-36945454.187088698</v>
      </c>
      <c r="K22" s="6">
        <f t="shared" ca="1" si="6"/>
        <v>357139.65343569621</v>
      </c>
      <c r="L22" s="6">
        <f t="shared" ca="1" si="7"/>
        <v>259313.34649392421</v>
      </c>
      <c r="M22" s="6">
        <f t="shared" si="3"/>
        <v>46556683.991117358</v>
      </c>
      <c r="N22" s="6">
        <f t="shared" si="4"/>
        <v>0</v>
      </c>
      <c r="O22" s="6">
        <f t="shared" ca="1" si="5"/>
        <v>10227682.803958282</v>
      </c>
    </row>
    <row r="23" spans="1:20" x14ac:dyDescent="0.25">
      <c r="A23" s="208">
        <v>41913</v>
      </c>
      <c r="B23">
        <f t="shared" si="0"/>
        <v>10</v>
      </c>
      <c r="C23">
        <f t="shared" si="1"/>
        <v>2014</v>
      </c>
      <c r="D23" s="6">
        <f>'Monthly Data'!I23</f>
        <v>10955848.910158675</v>
      </c>
      <c r="E23" s="7">
        <f t="shared" ca="1" si="8"/>
        <v>253.88899999999998</v>
      </c>
      <c r="F23" s="7">
        <f t="shared" ca="1" si="8"/>
        <v>0.25</v>
      </c>
      <c r="G23">
        <f>'Monthly Data'!J23</f>
        <v>4599.1683339973242</v>
      </c>
      <c r="H23">
        <f>'Monthly Data'!DM23</f>
        <v>0</v>
      </c>
      <c r="J23" s="6">
        <f t="shared" si="2"/>
        <v>-36945454.187088698</v>
      </c>
      <c r="K23" s="6">
        <f t="shared" ca="1" si="6"/>
        <v>1378189.2854926961</v>
      </c>
      <c r="L23" s="6">
        <f t="shared" ca="1" si="7"/>
        <v>4878.7128705208497</v>
      </c>
      <c r="M23" s="6">
        <f t="shared" si="3"/>
        <v>46580831.925972871</v>
      </c>
      <c r="N23" s="6">
        <f t="shared" si="4"/>
        <v>0</v>
      </c>
      <c r="O23" s="6">
        <f t="shared" ca="1" si="5"/>
        <v>11018445.737247393</v>
      </c>
    </row>
    <row r="24" spans="1:20" x14ac:dyDescent="0.25">
      <c r="A24" s="208">
        <v>41944</v>
      </c>
      <c r="B24">
        <f t="shared" si="0"/>
        <v>11</v>
      </c>
      <c r="C24">
        <f t="shared" si="1"/>
        <v>2014</v>
      </c>
      <c r="D24" s="6">
        <f>'Monthly Data'!I24</f>
        <v>12555970.239158671</v>
      </c>
      <c r="E24" s="7">
        <f t="shared" ca="1" si="8"/>
        <v>481.9380000000001</v>
      </c>
      <c r="F24" s="7">
        <f t="shared" ca="1" si="8"/>
        <v>0</v>
      </c>
      <c r="G24">
        <f>'Monthly Data'!J24</f>
        <v>4601.5525854743137</v>
      </c>
      <c r="H24">
        <f>'Monthly Data'!DM24</f>
        <v>0</v>
      </c>
      <c r="J24" s="6">
        <f t="shared" si="2"/>
        <v>-36945454.187088698</v>
      </c>
      <c r="K24" s="6">
        <f t="shared" ca="1" si="6"/>
        <v>2616110.9298621807</v>
      </c>
      <c r="L24" s="6">
        <f t="shared" ca="1" si="7"/>
        <v>0</v>
      </c>
      <c r="M24" s="6">
        <f t="shared" si="3"/>
        <v>46604979.860828385</v>
      </c>
      <c r="N24" s="6">
        <f t="shared" si="4"/>
        <v>0</v>
      </c>
      <c r="O24" s="6">
        <f t="shared" ca="1" si="5"/>
        <v>12275636.603601865</v>
      </c>
    </row>
    <row r="25" spans="1:20" x14ac:dyDescent="0.25">
      <c r="A25" s="208">
        <v>41974</v>
      </c>
      <c r="B25">
        <f t="shared" si="0"/>
        <v>12</v>
      </c>
      <c r="C25">
        <f t="shared" si="1"/>
        <v>2014</v>
      </c>
      <c r="D25" s="6">
        <f>'Monthly Data'!I25</f>
        <v>13645088.359158646</v>
      </c>
      <c r="E25" s="7">
        <f t="shared" ca="1" si="8"/>
        <v>721.0150000000001</v>
      </c>
      <c r="F25" s="7">
        <f t="shared" ca="1" si="8"/>
        <v>0</v>
      </c>
      <c r="G25">
        <f>'Monthly Data'!J25</f>
        <v>4603.9368369513031</v>
      </c>
      <c r="H25">
        <f>'Monthly Data'!DM25</f>
        <v>0</v>
      </c>
      <c r="J25" s="6">
        <f t="shared" si="2"/>
        <v>-36945454.187088698</v>
      </c>
      <c r="K25" s="6">
        <f t="shared" ca="1" si="6"/>
        <v>3913896.0241661374</v>
      </c>
      <c r="L25" s="6">
        <f t="shared" ca="1" si="7"/>
        <v>0</v>
      </c>
      <c r="M25" s="6">
        <f t="shared" si="3"/>
        <v>46629127.795683891</v>
      </c>
      <c r="N25" s="6">
        <f t="shared" si="4"/>
        <v>0</v>
      </c>
      <c r="O25" s="6">
        <f t="shared" ca="1" si="5"/>
        <v>13597569.632761329</v>
      </c>
    </row>
    <row r="26" spans="1:20" x14ac:dyDescent="0.25">
      <c r="A26" s="208">
        <v>42005</v>
      </c>
      <c r="B26">
        <f t="shared" si="0"/>
        <v>1</v>
      </c>
      <c r="C26">
        <f t="shared" si="1"/>
        <v>2015</v>
      </c>
      <c r="D26" s="6">
        <f>'Monthly Data'!I26</f>
        <v>15046380.398526348</v>
      </c>
      <c r="E26" s="7">
        <f t="shared" ca="1" si="8"/>
        <v>837.61799999999982</v>
      </c>
      <c r="F26" s="7">
        <f t="shared" ca="1" si="8"/>
        <v>0</v>
      </c>
      <c r="G26">
        <f>'Monthly Data'!J26</f>
        <v>4604.0063733475017</v>
      </c>
      <c r="H26">
        <f>'Monthly Data'!DM26</f>
        <v>0</v>
      </c>
      <c r="J26" s="6">
        <f t="shared" si="2"/>
        <v>-36945454.187088698</v>
      </c>
      <c r="K26" s="6">
        <f t="shared" ca="1" si="6"/>
        <v>4546853.7547346326</v>
      </c>
      <c r="L26" s="6">
        <f t="shared" ca="1" si="7"/>
        <v>0</v>
      </c>
      <c r="M26" s="6">
        <f t="shared" si="3"/>
        <v>46629832.067184485</v>
      </c>
      <c r="N26" s="6">
        <f t="shared" si="4"/>
        <v>0</v>
      </c>
      <c r="O26" s="6">
        <f t="shared" ca="1" si="5"/>
        <v>14231231.634830419</v>
      </c>
    </row>
    <row r="27" spans="1:20" x14ac:dyDescent="0.25">
      <c r="A27" s="208">
        <v>42036</v>
      </c>
      <c r="B27">
        <f t="shared" si="0"/>
        <v>2</v>
      </c>
      <c r="C27">
        <f t="shared" si="1"/>
        <v>2015</v>
      </c>
      <c r="D27" s="6">
        <f>'Monthly Data'!I27</f>
        <v>13717002.876526358</v>
      </c>
      <c r="E27" s="7">
        <f t="shared" ca="1" si="8"/>
        <v>788.83799999999997</v>
      </c>
      <c r="F27" s="7">
        <f t="shared" ca="1" si="8"/>
        <v>0</v>
      </c>
      <c r="G27">
        <f>'Monthly Data'!J27</f>
        <v>4604.0759097437003</v>
      </c>
      <c r="H27">
        <f>'Monthly Data'!DM27</f>
        <v>0</v>
      </c>
      <c r="J27" s="6">
        <f t="shared" si="2"/>
        <v>-36945454.187088698</v>
      </c>
      <c r="K27" s="6">
        <f t="shared" ca="1" si="6"/>
        <v>4282060.5839145752</v>
      </c>
      <c r="L27" s="6">
        <f t="shared" ca="1" si="7"/>
        <v>0</v>
      </c>
      <c r="M27" s="6">
        <f t="shared" si="3"/>
        <v>46630536.33868508</v>
      </c>
      <c r="N27" s="6">
        <f t="shared" si="4"/>
        <v>0</v>
      </c>
      <c r="O27" s="6">
        <f t="shared" ca="1" si="5"/>
        <v>13967142.735510956</v>
      </c>
    </row>
    <row r="28" spans="1:20" x14ac:dyDescent="0.25">
      <c r="A28" s="208">
        <v>42064</v>
      </c>
      <c r="B28">
        <f t="shared" si="0"/>
        <v>3</v>
      </c>
      <c r="C28">
        <f t="shared" si="1"/>
        <v>2015</v>
      </c>
      <c r="D28" s="6">
        <f>'Monthly Data'!I28</f>
        <v>13265796.418526402</v>
      </c>
      <c r="E28" s="7">
        <f t="shared" ca="1" si="8"/>
        <v>598.91799999999989</v>
      </c>
      <c r="F28" s="7">
        <f t="shared" ca="1" si="8"/>
        <v>0</v>
      </c>
      <c r="G28">
        <f>'Monthly Data'!J28</f>
        <v>4604.1454461398989</v>
      </c>
      <c r="H28">
        <f>'Monthly Data'!DM28</f>
        <v>0</v>
      </c>
      <c r="J28" s="6">
        <f t="shared" si="2"/>
        <v>-36945454.187088698</v>
      </c>
      <c r="K28" s="6">
        <f t="shared" ca="1" si="6"/>
        <v>3251115.134916103</v>
      </c>
      <c r="L28" s="6">
        <f t="shared" ca="1" si="7"/>
        <v>0</v>
      </c>
      <c r="M28" s="6">
        <f t="shared" si="3"/>
        <v>46631240.610185675</v>
      </c>
      <c r="N28" s="6">
        <f t="shared" si="4"/>
        <v>0</v>
      </c>
      <c r="O28" s="6">
        <f t="shared" ca="1" si="5"/>
        <v>12936901.558013082</v>
      </c>
    </row>
    <row r="29" spans="1:20" x14ac:dyDescent="0.25">
      <c r="A29" s="208">
        <v>42095</v>
      </c>
      <c r="B29">
        <f t="shared" si="0"/>
        <v>4</v>
      </c>
      <c r="C29">
        <f t="shared" si="1"/>
        <v>2015</v>
      </c>
      <c r="D29" s="6">
        <f>'Monthly Data'!I29</f>
        <v>11148469.469526365</v>
      </c>
      <c r="E29" s="7">
        <f t="shared" ca="1" si="8"/>
        <v>375.56100000000004</v>
      </c>
      <c r="F29" s="7">
        <f t="shared" ca="1" si="8"/>
        <v>0</v>
      </c>
      <c r="G29">
        <f>'Monthly Data'!J29</f>
        <v>4604.2149825360975</v>
      </c>
      <c r="H29">
        <f>'Monthly Data'!DM29</f>
        <v>0</v>
      </c>
      <c r="J29" s="6">
        <f t="shared" si="2"/>
        <v>-36945454.187088698</v>
      </c>
      <c r="K29" s="6">
        <f t="shared" ca="1" si="6"/>
        <v>2038663.1411716244</v>
      </c>
      <c r="L29" s="6">
        <f t="shared" ca="1" si="7"/>
        <v>0</v>
      </c>
      <c r="M29" s="6">
        <f t="shared" si="3"/>
        <v>46631944.881686263</v>
      </c>
      <c r="N29" s="6">
        <f t="shared" si="4"/>
        <v>0</v>
      </c>
      <c r="O29" s="6">
        <f t="shared" ca="1" si="5"/>
        <v>11725153.835769191</v>
      </c>
    </row>
    <row r="30" spans="1:20" x14ac:dyDescent="0.25">
      <c r="A30" s="208">
        <v>42125</v>
      </c>
      <c r="B30">
        <f t="shared" si="0"/>
        <v>5</v>
      </c>
      <c r="C30">
        <f t="shared" si="1"/>
        <v>2015</v>
      </c>
      <c r="D30" s="6">
        <f>'Monthly Data'!I30</f>
        <v>10799890.806526352</v>
      </c>
      <c r="E30" s="7">
        <f t="shared" ca="1" si="8"/>
        <v>165.202</v>
      </c>
      <c r="F30" s="7">
        <f t="shared" ca="1" si="8"/>
        <v>2.7889999999999997</v>
      </c>
      <c r="G30">
        <f>'Monthly Data'!J30</f>
        <v>4604.2845189322961</v>
      </c>
      <c r="H30">
        <f>'Monthly Data'!DM30</f>
        <v>0</v>
      </c>
      <c r="J30" s="6">
        <f t="shared" si="2"/>
        <v>-36945454.187088698</v>
      </c>
      <c r="K30" s="6">
        <f t="shared" ca="1" si="6"/>
        <v>896768.37650297733</v>
      </c>
      <c r="L30" s="6">
        <f t="shared" ca="1" si="7"/>
        <v>54426.920783530593</v>
      </c>
      <c r="M30" s="6">
        <f t="shared" si="3"/>
        <v>46632649.153186858</v>
      </c>
      <c r="N30" s="6">
        <f t="shared" si="4"/>
        <v>0</v>
      </c>
      <c r="O30" s="6">
        <f t="shared" ca="1" si="5"/>
        <v>10638390.263384663</v>
      </c>
    </row>
    <row r="31" spans="1:20" x14ac:dyDescent="0.25">
      <c r="A31" s="208">
        <v>42156</v>
      </c>
      <c r="B31">
        <f t="shared" si="0"/>
        <v>6</v>
      </c>
      <c r="C31">
        <f t="shared" si="1"/>
        <v>2015</v>
      </c>
      <c r="D31" s="6">
        <f>'Monthly Data'!I31</f>
        <v>10336838.356526336</v>
      </c>
      <c r="E31" s="7">
        <f t="shared" ca="1" si="8"/>
        <v>32.520000000000003</v>
      </c>
      <c r="F31" s="7">
        <f t="shared" ca="1" si="8"/>
        <v>24.911999999999999</v>
      </c>
      <c r="G31">
        <f>'Monthly Data'!J31</f>
        <v>4604.3540553284947</v>
      </c>
      <c r="H31">
        <f>'Monthly Data'!DM31</f>
        <v>0</v>
      </c>
      <c r="J31" s="6">
        <f t="shared" si="2"/>
        <v>-36945454.187088698</v>
      </c>
      <c r="K31" s="6">
        <f t="shared" ca="1" si="6"/>
        <v>176528.78054670538</v>
      </c>
      <c r="L31" s="6">
        <f t="shared" ca="1" si="7"/>
        <v>486153.98012166162</v>
      </c>
      <c r="M31" s="6">
        <f t="shared" si="3"/>
        <v>46633353.424687453</v>
      </c>
      <c r="N31" s="6">
        <f t="shared" si="4"/>
        <v>0</v>
      </c>
      <c r="O31" s="6">
        <f t="shared" ca="1" si="5"/>
        <v>10350581.998267122</v>
      </c>
    </row>
    <row r="32" spans="1:20" x14ac:dyDescent="0.25">
      <c r="A32" s="208">
        <v>42186</v>
      </c>
      <c r="B32">
        <f t="shared" si="0"/>
        <v>7</v>
      </c>
      <c r="C32">
        <f t="shared" si="1"/>
        <v>2015</v>
      </c>
      <c r="D32" s="6">
        <f>'Monthly Data'!I32</f>
        <v>11024526.425526379</v>
      </c>
      <c r="E32" s="7">
        <f t="shared" ca="1" si="8"/>
        <v>2.27</v>
      </c>
      <c r="F32" s="7">
        <f t="shared" ca="1" si="8"/>
        <v>79.77000000000001</v>
      </c>
      <c r="G32">
        <f>'Monthly Data'!J32</f>
        <v>4604.4235917246933</v>
      </c>
      <c r="H32">
        <f>'Monthly Data'!DM32</f>
        <v>0</v>
      </c>
      <c r="J32" s="6">
        <f t="shared" si="2"/>
        <v>-36945454.187088698</v>
      </c>
      <c r="K32" s="6">
        <f t="shared" ca="1" si="6"/>
        <v>12322.273426845672</v>
      </c>
      <c r="L32" s="6">
        <f t="shared" ca="1" si="7"/>
        <v>1556699.702725793</v>
      </c>
      <c r="M32" s="6">
        <f t="shared" si="3"/>
        <v>46634057.696188048</v>
      </c>
      <c r="N32" s="6">
        <f t="shared" si="4"/>
        <v>0</v>
      </c>
      <c r="O32" s="6">
        <f t="shared" ca="1" si="5"/>
        <v>11257625.485251985</v>
      </c>
    </row>
    <row r="33" spans="1:15" x14ac:dyDescent="0.25">
      <c r="A33" s="208">
        <v>42217</v>
      </c>
      <c r="B33">
        <f t="shared" si="0"/>
        <v>8</v>
      </c>
      <c r="C33">
        <f t="shared" si="1"/>
        <v>2015</v>
      </c>
      <c r="D33" s="6">
        <f>'Monthly Data'!I33</f>
        <v>11075757.129526347</v>
      </c>
      <c r="E33" s="7">
        <f t="shared" ca="1" si="8"/>
        <v>5.9399999999999995</v>
      </c>
      <c r="F33" s="7">
        <f t="shared" ca="1" si="8"/>
        <v>61.306000000000004</v>
      </c>
      <c r="G33">
        <f>'Monthly Data'!J33</f>
        <v>4604.4931281208919</v>
      </c>
      <c r="H33">
        <f>'Monthly Data'!DM33</f>
        <v>0</v>
      </c>
      <c r="J33" s="6">
        <f t="shared" si="2"/>
        <v>-36945454.187088698</v>
      </c>
      <c r="K33" s="6">
        <f t="shared" ca="1" si="6"/>
        <v>32244.186852626994</v>
      </c>
      <c r="L33" s="6">
        <f t="shared" ca="1" si="7"/>
        <v>1196377.4849606049</v>
      </c>
      <c r="M33" s="6">
        <f t="shared" si="3"/>
        <v>46634761.967688642</v>
      </c>
      <c r="N33" s="6">
        <f t="shared" si="4"/>
        <v>0</v>
      </c>
      <c r="O33" s="6">
        <f t="shared" ca="1" si="5"/>
        <v>10917929.452413179</v>
      </c>
    </row>
    <row r="34" spans="1:15" x14ac:dyDescent="0.25">
      <c r="A34" s="208">
        <v>42248</v>
      </c>
      <c r="B34">
        <f t="shared" si="0"/>
        <v>9</v>
      </c>
      <c r="C34">
        <f t="shared" si="1"/>
        <v>2015</v>
      </c>
      <c r="D34" s="6">
        <f>'Monthly Data'!I34</f>
        <v>10438151.518526342</v>
      </c>
      <c r="E34" s="7">
        <f t="shared" ref="E34:F53" ca="1" si="9">E22</f>
        <v>65.792000000000002</v>
      </c>
      <c r="F34" s="7">
        <f t="shared" ca="1" si="9"/>
        <v>13.288</v>
      </c>
      <c r="G34">
        <f>'Monthly Data'!J34</f>
        <v>4604.5626645170905</v>
      </c>
      <c r="H34">
        <f>'Monthly Data'!DM34</f>
        <v>0</v>
      </c>
      <c r="J34" s="6">
        <f t="shared" ref="J34:J65" si="10">$R$9</f>
        <v>-36945454.187088698</v>
      </c>
      <c r="K34" s="6">
        <f t="shared" ca="1" si="6"/>
        <v>357139.65343569621</v>
      </c>
      <c r="L34" s="6">
        <f t="shared" ca="1" si="7"/>
        <v>259313.34649392421</v>
      </c>
      <c r="M34" s="6">
        <f t="shared" ref="M34:M65" si="11">G34*$R$12</f>
        <v>46635466.23918923</v>
      </c>
      <c r="N34" s="6">
        <f t="shared" ref="N34:N65" si="12">H34*$R$13</f>
        <v>0</v>
      </c>
      <c r="O34" s="6">
        <f t="shared" ca="1" si="5"/>
        <v>10306465.052030154</v>
      </c>
    </row>
    <row r="35" spans="1:15" x14ac:dyDescent="0.25">
      <c r="A35" s="208">
        <v>42278</v>
      </c>
      <c r="B35">
        <f t="shared" si="0"/>
        <v>10</v>
      </c>
      <c r="C35">
        <f t="shared" si="1"/>
        <v>2015</v>
      </c>
      <c r="D35" s="6">
        <f>'Monthly Data'!I35</f>
        <v>10886683.006526368</v>
      </c>
      <c r="E35" s="7">
        <f t="shared" ca="1" si="9"/>
        <v>253.88899999999998</v>
      </c>
      <c r="F35" s="7">
        <f t="shared" ca="1" si="9"/>
        <v>0.25</v>
      </c>
      <c r="G35">
        <f>'Monthly Data'!J35</f>
        <v>4604.6322009132891</v>
      </c>
      <c r="H35">
        <f>'Monthly Data'!DM35</f>
        <v>0</v>
      </c>
      <c r="J35" s="6">
        <f t="shared" si="10"/>
        <v>-36945454.187088698</v>
      </c>
      <c r="K35" s="6">
        <f t="shared" ca="1" si="6"/>
        <v>1378189.2854926961</v>
      </c>
      <c r="L35" s="6">
        <f t="shared" ca="1" si="7"/>
        <v>4878.7128705208497</v>
      </c>
      <c r="M35" s="6">
        <f t="shared" si="11"/>
        <v>46636170.510689825</v>
      </c>
      <c r="N35" s="6">
        <f t="shared" si="12"/>
        <v>0</v>
      </c>
      <c r="O35" s="6">
        <f t="shared" ca="1" si="5"/>
        <v>11073784.321964346</v>
      </c>
    </row>
    <row r="36" spans="1:15" x14ac:dyDescent="0.25">
      <c r="A36" s="208">
        <v>42309</v>
      </c>
      <c r="B36">
        <f t="shared" si="0"/>
        <v>11</v>
      </c>
      <c r="C36">
        <f t="shared" si="1"/>
        <v>2015</v>
      </c>
      <c r="D36" s="6">
        <f>'Monthly Data'!I36</f>
        <v>11497281.430526339</v>
      </c>
      <c r="E36" s="7">
        <f t="shared" ca="1" si="9"/>
        <v>481.9380000000001</v>
      </c>
      <c r="F36" s="7">
        <f t="shared" ca="1" si="9"/>
        <v>0</v>
      </c>
      <c r="G36">
        <f>'Monthly Data'!J36</f>
        <v>4604.7017373094877</v>
      </c>
      <c r="H36">
        <f>'Monthly Data'!DM36</f>
        <v>0</v>
      </c>
      <c r="J36" s="6">
        <f t="shared" si="10"/>
        <v>-36945454.187088698</v>
      </c>
      <c r="K36" s="6">
        <f t="shared" ca="1" si="6"/>
        <v>2616110.9298621807</v>
      </c>
      <c r="L36" s="6">
        <f t="shared" ca="1" si="7"/>
        <v>0</v>
      </c>
      <c r="M36" s="6">
        <f t="shared" si="11"/>
        <v>46636874.78219042</v>
      </c>
      <c r="N36" s="6">
        <f t="shared" si="12"/>
        <v>0</v>
      </c>
      <c r="O36" s="6">
        <f t="shared" ca="1" si="5"/>
        <v>12307531.5249639</v>
      </c>
    </row>
    <row r="37" spans="1:15" x14ac:dyDescent="0.25">
      <c r="A37" s="208">
        <v>42339</v>
      </c>
      <c r="B37">
        <f t="shared" si="0"/>
        <v>12</v>
      </c>
      <c r="C37">
        <f t="shared" si="1"/>
        <v>2015</v>
      </c>
      <c r="D37" s="6">
        <f>'Monthly Data'!I37</f>
        <v>12724783.321526384</v>
      </c>
      <c r="E37" s="7">
        <f t="shared" ca="1" si="9"/>
        <v>721.0150000000001</v>
      </c>
      <c r="F37" s="7">
        <f t="shared" ca="1" si="9"/>
        <v>0</v>
      </c>
      <c r="G37">
        <f>'Monthly Data'!J37</f>
        <v>4604.7712737056863</v>
      </c>
      <c r="H37">
        <f>'Monthly Data'!DM37</f>
        <v>0</v>
      </c>
      <c r="J37" s="6">
        <f t="shared" si="10"/>
        <v>-36945454.187088698</v>
      </c>
      <c r="K37" s="6">
        <f t="shared" ca="1" si="6"/>
        <v>3913896.0241661374</v>
      </c>
      <c r="L37" s="6">
        <f t="shared" ca="1" si="7"/>
        <v>0</v>
      </c>
      <c r="M37" s="6">
        <f t="shared" si="11"/>
        <v>46637579.053691015</v>
      </c>
      <c r="N37" s="6">
        <f t="shared" si="12"/>
        <v>0</v>
      </c>
      <c r="O37" s="6">
        <f t="shared" ca="1" si="5"/>
        <v>13606020.890768453</v>
      </c>
    </row>
    <row r="38" spans="1:15" x14ac:dyDescent="0.25">
      <c r="A38" s="208">
        <v>42370</v>
      </c>
      <c r="B38">
        <f t="shared" si="0"/>
        <v>1</v>
      </c>
      <c r="C38">
        <f t="shared" si="1"/>
        <v>2016</v>
      </c>
      <c r="D38" s="6">
        <f>'Monthly Data'!I38</f>
        <v>14463575.22574288</v>
      </c>
      <c r="E38" s="7">
        <f t="shared" ca="1" si="9"/>
        <v>837.61799999999982</v>
      </c>
      <c r="F38" s="7">
        <f t="shared" ca="1" si="9"/>
        <v>0</v>
      </c>
      <c r="G38">
        <f>'Monthly Data'!J38</f>
        <v>4607.3407181501389</v>
      </c>
      <c r="H38">
        <f>'Monthly Data'!DM38</f>
        <v>0</v>
      </c>
      <c r="J38" s="6">
        <f t="shared" si="10"/>
        <v>-36945454.187088698</v>
      </c>
      <c r="K38" s="6">
        <f t="shared" ca="1" si="6"/>
        <v>4546853.7547346326</v>
      </c>
      <c r="L38" s="6">
        <f t="shared" ca="1" si="7"/>
        <v>0</v>
      </c>
      <c r="M38" s="6">
        <f t="shared" si="11"/>
        <v>46663602.641243882</v>
      </c>
      <c r="N38" s="6">
        <f t="shared" si="12"/>
        <v>0</v>
      </c>
      <c r="O38" s="6">
        <f t="shared" ca="1" si="5"/>
        <v>14265002.208889816</v>
      </c>
    </row>
    <row r="39" spans="1:15" x14ac:dyDescent="0.25">
      <c r="A39" s="208">
        <v>42401</v>
      </c>
      <c r="B39">
        <f t="shared" si="0"/>
        <v>2</v>
      </c>
      <c r="C39">
        <f t="shared" si="1"/>
        <v>2016</v>
      </c>
      <c r="D39" s="6">
        <f>'Monthly Data'!I39</f>
        <v>13447183.655742858</v>
      </c>
      <c r="E39" s="7">
        <f t="shared" ca="1" si="9"/>
        <v>788.83799999999997</v>
      </c>
      <c r="F39" s="7">
        <f t="shared" ca="1" si="9"/>
        <v>0</v>
      </c>
      <c r="G39">
        <f>'Monthly Data'!J39</f>
        <v>4609.1703590750694</v>
      </c>
      <c r="H39">
        <f>'Monthly Data'!DM39</f>
        <v>0</v>
      </c>
      <c r="J39" s="6">
        <f t="shared" si="10"/>
        <v>-36945454.187088698</v>
      </c>
      <c r="K39" s="6">
        <f t="shared" ca="1" si="6"/>
        <v>4282060.5839145752</v>
      </c>
      <c r="L39" s="6">
        <f t="shared" ca="1" si="7"/>
        <v>0</v>
      </c>
      <c r="M39" s="6">
        <f t="shared" si="11"/>
        <v>46682133.425555274</v>
      </c>
      <c r="N39" s="6">
        <f t="shared" si="12"/>
        <v>0</v>
      </c>
      <c r="O39" s="6">
        <f t="shared" ca="1" si="5"/>
        <v>14018739.82238115</v>
      </c>
    </row>
    <row r="40" spans="1:15" x14ac:dyDescent="0.25">
      <c r="A40" s="208">
        <v>42430</v>
      </c>
      <c r="B40">
        <f t="shared" si="0"/>
        <v>3</v>
      </c>
      <c r="C40">
        <f t="shared" si="1"/>
        <v>2016</v>
      </c>
      <c r="D40" s="6">
        <f>'Monthly Data'!I40</f>
        <v>12794711.545742895</v>
      </c>
      <c r="E40" s="7">
        <f t="shared" ca="1" si="9"/>
        <v>598.91799999999989</v>
      </c>
      <c r="F40" s="7">
        <f t="shared" ca="1" si="9"/>
        <v>0</v>
      </c>
      <c r="G40">
        <f>'Monthly Data'!J40</f>
        <v>4609.0851795375347</v>
      </c>
      <c r="H40">
        <f>'Monthly Data'!DM40</f>
        <v>0</v>
      </c>
      <c r="J40" s="6">
        <f t="shared" si="10"/>
        <v>-36945454.187088698</v>
      </c>
      <c r="K40" s="6">
        <f t="shared" ca="1" si="6"/>
        <v>3251115.134916103</v>
      </c>
      <c r="L40" s="6">
        <f t="shared" ca="1" si="7"/>
        <v>0</v>
      </c>
      <c r="M40" s="6">
        <f t="shared" si="11"/>
        <v>46681270.718771502</v>
      </c>
      <c r="N40" s="6">
        <f t="shared" si="12"/>
        <v>0</v>
      </c>
      <c r="O40" s="6">
        <f t="shared" ca="1" si="5"/>
        <v>12986931.666598909</v>
      </c>
    </row>
    <row r="41" spans="1:15" x14ac:dyDescent="0.25">
      <c r="A41" s="208">
        <v>42461</v>
      </c>
      <c r="B41">
        <f t="shared" si="0"/>
        <v>4</v>
      </c>
      <c r="C41">
        <f t="shared" si="1"/>
        <v>2016</v>
      </c>
      <c r="D41" s="6">
        <f>'Monthly Data'!I41</f>
        <v>11392813.425742846</v>
      </c>
      <c r="E41" s="7">
        <f t="shared" ca="1" si="9"/>
        <v>375.56100000000004</v>
      </c>
      <c r="F41" s="7">
        <f t="shared" ca="1" si="9"/>
        <v>0</v>
      </c>
      <c r="G41">
        <f>'Monthly Data'!J41</f>
        <v>4607.5425897687674</v>
      </c>
      <c r="H41">
        <f>'Monthly Data'!DM41</f>
        <v>0</v>
      </c>
      <c r="J41" s="6">
        <f t="shared" si="10"/>
        <v>-36945454.187088698</v>
      </c>
      <c r="K41" s="6">
        <f t="shared" ca="1" si="6"/>
        <v>2038663.1411716244</v>
      </c>
      <c r="L41" s="6">
        <f t="shared" ca="1" si="7"/>
        <v>0</v>
      </c>
      <c r="M41" s="6">
        <f t="shared" si="11"/>
        <v>46665647.216970421</v>
      </c>
      <c r="N41" s="6">
        <f t="shared" si="12"/>
        <v>0</v>
      </c>
      <c r="O41" s="6">
        <f t="shared" ca="1" si="5"/>
        <v>11758856.17105335</v>
      </c>
    </row>
    <row r="42" spans="1:15" x14ac:dyDescent="0.25">
      <c r="A42" s="208">
        <v>42491</v>
      </c>
      <c r="B42">
        <f t="shared" si="0"/>
        <v>5</v>
      </c>
      <c r="C42">
        <f t="shared" si="1"/>
        <v>2016</v>
      </c>
      <c r="D42" s="6">
        <f>'Monthly Data'!I42</f>
        <v>10714098.015742861</v>
      </c>
      <c r="E42" s="7">
        <f t="shared" ca="1" si="9"/>
        <v>165.202</v>
      </c>
      <c r="F42" s="7">
        <f t="shared" ca="1" si="9"/>
        <v>2.7889999999999997</v>
      </c>
      <c r="G42">
        <f>'Monthly Data'!J42</f>
        <v>4604.7712948843837</v>
      </c>
      <c r="H42">
        <f>'Monthly Data'!DM42</f>
        <v>0</v>
      </c>
      <c r="J42" s="6">
        <f t="shared" si="10"/>
        <v>-36945454.187088698</v>
      </c>
      <c r="K42" s="6">
        <f t="shared" ca="1" si="6"/>
        <v>896768.37650297733</v>
      </c>
      <c r="L42" s="6">
        <f t="shared" ca="1" si="7"/>
        <v>54426.920783530593</v>
      </c>
      <c r="M42" s="6">
        <f t="shared" si="11"/>
        <v>46637579.268190958</v>
      </c>
      <c r="N42" s="6">
        <f t="shared" si="12"/>
        <v>0</v>
      </c>
      <c r="O42" s="6">
        <f t="shared" ca="1" si="5"/>
        <v>10643320.378388762</v>
      </c>
    </row>
    <row r="43" spans="1:15" x14ac:dyDescent="0.25">
      <c r="A43" s="208">
        <v>42522</v>
      </c>
      <c r="B43">
        <f t="shared" si="0"/>
        <v>6</v>
      </c>
      <c r="C43">
        <f t="shared" si="1"/>
        <v>2016</v>
      </c>
      <c r="D43" s="6">
        <f>'Monthly Data'!I43</f>
        <v>10430200.305742871</v>
      </c>
      <c r="E43" s="7">
        <f t="shared" ca="1" si="9"/>
        <v>32.520000000000003</v>
      </c>
      <c r="F43" s="7">
        <f t="shared" ca="1" si="9"/>
        <v>24.911999999999999</v>
      </c>
      <c r="G43">
        <f>'Monthly Data'!J43</f>
        <v>4600.8856474421918</v>
      </c>
      <c r="H43">
        <f>'Monthly Data'!DM43</f>
        <v>0</v>
      </c>
      <c r="J43" s="6">
        <f t="shared" si="10"/>
        <v>-36945454.187088698</v>
      </c>
      <c r="K43" s="6">
        <f t="shared" ca="1" si="6"/>
        <v>176528.78054670538</v>
      </c>
      <c r="L43" s="6">
        <f t="shared" ca="1" si="7"/>
        <v>486153.98012166162</v>
      </c>
      <c r="M43" s="6">
        <f t="shared" si="11"/>
        <v>46598225.04645256</v>
      </c>
      <c r="N43" s="6">
        <f t="shared" si="12"/>
        <v>0</v>
      </c>
      <c r="O43" s="6">
        <f t="shared" ca="1" si="5"/>
        <v>10315453.620032229</v>
      </c>
    </row>
    <row r="44" spans="1:15" x14ac:dyDescent="0.25">
      <c r="A44" s="208">
        <v>42552</v>
      </c>
      <c r="B44">
        <f t="shared" si="0"/>
        <v>7</v>
      </c>
      <c r="C44">
        <f t="shared" si="1"/>
        <v>2016</v>
      </c>
      <c r="D44" s="6">
        <f>'Monthly Data'!I44</f>
        <v>11328724.89574286</v>
      </c>
      <c r="E44" s="7">
        <f t="shared" ca="1" si="9"/>
        <v>2.27</v>
      </c>
      <c r="F44" s="7">
        <f t="shared" ca="1" si="9"/>
        <v>79.77000000000001</v>
      </c>
      <c r="G44">
        <f>'Monthly Data'!J44</f>
        <v>4618.9428237210959</v>
      </c>
      <c r="H44">
        <f>'Monthly Data'!DM44</f>
        <v>0</v>
      </c>
      <c r="J44" s="6">
        <f t="shared" si="10"/>
        <v>-36945454.187088698</v>
      </c>
      <c r="K44" s="6">
        <f t="shared" ca="1" si="6"/>
        <v>12322.273426845672</v>
      </c>
      <c r="L44" s="6">
        <f t="shared" ca="1" si="7"/>
        <v>1556699.702725793</v>
      </c>
      <c r="M44" s="6">
        <f t="shared" si="11"/>
        <v>46781109.914372638</v>
      </c>
      <c r="N44" s="6">
        <f t="shared" si="12"/>
        <v>0</v>
      </c>
      <c r="O44" s="6">
        <f t="shared" ca="1" si="5"/>
        <v>11404677.703436576</v>
      </c>
    </row>
    <row r="45" spans="1:15" x14ac:dyDescent="0.25">
      <c r="A45" s="208">
        <v>42583</v>
      </c>
      <c r="B45">
        <f t="shared" si="0"/>
        <v>8</v>
      </c>
      <c r="C45">
        <f t="shared" si="1"/>
        <v>2016</v>
      </c>
      <c r="D45" s="6">
        <f>'Monthly Data'!I45</f>
        <v>11571175.055742867</v>
      </c>
      <c r="E45" s="7">
        <f t="shared" ca="1" si="9"/>
        <v>5.9399999999999995</v>
      </c>
      <c r="F45" s="7">
        <f t="shared" ca="1" si="9"/>
        <v>61.306000000000004</v>
      </c>
      <c r="G45">
        <f>'Monthly Data'!J45</f>
        <v>4616.971411860548</v>
      </c>
      <c r="H45">
        <f>'Monthly Data'!DM45</f>
        <v>0</v>
      </c>
      <c r="J45" s="6">
        <f t="shared" si="10"/>
        <v>-36945454.187088698</v>
      </c>
      <c r="K45" s="6">
        <f t="shared" ca="1" si="6"/>
        <v>32244.186852626994</v>
      </c>
      <c r="L45" s="6">
        <f t="shared" ca="1" si="7"/>
        <v>1196377.4849606049</v>
      </c>
      <c r="M45" s="6">
        <f t="shared" si="11"/>
        <v>46761143.259998575</v>
      </c>
      <c r="N45" s="6">
        <f t="shared" si="12"/>
        <v>0</v>
      </c>
      <c r="O45" s="6">
        <f t="shared" ca="1" si="5"/>
        <v>11044310.744723111</v>
      </c>
    </row>
    <row r="46" spans="1:15" x14ac:dyDescent="0.25">
      <c r="A46" s="208">
        <v>42614</v>
      </c>
      <c r="B46">
        <f t="shared" si="0"/>
        <v>9</v>
      </c>
      <c r="C46">
        <f t="shared" si="1"/>
        <v>2016</v>
      </c>
      <c r="D46" s="6">
        <f>'Monthly Data'!I46</f>
        <v>10321746.885742884</v>
      </c>
      <c r="E46" s="7">
        <f t="shared" ca="1" si="9"/>
        <v>65.792000000000002</v>
      </c>
      <c r="F46" s="7">
        <f t="shared" ca="1" si="9"/>
        <v>13.288</v>
      </c>
      <c r="G46">
        <f>'Monthly Data'!J46</f>
        <v>4617.485705930274</v>
      </c>
      <c r="H46">
        <f>'Monthly Data'!DM46</f>
        <v>0</v>
      </c>
      <c r="J46" s="6">
        <f t="shared" si="10"/>
        <v>-36945454.187088698</v>
      </c>
      <c r="K46" s="6">
        <f t="shared" ca="1" si="6"/>
        <v>357139.65343569621</v>
      </c>
      <c r="L46" s="6">
        <f t="shared" ca="1" si="7"/>
        <v>259313.34649392421</v>
      </c>
      <c r="M46" s="6">
        <f t="shared" si="11"/>
        <v>46766352.081220739</v>
      </c>
      <c r="N46" s="6">
        <f t="shared" si="12"/>
        <v>0</v>
      </c>
      <c r="O46" s="6">
        <f t="shared" ca="1" si="5"/>
        <v>10437350.894061662</v>
      </c>
    </row>
    <row r="47" spans="1:15" x14ac:dyDescent="0.25">
      <c r="A47" s="208">
        <v>42644</v>
      </c>
      <c r="B47">
        <f t="shared" si="0"/>
        <v>10</v>
      </c>
      <c r="C47">
        <f t="shared" si="1"/>
        <v>2016</v>
      </c>
      <c r="D47" s="6">
        <f>'Monthly Data'!I47</f>
        <v>10521528.575742852</v>
      </c>
      <c r="E47" s="7">
        <f t="shared" ca="1" si="9"/>
        <v>253.88899999999998</v>
      </c>
      <c r="F47" s="7">
        <f t="shared" ca="1" si="9"/>
        <v>0.25</v>
      </c>
      <c r="G47">
        <f>'Monthly Data'!J47</f>
        <v>4614.242852965137</v>
      </c>
      <c r="H47">
        <f>'Monthly Data'!DM47</f>
        <v>0</v>
      </c>
      <c r="J47" s="6">
        <f t="shared" si="10"/>
        <v>-36945454.187088698</v>
      </c>
      <c r="K47" s="6">
        <f t="shared" ca="1" si="6"/>
        <v>1378189.2854926961</v>
      </c>
      <c r="L47" s="6">
        <f t="shared" ca="1" si="7"/>
        <v>4878.7128705208497</v>
      </c>
      <c r="M47" s="6">
        <f t="shared" si="11"/>
        <v>46733508.145543702</v>
      </c>
      <c r="N47" s="6">
        <f t="shared" si="12"/>
        <v>0</v>
      </c>
      <c r="O47" s="6">
        <f t="shared" ca="1" si="5"/>
        <v>11171121.956818223</v>
      </c>
    </row>
    <row r="48" spans="1:15" x14ac:dyDescent="0.25">
      <c r="A48" s="208">
        <v>42675</v>
      </c>
      <c r="B48">
        <f t="shared" si="0"/>
        <v>11</v>
      </c>
      <c r="C48">
        <f t="shared" si="1"/>
        <v>2016</v>
      </c>
      <c r="D48" s="6">
        <f>'Monthly Data'!I48</f>
        <v>11256161.045742854</v>
      </c>
      <c r="E48" s="7">
        <f t="shared" ca="1" si="9"/>
        <v>481.9380000000001</v>
      </c>
      <c r="F48" s="7">
        <f t="shared" ca="1" si="9"/>
        <v>0</v>
      </c>
      <c r="G48">
        <f>'Monthly Data'!J48</f>
        <v>4618.1214264825685</v>
      </c>
      <c r="H48">
        <f>'Monthly Data'!DM48</f>
        <v>0</v>
      </c>
      <c r="J48" s="6">
        <f t="shared" si="10"/>
        <v>-36945454.187088698</v>
      </c>
      <c r="K48" s="6">
        <f t="shared" ca="1" si="6"/>
        <v>2616110.9298621807</v>
      </c>
      <c r="L48" s="6">
        <f t="shared" ca="1" si="7"/>
        <v>0</v>
      </c>
      <c r="M48" s="6">
        <f t="shared" si="11"/>
        <v>46772790.721872225</v>
      </c>
      <c r="N48" s="6">
        <f t="shared" si="12"/>
        <v>0</v>
      </c>
      <c r="O48" s="6">
        <f t="shared" ca="1" si="5"/>
        <v>12443447.464645706</v>
      </c>
    </row>
    <row r="49" spans="1:15" x14ac:dyDescent="0.25">
      <c r="A49" s="208">
        <v>42705</v>
      </c>
      <c r="B49">
        <f t="shared" si="0"/>
        <v>12</v>
      </c>
      <c r="C49">
        <f t="shared" si="1"/>
        <v>2016</v>
      </c>
      <c r="D49" s="6">
        <f>'Monthly Data'!I49</f>
        <v>13764672.905742895</v>
      </c>
      <c r="E49" s="7">
        <f t="shared" ca="1" si="9"/>
        <v>721.0150000000001</v>
      </c>
      <c r="F49" s="7">
        <f t="shared" ca="1" si="9"/>
        <v>0</v>
      </c>
      <c r="G49">
        <f>'Monthly Data'!J49</f>
        <v>4623.0607132412842</v>
      </c>
      <c r="H49">
        <f>'Monthly Data'!DM49</f>
        <v>0</v>
      </c>
      <c r="J49" s="6">
        <f t="shared" si="10"/>
        <v>-36945454.187088698</v>
      </c>
      <c r="K49" s="6">
        <f t="shared" ca="1" si="6"/>
        <v>3913896.0241661374</v>
      </c>
      <c r="L49" s="6">
        <f t="shared" ca="1" si="7"/>
        <v>0</v>
      </c>
      <c r="M49" s="6">
        <f t="shared" si="11"/>
        <v>46822816.306854881</v>
      </c>
      <c r="N49" s="6">
        <f t="shared" si="12"/>
        <v>0</v>
      </c>
      <c r="O49" s="6">
        <f t="shared" ca="1" si="5"/>
        <v>13791258.14393232</v>
      </c>
    </row>
    <row r="50" spans="1:15" x14ac:dyDescent="0.25">
      <c r="A50" s="208">
        <v>42736</v>
      </c>
      <c r="B50">
        <f t="shared" si="0"/>
        <v>1</v>
      </c>
      <c r="C50">
        <f t="shared" si="1"/>
        <v>2017</v>
      </c>
      <c r="D50" s="6">
        <f>'Monthly Data'!I50</f>
        <v>14343453.216893746</v>
      </c>
      <c r="E50" s="7">
        <f t="shared" ca="1" si="9"/>
        <v>837.61799999999982</v>
      </c>
      <c r="F50" s="7">
        <f t="shared" ca="1" si="9"/>
        <v>0</v>
      </c>
      <c r="G50">
        <f>'Monthly Data'!J50</f>
        <v>4627.0303566206421</v>
      </c>
      <c r="H50">
        <f>'Monthly Data'!DM50</f>
        <v>0</v>
      </c>
      <c r="J50" s="6">
        <f t="shared" si="10"/>
        <v>-36945454.187088698</v>
      </c>
      <c r="K50" s="6">
        <f t="shared" ca="1" si="6"/>
        <v>4546853.7547346326</v>
      </c>
      <c r="L50" s="6">
        <f t="shared" ca="1" si="7"/>
        <v>0</v>
      </c>
      <c r="M50" s="6">
        <f t="shared" si="11"/>
        <v>46863021.247755408</v>
      </c>
      <c r="N50" s="6">
        <f t="shared" si="12"/>
        <v>0</v>
      </c>
      <c r="O50" s="6">
        <f t="shared" ca="1" si="5"/>
        <v>14464420.815401342</v>
      </c>
    </row>
    <row r="51" spans="1:15" x14ac:dyDescent="0.25">
      <c r="A51" s="208">
        <v>42767</v>
      </c>
      <c r="B51">
        <f t="shared" si="0"/>
        <v>2</v>
      </c>
      <c r="C51">
        <f t="shared" si="1"/>
        <v>2017</v>
      </c>
      <c r="D51" s="6">
        <f>'Monthly Data'!I51</f>
        <v>12711893.556893792</v>
      </c>
      <c r="E51" s="7">
        <f t="shared" ca="1" si="9"/>
        <v>788.83799999999997</v>
      </c>
      <c r="F51" s="7">
        <f t="shared" ca="1" si="9"/>
        <v>0</v>
      </c>
      <c r="G51">
        <f>'Monthly Data'!J51</f>
        <v>4629.0151783103211</v>
      </c>
      <c r="H51">
        <f>'Monthly Data'!DM51</f>
        <v>0</v>
      </c>
      <c r="J51" s="6">
        <f t="shared" si="10"/>
        <v>-36945454.187088698</v>
      </c>
      <c r="K51" s="6">
        <f t="shared" ca="1" si="6"/>
        <v>4282060.5839145752</v>
      </c>
      <c r="L51" s="6">
        <f t="shared" ca="1" si="7"/>
        <v>0</v>
      </c>
      <c r="M51" s="6">
        <f t="shared" si="11"/>
        <v>46883123.718205668</v>
      </c>
      <c r="N51" s="6">
        <f t="shared" si="12"/>
        <v>0</v>
      </c>
      <c r="O51" s="6">
        <f t="shared" ca="1" si="5"/>
        <v>14219730.115031544</v>
      </c>
    </row>
    <row r="52" spans="1:15" x14ac:dyDescent="0.25">
      <c r="A52" s="208">
        <v>42795</v>
      </c>
      <c r="B52">
        <f t="shared" si="0"/>
        <v>3</v>
      </c>
      <c r="C52">
        <f t="shared" si="1"/>
        <v>2017</v>
      </c>
      <c r="D52" s="6">
        <f>'Monthly Data'!I52</f>
        <v>13510644.686893711</v>
      </c>
      <c r="E52" s="7">
        <f t="shared" ca="1" si="9"/>
        <v>598.91799999999989</v>
      </c>
      <c r="F52" s="7">
        <f t="shared" ca="1" si="9"/>
        <v>0</v>
      </c>
      <c r="G52">
        <f>'Monthly Data'!J52</f>
        <v>4634.0075891551605</v>
      </c>
      <c r="H52">
        <f>'Monthly Data'!DM52</f>
        <v>0</v>
      </c>
      <c r="J52" s="6">
        <f t="shared" si="10"/>
        <v>-36945454.187088698</v>
      </c>
      <c r="K52" s="6">
        <f t="shared" ca="1" si="6"/>
        <v>3251115.134916103</v>
      </c>
      <c r="L52" s="6">
        <f t="shared" ca="1" si="7"/>
        <v>0</v>
      </c>
      <c r="M52" s="6">
        <f t="shared" si="11"/>
        <v>46933687.349188656</v>
      </c>
      <c r="N52" s="6">
        <f t="shared" si="12"/>
        <v>0</v>
      </c>
      <c r="O52" s="6">
        <f t="shared" ca="1" si="5"/>
        <v>13239348.297016062</v>
      </c>
    </row>
    <row r="53" spans="1:15" x14ac:dyDescent="0.25">
      <c r="A53" s="208">
        <v>42826</v>
      </c>
      <c r="B53">
        <f t="shared" si="0"/>
        <v>4</v>
      </c>
      <c r="C53">
        <f t="shared" si="1"/>
        <v>2017</v>
      </c>
      <c r="D53" s="6">
        <f>'Monthly Data'!I53</f>
        <v>11131255.036893748</v>
      </c>
      <c r="E53" s="7">
        <f t="shared" ca="1" si="9"/>
        <v>375.56100000000004</v>
      </c>
      <c r="F53" s="7">
        <f t="shared" ca="1" si="9"/>
        <v>0</v>
      </c>
      <c r="G53">
        <f>'Monthly Data'!J53</f>
        <v>4635.0037945775803</v>
      </c>
      <c r="H53">
        <f>'Monthly Data'!DM53</f>
        <v>0</v>
      </c>
      <c r="J53" s="6">
        <f t="shared" si="10"/>
        <v>-36945454.187088698</v>
      </c>
      <c r="K53" s="6">
        <f t="shared" ca="1" si="6"/>
        <v>2038663.1411716244</v>
      </c>
      <c r="L53" s="6">
        <f t="shared" ca="1" si="7"/>
        <v>0</v>
      </c>
      <c r="M53" s="6">
        <f t="shared" si="11"/>
        <v>46943777.01627095</v>
      </c>
      <c r="N53" s="6">
        <f t="shared" si="12"/>
        <v>0</v>
      </c>
      <c r="O53" s="6">
        <f t="shared" ca="1" si="5"/>
        <v>12036985.970353879</v>
      </c>
    </row>
    <row r="54" spans="1:15" x14ac:dyDescent="0.25">
      <c r="A54" s="208">
        <v>42856</v>
      </c>
      <c r="B54">
        <f t="shared" ref="B54:B117" si="13">MONTH(A54)</f>
        <v>5</v>
      </c>
      <c r="C54">
        <f t="shared" ref="C54:C117" si="14">YEAR(A54)</f>
        <v>2017</v>
      </c>
      <c r="D54" s="6">
        <f>'Monthly Data'!I54</f>
        <v>10860581.426893739</v>
      </c>
      <c r="E54" s="7">
        <f t="shared" ref="E54:F73" ca="1" si="15">E42</f>
        <v>165.202</v>
      </c>
      <c r="F54" s="7">
        <f t="shared" ca="1" si="15"/>
        <v>2.7889999999999997</v>
      </c>
      <c r="G54">
        <f>'Monthly Data'!J54</f>
        <v>4630.0018972887901</v>
      </c>
      <c r="H54">
        <f>'Monthly Data'!DM54</f>
        <v>0</v>
      </c>
      <c r="J54" s="6">
        <f t="shared" si="10"/>
        <v>-36945454.187088698</v>
      </c>
      <c r="K54" s="6">
        <f t="shared" ca="1" si="6"/>
        <v>896768.37650297733</v>
      </c>
      <c r="L54" s="6">
        <f t="shared" ca="1" si="7"/>
        <v>54426.920783530593</v>
      </c>
      <c r="M54" s="6">
        <f t="shared" si="11"/>
        <v>46893117.305645049</v>
      </c>
      <c r="N54" s="6">
        <f t="shared" si="12"/>
        <v>0</v>
      </c>
      <c r="O54" s="6">
        <f t="shared" ca="1" si="5"/>
        <v>10898858.415842853</v>
      </c>
    </row>
    <row r="55" spans="1:15" x14ac:dyDescent="0.25">
      <c r="A55" s="208">
        <v>42887</v>
      </c>
      <c r="B55">
        <f t="shared" si="13"/>
        <v>6</v>
      </c>
      <c r="C55">
        <f t="shared" si="14"/>
        <v>2017</v>
      </c>
      <c r="D55" s="6">
        <f>'Monthly Data'!I55</f>
        <v>10519928.806893751</v>
      </c>
      <c r="E55" s="7">
        <f t="shared" ca="1" si="15"/>
        <v>32.520000000000003</v>
      </c>
      <c r="F55" s="7">
        <f t="shared" ca="1" si="15"/>
        <v>24.911999999999999</v>
      </c>
      <c r="G55">
        <f>'Monthly Data'!J55</f>
        <v>4623.0009486443951</v>
      </c>
      <c r="H55">
        <f>'Monthly Data'!DM55</f>
        <v>0</v>
      </c>
      <c r="J55" s="6">
        <f t="shared" si="10"/>
        <v>-36945454.187088698</v>
      </c>
      <c r="K55" s="6">
        <f t="shared" ca="1" si="6"/>
        <v>176528.78054670538</v>
      </c>
      <c r="L55" s="6">
        <f t="shared" ca="1" si="7"/>
        <v>486153.98012166162</v>
      </c>
      <c r="M55" s="6">
        <f t="shared" si="11"/>
        <v>46822211.005104512</v>
      </c>
      <c r="N55" s="6">
        <f t="shared" si="12"/>
        <v>0</v>
      </c>
      <c r="O55" s="6">
        <f t="shared" ref="O55:O118" ca="1" si="16">SUM(J55:N55)</f>
        <v>10539439.578684181</v>
      </c>
    </row>
    <row r="56" spans="1:15" x14ac:dyDescent="0.25">
      <c r="A56" s="208">
        <v>42917</v>
      </c>
      <c r="B56">
        <f t="shared" si="13"/>
        <v>7</v>
      </c>
      <c r="C56">
        <f t="shared" si="14"/>
        <v>2017</v>
      </c>
      <c r="D56" s="6">
        <f>'Monthly Data'!I56</f>
        <v>11315985.256893709</v>
      </c>
      <c r="E56" s="7">
        <f t="shared" ca="1" si="15"/>
        <v>2.27</v>
      </c>
      <c r="F56" s="7">
        <f t="shared" ca="1" si="15"/>
        <v>79.77000000000001</v>
      </c>
      <c r="G56">
        <f>'Monthly Data'!J56</f>
        <v>4624.000474322198</v>
      </c>
      <c r="H56">
        <f>'Monthly Data'!DM56</f>
        <v>0</v>
      </c>
      <c r="J56" s="6">
        <f t="shared" si="10"/>
        <v>-36945454.187088698</v>
      </c>
      <c r="K56" s="6">
        <f t="shared" ca="1" si="6"/>
        <v>12322.273426845672</v>
      </c>
      <c r="L56" s="6">
        <f t="shared" ca="1" si="7"/>
        <v>1556699.702725793</v>
      </c>
      <c r="M56" s="6">
        <f t="shared" si="11"/>
        <v>46832334.300061837</v>
      </c>
      <c r="N56" s="6">
        <f t="shared" si="12"/>
        <v>0</v>
      </c>
      <c r="O56" s="6">
        <f t="shared" ca="1" si="16"/>
        <v>11455902.089125775</v>
      </c>
    </row>
    <row r="57" spans="1:15" x14ac:dyDescent="0.25">
      <c r="A57" s="208">
        <v>42948</v>
      </c>
      <c r="B57">
        <f t="shared" si="13"/>
        <v>8</v>
      </c>
      <c r="C57">
        <f t="shared" si="14"/>
        <v>2017</v>
      </c>
      <c r="D57" s="6">
        <f>'Monthly Data'!I57</f>
        <v>11090769.596893732</v>
      </c>
      <c r="E57" s="7">
        <f t="shared" ca="1" si="15"/>
        <v>5.9399999999999995</v>
      </c>
      <c r="F57" s="7">
        <f t="shared" ca="1" si="15"/>
        <v>61.306000000000004</v>
      </c>
      <c r="G57">
        <f>'Monthly Data'!J57</f>
        <v>4626.000237161099</v>
      </c>
      <c r="H57">
        <f>'Monthly Data'!DM57</f>
        <v>0</v>
      </c>
      <c r="J57" s="6">
        <f t="shared" si="10"/>
        <v>-36945454.187088698</v>
      </c>
      <c r="K57" s="6">
        <f t="shared" ca="1" si="6"/>
        <v>32244.186852626994</v>
      </c>
      <c r="L57" s="6">
        <f t="shared" ca="1" si="7"/>
        <v>1196377.4849606049</v>
      </c>
      <c r="M57" s="6">
        <f t="shared" si="11"/>
        <v>46852588.095949687</v>
      </c>
      <c r="N57" s="6">
        <f t="shared" si="12"/>
        <v>0</v>
      </c>
      <c r="O57" s="6">
        <f t="shared" ca="1" si="16"/>
        <v>11135755.580674224</v>
      </c>
    </row>
    <row r="58" spans="1:15" x14ac:dyDescent="0.25">
      <c r="A58" s="208">
        <v>42979</v>
      </c>
      <c r="B58">
        <f t="shared" si="13"/>
        <v>9</v>
      </c>
      <c r="C58">
        <f t="shared" si="14"/>
        <v>2017</v>
      </c>
      <c r="D58" s="6">
        <f>'Monthly Data'!I58</f>
        <v>10318049.376893764</v>
      </c>
      <c r="E58" s="7">
        <f t="shared" ca="1" si="15"/>
        <v>65.792000000000002</v>
      </c>
      <c r="F58" s="7">
        <f t="shared" ca="1" si="15"/>
        <v>13.288</v>
      </c>
      <c r="G58">
        <f>'Monthly Data'!J58</f>
        <v>4630.0001185805495</v>
      </c>
      <c r="H58">
        <f>'Monthly Data'!DM58</f>
        <v>0</v>
      </c>
      <c r="J58" s="6">
        <f t="shared" si="10"/>
        <v>-36945454.187088698</v>
      </c>
      <c r="K58" s="6">
        <f t="shared" ca="1" si="6"/>
        <v>357139.65343569621</v>
      </c>
      <c r="L58" s="6">
        <f t="shared" ca="1" si="7"/>
        <v>259313.34649392421</v>
      </c>
      <c r="M58" s="6">
        <f t="shared" si="11"/>
        <v>46893099.290712006</v>
      </c>
      <c r="N58" s="6">
        <f t="shared" si="12"/>
        <v>0</v>
      </c>
      <c r="O58" s="6">
        <f t="shared" ca="1" si="16"/>
        <v>10564098.10355293</v>
      </c>
    </row>
    <row r="59" spans="1:15" x14ac:dyDescent="0.25">
      <c r="A59" s="208">
        <v>43009</v>
      </c>
      <c r="B59">
        <f t="shared" si="13"/>
        <v>10</v>
      </c>
      <c r="C59">
        <f t="shared" si="14"/>
        <v>2017</v>
      </c>
      <c r="D59" s="6">
        <f>'Monthly Data'!I59</f>
        <v>10807140.926893745</v>
      </c>
      <c r="E59" s="7">
        <f t="shared" ca="1" si="15"/>
        <v>253.88899999999998</v>
      </c>
      <c r="F59" s="7">
        <f t="shared" ca="1" si="15"/>
        <v>0.25</v>
      </c>
      <c r="G59">
        <f>'Monthly Data'!J59</f>
        <v>4630.0000592902743</v>
      </c>
      <c r="H59">
        <f>'Monthly Data'!DM59</f>
        <v>0</v>
      </c>
      <c r="J59" s="6">
        <f t="shared" si="10"/>
        <v>-36945454.187088698</v>
      </c>
      <c r="K59" s="6">
        <f t="shared" ca="1" si="6"/>
        <v>1378189.2854926961</v>
      </c>
      <c r="L59" s="6">
        <f t="shared" ca="1" si="7"/>
        <v>4878.7128705208497</v>
      </c>
      <c r="M59" s="6">
        <f t="shared" si="11"/>
        <v>46893098.690214232</v>
      </c>
      <c r="N59" s="6">
        <f t="shared" si="12"/>
        <v>0</v>
      </c>
      <c r="O59" s="6">
        <f t="shared" ca="1" si="16"/>
        <v>11330712.501488753</v>
      </c>
    </row>
    <row r="60" spans="1:15" x14ac:dyDescent="0.25">
      <c r="A60" s="208">
        <v>43040</v>
      </c>
      <c r="B60">
        <f t="shared" si="13"/>
        <v>11</v>
      </c>
      <c r="C60">
        <f t="shared" si="14"/>
        <v>2017</v>
      </c>
      <c r="D60" s="6">
        <f>'Monthly Data'!I60</f>
        <v>12595937.326893749</v>
      </c>
      <c r="E60" s="7">
        <f t="shared" ca="1" si="15"/>
        <v>481.9380000000001</v>
      </c>
      <c r="F60" s="7">
        <f t="shared" ca="1" si="15"/>
        <v>0</v>
      </c>
      <c r="G60">
        <f>'Monthly Data'!J60</f>
        <v>4630.5000296451371</v>
      </c>
      <c r="H60">
        <f>'Monthly Data'!DM60</f>
        <v>0</v>
      </c>
      <c r="J60" s="6">
        <f t="shared" si="10"/>
        <v>-36945454.187088698</v>
      </c>
      <c r="K60" s="6">
        <f t="shared" ca="1" si="6"/>
        <v>2616110.9298621807</v>
      </c>
      <c r="L60" s="6">
        <f t="shared" ca="1" si="7"/>
        <v>0</v>
      </c>
      <c r="M60" s="6">
        <f t="shared" si="11"/>
        <v>46898162.43943508</v>
      </c>
      <c r="N60" s="6">
        <f t="shared" si="12"/>
        <v>0</v>
      </c>
      <c r="O60" s="6">
        <f t="shared" ca="1" si="16"/>
        <v>12568819.18220856</v>
      </c>
    </row>
    <row r="61" spans="1:15" x14ac:dyDescent="0.25">
      <c r="A61" s="208">
        <v>43070</v>
      </c>
      <c r="B61">
        <f t="shared" si="13"/>
        <v>12</v>
      </c>
      <c r="C61">
        <f t="shared" si="14"/>
        <v>2017</v>
      </c>
      <c r="D61" s="6">
        <f>'Monthly Data'!I61</f>
        <v>14251192.646893697</v>
      </c>
      <c r="E61" s="7">
        <f t="shared" ca="1" si="15"/>
        <v>721.0150000000001</v>
      </c>
      <c r="F61" s="7">
        <f t="shared" ca="1" si="15"/>
        <v>0</v>
      </c>
      <c r="G61">
        <f>'Monthly Data'!J61</f>
        <v>4630.2500148225681</v>
      </c>
      <c r="H61">
        <f>'Monthly Data'!DM61</f>
        <v>0</v>
      </c>
      <c r="J61" s="6">
        <f t="shared" si="10"/>
        <v>-36945454.187088698</v>
      </c>
      <c r="K61" s="6">
        <f t="shared" ca="1" si="6"/>
        <v>3913896.0241661374</v>
      </c>
      <c r="L61" s="6">
        <f t="shared" ca="1" si="7"/>
        <v>0</v>
      </c>
      <c r="M61" s="6">
        <f t="shared" si="11"/>
        <v>46895630.264575772</v>
      </c>
      <c r="N61" s="6">
        <f t="shared" si="12"/>
        <v>0</v>
      </c>
      <c r="O61" s="6">
        <f t="shared" ca="1" si="16"/>
        <v>13864072.101653211</v>
      </c>
    </row>
    <row r="62" spans="1:15" x14ac:dyDescent="0.25">
      <c r="A62" s="208">
        <v>43101</v>
      </c>
      <c r="B62">
        <f t="shared" si="13"/>
        <v>1</v>
      </c>
      <c r="C62">
        <f t="shared" si="14"/>
        <v>2018</v>
      </c>
      <c r="D62" s="6">
        <f>'Monthly Data'!I62</f>
        <v>15487349.478090642</v>
      </c>
      <c r="E62" s="7">
        <f t="shared" ca="1" si="15"/>
        <v>837.61799999999982</v>
      </c>
      <c r="F62" s="7">
        <f t="shared" ca="1" si="15"/>
        <v>0</v>
      </c>
      <c r="G62">
        <f>'Monthly Data'!J62</f>
        <v>4625.6250074112841</v>
      </c>
      <c r="H62">
        <f>'Monthly Data'!DM62</f>
        <v>0</v>
      </c>
      <c r="J62" s="6">
        <f t="shared" si="10"/>
        <v>-36945454.187088698</v>
      </c>
      <c r="K62" s="6">
        <f t="shared" ca="1" si="6"/>
        <v>4546853.7547346326</v>
      </c>
      <c r="L62" s="6">
        <f t="shared" ca="1" si="7"/>
        <v>0</v>
      </c>
      <c r="M62" s="6">
        <f t="shared" si="11"/>
        <v>46848787.731918536</v>
      </c>
      <c r="N62" s="6">
        <f t="shared" si="12"/>
        <v>0</v>
      </c>
      <c r="O62" s="6">
        <f t="shared" ca="1" si="16"/>
        <v>14450187.29956447</v>
      </c>
    </row>
    <row r="63" spans="1:15" x14ac:dyDescent="0.25">
      <c r="A63" s="208">
        <v>43132</v>
      </c>
      <c r="B63">
        <f t="shared" si="13"/>
        <v>2</v>
      </c>
      <c r="C63">
        <f t="shared" si="14"/>
        <v>2018</v>
      </c>
      <c r="D63" s="6">
        <f>'Monthly Data'!I63</f>
        <v>13984303.518090684</v>
      </c>
      <c r="E63" s="7">
        <f t="shared" ca="1" si="15"/>
        <v>788.83799999999997</v>
      </c>
      <c r="F63" s="7">
        <f t="shared" ca="1" si="15"/>
        <v>0</v>
      </c>
      <c r="G63">
        <f>'Monthly Data'!J63</f>
        <v>4624.8125037056416</v>
      </c>
      <c r="H63">
        <f>'Monthly Data'!DM63</f>
        <v>0</v>
      </c>
      <c r="J63" s="6">
        <f t="shared" si="10"/>
        <v>-36945454.187088698</v>
      </c>
      <c r="K63" s="6">
        <f t="shared" ca="1" si="6"/>
        <v>4282060.5839145752</v>
      </c>
      <c r="L63" s="6">
        <f t="shared" ca="1" si="7"/>
        <v>0</v>
      </c>
      <c r="M63" s="6">
        <f t="shared" si="11"/>
        <v>46840558.613999106</v>
      </c>
      <c r="N63" s="6">
        <f t="shared" si="12"/>
        <v>0</v>
      </c>
      <c r="O63" s="6">
        <f t="shared" ca="1" si="16"/>
        <v>14177165.010824982</v>
      </c>
    </row>
    <row r="64" spans="1:15" x14ac:dyDescent="0.25">
      <c r="A64" s="208">
        <v>43160</v>
      </c>
      <c r="B64">
        <f t="shared" si="13"/>
        <v>3</v>
      </c>
      <c r="C64">
        <f t="shared" si="14"/>
        <v>2018</v>
      </c>
      <c r="D64" s="6">
        <f>'Monthly Data'!I64</f>
        <v>13430304.528090633</v>
      </c>
      <c r="E64" s="7">
        <f t="shared" ca="1" si="15"/>
        <v>598.91799999999989</v>
      </c>
      <c r="F64" s="7">
        <f t="shared" ca="1" si="15"/>
        <v>0</v>
      </c>
      <c r="G64">
        <f>'Monthly Data'!J64</f>
        <v>4623.9062518528208</v>
      </c>
      <c r="H64">
        <f>'Monthly Data'!DM64</f>
        <v>0</v>
      </c>
      <c r="J64" s="6">
        <f t="shared" si="10"/>
        <v>-36945454.187088698</v>
      </c>
      <c r="K64" s="6">
        <f t="shared" ca="1" si="6"/>
        <v>3251115.134916103</v>
      </c>
      <c r="L64" s="6">
        <f t="shared" ca="1" si="7"/>
        <v>0</v>
      </c>
      <c r="M64" s="6">
        <f t="shared" si="11"/>
        <v>46831380.005569667</v>
      </c>
      <c r="N64" s="6">
        <f t="shared" si="12"/>
        <v>0</v>
      </c>
      <c r="O64" s="6">
        <f t="shared" ca="1" si="16"/>
        <v>13137040.953397073</v>
      </c>
    </row>
    <row r="65" spans="1:15" x14ac:dyDescent="0.25">
      <c r="A65" s="208">
        <v>43191</v>
      </c>
      <c r="B65">
        <f t="shared" si="13"/>
        <v>4</v>
      </c>
      <c r="C65">
        <f t="shared" si="14"/>
        <v>2018</v>
      </c>
      <c r="D65" s="6">
        <f>'Monthly Data'!I65</f>
        <v>11842414.6180907</v>
      </c>
      <c r="E65" s="7">
        <f t="shared" ca="1" si="15"/>
        <v>375.56100000000004</v>
      </c>
      <c r="F65" s="7">
        <f t="shared" ca="1" si="15"/>
        <v>0</v>
      </c>
      <c r="G65">
        <f>'Monthly Data'!J65</f>
        <v>4619.4531259264104</v>
      </c>
      <c r="H65">
        <f>'Monthly Data'!DM65</f>
        <v>0</v>
      </c>
      <c r="J65" s="6">
        <f t="shared" si="10"/>
        <v>-36945454.187088698</v>
      </c>
      <c r="K65" s="6">
        <f t="shared" ca="1" si="6"/>
        <v>2038663.1411716244</v>
      </c>
      <c r="L65" s="6">
        <f t="shared" ca="1" si="7"/>
        <v>0</v>
      </c>
      <c r="M65" s="6">
        <f t="shared" si="11"/>
        <v>46786278.305597089</v>
      </c>
      <c r="N65" s="6">
        <f t="shared" si="12"/>
        <v>0</v>
      </c>
      <c r="O65" s="6">
        <f t="shared" ca="1" si="16"/>
        <v>11879487.259680018</v>
      </c>
    </row>
    <row r="66" spans="1:15" x14ac:dyDescent="0.25">
      <c r="A66" s="208">
        <v>43221</v>
      </c>
      <c r="B66">
        <f t="shared" si="13"/>
        <v>5</v>
      </c>
      <c r="C66">
        <f t="shared" si="14"/>
        <v>2018</v>
      </c>
      <c r="D66" s="6">
        <f>'Monthly Data'!I66</f>
        <v>11149383.268090665</v>
      </c>
      <c r="E66" s="7">
        <f t="shared" ca="1" si="15"/>
        <v>165.202</v>
      </c>
      <c r="F66" s="7">
        <f t="shared" ca="1" si="15"/>
        <v>2.7889999999999997</v>
      </c>
      <c r="G66">
        <f>'Monthly Data'!J66</f>
        <v>4617.2265629632057</v>
      </c>
      <c r="H66">
        <f>'Monthly Data'!DM66</f>
        <v>0</v>
      </c>
      <c r="J66" s="6">
        <f t="shared" ref="J66:J97" si="17">$R$9</f>
        <v>-36945454.187088698</v>
      </c>
      <c r="K66" s="6">
        <f t="shared" ca="1" si="6"/>
        <v>896768.37650297733</v>
      </c>
      <c r="L66" s="6">
        <f t="shared" ca="1" si="7"/>
        <v>54426.920783530593</v>
      </c>
      <c r="M66" s="6">
        <f t="shared" ref="M66:M97" si="18">G66*$R$12</f>
        <v>46763727.455610804</v>
      </c>
      <c r="N66" s="6">
        <f t="shared" ref="N66:N97" si="19">H66*$R$13</f>
        <v>0</v>
      </c>
      <c r="O66" s="6">
        <f t="shared" ca="1" si="16"/>
        <v>10769468.565808609</v>
      </c>
    </row>
    <row r="67" spans="1:15" x14ac:dyDescent="0.25">
      <c r="A67" s="208">
        <v>43252</v>
      </c>
      <c r="B67">
        <f t="shared" si="13"/>
        <v>6</v>
      </c>
      <c r="C67">
        <f t="shared" si="14"/>
        <v>2018</v>
      </c>
      <c r="D67" s="6">
        <f>'Monthly Data'!I67</f>
        <v>10795985.63809067</v>
      </c>
      <c r="E67" s="7">
        <f t="shared" ca="1" si="15"/>
        <v>32.520000000000003</v>
      </c>
      <c r="F67" s="7">
        <f t="shared" ca="1" si="15"/>
        <v>24.911999999999999</v>
      </c>
      <c r="G67">
        <f>'Monthly Data'!J67</f>
        <v>4625.1132814816028</v>
      </c>
      <c r="H67">
        <f>'Monthly Data'!DM67</f>
        <v>0</v>
      </c>
      <c r="J67" s="6">
        <f t="shared" si="17"/>
        <v>-36945454.187088698</v>
      </c>
      <c r="K67" s="6">
        <f t="shared" ref="K67:K130" ca="1" si="20">E67*$R$10</f>
        <v>176528.78054670538</v>
      </c>
      <c r="L67" s="6">
        <f t="shared" ref="L67:L130" ca="1" si="21">F67*$R$11</f>
        <v>486153.98012166162</v>
      </c>
      <c r="M67" s="6">
        <f t="shared" si="18"/>
        <v>46843604.921072833</v>
      </c>
      <c r="N67" s="6">
        <f t="shared" si="19"/>
        <v>0</v>
      </c>
      <c r="O67" s="6">
        <f t="shared" ca="1" si="16"/>
        <v>10560833.494652502</v>
      </c>
    </row>
    <row r="68" spans="1:15" x14ac:dyDescent="0.25">
      <c r="A68" s="208">
        <v>43282</v>
      </c>
      <c r="B68">
        <f t="shared" si="13"/>
        <v>7</v>
      </c>
      <c r="C68">
        <f t="shared" si="14"/>
        <v>2018</v>
      </c>
      <c r="D68" s="6">
        <f>'Monthly Data'!I68</f>
        <v>11780107.118090665</v>
      </c>
      <c r="E68" s="7">
        <f t="shared" ca="1" si="15"/>
        <v>2.27</v>
      </c>
      <c r="F68" s="7">
        <f t="shared" ca="1" si="15"/>
        <v>79.77000000000001</v>
      </c>
      <c r="G68">
        <f>'Monthly Data'!J68</f>
        <v>4622.5566407408014</v>
      </c>
      <c r="H68">
        <f>'Monthly Data'!DM68</f>
        <v>0</v>
      </c>
      <c r="J68" s="6">
        <f t="shared" si="17"/>
        <v>-36945454.187088698</v>
      </c>
      <c r="K68" s="6">
        <f t="shared" ca="1" si="20"/>
        <v>12322.273426845672</v>
      </c>
      <c r="L68" s="6">
        <f t="shared" ca="1" si="21"/>
        <v>1556699.702725793</v>
      </c>
      <c r="M68" s="6">
        <f t="shared" si="18"/>
        <v>46817711.010697335</v>
      </c>
      <c r="N68" s="6">
        <f t="shared" si="19"/>
        <v>0</v>
      </c>
      <c r="O68" s="6">
        <f t="shared" ca="1" si="16"/>
        <v>11441278.799761273</v>
      </c>
    </row>
    <row r="69" spans="1:15" x14ac:dyDescent="0.25">
      <c r="A69" s="208">
        <v>43313</v>
      </c>
      <c r="B69">
        <f t="shared" si="13"/>
        <v>8</v>
      </c>
      <c r="C69">
        <f t="shared" si="14"/>
        <v>2018</v>
      </c>
      <c r="D69" s="6">
        <f>'Monthly Data'!I69</f>
        <v>11411251.258090649</v>
      </c>
      <c r="E69" s="7">
        <f t="shared" ca="1" si="15"/>
        <v>5.9399999999999995</v>
      </c>
      <c r="F69" s="7">
        <f t="shared" ca="1" si="15"/>
        <v>61.306000000000004</v>
      </c>
      <c r="G69">
        <f>'Monthly Data'!J69</f>
        <v>4626.7783203704003</v>
      </c>
      <c r="H69">
        <f>'Monthly Data'!DM69</f>
        <v>0</v>
      </c>
      <c r="J69" s="6">
        <f t="shared" si="17"/>
        <v>-36945454.187088698</v>
      </c>
      <c r="K69" s="6">
        <f t="shared" ca="1" si="20"/>
        <v>32244.186852626994</v>
      </c>
      <c r="L69" s="6">
        <f t="shared" ca="1" si="21"/>
        <v>1196377.4849606049</v>
      </c>
      <c r="M69" s="6">
        <f t="shared" si="18"/>
        <v>46860468.599676624</v>
      </c>
      <c r="N69" s="6">
        <f t="shared" si="19"/>
        <v>0</v>
      </c>
      <c r="O69" s="6">
        <f t="shared" ca="1" si="16"/>
        <v>11143636.08440116</v>
      </c>
    </row>
    <row r="70" spans="1:15" x14ac:dyDescent="0.25">
      <c r="A70" s="208">
        <v>43344</v>
      </c>
      <c r="B70">
        <f t="shared" si="13"/>
        <v>9</v>
      </c>
      <c r="C70">
        <f t="shared" si="14"/>
        <v>2018</v>
      </c>
      <c r="D70" s="6">
        <f>'Monthly Data'!I70</f>
        <v>10502730.918090679</v>
      </c>
      <c r="E70" s="7">
        <f t="shared" ca="1" si="15"/>
        <v>65.792000000000002</v>
      </c>
      <c r="F70" s="7">
        <f t="shared" ca="1" si="15"/>
        <v>13.288</v>
      </c>
      <c r="G70">
        <f>'Monthly Data'!J70</f>
        <v>4628.8891601852001</v>
      </c>
      <c r="H70">
        <f>'Monthly Data'!DM70</f>
        <v>0</v>
      </c>
      <c r="J70" s="6">
        <f t="shared" si="17"/>
        <v>-36945454.187088698</v>
      </c>
      <c r="K70" s="6">
        <f t="shared" ca="1" si="20"/>
        <v>357139.65343569621</v>
      </c>
      <c r="L70" s="6">
        <f t="shared" ca="1" si="21"/>
        <v>259313.34649392421</v>
      </c>
      <c r="M70" s="6">
        <f t="shared" si="18"/>
        <v>46881847.394166276</v>
      </c>
      <c r="N70" s="6">
        <f t="shared" si="19"/>
        <v>0</v>
      </c>
      <c r="O70" s="6">
        <f t="shared" ca="1" si="16"/>
        <v>10552846.2070072</v>
      </c>
    </row>
    <row r="71" spans="1:15" x14ac:dyDescent="0.25">
      <c r="A71" s="208">
        <v>43374</v>
      </c>
      <c r="B71">
        <f t="shared" si="13"/>
        <v>10</v>
      </c>
      <c r="C71">
        <f t="shared" si="14"/>
        <v>2018</v>
      </c>
      <c r="D71" s="6">
        <f>'Monthly Data'!I71</f>
        <v>11592985.148090666</v>
      </c>
      <c r="E71" s="7">
        <f t="shared" ca="1" si="15"/>
        <v>253.88899999999998</v>
      </c>
      <c r="F71" s="7">
        <f t="shared" ca="1" si="15"/>
        <v>0.25</v>
      </c>
      <c r="G71">
        <f>'Monthly Data'!J71</f>
        <v>4630.9445800926005</v>
      </c>
      <c r="H71">
        <f>'Monthly Data'!DM71</f>
        <v>0</v>
      </c>
      <c r="J71" s="6">
        <f t="shared" si="17"/>
        <v>-36945454.187088698</v>
      </c>
      <c r="K71" s="6">
        <f t="shared" ca="1" si="20"/>
        <v>1378189.2854926961</v>
      </c>
      <c r="L71" s="6">
        <f t="shared" ca="1" si="21"/>
        <v>4878.7128705208497</v>
      </c>
      <c r="M71" s="6">
        <f t="shared" si="18"/>
        <v>46902664.890350573</v>
      </c>
      <c r="N71" s="6">
        <f t="shared" si="19"/>
        <v>0</v>
      </c>
      <c r="O71" s="6">
        <f t="shared" ca="1" si="16"/>
        <v>11340278.701625094</v>
      </c>
    </row>
    <row r="72" spans="1:15" x14ac:dyDescent="0.25">
      <c r="A72" s="208">
        <v>43405</v>
      </c>
      <c r="B72">
        <f t="shared" si="13"/>
        <v>11</v>
      </c>
      <c r="C72">
        <f t="shared" si="14"/>
        <v>2018</v>
      </c>
      <c r="D72" s="6">
        <f>'Monthly Data'!I72</f>
        <v>13036078.528090673</v>
      </c>
      <c r="E72" s="7">
        <f t="shared" ca="1" si="15"/>
        <v>481.9380000000001</v>
      </c>
      <c r="F72" s="7">
        <f t="shared" ca="1" si="15"/>
        <v>0</v>
      </c>
      <c r="G72">
        <f>'Monthly Data'!J72</f>
        <v>4628.9722900463003</v>
      </c>
      <c r="H72">
        <f>'Monthly Data'!DM72</f>
        <v>0</v>
      </c>
      <c r="J72" s="6">
        <f t="shared" si="17"/>
        <v>-36945454.187088698</v>
      </c>
      <c r="K72" s="6">
        <f t="shared" ca="1" si="20"/>
        <v>2616110.9298621807</v>
      </c>
      <c r="L72" s="6">
        <f t="shared" ca="1" si="21"/>
        <v>0</v>
      </c>
      <c r="M72" s="6">
        <f t="shared" si="18"/>
        <v>46882689.341624327</v>
      </c>
      <c r="N72" s="6">
        <f t="shared" si="19"/>
        <v>0</v>
      </c>
      <c r="O72" s="6">
        <f t="shared" ca="1" si="16"/>
        <v>12553346.084397808</v>
      </c>
    </row>
    <row r="73" spans="1:15" x14ac:dyDescent="0.25">
      <c r="A73" s="208">
        <v>43435</v>
      </c>
      <c r="B73">
        <f t="shared" si="13"/>
        <v>12</v>
      </c>
      <c r="C73">
        <f t="shared" si="14"/>
        <v>2018</v>
      </c>
      <c r="D73" s="6">
        <f>'Monthly Data'!I73</f>
        <v>13651124.658090642</v>
      </c>
      <c r="E73" s="7">
        <f t="shared" ca="1" si="15"/>
        <v>721.0150000000001</v>
      </c>
      <c r="F73" s="7">
        <f t="shared" ca="1" si="15"/>
        <v>0</v>
      </c>
      <c r="G73">
        <f>'Monthly Data'!J73</f>
        <v>4631.4861450231501</v>
      </c>
      <c r="H73">
        <f>'Monthly Data'!DM73</f>
        <v>0</v>
      </c>
      <c r="J73" s="6">
        <f t="shared" si="17"/>
        <v>-36945454.187088698</v>
      </c>
      <c r="K73" s="6">
        <f t="shared" ca="1" si="20"/>
        <v>3913896.0241661374</v>
      </c>
      <c r="L73" s="6">
        <f t="shared" ca="1" si="21"/>
        <v>0</v>
      </c>
      <c r="M73" s="6">
        <f t="shared" si="18"/>
        <v>46908149.913549326</v>
      </c>
      <c r="N73" s="6">
        <f t="shared" si="19"/>
        <v>0</v>
      </c>
      <c r="O73" s="6">
        <f t="shared" ca="1" si="16"/>
        <v>13876591.750626765</v>
      </c>
    </row>
    <row r="74" spans="1:15" x14ac:dyDescent="0.25">
      <c r="A74" s="208">
        <v>43466</v>
      </c>
      <c r="B74">
        <f t="shared" si="13"/>
        <v>1</v>
      </c>
      <c r="C74">
        <f t="shared" si="14"/>
        <v>2019</v>
      </c>
      <c r="D74" s="6">
        <f>'Monthly Data'!I74</f>
        <v>15450818.072486484</v>
      </c>
      <c r="E74" s="7">
        <f t="shared" ref="E74:F93" ca="1" si="22">E62</f>
        <v>837.61799999999982</v>
      </c>
      <c r="F74" s="7">
        <f t="shared" ca="1" si="22"/>
        <v>0</v>
      </c>
      <c r="G74">
        <f>'Monthly Data'!J74</f>
        <v>4633.7430725115755</v>
      </c>
      <c r="H74">
        <f>'Monthly Data'!DM74</f>
        <v>0</v>
      </c>
      <c r="J74" s="6">
        <f t="shared" si="17"/>
        <v>-36945454.187088698</v>
      </c>
      <c r="K74" s="6">
        <f t="shared" ca="1" si="20"/>
        <v>4546853.7547346326</v>
      </c>
      <c r="L74" s="6">
        <f t="shared" ca="1" si="21"/>
        <v>0</v>
      </c>
      <c r="M74" s="6">
        <f t="shared" si="18"/>
        <v>46931008.29845129</v>
      </c>
      <c r="N74" s="6">
        <f t="shared" si="19"/>
        <v>0</v>
      </c>
      <c r="O74" s="6">
        <f t="shared" ca="1" si="16"/>
        <v>14532407.866097223</v>
      </c>
    </row>
    <row r="75" spans="1:15" x14ac:dyDescent="0.25">
      <c r="A75" s="208">
        <v>43497</v>
      </c>
      <c r="B75">
        <f t="shared" si="13"/>
        <v>2</v>
      </c>
      <c r="C75">
        <f t="shared" si="14"/>
        <v>2019</v>
      </c>
      <c r="D75" s="6">
        <f>'Monthly Data'!I75</f>
        <v>13956467.072486553</v>
      </c>
      <c r="E75" s="7">
        <f t="shared" ca="1" si="22"/>
        <v>788.83799999999997</v>
      </c>
      <c r="F75" s="7">
        <f t="shared" ca="1" si="22"/>
        <v>0</v>
      </c>
      <c r="G75">
        <f>'Monthly Data'!J75</f>
        <v>4636.3715362557878</v>
      </c>
      <c r="H75">
        <f>'Monthly Data'!DM75</f>
        <v>0</v>
      </c>
      <c r="J75" s="6">
        <f t="shared" si="17"/>
        <v>-36945454.187088698</v>
      </c>
      <c r="K75" s="6">
        <f t="shared" ca="1" si="20"/>
        <v>4282060.5839145752</v>
      </c>
      <c r="L75" s="6">
        <f t="shared" ca="1" si="21"/>
        <v>0</v>
      </c>
      <c r="M75" s="6">
        <f t="shared" si="18"/>
        <v>46957629.639311463</v>
      </c>
      <c r="N75" s="6">
        <f t="shared" si="19"/>
        <v>0</v>
      </c>
      <c r="O75" s="6">
        <f t="shared" ca="1" si="16"/>
        <v>14294236.036137339</v>
      </c>
    </row>
    <row r="76" spans="1:15" x14ac:dyDescent="0.25">
      <c r="A76" s="208">
        <v>43525</v>
      </c>
      <c r="B76">
        <f t="shared" si="13"/>
        <v>3</v>
      </c>
      <c r="C76">
        <f t="shared" si="14"/>
        <v>2019</v>
      </c>
      <c r="D76" s="6">
        <f>'Monthly Data'!I76</f>
        <v>13466624.482486509</v>
      </c>
      <c r="E76" s="7">
        <f t="shared" ca="1" si="22"/>
        <v>598.91799999999989</v>
      </c>
      <c r="F76" s="7">
        <f t="shared" ca="1" si="22"/>
        <v>0</v>
      </c>
      <c r="G76">
        <f>'Monthly Data'!J76</f>
        <v>4640.1857681278943</v>
      </c>
      <c r="H76">
        <f>'Monthly Data'!DM76</f>
        <v>0</v>
      </c>
      <c r="J76" s="6">
        <f t="shared" si="17"/>
        <v>-36945454.187088698</v>
      </c>
      <c r="K76" s="6">
        <f t="shared" ca="1" si="20"/>
        <v>3251115.134916103</v>
      </c>
      <c r="L76" s="6">
        <f t="shared" ca="1" si="21"/>
        <v>0</v>
      </c>
      <c r="M76" s="6">
        <f t="shared" si="18"/>
        <v>46996260.557090215</v>
      </c>
      <c r="N76" s="6">
        <f t="shared" si="19"/>
        <v>0</v>
      </c>
      <c r="O76" s="6">
        <f t="shared" ca="1" si="16"/>
        <v>13301921.504917622</v>
      </c>
    </row>
    <row r="77" spans="1:15" x14ac:dyDescent="0.25">
      <c r="A77" s="208">
        <v>43556</v>
      </c>
      <c r="B77">
        <f t="shared" si="13"/>
        <v>4</v>
      </c>
      <c r="C77">
        <f t="shared" si="14"/>
        <v>2019</v>
      </c>
      <c r="D77" s="6">
        <f>'Monthly Data'!I77</f>
        <v>11857796.482486546</v>
      </c>
      <c r="E77" s="7">
        <f t="shared" ca="1" si="22"/>
        <v>375.56100000000004</v>
      </c>
      <c r="F77" s="7">
        <f t="shared" ca="1" si="22"/>
        <v>0</v>
      </c>
      <c r="G77">
        <f>'Monthly Data'!J77</f>
        <v>4651.0928840639472</v>
      </c>
      <c r="H77">
        <f>'Monthly Data'!DM77</f>
        <v>0</v>
      </c>
      <c r="J77" s="6">
        <f t="shared" si="17"/>
        <v>-36945454.187088698</v>
      </c>
      <c r="K77" s="6">
        <f t="shared" ca="1" si="20"/>
        <v>2038663.1411716244</v>
      </c>
      <c r="L77" s="6">
        <f t="shared" ca="1" si="21"/>
        <v>0</v>
      </c>
      <c r="M77" s="6">
        <f t="shared" si="18"/>
        <v>47106728.906434759</v>
      </c>
      <c r="N77" s="6">
        <f t="shared" si="19"/>
        <v>0</v>
      </c>
      <c r="O77" s="6">
        <f t="shared" ca="1" si="16"/>
        <v>12199937.860517688</v>
      </c>
    </row>
    <row r="78" spans="1:15" x14ac:dyDescent="0.25">
      <c r="A78" s="208">
        <v>43586</v>
      </c>
      <c r="B78">
        <f t="shared" si="13"/>
        <v>5</v>
      </c>
      <c r="C78">
        <f t="shared" si="14"/>
        <v>2019</v>
      </c>
      <c r="D78" s="6">
        <f>'Monthly Data'!I78</f>
        <v>11371708.072486496</v>
      </c>
      <c r="E78" s="7">
        <f t="shared" ca="1" si="22"/>
        <v>165.202</v>
      </c>
      <c r="F78" s="7">
        <f t="shared" ca="1" si="22"/>
        <v>2.7889999999999997</v>
      </c>
      <c r="G78">
        <f>'Monthly Data'!J78</f>
        <v>4654.0464420319731</v>
      </c>
      <c r="H78">
        <f>'Monthly Data'!DM78</f>
        <v>0</v>
      </c>
      <c r="J78" s="6">
        <f t="shared" si="17"/>
        <v>-36945454.187088698</v>
      </c>
      <c r="K78" s="6">
        <f t="shared" ca="1" si="20"/>
        <v>896768.37650297733</v>
      </c>
      <c r="L78" s="6">
        <f t="shared" ca="1" si="21"/>
        <v>54426.920783530593</v>
      </c>
      <c r="M78" s="6">
        <f t="shared" si="18"/>
        <v>47136642.833758369</v>
      </c>
      <c r="N78" s="6">
        <f t="shared" si="19"/>
        <v>0</v>
      </c>
      <c r="O78" s="6">
        <f t="shared" ca="1" si="16"/>
        <v>11142383.943956174</v>
      </c>
    </row>
    <row r="79" spans="1:15" x14ac:dyDescent="0.25">
      <c r="A79" s="208">
        <v>43617</v>
      </c>
      <c r="B79">
        <f t="shared" si="13"/>
        <v>6</v>
      </c>
      <c r="C79">
        <f t="shared" si="14"/>
        <v>2019</v>
      </c>
      <c r="D79" s="6">
        <f>'Monthly Data'!I79</f>
        <v>10788475.332486559</v>
      </c>
      <c r="E79" s="7">
        <f t="shared" ca="1" si="22"/>
        <v>32.520000000000003</v>
      </c>
      <c r="F79" s="7">
        <f t="shared" ca="1" si="22"/>
        <v>24.911999999999999</v>
      </c>
      <c r="G79">
        <f>'Monthly Data'!J79</f>
        <v>4653.0232210159866</v>
      </c>
      <c r="H79">
        <f>'Monthly Data'!DM79</f>
        <v>0</v>
      </c>
      <c r="J79" s="6">
        <f t="shared" si="17"/>
        <v>-36945454.187088698</v>
      </c>
      <c r="K79" s="6">
        <f t="shared" ca="1" si="20"/>
        <v>176528.78054670538</v>
      </c>
      <c r="L79" s="6">
        <f t="shared" ca="1" si="21"/>
        <v>486153.98012166162</v>
      </c>
      <c r="M79" s="6">
        <f t="shared" si="18"/>
        <v>47126279.550071515</v>
      </c>
      <c r="N79" s="6">
        <f t="shared" si="19"/>
        <v>0</v>
      </c>
      <c r="O79" s="6">
        <f t="shared" ca="1" si="16"/>
        <v>10843508.123651184</v>
      </c>
    </row>
    <row r="80" spans="1:15" x14ac:dyDescent="0.25">
      <c r="A80" s="208">
        <v>43647</v>
      </c>
      <c r="B80">
        <f t="shared" si="13"/>
        <v>7</v>
      </c>
      <c r="C80">
        <f t="shared" si="14"/>
        <v>2019</v>
      </c>
      <c r="D80" s="6">
        <f>'Monthly Data'!I80</f>
        <v>12077507.492486516</v>
      </c>
      <c r="E80" s="7">
        <f t="shared" ca="1" si="22"/>
        <v>2.27</v>
      </c>
      <c r="F80" s="7">
        <f t="shared" ca="1" si="22"/>
        <v>79.77000000000001</v>
      </c>
      <c r="G80">
        <f>'Monthly Data'!J80</f>
        <v>4651.5116105079933</v>
      </c>
      <c r="H80">
        <f>'Monthly Data'!DM80</f>
        <v>0</v>
      </c>
      <c r="J80" s="6">
        <f t="shared" si="17"/>
        <v>-36945454.187088698</v>
      </c>
      <c r="K80" s="6">
        <f t="shared" ca="1" si="20"/>
        <v>12322.273426845672</v>
      </c>
      <c r="L80" s="6">
        <f t="shared" ca="1" si="21"/>
        <v>1556699.702725793</v>
      </c>
      <c r="M80" s="6">
        <f t="shared" si="18"/>
        <v>47110969.809288628</v>
      </c>
      <c r="N80" s="6">
        <f t="shared" si="19"/>
        <v>0</v>
      </c>
      <c r="O80" s="6">
        <f t="shared" ca="1" si="16"/>
        <v>11734537.598352566</v>
      </c>
    </row>
    <row r="81" spans="1:15" x14ac:dyDescent="0.25">
      <c r="A81" s="208">
        <v>43678</v>
      </c>
      <c r="B81">
        <f t="shared" si="13"/>
        <v>8</v>
      </c>
      <c r="C81">
        <f t="shared" si="14"/>
        <v>2019</v>
      </c>
      <c r="D81" s="6">
        <f>'Monthly Data'!I81</f>
        <v>11427332.232486537</v>
      </c>
      <c r="E81" s="7">
        <f t="shared" ca="1" si="22"/>
        <v>5.9399999999999995</v>
      </c>
      <c r="F81" s="7">
        <f t="shared" ca="1" si="22"/>
        <v>61.306000000000004</v>
      </c>
      <c r="G81">
        <f>'Monthly Data'!J81</f>
        <v>4653.7558052539971</v>
      </c>
      <c r="H81">
        <f>'Monthly Data'!DM81</f>
        <v>0</v>
      </c>
      <c r="J81" s="6">
        <f t="shared" si="17"/>
        <v>-36945454.187088698</v>
      </c>
      <c r="K81" s="6">
        <f t="shared" ca="1" si="20"/>
        <v>32244.186852626994</v>
      </c>
      <c r="L81" s="6">
        <f t="shared" ca="1" si="21"/>
        <v>1196377.4849606049</v>
      </c>
      <c r="M81" s="6">
        <f t="shared" si="18"/>
        <v>47133699.235715583</v>
      </c>
      <c r="N81" s="6">
        <f t="shared" si="19"/>
        <v>0</v>
      </c>
      <c r="O81" s="6">
        <f t="shared" ca="1" si="16"/>
        <v>11416866.72044012</v>
      </c>
    </row>
    <row r="82" spans="1:15" x14ac:dyDescent="0.25">
      <c r="A82" s="208">
        <v>43709</v>
      </c>
      <c r="B82">
        <f t="shared" si="13"/>
        <v>9</v>
      </c>
      <c r="C82">
        <f t="shared" si="14"/>
        <v>2019</v>
      </c>
      <c r="D82" s="6">
        <f>'Monthly Data'!I82</f>
        <v>10504707.542486519</v>
      </c>
      <c r="E82" s="7">
        <f t="shared" ca="1" si="22"/>
        <v>65.792000000000002</v>
      </c>
      <c r="F82" s="7">
        <f t="shared" ca="1" si="22"/>
        <v>13.288</v>
      </c>
      <c r="G82">
        <f>'Monthly Data'!J82</f>
        <v>4653.3779026269985</v>
      </c>
      <c r="H82">
        <f>'Monthly Data'!DM82</f>
        <v>0</v>
      </c>
      <c r="J82" s="6">
        <f t="shared" si="17"/>
        <v>-36945454.187088698</v>
      </c>
      <c r="K82" s="6">
        <f t="shared" ca="1" si="20"/>
        <v>357139.65343569621</v>
      </c>
      <c r="L82" s="6">
        <f t="shared" ca="1" si="21"/>
        <v>259313.34649392421</v>
      </c>
      <c r="M82" s="6">
        <f t="shared" si="18"/>
        <v>47129871.800519854</v>
      </c>
      <c r="N82" s="6">
        <f t="shared" si="19"/>
        <v>0</v>
      </c>
      <c r="O82" s="6">
        <f t="shared" ca="1" si="16"/>
        <v>10800870.613360777</v>
      </c>
    </row>
    <row r="83" spans="1:15" x14ac:dyDescent="0.25">
      <c r="A83" s="208">
        <v>43739</v>
      </c>
      <c r="B83">
        <f t="shared" si="13"/>
        <v>10</v>
      </c>
      <c r="C83">
        <f t="shared" si="14"/>
        <v>2019</v>
      </c>
      <c r="D83" s="6">
        <f>'Monthly Data'!I83</f>
        <v>11435723.092486512</v>
      </c>
      <c r="E83" s="7">
        <f t="shared" ca="1" si="22"/>
        <v>253.88899999999998</v>
      </c>
      <c r="F83" s="7">
        <f t="shared" ca="1" si="22"/>
        <v>0.25</v>
      </c>
      <c r="G83">
        <f>'Monthly Data'!J83</f>
        <v>4655.6889513134993</v>
      </c>
      <c r="H83">
        <f>'Monthly Data'!DM83</f>
        <v>0</v>
      </c>
      <c r="J83" s="6">
        <f t="shared" si="17"/>
        <v>-36945454.187088698</v>
      </c>
      <c r="K83" s="6">
        <f t="shared" ca="1" si="20"/>
        <v>1378189.2854926961</v>
      </c>
      <c r="L83" s="6">
        <f t="shared" ca="1" si="21"/>
        <v>4878.7128705208497</v>
      </c>
      <c r="M83" s="6">
        <f t="shared" si="18"/>
        <v>47153278.330270648</v>
      </c>
      <c r="N83" s="6">
        <f t="shared" si="19"/>
        <v>0</v>
      </c>
      <c r="O83" s="6">
        <f t="shared" ca="1" si="16"/>
        <v>11590892.141545169</v>
      </c>
    </row>
    <row r="84" spans="1:15" x14ac:dyDescent="0.25">
      <c r="A84" s="208">
        <v>43770</v>
      </c>
      <c r="B84">
        <f t="shared" si="13"/>
        <v>11</v>
      </c>
      <c r="C84">
        <f t="shared" si="14"/>
        <v>2019</v>
      </c>
      <c r="D84" s="6">
        <f>'Monthly Data'!I84</f>
        <v>13053060.732486539</v>
      </c>
      <c r="E84" s="7">
        <f t="shared" ca="1" si="22"/>
        <v>481.9380000000001</v>
      </c>
      <c r="F84" s="7">
        <f t="shared" ca="1" si="22"/>
        <v>0</v>
      </c>
      <c r="G84">
        <f>'Monthly Data'!J84</f>
        <v>4657.8444756567496</v>
      </c>
      <c r="H84">
        <f>'Monthly Data'!DM84</f>
        <v>0</v>
      </c>
      <c r="J84" s="6">
        <f t="shared" si="17"/>
        <v>-36945454.187088698</v>
      </c>
      <c r="K84" s="6">
        <f t="shared" ca="1" si="20"/>
        <v>2616110.9298621807</v>
      </c>
      <c r="L84" s="6">
        <f t="shared" ca="1" si="21"/>
        <v>0</v>
      </c>
      <c r="M84" s="6">
        <f t="shared" si="18"/>
        <v>47175109.694085516</v>
      </c>
      <c r="N84" s="6">
        <f t="shared" si="19"/>
        <v>0</v>
      </c>
      <c r="O84" s="6">
        <f t="shared" ca="1" si="16"/>
        <v>12845766.436858997</v>
      </c>
    </row>
    <row r="85" spans="1:15" x14ac:dyDescent="0.25">
      <c r="A85" s="208">
        <v>43800</v>
      </c>
      <c r="B85">
        <f t="shared" si="13"/>
        <v>12</v>
      </c>
      <c r="C85">
        <f t="shared" si="14"/>
        <v>2019</v>
      </c>
      <c r="D85" s="6">
        <f>'Monthly Data'!I85</f>
        <v>14389735.212486496</v>
      </c>
      <c r="E85" s="7">
        <f t="shared" ca="1" si="22"/>
        <v>721.0150000000001</v>
      </c>
      <c r="F85" s="7">
        <f t="shared" ca="1" si="22"/>
        <v>0</v>
      </c>
      <c r="G85">
        <f>'Monthly Data'!J85</f>
        <v>4659.4222378283748</v>
      </c>
      <c r="H85">
        <f>'Monthly Data'!DM85</f>
        <v>0</v>
      </c>
      <c r="J85" s="6">
        <f t="shared" si="17"/>
        <v>-36945454.187088698</v>
      </c>
      <c r="K85" s="6">
        <f t="shared" ca="1" si="20"/>
        <v>3913896.0241661374</v>
      </c>
      <c r="L85" s="6">
        <f t="shared" ca="1" si="21"/>
        <v>0</v>
      </c>
      <c r="M85" s="6">
        <f t="shared" si="18"/>
        <v>47191089.425462678</v>
      </c>
      <c r="N85" s="6">
        <f t="shared" si="19"/>
        <v>0</v>
      </c>
      <c r="O85" s="6">
        <f t="shared" ca="1" si="16"/>
        <v>14159531.262540117</v>
      </c>
    </row>
    <row r="86" spans="1:15" x14ac:dyDescent="0.25">
      <c r="A86" s="208">
        <v>43831</v>
      </c>
      <c r="B86">
        <f t="shared" si="13"/>
        <v>1</v>
      </c>
      <c r="C86">
        <f t="shared" si="14"/>
        <v>2020</v>
      </c>
      <c r="D86" s="6">
        <f>'Monthly Data'!I86</f>
        <v>14485860.174549976</v>
      </c>
      <c r="E86" s="7">
        <f t="shared" ca="1" si="22"/>
        <v>837.61799999999982</v>
      </c>
      <c r="F86" s="7">
        <f t="shared" ca="1" si="22"/>
        <v>0</v>
      </c>
      <c r="G86">
        <f>'Monthly Data'!J86</f>
        <v>4659.211118914187</v>
      </c>
      <c r="H86">
        <f>'Monthly Data'!DM86</f>
        <v>0</v>
      </c>
      <c r="J86" s="6">
        <f t="shared" si="17"/>
        <v>-36945454.187088698</v>
      </c>
      <c r="K86" s="6">
        <f t="shared" ca="1" si="20"/>
        <v>4546853.7547346326</v>
      </c>
      <c r="L86" s="6">
        <f t="shared" ca="1" si="21"/>
        <v>0</v>
      </c>
      <c r="M86" s="6">
        <f t="shared" si="18"/>
        <v>47188951.192211792</v>
      </c>
      <c r="N86" s="6">
        <f t="shared" si="19"/>
        <v>0</v>
      </c>
      <c r="O86" s="6">
        <f t="shared" ca="1" si="16"/>
        <v>14790350.759857725</v>
      </c>
    </row>
    <row r="87" spans="1:15" x14ac:dyDescent="0.25">
      <c r="A87" s="208">
        <v>43862</v>
      </c>
      <c r="B87">
        <f t="shared" si="13"/>
        <v>2</v>
      </c>
      <c r="C87">
        <f t="shared" si="14"/>
        <v>2020</v>
      </c>
      <c r="D87" s="6">
        <f>'Monthly Data'!I87</f>
        <v>13707720.514549965</v>
      </c>
      <c r="E87" s="7">
        <f t="shared" ca="1" si="22"/>
        <v>788.83799999999997</v>
      </c>
      <c r="F87" s="7">
        <f t="shared" ca="1" si="22"/>
        <v>0</v>
      </c>
      <c r="G87">
        <f>'Monthly Data'!J87</f>
        <v>4659.6055594570935</v>
      </c>
      <c r="H87">
        <f>'Monthly Data'!DM87</f>
        <v>0</v>
      </c>
      <c r="J87" s="6">
        <f t="shared" si="17"/>
        <v>-36945454.187088698</v>
      </c>
      <c r="K87" s="6">
        <f t="shared" ca="1" si="20"/>
        <v>4282060.5839145752</v>
      </c>
      <c r="L87" s="6">
        <f t="shared" ca="1" si="21"/>
        <v>0</v>
      </c>
      <c r="M87" s="6">
        <f t="shared" si="18"/>
        <v>47192946.125056081</v>
      </c>
      <c r="N87" s="6">
        <f t="shared" si="19"/>
        <v>0</v>
      </c>
      <c r="O87" s="6">
        <f t="shared" ca="1" si="16"/>
        <v>14529552.521881957</v>
      </c>
    </row>
    <row r="88" spans="1:15" x14ac:dyDescent="0.25">
      <c r="A88" s="208">
        <v>43891</v>
      </c>
      <c r="B88">
        <f t="shared" si="13"/>
        <v>3</v>
      </c>
      <c r="C88">
        <f t="shared" si="14"/>
        <v>2020</v>
      </c>
      <c r="D88" s="6">
        <f>'Monthly Data'!I88</f>
        <v>12594427.794549998</v>
      </c>
      <c r="E88" s="7">
        <f t="shared" ca="1" si="22"/>
        <v>598.91799999999989</v>
      </c>
      <c r="F88" s="7">
        <f t="shared" ca="1" si="22"/>
        <v>0</v>
      </c>
      <c r="G88">
        <f>'Monthly Data'!J88</f>
        <v>4660.3027797285467</v>
      </c>
      <c r="H88">
        <f>'Monthly Data'!DM88</f>
        <v>0.5</v>
      </c>
      <c r="J88" s="6">
        <f t="shared" si="17"/>
        <v>-36945454.187088698</v>
      </c>
      <c r="K88" s="6">
        <f t="shared" ca="1" si="20"/>
        <v>3251115.134916103</v>
      </c>
      <c r="L88" s="6">
        <f t="shared" ca="1" si="21"/>
        <v>0</v>
      </c>
      <c r="M88" s="6">
        <f t="shared" si="18"/>
        <v>47200007.64094796</v>
      </c>
      <c r="N88" s="6">
        <f t="shared" si="19"/>
        <v>-978562.20254776499</v>
      </c>
      <c r="O88" s="6">
        <f t="shared" ca="1" si="16"/>
        <v>12527106.386227602</v>
      </c>
    </row>
    <row r="89" spans="1:15" x14ac:dyDescent="0.25">
      <c r="A89" s="208">
        <v>43922</v>
      </c>
      <c r="B89">
        <f t="shared" si="13"/>
        <v>4</v>
      </c>
      <c r="C89">
        <f t="shared" si="14"/>
        <v>2020</v>
      </c>
      <c r="D89" s="6">
        <f>'Monthly Data'!I89</f>
        <v>10208951.224550037</v>
      </c>
      <c r="E89" s="7">
        <f t="shared" ca="1" si="22"/>
        <v>375.56100000000004</v>
      </c>
      <c r="F89" s="7">
        <f t="shared" ca="1" si="22"/>
        <v>0</v>
      </c>
      <c r="G89">
        <f>'Monthly Data'!J89</f>
        <v>4660.6513898642734</v>
      </c>
      <c r="H89">
        <f>'Monthly Data'!DM89</f>
        <v>1</v>
      </c>
      <c r="J89" s="6">
        <f t="shared" si="17"/>
        <v>-36945454.187088698</v>
      </c>
      <c r="K89" s="6">
        <f t="shared" ca="1" si="20"/>
        <v>2038663.1411716244</v>
      </c>
      <c r="L89" s="6">
        <f t="shared" ca="1" si="21"/>
        <v>0</v>
      </c>
      <c r="M89" s="6">
        <f t="shared" si="18"/>
        <v>47203538.3988939</v>
      </c>
      <c r="N89" s="6">
        <f t="shared" si="19"/>
        <v>-1957124.40509553</v>
      </c>
      <c r="O89" s="6">
        <f t="shared" ca="1" si="16"/>
        <v>10339622.947881298</v>
      </c>
    </row>
    <row r="90" spans="1:15" x14ac:dyDescent="0.25">
      <c r="A90" s="208">
        <v>43952</v>
      </c>
      <c r="B90">
        <f t="shared" si="13"/>
        <v>5</v>
      </c>
      <c r="C90">
        <f t="shared" si="14"/>
        <v>2020</v>
      </c>
      <c r="D90" s="6">
        <f>'Monthly Data'!I90</f>
        <v>9613596.5245500151</v>
      </c>
      <c r="E90" s="7">
        <f t="shared" ca="1" si="22"/>
        <v>165.202</v>
      </c>
      <c r="F90" s="7">
        <f t="shared" ca="1" si="22"/>
        <v>2.7889999999999997</v>
      </c>
      <c r="G90">
        <f>'Monthly Data'!J90</f>
        <v>4660.3256949321367</v>
      </c>
      <c r="H90">
        <f>'Monthly Data'!DM90</f>
        <v>1</v>
      </c>
      <c r="J90" s="6">
        <f t="shared" si="17"/>
        <v>-36945454.187088698</v>
      </c>
      <c r="K90" s="6">
        <f t="shared" ca="1" si="20"/>
        <v>896768.37650297733</v>
      </c>
      <c r="L90" s="6">
        <f t="shared" ca="1" si="21"/>
        <v>54426.920783530593</v>
      </c>
      <c r="M90" s="6">
        <f t="shared" si="18"/>
        <v>47200239.728397138</v>
      </c>
      <c r="N90" s="6">
        <f t="shared" si="19"/>
        <v>-1957124.40509553</v>
      </c>
      <c r="O90" s="6">
        <f t="shared" ca="1" si="16"/>
        <v>9248856.4334994126</v>
      </c>
    </row>
    <row r="91" spans="1:15" x14ac:dyDescent="0.25">
      <c r="A91" s="208">
        <v>43983</v>
      </c>
      <c r="B91">
        <f t="shared" si="13"/>
        <v>6</v>
      </c>
      <c r="C91">
        <f t="shared" si="14"/>
        <v>2020</v>
      </c>
      <c r="D91" s="6">
        <f>'Monthly Data'!I91</f>
        <v>9772725.7245500628</v>
      </c>
      <c r="E91" s="7">
        <f t="shared" ca="1" si="22"/>
        <v>32.520000000000003</v>
      </c>
      <c r="F91" s="7">
        <f t="shared" ca="1" si="22"/>
        <v>24.911999999999999</v>
      </c>
      <c r="G91">
        <f>'Monthly Data'!J91</f>
        <v>4663.1628474660683</v>
      </c>
      <c r="H91">
        <f>'Monthly Data'!DM91</f>
        <v>0.5</v>
      </c>
      <c r="J91" s="6">
        <f t="shared" si="17"/>
        <v>-36945454.187088698</v>
      </c>
      <c r="K91" s="6">
        <f t="shared" ca="1" si="20"/>
        <v>176528.78054670538</v>
      </c>
      <c r="L91" s="6">
        <f t="shared" ca="1" si="21"/>
        <v>486153.98012166162</v>
      </c>
      <c r="M91" s="6">
        <f t="shared" si="18"/>
        <v>47228974.689967148</v>
      </c>
      <c r="N91" s="6">
        <f t="shared" si="19"/>
        <v>-978562.20254776499</v>
      </c>
      <c r="O91" s="6">
        <f t="shared" ca="1" si="16"/>
        <v>9967641.0609990526</v>
      </c>
    </row>
    <row r="92" spans="1:15" x14ac:dyDescent="0.25">
      <c r="A92" s="208">
        <v>44013</v>
      </c>
      <c r="B92">
        <f t="shared" si="13"/>
        <v>7</v>
      </c>
      <c r="C92">
        <f t="shared" si="14"/>
        <v>2020</v>
      </c>
      <c r="D92" s="6">
        <f>'Monthly Data'!I92</f>
        <v>11161158.254549997</v>
      </c>
      <c r="E92" s="7">
        <f t="shared" ca="1" si="22"/>
        <v>2.27</v>
      </c>
      <c r="F92" s="7">
        <f t="shared" ca="1" si="22"/>
        <v>79.77000000000001</v>
      </c>
      <c r="G92">
        <f>'Monthly Data'!J92</f>
        <v>4664.5814237330342</v>
      </c>
      <c r="H92">
        <f>'Monthly Data'!DM92</f>
        <v>0.5</v>
      </c>
      <c r="J92" s="6">
        <f t="shared" si="17"/>
        <v>-36945454.187088698</v>
      </c>
      <c r="K92" s="6">
        <f t="shared" ca="1" si="20"/>
        <v>12322.273426845672</v>
      </c>
      <c r="L92" s="6">
        <f t="shared" ca="1" si="21"/>
        <v>1556699.702725793</v>
      </c>
      <c r="M92" s="6">
        <f t="shared" si="18"/>
        <v>47243342.170752153</v>
      </c>
      <c r="N92" s="6">
        <f t="shared" si="19"/>
        <v>-978562.20254776499</v>
      </c>
      <c r="O92" s="6">
        <f t="shared" ca="1" si="16"/>
        <v>10888347.757268326</v>
      </c>
    </row>
    <row r="93" spans="1:15" x14ac:dyDescent="0.25">
      <c r="A93" s="208">
        <v>44044</v>
      </c>
      <c r="B93">
        <f t="shared" si="13"/>
        <v>8</v>
      </c>
      <c r="C93">
        <f t="shared" si="14"/>
        <v>2020</v>
      </c>
      <c r="D93" s="6">
        <f>'Monthly Data'!I93</f>
        <v>10656680.594549995</v>
      </c>
      <c r="E93" s="7">
        <f t="shared" ca="1" si="22"/>
        <v>5.9399999999999995</v>
      </c>
      <c r="F93" s="7">
        <f t="shared" ca="1" si="22"/>
        <v>61.306000000000004</v>
      </c>
      <c r="G93">
        <f>'Monthly Data'!J93</f>
        <v>4663.2907118665171</v>
      </c>
      <c r="H93">
        <f>'Monthly Data'!DM93</f>
        <v>0.5</v>
      </c>
      <c r="J93" s="6">
        <f t="shared" si="17"/>
        <v>-36945454.187088698</v>
      </c>
      <c r="K93" s="6">
        <f t="shared" ca="1" si="20"/>
        <v>32244.186852626994</v>
      </c>
      <c r="L93" s="6">
        <f t="shared" ca="1" si="21"/>
        <v>1196377.4849606049</v>
      </c>
      <c r="M93" s="6">
        <f t="shared" si="18"/>
        <v>47230269.713265724</v>
      </c>
      <c r="N93" s="6">
        <f t="shared" si="19"/>
        <v>-978562.20254776499</v>
      </c>
      <c r="O93" s="6">
        <f t="shared" ca="1" si="16"/>
        <v>10534874.995442497</v>
      </c>
    </row>
    <row r="94" spans="1:15" x14ac:dyDescent="0.25">
      <c r="A94" s="208">
        <v>44075</v>
      </c>
      <c r="B94">
        <f t="shared" si="13"/>
        <v>9</v>
      </c>
      <c r="C94">
        <f t="shared" si="14"/>
        <v>2020</v>
      </c>
      <c r="D94" s="6">
        <f>'Monthly Data'!I94</f>
        <v>9850384.1045500394</v>
      </c>
      <c r="E94" s="7">
        <f t="shared" ref="E94:F113" ca="1" si="23">E82</f>
        <v>65.792000000000002</v>
      </c>
      <c r="F94" s="7">
        <f t="shared" ca="1" si="23"/>
        <v>13.288</v>
      </c>
      <c r="G94">
        <f>'Monthly Data'!J94</f>
        <v>4663.6453559332585</v>
      </c>
      <c r="H94">
        <f>'Monthly Data'!DM94</f>
        <v>0.5</v>
      </c>
      <c r="J94" s="6">
        <f t="shared" si="17"/>
        <v>-36945454.187088698</v>
      </c>
      <c r="K94" s="6">
        <f t="shared" ca="1" si="20"/>
        <v>357139.65343569621</v>
      </c>
      <c r="L94" s="6">
        <f t="shared" ca="1" si="21"/>
        <v>259313.34649392421</v>
      </c>
      <c r="M94" s="6">
        <f t="shared" si="18"/>
        <v>47233861.583461978</v>
      </c>
      <c r="N94" s="6">
        <f t="shared" si="19"/>
        <v>-978562.20254776499</v>
      </c>
      <c r="O94" s="6">
        <f t="shared" ca="1" si="16"/>
        <v>9926298.1937551368</v>
      </c>
    </row>
    <row r="95" spans="1:15" x14ac:dyDescent="0.25">
      <c r="A95" s="208">
        <v>44105</v>
      </c>
      <c r="B95">
        <f t="shared" si="13"/>
        <v>10</v>
      </c>
      <c r="C95">
        <f t="shared" si="14"/>
        <v>2020</v>
      </c>
      <c r="D95" s="6">
        <f>'Monthly Data'!I95</f>
        <v>11234372.434549997</v>
      </c>
      <c r="E95" s="7">
        <f t="shared" ca="1" si="23"/>
        <v>253.88899999999998</v>
      </c>
      <c r="F95" s="7">
        <f t="shared" ca="1" si="23"/>
        <v>0.25</v>
      </c>
      <c r="G95">
        <f>'Monthly Data'!J95</f>
        <v>4662.8226779666293</v>
      </c>
      <c r="H95">
        <f>'Monthly Data'!DM95</f>
        <v>0.5</v>
      </c>
      <c r="J95" s="6">
        <f t="shared" si="17"/>
        <v>-36945454.187088698</v>
      </c>
      <c r="K95" s="6">
        <f t="shared" ca="1" si="20"/>
        <v>1378189.2854926961</v>
      </c>
      <c r="L95" s="6">
        <f t="shared" ca="1" si="21"/>
        <v>4878.7128705208497</v>
      </c>
      <c r="M95" s="6">
        <f t="shared" si="18"/>
        <v>47225529.419620641</v>
      </c>
      <c r="N95" s="6">
        <f t="shared" si="19"/>
        <v>-978562.20254776499</v>
      </c>
      <c r="O95" s="6">
        <f t="shared" ca="1" si="16"/>
        <v>10684581.028347397</v>
      </c>
    </row>
    <row r="96" spans="1:15" x14ac:dyDescent="0.25">
      <c r="A96" s="208">
        <v>44136</v>
      </c>
      <c r="B96">
        <f t="shared" si="13"/>
        <v>11</v>
      </c>
      <c r="C96">
        <f t="shared" si="14"/>
        <v>2020</v>
      </c>
      <c r="D96" s="6">
        <f>'Monthly Data'!I96</f>
        <v>11836082.98455005</v>
      </c>
      <c r="E96" s="7">
        <f t="shared" ca="1" si="23"/>
        <v>481.9380000000001</v>
      </c>
      <c r="F96" s="7">
        <f t="shared" ca="1" si="23"/>
        <v>0</v>
      </c>
      <c r="G96">
        <f>'Monthly Data'!J96</f>
        <v>4666.4113389833146</v>
      </c>
      <c r="H96">
        <f>'Monthly Data'!DM96</f>
        <v>0.5</v>
      </c>
      <c r="J96" s="6">
        <f t="shared" si="17"/>
        <v>-36945454.187088698</v>
      </c>
      <c r="K96" s="6">
        <f t="shared" ca="1" si="20"/>
        <v>2616110.9298621807</v>
      </c>
      <c r="L96" s="6">
        <f t="shared" ca="1" si="21"/>
        <v>0</v>
      </c>
      <c r="M96" s="6">
        <f t="shared" si="18"/>
        <v>47261875.733457826</v>
      </c>
      <c r="N96" s="6">
        <f t="shared" si="19"/>
        <v>-978562.20254776499</v>
      </c>
      <c r="O96" s="6">
        <f t="shared" ca="1" si="16"/>
        <v>11953970.273683542</v>
      </c>
    </row>
    <row r="97" spans="1:15" x14ac:dyDescent="0.25">
      <c r="A97" s="208">
        <v>44166</v>
      </c>
      <c r="B97">
        <f t="shared" si="13"/>
        <v>12</v>
      </c>
      <c r="C97">
        <f t="shared" si="14"/>
        <v>2020</v>
      </c>
      <c r="D97" s="6">
        <f>'Monthly Data'!I97</f>
        <v>13283818.114549991</v>
      </c>
      <c r="E97" s="7">
        <f t="shared" ca="1" si="23"/>
        <v>721.0150000000001</v>
      </c>
      <c r="F97" s="7">
        <f t="shared" ca="1" si="23"/>
        <v>0</v>
      </c>
      <c r="G97">
        <f>'Monthly Data'!J97</f>
        <v>4670.2056694916573</v>
      </c>
      <c r="H97">
        <f>'Monthly Data'!DM97</f>
        <v>0.5</v>
      </c>
      <c r="J97" s="6">
        <f t="shared" si="17"/>
        <v>-36945454.187088698</v>
      </c>
      <c r="K97" s="6">
        <f t="shared" ca="1" si="20"/>
        <v>3913896.0241661374</v>
      </c>
      <c r="L97" s="6">
        <f t="shared" ca="1" si="21"/>
        <v>0</v>
      </c>
      <c r="M97" s="6">
        <f t="shared" si="18"/>
        <v>47300305.088255346</v>
      </c>
      <c r="N97" s="6">
        <f t="shared" si="19"/>
        <v>-978562.20254776499</v>
      </c>
      <c r="O97" s="6">
        <f t="shared" ca="1" si="16"/>
        <v>13290184.72278502</v>
      </c>
    </row>
    <row r="98" spans="1:15" x14ac:dyDescent="0.25">
      <c r="A98" s="208">
        <v>44197</v>
      </c>
      <c r="B98">
        <f t="shared" si="13"/>
        <v>1</v>
      </c>
      <c r="C98">
        <f t="shared" si="14"/>
        <v>2021</v>
      </c>
      <c r="D98" s="6">
        <f>'Monthly Data'!I98</f>
        <v>13272431.476802889</v>
      </c>
      <c r="E98" s="7">
        <f t="shared" ca="1" si="23"/>
        <v>837.61799999999982</v>
      </c>
      <c r="F98" s="7">
        <f t="shared" ca="1" si="23"/>
        <v>0</v>
      </c>
      <c r="G98">
        <f>'Monthly Data'!J98</f>
        <v>4670.6028347458287</v>
      </c>
      <c r="H98">
        <f>'Monthly Data'!DM98</f>
        <v>0.5</v>
      </c>
      <c r="J98" s="6">
        <f t="shared" ref="J98:J129" si="24">$R$9</f>
        <v>-36945454.187088698</v>
      </c>
      <c r="K98" s="6">
        <f t="shared" ca="1" si="20"/>
        <v>4546853.7547346326</v>
      </c>
      <c r="L98" s="6">
        <f t="shared" ca="1" si="21"/>
        <v>0</v>
      </c>
      <c r="M98" s="6">
        <f t="shared" ref="M98:M129" si="25">G98*$R$12</f>
        <v>47304327.617244914</v>
      </c>
      <c r="N98" s="6">
        <f t="shared" ref="N98:N129" si="26">H98*$R$13</f>
        <v>-978562.20254776499</v>
      </c>
      <c r="O98" s="6">
        <f t="shared" ca="1" si="16"/>
        <v>13927164.982343083</v>
      </c>
    </row>
    <row r="99" spans="1:15" x14ac:dyDescent="0.25">
      <c r="A99" s="208">
        <v>44228</v>
      </c>
      <c r="B99">
        <f t="shared" si="13"/>
        <v>2</v>
      </c>
      <c r="C99">
        <f t="shared" si="14"/>
        <v>2021</v>
      </c>
      <c r="D99" s="6">
        <f>'Monthly Data'!I99</f>
        <v>13138044.586803002</v>
      </c>
      <c r="E99" s="7">
        <f t="shared" ca="1" si="23"/>
        <v>788.83799999999997</v>
      </c>
      <c r="F99" s="7">
        <f t="shared" ca="1" si="23"/>
        <v>0</v>
      </c>
      <c r="G99">
        <f>'Monthly Data'!J99</f>
        <v>4667.8014173729143</v>
      </c>
      <c r="H99">
        <f>'Monthly Data'!DM99</f>
        <v>0.5</v>
      </c>
      <c r="J99" s="6">
        <f t="shared" si="24"/>
        <v>-36945454.187088698</v>
      </c>
      <c r="K99" s="6">
        <f t="shared" ca="1" si="20"/>
        <v>4282060.5839145752</v>
      </c>
      <c r="L99" s="6">
        <f t="shared" ca="1" si="21"/>
        <v>0</v>
      </c>
      <c r="M99" s="6">
        <f t="shared" si="25"/>
        <v>47275954.5849213</v>
      </c>
      <c r="N99" s="6">
        <f t="shared" si="26"/>
        <v>-978562.20254776499</v>
      </c>
      <c r="O99" s="6">
        <f t="shared" ca="1" si="16"/>
        <v>13633998.779199412</v>
      </c>
    </row>
    <row r="100" spans="1:15" x14ac:dyDescent="0.25">
      <c r="A100" s="208">
        <v>44256</v>
      </c>
      <c r="B100">
        <f t="shared" si="13"/>
        <v>3</v>
      </c>
      <c r="C100">
        <f t="shared" si="14"/>
        <v>2021</v>
      </c>
      <c r="D100" s="6">
        <f>'Monthly Data'!I100</f>
        <v>12286582.916802878</v>
      </c>
      <c r="E100" s="7">
        <f t="shared" ca="1" si="23"/>
        <v>598.91799999999989</v>
      </c>
      <c r="F100" s="7">
        <f t="shared" ca="1" si="23"/>
        <v>0</v>
      </c>
      <c r="G100">
        <f>'Monthly Data'!J100</f>
        <v>4668.9007086864567</v>
      </c>
      <c r="H100">
        <f>'Monthly Data'!DM100</f>
        <v>0.5</v>
      </c>
      <c r="J100" s="6">
        <f t="shared" si="24"/>
        <v>-36945454.187088698</v>
      </c>
      <c r="K100" s="6">
        <f t="shared" ca="1" si="20"/>
        <v>3251115.134916103</v>
      </c>
      <c r="L100" s="6">
        <f t="shared" ca="1" si="21"/>
        <v>0</v>
      </c>
      <c r="M100" s="6">
        <f t="shared" si="25"/>
        <v>47287088.316108152</v>
      </c>
      <c r="N100" s="6">
        <f t="shared" si="26"/>
        <v>-978562.20254776499</v>
      </c>
      <c r="O100" s="6">
        <f t="shared" ca="1" si="16"/>
        <v>12614187.061387794</v>
      </c>
    </row>
    <row r="101" spans="1:15" x14ac:dyDescent="0.25">
      <c r="A101" s="208">
        <v>44287</v>
      </c>
      <c r="B101">
        <f t="shared" si="13"/>
        <v>4</v>
      </c>
      <c r="C101">
        <f t="shared" si="14"/>
        <v>2021</v>
      </c>
      <c r="D101" s="6">
        <f>'Monthly Data'!I101</f>
        <v>10720774.456802933</v>
      </c>
      <c r="E101" s="7">
        <f t="shared" ca="1" si="23"/>
        <v>375.56100000000004</v>
      </c>
      <c r="F101" s="7">
        <f t="shared" ca="1" si="23"/>
        <v>0</v>
      </c>
      <c r="G101">
        <f>'Monthly Data'!J101</f>
        <v>4671.4503543432284</v>
      </c>
      <c r="H101">
        <f>'Monthly Data'!DM101</f>
        <v>0.5</v>
      </c>
      <c r="J101" s="6">
        <f t="shared" si="24"/>
        <v>-36945454.187088698</v>
      </c>
      <c r="K101" s="6">
        <f t="shared" ca="1" si="20"/>
        <v>2038663.1411716244</v>
      </c>
      <c r="L101" s="6">
        <f t="shared" ca="1" si="21"/>
        <v>0</v>
      </c>
      <c r="M101" s="6">
        <f t="shared" si="25"/>
        <v>47312911.379580513</v>
      </c>
      <c r="N101" s="6">
        <f t="shared" si="26"/>
        <v>-978562.20254776499</v>
      </c>
      <c r="O101" s="6">
        <f t="shared" ca="1" si="16"/>
        <v>11427558.131115677</v>
      </c>
    </row>
    <row r="102" spans="1:15" x14ac:dyDescent="0.25">
      <c r="A102" s="208">
        <v>44317</v>
      </c>
      <c r="B102">
        <f t="shared" si="13"/>
        <v>5</v>
      </c>
      <c r="C102">
        <f t="shared" si="14"/>
        <v>2021</v>
      </c>
      <c r="D102" s="6">
        <f>'Monthly Data'!I102</f>
        <v>10442304.036802925</v>
      </c>
      <c r="E102" s="7">
        <f t="shared" ca="1" si="23"/>
        <v>165.202</v>
      </c>
      <c r="F102" s="7">
        <f t="shared" ca="1" si="23"/>
        <v>2.7889999999999997</v>
      </c>
      <c r="G102">
        <f>'Monthly Data'!J102</f>
        <v>4690.2251771716146</v>
      </c>
      <c r="H102">
        <f>'Monthly Data'!DM102</f>
        <v>0.5</v>
      </c>
      <c r="J102" s="6">
        <f t="shared" si="24"/>
        <v>-36945454.187088698</v>
      </c>
      <c r="K102" s="6">
        <f t="shared" ca="1" si="20"/>
        <v>896768.37650297733</v>
      </c>
      <c r="L102" s="6">
        <f t="shared" ca="1" si="21"/>
        <v>54426.920783530593</v>
      </c>
      <c r="M102" s="6">
        <f t="shared" si="25"/>
        <v>47503064.642757304</v>
      </c>
      <c r="N102" s="6">
        <f t="shared" si="26"/>
        <v>-978562.20254776499</v>
      </c>
      <c r="O102" s="6">
        <f t="shared" ca="1" si="16"/>
        <v>10530243.550407344</v>
      </c>
    </row>
    <row r="103" spans="1:15" x14ac:dyDescent="0.25">
      <c r="A103" s="208">
        <v>44348</v>
      </c>
      <c r="B103">
        <f t="shared" si="13"/>
        <v>6</v>
      </c>
      <c r="C103">
        <f t="shared" si="14"/>
        <v>2021</v>
      </c>
      <c r="D103" s="6">
        <f>'Monthly Data'!I103</f>
        <v>10600876.246802963</v>
      </c>
      <c r="E103" s="7">
        <f t="shared" ca="1" si="23"/>
        <v>32.520000000000003</v>
      </c>
      <c r="F103" s="7">
        <f t="shared" ca="1" si="23"/>
        <v>24.911999999999999</v>
      </c>
      <c r="G103">
        <f>'Monthly Data'!J103</f>
        <v>4698.6125885858073</v>
      </c>
      <c r="H103">
        <f>'Monthly Data'!DM103</f>
        <v>0.5</v>
      </c>
      <c r="J103" s="6">
        <f t="shared" si="24"/>
        <v>-36945454.187088698</v>
      </c>
      <c r="K103" s="6">
        <f t="shared" ca="1" si="20"/>
        <v>176528.78054670538</v>
      </c>
      <c r="L103" s="6">
        <f t="shared" ca="1" si="21"/>
        <v>486153.98012166162</v>
      </c>
      <c r="M103" s="6">
        <f t="shared" si="25"/>
        <v>47588013.175406232</v>
      </c>
      <c r="N103" s="6">
        <f t="shared" si="26"/>
        <v>-978562.20254776499</v>
      </c>
      <c r="O103" s="6">
        <f t="shared" ca="1" si="16"/>
        <v>10326679.546438137</v>
      </c>
    </row>
    <row r="104" spans="1:15" x14ac:dyDescent="0.25">
      <c r="A104" s="208">
        <v>44378</v>
      </c>
      <c r="B104">
        <f t="shared" si="13"/>
        <v>7</v>
      </c>
      <c r="C104">
        <f t="shared" si="14"/>
        <v>2021</v>
      </c>
      <c r="D104" s="6">
        <f>'Monthly Data'!I104</f>
        <v>11779120.786802934</v>
      </c>
      <c r="E104" s="7">
        <f t="shared" ca="1" si="23"/>
        <v>2.27</v>
      </c>
      <c r="F104" s="7">
        <f t="shared" ca="1" si="23"/>
        <v>79.77000000000001</v>
      </c>
      <c r="G104">
        <f>'Monthly Data'!J104</f>
        <v>4705.8062942929037</v>
      </c>
      <c r="H104">
        <f>'Monthly Data'!DM104</f>
        <v>0.5</v>
      </c>
      <c r="J104" s="6">
        <f t="shared" si="24"/>
        <v>-36945454.187088698</v>
      </c>
      <c r="K104" s="6">
        <f t="shared" ca="1" si="20"/>
        <v>12322.273426845672</v>
      </c>
      <c r="L104" s="6">
        <f t="shared" ca="1" si="21"/>
        <v>1556699.702725793</v>
      </c>
      <c r="M104" s="6">
        <f t="shared" si="25"/>
        <v>47660871.738549091</v>
      </c>
      <c r="N104" s="6">
        <f t="shared" si="26"/>
        <v>-978562.20254776499</v>
      </c>
      <c r="O104" s="6">
        <f t="shared" ca="1" si="16"/>
        <v>11305877.325065264</v>
      </c>
    </row>
    <row r="105" spans="1:15" x14ac:dyDescent="0.25">
      <c r="A105" s="208">
        <v>44409</v>
      </c>
      <c r="B105">
        <f t="shared" si="13"/>
        <v>8</v>
      </c>
      <c r="C105">
        <f t="shared" si="14"/>
        <v>2021</v>
      </c>
      <c r="D105" s="6">
        <f>'Monthly Data'!I105</f>
        <v>11771902.156802928</v>
      </c>
      <c r="E105" s="7">
        <f t="shared" ca="1" si="23"/>
        <v>5.9399999999999995</v>
      </c>
      <c r="F105" s="7">
        <f t="shared" ca="1" si="23"/>
        <v>61.306000000000004</v>
      </c>
      <c r="G105">
        <f>'Monthly Data'!J105</f>
        <v>4708.4031471464514</v>
      </c>
      <c r="H105">
        <f>'Monthly Data'!DM105</f>
        <v>0.5</v>
      </c>
      <c r="J105" s="6">
        <f t="shared" si="24"/>
        <v>-36945454.187088698</v>
      </c>
      <c r="K105" s="6">
        <f t="shared" ca="1" si="20"/>
        <v>32244.186852626994</v>
      </c>
      <c r="L105" s="6">
        <f t="shared" ca="1" si="21"/>
        <v>1196377.4849606049</v>
      </c>
      <c r="M105" s="6">
        <f t="shared" si="25"/>
        <v>47687172.921181053</v>
      </c>
      <c r="N105" s="6">
        <f t="shared" si="26"/>
        <v>-978562.20254776499</v>
      </c>
      <c r="O105" s="6">
        <f t="shared" ca="1" si="16"/>
        <v>10991778.203357825</v>
      </c>
    </row>
    <row r="106" spans="1:15" x14ac:dyDescent="0.25">
      <c r="A106" s="208">
        <v>44440</v>
      </c>
      <c r="B106">
        <f t="shared" si="13"/>
        <v>9</v>
      </c>
      <c r="C106">
        <f t="shared" si="14"/>
        <v>2021</v>
      </c>
      <c r="D106" s="6">
        <f>'Monthly Data'!I106</f>
        <v>10596162.846802952</v>
      </c>
      <c r="E106" s="7">
        <f t="shared" ca="1" si="23"/>
        <v>65.792000000000002</v>
      </c>
      <c r="F106" s="7">
        <f t="shared" ca="1" si="23"/>
        <v>13.288</v>
      </c>
      <c r="G106">
        <f>'Monthly Data'!J106</f>
        <v>4709.7015735732257</v>
      </c>
      <c r="H106">
        <f>'Monthly Data'!DM106</f>
        <v>0.5</v>
      </c>
      <c r="J106" s="6">
        <f t="shared" si="24"/>
        <v>-36945454.187088698</v>
      </c>
      <c r="K106" s="6">
        <f t="shared" ca="1" si="20"/>
        <v>357139.65343569621</v>
      </c>
      <c r="L106" s="6">
        <f t="shared" ca="1" si="21"/>
        <v>259313.34649392421</v>
      </c>
      <c r="M106" s="6">
        <f t="shared" si="25"/>
        <v>47700323.512497038</v>
      </c>
      <c r="N106" s="6">
        <f t="shared" si="26"/>
        <v>-978562.20254776499</v>
      </c>
      <c r="O106" s="6">
        <f t="shared" ca="1" si="16"/>
        <v>10392760.122790197</v>
      </c>
    </row>
    <row r="107" spans="1:15" x14ac:dyDescent="0.25">
      <c r="A107" s="208">
        <v>44470</v>
      </c>
      <c r="B107">
        <f t="shared" si="13"/>
        <v>10</v>
      </c>
      <c r="C107">
        <f t="shared" si="14"/>
        <v>2021</v>
      </c>
      <c r="D107" s="6">
        <f>'Monthly Data'!I107</f>
        <v>10931292.84680292</v>
      </c>
      <c r="E107" s="7">
        <f t="shared" ca="1" si="23"/>
        <v>253.88899999999998</v>
      </c>
      <c r="F107" s="7">
        <f t="shared" ca="1" si="23"/>
        <v>0.25</v>
      </c>
      <c r="G107">
        <f>'Monthly Data'!J107</f>
        <v>4709.3507867866128</v>
      </c>
      <c r="H107">
        <f>'Monthly Data'!DM107</f>
        <v>0.5</v>
      </c>
      <c r="J107" s="6">
        <f t="shared" si="24"/>
        <v>-36945454.187088698</v>
      </c>
      <c r="K107" s="6">
        <f t="shared" ca="1" si="20"/>
        <v>1378189.2854926961</v>
      </c>
      <c r="L107" s="6">
        <f t="shared" ca="1" si="21"/>
        <v>4878.7128705208497</v>
      </c>
      <c r="M107" s="6">
        <f t="shared" si="25"/>
        <v>47696770.709215567</v>
      </c>
      <c r="N107" s="6">
        <f t="shared" si="26"/>
        <v>-978562.20254776499</v>
      </c>
      <c r="O107" s="6">
        <f t="shared" ca="1" si="16"/>
        <v>11155822.317942323</v>
      </c>
    </row>
    <row r="108" spans="1:15" x14ac:dyDescent="0.25">
      <c r="A108" s="208">
        <v>44501</v>
      </c>
      <c r="B108">
        <f t="shared" si="13"/>
        <v>11</v>
      </c>
      <c r="C108">
        <f t="shared" si="14"/>
        <v>2021</v>
      </c>
      <c r="D108" s="6">
        <f>'Monthly Data'!I108</f>
        <v>12414546.076802967</v>
      </c>
      <c r="E108" s="7">
        <f t="shared" ca="1" si="23"/>
        <v>481.9380000000001</v>
      </c>
      <c r="F108" s="7">
        <f t="shared" ca="1" si="23"/>
        <v>0</v>
      </c>
      <c r="G108">
        <f>'Monthly Data'!J108</f>
        <v>4711.1753933933069</v>
      </c>
      <c r="H108">
        <f>'Monthly Data'!DM108</f>
        <v>0.5</v>
      </c>
      <c r="J108" s="6">
        <f t="shared" si="24"/>
        <v>-36945454.187088698</v>
      </c>
      <c r="K108" s="6">
        <f t="shared" ca="1" si="20"/>
        <v>2616110.9298621807</v>
      </c>
      <c r="L108" s="6">
        <f t="shared" ca="1" si="21"/>
        <v>0</v>
      </c>
      <c r="M108" s="6">
        <f t="shared" si="25"/>
        <v>47715250.505453758</v>
      </c>
      <c r="N108" s="6">
        <f t="shared" si="26"/>
        <v>-978562.20254776499</v>
      </c>
      <c r="O108" s="6">
        <f t="shared" ca="1" si="16"/>
        <v>12407345.045679474</v>
      </c>
    </row>
    <row r="109" spans="1:15" x14ac:dyDescent="0.25">
      <c r="A109" s="208">
        <v>44531</v>
      </c>
      <c r="B109">
        <f t="shared" si="13"/>
        <v>12</v>
      </c>
      <c r="C109">
        <f t="shared" si="14"/>
        <v>2021</v>
      </c>
      <c r="D109" s="6">
        <f>'Monthly Data'!I109</f>
        <v>14310942.16680293</v>
      </c>
      <c r="E109" s="7">
        <f t="shared" ca="1" si="23"/>
        <v>721.0150000000001</v>
      </c>
      <c r="F109" s="7">
        <f t="shared" ca="1" si="23"/>
        <v>0</v>
      </c>
      <c r="G109">
        <f>'Monthly Data'!J109</f>
        <v>4711.0876966966534</v>
      </c>
      <c r="H109">
        <f>'Monthly Data'!DM109</f>
        <v>0.5</v>
      </c>
      <c r="I109" t="str">
        <f>'TB Res Normalized Monthly'!L109</f>
        <v>COVID</v>
      </c>
      <c r="J109" s="6">
        <f t="shared" si="24"/>
        <v>-36945454.187088698</v>
      </c>
      <c r="K109" s="6">
        <f t="shared" ca="1" si="20"/>
        <v>3913896.0241661374</v>
      </c>
      <c r="L109" s="6">
        <f t="shared" ca="1" si="21"/>
        <v>0</v>
      </c>
      <c r="M109" s="6">
        <f t="shared" si="25"/>
        <v>47714362.304633386</v>
      </c>
      <c r="N109" s="6">
        <f t="shared" si="26"/>
        <v>-978562.20254776499</v>
      </c>
      <c r="O109" s="6">
        <f t="shared" ca="1" si="16"/>
        <v>13704241.939163061</v>
      </c>
    </row>
    <row r="110" spans="1:15" x14ac:dyDescent="0.25">
      <c r="A110" s="208">
        <v>44562</v>
      </c>
      <c r="B110">
        <f t="shared" si="13"/>
        <v>1</v>
      </c>
      <c r="C110">
        <f t="shared" si="14"/>
        <v>2022</v>
      </c>
      <c r="D110" s="6">
        <f>'Monthly Data'!I110</f>
        <v>15910860.836526856</v>
      </c>
      <c r="E110" s="7">
        <f t="shared" ca="1" si="23"/>
        <v>837.61799999999982</v>
      </c>
      <c r="F110" s="7">
        <f t="shared" ca="1" si="23"/>
        <v>0</v>
      </c>
      <c r="G110">
        <f>'Monthly Data'!J110</f>
        <v>4711.5438483483267</v>
      </c>
      <c r="H110">
        <f>$H$109*I110</f>
        <v>0.25</v>
      </c>
      <c r="I110">
        <f>'TB Res Normalized Monthly'!L110</f>
        <v>0.5</v>
      </c>
      <c r="J110" s="6">
        <f t="shared" si="24"/>
        <v>-36945454.187088698</v>
      </c>
      <c r="K110" s="6">
        <f t="shared" ca="1" si="20"/>
        <v>4546853.7547346326</v>
      </c>
      <c r="L110" s="6">
        <f t="shared" ca="1" si="21"/>
        <v>0</v>
      </c>
      <c r="M110" s="6">
        <f t="shared" si="25"/>
        <v>47718982.253692932</v>
      </c>
      <c r="N110" s="6">
        <f t="shared" si="26"/>
        <v>-489281.10127388249</v>
      </c>
      <c r="O110" s="6">
        <f t="shared" ca="1" si="16"/>
        <v>14831100.720064983</v>
      </c>
    </row>
    <row r="111" spans="1:15" x14ac:dyDescent="0.25">
      <c r="A111" s="208">
        <v>44593</v>
      </c>
      <c r="B111">
        <f t="shared" si="13"/>
        <v>2</v>
      </c>
      <c r="C111">
        <f t="shared" si="14"/>
        <v>2022</v>
      </c>
      <c r="D111" s="6">
        <f>'Monthly Data'!I111</f>
        <v>14416743.836526856</v>
      </c>
      <c r="E111" s="7">
        <f t="shared" ca="1" si="23"/>
        <v>788.83799999999997</v>
      </c>
      <c r="F111" s="7">
        <f t="shared" ca="1" si="23"/>
        <v>0</v>
      </c>
      <c r="G111">
        <f>'Monthly Data'!J111</f>
        <v>4714.2719241741634</v>
      </c>
      <c r="H111">
        <f t="shared" ref="H111:H145" si="27">$H$109*I111</f>
        <v>0.25</v>
      </c>
      <c r="I111">
        <f>'TB Res Normalized Monthly'!L111</f>
        <v>0.5</v>
      </c>
      <c r="J111" s="6">
        <f t="shared" si="24"/>
        <v>-36945454.187088698</v>
      </c>
      <c r="K111" s="6">
        <f t="shared" ca="1" si="20"/>
        <v>4282060.5839145752</v>
      </c>
      <c r="L111" s="6">
        <f t="shared" ca="1" si="21"/>
        <v>0</v>
      </c>
      <c r="M111" s="6">
        <f t="shared" si="25"/>
        <v>47746612.475571372</v>
      </c>
      <c r="N111" s="6">
        <f t="shared" si="26"/>
        <v>-489281.10127388249</v>
      </c>
      <c r="O111" s="6">
        <f t="shared" ca="1" si="16"/>
        <v>14593937.771123365</v>
      </c>
    </row>
    <row r="112" spans="1:15" x14ac:dyDescent="0.25">
      <c r="A112" s="208">
        <v>44621</v>
      </c>
      <c r="B112">
        <f t="shared" si="13"/>
        <v>3</v>
      </c>
      <c r="C112">
        <f t="shared" si="14"/>
        <v>2022</v>
      </c>
      <c r="D112" s="6">
        <f>'Monthly Data'!I112</f>
        <v>13975541.836526856</v>
      </c>
      <c r="E112" s="7">
        <f t="shared" ca="1" si="23"/>
        <v>598.91799999999989</v>
      </c>
      <c r="F112" s="7">
        <f t="shared" ca="1" si="23"/>
        <v>0</v>
      </c>
      <c r="G112">
        <f>'Monthly Data'!J112</f>
        <v>4715.1359620870817</v>
      </c>
      <c r="H112">
        <f t="shared" si="27"/>
        <v>0.25</v>
      </c>
      <c r="I112">
        <f>'TB Res Normalized Monthly'!L112</f>
        <v>0.5</v>
      </c>
      <c r="J112" s="6">
        <f t="shared" si="24"/>
        <v>-36945454.187088698</v>
      </c>
      <c r="K112" s="6">
        <f t="shared" ca="1" si="20"/>
        <v>3251115.134916103</v>
      </c>
      <c r="L112" s="6">
        <f t="shared" ca="1" si="21"/>
        <v>0</v>
      </c>
      <c r="M112" s="6">
        <f t="shared" si="25"/>
        <v>47755363.537040852</v>
      </c>
      <c r="N112" s="6">
        <f t="shared" si="26"/>
        <v>-489281.10127388249</v>
      </c>
      <c r="O112" s="6">
        <f t="shared" ca="1" si="16"/>
        <v>13571743.383594375</v>
      </c>
    </row>
    <row r="113" spans="1:15" x14ac:dyDescent="0.25">
      <c r="A113" s="208">
        <v>44652</v>
      </c>
      <c r="B113">
        <f t="shared" si="13"/>
        <v>4</v>
      </c>
      <c r="C113">
        <f t="shared" si="14"/>
        <v>2022</v>
      </c>
      <c r="D113" s="6">
        <f>'Monthly Data'!I113</f>
        <v>12388834.836526856</v>
      </c>
      <c r="E113" s="7">
        <f t="shared" ca="1" si="23"/>
        <v>375.56100000000004</v>
      </c>
      <c r="F113" s="7">
        <f t="shared" ca="1" si="23"/>
        <v>0</v>
      </c>
      <c r="G113">
        <f>'Monthly Data'!J113</f>
        <v>4716.5679810435413</v>
      </c>
      <c r="H113">
        <f t="shared" si="27"/>
        <v>0.25</v>
      </c>
      <c r="I113">
        <f>'TB Res Normalized Monthly'!L113</f>
        <v>0.5</v>
      </c>
      <c r="J113" s="6">
        <f t="shared" si="24"/>
        <v>-36945454.187088698</v>
      </c>
      <c r="K113" s="6">
        <f t="shared" ca="1" si="20"/>
        <v>2038663.1411716244</v>
      </c>
      <c r="L113" s="6">
        <f t="shared" ca="1" si="21"/>
        <v>0</v>
      </c>
      <c r="M113" s="6">
        <f t="shared" si="25"/>
        <v>47769867.166715063</v>
      </c>
      <c r="N113" s="6">
        <f t="shared" si="26"/>
        <v>-489281.10127388249</v>
      </c>
      <c r="O113" s="6">
        <f t="shared" ca="1" si="16"/>
        <v>12373795.019524109</v>
      </c>
    </row>
    <row r="114" spans="1:15" x14ac:dyDescent="0.25">
      <c r="A114" s="208">
        <v>44682</v>
      </c>
      <c r="B114">
        <f t="shared" si="13"/>
        <v>5</v>
      </c>
      <c r="C114">
        <f t="shared" si="14"/>
        <v>2022</v>
      </c>
      <c r="D114" s="6">
        <f>'Monthly Data'!I114</f>
        <v>11419565.836526856</v>
      </c>
      <c r="E114" s="7">
        <f t="shared" ref="E114:F133" ca="1" si="28">E102</f>
        <v>165.202</v>
      </c>
      <c r="F114" s="7">
        <f t="shared" ca="1" si="28"/>
        <v>2.7889999999999997</v>
      </c>
      <c r="G114">
        <f>'Monthly Data'!J114</f>
        <v>4720.7839905217706</v>
      </c>
      <c r="H114">
        <f t="shared" si="27"/>
        <v>0.25</v>
      </c>
      <c r="I114">
        <f>'TB Res Normalized Monthly'!L114</f>
        <v>0.5</v>
      </c>
      <c r="J114" s="6">
        <f t="shared" si="24"/>
        <v>-36945454.187088698</v>
      </c>
      <c r="K114" s="6">
        <f t="shared" ca="1" si="20"/>
        <v>896768.37650297733</v>
      </c>
      <c r="L114" s="6">
        <f t="shared" ca="1" si="21"/>
        <v>54426.920783530593</v>
      </c>
      <c r="M114" s="6">
        <f t="shared" si="25"/>
        <v>47812567.327840284</v>
      </c>
      <c r="N114" s="6">
        <f t="shared" si="26"/>
        <v>-489281.10127388249</v>
      </c>
      <c r="O114" s="6">
        <f t="shared" ca="1" si="16"/>
        <v>11329027.336764205</v>
      </c>
    </row>
    <row r="115" spans="1:15" x14ac:dyDescent="0.25">
      <c r="A115" s="208">
        <v>44713</v>
      </c>
      <c r="B115">
        <f t="shared" si="13"/>
        <v>6</v>
      </c>
      <c r="C115">
        <f t="shared" si="14"/>
        <v>2022</v>
      </c>
      <c r="D115" s="6">
        <f>'Monthly Data'!I115</f>
        <v>10990180.836526856</v>
      </c>
      <c r="E115" s="7">
        <f t="shared" ca="1" si="28"/>
        <v>32.520000000000003</v>
      </c>
      <c r="F115" s="7">
        <f t="shared" ca="1" si="28"/>
        <v>24.911999999999999</v>
      </c>
      <c r="G115">
        <f>'Monthly Data'!J115</f>
        <v>4721.8919952608849</v>
      </c>
      <c r="H115">
        <f t="shared" si="27"/>
        <v>0.25</v>
      </c>
      <c r="I115">
        <f>'TB Res Normalized Monthly'!L115</f>
        <v>0.5</v>
      </c>
      <c r="J115" s="6">
        <f t="shared" si="24"/>
        <v>-36945454.187088698</v>
      </c>
      <c r="K115" s="6">
        <f t="shared" ca="1" si="20"/>
        <v>176528.78054670538</v>
      </c>
      <c r="L115" s="6">
        <f t="shared" ca="1" si="21"/>
        <v>486153.98012166162</v>
      </c>
      <c r="M115" s="6">
        <f t="shared" si="25"/>
        <v>47823789.309463426</v>
      </c>
      <c r="N115" s="6">
        <f t="shared" si="26"/>
        <v>-489281.10127388249</v>
      </c>
      <c r="O115" s="6">
        <f t="shared" ca="1" si="16"/>
        <v>11051736.781769212</v>
      </c>
    </row>
    <row r="116" spans="1:15" x14ac:dyDescent="0.25">
      <c r="A116" s="208">
        <v>44743</v>
      </c>
      <c r="B116">
        <f t="shared" si="13"/>
        <v>7</v>
      </c>
      <c r="C116">
        <f t="shared" si="14"/>
        <v>2022</v>
      </c>
      <c r="D116" s="6">
        <f>'Monthly Data'!I116</f>
        <v>11581437.836526856</v>
      </c>
      <c r="E116" s="7">
        <f t="shared" ca="1" si="28"/>
        <v>2.27</v>
      </c>
      <c r="F116" s="7">
        <f t="shared" ca="1" si="28"/>
        <v>79.77000000000001</v>
      </c>
      <c r="G116">
        <f>'Monthly Data'!J116</f>
        <v>4723.4459976304424</v>
      </c>
      <c r="H116">
        <f t="shared" si="27"/>
        <v>0.25</v>
      </c>
      <c r="I116">
        <f>'TB Res Normalized Monthly'!L116</f>
        <v>0.5</v>
      </c>
      <c r="J116" s="6">
        <f t="shared" si="24"/>
        <v>-36945454.187088698</v>
      </c>
      <c r="K116" s="6">
        <f t="shared" ca="1" si="20"/>
        <v>12322.273426845672</v>
      </c>
      <c r="L116" s="6">
        <f t="shared" ca="1" si="21"/>
        <v>1556699.702725793</v>
      </c>
      <c r="M116" s="6">
        <f t="shared" si="25"/>
        <v>47839528.399214469</v>
      </c>
      <c r="N116" s="6">
        <f t="shared" si="26"/>
        <v>-489281.10127388249</v>
      </c>
      <c r="O116" s="6">
        <f t="shared" ca="1" si="16"/>
        <v>11973815.087004524</v>
      </c>
    </row>
    <row r="117" spans="1:15" x14ac:dyDescent="0.25">
      <c r="A117" s="208">
        <v>44774</v>
      </c>
      <c r="B117">
        <f t="shared" si="13"/>
        <v>8</v>
      </c>
      <c r="C117">
        <f t="shared" si="14"/>
        <v>2022</v>
      </c>
      <c r="D117" s="6">
        <f>'Monthly Data'!I117</f>
        <v>11824724.836526856</v>
      </c>
      <c r="E117" s="7">
        <f t="shared" ca="1" si="28"/>
        <v>5.9399999999999995</v>
      </c>
      <c r="F117" s="7">
        <f t="shared" ca="1" si="28"/>
        <v>61.306000000000004</v>
      </c>
      <c r="G117">
        <f>'Monthly Data'!J117</f>
        <v>4723.2229988152212</v>
      </c>
      <c r="H117">
        <f t="shared" si="27"/>
        <v>0.25</v>
      </c>
      <c r="I117">
        <f>'TB Res Normalized Monthly'!L117</f>
        <v>0.5</v>
      </c>
      <c r="J117" s="6">
        <f t="shared" si="24"/>
        <v>-36945454.187088698</v>
      </c>
      <c r="K117" s="6">
        <f t="shared" ca="1" si="20"/>
        <v>32244.186852626994</v>
      </c>
      <c r="L117" s="6">
        <f t="shared" ca="1" si="21"/>
        <v>1196377.4849606049</v>
      </c>
      <c r="M117" s="6">
        <f t="shared" si="25"/>
        <v>47837269.845150523</v>
      </c>
      <c r="N117" s="6">
        <f t="shared" si="26"/>
        <v>-489281.10127388249</v>
      </c>
      <c r="O117" s="6">
        <f t="shared" ca="1" si="16"/>
        <v>11631156.228601176</v>
      </c>
    </row>
    <row r="118" spans="1:15" x14ac:dyDescent="0.25">
      <c r="A118" s="208">
        <v>44805</v>
      </c>
      <c r="B118">
        <f>MONTH(A118)</f>
        <v>9</v>
      </c>
      <c r="C118">
        <f>YEAR(A118)</f>
        <v>2022</v>
      </c>
      <c r="D118" s="6">
        <f>'Monthly Data'!I118</f>
        <v>10784565.836526856</v>
      </c>
      <c r="E118" s="7">
        <f t="shared" ca="1" si="28"/>
        <v>65.792000000000002</v>
      </c>
      <c r="F118" s="7">
        <f t="shared" ca="1" si="28"/>
        <v>13.288</v>
      </c>
      <c r="G118">
        <f>'Monthly Data'!J118</f>
        <v>4722.1114994076106</v>
      </c>
      <c r="H118">
        <f t="shared" si="27"/>
        <v>0.25</v>
      </c>
      <c r="I118">
        <f>'TB Res Normalized Monthly'!L118</f>
        <v>0.5</v>
      </c>
      <c r="J118" s="6">
        <f t="shared" si="24"/>
        <v>-36945454.187088698</v>
      </c>
      <c r="K118" s="6">
        <f t="shared" ca="1" si="20"/>
        <v>357139.65343569621</v>
      </c>
      <c r="L118" s="6">
        <f t="shared" ca="1" si="21"/>
        <v>259313.34649392421</v>
      </c>
      <c r="M118" s="6">
        <f t="shared" si="25"/>
        <v>47826012.469179094</v>
      </c>
      <c r="N118" s="6">
        <f t="shared" si="26"/>
        <v>-489281.10127388249</v>
      </c>
      <c r="O118" s="6">
        <f t="shared" ca="1" si="16"/>
        <v>11007730.180746134</v>
      </c>
    </row>
    <row r="119" spans="1:15" x14ac:dyDescent="0.25">
      <c r="A119" s="208">
        <v>44835</v>
      </c>
      <c r="B119">
        <f>MONTH(A119)</f>
        <v>10</v>
      </c>
      <c r="C119">
        <f>YEAR(A119)</f>
        <v>2022</v>
      </c>
      <c r="D119" s="6">
        <f>'Monthly Data'!I119</f>
        <v>11310618.836526856</v>
      </c>
      <c r="E119" s="7">
        <f t="shared" ca="1" si="28"/>
        <v>253.88899999999998</v>
      </c>
      <c r="F119" s="7">
        <f t="shared" ca="1" si="28"/>
        <v>0.25</v>
      </c>
      <c r="G119">
        <f>'Monthly Data'!J119</f>
        <v>4720.5557497038053</v>
      </c>
      <c r="H119">
        <f t="shared" si="27"/>
        <v>0.25</v>
      </c>
      <c r="I119">
        <f>'TB Res Normalized Monthly'!L119</f>
        <v>0.5</v>
      </c>
      <c r="J119" s="6">
        <f t="shared" si="24"/>
        <v>-36945454.187088698</v>
      </c>
      <c r="K119" s="6">
        <f t="shared" ca="1" si="20"/>
        <v>1378189.2854926961</v>
      </c>
      <c r="L119" s="6">
        <f t="shared" ca="1" si="21"/>
        <v>4878.7128705208497</v>
      </c>
      <c r="M119" s="6">
        <f t="shared" si="25"/>
        <v>47810255.682253912</v>
      </c>
      <c r="N119" s="6">
        <f t="shared" si="26"/>
        <v>-489281.10127388249</v>
      </c>
      <c r="O119" s="6">
        <f ca="1">SUM(J119:N119)</f>
        <v>11758588.39225455</v>
      </c>
    </row>
    <row r="120" spans="1:15" x14ac:dyDescent="0.25">
      <c r="A120" s="208">
        <v>44866</v>
      </c>
      <c r="B120">
        <f>MONTH(A120)</f>
        <v>11</v>
      </c>
      <c r="C120">
        <f>YEAR(A120)</f>
        <v>2022</v>
      </c>
      <c r="D120" s="6">
        <f>'Monthly Data'!I120</f>
        <v>12663291.836526856</v>
      </c>
      <c r="E120" s="7">
        <f t="shared" ca="1" si="28"/>
        <v>481.9380000000001</v>
      </c>
      <c r="F120" s="7">
        <f t="shared" ca="1" si="28"/>
        <v>0</v>
      </c>
      <c r="G120">
        <f>'Monthly Data'!J120</f>
        <v>4721.7778748519031</v>
      </c>
      <c r="H120">
        <f t="shared" si="27"/>
        <v>0.25</v>
      </c>
      <c r="I120">
        <f>'TB Res Normalized Monthly'!L120</f>
        <v>0.5</v>
      </c>
      <c r="J120" s="6">
        <f t="shared" si="24"/>
        <v>-36945454.187088698</v>
      </c>
      <c r="K120" s="6">
        <f t="shared" ca="1" si="20"/>
        <v>2616110.9298621807</v>
      </c>
      <c r="L120" s="6">
        <f t="shared" ca="1" si="21"/>
        <v>0</v>
      </c>
      <c r="M120" s="6">
        <f t="shared" si="25"/>
        <v>47822633.486670248</v>
      </c>
      <c r="N120" s="6">
        <f t="shared" si="26"/>
        <v>-489281.10127388249</v>
      </c>
      <c r="O120" s="6">
        <f ca="1">SUM(J120:N120)</f>
        <v>13004009.128169846</v>
      </c>
    </row>
    <row r="121" spans="1:15" x14ac:dyDescent="0.25">
      <c r="A121" s="208">
        <v>44896</v>
      </c>
      <c r="B121">
        <f>MONTH(A121)</f>
        <v>12</v>
      </c>
      <c r="C121">
        <f>YEAR(A121)</f>
        <v>2022</v>
      </c>
      <c r="D121" s="6">
        <f>'Monthly Data'!I121</f>
        <v>14639322.836526856</v>
      </c>
      <c r="E121" s="7">
        <f t="shared" ca="1" si="28"/>
        <v>721.0150000000001</v>
      </c>
      <c r="F121" s="7">
        <f t="shared" ca="1" si="28"/>
        <v>0</v>
      </c>
      <c r="G121">
        <f>'Monthly Data'!J121</f>
        <v>4728.3889374259516</v>
      </c>
      <c r="H121">
        <f t="shared" si="27"/>
        <v>0.25</v>
      </c>
      <c r="I121">
        <f>'TB Res Normalized Monthly'!L121</f>
        <v>0.5</v>
      </c>
      <c r="J121" s="6">
        <f t="shared" si="24"/>
        <v>-36945454.187088698</v>
      </c>
      <c r="K121" s="6">
        <f t="shared" ca="1" si="20"/>
        <v>3913896.0241661374</v>
      </c>
      <c r="L121" s="6">
        <f t="shared" ca="1" si="21"/>
        <v>0</v>
      </c>
      <c r="M121" s="6">
        <f t="shared" si="25"/>
        <v>47889590.982515201</v>
      </c>
      <c r="N121" s="6">
        <f t="shared" si="26"/>
        <v>-489281.10127388249</v>
      </c>
      <c r="O121" s="6">
        <f ca="1">SUM(J121:N121)</f>
        <v>14368751.718318757</v>
      </c>
    </row>
    <row r="122" spans="1:15" x14ac:dyDescent="0.25">
      <c r="A122" s="208">
        <v>44927</v>
      </c>
      <c r="B122">
        <f t="shared" ref="B122:B145" si="29">MONTH(A122)</f>
        <v>1</v>
      </c>
      <c r="C122">
        <f t="shared" ref="C122:C145" si="30">YEAR(A122)</f>
        <v>2023</v>
      </c>
      <c r="D122" s="6"/>
      <c r="E122" s="7">
        <f t="shared" ca="1" si="28"/>
        <v>837.61799999999982</v>
      </c>
      <c r="F122" s="7">
        <f t="shared" ca="1" si="28"/>
        <v>0</v>
      </c>
      <c r="G122" s="118">
        <f>'Connection Count'!G37</f>
        <v>4730.2982422207651</v>
      </c>
      <c r="H122">
        <f t="shared" si="27"/>
        <v>0.25</v>
      </c>
      <c r="I122">
        <f>'TB Res Normalized Monthly'!L122</f>
        <v>0.5</v>
      </c>
      <c r="J122" s="6">
        <f t="shared" si="24"/>
        <v>-36945454.187088698</v>
      </c>
      <c r="K122" s="6">
        <f t="shared" ca="1" si="20"/>
        <v>4546853.7547346326</v>
      </c>
      <c r="L122" s="6">
        <f t="shared" ca="1" si="21"/>
        <v>0</v>
      </c>
      <c r="M122" s="6">
        <f t="shared" si="25"/>
        <v>47908928.610382661</v>
      </c>
      <c r="N122" s="6">
        <f t="shared" si="26"/>
        <v>-489281.10127388249</v>
      </c>
      <c r="O122" s="6">
        <f ca="1">SUM(J122:N122)</f>
        <v>15021047.076754712</v>
      </c>
    </row>
    <row r="123" spans="1:15" x14ac:dyDescent="0.25">
      <c r="A123" s="208">
        <v>44958</v>
      </c>
      <c r="B123">
        <f t="shared" si="29"/>
        <v>2</v>
      </c>
      <c r="C123">
        <f t="shared" si="30"/>
        <v>2023</v>
      </c>
      <c r="D123" s="6"/>
      <c r="E123" s="7">
        <f t="shared" ca="1" si="28"/>
        <v>788.83799999999997</v>
      </c>
      <c r="F123" s="7">
        <f t="shared" ca="1" si="28"/>
        <v>0</v>
      </c>
      <c r="G123" s="118">
        <f>'Connection Count'!G38</f>
        <v>4731.8823483203123</v>
      </c>
      <c r="H123">
        <f t="shared" si="27"/>
        <v>0.25</v>
      </c>
      <c r="I123">
        <f>'TB Res Normalized Monthly'!L123</f>
        <v>0.5</v>
      </c>
      <c r="J123" s="6">
        <f t="shared" si="24"/>
        <v>-36945454.187088698</v>
      </c>
      <c r="K123" s="6">
        <f t="shared" ca="1" si="20"/>
        <v>4282060.5839145752</v>
      </c>
      <c r="L123" s="6">
        <f t="shared" ca="1" si="21"/>
        <v>0</v>
      </c>
      <c r="M123" s="6">
        <f t="shared" si="25"/>
        <v>47924972.593689486</v>
      </c>
      <c r="N123" s="6">
        <f t="shared" si="26"/>
        <v>-489281.10127388249</v>
      </c>
      <c r="O123" s="6">
        <f t="shared" ref="O123:O145" ca="1" si="31">SUM(J123:N123)</f>
        <v>14772297.889241479</v>
      </c>
    </row>
    <row r="124" spans="1:15" x14ac:dyDescent="0.25">
      <c r="A124" s="208">
        <v>44986</v>
      </c>
      <c r="B124">
        <f t="shared" si="29"/>
        <v>3</v>
      </c>
      <c r="C124">
        <f t="shared" si="30"/>
        <v>2023</v>
      </c>
      <c r="D124" s="6"/>
      <c r="E124" s="7">
        <f t="shared" ca="1" si="28"/>
        <v>598.91799999999989</v>
      </c>
      <c r="F124" s="7">
        <f t="shared" ca="1" si="28"/>
        <v>0</v>
      </c>
      <c r="G124" s="118">
        <f>'Connection Count'!G39</f>
        <v>4733.4669849132879</v>
      </c>
      <c r="H124">
        <f t="shared" si="27"/>
        <v>0.25</v>
      </c>
      <c r="I124">
        <f>'TB Res Normalized Monthly'!L124</f>
        <v>0.5</v>
      </c>
      <c r="J124" s="6">
        <f t="shared" si="24"/>
        <v>-36945454.187088698</v>
      </c>
      <c r="K124" s="6">
        <f t="shared" ca="1" si="20"/>
        <v>3251115.134916103</v>
      </c>
      <c r="L124" s="6">
        <f t="shared" ca="1" si="21"/>
        <v>0</v>
      </c>
      <c r="M124" s="6">
        <f t="shared" si="25"/>
        <v>47941021.949886233</v>
      </c>
      <c r="N124" s="6">
        <f t="shared" si="26"/>
        <v>-489281.10127388249</v>
      </c>
      <c r="O124" s="6">
        <f t="shared" ca="1" si="31"/>
        <v>13757401.796439756</v>
      </c>
    </row>
    <row r="125" spans="1:15" x14ac:dyDescent="0.25">
      <c r="A125" s="208">
        <v>45017</v>
      </c>
      <c r="B125">
        <f t="shared" si="29"/>
        <v>4</v>
      </c>
      <c r="C125">
        <f t="shared" si="30"/>
        <v>2023</v>
      </c>
      <c r="D125" s="6"/>
      <c r="E125" s="7">
        <f t="shared" ca="1" si="28"/>
        <v>375.56100000000004</v>
      </c>
      <c r="F125" s="7">
        <f t="shared" ca="1" si="28"/>
        <v>0</v>
      </c>
      <c r="G125" s="118">
        <f>'Connection Count'!G40</f>
        <v>4735.0521521773471</v>
      </c>
      <c r="H125">
        <f t="shared" si="27"/>
        <v>0.25</v>
      </c>
      <c r="I125">
        <f>'TB Res Normalized Monthly'!L125</f>
        <v>0.5</v>
      </c>
      <c r="J125" s="6">
        <f t="shared" si="24"/>
        <v>-36945454.187088698</v>
      </c>
      <c r="K125" s="6">
        <f t="shared" ca="1" si="20"/>
        <v>2038663.1411716244</v>
      </c>
      <c r="L125" s="6">
        <f t="shared" ca="1" si="21"/>
        <v>0</v>
      </c>
      <c r="M125" s="6">
        <f t="shared" si="25"/>
        <v>47957076.680772223</v>
      </c>
      <c r="N125" s="6">
        <f t="shared" si="26"/>
        <v>-489281.10127388249</v>
      </c>
      <c r="O125" s="6">
        <f t="shared" ca="1" si="31"/>
        <v>12561004.533581268</v>
      </c>
    </row>
    <row r="126" spans="1:15" x14ac:dyDescent="0.25">
      <c r="A126" s="208">
        <v>45047</v>
      </c>
      <c r="B126">
        <f t="shared" si="29"/>
        <v>5</v>
      </c>
      <c r="C126">
        <f t="shared" si="30"/>
        <v>2023</v>
      </c>
      <c r="D126" s="6"/>
      <c r="E126" s="7">
        <f t="shared" ca="1" si="28"/>
        <v>165.202</v>
      </c>
      <c r="F126" s="7">
        <f t="shared" ca="1" si="28"/>
        <v>2.7889999999999997</v>
      </c>
      <c r="G126" s="118">
        <f>'Connection Count'!G41</f>
        <v>4736.6378502902035</v>
      </c>
      <c r="H126">
        <f t="shared" si="27"/>
        <v>0.25</v>
      </c>
      <c r="I126">
        <f>'TB Res Normalized Monthly'!L126</f>
        <v>0.5</v>
      </c>
      <c r="J126" s="6">
        <f t="shared" si="24"/>
        <v>-36945454.187088698</v>
      </c>
      <c r="K126" s="6">
        <f t="shared" ca="1" si="20"/>
        <v>896768.37650297733</v>
      </c>
      <c r="L126" s="6">
        <f t="shared" ca="1" si="21"/>
        <v>54426.920783530593</v>
      </c>
      <c r="M126" s="6">
        <f t="shared" si="25"/>
        <v>47973136.788147353</v>
      </c>
      <c r="N126" s="6">
        <f t="shared" si="26"/>
        <v>-489281.10127388249</v>
      </c>
      <c r="O126" s="6">
        <f t="shared" ca="1" si="31"/>
        <v>11489596.797071274</v>
      </c>
    </row>
    <row r="127" spans="1:15" x14ac:dyDescent="0.25">
      <c r="A127" s="208">
        <v>45078</v>
      </c>
      <c r="B127">
        <f t="shared" si="29"/>
        <v>6</v>
      </c>
      <c r="C127">
        <f t="shared" si="30"/>
        <v>2023</v>
      </c>
      <c r="D127" s="6"/>
      <c r="E127" s="7">
        <f t="shared" ca="1" si="28"/>
        <v>32.520000000000003</v>
      </c>
      <c r="F127" s="7">
        <f t="shared" ca="1" si="28"/>
        <v>24.911999999999999</v>
      </c>
      <c r="G127" s="118">
        <f>'Connection Count'!G42</f>
        <v>4738.2240794296304</v>
      </c>
      <c r="H127">
        <f t="shared" si="27"/>
        <v>0.25</v>
      </c>
      <c r="I127">
        <f>'TB Res Normalized Monthly'!L127</f>
        <v>0.5</v>
      </c>
      <c r="J127" s="6">
        <f t="shared" si="24"/>
        <v>-36945454.187088698</v>
      </c>
      <c r="K127" s="6">
        <f t="shared" ca="1" si="20"/>
        <v>176528.78054670538</v>
      </c>
      <c r="L127" s="6">
        <f t="shared" ca="1" si="21"/>
        <v>486153.98012166162</v>
      </c>
      <c r="M127" s="6">
        <f t="shared" si="25"/>
        <v>47989202.27381213</v>
      </c>
      <c r="N127" s="6">
        <f t="shared" si="26"/>
        <v>-489281.10127388249</v>
      </c>
      <c r="O127" s="6">
        <f t="shared" ca="1" si="31"/>
        <v>11217149.746117916</v>
      </c>
    </row>
    <row r="128" spans="1:15" x14ac:dyDescent="0.25">
      <c r="A128" s="208">
        <v>45108</v>
      </c>
      <c r="B128">
        <f t="shared" si="29"/>
        <v>7</v>
      </c>
      <c r="C128">
        <f t="shared" si="30"/>
        <v>2023</v>
      </c>
      <c r="D128" s="6"/>
      <c r="E128" s="7">
        <f t="shared" ca="1" si="28"/>
        <v>2.27</v>
      </c>
      <c r="F128" s="7">
        <f t="shared" ca="1" si="28"/>
        <v>79.77000000000001</v>
      </c>
      <c r="G128" s="118">
        <f>'Connection Count'!G43</f>
        <v>4739.8108397734604</v>
      </c>
      <c r="H128">
        <f t="shared" si="27"/>
        <v>0.25</v>
      </c>
      <c r="I128">
        <f>'TB Res Normalized Monthly'!L128</f>
        <v>0.5</v>
      </c>
      <c r="J128" s="6">
        <f t="shared" si="24"/>
        <v>-36945454.187088698</v>
      </c>
      <c r="K128" s="6">
        <f t="shared" ca="1" si="20"/>
        <v>12322.273426845672</v>
      </c>
      <c r="L128" s="6">
        <f t="shared" ca="1" si="21"/>
        <v>1556699.702725793</v>
      </c>
      <c r="M128" s="6">
        <f t="shared" si="25"/>
        <v>48005273.139567658</v>
      </c>
      <c r="N128" s="6">
        <f t="shared" si="26"/>
        <v>-489281.10127388249</v>
      </c>
      <c r="O128" s="6">
        <f t="shared" ca="1" si="31"/>
        <v>12139559.827357713</v>
      </c>
    </row>
    <row r="129" spans="1:15" x14ac:dyDescent="0.25">
      <c r="A129" s="208">
        <v>45139</v>
      </c>
      <c r="B129">
        <f t="shared" si="29"/>
        <v>8</v>
      </c>
      <c r="C129">
        <f t="shared" si="30"/>
        <v>2023</v>
      </c>
      <c r="D129" s="6"/>
      <c r="E129" s="7">
        <f t="shared" ca="1" si="28"/>
        <v>5.9399999999999995</v>
      </c>
      <c r="F129" s="7">
        <f t="shared" ca="1" si="28"/>
        <v>61.306000000000004</v>
      </c>
      <c r="G129" s="118">
        <f>'Connection Count'!G44</f>
        <v>4741.3981314995863</v>
      </c>
      <c r="H129">
        <f t="shared" si="27"/>
        <v>0.25</v>
      </c>
      <c r="I129">
        <f>'TB Res Normalized Monthly'!L129</f>
        <v>0.5</v>
      </c>
      <c r="J129" s="6">
        <f t="shared" si="24"/>
        <v>-36945454.187088698</v>
      </c>
      <c r="K129" s="6">
        <f t="shared" ca="1" si="20"/>
        <v>32244.186852626994</v>
      </c>
      <c r="L129" s="6">
        <f t="shared" ca="1" si="21"/>
        <v>1196377.4849606049</v>
      </c>
      <c r="M129" s="6">
        <f t="shared" si="25"/>
        <v>48021349.387215652</v>
      </c>
      <c r="N129" s="6">
        <f t="shared" si="26"/>
        <v>-489281.10127388249</v>
      </c>
      <c r="O129" s="6">
        <f t="shared" ca="1" si="31"/>
        <v>11815235.770666305</v>
      </c>
    </row>
    <row r="130" spans="1:15" x14ac:dyDescent="0.25">
      <c r="A130" s="208">
        <v>45170</v>
      </c>
      <c r="B130">
        <f t="shared" si="29"/>
        <v>9</v>
      </c>
      <c r="C130">
        <f t="shared" si="30"/>
        <v>2023</v>
      </c>
      <c r="D130" s="6"/>
      <c r="E130" s="7">
        <f t="shared" ca="1" si="28"/>
        <v>65.792000000000002</v>
      </c>
      <c r="F130" s="7">
        <f t="shared" ca="1" si="28"/>
        <v>13.288</v>
      </c>
      <c r="G130" s="118">
        <f>'Connection Count'!G45</f>
        <v>4742.9859547859596</v>
      </c>
      <c r="H130">
        <f t="shared" si="27"/>
        <v>0.25</v>
      </c>
      <c r="I130">
        <f>'TB Res Normalized Monthly'!L130</f>
        <v>0.5</v>
      </c>
      <c r="J130" s="6">
        <f t="shared" ref="J130:J145" si="32">$R$9</f>
        <v>-36945454.187088698</v>
      </c>
      <c r="K130" s="6">
        <f t="shared" ca="1" si="20"/>
        <v>357139.65343569621</v>
      </c>
      <c r="L130" s="6">
        <f t="shared" ca="1" si="21"/>
        <v>259313.34649392421</v>
      </c>
      <c r="M130" s="6">
        <f t="shared" ref="M130:M145" si="33">G130*$R$12</f>
        <v>48037431.018558428</v>
      </c>
      <c r="N130" s="6">
        <f t="shared" ref="N130:N145" si="34">H130*$R$13</f>
        <v>-489281.10127388249</v>
      </c>
      <c r="O130" s="6">
        <f t="shared" ca="1" si="31"/>
        <v>11219148.730125468</v>
      </c>
    </row>
    <row r="131" spans="1:15" x14ac:dyDescent="0.25">
      <c r="A131" s="208">
        <v>45200</v>
      </c>
      <c r="B131">
        <f t="shared" si="29"/>
        <v>10</v>
      </c>
      <c r="C131">
        <f t="shared" si="30"/>
        <v>2023</v>
      </c>
      <c r="D131" s="6"/>
      <c r="E131" s="7">
        <f t="shared" ca="1" si="28"/>
        <v>253.88899999999998</v>
      </c>
      <c r="F131" s="7">
        <f t="shared" ca="1" si="28"/>
        <v>0.25</v>
      </c>
      <c r="G131" s="118">
        <f>'Connection Count'!G46</f>
        <v>4744.5743098105922</v>
      </c>
      <c r="H131">
        <f t="shared" si="27"/>
        <v>0.25</v>
      </c>
      <c r="I131">
        <f>'TB Res Normalized Monthly'!L131</f>
        <v>0.5</v>
      </c>
      <c r="J131" s="6">
        <f t="shared" si="32"/>
        <v>-36945454.187088698</v>
      </c>
      <c r="K131" s="6">
        <f t="shared" ref="K131:K145" ca="1" si="35">E131*$R$10</f>
        <v>1378189.2854926961</v>
      </c>
      <c r="L131" s="6">
        <f t="shared" ref="L131:L145" ca="1" si="36">F131*$R$11</f>
        <v>4878.7128705208497</v>
      </c>
      <c r="M131" s="6">
        <f t="shared" si="33"/>
        <v>48053518.035398901</v>
      </c>
      <c r="N131" s="6">
        <f t="shared" si="34"/>
        <v>-489281.10127388249</v>
      </c>
      <c r="O131" s="6">
        <f t="shared" ca="1" si="31"/>
        <v>12001850.745399538</v>
      </c>
    </row>
    <row r="132" spans="1:15" x14ac:dyDescent="0.25">
      <c r="A132" s="208">
        <v>45231</v>
      </c>
      <c r="B132">
        <f t="shared" si="29"/>
        <v>11</v>
      </c>
      <c r="C132">
        <f t="shared" si="30"/>
        <v>2023</v>
      </c>
      <c r="D132" s="6"/>
      <c r="E132" s="7">
        <f t="shared" ca="1" si="28"/>
        <v>481.9380000000001</v>
      </c>
      <c r="F132" s="7">
        <f t="shared" ca="1" si="28"/>
        <v>0</v>
      </c>
      <c r="G132" s="118">
        <f>'Connection Count'!G47</f>
        <v>4746.163196751555</v>
      </c>
      <c r="H132">
        <f t="shared" si="27"/>
        <v>0.25</v>
      </c>
      <c r="I132">
        <f>'TB Res Normalized Monthly'!L132</f>
        <v>0.5</v>
      </c>
      <c r="J132" s="6">
        <f t="shared" si="32"/>
        <v>-36945454.187088698</v>
      </c>
      <c r="K132" s="6">
        <f t="shared" ca="1" si="35"/>
        <v>2616110.9298621807</v>
      </c>
      <c r="L132" s="6">
        <f t="shared" ca="1" si="36"/>
        <v>0</v>
      </c>
      <c r="M132" s="6">
        <f t="shared" si="33"/>
        <v>48069610.439540595</v>
      </c>
      <c r="N132" s="6">
        <f t="shared" si="34"/>
        <v>-489281.10127388249</v>
      </c>
      <c r="O132" s="6">
        <f t="shared" ca="1" si="31"/>
        <v>13250986.081040192</v>
      </c>
    </row>
    <row r="133" spans="1:15" x14ac:dyDescent="0.25">
      <c r="A133" s="208">
        <v>45261</v>
      </c>
      <c r="B133">
        <f t="shared" si="29"/>
        <v>12</v>
      </c>
      <c r="C133">
        <f t="shared" si="30"/>
        <v>2023</v>
      </c>
      <c r="D133" s="6"/>
      <c r="E133" s="7">
        <f t="shared" ca="1" si="28"/>
        <v>721.0150000000001</v>
      </c>
      <c r="F133" s="7">
        <f t="shared" ca="1" si="28"/>
        <v>0</v>
      </c>
      <c r="G133" s="118">
        <f>'Connection Count'!G48</f>
        <v>4747.7526157869788</v>
      </c>
      <c r="H133">
        <f t="shared" si="27"/>
        <v>0.25</v>
      </c>
      <c r="I133">
        <f>'TB Res Normalized Monthly'!L133</f>
        <v>0.5</v>
      </c>
      <c r="J133" s="6">
        <f t="shared" si="32"/>
        <v>-36945454.187088698</v>
      </c>
      <c r="K133" s="6">
        <f t="shared" ca="1" si="35"/>
        <v>3913896.0241661374</v>
      </c>
      <c r="L133" s="6">
        <f t="shared" ca="1" si="36"/>
        <v>0</v>
      </c>
      <c r="M133" s="6">
        <f t="shared" si="33"/>
        <v>48085708.232787631</v>
      </c>
      <c r="N133" s="6">
        <f t="shared" si="34"/>
        <v>-489281.10127388249</v>
      </c>
      <c r="O133" s="6">
        <f t="shared" ca="1" si="31"/>
        <v>14564868.968591187</v>
      </c>
    </row>
    <row r="134" spans="1:15" x14ac:dyDescent="0.25">
      <c r="A134" s="208">
        <v>45292</v>
      </c>
      <c r="B134">
        <f t="shared" si="29"/>
        <v>1</v>
      </c>
      <c r="C134">
        <f t="shared" si="30"/>
        <v>2024</v>
      </c>
      <c r="D134" s="6"/>
      <c r="E134" s="7">
        <f t="shared" ref="E134:F145" ca="1" si="37">E122</f>
        <v>837.61799999999982</v>
      </c>
      <c r="F134" s="7">
        <f t="shared" ca="1" si="37"/>
        <v>0</v>
      </c>
      <c r="G134" s="118">
        <f>'Connection Count'!G49</f>
        <v>4749.3425670950546</v>
      </c>
      <c r="H134">
        <f t="shared" si="27"/>
        <v>0.125</v>
      </c>
      <c r="I134">
        <f>'TB Res Normalized Monthly'!L134</f>
        <v>0.25</v>
      </c>
      <c r="J134" s="6">
        <f t="shared" si="32"/>
        <v>-36945454.187088698</v>
      </c>
      <c r="K134" s="6">
        <f t="shared" ca="1" si="35"/>
        <v>4546853.7547346326</v>
      </c>
      <c r="L134" s="6">
        <f t="shared" ca="1" si="36"/>
        <v>0</v>
      </c>
      <c r="M134" s="6">
        <f t="shared" si="33"/>
        <v>48101811.416944757</v>
      </c>
      <c r="N134" s="6">
        <f t="shared" si="34"/>
        <v>-244640.55063694125</v>
      </c>
      <c r="O134" s="6">
        <f t="shared" ca="1" si="31"/>
        <v>15458570.433953749</v>
      </c>
    </row>
    <row r="135" spans="1:15" x14ac:dyDescent="0.25">
      <c r="A135" s="208">
        <v>45323</v>
      </c>
      <c r="B135">
        <f t="shared" si="29"/>
        <v>2</v>
      </c>
      <c r="C135">
        <f t="shared" si="30"/>
        <v>2024</v>
      </c>
      <c r="D135" s="6"/>
      <c r="E135" s="7">
        <f t="shared" ca="1" si="37"/>
        <v>788.83799999999997</v>
      </c>
      <c r="F135" s="7">
        <f t="shared" ca="1" si="37"/>
        <v>0</v>
      </c>
      <c r="G135" s="118">
        <f>'Connection Count'!G50</f>
        <v>4750.9330508540324</v>
      </c>
      <c r="H135">
        <f t="shared" si="27"/>
        <v>0.125</v>
      </c>
      <c r="I135">
        <f>'TB Res Normalized Monthly'!L135</f>
        <v>0.25</v>
      </c>
      <c r="J135" s="6">
        <f t="shared" si="32"/>
        <v>-36945454.187088698</v>
      </c>
      <c r="K135" s="6">
        <f t="shared" ca="1" si="35"/>
        <v>4282060.5839145752</v>
      </c>
      <c r="L135" s="6">
        <f t="shared" ca="1" si="36"/>
        <v>0</v>
      </c>
      <c r="M135" s="6">
        <f t="shared" si="33"/>
        <v>48117919.993817292</v>
      </c>
      <c r="N135" s="6">
        <f t="shared" si="34"/>
        <v>-244640.55063694125</v>
      </c>
      <c r="O135" s="6">
        <f t="shared" ca="1" si="31"/>
        <v>15209885.840006227</v>
      </c>
    </row>
    <row r="136" spans="1:15" x14ac:dyDescent="0.25">
      <c r="A136" s="208">
        <v>45352</v>
      </c>
      <c r="B136">
        <f t="shared" si="29"/>
        <v>3</v>
      </c>
      <c r="C136">
        <f t="shared" si="30"/>
        <v>2024</v>
      </c>
      <c r="D136" s="6"/>
      <c r="E136" s="7">
        <f t="shared" ca="1" si="37"/>
        <v>598.91799999999989</v>
      </c>
      <c r="F136" s="7">
        <f t="shared" ca="1" si="37"/>
        <v>0</v>
      </c>
      <c r="G136" s="118">
        <f>'Connection Count'!G51</f>
        <v>4752.5240672422215</v>
      </c>
      <c r="H136">
        <f t="shared" si="27"/>
        <v>0.125</v>
      </c>
      <c r="I136">
        <f>'TB Res Normalized Monthly'!L136</f>
        <v>0.25</v>
      </c>
      <c r="J136" s="6">
        <f t="shared" si="32"/>
        <v>-36945454.187088698</v>
      </c>
      <c r="K136" s="6">
        <f t="shared" ca="1" si="35"/>
        <v>3251115.134916103</v>
      </c>
      <c r="L136" s="6">
        <f t="shared" ca="1" si="36"/>
        <v>0</v>
      </c>
      <c r="M136" s="6">
        <f t="shared" si="33"/>
        <v>48134033.965211175</v>
      </c>
      <c r="N136" s="6">
        <f t="shared" si="34"/>
        <v>-244640.55063694125</v>
      </c>
      <c r="O136" s="6">
        <f t="shared" ca="1" si="31"/>
        <v>14195054.36240164</v>
      </c>
    </row>
    <row r="137" spans="1:15" x14ac:dyDescent="0.25">
      <c r="A137" s="208">
        <v>45383</v>
      </c>
      <c r="B137">
        <f t="shared" si="29"/>
        <v>4</v>
      </c>
      <c r="C137">
        <f t="shared" si="30"/>
        <v>2024</v>
      </c>
      <c r="D137" s="6"/>
      <c r="E137" s="7">
        <f t="shared" ca="1" si="37"/>
        <v>375.56100000000004</v>
      </c>
      <c r="F137" s="7">
        <f t="shared" ca="1" si="37"/>
        <v>0</v>
      </c>
      <c r="G137" s="118">
        <f>'Connection Count'!G52</f>
        <v>4754.1156164379918</v>
      </c>
      <c r="H137">
        <f t="shared" si="27"/>
        <v>0.125</v>
      </c>
      <c r="I137">
        <f>'TB Res Normalized Monthly'!L137</f>
        <v>0.25</v>
      </c>
      <c r="J137" s="6">
        <f t="shared" si="32"/>
        <v>-36945454.187088698</v>
      </c>
      <c r="K137" s="6">
        <f t="shared" ca="1" si="35"/>
        <v>2038663.1411716244</v>
      </c>
      <c r="L137" s="6">
        <f t="shared" ca="1" si="36"/>
        <v>0</v>
      </c>
      <c r="M137" s="6">
        <f t="shared" si="33"/>
        <v>48150153.332932964</v>
      </c>
      <c r="N137" s="6">
        <f t="shared" si="34"/>
        <v>-244640.55063694125</v>
      </c>
      <c r="O137" s="6">
        <f t="shared" ca="1" si="31"/>
        <v>12998721.736378951</v>
      </c>
    </row>
    <row r="138" spans="1:15" x14ac:dyDescent="0.25">
      <c r="A138" s="208">
        <v>45413</v>
      </c>
      <c r="B138">
        <f t="shared" si="29"/>
        <v>5</v>
      </c>
      <c r="C138">
        <f t="shared" si="30"/>
        <v>2024</v>
      </c>
      <c r="D138" s="6"/>
      <c r="E138" s="7">
        <f t="shared" ca="1" si="37"/>
        <v>165.202</v>
      </c>
      <c r="F138" s="7">
        <f t="shared" ca="1" si="37"/>
        <v>2.7889999999999997</v>
      </c>
      <c r="G138" s="118">
        <f>'Connection Count'!G53</f>
        <v>4755.7076986197726</v>
      </c>
      <c r="H138">
        <f t="shared" si="27"/>
        <v>0.125</v>
      </c>
      <c r="I138">
        <f>'TB Res Normalized Monthly'!L138</f>
        <v>0.25</v>
      </c>
      <c r="J138" s="6">
        <f t="shared" si="32"/>
        <v>-36945454.187088698</v>
      </c>
      <c r="K138" s="6">
        <f t="shared" ca="1" si="35"/>
        <v>896768.37650297733</v>
      </c>
      <c r="L138" s="6">
        <f t="shared" ca="1" si="36"/>
        <v>54426.920783530593</v>
      </c>
      <c r="M138" s="6">
        <f t="shared" si="33"/>
        <v>48166278.098789796</v>
      </c>
      <c r="N138" s="6">
        <f t="shared" si="34"/>
        <v>-244640.55063694125</v>
      </c>
      <c r="O138" s="6">
        <f t="shared" ca="1" si="31"/>
        <v>11927378.65835066</v>
      </c>
    </row>
    <row r="139" spans="1:15" x14ac:dyDescent="0.25">
      <c r="A139" s="208">
        <v>45444</v>
      </c>
      <c r="B139">
        <f t="shared" si="29"/>
        <v>6</v>
      </c>
      <c r="C139">
        <f t="shared" si="30"/>
        <v>2024</v>
      </c>
      <c r="D139" s="6"/>
      <c r="E139" s="7">
        <f t="shared" ca="1" si="37"/>
        <v>32.520000000000003</v>
      </c>
      <c r="F139" s="7">
        <f t="shared" ca="1" si="37"/>
        <v>24.911999999999999</v>
      </c>
      <c r="G139" s="118">
        <f>'Connection Count'!G54</f>
        <v>4757.3003139660532</v>
      </c>
      <c r="H139">
        <f t="shared" si="27"/>
        <v>0.125</v>
      </c>
      <c r="I139">
        <f>'TB Res Normalized Monthly'!L139</f>
        <v>0.25</v>
      </c>
      <c r="J139" s="6">
        <f t="shared" si="32"/>
        <v>-36945454.187088698</v>
      </c>
      <c r="K139" s="6">
        <f t="shared" ca="1" si="35"/>
        <v>176528.78054670538</v>
      </c>
      <c r="L139" s="6">
        <f t="shared" ca="1" si="36"/>
        <v>486153.98012166162</v>
      </c>
      <c r="M139" s="6">
        <f t="shared" si="33"/>
        <v>48182408.264589436</v>
      </c>
      <c r="N139" s="6">
        <f t="shared" si="34"/>
        <v>-244640.55063694125</v>
      </c>
      <c r="O139" s="6">
        <f t="shared" ca="1" si="31"/>
        <v>11654996.287532164</v>
      </c>
    </row>
    <row r="140" spans="1:15" x14ac:dyDescent="0.25">
      <c r="A140" s="208">
        <v>45474</v>
      </c>
      <c r="B140">
        <f t="shared" si="29"/>
        <v>7</v>
      </c>
      <c r="C140">
        <f t="shared" si="30"/>
        <v>2024</v>
      </c>
      <c r="D140" s="6"/>
      <c r="E140" s="7">
        <f t="shared" ca="1" si="37"/>
        <v>2.27</v>
      </c>
      <c r="F140" s="7">
        <f t="shared" ca="1" si="37"/>
        <v>79.77000000000001</v>
      </c>
      <c r="G140" s="118">
        <f>'Connection Count'!G55</f>
        <v>4758.8934626553819</v>
      </c>
      <c r="H140">
        <f t="shared" si="27"/>
        <v>0.125</v>
      </c>
      <c r="I140">
        <f>'TB Res Normalized Monthly'!L140</f>
        <v>0.25</v>
      </c>
      <c r="J140" s="6">
        <f t="shared" si="32"/>
        <v>-36945454.187088698</v>
      </c>
      <c r="K140" s="6">
        <f t="shared" ca="1" si="35"/>
        <v>12322.273426845672</v>
      </c>
      <c r="L140" s="6">
        <f t="shared" ca="1" si="36"/>
        <v>1556699.702725793</v>
      </c>
      <c r="M140" s="6">
        <f t="shared" si="33"/>
        <v>48198543.83214023</v>
      </c>
      <c r="N140" s="6">
        <f t="shared" si="34"/>
        <v>-244640.55063694125</v>
      </c>
      <c r="O140" s="6">
        <f t="shared" ca="1" si="31"/>
        <v>12577471.070567226</v>
      </c>
    </row>
    <row r="141" spans="1:15" x14ac:dyDescent="0.25">
      <c r="A141" s="208">
        <v>45505</v>
      </c>
      <c r="B141">
        <f t="shared" si="29"/>
        <v>8</v>
      </c>
      <c r="C141">
        <f t="shared" si="30"/>
        <v>2024</v>
      </c>
      <c r="D141" s="6"/>
      <c r="E141" s="7">
        <f t="shared" ca="1" si="37"/>
        <v>5.9399999999999995</v>
      </c>
      <c r="F141" s="7">
        <f t="shared" ca="1" si="37"/>
        <v>61.306000000000004</v>
      </c>
      <c r="G141" s="118">
        <f>'Connection Count'!G56</f>
        <v>4760.487144866368</v>
      </c>
      <c r="H141">
        <f t="shared" si="27"/>
        <v>0.125</v>
      </c>
      <c r="I141">
        <f>'TB Res Normalized Monthly'!L141</f>
        <v>0.25</v>
      </c>
      <c r="J141" s="6">
        <f t="shared" si="32"/>
        <v>-36945454.187088698</v>
      </c>
      <c r="K141" s="6">
        <f t="shared" ca="1" si="35"/>
        <v>32244.186852626994</v>
      </c>
      <c r="L141" s="6">
        <f t="shared" ca="1" si="36"/>
        <v>1196377.4849606049</v>
      </c>
      <c r="M141" s="6">
        <f t="shared" si="33"/>
        <v>48214684.803251162</v>
      </c>
      <c r="N141" s="6">
        <f t="shared" si="34"/>
        <v>-244640.55063694125</v>
      </c>
      <c r="O141" s="6">
        <f t="shared" ca="1" si="31"/>
        <v>12253211.737338757</v>
      </c>
    </row>
    <row r="142" spans="1:15" x14ac:dyDescent="0.25">
      <c r="A142" s="208">
        <v>45536</v>
      </c>
      <c r="B142">
        <f t="shared" si="29"/>
        <v>9</v>
      </c>
      <c r="C142">
        <f t="shared" si="30"/>
        <v>2024</v>
      </c>
      <c r="D142" s="6"/>
      <c r="E142" s="7">
        <f t="shared" ca="1" si="37"/>
        <v>65.792000000000002</v>
      </c>
      <c r="F142" s="7">
        <f t="shared" ca="1" si="37"/>
        <v>13.288</v>
      </c>
      <c r="G142" s="118">
        <f>'Connection Count'!G57</f>
        <v>4762.081360777679</v>
      </c>
      <c r="H142">
        <f t="shared" si="27"/>
        <v>0.125</v>
      </c>
      <c r="I142">
        <f>'TB Res Normalized Monthly'!L142</f>
        <v>0.25</v>
      </c>
      <c r="J142" s="6">
        <f t="shared" si="32"/>
        <v>-36945454.187088698</v>
      </c>
      <c r="K142" s="6">
        <f t="shared" ca="1" si="35"/>
        <v>357139.65343569621</v>
      </c>
      <c r="L142" s="6">
        <f t="shared" ca="1" si="36"/>
        <v>259313.34649392421</v>
      </c>
      <c r="M142" s="6">
        <f t="shared" si="33"/>
        <v>48230831.179731786</v>
      </c>
      <c r="N142" s="6">
        <f t="shared" si="34"/>
        <v>-244640.55063694125</v>
      </c>
      <c r="O142" s="6">
        <f t="shared" ca="1" si="31"/>
        <v>11657189.441935768</v>
      </c>
    </row>
    <row r="143" spans="1:15" x14ac:dyDescent="0.25">
      <c r="A143" s="208">
        <v>45566</v>
      </c>
      <c r="B143">
        <f t="shared" si="29"/>
        <v>10</v>
      </c>
      <c r="C143">
        <f t="shared" si="30"/>
        <v>2024</v>
      </c>
      <c r="D143" s="6"/>
      <c r="E143" s="7">
        <f t="shared" ca="1" si="37"/>
        <v>253.88899999999998</v>
      </c>
      <c r="F143" s="7">
        <f t="shared" ca="1" si="37"/>
        <v>0.25</v>
      </c>
      <c r="G143" s="118">
        <f>'Connection Count'!G58</f>
        <v>4763.6761105680444</v>
      </c>
      <c r="H143">
        <f t="shared" si="27"/>
        <v>0.125</v>
      </c>
      <c r="I143">
        <f>'TB Res Normalized Monthly'!L143</f>
        <v>0.25</v>
      </c>
      <c r="J143" s="6">
        <f t="shared" si="32"/>
        <v>-36945454.187088698</v>
      </c>
      <c r="K143" s="6">
        <f t="shared" ca="1" si="35"/>
        <v>1378189.2854926961</v>
      </c>
      <c r="L143" s="6">
        <f t="shared" ca="1" si="36"/>
        <v>4878.7128705208497</v>
      </c>
      <c r="M143" s="6">
        <f t="shared" si="33"/>
        <v>48246982.963392295</v>
      </c>
      <c r="N143" s="6">
        <f t="shared" si="34"/>
        <v>-244640.55063694125</v>
      </c>
      <c r="O143" s="6">
        <f t="shared" ca="1" si="31"/>
        <v>12439956.224029874</v>
      </c>
    </row>
    <row r="144" spans="1:15" x14ac:dyDescent="0.25">
      <c r="A144" s="208">
        <v>45597</v>
      </c>
      <c r="B144">
        <f t="shared" si="29"/>
        <v>11</v>
      </c>
      <c r="C144">
        <f t="shared" si="30"/>
        <v>2024</v>
      </c>
      <c r="D144" s="6"/>
      <c r="E144" s="7">
        <f t="shared" ca="1" si="37"/>
        <v>481.9380000000001</v>
      </c>
      <c r="F144" s="7">
        <f t="shared" ca="1" si="37"/>
        <v>0</v>
      </c>
      <c r="G144" s="118">
        <f>'Connection Count'!G59</f>
        <v>4765.2713944162515</v>
      </c>
      <c r="H144">
        <f t="shared" si="27"/>
        <v>0.125</v>
      </c>
      <c r="I144">
        <f>'TB Res Normalized Monthly'!L144</f>
        <v>0.25</v>
      </c>
      <c r="J144" s="6">
        <f t="shared" si="32"/>
        <v>-36945454.187088698</v>
      </c>
      <c r="K144" s="6">
        <f t="shared" ca="1" si="35"/>
        <v>2616110.9298621807</v>
      </c>
      <c r="L144" s="6">
        <f t="shared" ca="1" si="36"/>
        <v>0</v>
      </c>
      <c r="M144" s="6">
        <f t="shared" si="33"/>
        <v>48263140.15604347</v>
      </c>
      <c r="N144" s="6">
        <f t="shared" si="34"/>
        <v>-244640.55063694125</v>
      </c>
      <c r="O144" s="6">
        <f t="shared" ca="1" si="31"/>
        <v>13689156.348180009</v>
      </c>
    </row>
    <row r="145" spans="1:15" x14ac:dyDescent="0.25">
      <c r="A145" s="208">
        <v>45627</v>
      </c>
      <c r="B145">
        <f t="shared" si="29"/>
        <v>12</v>
      </c>
      <c r="C145">
        <f t="shared" si="30"/>
        <v>2024</v>
      </c>
      <c r="D145" s="6"/>
      <c r="E145" s="7">
        <f t="shared" ca="1" si="37"/>
        <v>721.0150000000001</v>
      </c>
      <c r="F145" s="7">
        <f t="shared" ca="1" si="37"/>
        <v>0</v>
      </c>
      <c r="G145" s="118">
        <f>'Connection Count'!G60</f>
        <v>4766.8672125011481</v>
      </c>
      <c r="H145">
        <f t="shared" si="27"/>
        <v>0.125</v>
      </c>
      <c r="I145">
        <f>'TB Res Normalized Monthly'!L145</f>
        <v>0.25</v>
      </c>
      <c r="J145" s="6">
        <f t="shared" si="32"/>
        <v>-36945454.187088698</v>
      </c>
      <c r="K145" s="6">
        <f t="shared" ca="1" si="35"/>
        <v>3913896.0241661374</v>
      </c>
      <c r="L145" s="6">
        <f t="shared" ca="1" si="36"/>
        <v>0</v>
      </c>
      <c r="M145" s="6">
        <f t="shared" si="33"/>
        <v>48279302.759496681</v>
      </c>
      <c r="N145" s="6">
        <f t="shared" si="34"/>
        <v>-244640.55063694125</v>
      </c>
      <c r="O145" s="6">
        <f t="shared" ca="1" si="31"/>
        <v>15003104.045937179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E9F53-FEF4-410A-9B3E-916CBA160D44}">
  <sheetPr codeName="Sheet22"/>
  <dimension ref="A1:W145"/>
  <sheetViews>
    <sheetView topLeftCell="K1" workbookViewId="0">
      <selection activeCell="T17" sqref="T17:V21"/>
    </sheetView>
  </sheetViews>
  <sheetFormatPr defaultRowHeight="15" x14ac:dyDescent="0.25"/>
  <cols>
    <col min="1" max="1" width="12.28515625" customWidth="1"/>
    <col min="4" max="4" width="19" bestFit="1" customWidth="1"/>
    <col min="9" max="9" width="11.85546875" customWidth="1"/>
    <col min="11" max="11" width="15" bestFit="1" customWidth="1"/>
    <col min="12" max="12" width="14.85546875" customWidth="1"/>
    <col min="13" max="13" width="13.28515625" bestFit="1" customWidth="1"/>
    <col min="14" max="14" width="14.28515625" bestFit="1" customWidth="1"/>
    <col min="15" max="16" width="14.28515625" customWidth="1"/>
    <col min="17" max="17" width="16" customWidth="1"/>
    <col min="20" max="20" width="11.5703125" bestFit="1" customWidth="1"/>
    <col min="21" max="21" width="18.7109375" bestFit="1" customWidth="1"/>
  </cols>
  <sheetData>
    <row r="1" spans="1:23" x14ac:dyDescent="0.25">
      <c r="A1" t="s">
        <v>0</v>
      </c>
      <c r="B1" t="s">
        <v>28</v>
      </c>
      <c r="C1" t="s">
        <v>29</v>
      </c>
      <c r="D1" t="str">
        <f>'Monthly Data'!M1</f>
        <v>TB_GSgt50kWh_NoCDM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Data'!DM1</f>
        <v>COVID_AM</v>
      </c>
      <c r="I1" t="str">
        <f>'Monthly Data'!O1</f>
        <v>TB_GSgt50Cust</v>
      </c>
      <c r="K1" t="s">
        <v>50</v>
      </c>
      <c r="L1" t="str">
        <f>E1</f>
        <v>TB_HDD14</v>
      </c>
      <c r="M1" t="str">
        <f>F1</f>
        <v>TB_CDD16</v>
      </c>
      <c r="N1" t="str">
        <f>G1</f>
        <v>Month Days</v>
      </c>
      <c r="O1" t="str">
        <f>H1</f>
        <v>COVID_AM</v>
      </c>
      <c r="P1" t="str">
        <f>I1</f>
        <v>TB_GSgt50Cust</v>
      </c>
      <c r="Q1" t="s">
        <v>51</v>
      </c>
    </row>
    <row r="2" spans="1:23" x14ac:dyDescent="0.25">
      <c r="A2" s="208">
        <v>41275</v>
      </c>
      <c r="B2">
        <f t="shared" ref="B2:B53" si="0">MONTH(A2)</f>
        <v>1</v>
      </c>
      <c r="C2">
        <f t="shared" ref="C2:C53" si="1">YEAR(A2)</f>
        <v>2013</v>
      </c>
      <c r="D2" s="6">
        <f>'Monthly Data'!M2</f>
        <v>28995206.669760678</v>
      </c>
      <c r="E2" s="242">
        <f ca="1">'Weather Thunder Bay'!BP38</f>
        <v>837.61799999999982</v>
      </c>
      <c r="F2" s="242">
        <f ca="1">'Weather Thunder Bay'!BC38</f>
        <v>0</v>
      </c>
      <c r="G2">
        <f>'Monthly Data'!DJ2</f>
        <v>31</v>
      </c>
      <c r="H2">
        <f>'Monthly Data'!DM2</f>
        <v>0</v>
      </c>
      <c r="I2" s="61">
        <f>'Monthly Data'!O2</f>
        <v>510.38624064127646</v>
      </c>
      <c r="K2" s="6">
        <f t="shared" ref="K2:K33" si="2">$T$9</f>
        <v>-4408850.8039945997</v>
      </c>
      <c r="L2" s="6">
        <f t="shared" ref="L2:L33" ca="1" si="3">E2*$T$10</f>
        <v>7453790.9557492789</v>
      </c>
      <c r="M2" s="6">
        <f t="shared" ref="M2:M33" ca="1" si="4">F2*$T$11</f>
        <v>0</v>
      </c>
      <c r="N2" s="6">
        <f t="shared" ref="N2:N33" si="5">G2*$T$12</f>
        <v>16911066.870676506</v>
      </c>
      <c r="O2" s="6">
        <f t="shared" ref="O2:O33" si="6">H2*$T$13</f>
        <v>0</v>
      </c>
      <c r="P2" s="6">
        <f t="shared" ref="P2:P33" si="7">I2*$T$14</f>
        <v>7881146.3065128438</v>
      </c>
      <c r="Q2" s="6">
        <f t="shared" ref="Q2:Q33" ca="1" si="8">SUM(K2:P2)</f>
        <v>27837153.328944031</v>
      </c>
    </row>
    <row r="3" spans="1:23" x14ac:dyDescent="0.25">
      <c r="A3" s="208">
        <v>41306</v>
      </c>
      <c r="B3">
        <f t="shared" si="0"/>
        <v>2</v>
      </c>
      <c r="C3">
        <f t="shared" si="1"/>
        <v>2013</v>
      </c>
      <c r="D3" s="6">
        <f>'Monthly Data'!M3</f>
        <v>26014224.669760678</v>
      </c>
      <c r="E3" s="242">
        <f ca="1">'Weather Thunder Bay'!BP39</f>
        <v>788.83799999999997</v>
      </c>
      <c r="F3" s="242">
        <f ca="1">'Weather Thunder Bay'!BC39</f>
        <v>0</v>
      </c>
      <c r="G3">
        <f>'Monthly Data'!DJ3</f>
        <v>28</v>
      </c>
      <c r="H3">
        <f>'Monthly Data'!DM3</f>
        <v>0</v>
      </c>
      <c r="I3" s="61">
        <f>'Monthly Data'!O3</f>
        <v>509.02942572699692</v>
      </c>
      <c r="K3" s="6">
        <f t="shared" si="2"/>
        <v>-4408850.8039945997</v>
      </c>
      <c r="L3" s="6">
        <f t="shared" ca="1" si="3"/>
        <v>7019707.7306735897</v>
      </c>
      <c r="M3" s="6">
        <f t="shared" ca="1" si="4"/>
        <v>0</v>
      </c>
      <c r="N3" s="6">
        <f t="shared" si="5"/>
        <v>15274512.01222394</v>
      </c>
      <c r="O3" s="6">
        <f t="shared" si="6"/>
        <v>0</v>
      </c>
      <c r="P3" s="6">
        <f t="shared" si="7"/>
        <v>7860195.0033647418</v>
      </c>
      <c r="Q3" s="6">
        <f t="shared" ca="1" si="8"/>
        <v>25745563.942267671</v>
      </c>
    </row>
    <row r="4" spans="1:23" x14ac:dyDescent="0.25">
      <c r="A4" s="208">
        <v>41334</v>
      </c>
      <c r="B4">
        <f t="shared" si="0"/>
        <v>3</v>
      </c>
      <c r="C4">
        <f t="shared" si="1"/>
        <v>2013</v>
      </c>
      <c r="D4" s="6">
        <f>'Monthly Data'!M4</f>
        <v>26487357.669760678</v>
      </c>
      <c r="E4" s="242">
        <f ca="1">'Weather Thunder Bay'!BP40</f>
        <v>598.91799999999989</v>
      </c>
      <c r="F4" s="242">
        <f ca="1">'Weather Thunder Bay'!BC40</f>
        <v>0</v>
      </c>
      <c r="G4">
        <f>'Monthly Data'!DJ4</f>
        <v>31</v>
      </c>
      <c r="H4">
        <f>'Monthly Data'!DM4</f>
        <v>0</v>
      </c>
      <c r="I4" s="61">
        <f>'Monthly Data'!O4</f>
        <v>507.67261081271738</v>
      </c>
      <c r="K4" s="6">
        <f t="shared" si="2"/>
        <v>-4408850.8039945997</v>
      </c>
      <c r="L4" s="6">
        <f t="shared" ca="1" si="3"/>
        <v>5329648.5649012402</v>
      </c>
      <c r="M4" s="6">
        <f t="shared" ca="1" si="4"/>
        <v>0</v>
      </c>
      <c r="N4" s="6">
        <f t="shared" si="5"/>
        <v>16911066.870676506</v>
      </c>
      <c r="O4" s="6">
        <f t="shared" si="6"/>
        <v>0</v>
      </c>
      <c r="P4" s="6">
        <f t="shared" si="7"/>
        <v>7839243.7002166389</v>
      </c>
      <c r="Q4" s="6">
        <f t="shared" ca="1" si="8"/>
        <v>25671108.331799787</v>
      </c>
      <c r="S4" t="s">
        <v>402</v>
      </c>
    </row>
    <row r="5" spans="1:23" x14ac:dyDescent="0.25">
      <c r="A5" s="208">
        <v>41365</v>
      </c>
      <c r="B5">
        <f t="shared" si="0"/>
        <v>4</v>
      </c>
      <c r="C5">
        <f t="shared" si="1"/>
        <v>2013</v>
      </c>
      <c r="D5" s="6">
        <f>'Monthly Data'!M5</f>
        <v>23179193.669760678</v>
      </c>
      <c r="E5" s="242">
        <f ca="1">'Weather Thunder Bay'!BP41</f>
        <v>375.56100000000004</v>
      </c>
      <c r="F5" s="242">
        <f ca="1">'Weather Thunder Bay'!BC41</f>
        <v>0</v>
      </c>
      <c r="G5">
        <f>'Monthly Data'!DJ5</f>
        <v>30</v>
      </c>
      <c r="H5">
        <f>'Monthly Data'!DM5</f>
        <v>0</v>
      </c>
      <c r="I5" s="61">
        <f>'Monthly Data'!O5</f>
        <v>506.31579589843784</v>
      </c>
      <c r="K5" s="6">
        <f t="shared" si="2"/>
        <v>-4408850.8039945997</v>
      </c>
      <c r="L5" s="6">
        <f t="shared" ca="1" si="3"/>
        <v>3342040.3873032285</v>
      </c>
      <c r="M5" s="6">
        <f t="shared" ca="1" si="4"/>
        <v>0</v>
      </c>
      <c r="N5" s="6">
        <f t="shared" si="5"/>
        <v>16365548.58452565</v>
      </c>
      <c r="O5" s="6">
        <f t="shared" si="6"/>
        <v>0</v>
      </c>
      <c r="P5" s="6">
        <f t="shared" si="7"/>
        <v>7818292.3970685368</v>
      </c>
      <c r="Q5" s="6">
        <f t="shared" ca="1" si="8"/>
        <v>23117030.564902816</v>
      </c>
      <c r="S5" t="s">
        <v>365</v>
      </c>
    </row>
    <row r="6" spans="1:23" x14ac:dyDescent="0.25">
      <c r="A6" s="208">
        <v>41395</v>
      </c>
      <c r="B6">
        <f t="shared" si="0"/>
        <v>5</v>
      </c>
      <c r="C6">
        <f t="shared" si="1"/>
        <v>2013</v>
      </c>
      <c r="D6" s="6">
        <f>'Monthly Data'!M6</f>
        <v>21647652.669760678</v>
      </c>
      <c r="E6" s="242">
        <f ca="1">'Weather Thunder Bay'!BP42</f>
        <v>165.202</v>
      </c>
      <c r="F6" s="242">
        <f ca="1">'Weather Thunder Bay'!BC42</f>
        <v>2.7889999999999997</v>
      </c>
      <c r="G6">
        <f>'Monthly Data'!DJ6</f>
        <v>31</v>
      </c>
      <c r="H6">
        <f>'Monthly Data'!DM6</f>
        <v>0</v>
      </c>
      <c r="I6" s="61">
        <f>'Monthly Data'!O6</f>
        <v>504.9589809841583</v>
      </c>
      <c r="K6" s="6">
        <f t="shared" si="2"/>
        <v>-4408850.8039945997</v>
      </c>
      <c r="L6" s="6">
        <f t="shared" ca="1" si="3"/>
        <v>1470098.7484410466</v>
      </c>
      <c r="M6" s="6">
        <f t="shared" ca="1" si="4"/>
        <v>60732.549204032854</v>
      </c>
      <c r="N6" s="6">
        <f t="shared" si="5"/>
        <v>16911066.870676506</v>
      </c>
      <c r="O6" s="6">
        <f t="shared" si="6"/>
        <v>0</v>
      </c>
      <c r="P6" s="6">
        <f t="shared" si="7"/>
        <v>7797341.0939204339</v>
      </c>
      <c r="Q6" s="6">
        <f t="shared" ca="1" si="8"/>
        <v>21830388.458247419</v>
      </c>
      <c r="S6" t="s">
        <v>416</v>
      </c>
    </row>
    <row r="7" spans="1:23" x14ac:dyDescent="0.25">
      <c r="A7" s="208">
        <v>41426</v>
      </c>
      <c r="B7">
        <f t="shared" si="0"/>
        <v>6</v>
      </c>
      <c r="C7">
        <f t="shared" si="1"/>
        <v>2013</v>
      </c>
      <c r="D7" s="6">
        <f>'Monthly Data'!M7</f>
        <v>20878094.669760678</v>
      </c>
      <c r="E7" s="242">
        <f ca="1">'Weather Thunder Bay'!BP43</f>
        <v>32.520000000000003</v>
      </c>
      <c r="F7" s="242">
        <f ca="1">'Weather Thunder Bay'!BC43</f>
        <v>24.911999999999999</v>
      </c>
      <c r="G7">
        <f>'Monthly Data'!DJ7</f>
        <v>30</v>
      </c>
      <c r="H7">
        <f>'Monthly Data'!DM7</f>
        <v>0</v>
      </c>
      <c r="I7" s="61">
        <f>'Monthly Data'!O7</f>
        <v>503.60216606987876</v>
      </c>
      <c r="K7" s="6">
        <f t="shared" si="2"/>
        <v>-4408850.8039945997</v>
      </c>
      <c r="L7" s="6">
        <f t="shared" ca="1" si="3"/>
        <v>289388.81671712716</v>
      </c>
      <c r="M7" s="6">
        <f t="shared" ca="1" si="4"/>
        <v>542477.32727531961</v>
      </c>
      <c r="N7" s="6">
        <f t="shared" si="5"/>
        <v>16365548.58452565</v>
      </c>
      <c r="O7" s="6">
        <f t="shared" si="6"/>
        <v>0</v>
      </c>
      <c r="P7" s="6">
        <f t="shared" si="7"/>
        <v>7776389.7907723319</v>
      </c>
      <c r="Q7" s="6">
        <f t="shared" ca="1" si="8"/>
        <v>20564953.715295829</v>
      </c>
    </row>
    <row r="8" spans="1:23" x14ac:dyDescent="0.25">
      <c r="A8" s="208">
        <v>41456</v>
      </c>
      <c r="B8">
        <f t="shared" si="0"/>
        <v>7</v>
      </c>
      <c r="C8">
        <f t="shared" si="1"/>
        <v>2013</v>
      </c>
      <c r="D8" s="6">
        <f>'Monthly Data'!M8</f>
        <v>22033662.669760678</v>
      </c>
      <c r="E8" s="242">
        <f ca="1">'Weather Thunder Bay'!BP44</f>
        <v>2.27</v>
      </c>
      <c r="F8" s="242">
        <f ca="1">'Weather Thunder Bay'!BC44</f>
        <v>79.77000000000001</v>
      </c>
      <c r="G8">
        <f>'Monthly Data'!DJ8</f>
        <v>31</v>
      </c>
      <c r="H8">
        <f>'Monthly Data'!DM8</f>
        <v>0</v>
      </c>
      <c r="I8" s="61">
        <f>'Monthly Data'!O8</f>
        <v>502.24535115559922</v>
      </c>
      <c r="K8" s="6">
        <f t="shared" si="2"/>
        <v>-4408850.8039945997</v>
      </c>
      <c r="L8" s="6">
        <f t="shared" ca="1" si="3"/>
        <v>20200.264881546082</v>
      </c>
      <c r="M8" s="6">
        <f t="shared" ca="1" si="4"/>
        <v>1737051.0756564008</v>
      </c>
      <c r="N8" s="6">
        <f t="shared" si="5"/>
        <v>16911066.870676506</v>
      </c>
      <c r="O8" s="6">
        <f t="shared" si="6"/>
        <v>0</v>
      </c>
      <c r="P8" s="6">
        <f t="shared" si="7"/>
        <v>7755438.4876242289</v>
      </c>
      <c r="Q8" s="6">
        <f t="shared" ca="1" si="8"/>
        <v>22014905.894844081</v>
      </c>
      <c r="T8" t="s">
        <v>53</v>
      </c>
      <c r="U8" t="s">
        <v>54</v>
      </c>
      <c r="V8" t="s">
        <v>55</v>
      </c>
      <c r="W8" t="s">
        <v>56</v>
      </c>
    </row>
    <row r="9" spans="1:23" x14ac:dyDescent="0.25">
      <c r="A9" s="208">
        <v>41487</v>
      </c>
      <c r="B9">
        <f t="shared" si="0"/>
        <v>8</v>
      </c>
      <c r="C9">
        <f t="shared" si="1"/>
        <v>2013</v>
      </c>
      <c r="D9" s="6">
        <f>'Monthly Data'!M9</f>
        <v>22313973.669760678</v>
      </c>
      <c r="E9" s="242">
        <f ca="1">'Weather Thunder Bay'!BP45</f>
        <v>5.9399999999999995</v>
      </c>
      <c r="F9" s="242">
        <f ca="1">'Weather Thunder Bay'!BC45</f>
        <v>61.306000000000004</v>
      </c>
      <c r="G9">
        <f>'Monthly Data'!DJ9</f>
        <v>31</v>
      </c>
      <c r="H9">
        <f>'Monthly Data'!DM9</f>
        <v>0</v>
      </c>
      <c r="I9" s="61">
        <f>'Monthly Data'!O9</f>
        <v>500.88853624131968</v>
      </c>
      <c r="K9" s="6">
        <f t="shared" si="2"/>
        <v>-4408850.8039945997</v>
      </c>
      <c r="L9" s="6">
        <f t="shared" ca="1" si="3"/>
        <v>52858.842905895908</v>
      </c>
      <c r="M9" s="6">
        <f t="shared" ca="1" si="4"/>
        <v>1334983.7438158619</v>
      </c>
      <c r="N9" s="6">
        <f t="shared" si="5"/>
        <v>16911066.870676506</v>
      </c>
      <c r="O9" s="6">
        <f t="shared" si="6"/>
        <v>0</v>
      </c>
      <c r="P9" s="6">
        <f t="shared" si="7"/>
        <v>7734487.1844761269</v>
      </c>
      <c r="Q9" s="6">
        <f t="shared" ca="1" si="8"/>
        <v>21624545.837879792</v>
      </c>
      <c r="S9" t="s">
        <v>50</v>
      </c>
      <c r="T9" s="6">
        <v>-4408850.8039945997</v>
      </c>
      <c r="U9" s="61">
        <v>2218198.1041956199</v>
      </c>
      <c r="V9" s="74">
        <v>-1.9875820809942399</v>
      </c>
      <c r="W9" s="203">
        <v>4.92553935308793E-2</v>
      </c>
    </row>
    <row r="10" spans="1:23" x14ac:dyDescent="0.25">
      <c r="A10" s="208">
        <v>41518</v>
      </c>
      <c r="B10">
        <f t="shared" si="0"/>
        <v>9</v>
      </c>
      <c r="C10">
        <f t="shared" si="1"/>
        <v>2013</v>
      </c>
      <c r="D10" s="6">
        <f>'Monthly Data'!M10</f>
        <v>21097275.669760678</v>
      </c>
      <c r="E10" s="242">
        <f ca="1">'Weather Thunder Bay'!BP46</f>
        <v>65.792000000000002</v>
      </c>
      <c r="F10" s="242">
        <f ca="1">'Weather Thunder Bay'!BC46</f>
        <v>13.288</v>
      </c>
      <c r="G10">
        <f>'Monthly Data'!DJ10</f>
        <v>30</v>
      </c>
      <c r="H10">
        <f>'Monthly Data'!DM10</f>
        <v>0</v>
      </c>
      <c r="I10" s="61">
        <f>'Monthly Data'!O10</f>
        <v>499.53172132704015</v>
      </c>
      <c r="K10" s="6">
        <f t="shared" si="2"/>
        <v>-4408850.8039945997</v>
      </c>
      <c r="L10" s="6">
        <f t="shared" ca="1" si="3"/>
        <v>585469.5273509603</v>
      </c>
      <c r="M10" s="6">
        <f t="shared" ca="1" si="4"/>
        <v>289356.08240343799</v>
      </c>
      <c r="N10" s="6">
        <f t="shared" si="5"/>
        <v>16365548.58452565</v>
      </c>
      <c r="O10" s="6">
        <f t="shared" si="6"/>
        <v>0</v>
      </c>
      <c r="P10" s="6">
        <f t="shared" si="7"/>
        <v>7713535.8813280249</v>
      </c>
      <c r="Q10" s="6">
        <f t="shared" ca="1" si="8"/>
        <v>20545059.271613475</v>
      </c>
      <c r="S10" t="s">
        <v>345</v>
      </c>
      <c r="T10" s="6">
        <v>8898.7951020026794</v>
      </c>
      <c r="U10" s="61">
        <v>228.09877125442699</v>
      </c>
      <c r="V10" s="74">
        <v>39.012902406548903</v>
      </c>
      <c r="W10" s="203">
        <v>8.8260994294827296E-68</v>
      </c>
    </row>
    <row r="11" spans="1:23" x14ac:dyDescent="0.25">
      <c r="A11" s="208">
        <v>41548</v>
      </c>
      <c r="B11">
        <f t="shared" si="0"/>
        <v>10</v>
      </c>
      <c r="C11">
        <f t="shared" si="1"/>
        <v>2013</v>
      </c>
      <c r="D11" s="6">
        <f>'Monthly Data'!M11</f>
        <v>22315413.669760678</v>
      </c>
      <c r="E11" s="242">
        <f ca="1">'Weather Thunder Bay'!BP47</f>
        <v>253.88899999999998</v>
      </c>
      <c r="F11" s="242">
        <f ca="1">'Weather Thunder Bay'!BC47</f>
        <v>0.25</v>
      </c>
      <c r="G11">
        <f>'Monthly Data'!DJ11</f>
        <v>31</v>
      </c>
      <c r="H11">
        <f>'Monthly Data'!DM11</f>
        <v>0</v>
      </c>
      <c r="I11" s="61">
        <f>'Monthly Data'!O11</f>
        <v>498.17490641276061</v>
      </c>
      <c r="K11" s="6">
        <f t="shared" si="2"/>
        <v>-4408850.8039945997</v>
      </c>
      <c r="L11" s="6">
        <f t="shared" ca="1" si="3"/>
        <v>2259306.1896523582</v>
      </c>
      <c r="M11" s="6">
        <f t="shared" ca="1" si="4"/>
        <v>5443.9359272170004</v>
      </c>
      <c r="N11" s="6">
        <f t="shared" si="5"/>
        <v>16911066.870676506</v>
      </c>
      <c r="O11" s="6">
        <f t="shared" si="6"/>
        <v>0</v>
      </c>
      <c r="P11" s="6">
        <f t="shared" si="7"/>
        <v>7692584.578179922</v>
      </c>
      <c r="Q11" s="6">
        <f t="shared" ca="1" si="8"/>
        <v>22459550.770441405</v>
      </c>
      <c r="S11" t="s">
        <v>346</v>
      </c>
      <c r="T11" s="6">
        <v>21775.743708868002</v>
      </c>
      <c r="U11" s="61">
        <v>1999.5353247636999</v>
      </c>
      <c r="V11" s="74">
        <v>10.8904021045196</v>
      </c>
      <c r="W11" s="203">
        <v>2.3014435983392399E-19</v>
      </c>
    </row>
    <row r="12" spans="1:23" x14ac:dyDescent="0.25">
      <c r="A12" s="208">
        <v>41579</v>
      </c>
      <c r="B12">
        <f t="shared" si="0"/>
        <v>11</v>
      </c>
      <c r="C12">
        <f t="shared" si="1"/>
        <v>2013</v>
      </c>
      <c r="D12" s="6">
        <f>'Monthly Data'!M12</f>
        <v>24559879.669760678</v>
      </c>
      <c r="E12" s="242">
        <f ca="1">'Weather Thunder Bay'!BP48</f>
        <v>481.9380000000001</v>
      </c>
      <c r="F12" s="242">
        <f ca="1">'Weather Thunder Bay'!BC48</f>
        <v>0</v>
      </c>
      <c r="G12">
        <f>'Monthly Data'!DJ12</f>
        <v>30</v>
      </c>
      <c r="H12">
        <f>'Monthly Data'!DM12</f>
        <v>0</v>
      </c>
      <c r="I12" s="61">
        <f>'Monthly Data'!O12</f>
        <v>496.81809149848107</v>
      </c>
      <c r="K12" s="6">
        <f t="shared" si="2"/>
        <v>-4408850.8039945997</v>
      </c>
      <c r="L12" s="6">
        <f t="shared" ca="1" si="3"/>
        <v>4288667.513868968</v>
      </c>
      <c r="M12" s="6">
        <f t="shared" ca="1" si="4"/>
        <v>0</v>
      </c>
      <c r="N12" s="6">
        <f t="shared" si="5"/>
        <v>16365548.58452565</v>
      </c>
      <c r="O12" s="6">
        <f t="shared" si="6"/>
        <v>0</v>
      </c>
      <c r="P12" s="6">
        <f t="shared" si="7"/>
        <v>7671633.2750318199</v>
      </c>
      <c r="Q12" s="6">
        <f t="shared" ca="1" si="8"/>
        <v>23916998.569431838</v>
      </c>
      <c r="S12" t="s">
        <v>57</v>
      </c>
      <c r="T12" s="6">
        <v>545518.28615085501</v>
      </c>
      <c r="U12" s="61">
        <v>40635.951661730498</v>
      </c>
      <c r="V12" s="74">
        <v>13.424523453811601</v>
      </c>
      <c r="W12" s="203">
        <v>3.2068425182400901E-25</v>
      </c>
    </row>
    <row r="13" spans="1:23" x14ac:dyDescent="0.25">
      <c r="A13" s="208">
        <v>41609</v>
      </c>
      <c r="B13">
        <f t="shared" si="0"/>
        <v>12</v>
      </c>
      <c r="C13">
        <f t="shared" si="1"/>
        <v>2013</v>
      </c>
      <c r="D13" s="6">
        <f>'Monthly Data'!M13</f>
        <v>28896174.669760678</v>
      </c>
      <c r="E13" s="242">
        <f ca="1">'Weather Thunder Bay'!BP49</f>
        <v>721.0150000000001</v>
      </c>
      <c r="F13" s="242">
        <f ca="1">'Weather Thunder Bay'!BC49</f>
        <v>0</v>
      </c>
      <c r="G13">
        <f>'Monthly Data'!DJ13</f>
        <v>31</v>
      </c>
      <c r="H13">
        <f>'Monthly Data'!DM13</f>
        <v>0</v>
      </c>
      <c r="I13" s="61">
        <f>'Monthly Data'!O13</f>
        <v>495.46127658420153</v>
      </c>
      <c r="K13" s="6">
        <f t="shared" si="2"/>
        <v>-4408850.8039945997</v>
      </c>
      <c r="L13" s="6">
        <f t="shared" ca="1" si="3"/>
        <v>6416164.7504704632</v>
      </c>
      <c r="M13" s="6">
        <f t="shared" ca="1" si="4"/>
        <v>0</v>
      </c>
      <c r="N13" s="6">
        <f t="shared" si="5"/>
        <v>16911066.870676506</v>
      </c>
      <c r="O13" s="6">
        <f t="shared" si="6"/>
        <v>0</v>
      </c>
      <c r="P13" s="6">
        <f t="shared" si="7"/>
        <v>7650681.971883717</v>
      </c>
      <c r="Q13" s="6">
        <f t="shared" ca="1" si="8"/>
        <v>26569062.789036088</v>
      </c>
      <c r="S13" t="s">
        <v>215</v>
      </c>
      <c r="T13" s="6">
        <v>-3571907.77291092</v>
      </c>
      <c r="U13" s="61">
        <v>383616.82586475799</v>
      </c>
      <c r="V13" s="74">
        <v>-9.3111342675312798</v>
      </c>
      <c r="W13" s="203">
        <v>1.1187401679868799E-15</v>
      </c>
    </row>
    <row r="14" spans="1:23" x14ac:dyDescent="0.25">
      <c r="A14" s="208">
        <v>41640</v>
      </c>
      <c r="B14">
        <f t="shared" si="0"/>
        <v>1</v>
      </c>
      <c r="C14">
        <f t="shared" si="1"/>
        <v>2014</v>
      </c>
      <c r="D14" s="6">
        <f>'Monthly Data'!M14</f>
        <v>30293413.64212333</v>
      </c>
      <c r="E14" s="7">
        <f t="shared" ref="E14:F33" ca="1" si="9">E2</f>
        <v>837.61799999999982</v>
      </c>
      <c r="F14" s="7">
        <f t="shared" ca="1" si="9"/>
        <v>0</v>
      </c>
      <c r="G14">
        <f>'Monthly Data'!DJ14</f>
        <v>31</v>
      </c>
      <c r="H14">
        <f>'Monthly Data'!DM14</f>
        <v>0</v>
      </c>
      <c r="I14" s="61">
        <f>'Monthly Data'!O14</f>
        <v>493.48833146608553</v>
      </c>
      <c r="K14" s="6">
        <f t="shared" si="2"/>
        <v>-4408850.8039945997</v>
      </c>
      <c r="L14" s="6">
        <f t="shared" ca="1" si="3"/>
        <v>7453790.9557492789</v>
      </c>
      <c r="M14" s="6">
        <f t="shared" ca="1" si="4"/>
        <v>0</v>
      </c>
      <c r="N14" s="6">
        <f t="shared" si="5"/>
        <v>16911066.870676506</v>
      </c>
      <c r="O14" s="6">
        <f t="shared" si="6"/>
        <v>0</v>
      </c>
      <c r="P14" s="6">
        <f t="shared" si="7"/>
        <v>7620216.6734637292</v>
      </c>
      <c r="Q14" s="6">
        <f t="shared" ca="1" si="8"/>
        <v>27576223.695894916</v>
      </c>
      <c r="S14" t="s">
        <v>265</v>
      </c>
      <c r="T14" s="6">
        <v>15441.533644423</v>
      </c>
      <c r="U14" s="61">
        <v>3881.37618889852</v>
      </c>
      <c r="V14" s="74">
        <v>3.9783656344851899</v>
      </c>
      <c r="W14" s="203">
        <v>1.22313144619434E-4</v>
      </c>
    </row>
    <row r="15" spans="1:23" x14ac:dyDescent="0.25">
      <c r="A15" s="208">
        <v>41671</v>
      </c>
      <c r="B15">
        <f t="shared" si="0"/>
        <v>2</v>
      </c>
      <c r="C15">
        <f t="shared" si="1"/>
        <v>2014</v>
      </c>
      <c r="D15" s="6">
        <f>'Monthly Data'!M15</f>
        <v>27086922.64212333</v>
      </c>
      <c r="E15" s="7">
        <f t="shared" ca="1" si="9"/>
        <v>788.83799999999997</v>
      </c>
      <c r="F15" s="7">
        <f t="shared" ca="1" si="9"/>
        <v>0</v>
      </c>
      <c r="G15">
        <f>'Monthly Data'!DJ15</f>
        <v>28</v>
      </c>
      <c r="H15">
        <f>'Monthly Data'!DM15</f>
        <v>0</v>
      </c>
      <c r="I15" s="61">
        <f>'Monthly Data'!O15</f>
        <v>491.51538634796952</v>
      </c>
      <c r="K15" s="6">
        <f t="shared" si="2"/>
        <v>-4408850.8039945997</v>
      </c>
      <c r="L15" s="6">
        <f t="shared" ca="1" si="3"/>
        <v>7019707.7306735897</v>
      </c>
      <c r="M15" s="6">
        <f t="shared" ca="1" si="4"/>
        <v>0</v>
      </c>
      <c r="N15" s="6">
        <f t="shared" si="5"/>
        <v>15274512.01222394</v>
      </c>
      <c r="O15" s="6">
        <f t="shared" si="6"/>
        <v>0</v>
      </c>
      <c r="P15" s="6">
        <f t="shared" si="7"/>
        <v>7589751.3750437405</v>
      </c>
      <c r="Q15" s="6">
        <f t="shared" ca="1" si="8"/>
        <v>25475120.313946672</v>
      </c>
      <c r="T15" s="6"/>
      <c r="U15" s="61"/>
      <c r="V15" s="74"/>
      <c r="W15" s="203"/>
    </row>
    <row r="16" spans="1:23" x14ac:dyDescent="0.25">
      <c r="A16" s="208">
        <v>41699</v>
      </c>
      <c r="B16">
        <f t="shared" si="0"/>
        <v>3</v>
      </c>
      <c r="C16">
        <f t="shared" si="1"/>
        <v>2014</v>
      </c>
      <c r="D16" s="6">
        <f>'Monthly Data'!M16</f>
        <v>27135944.64212333</v>
      </c>
      <c r="E16" s="7">
        <f t="shared" ca="1" si="9"/>
        <v>598.91799999999989</v>
      </c>
      <c r="F16" s="7">
        <f t="shared" ca="1" si="9"/>
        <v>0</v>
      </c>
      <c r="G16">
        <f>'Monthly Data'!DJ16</f>
        <v>31</v>
      </c>
      <c r="H16">
        <f>'Monthly Data'!DM16</f>
        <v>0</v>
      </c>
      <c r="I16" s="61">
        <f>'Monthly Data'!O16</f>
        <v>489.54244122985352</v>
      </c>
      <c r="K16" s="6">
        <f t="shared" si="2"/>
        <v>-4408850.8039945997</v>
      </c>
      <c r="L16" s="6">
        <f t="shared" ca="1" si="3"/>
        <v>5329648.5649012402</v>
      </c>
      <c r="M16" s="6">
        <f t="shared" ca="1" si="4"/>
        <v>0</v>
      </c>
      <c r="N16" s="6">
        <f t="shared" si="5"/>
        <v>16911066.870676506</v>
      </c>
      <c r="O16" s="6">
        <f t="shared" si="6"/>
        <v>0</v>
      </c>
      <c r="P16" s="6">
        <f t="shared" si="7"/>
        <v>7559286.0766237518</v>
      </c>
      <c r="Q16" s="6">
        <f t="shared" ca="1" si="8"/>
        <v>25391150.708206899</v>
      </c>
      <c r="S16" t="s">
        <v>145</v>
      </c>
    </row>
    <row r="17" spans="1:22" x14ac:dyDescent="0.25">
      <c r="A17" s="208">
        <v>41730</v>
      </c>
      <c r="B17">
        <f t="shared" si="0"/>
        <v>4</v>
      </c>
      <c r="C17">
        <f t="shared" si="1"/>
        <v>2014</v>
      </c>
      <c r="D17" s="6">
        <f>'Monthly Data'!M17</f>
        <v>23347565.64212333</v>
      </c>
      <c r="E17" s="7">
        <f t="shared" ca="1" si="9"/>
        <v>375.56100000000004</v>
      </c>
      <c r="F17" s="7">
        <f t="shared" ca="1" si="9"/>
        <v>0</v>
      </c>
      <c r="G17">
        <f>'Monthly Data'!DJ17</f>
        <v>30</v>
      </c>
      <c r="H17">
        <f>'Monthly Data'!DM17</f>
        <v>0</v>
      </c>
      <c r="I17" s="61">
        <f>'Monthly Data'!O17</f>
        <v>487.56949611173752</v>
      </c>
      <c r="K17" s="6">
        <f t="shared" si="2"/>
        <v>-4408850.8039945997</v>
      </c>
      <c r="L17" s="6">
        <f t="shared" ca="1" si="3"/>
        <v>3342040.3873032285</v>
      </c>
      <c r="M17" s="6">
        <f t="shared" ca="1" si="4"/>
        <v>0</v>
      </c>
      <c r="N17" s="6">
        <f t="shared" si="5"/>
        <v>16365548.58452565</v>
      </c>
      <c r="O17" s="6">
        <f t="shared" si="6"/>
        <v>0</v>
      </c>
      <c r="P17" s="6">
        <f t="shared" si="7"/>
        <v>7528820.778203764</v>
      </c>
      <c r="Q17" s="6">
        <f t="shared" ca="1" si="8"/>
        <v>22827558.946038041</v>
      </c>
      <c r="S17" t="s">
        <v>58</v>
      </c>
      <c r="T17" s="6">
        <v>22529682.826806001</v>
      </c>
      <c r="U17" t="s">
        <v>59</v>
      </c>
      <c r="V17" s="204">
        <v>2786350.4594252398</v>
      </c>
    </row>
    <row r="18" spans="1:22" x14ac:dyDescent="0.25">
      <c r="A18" s="208">
        <v>41760</v>
      </c>
      <c r="B18">
        <f t="shared" si="0"/>
        <v>5</v>
      </c>
      <c r="C18">
        <f t="shared" si="1"/>
        <v>2014</v>
      </c>
      <c r="D18" s="6">
        <f>'Monthly Data'!M18</f>
        <v>21725234.64212333</v>
      </c>
      <c r="E18" s="7">
        <f t="shared" ca="1" si="9"/>
        <v>165.202</v>
      </c>
      <c r="F18" s="7">
        <f t="shared" ca="1" si="9"/>
        <v>2.7889999999999997</v>
      </c>
      <c r="G18">
        <f>'Monthly Data'!DJ18</f>
        <v>31</v>
      </c>
      <c r="H18">
        <f>'Monthly Data'!DM18</f>
        <v>0</v>
      </c>
      <c r="I18" s="61">
        <f>'Monthly Data'!O18</f>
        <v>485.59655099362152</v>
      </c>
      <c r="K18" s="6">
        <f t="shared" si="2"/>
        <v>-4408850.8039945997</v>
      </c>
      <c r="L18" s="6">
        <f t="shared" ca="1" si="3"/>
        <v>1470098.7484410466</v>
      </c>
      <c r="M18" s="6">
        <f t="shared" ca="1" si="4"/>
        <v>60732.549204032854</v>
      </c>
      <c r="N18" s="6">
        <f t="shared" si="5"/>
        <v>16911066.870676506</v>
      </c>
      <c r="O18" s="6">
        <f t="shared" si="6"/>
        <v>0</v>
      </c>
      <c r="P18" s="6">
        <f t="shared" si="7"/>
        <v>7498355.4797837753</v>
      </c>
      <c r="Q18" s="6">
        <f t="shared" ca="1" si="8"/>
        <v>21531402.844110761</v>
      </c>
      <c r="S18" t="s">
        <v>60</v>
      </c>
      <c r="T18" s="204">
        <v>24940377760894</v>
      </c>
      <c r="U18" t="s">
        <v>61</v>
      </c>
      <c r="V18" s="204">
        <v>467734.15902263799</v>
      </c>
    </row>
    <row r="19" spans="1:22" x14ac:dyDescent="0.25">
      <c r="A19" s="208">
        <v>41791</v>
      </c>
      <c r="B19">
        <f t="shared" si="0"/>
        <v>6</v>
      </c>
      <c r="C19">
        <f t="shared" si="1"/>
        <v>2014</v>
      </c>
      <c r="D19" s="6">
        <f>'Monthly Data'!M19</f>
        <v>20427023.64212333</v>
      </c>
      <c r="E19" s="7">
        <f t="shared" ca="1" si="9"/>
        <v>32.520000000000003</v>
      </c>
      <c r="F19" s="7">
        <f t="shared" ca="1" si="9"/>
        <v>24.911999999999999</v>
      </c>
      <c r="G19">
        <f>'Monthly Data'!DJ19</f>
        <v>30</v>
      </c>
      <c r="H19">
        <f>'Monthly Data'!DM19</f>
        <v>0</v>
      </c>
      <c r="I19" s="61">
        <f>'Monthly Data'!O19</f>
        <v>483.62360587550552</v>
      </c>
      <c r="K19" s="6">
        <f t="shared" si="2"/>
        <v>-4408850.8039945997</v>
      </c>
      <c r="L19" s="6">
        <f t="shared" ca="1" si="3"/>
        <v>289388.81671712716</v>
      </c>
      <c r="M19" s="6">
        <f t="shared" ca="1" si="4"/>
        <v>542477.32727531961</v>
      </c>
      <c r="N19" s="6">
        <f t="shared" si="5"/>
        <v>16365548.58452565</v>
      </c>
      <c r="O19" s="6">
        <f t="shared" si="6"/>
        <v>0</v>
      </c>
      <c r="P19" s="6">
        <f t="shared" si="7"/>
        <v>7467890.1813637875</v>
      </c>
      <c r="Q19" s="6">
        <f t="shared" ca="1" si="8"/>
        <v>20256454.105887286</v>
      </c>
      <c r="S19" t="s">
        <v>62</v>
      </c>
      <c r="T19" s="74">
        <v>0.97302565902050198</v>
      </c>
      <c r="U19" t="s">
        <v>63</v>
      </c>
      <c r="V19" s="104">
        <v>0.97184257388982198</v>
      </c>
    </row>
    <row r="20" spans="1:22" x14ac:dyDescent="0.25">
      <c r="A20" s="208">
        <v>41821</v>
      </c>
      <c r="B20">
        <f t="shared" si="0"/>
        <v>7</v>
      </c>
      <c r="C20">
        <f t="shared" si="1"/>
        <v>2014</v>
      </c>
      <c r="D20" s="6">
        <f>'Monthly Data'!M20</f>
        <v>21113525.64212333</v>
      </c>
      <c r="E20" s="7">
        <f t="shared" ca="1" si="9"/>
        <v>2.27</v>
      </c>
      <c r="F20" s="7">
        <f t="shared" ca="1" si="9"/>
        <v>79.77000000000001</v>
      </c>
      <c r="G20">
        <f>'Monthly Data'!DJ20</f>
        <v>31</v>
      </c>
      <c r="H20">
        <f>'Monthly Data'!DM20</f>
        <v>0</v>
      </c>
      <c r="I20" s="61">
        <f>'Monthly Data'!O20</f>
        <v>481.65066075738952</v>
      </c>
      <c r="K20" s="6">
        <f t="shared" si="2"/>
        <v>-4408850.8039945997</v>
      </c>
      <c r="L20" s="6">
        <f t="shared" ca="1" si="3"/>
        <v>20200.264881546082</v>
      </c>
      <c r="M20" s="6">
        <f t="shared" ca="1" si="4"/>
        <v>1737051.0756564008</v>
      </c>
      <c r="N20" s="6">
        <f t="shared" si="5"/>
        <v>16911066.870676506</v>
      </c>
      <c r="O20" s="6">
        <f t="shared" si="6"/>
        <v>0</v>
      </c>
      <c r="P20" s="6">
        <f t="shared" si="7"/>
        <v>7437424.8829437988</v>
      </c>
      <c r="Q20" s="6">
        <f t="shared" ca="1" si="8"/>
        <v>21696892.290163651</v>
      </c>
      <c r="S20" t="s">
        <v>405</v>
      </c>
      <c r="T20" s="74">
        <v>533.16754090316397</v>
      </c>
      <c r="U20" t="s">
        <v>64</v>
      </c>
      <c r="V20" s="104">
        <v>2.7037571759294501E-77</v>
      </c>
    </row>
    <row r="21" spans="1:22" x14ac:dyDescent="0.25">
      <c r="A21" s="208">
        <v>41852</v>
      </c>
      <c r="B21">
        <f t="shared" si="0"/>
        <v>8</v>
      </c>
      <c r="C21">
        <f t="shared" si="1"/>
        <v>2014</v>
      </c>
      <c r="D21" s="6">
        <f>'Monthly Data'!M21</f>
        <v>21371911.64212333</v>
      </c>
      <c r="E21" s="7">
        <f t="shared" ca="1" si="9"/>
        <v>5.9399999999999995</v>
      </c>
      <c r="F21" s="7">
        <f t="shared" ca="1" si="9"/>
        <v>61.306000000000004</v>
      </c>
      <c r="G21">
        <f>'Monthly Data'!DJ21</f>
        <v>31</v>
      </c>
      <c r="H21">
        <f>'Monthly Data'!DM21</f>
        <v>0</v>
      </c>
      <c r="I21" s="61">
        <f>'Monthly Data'!O21</f>
        <v>479.67771563927352</v>
      </c>
      <c r="K21" s="6">
        <f t="shared" si="2"/>
        <v>-4408850.8039945997</v>
      </c>
      <c r="L21" s="6">
        <f t="shared" ca="1" si="3"/>
        <v>52858.842905895908</v>
      </c>
      <c r="M21" s="6">
        <f t="shared" ca="1" si="4"/>
        <v>1334983.7438158619</v>
      </c>
      <c r="N21" s="6">
        <f t="shared" si="5"/>
        <v>16911066.870676506</v>
      </c>
      <c r="O21" s="6">
        <f t="shared" si="6"/>
        <v>0</v>
      </c>
      <c r="P21" s="6">
        <f t="shared" si="7"/>
        <v>7406959.5845238101</v>
      </c>
      <c r="Q21" s="6">
        <f t="shared" ca="1" si="8"/>
        <v>21297018.237927474</v>
      </c>
      <c r="S21" t="s">
        <v>65</v>
      </c>
      <c r="T21" s="74">
        <v>-1.3190249137513399E-2</v>
      </c>
      <c r="U21" t="s">
        <v>66</v>
      </c>
      <c r="V21" s="104">
        <v>1.9605933259464099</v>
      </c>
    </row>
    <row r="22" spans="1:22" x14ac:dyDescent="0.25">
      <c r="A22" s="208">
        <v>41883</v>
      </c>
      <c r="B22">
        <f t="shared" si="0"/>
        <v>9</v>
      </c>
      <c r="C22">
        <f t="shared" si="1"/>
        <v>2014</v>
      </c>
      <c r="D22" s="6">
        <f>'Monthly Data'!M22</f>
        <v>20540949.64212333</v>
      </c>
      <c r="E22" s="7">
        <f t="shared" ca="1" si="9"/>
        <v>65.792000000000002</v>
      </c>
      <c r="F22" s="7">
        <f t="shared" ca="1" si="9"/>
        <v>13.288</v>
      </c>
      <c r="G22">
        <f>'Monthly Data'!DJ22</f>
        <v>30</v>
      </c>
      <c r="H22">
        <f>'Monthly Data'!DM22</f>
        <v>0</v>
      </c>
      <c r="I22" s="61">
        <f>'Monthly Data'!O22</f>
        <v>477.70477052115751</v>
      </c>
      <c r="K22" s="6">
        <f t="shared" si="2"/>
        <v>-4408850.8039945997</v>
      </c>
      <c r="L22" s="6">
        <f t="shared" ca="1" si="3"/>
        <v>585469.5273509603</v>
      </c>
      <c r="M22" s="6">
        <f t="shared" ca="1" si="4"/>
        <v>289356.08240343799</v>
      </c>
      <c r="N22" s="6">
        <f t="shared" si="5"/>
        <v>16365548.58452565</v>
      </c>
      <c r="O22" s="6">
        <f t="shared" si="6"/>
        <v>0</v>
      </c>
      <c r="P22" s="6">
        <f t="shared" si="7"/>
        <v>7376494.2861038223</v>
      </c>
      <c r="Q22" s="6">
        <f t="shared" ca="1" si="8"/>
        <v>20208017.67638927</v>
      </c>
      <c r="T22" s="206"/>
      <c r="V22" s="104"/>
    </row>
    <row r="23" spans="1:22" x14ac:dyDescent="0.25">
      <c r="A23" s="208">
        <v>41913</v>
      </c>
      <c r="B23">
        <f t="shared" si="0"/>
        <v>10</v>
      </c>
      <c r="C23">
        <f t="shared" si="1"/>
        <v>2014</v>
      </c>
      <c r="D23" s="6">
        <f>'Monthly Data'!M23</f>
        <v>22339339.64212333</v>
      </c>
      <c r="E23" s="7">
        <f t="shared" ca="1" si="9"/>
        <v>253.88899999999998</v>
      </c>
      <c r="F23" s="7">
        <f t="shared" ca="1" si="9"/>
        <v>0.25</v>
      </c>
      <c r="G23">
        <f>'Monthly Data'!DJ23</f>
        <v>31</v>
      </c>
      <c r="H23">
        <f>'Monthly Data'!DM23</f>
        <v>0</v>
      </c>
      <c r="I23" s="61">
        <f>'Monthly Data'!O23</f>
        <v>475.73182540304151</v>
      </c>
      <c r="K23" s="6">
        <f t="shared" si="2"/>
        <v>-4408850.8039945997</v>
      </c>
      <c r="L23" s="6">
        <f t="shared" ca="1" si="3"/>
        <v>2259306.1896523582</v>
      </c>
      <c r="M23" s="6">
        <f t="shared" ca="1" si="4"/>
        <v>5443.9359272170004</v>
      </c>
      <c r="N23" s="6">
        <f t="shared" si="5"/>
        <v>16911066.870676506</v>
      </c>
      <c r="O23" s="6">
        <f t="shared" si="6"/>
        <v>0</v>
      </c>
      <c r="P23" s="6">
        <f t="shared" si="7"/>
        <v>7346028.9876838336</v>
      </c>
      <c r="Q23" s="6">
        <f t="shared" ca="1" si="8"/>
        <v>22112995.179945316</v>
      </c>
    </row>
    <row r="24" spans="1:22" x14ac:dyDescent="0.25">
      <c r="A24" s="208">
        <v>41944</v>
      </c>
      <c r="B24">
        <f t="shared" si="0"/>
        <v>11</v>
      </c>
      <c r="C24">
        <f t="shared" si="1"/>
        <v>2014</v>
      </c>
      <c r="D24" s="6">
        <f>'Monthly Data'!M24</f>
        <v>24703279.64212333</v>
      </c>
      <c r="E24" s="7">
        <f t="shared" ca="1" si="9"/>
        <v>481.9380000000001</v>
      </c>
      <c r="F24" s="7">
        <f t="shared" ca="1" si="9"/>
        <v>0</v>
      </c>
      <c r="G24">
        <f>'Monthly Data'!DJ24</f>
        <v>30</v>
      </c>
      <c r="H24">
        <f>'Monthly Data'!DM24</f>
        <v>0</v>
      </c>
      <c r="I24" s="61">
        <f>'Monthly Data'!O24</f>
        <v>473.75888028492551</v>
      </c>
      <c r="K24" s="6">
        <f t="shared" si="2"/>
        <v>-4408850.8039945997</v>
      </c>
      <c r="L24" s="6">
        <f t="shared" ca="1" si="3"/>
        <v>4288667.513868968</v>
      </c>
      <c r="M24" s="6">
        <f t="shared" ca="1" si="4"/>
        <v>0</v>
      </c>
      <c r="N24" s="6">
        <f t="shared" si="5"/>
        <v>16365548.58452565</v>
      </c>
      <c r="O24" s="6">
        <f t="shared" si="6"/>
        <v>0</v>
      </c>
      <c r="P24" s="6">
        <f t="shared" si="7"/>
        <v>7315563.6892638458</v>
      </c>
      <c r="Q24" s="6">
        <f t="shared" ca="1" si="8"/>
        <v>23560928.983663864</v>
      </c>
    </row>
    <row r="25" spans="1:22" x14ac:dyDescent="0.25">
      <c r="A25" s="208">
        <v>41974</v>
      </c>
      <c r="B25">
        <f t="shared" si="0"/>
        <v>12</v>
      </c>
      <c r="C25">
        <f t="shared" si="1"/>
        <v>2014</v>
      </c>
      <c r="D25" s="6">
        <f>'Monthly Data'!M25</f>
        <v>26696980.64212333</v>
      </c>
      <c r="E25" s="7">
        <f t="shared" ca="1" si="9"/>
        <v>721.0150000000001</v>
      </c>
      <c r="F25" s="7">
        <f t="shared" ca="1" si="9"/>
        <v>0</v>
      </c>
      <c r="G25">
        <f>'Monthly Data'!DJ25</f>
        <v>31</v>
      </c>
      <c r="H25">
        <f>'Monthly Data'!DM25</f>
        <v>0</v>
      </c>
      <c r="I25" s="61">
        <f>'Monthly Data'!O25</f>
        <v>471.78593516680951</v>
      </c>
      <c r="K25" s="6">
        <f t="shared" si="2"/>
        <v>-4408850.8039945997</v>
      </c>
      <c r="L25" s="6">
        <f t="shared" ca="1" si="3"/>
        <v>6416164.7504704632</v>
      </c>
      <c r="M25" s="6">
        <f t="shared" ca="1" si="4"/>
        <v>0</v>
      </c>
      <c r="N25" s="6">
        <f t="shared" si="5"/>
        <v>16911066.870676506</v>
      </c>
      <c r="O25" s="6">
        <f t="shared" si="6"/>
        <v>0</v>
      </c>
      <c r="P25" s="6">
        <f t="shared" si="7"/>
        <v>7285098.3908438571</v>
      </c>
      <c r="Q25" s="6">
        <f t="shared" ca="1" si="8"/>
        <v>26203479.207996227</v>
      </c>
    </row>
    <row r="26" spans="1:22" x14ac:dyDescent="0.25">
      <c r="A26" s="208">
        <v>42005</v>
      </c>
      <c r="B26">
        <f t="shared" si="0"/>
        <v>1</v>
      </c>
      <c r="C26">
        <f t="shared" si="1"/>
        <v>2015</v>
      </c>
      <c r="D26" s="6">
        <f>'Monthly Data'!M26</f>
        <v>28424848.185129702</v>
      </c>
      <c r="E26" s="7">
        <f t="shared" ca="1" si="9"/>
        <v>837.61799999999982</v>
      </c>
      <c r="F26" s="7">
        <f t="shared" ca="1" si="9"/>
        <v>0</v>
      </c>
      <c r="G26">
        <f>'Monthly Data'!DJ26</f>
        <v>31</v>
      </c>
      <c r="H26">
        <f>'Monthly Data'!DM26</f>
        <v>0</v>
      </c>
      <c r="I26" s="61">
        <f>'Monthly Data'!O26</f>
        <v>471.48375075476059</v>
      </c>
      <c r="K26" s="6">
        <f t="shared" si="2"/>
        <v>-4408850.8039945997</v>
      </c>
      <c r="L26" s="6">
        <f t="shared" ca="1" si="3"/>
        <v>7453790.9557492789</v>
      </c>
      <c r="M26" s="6">
        <f t="shared" ca="1" si="4"/>
        <v>0</v>
      </c>
      <c r="N26" s="6">
        <f t="shared" si="5"/>
        <v>16911066.870676506</v>
      </c>
      <c r="O26" s="6">
        <f t="shared" si="6"/>
        <v>0</v>
      </c>
      <c r="P26" s="6">
        <f t="shared" si="7"/>
        <v>7280432.200078384</v>
      </c>
      <c r="Q26" s="6">
        <f t="shared" ca="1" si="8"/>
        <v>27236439.22250957</v>
      </c>
    </row>
    <row r="27" spans="1:22" x14ac:dyDescent="0.25">
      <c r="A27" s="208">
        <v>42036</v>
      </c>
      <c r="B27">
        <f t="shared" si="0"/>
        <v>2</v>
      </c>
      <c r="C27">
        <f t="shared" si="1"/>
        <v>2015</v>
      </c>
      <c r="D27" s="6">
        <f>'Monthly Data'!M27</f>
        <v>26408676.185129702</v>
      </c>
      <c r="E27" s="7">
        <f t="shared" ca="1" si="9"/>
        <v>788.83799999999997</v>
      </c>
      <c r="F27" s="7">
        <f t="shared" ca="1" si="9"/>
        <v>0</v>
      </c>
      <c r="G27">
        <f>'Monthly Data'!DJ27</f>
        <v>28</v>
      </c>
      <c r="H27">
        <f>'Monthly Data'!DM27</f>
        <v>0</v>
      </c>
      <c r="I27" s="61">
        <f>'Monthly Data'!O27</f>
        <v>471.18156634271168</v>
      </c>
      <c r="K27" s="6">
        <f t="shared" si="2"/>
        <v>-4408850.8039945997</v>
      </c>
      <c r="L27" s="6">
        <f t="shared" ca="1" si="3"/>
        <v>7019707.7306735897</v>
      </c>
      <c r="M27" s="6">
        <f t="shared" ca="1" si="4"/>
        <v>0</v>
      </c>
      <c r="N27" s="6">
        <f t="shared" si="5"/>
        <v>15274512.01222394</v>
      </c>
      <c r="O27" s="6">
        <f t="shared" si="6"/>
        <v>0</v>
      </c>
      <c r="P27" s="6">
        <f t="shared" si="7"/>
        <v>7275766.00931291</v>
      </c>
      <c r="Q27" s="6">
        <f t="shared" ca="1" si="8"/>
        <v>25161134.948215839</v>
      </c>
    </row>
    <row r="28" spans="1:22" x14ac:dyDescent="0.25">
      <c r="A28" s="208">
        <v>42064</v>
      </c>
      <c r="B28">
        <f t="shared" si="0"/>
        <v>3</v>
      </c>
      <c r="C28">
        <f t="shared" si="1"/>
        <v>2015</v>
      </c>
      <c r="D28" s="6">
        <f>'Monthly Data'!M28</f>
        <v>25744752.185129702</v>
      </c>
      <c r="E28" s="7">
        <f t="shared" ca="1" si="9"/>
        <v>598.91799999999989</v>
      </c>
      <c r="F28" s="7">
        <f t="shared" ca="1" si="9"/>
        <v>0</v>
      </c>
      <c r="G28">
        <f>'Monthly Data'!DJ28</f>
        <v>31</v>
      </c>
      <c r="H28">
        <f>'Monthly Data'!DM28</f>
        <v>0</v>
      </c>
      <c r="I28" s="61">
        <f>'Monthly Data'!O28</f>
        <v>470.87938193066276</v>
      </c>
      <c r="K28" s="6">
        <f t="shared" si="2"/>
        <v>-4408850.8039945997</v>
      </c>
      <c r="L28" s="6">
        <f t="shared" ca="1" si="3"/>
        <v>5329648.5649012402</v>
      </c>
      <c r="M28" s="6">
        <f t="shared" ca="1" si="4"/>
        <v>0</v>
      </c>
      <c r="N28" s="6">
        <f t="shared" si="5"/>
        <v>16911066.870676506</v>
      </c>
      <c r="O28" s="6">
        <f t="shared" si="6"/>
        <v>0</v>
      </c>
      <c r="P28" s="6">
        <f t="shared" si="7"/>
        <v>7271099.818547437</v>
      </c>
      <c r="Q28" s="6">
        <f t="shared" ca="1" si="8"/>
        <v>25102964.450130582</v>
      </c>
    </row>
    <row r="29" spans="1:22" x14ac:dyDescent="0.25">
      <c r="A29" s="208">
        <v>42095</v>
      </c>
      <c r="B29">
        <f t="shared" si="0"/>
        <v>4</v>
      </c>
      <c r="C29">
        <f t="shared" si="1"/>
        <v>2015</v>
      </c>
      <c r="D29" s="6">
        <f>'Monthly Data'!M29</f>
        <v>22070706.185129702</v>
      </c>
      <c r="E29" s="7">
        <f t="shared" ca="1" si="9"/>
        <v>375.56100000000004</v>
      </c>
      <c r="F29" s="7">
        <f t="shared" ca="1" si="9"/>
        <v>0</v>
      </c>
      <c r="G29">
        <f>'Monthly Data'!DJ29</f>
        <v>30</v>
      </c>
      <c r="H29">
        <f>'Monthly Data'!DM29</f>
        <v>0</v>
      </c>
      <c r="I29" s="61">
        <f>'Monthly Data'!O29</f>
        <v>470.57719751861384</v>
      </c>
      <c r="K29" s="6">
        <f t="shared" si="2"/>
        <v>-4408850.8039945997</v>
      </c>
      <c r="L29" s="6">
        <f t="shared" ca="1" si="3"/>
        <v>3342040.3873032285</v>
      </c>
      <c r="M29" s="6">
        <f t="shared" ca="1" si="4"/>
        <v>0</v>
      </c>
      <c r="N29" s="6">
        <f t="shared" si="5"/>
        <v>16365548.58452565</v>
      </c>
      <c r="O29" s="6">
        <f t="shared" si="6"/>
        <v>0</v>
      </c>
      <c r="P29" s="6">
        <f t="shared" si="7"/>
        <v>7266433.627781963</v>
      </c>
      <c r="Q29" s="6">
        <f t="shared" ca="1" si="8"/>
        <v>22565171.795616239</v>
      </c>
    </row>
    <row r="30" spans="1:22" x14ac:dyDescent="0.25">
      <c r="A30" s="208">
        <v>42125</v>
      </c>
      <c r="B30">
        <f t="shared" si="0"/>
        <v>5</v>
      </c>
      <c r="C30">
        <f t="shared" si="1"/>
        <v>2015</v>
      </c>
      <c r="D30" s="6">
        <f>'Monthly Data'!M30</f>
        <v>20973523.185129702</v>
      </c>
      <c r="E30" s="7">
        <f t="shared" ca="1" si="9"/>
        <v>165.202</v>
      </c>
      <c r="F30" s="7">
        <f t="shared" ca="1" si="9"/>
        <v>2.7889999999999997</v>
      </c>
      <c r="G30">
        <f>'Monthly Data'!DJ30</f>
        <v>31</v>
      </c>
      <c r="H30">
        <f>'Monthly Data'!DM30</f>
        <v>0</v>
      </c>
      <c r="I30" s="61">
        <f>'Monthly Data'!O30</f>
        <v>470.27501310656493</v>
      </c>
      <c r="K30" s="6">
        <f t="shared" si="2"/>
        <v>-4408850.8039945997</v>
      </c>
      <c r="L30" s="6">
        <f t="shared" ca="1" si="3"/>
        <v>1470098.7484410466</v>
      </c>
      <c r="M30" s="6">
        <f t="shared" ca="1" si="4"/>
        <v>60732.549204032854</v>
      </c>
      <c r="N30" s="6">
        <f t="shared" si="5"/>
        <v>16911066.870676506</v>
      </c>
      <c r="O30" s="6">
        <f t="shared" si="6"/>
        <v>0</v>
      </c>
      <c r="P30" s="6">
        <f t="shared" si="7"/>
        <v>7261767.4370164899</v>
      </c>
      <c r="Q30" s="6">
        <f t="shared" ca="1" si="8"/>
        <v>21294814.801343475</v>
      </c>
    </row>
    <row r="31" spans="1:22" x14ac:dyDescent="0.25">
      <c r="A31" s="208">
        <v>42156</v>
      </c>
      <c r="B31">
        <f t="shared" si="0"/>
        <v>6</v>
      </c>
      <c r="C31">
        <f t="shared" si="1"/>
        <v>2015</v>
      </c>
      <c r="D31" s="6">
        <f>'Monthly Data'!M31</f>
        <v>20064724.185129702</v>
      </c>
      <c r="E31" s="7">
        <f t="shared" ca="1" si="9"/>
        <v>32.520000000000003</v>
      </c>
      <c r="F31" s="7">
        <f t="shared" ca="1" si="9"/>
        <v>24.911999999999999</v>
      </c>
      <c r="G31">
        <f>'Monthly Data'!DJ31</f>
        <v>30</v>
      </c>
      <c r="H31">
        <f>'Monthly Data'!DM31</f>
        <v>0</v>
      </c>
      <c r="I31" s="61">
        <f>'Monthly Data'!O31</f>
        <v>469.97282869451601</v>
      </c>
      <c r="K31" s="6">
        <f t="shared" si="2"/>
        <v>-4408850.8039945997</v>
      </c>
      <c r="L31" s="6">
        <f t="shared" ca="1" si="3"/>
        <v>289388.81671712716</v>
      </c>
      <c r="M31" s="6">
        <f t="shared" ca="1" si="4"/>
        <v>542477.32727531961</v>
      </c>
      <c r="N31" s="6">
        <f t="shared" si="5"/>
        <v>16365548.58452565</v>
      </c>
      <c r="O31" s="6">
        <f t="shared" si="6"/>
        <v>0</v>
      </c>
      <c r="P31" s="6">
        <f t="shared" si="7"/>
        <v>7257101.2462510159</v>
      </c>
      <c r="Q31" s="6">
        <f t="shared" ca="1" si="8"/>
        <v>20045665.170774512</v>
      </c>
    </row>
    <row r="32" spans="1:22" x14ac:dyDescent="0.25">
      <c r="A32" s="208">
        <v>42186</v>
      </c>
      <c r="B32">
        <f t="shared" si="0"/>
        <v>7</v>
      </c>
      <c r="C32">
        <f t="shared" si="1"/>
        <v>2015</v>
      </c>
      <c r="D32" s="6">
        <f>'Monthly Data'!M32</f>
        <v>21368206.185129702</v>
      </c>
      <c r="E32" s="7">
        <f t="shared" ca="1" si="9"/>
        <v>2.27</v>
      </c>
      <c r="F32" s="7">
        <f t="shared" ca="1" si="9"/>
        <v>79.77000000000001</v>
      </c>
      <c r="G32">
        <f>'Monthly Data'!DJ32</f>
        <v>31</v>
      </c>
      <c r="H32">
        <f>'Monthly Data'!DM32</f>
        <v>0</v>
      </c>
      <c r="I32" s="61">
        <f>'Monthly Data'!O32</f>
        <v>469.67064428246709</v>
      </c>
      <c r="K32" s="6">
        <f t="shared" si="2"/>
        <v>-4408850.8039945997</v>
      </c>
      <c r="L32" s="6">
        <f t="shared" ca="1" si="3"/>
        <v>20200.264881546082</v>
      </c>
      <c r="M32" s="6">
        <f t="shared" ca="1" si="4"/>
        <v>1737051.0756564008</v>
      </c>
      <c r="N32" s="6">
        <f t="shared" si="5"/>
        <v>16911066.870676506</v>
      </c>
      <c r="O32" s="6">
        <f t="shared" si="6"/>
        <v>0</v>
      </c>
      <c r="P32" s="6">
        <f t="shared" si="7"/>
        <v>7252435.0554855429</v>
      </c>
      <c r="Q32" s="6">
        <f t="shared" ca="1" si="8"/>
        <v>21511902.462705396</v>
      </c>
    </row>
    <row r="33" spans="1:17" x14ac:dyDescent="0.25">
      <c r="A33" s="208">
        <v>42217</v>
      </c>
      <c r="B33">
        <f t="shared" si="0"/>
        <v>8</v>
      </c>
      <c r="C33">
        <f t="shared" si="1"/>
        <v>2015</v>
      </c>
      <c r="D33" s="6">
        <f>'Monthly Data'!M33</f>
        <v>21307923.185129702</v>
      </c>
      <c r="E33" s="7">
        <f t="shared" ca="1" si="9"/>
        <v>5.9399999999999995</v>
      </c>
      <c r="F33" s="7">
        <f t="shared" ca="1" si="9"/>
        <v>61.306000000000004</v>
      </c>
      <c r="G33">
        <f>'Monthly Data'!DJ33</f>
        <v>31</v>
      </c>
      <c r="H33">
        <f>'Monthly Data'!DM33</f>
        <v>0</v>
      </c>
      <c r="I33" s="61">
        <f>'Monthly Data'!O33</f>
        <v>469.36845987041818</v>
      </c>
      <c r="K33" s="6">
        <f t="shared" si="2"/>
        <v>-4408850.8039945997</v>
      </c>
      <c r="L33" s="6">
        <f t="shared" ca="1" si="3"/>
        <v>52858.842905895908</v>
      </c>
      <c r="M33" s="6">
        <f t="shared" ca="1" si="4"/>
        <v>1334983.7438158619</v>
      </c>
      <c r="N33" s="6">
        <f t="shared" si="5"/>
        <v>16911066.870676506</v>
      </c>
      <c r="O33" s="6">
        <f t="shared" si="6"/>
        <v>0</v>
      </c>
      <c r="P33" s="6">
        <f t="shared" si="7"/>
        <v>7247768.8647200689</v>
      </c>
      <c r="Q33" s="6">
        <f t="shared" ca="1" si="8"/>
        <v>21137827.518123731</v>
      </c>
    </row>
    <row r="34" spans="1:17" x14ac:dyDescent="0.25">
      <c r="A34" s="208">
        <v>42248</v>
      </c>
      <c r="B34">
        <f t="shared" si="0"/>
        <v>9</v>
      </c>
      <c r="C34">
        <f t="shared" si="1"/>
        <v>2015</v>
      </c>
      <c r="D34" s="6">
        <f>'Monthly Data'!M34</f>
        <v>20632261.185129702</v>
      </c>
      <c r="E34" s="7">
        <f t="shared" ref="E34:F53" ca="1" si="10">E22</f>
        <v>65.792000000000002</v>
      </c>
      <c r="F34" s="7">
        <f t="shared" ca="1" si="10"/>
        <v>13.288</v>
      </c>
      <c r="G34">
        <f>'Monthly Data'!DJ34</f>
        <v>30</v>
      </c>
      <c r="H34">
        <f>'Monthly Data'!DM34</f>
        <v>0</v>
      </c>
      <c r="I34" s="61">
        <f>'Monthly Data'!O34</f>
        <v>469.06627545836926</v>
      </c>
      <c r="K34" s="6">
        <f t="shared" ref="K34:K65" si="11">$T$9</f>
        <v>-4408850.8039945997</v>
      </c>
      <c r="L34" s="6">
        <f t="shared" ref="L34:L65" ca="1" si="12">E34*$T$10</f>
        <v>585469.5273509603</v>
      </c>
      <c r="M34" s="6">
        <f t="shared" ref="M34:M65" ca="1" si="13">F34*$T$11</f>
        <v>289356.08240343799</v>
      </c>
      <c r="N34" s="6">
        <f t="shared" ref="N34:N65" si="14">G34*$T$12</f>
        <v>16365548.58452565</v>
      </c>
      <c r="O34" s="6">
        <f t="shared" ref="O34:O65" si="15">H34*$T$13</f>
        <v>0</v>
      </c>
      <c r="P34" s="6">
        <f t="shared" ref="P34:P65" si="16">I34*$T$14</f>
        <v>7243102.6739545958</v>
      </c>
      <c r="Q34" s="6">
        <f t="shared" ref="Q34:Q65" ca="1" si="17">SUM(K34:P34)</f>
        <v>20074626.064240046</v>
      </c>
    </row>
    <row r="35" spans="1:17" x14ac:dyDescent="0.25">
      <c r="A35" s="208">
        <v>42278</v>
      </c>
      <c r="B35">
        <f t="shared" si="0"/>
        <v>10</v>
      </c>
      <c r="C35">
        <f t="shared" si="1"/>
        <v>2015</v>
      </c>
      <c r="D35" s="6">
        <f>'Monthly Data'!M35</f>
        <v>21419320.185129702</v>
      </c>
      <c r="E35" s="7">
        <f t="shared" ca="1" si="10"/>
        <v>253.88899999999998</v>
      </c>
      <c r="F35" s="7">
        <f t="shared" ca="1" si="10"/>
        <v>0.25</v>
      </c>
      <c r="G35">
        <f>'Monthly Data'!DJ35</f>
        <v>31</v>
      </c>
      <c r="H35">
        <f>'Monthly Data'!DM35</f>
        <v>0</v>
      </c>
      <c r="I35" s="61">
        <f>'Monthly Data'!O35</f>
        <v>468.76409104632035</v>
      </c>
      <c r="K35" s="6">
        <f t="shared" si="11"/>
        <v>-4408850.8039945997</v>
      </c>
      <c r="L35" s="6">
        <f t="shared" ca="1" si="12"/>
        <v>2259306.1896523582</v>
      </c>
      <c r="M35" s="6">
        <f t="shared" ca="1" si="13"/>
        <v>5443.9359272170004</v>
      </c>
      <c r="N35" s="6">
        <f t="shared" si="14"/>
        <v>16911066.870676506</v>
      </c>
      <c r="O35" s="6">
        <f t="shared" si="15"/>
        <v>0</v>
      </c>
      <c r="P35" s="6">
        <f t="shared" si="16"/>
        <v>7238436.4831891218</v>
      </c>
      <c r="Q35" s="6">
        <f t="shared" ca="1" si="17"/>
        <v>22005402.675450604</v>
      </c>
    </row>
    <row r="36" spans="1:17" x14ac:dyDescent="0.25">
      <c r="A36" s="208">
        <v>42309</v>
      </c>
      <c r="B36">
        <f t="shared" si="0"/>
        <v>11</v>
      </c>
      <c r="C36">
        <f t="shared" si="1"/>
        <v>2015</v>
      </c>
      <c r="D36" s="6">
        <f>'Monthly Data'!M36</f>
        <v>22163339.185129702</v>
      </c>
      <c r="E36" s="7">
        <f t="shared" ca="1" si="10"/>
        <v>481.9380000000001</v>
      </c>
      <c r="F36" s="7">
        <f t="shared" ca="1" si="10"/>
        <v>0</v>
      </c>
      <c r="G36">
        <f>'Monthly Data'!DJ36</f>
        <v>30</v>
      </c>
      <c r="H36">
        <f>'Monthly Data'!DM36</f>
        <v>0</v>
      </c>
      <c r="I36" s="61">
        <f>'Monthly Data'!O36</f>
        <v>468.46190663427143</v>
      </c>
      <c r="K36" s="6">
        <f t="shared" si="11"/>
        <v>-4408850.8039945997</v>
      </c>
      <c r="L36" s="6">
        <f t="shared" ca="1" si="12"/>
        <v>4288667.513868968</v>
      </c>
      <c r="M36" s="6">
        <f t="shared" ca="1" si="13"/>
        <v>0</v>
      </c>
      <c r="N36" s="6">
        <f t="shared" si="14"/>
        <v>16365548.58452565</v>
      </c>
      <c r="O36" s="6">
        <f t="shared" si="15"/>
        <v>0</v>
      </c>
      <c r="P36" s="6">
        <f t="shared" si="16"/>
        <v>7233770.2924236488</v>
      </c>
      <c r="Q36" s="6">
        <f t="shared" ca="1" si="17"/>
        <v>23479135.586823665</v>
      </c>
    </row>
    <row r="37" spans="1:17" x14ac:dyDescent="0.25">
      <c r="A37" s="208">
        <v>42339</v>
      </c>
      <c r="B37">
        <f t="shared" si="0"/>
        <v>12</v>
      </c>
      <c r="C37">
        <f t="shared" si="1"/>
        <v>2015</v>
      </c>
      <c r="D37" s="6">
        <f>'Monthly Data'!M37</f>
        <v>24288327.185129702</v>
      </c>
      <c r="E37" s="7">
        <f t="shared" ca="1" si="10"/>
        <v>721.0150000000001</v>
      </c>
      <c r="F37" s="7">
        <f t="shared" ca="1" si="10"/>
        <v>0</v>
      </c>
      <c r="G37">
        <f>'Monthly Data'!DJ37</f>
        <v>31</v>
      </c>
      <c r="H37">
        <f>'Monthly Data'!DM37</f>
        <v>0</v>
      </c>
      <c r="I37" s="61">
        <f>'Monthly Data'!O37</f>
        <v>468.15972222222251</v>
      </c>
      <c r="K37" s="6">
        <f t="shared" si="11"/>
        <v>-4408850.8039945997</v>
      </c>
      <c r="L37" s="6">
        <f t="shared" ca="1" si="12"/>
        <v>6416164.7504704632</v>
      </c>
      <c r="M37" s="6">
        <f t="shared" ca="1" si="13"/>
        <v>0</v>
      </c>
      <c r="N37" s="6">
        <f t="shared" si="14"/>
        <v>16911066.870676506</v>
      </c>
      <c r="O37" s="6">
        <f t="shared" si="15"/>
        <v>0</v>
      </c>
      <c r="P37" s="6">
        <f t="shared" si="16"/>
        <v>7229104.1016581748</v>
      </c>
      <c r="Q37" s="6">
        <f t="shared" ca="1" si="17"/>
        <v>26147484.918810546</v>
      </c>
    </row>
    <row r="38" spans="1:17" x14ac:dyDescent="0.25">
      <c r="A38" s="208">
        <v>42370</v>
      </c>
      <c r="B38">
        <f t="shared" si="0"/>
        <v>1</v>
      </c>
      <c r="C38">
        <f t="shared" si="1"/>
        <v>2016</v>
      </c>
      <c r="D38" s="6">
        <f>'Monthly Data'!M38</f>
        <v>26850333.381759644</v>
      </c>
      <c r="E38" s="7">
        <f t="shared" ca="1" si="10"/>
        <v>837.61799999999982</v>
      </c>
      <c r="F38" s="7">
        <f t="shared" ca="1" si="10"/>
        <v>0</v>
      </c>
      <c r="G38">
        <f>'Monthly Data'!DJ38</f>
        <v>31</v>
      </c>
      <c r="H38">
        <f>'Monthly Data'!DM38</f>
        <v>0</v>
      </c>
      <c r="I38" s="61">
        <f>'Monthly Data'!O38</f>
        <v>468</v>
      </c>
      <c r="K38" s="6">
        <f t="shared" si="11"/>
        <v>-4408850.8039945997</v>
      </c>
      <c r="L38" s="6">
        <f t="shared" ca="1" si="12"/>
        <v>7453790.9557492789</v>
      </c>
      <c r="M38" s="6">
        <f t="shared" ca="1" si="13"/>
        <v>0</v>
      </c>
      <c r="N38" s="6">
        <f t="shared" si="14"/>
        <v>16911066.870676506</v>
      </c>
      <c r="O38" s="6">
        <f t="shared" si="15"/>
        <v>0</v>
      </c>
      <c r="P38" s="6">
        <f t="shared" si="16"/>
        <v>7226637.7455899641</v>
      </c>
      <c r="Q38" s="6">
        <f t="shared" ca="1" si="17"/>
        <v>27182644.768021151</v>
      </c>
    </row>
    <row r="39" spans="1:17" x14ac:dyDescent="0.25">
      <c r="A39" s="208">
        <v>42401</v>
      </c>
      <c r="B39">
        <f t="shared" si="0"/>
        <v>2</v>
      </c>
      <c r="C39">
        <f t="shared" si="1"/>
        <v>2016</v>
      </c>
      <c r="D39" s="6">
        <f>'Monthly Data'!M39</f>
        <v>25187777.681759633</v>
      </c>
      <c r="E39" s="7">
        <f t="shared" ca="1" si="10"/>
        <v>788.83799999999997</v>
      </c>
      <c r="F39" s="7">
        <f t="shared" ca="1" si="10"/>
        <v>0</v>
      </c>
      <c r="G39">
        <f>'Monthly Data'!DJ39</f>
        <v>29</v>
      </c>
      <c r="H39">
        <f>'Monthly Data'!DM39</f>
        <v>0</v>
      </c>
      <c r="I39" s="61">
        <f>'Monthly Data'!O39</f>
        <v>473</v>
      </c>
      <c r="K39" s="6">
        <f t="shared" si="11"/>
        <v>-4408850.8039945997</v>
      </c>
      <c r="L39" s="6">
        <f t="shared" ca="1" si="12"/>
        <v>7019707.7306735897</v>
      </c>
      <c r="M39" s="6">
        <f t="shared" ca="1" si="13"/>
        <v>0</v>
      </c>
      <c r="N39" s="6">
        <f t="shared" si="14"/>
        <v>15820030.298374794</v>
      </c>
      <c r="O39" s="6">
        <f t="shared" si="15"/>
        <v>0</v>
      </c>
      <c r="P39" s="6">
        <f t="shared" si="16"/>
        <v>7303845.4138120785</v>
      </c>
      <c r="Q39" s="6">
        <f t="shared" ca="1" si="17"/>
        <v>25734732.638865862</v>
      </c>
    </row>
    <row r="40" spans="1:17" x14ac:dyDescent="0.25">
      <c r="A40" s="208">
        <v>42430</v>
      </c>
      <c r="B40">
        <f t="shared" si="0"/>
        <v>3</v>
      </c>
      <c r="C40">
        <f t="shared" si="1"/>
        <v>2016</v>
      </c>
      <c r="D40" s="6">
        <f>'Monthly Data'!M40</f>
        <v>24376971.971759643</v>
      </c>
      <c r="E40" s="7">
        <f t="shared" ca="1" si="10"/>
        <v>598.91799999999989</v>
      </c>
      <c r="F40" s="7">
        <f t="shared" ca="1" si="10"/>
        <v>0</v>
      </c>
      <c r="G40">
        <f>'Monthly Data'!DJ40</f>
        <v>31</v>
      </c>
      <c r="H40">
        <f>'Monthly Data'!DM40</f>
        <v>0</v>
      </c>
      <c r="I40" s="61">
        <f>'Monthly Data'!O40</f>
        <v>473</v>
      </c>
      <c r="K40" s="6">
        <f t="shared" si="11"/>
        <v>-4408850.8039945997</v>
      </c>
      <c r="L40" s="6">
        <f t="shared" ca="1" si="12"/>
        <v>5329648.5649012402</v>
      </c>
      <c r="M40" s="6">
        <f t="shared" ca="1" si="13"/>
        <v>0</v>
      </c>
      <c r="N40" s="6">
        <f t="shared" si="14"/>
        <v>16911066.870676506</v>
      </c>
      <c r="O40" s="6">
        <f t="shared" si="15"/>
        <v>0</v>
      </c>
      <c r="P40" s="6">
        <f t="shared" si="16"/>
        <v>7303845.4138120785</v>
      </c>
      <c r="Q40" s="6">
        <f t="shared" ca="1" si="17"/>
        <v>25135710.045395225</v>
      </c>
    </row>
    <row r="41" spans="1:17" x14ac:dyDescent="0.25">
      <c r="A41" s="208">
        <v>42461</v>
      </c>
      <c r="B41">
        <f t="shared" si="0"/>
        <v>4</v>
      </c>
      <c r="C41">
        <f t="shared" si="1"/>
        <v>2016</v>
      </c>
      <c r="D41" s="6">
        <f>'Monthly Data'!M41</f>
        <v>21668230.331759639</v>
      </c>
      <c r="E41" s="7">
        <f t="shared" ca="1" si="10"/>
        <v>375.56100000000004</v>
      </c>
      <c r="F41" s="7">
        <f t="shared" ca="1" si="10"/>
        <v>0</v>
      </c>
      <c r="G41">
        <f>'Monthly Data'!DJ41</f>
        <v>30</v>
      </c>
      <c r="H41">
        <f>'Monthly Data'!DM41</f>
        <v>0</v>
      </c>
      <c r="I41" s="61">
        <f>'Monthly Data'!O41</f>
        <v>465</v>
      </c>
      <c r="K41" s="6">
        <f t="shared" si="11"/>
        <v>-4408850.8039945997</v>
      </c>
      <c r="L41" s="6">
        <f t="shared" ca="1" si="12"/>
        <v>3342040.3873032285</v>
      </c>
      <c r="M41" s="6">
        <f t="shared" ca="1" si="13"/>
        <v>0</v>
      </c>
      <c r="N41" s="6">
        <f t="shared" si="14"/>
        <v>16365548.58452565</v>
      </c>
      <c r="O41" s="6">
        <f t="shared" si="15"/>
        <v>0</v>
      </c>
      <c r="P41" s="6">
        <f t="shared" si="16"/>
        <v>7180313.1446566945</v>
      </c>
      <c r="Q41" s="6">
        <f t="shared" ca="1" si="17"/>
        <v>22479051.312490974</v>
      </c>
    </row>
    <row r="42" spans="1:17" x14ac:dyDescent="0.25">
      <c r="A42" s="208">
        <v>42491</v>
      </c>
      <c r="B42">
        <f t="shared" si="0"/>
        <v>5</v>
      </c>
      <c r="C42">
        <f t="shared" si="1"/>
        <v>2016</v>
      </c>
      <c r="D42" s="6">
        <f>'Monthly Data'!M42</f>
        <v>20239384.191759657</v>
      </c>
      <c r="E42" s="7">
        <f t="shared" ca="1" si="10"/>
        <v>165.202</v>
      </c>
      <c r="F42" s="7">
        <f t="shared" ca="1" si="10"/>
        <v>2.7889999999999997</v>
      </c>
      <c r="G42">
        <f>'Monthly Data'!DJ42</f>
        <v>31</v>
      </c>
      <c r="H42">
        <f>'Monthly Data'!DM42</f>
        <v>0</v>
      </c>
      <c r="I42" s="61">
        <f>'Monthly Data'!O42</f>
        <v>463</v>
      </c>
      <c r="K42" s="6">
        <f t="shared" si="11"/>
        <v>-4408850.8039945997</v>
      </c>
      <c r="L42" s="6">
        <f t="shared" ca="1" si="12"/>
        <v>1470098.7484410466</v>
      </c>
      <c r="M42" s="6">
        <f t="shared" ca="1" si="13"/>
        <v>60732.549204032854</v>
      </c>
      <c r="N42" s="6">
        <f t="shared" si="14"/>
        <v>16911066.870676506</v>
      </c>
      <c r="O42" s="6">
        <f t="shared" si="15"/>
        <v>0</v>
      </c>
      <c r="P42" s="6">
        <f t="shared" si="16"/>
        <v>7149430.0773678487</v>
      </c>
      <c r="Q42" s="6">
        <f t="shared" ca="1" si="17"/>
        <v>21182477.441694833</v>
      </c>
    </row>
    <row r="43" spans="1:17" x14ac:dyDescent="0.25">
      <c r="A43" s="208">
        <v>42522</v>
      </c>
      <c r="B43">
        <f t="shared" si="0"/>
        <v>6</v>
      </c>
      <c r="C43">
        <f t="shared" si="1"/>
        <v>2016</v>
      </c>
      <c r="D43" s="6">
        <f>'Monthly Data'!M43</f>
        <v>19922107.431759637</v>
      </c>
      <c r="E43" s="7">
        <f t="shared" ca="1" si="10"/>
        <v>32.520000000000003</v>
      </c>
      <c r="F43" s="7">
        <f t="shared" ca="1" si="10"/>
        <v>24.911999999999999</v>
      </c>
      <c r="G43">
        <f>'Monthly Data'!DJ43</f>
        <v>30</v>
      </c>
      <c r="H43">
        <f>'Monthly Data'!DM43</f>
        <v>0</v>
      </c>
      <c r="I43" s="61">
        <f>'Monthly Data'!O43</f>
        <v>463</v>
      </c>
      <c r="K43" s="6">
        <f t="shared" si="11"/>
        <v>-4408850.8039945997</v>
      </c>
      <c r="L43" s="6">
        <f t="shared" ca="1" si="12"/>
        <v>289388.81671712716</v>
      </c>
      <c r="M43" s="6">
        <f t="shared" ca="1" si="13"/>
        <v>542477.32727531961</v>
      </c>
      <c r="N43" s="6">
        <f t="shared" si="14"/>
        <v>16365548.58452565</v>
      </c>
      <c r="O43" s="6">
        <f t="shared" si="15"/>
        <v>0</v>
      </c>
      <c r="P43" s="6">
        <f t="shared" si="16"/>
        <v>7149430.0773678487</v>
      </c>
      <c r="Q43" s="6">
        <f t="shared" ca="1" si="17"/>
        <v>19937994.001891345</v>
      </c>
    </row>
    <row r="44" spans="1:17" x14ac:dyDescent="0.25">
      <c r="A44" s="208">
        <v>42552</v>
      </c>
      <c r="B44">
        <f t="shared" si="0"/>
        <v>7</v>
      </c>
      <c r="C44">
        <f t="shared" si="1"/>
        <v>2016</v>
      </c>
      <c r="D44" s="6">
        <f>'Monthly Data'!M44</f>
        <v>21516110.431759644</v>
      </c>
      <c r="E44" s="7">
        <f t="shared" ca="1" si="10"/>
        <v>2.27</v>
      </c>
      <c r="F44" s="7">
        <f t="shared" ca="1" si="10"/>
        <v>79.77000000000001</v>
      </c>
      <c r="G44">
        <f>'Monthly Data'!DJ44</f>
        <v>31</v>
      </c>
      <c r="H44">
        <f>'Monthly Data'!DM44</f>
        <v>0</v>
      </c>
      <c r="I44" s="61">
        <f>'Monthly Data'!O44</f>
        <v>467</v>
      </c>
      <c r="K44" s="6">
        <f t="shared" si="11"/>
        <v>-4408850.8039945997</v>
      </c>
      <c r="L44" s="6">
        <f t="shared" ca="1" si="12"/>
        <v>20200.264881546082</v>
      </c>
      <c r="M44" s="6">
        <f t="shared" ca="1" si="13"/>
        <v>1737051.0756564008</v>
      </c>
      <c r="N44" s="6">
        <f t="shared" si="14"/>
        <v>16911066.870676506</v>
      </c>
      <c r="O44" s="6">
        <f t="shared" si="15"/>
        <v>0</v>
      </c>
      <c r="P44" s="6">
        <f t="shared" si="16"/>
        <v>7211196.2119455412</v>
      </c>
      <c r="Q44" s="6">
        <f t="shared" ca="1" si="17"/>
        <v>21470663.619165394</v>
      </c>
    </row>
    <row r="45" spans="1:17" x14ac:dyDescent="0.25">
      <c r="A45" s="208">
        <v>42583</v>
      </c>
      <c r="B45">
        <f t="shared" si="0"/>
        <v>8</v>
      </c>
      <c r="C45">
        <f t="shared" si="1"/>
        <v>2016</v>
      </c>
      <c r="D45" s="6">
        <f>'Monthly Data'!M45</f>
        <v>21624668.971759651</v>
      </c>
      <c r="E45" s="7">
        <f t="shared" ca="1" si="10"/>
        <v>5.9399999999999995</v>
      </c>
      <c r="F45" s="7">
        <f t="shared" ca="1" si="10"/>
        <v>61.306000000000004</v>
      </c>
      <c r="G45">
        <f>'Monthly Data'!DJ45</f>
        <v>31</v>
      </c>
      <c r="H45">
        <f>'Monthly Data'!DM45</f>
        <v>0</v>
      </c>
      <c r="I45" s="61">
        <f>'Monthly Data'!O45</f>
        <v>468</v>
      </c>
      <c r="K45" s="6">
        <f t="shared" si="11"/>
        <v>-4408850.8039945997</v>
      </c>
      <c r="L45" s="6">
        <f t="shared" ca="1" si="12"/>
        <v>52858.842905895908</v>
      </c>
      <c r="M45" s="6">
        <f t="shared" ca="1" si="13"/>
        <v>1334983.7438158619</v>
      </c>
      <c r="N45" s="6">
        <f t="shared" si="14"/>
        <v>16911066.870676506</v>
      </c>
      <c r="O45" s="6">
        <f t="shared" si="15"/>
        <v>0</v>
      </c>
      <c r="P45" s="6">
        <f t="shared" si="16"/>
        <v>7226637.7455899641</v>
      </c>
      <c r="Q45" s="6">
        <f t="shared" ca="1" si="17"/>
        <v>21116696.398993626</v>
      </c>
    </row>
    <row r="46" spans="1:17" x14ac:dyDescent="0.25">
      <c r="A46" s="208">
        <v>42614</v>
      </c>
      <c r="B46">
        <f t="shared" si="0"/>
        <v>9</v>
      </c>
      <c r="C46">
        <f t="shared" si="1"/>
        <v>2016</v>
      </c>
      <c r="D46" s="6">
        <f>'Monthly Data'!M46</f>
        <v>20435204.371759642</v>
      </c>
      <c r="E46" s="7">
        <f t="shared" ca="1" si="10"/>
        <v>65.792000000000002</v>
      </c>
      <c r="F46" s="7">
        <f t="shared" ca="1" si="10"/>
        <v>13.288</v>
      </c>
      <c r="G46">
        <f>'Monthly Data'!DJ46</f>
        <v>30</v>
      </c>
      <c r="H46">
        <f>'Monthly Data'!DM46</f>
        <v>0</v>
      </c>
      <c r="I46" s="61">
        <f>'Monthly Data'!O46</f>
        <v>466</v>
      </c>
      <c r="K46" s="6">
        <f t="shared" si="11"/>
        <v>-4408850.8039945997</v>
      </c>
      <c r="L46" s="6">
        <f t="shared" ca="1" si="12"/>
        <v>585469.5273509603</v>
      </c>
      <c r="M46" s="6">
        <f t="shared" ca="1" si="13"/>
        <v>289356.08240343799</v>
      </c>
      <c r="N46" s="6">
        <f t="shared" si="14"/>
        <v>16365548.58452565</v>
      </c>
      <c r="O46" s="6">
        <f t="shared" si="15"/>
        <v>0</v>
      </c>
      <c r="P46" s="6">
        <f t="shared" si="16"/>
        <v>7195754.6783011183</v>
      </c>
      <c r="Q46" s="6">
        <f t="shared" ca="1" si="17"/>
        <v>20027278.068586566</v>
      </c>
    </row>
    <row r="47" spans="1:17" x14ac:dyDescent="0.25">
      <c r="A47" s="208">
        <v>42644</v>
      </c>
      <c r="B47">
        <f t="shared" si="0"/>
        <v>10</v>
      </c>
      <c r="C47">
        <f t="shared" si="1"/>
        <v>2016</v>
      </c>
      <c r="D47" s="6">
        <f>'Monthly Data'!M47</f>
        <v>21068635.251759648</v>
      </c>
      <c r="E47" s="7">
        <f t="shared" ca="1" si="10"/>
        <v>253.88899999999998</v>
      </c>
      <c r="F47" s="7">
        <f t="shared" ca="1" si="10"/>
        <v>0.25</v>
      </c>
      <c r="G47">
        <f>'Monthly Data'!DJ47</f>
        <v>31</v>
      </c>
      <c r="H47">
        <f>'Monthly Data'!DM47</f>
        <v>0</v>
      </c>
      <c r="I47" s="61">
        <f>'Monthly Data'!O47</f>
        <v>468</v>
      </c>
      <c r="K47" s="6">
        <f t="shared" si="11"/>
        <v>-4408850.8039945997</v>
      </c>
      <c r="L47" s="6">
        <f t="shared" ca="1" si="12"/>
        <v>2259306.1896523582</v>
      </c>
      <c r="M47" s="6">
        <f t="shared" ca="1" si="13"/>
        <v>5443.9359272170004</v>
      </c>
      <c r="N47" s="6">
        <f t="shared" si="14"/>
        <v>16911066.870676506</v>
      </c>
      <c r="O47" s="6">
        <f t="shared" si="15"/>
        <v>0</v>
      </c>
      <c r="P47" s="6">
        <f t="shared" si="16"/>
        <v>7226637.7455899641</v>
      </c>
      <c r="Q47" s="6">
        <f t="shared" ca="1" si="17"/>
        <v>21993603.937851444</v>
      </c>
    </row>
    <row r="48" spans="1:17" x14ac:dyDescent="0.25">
      <c r="A48" s="208">
        <v>42675</v>
      </c>
      <c r="B48">
        <f t="shared" si="0"/>
        <v>11</v>
      </c>
      <c r="C48">
        <f t="shared" si="1"/>
        <v>2016</v>
      </c>
      <c r="D48" s="6">
        <f>'Monthly Data'!M48</f>
        <v>22068158.561759651</v>
      </c>
      <c r="E48" s="7">
        <f t="shared" ca="1" si="10"/>
        <v>481.9380000000001</v>
      </c>
      <c r="F48" s="7">
        <f t="shared" ca="1" si="10"/>
        <v>0</v>
      </c>
      <c r="G48">
        <f>'Monthly Data'!DJ48</f>
        <v>30</v>
      </c>
      <c r="H48">
        <f>'Monthly Data'!DM48</f>
        <v>0</v>
      </c>
      <c r="I48" s="61">
        <f>'Monthly Data'!O48</f>
        <v>467</v>
      </c>
      <c r="K48" s="6">
        <f t="shared" si="11"/>
        <v>-4408850.8039945997</v>
      </c>
      <c r="L48" s="6">
        <f t="shared" ca="1" si="12"/>
        <v>4288667.513868968</v>
      </c>
      <c r="M48" s="6">
        <f t="shared" ca="1" si="13"/>
        <v>0</v>
      </c>
      <c r="N48" s="6">
        <f t="shared" si="14"/>
        <v>16365548.58452565</v>
      </c>
      <c r="O48" s="6">
        <f t="shared" si="15"/>
        <v>0</v>
      </c>
      <c r="P48" s="6">
        <f t="shared" si="16"/>
        <v>7211196.2119455412</v>
      </c>
      <c r="Q48" s="6">
        <f t="shared" ca="1" si="17"/>
        <v>23456561.506345559</v>
      </c>
    </row>
    <row r="49" spans="1:17" x14ac:dyDescent="0.25">
      <c r="A49" s="208">
        <v>42705</v>
      </c>
      <c r="B49">
        <f t="shared" si="0"/>
        <v>12</v>
      </c>
      <c r="C49">
        <f t="shared" si="1"/>
        <v>2016</v>
      </c>
      <c r="D49" s="6">
        <f>'Monthly Data'!M49</f>
        <v>25966803.851759639</v>
      </c>
      <c r="E49" s="7">
        <f t="shared" ca="1" si="10"/>
        <v>721.0150000000001</v>
      </c>
      <c r="F49" s="7">
        <f t="shared" ca="1" si="10"/>
        <v>0</v>
      </c>
      <c r="G49">
        <f>'Monthly Data'!DJ49</f>
        <v>31</v>
      </c>
      <c r="H49">
        <f>'Monthly Data'!DM49</f>
        <v>0</v>
      </c>
      <c r="I49" s="61">
        <f>'Monthly Data'!O49</f>
        <v>467.2</v>
      </c>
      <c r="K49" s="6">
        <f t="shared" si="11"/>
        <v>-4408850.8039945997</v>
      </c>
      <c r="L49" s="6">
        <f t="shared" ca="1" si="12"/>
        <v>6416164.7504704632</v>
      </c>
      <c r="M49" s="6">
        <f t="shared" ca="1" si="13"/>
        <v>0</v>
      </c>
      <c r="N49" s="6">
        <f t="shared" si="14"/>
        <v>16911066.870676506</v>
      </c>
      <c r="O49" s="6">
        <f t="shared" si="15"/>
        <v>0</v>
      </c>
      <c r="P49" s="6">
        <f t="shared" si="16"/>
        <v>7214284.5186744248</v>
      </c>
      <c r="Q49" s="6">
        <f t="shared" ca="1" si="17"/>
        <v>26132665.335826796</v>
      </c>
    </row>
    <row r="50" spans="1:17" x14ac:dyDescent="0.25">
      <c r="A50" s="208">
        <v>42736</v>
      </c>
      <c r="B50">
        <f t="shared" si="0"/>
        <v>1</v>
      </c>
      <c r="C50">
        <f t="shared" si="1"/>
        <v>2017</v>
      </c>
      <c r="D50" s="6">
        <f>'Monthly Data'!M50</f>
        <v>26524301.427732486</v>
      </c>
      <c r="E50" s="7">
        <f t="shared" ca="1" si="10"/>
        <v>837.61799999999982</v>
      </c>
      <c r="F50" s="7">
        <f t="shared" ca="1" si="10"/>
        <v>0</v>
      </c>
      <c r="G50">
        <f>'Monthly Data'!DJ50</f>
        <v>31</v>
      </c>
      <c r="H50">
        <f>'Monthly Data'!DM50</f>
        <v>0</v>
      </c>
      <c r="I50" s="61">
        <f>'Monthly Data'!O50</f>
        <v>470.6</v>
      </c>
      <c r="K50" s="6">
        <f t="shared" si="11"/>
        <v>-4408850.8039945997</v>
      </c>
      <c r="L50" s="6">
        <f t="shared" ca="1" si="12"/>
        <v>7453790.9557492789</v>
      </c>
      <c r="M50" s="6">
        <f t="shared" ca="1" si="13"/>
        <v>0</v>
      </c>
      <c r="N50" s="6">
        <f t="shared" si="14"/>
        <v>16911066.870676506</v>
      </c>
      <c r="O50" s="6">
        <f t="shared" si="15"/>
        <v>0</v>
      </c>
      <c r="P50" s="6">
        <f t="shared" si="16"/>
        <v>7266785.7330654636</v>
      </c>
      <c r="Q50" s="6">
        <f t="shared" ca="1" si="17"/>
        <v>27222792.755496651</v>
      </c>
    </row>
    <row r="51" spans="1:17" x14ac:dyDescent="0.25">
      <c r="A51" s="208">
        <v>42767</v>
      </c>
      <c r="B51">
        <f t="shared" si="0"/>
        <v>2</v>
      </c>
      <c r="C51">
        <f t="shared" si="1"/>
        <v>2017</v>
      </c>
      <c r="D51" s="6">
        <f>'Monthly Data'!M51</f>
        <v>23744727.097732488</v>
      </c>
      <c r="E51" s="7">
        <f t="shared" ca="1" si="10"/>
        <v>788.83799999999997</v>
      </c>
      <c r="F51" s="7">
        <f t="shared" ca="1" si="10"/>
        <v>0</v>
      </c>
      <c r="G51">
        <f>'Monthly Data'!DJ51</f>
        <v>28</v>
      </c>
      <c r="H51">
        <f>'Monthly Data'!DM51</f>
        <v>0</v>
      </c>
      <c r="I51" s="61">
        <f>'Monthly Data'!O51</f>
        <v>480.2</v>
      </c>
      <c r="K51" s="6">
        <f t="shared" si="11"/>
        <v>-4408850.8039945997</v>
      </c>
      <c r="L51" s="6">
        <f t="shared" ca="1" si="12"/>
        <v>7019707.7306735897</v>
      </c>
      <c r="M51" s="6">
        <f t="shared" ca="1" si="13"/>
        <v>0</v>
      </c>
      <c r="N51" s="6">
        <f t="shared" si="14"/>
        <v>15274512.01222394</v>
      </c>
      <c r="O51" s="6">
        <f t="shared" si="15"/>
        <v>0</v>
      </c>
      <c r="P51" s="6">
        <f t="shared" si="16"/>
        <v>7415024.4560519243</v>
      </c>
      <c r="Q51" s="6">
        <f t="shared" ca="1" si="17"/>
        <v>25300393.394954853</v>
      </c>
    </row>
    <row r="52" spans="1:17" x14ac:dyDescent="0.25">
      <c r="A52" s="208">
        <v>42795</v>
      </c>
      <c r="B52">
        <f t="shared" si="0"/>
        <v>3</v>
      </c>
      <c r="C52">
        <f t="shared" si="1"/>
        <v>2017</v>
      </c>
      <c r="D52" s="6">
        <f>'Monthly Data'!M52</f>
        <v>25448842.697732486</v>
      </c>
      <c r="E52" s="7">
        <f t="shared" ca="1" si="10"/>
        <v>598.91799999999989</v>
      </c>
      <c r="F52" s="7">
        <f t="shared" ca="1" si="10"/>
        <v>0</v>
      </c>
      <c r="G52">
        <f>'Monthly Data'!DJ52</f>
        <v>31</v>
      </c>
      <c r="H52">
        <f>'Monthly Data'!DM52</f>
        <v>0</v>
      </c>
      <c r="I52" s="61">
        <f>'Monthly Data'!O52</f>
        <v>483.8</v>
      </c>
      <c r="K52" s="6">
        <f t="shared" si="11"/>
        <v>-4408850.8039945997</v>
      </c>
      <c r="L52" s="6">
        <f t="shared" ca="1" si="12"/>
        <v>5329648.5649012402</v>
      </c>
      <c r="M52" s="6">
        <f t="shared" ca="1" si="13"/>
        <v>0</v>
      </c>
      <c r="N52" s="6">
        <f t="shared" si="14"/>
        <v>16911066.870676506</v>
      </c>
      <c r="O52" s="6">
        <f t="shared" si="15"/>
        <v>0</v>
      </c>
      <c r="P52" s="6">
        <f t="shared" si="16"/>
        <v>7470613.9771718476</v>
      </c>
      <c r="Q52" s="6">
        <f t="shared" ca="1" si="17"/>
        <v>25302478.608754992</v>
      </c>
    </row>
    <row r="53" spans="1:17" x14ac:dyDescent="0.25">
      <c r="A53" s="208">
        <v>42826</v>
      </c>
      <c r="B53">
        <f t="shared" si="0"/>
        <v>4</v>
      </c>
      <c r="C53">
        <f t="shared" si="1"/>
        <v>2017</v>
      </c>
      <c r="D53" s="6">
        <f>'Monthly Data'!M53</f>
        <v>21611640.437732492</v>
      </c>
      <c r="E53" s="7">
        <f t="shared" ca="1" si="10"/>
        <v>375.56100000000004</v>
      </c>
      <c r="F53" s="7">
        <f t="shared" ca="1" si="10"/>
        <v>0</v>
      </c>
      <c r="G53">
        <f>'Monthly Data'!DJ53</f>
        <v>30</v>
      </c>
      <c r="H53">
        <f>'Monthly Data'!DM53</f>
        <v>0</v>
      </c>
      <c r="I53" s="61">
        <f>'Monthly Data'!O53</f>
        <v>486.2</v>
      </c>
      <c r="K53" s="6">
        <f t="shared" si="11"/>
        <v>-4408850.8039945997</v>
      </c>
      <c r="L53" s="6">
        <f t="shared" ca="1" si="12"/>
        <v>3342040.3873032285</v>
      </c>
      <c r="M53" s="6">
        <f t="shared" ca="1" si="13"/>
        <v>0</v>
      </c>
      <c r="N53" s="6">
        <f t="shared" si="14"/>
        <v>16365548.58452565</v>
      </c>
      <c r="O53" s="6">
        <f t="shared" si="15"/>
        <v>0</v>
      </c>
      <c r="P53" s="6">
        <f t="shared" si="16"/>
        <v>7507673.6579184625</v>
      </c>
      <c r="Q53" s="6">
        <f t="shared" ca="1" si="17"/>
        <v>22806411.825752743</v>
      </c>
    </row>
    <row r="54" spans="1:17" x14ac:dyDescent="0.25">
      <c r="A54" s="208">
        <v>42856</v>
      </c>
      <c r="B54">
        <f t="shared" ref="B54:B117" si="18">MONTH(A54)</f>
        <v>5</v>
      </c>
      <c r="C54">
        <f t="shared" ref="C54:C117" si="19">YEAR(A54)</f>
        <v>2017</v>
      </c>
      <c r="D54" s="6">
        <f>'Monthly Data'!M54</f>
        <v>21177942.957732484</v>
      </c>
      <c r="E54" s="7">
        <f t="shared" ref="E54:F73" ca="1" si="20">E42</f>
        <v>165.202</v>
      </c>
      <c r="F54" s="7">
        <f t="shared" ca="1" si="20"/>
        <v>2.7889999999999997</v>
      </c>
      <c r="G54">
        <f>'Monthly Data'!DJ54</f>
        <v>31</v>
      </c>
      <c r="H54">
        <f>'Monthly Data'!DM54</f>
        <v>0</v>
      </c>
      <c r="I54" s="61">
        <f>'Monthly Data'!O54</f>
        <v>489.8</v>
      </c>
      <c r="K54" s="6">
        <f t="shared" si="11"/>
        <v>-4408850.8039945997</v>
      </c>
      <c r="L54" s="6">
        <f t="shared" ca="1" si="12"/>
        <v>1470098.7484410466</v>
      </c>
      <c r="M54" s="6">
        <f t="shared" ca="1" si="13"/>
        <v>60732.549204032854</v>
      </c>
      <c r="N54" s="6">
        <f t="shared" si="14"/>
        <v>16911066.870676506</v>
      </c>
      <c r="O54" s="6">
        <f t="shared" si="15"/>
        <v>0</v>
      </c>
      <c r="P54" s="6">
        <f t="shared" si="16"/>
        <v>7563263.1790383859</v>
      </c>
      <c r="Q54" s="6">
        <f t="shared" ca="1" si="17"/>
        <v>21596310.54336537</v>
      </c>
    </row>
    <row r="55" spans="1:17" x14ac:dyDescent="0.25">
      <c r="A55" s="208">
        <v>42887</v>
      </c>
      <c r="B55">
        <f t="shared" si="18"/>
        <v>6</v>
      </c>
      <c r="C55">
        <f t="shared" si="19"/>
        <v>2017</v>
      </c>
      <c r="D55" s="6">
        <f>'Monthly Data'!M55</f>
        <v>20233919.687732488</v>
      </c>
      <c r="E55" s="7">
        <f t="shared" ca="1" si="20"/>
        <v>32.520000000000003</v>
      </c>
      <c r="F55" s="7">
        <f t="shared" ca="1" si="20"/>
        <v>24.911999999999999</v>
      </c>
      <c r="G55">
        <f>'Monthly Data'!DJ55</f>
        <v>30</v>
      </c>
      <c r="H55">
        <f>'Monthly Data'!DM55</f>
        <v>0</v>
      </c>
      <c r="I55" s="61">
        <f>'Monthly Data'!O55</f>
        <v>489.8</v>
      </c>
      <c r="K55" s="6">
        <f t="shared" si="11"/>
        <v>-4408850.8039945997</v>
      </c>
      <c r="L55" s="6">
        <f t="shared" ca="1" si="12"/>
        <v>289388.81671712716</v>
      </c>
      <c r="M55" s="6">
        <f t="shared" ca="1" si="13"/>
        <v>542477.32727531961</v>
      </c>
      <c r="N55" s="6">
        <f t="shared" si="14"/>
        <v>16365548.58452565</v>
      </c>
      <c r="O55" s="6">
        <f t="shared" si="15"/>
        <v>0</v>
      </c>
      <c r="P55" s="6">
        <f t="shared" si="16"/>
        <v>7563263.1790383859</v>
      </c>
      <c r="Q55" s="6">
        <f t="shared" ca="1" si="17"/>
        <v>20351827.103561882</v>
      </c>
    </row>
    <row r="56" spans="1:17" x14ac:dyDescent="0.25">
      <c r="A56" s="208">
        <v>42917</v>
      </c>
      <c r="B56">
        <f t="shared" si="18"/>
        <v>7</v>
      </c>
      <c r="C56">
        <f t="shared" si="19"/>
        <v>2017</v>
      </c>
      <c r="D56" s="6">
        <f>'Monthly Data'!M56</f>
        <v>21534107.837732486</v>
      </c>
      <c r="E56" s="7">
        <f t="shared" ca="1" si="20"/>
        <v>2.27</v>
      </c>
      <c r="F56" s="7">
        <f t="shared" ca="1" si="20"/>
        <v>79.77000000000001</v>
      </c>
      <c r="G56">
        <f>'Monthly Data'!DJ56</f>
        <v>31</v>
      </c>
      <c r="H56">
        <f>'Monthly Data'!DM56</f>
        <v>0</v>
      </c>
      <c r="I56" s="61">
        <f>'Monthly Data'!O56</f>
        <v>483</v>
      </c>
      <c r="K56" s="6">
        <f t="shared" si="11"/>
        <v>-4408850.8039945997</v>
      </c>
      <c r="L56" s="6">
        <f t="shared" ca="1" si="12"/>
        <v>20200.264881546082</v>
      </c>
      <c r="M56" s="6">
        <f t="shared" ca="1" si="13"/>
        <v>1737051.0756564008</v>
      </c>
      <c r="N56" s="6">
        <f t="shared" si="14"/>
        <v>16911066.870676506</v>
      </c>
      <c r="O56" s="6">
        <f t="shared" si="15"/>
        <v>0</v>
      </c>
      <c r="P56" s="6">
        <f t="shared" si="16"/>
        <v>7458260.7502563093</v>
      </c>
      <c r="Q56" s="6">
        <f t="shared" ca="1" si="17"/>
        <v>21717728.157476164</v>
      </c>
    </row>
    <row r="57" spans="1:17" x14ac:dyDescent="0.25">
      <c r="A57" s="208">
        <v>42948</v>
      </c>
      <c r="B57">
        <f t="shared" si="18"/>
        <v>8</v>
      </c>
      <c r="C57">
        <f t="shared" si="19"/>
        <v>2017</v>
      </c>
      <c r="D57" s="6">
        <f>'Monthly Data'!M57</f>
        <v>21230678.827732485</v>
      </c>
      <c r="E57" s="7">
        <f t="shared" ca="1" si="20"/>
        <v>5.9399999999999995</v>
      </c>
      <c r="F57" s="7">
        <f t="shared" ca="1" si="20"/>
        <v>61.306000000000004</v>
      </c>
      <c r="G57">
        <f>'Monthly Data'!DJ57</f>
        <v>31</v>
      </c>
      <c r="H57">
        <f>'Monthly Data'!DM57</f>
        <v>0</v>
      </c>
      <c r="I57" s="61">
        <f>'Monthly Data'!O57</f>
        <v>482.4</v>
      </c>
      <c r="K57" s="6">
        <f t="shared" si="11"/>
        <v>-4408850.8039945997</v>
      </c>
      <c r="L57" s="6">
        <f t="shared" ca="1" si="12"/>
        <v>52858.842905895908</v>
      </c>
      <c r="M57" s="6">
        <f t="shared" ca="1" si="13"/>
        <v>1334983.7438158619</v>
      </c>
      <c r="N57" s="6">
        <f t="shared" si="14"/>
        <v>16911066.870676506</v>
      </c>
      <c r="O57" s="6">
        <f t="shared" si="15"/>
        <v>0</v>
      </c>
      <c r="P57" s="6">
        <f t="shared" si="16"/>
        <v>7448995.8300696546</v>
      </c>
      <c r="Q57" s="6">
        <f t="shared" ca="1" si="17"/>
        <v>21339054.48347332</v>
      </c>
    </row>
    <row r="58" spans="1:17" x14ac:dyDescent="0.25">
      <c r="A58" s="208">
        <v>42979</v>
      </c>
      <c r="B58">
        <f t="shared" si="18"/>
        <v>9</v>
      </c>
      <c r="C58">
        <f t="shared" si="19"/>
        <v>2017</v>
      </c>
      <c r="D58" s="6">
        <f>'Monthly Data'!M58</f>
        <v>20653099.947732501</v>
      </c>
      <c r="E58" s="7">
        <f t="shared" ca="1" si="20"/>
        <v>65.792000000000002</v>
      </c>
      <c r="F58" s="7">
        <f t="shared" ca="1" si="20"/>
        <v>13.288</v>
      </c>
      <c r="G58">
        <f>'Monthly Data'!DJ58</f>
        <v>30</v>
      </c>
      <c r="H58">
        <f>'Monthly Data'!DM58</f>
        <v>0</v>
      </c>
      <c r="I58" s="61">
        <f>'Monthly Data'!O58</f>
        <v>482.6</v>
      </c>
      <c r="K58" s="6">
        <f t="shared" si="11"/>
        <v>-4408850.8039945997</v>
      </c>
      <c r="L58" s="6">
        <f t="shared" ca="1" si="12"/>
        <v>585469.5273509603</v>
      </c>
      <c r="M58" s="6">
        <f t="shared" ca="1" si="13"/>
        <v>289356.08240343799</v>
      </c>
      <c r="N58" s="6">
        <f t="shared" si="14"/>
        <v>16365548.58452565</v>
      </c>
      <c r="O58" s="6">
        <f t="shared" si="15"/>
        <v>0</v>
      </c>
      <c r="P58" s="6">
        <f t="shared" si="16"/>
        <v>7452084.1367985401</v>
      </c>
      <c r="Q58" s="6">
        <f t="shared" ca="1" si="17"/>
        <v>20283607.527083989</v>
      </c>
    </row>
    <row r="59" spans="1:17" x14ac:dyDescent="0.25">
      <c r="A59" s="208">
        <v>43009</v>
      </c>
      <c r="B59">
        <f t="shared" si="18"/>
        <v>10</v>
      </c>
      <c r="C59">
        <f t="shared" si="19"/>
        <v>2017</v>
      </c>
      <c r="D59" s="6">
        <f>'Monthly Data'!M59</f>
        <v>21601320.097732484</v>
      </c>
      <c r="E59" s="7">
        <f t="shared" ca="1" si="20"/>
        <v>253.88899999999998</v>
      </c>
      <c r="F59" s="7">
        <f t="shared" ca="1" si="20"/>
        <v>0.25</v>
      </c>
      <c r="G59">
        <f>'Monthly Data'!DJ59</f>
        <v>31</v>
      </c>
      <c r="H59">
        <f>'Monthly Data'!DM59</f>
        <v>0</v>
      </c>
      <c r="I59" s="61">
        <f>'Monthly Data'!O59</f>
        <v>481.5</v>
      </c>
      <c r="K59" s="6">
        <f t="shared" si="11"/>
        <v>-4408850.8039945997</v>
      </c>
      <c r="L59" s="6">
        <f t="shared" ca="1" si="12"/>
        <v>2259306.1896523582</v>
      </c>
      <c r="M59" s="6">
        <f t="shared" ca="1" si="13"/>
        <v>5443.9359272170004</v>
      </c>
      <c r="N59" s="6">
        <f t="shared" si="14"/>
        <v>16911066.870676506</v>
      </c>
      <c r="O59" s="6">
        <f t="shared" si="15"/>
        <v>0</v>
      </c>
      <c r="P59" s="6">
        <f t="shared" si="16"/>
        <v>7435098.449789674</v>
      </c>
      <c r="Q59" s="6">
        <f t="shared" ca="1" si="17"/>
        <v>22202064.642051157</v>
      </c>
    </row>
    <row r="60" spans="1:17" x14ac:dyDescent="0.25">
      <c r="A60" s="208">
        <v>43040</v>
      </c>
      <c r="B60">
        <f t="shared" si="18"/>
        <v>11</v>
      </c>
      <c r="C60">
        <f t="shared" si="19"/>
        <v>2017</v>
      </c>
      <c r="D60" s="6">
        <f>'Monthly Data'!M60</f>
        <v>24037501.717732489</v>
      </c>
      <c r="E60" s="7">
        <f t="shared" ca="1" si="20"/>
        <v>481.9380000000001</v>
      </c>
      <c r="F60" s="7">
        <f t="shared" ca="1" si="20"/>
        <v>0</v>
      </c>
      <c r="G60">
        <f>'Monthly Data'!DJ60</f>
        <v>30</v>
      </c>
      <c r="H60">
        <f>'Monthly Data'!DM60</f>
        <v>0</v>
      </c>
      <c r="I60" s="61">
        <f>'Monthly Data'!O60</f>
        <v>480.3</v>
      </c>
      <c r="K60" s="6">
        <f t="shared" si="11"/>
        <v>-4408850.8039945997</v>
      </c>
      <c r="L60" s="6">
        <f t="shared" ca="1" si="12"/>
        <v>4288667.513868968</v>
      </c>
      <c r="M60" s="6">
        <f t="shared" ca="1" si="13"/>
        <v>0</v>
      </c>
      <c r="N60" s="6">
        <f t="shared" si="14"/>
        <v>16365548.58452565</v>
      </c>
      <c r="O60" s="6">
        <f t="shared" si="15"/>
        <v>0</v>
      </c>
      <c r="P60" s="6">
        <f t="shared" si="16"/>
        <v>7416568.6094163666</v>
      </c>
      <c r="Q60" s="6">
        <f t="shared" ca="1" si="17"/>
        <v>23661933.903816383</v>
      </c>
    </row>
    <row r="61" spans="1:17" x14ac:dyDescent="0.25">
      <c r="A61" s="208">
        <v>43070</v>
      </c>
      <c r="B61">
        <f t="shared" si="18"/>
        <v>12</v>
      </c>
      <c r="C61">
        <f t="shared" si="19"/>
        <v>2017</v>
      </c>
      <c r="D61" s="6">
        <f>'Monthly Data'!M61</f>
        <v>27547529.567732483</v>
      </c>
      <c r="E61" s="7">
        <f t="shared" ca="1" si="20"/>
        <v>721.0150000000001</v>
      </c>
      <c r="F61" s="7">
        <f t="shared" ca="1" si="20"/>
        <v>0</v>
      </c>
      <c r="G61">
        <f>'Monthly Data'!DJ61</f>
        <v>31</v>
      </c>
      <c r="H61">
        <f>'Monthly Data'!DM61</f>
        <v>0</v>
      </c>
      <c r="I61" s="61">
        <f>'Monthly Data'!O61</f>
        <v>480.1</v>
      </c>
      <c r="K61" s="6">
        <f t="shared" si="11"/>
        <v>-4408850.8039945997</v>
      </c>
      <c r="L61" s="6">
        <f t="shared" ca="1" si="12"/>
        <v>6416164.7504704632</v>
      </c>
      <c r="M61" s="6">
        <f t="shared" ca="1" si="13"/>
        <v>0</v>
      </c>
      <c r="N61" s="6">
        <f t="shared" si="14"/>
        <v>16911066.870676506</v>
      </c>
      <c r="O61" s="6">
        <f t="shared" si="15"/>
        <v>0</v>
      </c>
      <c r="P61" s="6">
        <f t="shared" si="16"/>
        <v>7413480.3026874829</v>
      </c>
      <c r="Q61" s="6">
        <f t="shared" ca="1" si="17"/>
        <v>26331861.119839855</v>
      </c>
    </row>
    <row r="62" spans="1:17" x14ac:dyDescent="0.25">
      <c r="A62" s="208">
        <v>43101</v>
      </c>
      <c r="B62">
        <f t="shared" si="18"/>
        <v>1</v>
      </c>
      <c r="C62">
        <f t="shared" si="19"/>
        <v>2018</v>
      </c>
      <c r="D62" s="6">
        <f>'Monthly Data'!M62</f>
        <v>28451872.7048513</v>
      </c>
      <c r="E62" s="7">
        <f t="shared" ca="1" si="20"/>
        <v>837.61799999999982</v>
      </c>
      <c r="F62" s="7">
        <f t="shared" ca="1" si="20"/>
        <v>0</v>
      </c>
      <c r="G62">
        <f>'Monthly Data'!DJ62</f>
        <v>31</v>
      </c>
      <c r="H62">
        <f>'Monthly Data'!DM62</f>
        <v>0</v>
      </c>
      <c r="I62" s="61">
        <f>'Monthly Data'!O62</f>
        <v>479.5</v>
      </c>
      <c r="K62" s="6">
        <f t="shared" si="11"/>
        <v>-4408850.8039945997</v>
      </c>
      <c r="L62" s="6">
        <f t="shared" ca="1" si="12"/>
        <v>7453790.9557492789</v>
      </c>
      <c r="M62" s="6">
        <f t="shared" ca="1" si="13"/>
        <v>0</v>
      </c>
      <c r="N62" s="6">
        <f t="shared" si="14"/>
        <v>16911066.870676506</v>
      </c>
      <c r="O62" s="6">
        <f t="shared" si="15"/>
        <v>0</v>
      </c>
      <c r="P62" s="6">
        <f t="shared" si="16"/>
        <v>7404215.3825008282</v>
      </c>
      <c r="Q62" s="6">
        <f t="shared" ca="1" si="17"/>
        <v>27360222.404932015</v>
      </c>
    </row>
    <row r="63" spans="1:17" x14ac:dyDescent="0.25">
      <c r="A63" s="208">
        <v>43132</v>
      </c>
      <c r="B63">
        <f t="shared" si="18"/>
        <v>2</v>
      </c>
      <c r="C63">
        <f t="shared" si="19"/>
        <v>2018</v>
      </c>
      <c r="D63" s="6">
        <f>'Monthly Data'!M63</f>
        <v>25755056.884851277</v>
      </c>
      <c r="E63" s="7">
        <f t="shared" ca="1" si="20"/>
        <v>788.83799999999997</v>
      </c>
      <c r="F63" s="7">
        <f t="shared" ca="1" si="20"/>
        <v>0</v>
      </c>
      <c r="G63">
        <f>'Monthly Data'!DJ63</f>
        <v>28</v>
      </c>
      <c r="H63">
        <f>'Monthly Data'!DM63</f>
        <v>0</v>
      </c>
      <c r="I63" s="61">
        <f>'Monthly Data'!O63</f>
        <v>480.3</v>
      </c>
      <c r="K63" s="6">
        <f t="shared" si="11"/>
        <v>-4408850.8039945997</v>
      </c>
      <c r="L63" s="6">
        <f t="shared" ca="1" si="12"/>
        <v>7019707.7306735897</v>
      </c>
      <c r="M63" s="6">
        <f t="shared" ca="1" si="13"/>
        <v>0</v>
      </c>
      <c r="N63" s="6">
        <f t="shared" si="14"/>
        <v>15274512.01222394</v>
      </c>
      <c r="O63" s="6">
        <f t="shared" si="15"/>
        <v>0</v>
      </c>
      <c r="P63" s="6">
        <f t="shared" si="16"/>
        <v>7416568.6094163666</v>
      </c>
      <c r="Q63" s="6">
        <f t="shared" ca="1" si="17"/>
        <v>25301937.548319295</v>
      </c>
    </row>
    <row r="64" spans="1:17" x14ac:dyDescent="0.25">
      <c r="A64" s="208">
        <v>43160</v>
      </c>
      <c r="B64">
        <f t="shared" si="18"/>
        <v>3</v>
      </c>
      <c r="C64">
        <f t="shared" si="19"/>
        <v>2018</v>
      </c>
      <c r="D64" s="6">
        <f>'Monthly Data'!M64</f>
        <v>25338434.704851296</v>
      </c>
      <c r="E64" s="7">
        <f t="shared" ca="1" si="20"/>
        <v>598.91799999999989</v>
      </c>
      <c r="F64" s="7">
        <f t="shared" ca="1" si="20"/>
        <v>0</v>
      </c>
      <c r="G64">
        <f>'Monthly Data'!DJ64</f>
        <v>31</v>
      </c>
      <c r="H64">
        <f>'Monthly Data'!DM64</f>
        <v>0</v>
      </c>
      <c r="I64" s="61">
        <f>'Monthly Data'!O64</f>
        <v>481</v>
      </c>
      <c r="K64" s="6">
        <f t="shared" si="11"/>
        <v>-4408850.8039945997</v>
      </c>
      <c r="L64" s="6">
        <f t="shared" ca="1" si="12"/>
        <v>5329648.5649012402</v>
      </c>
      <c r="M64" s="6">
        <f t="shared" ca="1" si="13"/>
        <v>0</v>
      </c>
      <c r="N64" s="6">
        <f t="shared" si="14"/>
        <v>16911066.870676506</v>
      </c>
      <c r="O64" s="6">
        <f t="shared" si="15"/>
        <v>0</v>
      </c>
      <c r="P64" s="6">
        <f t="shared" si="16"/>
        <v>7427377.6829674626</v>
      </c>
      <c r="Q64" s="6">
        <f t="shared" ca="1" si="17"/>
        <v>25259242.314550608</v>
      </c>
    </row>
    <row r="65" spans="1:17" x14ac:dyDescent="0.25">
      <c r="A65" s="208">
        <v>43191</v>
      </c>
      <c r="B65">
        <f t="shared" si="18"/>
        <v>4</v>
      </c>
      <c r="C65">
        <f t="shared" si="19"/>
        <v>2018</v>
      </c>
      <c r="D65" s="6">
        <f>'Monthly Data'!M65</f>
        <v>22755429.834851295</v>
      </c>
      <c r="E65" s="7">
        <f t="shared" ca="1" si="20"/>
        <v>375.56100000000004</v>
      </c>
      <c r="F65" s="7">
        <f t="shared" ca="1" si="20"/>
        <v>0</v>
      </c>
      <c r="G65">
        <f>'Monthly Data'!DJ65</f>
        <v>30</v>
      </c>
      <c r="H65">
        <f>'Monthly Data'!DM65</f>
        <v>0</v>
      </c>
      <c r="I65" s="61">
        <f>'Monthly Data'!O65</f>
        <v>482</v>
      </c>
      <c r="K65" s="6">
        <f t="shared" si="11"/>
        <v>-4408850.8039945997</v>
      </c>
      <c r="L65" s="6">
        <f t="shared" ca="1" si="12"/>
        <v>3342040.3873032285</v>
      </c>
      <c r="M65" s="6">
        <f t="shared" ca="1" si="13"/>
        <v>0</v>
      </c>
      <c r="N65" s="6">
        <f t="shared" si="14"/>
        <v>16365548.58452565</v>
      </c>
      <c r="O65" s="6">
        <f t="shared" si="15"/>
        <v>0</v>
      </c>
      <c r="P65" s="6">
        <f t="shared" si="16"/>
        <v>7442819.2166118855</v>
      </c>
      <c r="Q65" s="6">
        <f t="shared" ca="1" si="17"/>
        <v>22741557.384446163</v>
      </c>
    </row>
    <row r="66" spans="1:17" x14ac:dyDescent="0.25">
      <c r="A66" s="208">
        <v>43221</v>
      </c>
      <c r="B66">
        <f t="shared" si="18"/>
        <v>5</v>
      </c>
      <c r="C66">
        <f t="shared" si="19"/>
        <v>2018</v>
      </c>
      <c r="D66" s="6">
        <f>'Monthly Data'!M66</f>
        <v>21190362.674851283</v>
      </c>
      <c r="E66" s="7">
        <f t="shared" ca="1" si="20"/>
        <v>165.202</v>
      </c>
      <c r="F66" s="7">
        <f t="shared" ca="1" si="20"/>
        <v>2.7889999999999997</v>
      </c>
      <c r="G66">
        <f>'Monthly Data'!DJ66</f>
        <v>31</v>
      </c>
      <c r="H66">
        <f>'Monthly Data'!DM66</f>
        <v>0</v>
      </c>
      <c r="I66" s="61">
        <f>'Monthly Data'!O66</f>
        <v>485</v>
      </c>
      <c r="K66" s="6">
        <f t="shared" ref="K66:K97" si="21">$T$9</f>
        <v>-4408850.8039945997</v>
      </c>
      <c r="L66" s="6">
        <f t="shared" ref="L66:L97" ca="1" si="22">E66*$T$10</f>
        <v>1470098.7484410466</v>
      </c>
      <c r="M66" s="6">
        <f t="shared" ref="M66:M97" ca="1" si="23">F66*$T$11</f>
        <v>60732.549204032854</v>
      </c>
      <c r="N66" s="6">
        <f t="shared" ref="N66:N97" si="24">G66*$T$12</f>
        <v>16911066.870676506</v>
      </c>
      <c r="O66" s="6">
        <f t="shared" ref="O66:O97" si="25">H66*$T$13</f>
        <v>0</v>
      </c>
      <c r="P66" s="6">
        <f t="shared" ref="P66:P97" si="26">I66*$T$14</f>
        <v>7489143.8175451551</v>
      </c>
      <c r="Q66" s="6">
        <f t="shared" ref="Q66:Q97" ca="1" si="27">SUM(K66:P66)</f>
        <v>21522191.181872141</v>
      </c>
    </row>
    <row r="67" spans="1:17" x14ac:dyDescent="0.25">
      <c r="A67" s="208">
        <v>43252</v>
      </c>
      <c r="B67">
        <f t="shared" si="18"/>
        <v>6</v>
      </c>
      <c r="C67">
        <f t="shared" si="19"/>
        <v>2018</v>
      </c>
      <c r="D67" s="6">
        <f>'Monthly Data'!M67</f>
        <v>20490162.48485129</v>
      </c>
      <c r="E67" s="7">
        <f t="shared" ca="1" si="20"/>
        <v>32.520000000000003</v>
      </c>
      <c r="F67" s="7">
        <f t="shared" ca="1" si="20"/>
        <v>24.911999999999999</v>
      </c>
      <c r="G67">
        <f>'Monthly Data'!DJ67</f>
        <v>30</v>
      </c>
      <c r="H67">
        <f>'Monthly Data'!DM67</f>
        <v>0</v>
      </c>
      <c r="I67" s="61">
        <f>'Monthly Data'!O67</f>
        <v>486.6</v>
      </c>
      <c r="K67" s="6">
        <f t="shared" si="21"/>
        <v>-4408850.8039945997</v>
      </c>
      <c r="L67" s="6">
        <f t="shared" ca="1" si="22"/>
        <v>289388.81671712716</v>
      </c>
      <c r="M67" s="6">
        <f t="shared" ca="1" si="23"/>
        <v>542477.32727531961</v>
      </c>
      <c r="N67" s="6">
        <f t="shared" si="24"/>
        <v>16365548.58452565</v>
      </c>
      <c r="O67" s="6">
        <f t="shared" si="25"/>
        <v>0</v>
      </c>
      <c r="P67" s="6">
        <f t="shared" si="26"/>
        <v>7513850.2713762317</v>
      </c>
      <c r="Q67" s="6">
        <f t="shared" ca="1" si="27"/>
        <v>20302414.195899729</v>
      </c>
    </row>
    <row r="68" spans="1:17" x14ac:dyDescent="0.25">
      <c r="A68" s="208">
        <v>43282</v>
      </c>
      <c r="B68">
        <f t="shared" si="18"/>
        <v>7</v>
      </c>
      <c r="C68">
        <f t="shared" si="19"/>
        <v>2018</v>
      </c>
      <c r="D68" s="6">
        <f>'Monthly Data'!M68</f>
        <v>21869329.964851294</v>
      </c>
      <c r="E68" s="7">
        <f t="shared" ca="1" si="20"/>
        <v>2.27</v>
      </c>
      <c r="F68" s="7">
        <f t="shared" ca="1" si="20"/>
        <v>79.77000000000001</v>
      </c>
      <c r="G68">
        <f>'Monthly Data'!DJ68</f>
        <v>31</v>
      </c>
      <c r="H68">
        <f>'Monthly Data'!DM68</f>
        <v>0</v>
      </c>
      <c r="I68" s="61">
        <f>'Monthly Data'!O68</f>
        <v>482.6</v>
      </c>
      <c r="K68" s="6">
        <f t="shared" si="21"/>
        <v>-4408850.8039945997</v>
      </c>
      <c r="L68" s="6">
        <f t="shared" ca="1" si="22"/>
        <v>20200.264881546082</v>
      </c>
      <c r="M68" s="6">
        <f t="shared" ca="1" si="23"/>
        <v>1737051.0756564008</v>
      </c>
      <c r="N68" s="6">
        <f t="shared" si="24"/>
        <v>16911066.870676506</v>
      </c>
      <c r="O68" s="6">
        <f t="shared" si="25"/>
        <v>0</v>
      </c>
      <c r="P68" s="6">
        <f t="shared" si="26"/>
        <v>7452084.1367985401</v>
      </c>
      <c r="Q68" s="6">
        <f t="shared" ca="1" si="27"/>
        <v>21711551.544018395</v>
      </c>
    </row>
    <row r="69" spans="1:17" x14ac:dyDescent="0.25">
      <c r="A69" s="208">
        <v>43313</v>
      </c>
      <c r="B69">
        <f t="shared" si="18"/>
        <v>8</v>
      </c>
      <c r="C69">
        <f t="shared" si="19"/>
        <v>2018</v>
      </c>
      <c r="D69" s="6">
        <f>'Monthly Data'!M69</f>
        <v>21436663.454851288</v>
      </c>
      <c r="E69" s="7">
        <f t="shared" ca="1" si="20"/>
        <v>5.9399999999999995</v>
      </c>
      <c r="F69" s="7">
        <f t="shared" ca="1" si="20"/>
        <v>61.306000000000004</v>
      </c>
      <c r="G69">
        <f>'Monthly Data'!DJ69</f>
        <v>31</v>
      </c>
      <c r="H69">
        <f>'Monthly Data'!DM69</f>
        <v>0</v>
      </c>
      <c r="I69" s="61">
        <f>'Monthly Data'!O69</f>
        <v>479.2</v>
      </c>
      <c r="K69" s="6">
        <f t="shared" si="21"/>
        <v>-4408850.8039945997</v>
      </c>
      <c r="L69" s="6">
        <f t="shared" ca="1" si="22"/>
        <v>52858.842905895908</v>
      </c>
      <c r="M69" s="6">
        <f t="shared" ca="1" si="23"/>
        <v>1334983.7438158619</v>
      </c>
      <c r="N69" s="6">
        <f t="shared" si="24"/>
        <v>16911066.870676506</v>
      </c>
      <c r="O69" s="6">
        <f t="shared" si="25"/>
        <v>0</v>
      </c>
      <c r="P69" s="6">
        <f t="shared" si="26"/>
        <v>7399582.9224075014</v>
      </c>
      <c r="Q69" s="6">
        <f t="shared" ca="1" si="27"/>
        <v>21289641.575811166</v>
      </c>
    </row>
    <row r="70" spans="1:17" x14ac:dyDescent="0.25">
      <c r="A70" s="208">
        <v>43344</v>
      </c>
      <c r="B70">
        <f t="shared" si="18"/>
        <v>9</v>
      </c>
      <c r="C70">
        <f t="shared" si="19"/>
        <v>2018</v>
      </c>
      <c r="D70" s="6">
        <f>'Monthly Data'!M70</f>
        <v>20633562.984851286</v>
      </c>
      <c r="E70" s="7">
        <f t="shared" ca="1" si="20"/>
        <v>65.792000000000002</v>
      </c>
      <c r="F70" s="7">
        <f t="shared" ca="1" si="20"/>
        <v>13.288</v>
      </c>
      <c r="G70">
        <f>'Monthly Data'!DJ70</f>
        <v>30</v>
      </c>
      <c r="H70">
        <f>'Monthly Data'!DM70</f>
        <v>0</v>
      </c>
      <c r="I70" s="61">
        <f>'Monthly Data'!O70</f>
        <v>474.8</v>
      </c>
      <c r="K70" s="6">
        <f t="shared" si="21"/>
        <v>-4408850.8039945997</v>
      </c>
      <c r="L70" s="6">
        <f t="shared" ca="1" si="22"/>
        <v>585469.5273509603</v>
      </c>
      <c r="M70" s="6">
        <f t="shared" ca="1" si="23"/>
        <v>289356.08240343799</v>
      </c>
      <c r="N70" s="6">
        <f t="shared" si="24"/>
        <v>16365548.58452565</v>
      </c>
      <c r="O70" s="6">
        <f t="shared" si="25"/>
        <v>0</v>
      </c>
      <c r="P70" s="6">
        <f t="shared" si="26"/>
        <v>7331640.1743720407</v>
      </c>
      <c r="Q70" s="6">
        <f t="shared" ca="1" si="27"/>
        <v>20163163.564657491</v>
      </c>
    </row>
    <row r="71" spans="1:17" x14ac:dyDescent="0.25">
      <c r="A71" s="208">
        <v>43374</v>
      </c>
      <c r="B71">
        <f t="shared" si="18"/>
        <v>10</v>
      </c>
      <c r="C71">
        <f t="shared" si="19"/>
        <v>2018</v>
      </c>
      <c r="D71" s="6">
        <f>'Monthly Data'!M71</f>
        <v>22217902.544851299</v>
      </c>
      <c r="E71" s="7">
        <f t="shared" ca="1" si="20"/>
        <v>253.88899999999998</v>
      </c>
      <c r="F71" s="7">
        <f t="shared" ca="1" si="20"/>
        <v>0.25</v>
      </c>
      <c r="G71">
        <f>'Monthly Data'!DJ71</f>
        <v>31</v>
      </c>
      <c r="H71">
        <f>'Monthly Data'!DM71</f>
        <v>0</v>
      </c>
      <c r="I71" s="61">
        <f>'Monthly Data'!O71</f>
        <v>468.8</v>
      </c>
      <c r="K71" s="6">
        <f t="shared" si="21"/>
        <v>-4408850.8039945997</v>
      </c>
      <c r="L71" s="6">
        <f t="shared" ca="1" si="22"/>
        <v>2259306.1896523582</v>
      </c>
      <c r="M71" s="6">
        <f t="shared" ca="1" si="23"/>
        <v>5443.9359272170004</v>
      </c>
      <c r="N71" s="6">
        <f t="shared" si="24"/>
        <v>16911066.870676506</v>
      </c>
      <c r="O71" s="6">
        <f t="shared" si="25"/>
        <v>0</v>
      </c>
      <c r="P71" s="6">
        <f t="shared" si="26"/>
        <v>7238990.9725055024</v>
      </c>
      <c r="Q71" s="6">
        <f t="shared" ca="1" si="27"/>
        <v>22005957.164766982</v>
      </c>
    </row>
    <row r="72" spans="1:17" x14ac:dyDescent="0.25">
      <c r="A72" s="208">
        <v>43405</v>
      </c>
      <c r="B72">
        <f t="shared" si="18"/>
        <v>11</v>
      </c>
      <c r="C72">
        <f t="shared" si="19"/>
        <v>2018</v>
      </c>
      <c r="D72" s="6">
        <f>'Monthly Data'!M72</f>
        <v>24243925.78485129</v>
      </c>
      <c r="E72" s="7">
        <f t="shared" ca="1" si="20"/>
        <v>481.9380000000001</v>
      </c>
      <c r="F72" s="7">
        <f t="shared" ca="1" si="20"/>
        <v>0</v>
      </c>
      <c r="G72">
        <f>'Monthly Data'!DJ72</f>
        <v>30</v>
      </c>
      <c r="H72">
        <f>'Monthly Data'!DM72</f>
        <v>0</v>
      </c>
      <c r="I72" s="61">
        <f>'Monthly Data'!O72</f>
        <v>464.6</v>
      </c>
      <c r="K72" s="6">
        <f t="shared" si="21"/>
        <v>-4408850.8039945997</v>
      </c>
      <c r="L72" s="6">
        <f t="shared" ca="1" si="22"/>
        <v>4288667.513868968</v>
      </c>
      <c r="M72" s="6">
        <f t="shared" ca="1" si="23"/>
        <v>0</v>
      </c>
      <c r="N72" s="6">
        <f t="shared" si="24"/>
        <v>16365548.58452565</v>
      </c>
      <c r="O72" s="6">
        <f t="shared" si="25"/>
        <v>0</v>
      </c>
      <c r="P72" s="6">
        <f t="shared" si="26"/>
        <v>7174136.5311989263</v>
      </c>
      <c r="Q72" s="6">
        <f t="shared" ca="1" si="27"/>
        <v>23419501.825598944</v>
      </c>
    </row>
    <row r="73" spans="1:17" x14ac:dyDescent="0.25">
      <c r="A73" s="208">
        <v>43435</v>
      </c>
      <c r="B73">
        <f t="shared" si="18"/>
        <v>12</v>
      </c>
      <c r="C73">
        <f t="shared" si="19"/>
        <v>2018</v>
      </c>
      <c r="D73" s="6">
        <f>'Monthly Data'!M73</f>
        <v>25605468.334851291</v>
      </c>
      <c r="E73" s="7">
        <f t="shared" ca="1" si="20"/>
        <v>721.0150000000001</v>
      </c>
      <c r="F73" s="7">
        <f t="shared" ca="1" si="20"/>
        <v>0</v>
      </c>
      <c r="G73">
        <f>'Monthly Data'!DJ73</f>
        <v>31</v>
      </c>
      <c r="H73">
        <f>'Monthly Data'!DM73</f>
        <v>0</v>
      </c>
      <c r="I73" s="61">
        <f>'Monthly Data'!O73</f>
        <v>464.8</v>
      </c>
      <c r="K73" s="6">
        <f t="shared" si="21"/>
        <v>-4408850.8039945997</v>
      </c>
      <c r="L73" s="6">
        <f t="shared" ca="1" si="22"/>
        <v>6416164.7504704632</v>
      </c>
      <c r="M73" s="6">
        <f t="shared" ca="1" si="23"/>
        <v>0</v>
      </c>
      <c r="N73" s="6">
        <f t="shared" si="24"/>
        <v>16911066.870676506</v>
      </c>
      <c r="O73" s="6">
        <f t="shared" si="25"/>
        <v>0</v>
      </c>
      <c r="P73" s="6">
        <f t="shared" si="26"/>
        <v>7177224.8379278108</v>
      </c>
      <c r="Q73" s="6">
        <f t="shared" ca="1" si="27"/>
        <v>26095605.655080181</v>
      </c>
    </row>
    <row r="74" spans="1:17" x14ac:dyDescent="0.25">
      <c r="A74" s="208">
        <v>43466</v>
      </c>
      <c r="B74">
        <f t="shared" si="18"/>
        <v>1</v>
      </c>
      <c r="C74">
        <f t="shared" si="19"/>
        <v>2019</v>
      </c>
      <c r="D74" s="6">
        <f>'Monthly Data'!M74</f>
        <v>28068967.003935955</v>
      </c>
      <c r="E74" s="7">
        <f t="shared" ref="E74:F93" ca="1" si="28">E62</f>
        <v>837.61799999999982</v>
      </c>
      <c r="F74" s="7">
        <f t="shared" ca="1" si="28"/>
        <v>0</v>
      </c>
      <c r="G74">
        <f>'Monthly Data'!DJ74</f>
        <v>31</v>
      </c>
      <c r="H74">
        <f>'Monthly Data'!DM74</f>
        <v>0</v>
      </c>
      <c r="I74" s="61">
        <f>'Monthly Data'!O74</f>
        <v>464.8</v>
      </c>
      <c r="K74" s="6">
        <f t="shared" si="21"/>
        <v>-4408850.8039945997</v>
      </c>
      <c r="L74" s="6">
        <f t="shared" ca="1" si="22"/>
        <v>7453790.9557492789</v>
      </c>
      <c r="M74" s="6">
        <f t="shared" ca="1" si="23"/>
        <v>0</v>
      </c>
      <c r="N74" s="6">
        <f t="shared" si="24"/>
        <v>16911066.870676506</v>
      </c>
      <c r="O74" s="6">
        <f t="shared" si="25"/>
        <v>0</v>
      </c>
      <c r="P74" s="6">
        <f t="shared" si="26"/>
        <v>7177224.8379278108</v>
      </c>
      <c r="Q74" s="6">
        <f t="shared" ca="1" si="27"/>
        <v>27133231.860358998</v>
      </c>
    </row>
    <row r="75" spans="1:17" x14ac:dyDescent="0.25">
      <c r="A75" s="208">
        <v>43497</v>
      </c>
      <c r="B75">
        <f t="shared" si="18"/>
        <v>2</v>
      </c>
      <c r="C75">
        <f t="shared" si="19"/>
        <v>2019</v>
      </c>
      <c r="D75" s="6">
        <f>'Monthly Data'!M75</f>
        <v>25313972.923935961</v>
      </c>
      <c r="E75" s="7">
        <f t="shared" ca="1" si="28"/>
        <v>788.83799999999997</v>
      </c>
      <c r="F75" s="7">
        <f t="shared" ca="1" si="28"/>
        <v>0</v>
      </c>
      <c r="G75">
        <f>'Monthly Data'!DJ75</f>
        <v>28</v>
      </c>
      <c r="H75">
        <f>'Monthly Data'!DM75</f>
        <v>0</v>
      </c>
      <c r="I75" s="61">
        <f>'Monthly Data'!O75</f>
        <v>469.4</v>
      </c>
      <c r="K75" s="6">
        <f t="shared" si="21"/>
        <v>-4408850.8039945997</v>
      </c>
      <c r="L75" s="6">
        <f t="shared" ca="1" si="22"/>
        <v>7019707.7306735897</v>
      </c>
      <c r="M75" s="6">
        <f t="shared" ca="1" si="23"/>
        <v>0</v>
      </c>
      <c r="N75" s="6">
        <f t="shared" si="24"/>
        <v>15274512.01222394</v>
      </c>
      <c r="O75" s="6">
        <f t="shared" si="25"/>
        <v>0</v>
      </c>
      <c r="P75" s="6">
        <f t="shared" si="26"/>
        <v>7248255.8926921561</v>
      </c>
      <c r="Q75" s="6">
        <f t="shared" ca="1" si="27"/>
        <v>25133624.831595086</v>
      </c>
    </row>
    <row r="76" spans="1:17" x14ac:dyDescent="0.25">
      <c r="A76" s="208">
        <v>43525</v>
      </c>
      <c r="B76">
        <f t="shared" si="18"/>
        <v>3</v>
      </c>
      <c r="C76">
        <f t="shared" si="19"/>
        <v>2019</v>
      </c>
      <c r="D76" s="6">
        <f>'Monthly Data'!M76</f>
        <v>24850895.063935962</v>
      </c>
      <c r="E76" s="7">
        <f t="shared" ca="1" si="28"/>
        <v>598.91799999999989</v>
      </c>
      <c r="F76" s="7">
        <f t="shared" ca="1" si="28"/>
        <v>0</v>
      </c>
      <c r="G76">
        <f>'Monthly Data'!DJ76</f>
        <v>31</v>
      </c>
      <c r="H76">
        <f>'Monthly Data'!DM76</f>
        <v>0</v>
      </c>
      <c r="I76" s="61">
        <f>'Monthly Data'!O76</f>
        <v>478.6</v>
      </c>
      <c r="K76" s="6">
        <f t="shared" si="21"/>
        <v>-4408850.8039945997</v>
      </c>
      <c r="L76" s="6">
        <f t="shared" ca="1" si="22"/>
        <v>5329648.5649012402</v>
      </c>
      <c r="M76" s="6">
        <f t="shared" ca="1" si="23"/>
        <v>0</v>
      </c>
      <c r="N76" s="6">
        <f t="shared" si="24"/>
        <v>16911066.870676506</v>
      </c>
      <c r="O76" s="6">
        <f t="shared" si="25"/>
        <v>0</v>
      </c>
      <c r="P76" s="6">
        <f t="shared" si="26"/>
        <v>7390318.0022208476</v>
      </c>
      <c r="Q76" s="6">
        <f t="shared" ca="1" si="27"/>
        <v>25222182.633803993</v>
      </c>
    </row>
    <row r="77" spans="1:17" x14ac:dyDescent="0.25">
      <c r="A77" s="208">
        <v>43556</v>
      </c>
      <c r="B77">
        <f t="shared" si="18"/>
        <v>4</v>
      </c>
      <c r="C77">
        <f t="shared" si="19"/>
        <v>2019</v>
      </c>
      <c r="D77" s="6">
        <f>'Monthly Data'!M77</f>
        <v>21448874.683935951</v>
      </c>
      <c r="E77" s="7">
        <f t="shared" ca="1" si="28"/>
        <v>375.56100000000004</v>
      </c>
      <c r="F77" s="7">
        <f t="shared" ca="1" si="28"/>
        <v>0</v>
      </c>
      <c r="G77">
        <f>'Monthly Data'!DJ77</f>
        <v>30</v>
      </c>
      <c r="H77">
        <f>'Monthly Data'!DM77</f>
        <v>0</v>
      </c>
      <c r="I77" s="61">
        <f>'Monthly Data'!O77</f>
        <v>484.1</v>
      </c>
      <c r="K77" s="6">
        <f t="shared" si="21"/>
        <v>-4408850.8039945997</v>
      </c>
      <c r="L77" s="6">
        <f t="shared" ca="1" si="22"/>
        <v>3342040.3873032285</v>
      </c>
      <c r="M77" s="6">
        <f t="shared" ca="1" si="23"/>
        <v>0</v>
      </c>
      <c r="N77" s="6">
        <f t="shared" si="24"/>
        <v>16365548.58452565</v>
      </c>
      <c r="O77" s="6">
        <f t="shared" si="25"/>
        <v>0</v>
      </c>
      <c r="P77" s="6">
        <f t="shared" si="26"/>
        <v>7475246.4372651745</v>
      </c>
      <c r="Q77" s="6">
        <f t="shared" ca="1" si="27"/>
        <v>22773984.605099455</v>
      </c>
    </row>
    <row r="78" spans="1:17" x14ac:dyDescent="0.25">
      <c r="A78" s="208">
        <v>43586</v>
      </c>
      <c r="B78">
        <f t="shared" si="18"/>
        <v>5</v>
      </c>
      <c r="C78">
        <f t="shared" si="19"/>
        <v>2019</v>
      </c>
      <c r="D78" s="6">
        <f>'Monthly Data'!M78</f>
        <v>20828039.383935958</v>
      </c>
      <c r="E78" s="7">
        <f t="shared" ca="1" si="28"/>
        <v>165.202</v>
      </c>
      <c r="F78" s="7">
        <f t="shared" ca="1" si="28"/>
        <v>2.7889999999999997</v>
      </c>
      <c r="G78">
        <f>'Monthly Data'!DJ78</f>
        <v>31</v>
      </c>
      <c r="H78">
        <f>'Monthly Data'!DM78</f>
        <v>0</v>
      </c>
      <c r="I78" s="61">
        <f>'Monthly Data'!O78</f>
        <v>486.9</v>
      </c>
      <c r="K78" s="6">
        <f t="shared" si="21"/>
        <v>-4408850.8039945997</v>
      </c>
      <c r="L78" s="6">
        <f t="shared" ca="1" si="22"/>
        <v>1470098.7484410466</v>
      </c>
      <c r="M78" s="6">
        <f t="shared" ca="1" si="23"/>
        <v>60732.549204032854</v>
      </c>
      <c r="N78" s="6">
        <f t="shared" si="24"/>
        <v>16911066.870676506</v>
      </c>
      <c r="O78" s="6">
        <f t="shared" si="25"/>
        <v>0</v>
      </c>
      <c r="P78" s="6">
        <f t="shared" si="26"/>
        <v>7518482.7314695586</v>
      </c>
      <c r="Q78" s="6">
        <f t="shared" ca="1" si="27"/>
        <v>21551530.095796544</v>
      </c>
    </row>
    <row r="79" spans="1:17" x14ac:dyDescent="0.25">
      <c r="A79" s="208">
        <v>43617</v>
      </c>
      <c r="B79">
        <f t="shared" si="18"/>
        <v>6</v>
      </c>
      <c r="C79">
        <f t="shared" si="19"/>
        <v>2019</v>
      </c>
      <c r="D79" s="6">
        <f>'Monthly Data'!M79</f>
        <v>19896718.173935954</v>
      </c>
      <c r="E79" s="7">
        <f t="shared" ca="1" si="28"/>
        <v>32.520000000000003</v>
      </c>
      <c r="F79" s="7">
        <f t="shared" ca="1" si="28"/>
        <v>24.911999999999999</v>
      </c>
      <c r="G79">
        <f>'Monthly Data'!DJ79</f>
        <v>30</v>
      </c>
      <c r="H79">
        <f>'Monthly Data'!DM79</f>
        <v>0</v>
      </c>
      <c r="I79" s="61">
        <f>'Monthly Data'!O79</f>
        <v>483.5</v>
      </c>
      <c r="K79" s="6">
        <f t="shared" si="21"/>
        <v>-4408850.8039945997</v>
      </c>
      <c r="L79" s="6">
        <f t="shared" ca="1" si="22"/>
        <v>289388.81671712716</v>
      </c>
      <c r="M79" s="6">
        <f t="shared" ca="1" si="23"/>
        <v>542477.32727531961</v>
      </c>
      <c r="N79" s="6">
        <f t="shared" si="24"/>
        <v>16365548.58452565</v>
      </c>
      <c r="O79" s="6">
        <f t="shared" si="25"/>
        <v>0</v>
      </c>
      <c r="P79" s="6">
        <f t="shared" si="26"/>
        <v>7465981.5170785207</v>
      </c>
      <c r="Q79" s="6">
        <f t="shared" ca="1" si="27"/>
        <v>20254545.441602018</v>
      </c>
    </row>
    <row r="80" spans="1:17" x14ac:dyDescent="0.25">
      <c r="A80" s="208">
        <v>43647</v>
      </c>
      <c r="B80">
        <f t="shared" si="18"/>
        <v>7</v>
      </c>
      <c r="C80">
        <f t="shared" si="19"/>
        <v>2019</v>
      </c>
      <c r="D80" s="6">
        <f>'Monthly Data'!M80</f>
        <v>21752557.093935966</v>
      </c>
      <c r="E80" s="7">
        <f t="shared" ca="1" si="28"/>
        <v>2.27</v>
      </c>
      <c r="F80" s="7">
        <f t="shared" ca="1" si="28"/>
        <v>79.77000000000001</v>
      </c>
      <c r="G80">
        <f>'Monthly Data'!DJ80</f>
        <v>31</v>
      </c>
      <c r="H80">
        <f>'Monthly Data'!DM80</f>
        <v>0</v>
      </c>
      <c r="I80" s="61">
        <f>'Monthly Data'!O80</f>
        <v>477.1</v>
      </c>
      <c r="K80" s="6">
        <f t="shared" si="21"/>
        <v>-4408850.8039945997</v>
      </c>
      <c r="L80" s="6">
        <f t="shared" ca="1" si="22"/>
        <v>20200.264881546082</v>
      </c>
      <c r="M80" s="6">
        <f t="shared" ca="1" si="23"/>
        <v>1737051.0756564008</v>
      </c>
      <c r="N80" s="6">
        <f t="shared" si="24"/>
        <v>16911066.870676506</v>
      </c>
      <c r="O80" s="6">
        <f t="shared" si="25"/>
        <v>0</v>
      </c>
      <c r="P80" s="6">
        <f t="shared" si="26"/>
        <v>7367155.7017542133</v>
      </c>
      <c r="Q80" s="6">
        <f t="shared" ca="1" si="27"/>
        <v>21626623.108974066</v>
      </c>
    </row>
    <row r="81" spans="1:17" x14ac:dyDescent="0.25">
      <c r="A81" s="208">
        <v>43678</v>
      </c>
      <c r="B81">
        <f t="shared" si="18"/>
        <v>8</v>
      </c>
      <c r="C81">
        <f t="shared" si="19"/>
        <v>2019</v>
      </c>
      <c r="D81" s="6">
        <f>'Monthly Data'!M81</f>
        <v>20899300.073935956</v>
      </c>
      <c r="E81" s="7">
        <f t="shared" ca="1" si="28"/>
        <v>5.9399999999999995</v>
      </c>
      <c r="F81" s="7">
        <f t="shared" ca="1" si="28"/>
        <v>61.306000000000004</v>
      </c>
      <c r="G81">
        <f>'Monthly Data'!DJ81</f>
        <v>31</v>
      </c>
      <c r="H81">
        <f>'Monthly Data'!DM81</f>
        <v>0</v>
      </c>
      <c r="I81" s="61">
        <f>'Monthly Data'!O81</f>
        <v>465.7</v>
      </c>
      <c r="K81" s="6">
        <f t="shared" si="21"/>
        <v>-4408850.8039945997</v>
      </c>
      <c r="L81" s="6">
        <f t="shared" ca="1" si="22"/>
        <v>52858.842905895908</v>
      </c>
      <c r="M81" s="6">
        <f t="shared" ca="1" si="23"/>
        <v>1334983.7438158619</v>
      </c>
      <c r="N81" s="6">
        <f t="shared" si="24"/>
        <v>16911066.870676506</v>
      </c>
      <c r="O81" s="6">
        <f t="shared" si="25"/>
        <v>0</v>
      </c>
      <c r="P81" s="6">
        <f t="shared" si="26"/>
        <v>7191122.2182077905</v>
      </c>
      <c r="Q81" s="6">
        <f t="shared" ca="1" si="27"/>
        <v>21081180.871611454</v>
      </c>
    </row>
    <row r="82" spans="1:17" x14ac:dyDescent="0.25">
      <c r="A82" s="208">
        <v>43709</v>
      </c>
      <c r="B82">
        <f t="shared" si="18"/>
        <v>9</v>
      </c>
      <c r="C82">
        <f t="shared" si="19"/>
        <v>2019</v>
      </c>
      <c r="D82" s="6">
        <f>'Monthly Data'!M82</f>
        <v>19729696.403935958</v>
      </c>
      <c r="E82" s="7">
        <f t="shared" ca="1" si="28"/>
        <v>65.792000000000002</v>
      </c>
      <c r="F82" s="7">
        <f t="shared" ca="1" si="28"/>
        <v>13.288</v>
      </c>
      <c r="G82">
        <f>'Monthly Data'!DJ82</f>
        <v>30</v>
      </c>
      <c r="H82">
        <f>'Monthly Data'!DM82</f>
        <v>0</v>
      </c>
      <c r="I82" s="61">
        <f>'Monthly Data'!O82</f>
        <v>469</v>
      </c>
      <c r="K82" s="6">
        <f t="shared" si="21"/>
        <v>-4408850.8039945997</v>
      </c>
      <c r="L82" s="6">
        <f t="shared" ca="1" si="22"/>
        <v>585469.5273509603</v>
      </c>
      <c r="M82" s="6">
        <f t="shared" ca="1" si="23"/>
        <v>289356.08240343799</v>
      </c>
      <c r="N82" s="6">
        <f t="shared" si="24"/>
        <v>16365548.58452565</v>
      </c>
      <c r="O82" s="6">
        <f t="shared" si="25"/>
        <v>0</v>
      </c>
      <c r="P82" s="6">
        <f t="shared" si="26"/>
        <v>7242079.279234387</v>
      </c>
      <c r="Q82" s="6">
        <f t="shared" ca="1" si="27"/>
        <v>20073602.669519834</v>
      </c>
    </row>
    <row r="83" spans="1:17" x14ac:dyDescent="0.25">
      <c r="A83" s="208">
        <v>43739</v>
      </c>
      <c r="B83">
        <f t="shared" si="18"/>
        <v>10</v>
      </c>
      <c r="C83">
        <f t="shared" si="19"/>
        <v>2019</v>
      </c>
      <c r="D83" s="6">
        <f>'Monthly Data'!M83</f>
        <v>21046584.913935963</v>
      </c>
      <c r="E83" s="7">
        <f t="shared" ca="1" si="28"/>
        <v>253.88899999999998</v>
      </c>
      <c r="F83" s="7">
        <f t="shared" ca="1" si="28"/>
        <v>0.25</v>
      </c>
      <c r="G83">
        <f>'Monthly Data'!DJ83</f>
        <v>31</v>
      </c>
      <c r="H83">
        <f>'Monthly Data'!DM83</f>
        <v>0</v>
      </c>
      <c r="I83" s="61">
        <f>'Monthly Data'!O83</f>
        <v>475.5</v>
      </c>
      <c r="K83" s="6">
        <f t="shared" si="21"/>
        <v>-4408850.8039945997</v>
      </c>
      <c r="L83" s="6">
        <f t="shared" ca="1" si="22"/>
        <v>2259306.1896523582</v>
      </c>
      <c r="M83" s="6">
        <f t="shared" ca="1" si="23"/>
        <v>5443.9359272170004</v>
      </c>
      <c r="N83" s="6">
        <f t="shared" si="24"/>
        <v>16911066.870676506</v>
      </c>
      <c r="O83" s="6">
        <f t="shared" si="25"/>
        <v>0</v>
      </c>
      <c r="P83" s="6">
        <f t="shared" si="26"/>
        <v>7342449.2479231367</v>
      </c>
      <c r="Q83" s="6">
        <f t="shared" ca="1" si="27"/>
        <v>22109415.440184619</v>
      </c>
    </row>
    <row r="84" spans="1:17" x14ac:dyDescent="0.25">
      <c r="A84" s="208">
        <v>43770</v>
      </c>
      <c r="B84">
        <f t="shared" si="18"/>
        <v>11</v>
      </c>
      <c r="C84">
        <f t="shared" si="19"/>
        <v>2019</v>
      </c>
      <c r="D84" s="6">
        <f>'Monthly Data'!M84</f>
        <v>23413422.133935962</v>
      </c>
      <c r="E84" s="7">
        <f t="shared" ca="1" si="28"/>
        <v>481.9380000000001</v>
      </c>
      <c r="F84" s="7">
        <f t="shared" ca="1" si="28"/>
        <v>0</v>
      </c>
      <c r="G84">
        <f>'Monthly Data'!DJ84</f>
        <v>30</v>
      </c>
      <c r="H84">
        <f>'Monthly Data'!DM84</f>
        <v>0</v>
      </c>
      <c r="I84" s="61">
        <f>'Monthly Data'!O84</f>
        <v>488.1</v>
      </c>
      <c r="K84" s="6">
        <f t="shared" si="21"/>
        <v>-4408850.8039945997</v>
      </c>
      <c r="L84" s="6">
        <f t="shared" ca="1" si="22"/>
        <v>4288667.513868968</v>
      </c>
      <c r="M84" s="6">
        <f t="shared" ca="1" si="23"/>
        <v>0</v>
      </c>
      <c r="N84" s="6">
        <f t="shared" si="24"/>
        <v>16365548.58452565</v>
      </c>
      <c r="O84" s="6">
        <f t="shared" si="25"/>
        <v>0</v>
      </c>
      <c r="P84" s="6">
        <f t="shared" si="26"/>
        <v>7537012.5718428669</v>
      </c>
      <c r="Q84" s="6">
        <f t="shared" ca="1" si="27"/>
        <v>23782377.866242886</v>
      </c>
    </row>
    <row r="85" spans="1:17" x14ac:dyDescent="0.25">
      <c r="A85" s="208">
        <v>43800</v>
      </c>
      <c r="B85">
        <f t="shared" si="18"/>
        <v>12</v>
      </c>
      <c r="C85">
        <f t="shared" si="19"/>
        <v>2019</v>
      </c>
      <c r="D85" s="6">
        <f>'Monthly Data'!M85</f>
        <v>25736747.153935958</v>
      </c>
      <c r="E85" s="7">
        <f t="shared" ca="1" si="28"/>
        <v>721.0150000000001</v>
      </c>
      <c r="F85" s="7">
        <f t="shared" ca="1" si="28"/>
        <v>0</v>
      </c>
      <c r="G85">
        <f>'Monthly Data'!DJ85</f>
        <v>31</v>
      </c>
      <c r="H85">
        <f>'Monthly Data'!DM85</f>
        <v>0</v>
      </c>
      <c r="I85" s="61">
        <f>'Monthly Data'!O85</f>
        <v>498.1</v>
      </c>
      <c r="K85" s="6">
        <f t="shared" si="21"/>
        <v>-4408850.8039945997</v>
      </c>
      <c r="L85" s="6">
        <f t="shared" ca="1" si="22"/>
        <v>6416164.7504704632</v>
      </c>
      <c r="M85" s="6">
        <f t="shared" ca="1" si="23"/>
        <v>0</v>
      </c>
      <c r="N85" s="6">
        <f t="shared" si="24"/>
        <v>16911066.870676506</v>
      </c>
      <c r="O85" s="6">
        <f t="shared" si="25"/>
        <v>0</v>
      </c>
      <c r="P85" s="6">
        <f t="shared" si="26"/>
        <v>7691427.9082870968</v>
      </c>
      <c r="Q85" s="6">
        <f t="shared" ca="1" si="27"/>
        <v>26609808.725439467</v>
      </c>
    </row>
    <row r="86" spans="1:17" x14ac:dyDescent="0.25">
      <c r="A86" s="208">
        <v>43831</v>
      </c>
      <c r="B86">
        <f t="shared" si="18"/>
        <v>1</v>
      </c>
      <c r="C86">
        <f t="shared" si="19"/>
        <v>2020</v>
      </c>
      <c r="D86" s="6">
        <f>'Monthly Data'!M86</f>
        <v>25864008.648993447</v>
      </c>
      <c r="E86" s="7">
        <f t="shared" ca="1" si="28"/>
        <v>837.61799999999982</v>
      </c>
      <c r="F86" s="7">
        <f t="shared" ca="1" si="28"/>
        <v>0</v>
      </c>
      <c r="G86">
        <f>'Monthly Data'!DJ86</f>
        <v>31</v>
      </c>
      <c r="H86">
        <f>'Monthly Data'!DM86</f>
        <v>0</v>
      </c>
      <c r="I86" s="61">
        <f>'Monthly Data'!O86</f>
        <v>498.9</v>
      </c>
      <c r="K86" s="6">
        <f t="shared" si="21"/>
        <v>-4408850.8039945997</v>
      </c>
      <c r="L86" s="6">
        <f t="shared" ca="1" si="22"/>
        <v>7453790.9557492789</v>
      </c>
      <c r="M86" s="6">
        <f t="shared" ca="1" si="23"/>
        <v>0</v>
      </c>
      <c r="N86" s="6">
        <f t="shared" si="24"/>
        <v>16911066.870676506</v>
      </c>
      <c r="O86" s="6">
        <f t="shared" si="25"/>
        <v>0</v>
      </c>
      <c r="P86" s="6">
        <f t="shared" si="26"/>
        <v>7703781.1352026341</v>
      </c>
      <c r="Q86" s="6">
        <f t="shared" ca="1" si="27"/>
        <v>27659788.157633822</v>
      </c>
    </row>
    <row r="87" spans="1:17" x14ac:dyDescent="0.25">
      <c r="A87" s="208">
        <v>43862</v>
      </c>
      <c r="B87">
        <f t="shared" si="18"/>
        <v>2</v>
      </c>
      <c r="C87">
        <f t="shared" si="19"/>
        <v>2020</v>
      </c>
      <c r="D87" s="6">
        <f>'Monthly Data'!M87</f>
        <v>24376511.248993456</v>
      </c>
      <c r="E87" s="7">
        <f t="shared" ca="1" si="28"/>
        <v>788.83799999999997</v>
      </c>
      <c r="F87" s="7">
        <f t="shared" ca="1" si="28"/>
        <v>0</v>
      </c>
      <c r="G87">
        <f>'Monthly Data'!DJ87</f>
        <v>29</v>
      </c>
      <c r="H87">
        <f>'Monthly Data'!DM87</f>
        <v>0</v>
      </c>
      <c r="I87" s="61">
        <f>'Monthly Data'!O87</f>
        <v>488.3</v>
      </c>
      <c r="K87" s="6">
        <f t="shared" si="21"/>
        <v>-4408850.8039945997</v>
      </c>
      <c r="L87" s="6">
        <f t="shared" ca="1" si="22"/>
        <v>7019707.7306735897</v>
      </c>
      <c r="M87" s="6">
        <f t="shared" ca="1" si="23"/>
        <v>0</v>
      </c>
      <c r="N87" s="6">
        <f t="shared" si="24"/>
        <v>15820030.298374794</v>
      </c>
      <c r="O87" s="6">
        <f t="shared" si="25"/>
        <v>0</v>
      </c>
      <c r="P87" s="6">
        <f t="shared" si="26"/>
        <v>7540100.8785717506</v>
      </c>
      <c r="Q87" s="6">
        <f t="shared" ca="1" si="27"/>
        <v>25970988.103625536</v>
      </c>
    </row>
    <row r="88" spans="1:17" x14ac:dyDescent="0.25">
      <c r="A88" s="208">
        <v>43891</v>
      </c>
      <c r="B88">
        <f t="shared" si="18"/>
        <v>3</v>
      </c>
      <c r="C88">
        <f t="shared" si="19"/>
        <v>2020</v>
      </c>
      <c r="D88" s="6">
        <f>'Monthly Data'!M88</f>
        <v>22658247.76899346</v>
      </c>
      <c r="E88" s="7">
        <f t="shared" ca="1" si="28"/>
        <v>598.91799999999989</v>
      </c>
      <c r="F88" s="7">
        <f t="shared" ca="1" si="28"/>
        <v>0</v>
      </c>
      <c r="G88">
        <f>'Monthly Data'!DJ88</f>
        <v>31</v>
      </c>
      <c r="H88">
        <f>'Monthly Data'!DM88</f>
        <v>0.5</v>
      </c>
      <c r="I88" s="61">
        <f>'Monthly Data'!O88</f>
        <v>476.8</v>
      </c>
      <c r="K88" s="6">
        <f t="shared" si="21"/>
        <v>-4408850.8039945997</v>
      </c>
      <c r="L88" s="6">
        <f t="shared" ca="1" si="22"/>
        <v>5329648.5649012402</v>
      </c>
      <c r="M88" s="6">
        <f t="shared" ca="1" si="23"/>
        <v>0</v>
      </c>
      <c r="N88" s="6">
        <f t="shared" si="24"/>
        <v>16911066.870676506</v>
      </c>
      <c r="O88" s="6">
        <f t="shared" si="25"/>
        <v>-1785953.88645546</v>
      </c>
      <c r="P88" s="6">
        <f t="shared" si="26"/>
        <v>7362523.2416608864</v>
      </c>
      <c r="Q88" s="6">
        <f t="shared" ca="1" si="27"/>
        <v>23408433.986788575</v>
      </c>
    </row>
    <row r="89" spans="1:17" x14ac:dyDescent="0.25">
      <c r="A89" s="208">
        <v>43922</v>
      </c>
      <c r="B89">
        <f t="shared" si="18"/>
        <v>4</v>
      </c>
      <c r="C89">
        <f t="shared" si="19"/>
        <v>2020</v>
      </c>
      <c r="D89" s="6">
        <f>'Monthly Data'!M89</f>
        <v>18489887.368993454</v>
      </c>
      <c r="E89" s="7">
        <f t="shared" ca="1" si="28"/>
        <v>375.56100000000004</v>
      </c>
      <c r="F89" s="7">
        <f t="shared" ca="1" si="28"/>
        <v>0</v>
      </c>
      <c r="G89">
        <f>'Monthly Data'!DJ89</f>
        <v>30</v>
      </c>
      <c r="H89">
        <f>'Monthly Data'!DM89</f>
        <v>1</v>
      </c>
      <c r="I89" s="61">
        <f>'Monthly Data'!O89</f>
        <v>465</v>
      </c>
      <c r="K89" s="6">
        <f t="shared" si="21"/>
        <v>-4408850.8039945997</v>
      </c>
      <c r="L89" s="6">
        <f t="shared" ca="1" si="22"/>
        <v>3342040.3873032285</v>
      </c>
      <c r="M89" s="6">
        <f t="shared" ca="1" si="23"/>
        <v>0</v>
      </c>
      <c r="N89" s="6">
        <f t="shared" si="24"/>
        <v>16365548.58452565</v>
      </c>
      <c r="O89" s="6">
        <f t="shared" si="25"/>
        <v>-3571907.77291092</v>
      </c>
      <c r="P89" s="6">
        <f t="shared" si="26"/>
        <v>7180313.1446566945</v>
      </c>
      <c r="Q89" s="6">
        <f t="shared" ca="1" si="27"/>
        <v>18907143.539580055</v>
      </c>
    </row>
    <row r="90" spans="1:17" x14ac:dyDescent="0.25">
      <c r="A90" s="208">
        <v>43952</v>
      </c>
      <c r="B90">
        <f t="shared" si="18"/>
        <v>5</v>
      </c>
      <c r="C90">
        <f t="shared" si="19"/>
        <v>2020</v>
      </c>
      <c r="D90" s="6">
        <f>'Monthly Data'!M90</f>
        <v>17664511.508993454</v>
      </c>
      <c r="E90" s="7">
        <f t="shared" ca="1" si="28"/>
        <v>165.202</v>
      </c>
      <c r="F90" s="7">
        <f t="shared" ca="1" si="28"/>
        <v>2.7889999999999997</v>
      </c>
      <c r="G90">
        <f>'Monthly Data'!DJ90</f>
        <v>31</v>
      </c>
      <c r="H90">
        <f>'Monthly Data'!DM90</f>
        <v>1</v>
      </c>
      <c r="I90" s="61">
        <f>'Monthly Data'!O90</f>
        <v>455.2</v>
      </c>
      <c r="K90" s="6">
        <f t="shared" si="21"/>
        <v>-4408850.8039945997</v>
      </c>
      <c r="L90" s="6">
        <f t="shared" ca="1" si="22"/>
        <v>1470098.7484410466</v>
      </c>
      <c r="M90" s="6">
        <f t="shared" ca="1" si="23"/>
        <v>60732.549204032854</v>
      </c>
      <c r="N90" s="6">
        <f t="shared" si="24"/>
        <v>16911066.870676506</v>
      </c>
      <c r="O90" s="6">
        <f t="shared" si="25"/>
        <v>-3571907.77291092</v>
      </c>
      <c r="P90" s="6">
        <f t="shared" si="26"/>
        <v>7028986.1149413493</v>
      </c>
      <c r="Q90" s="6">
        <f t="shared" ca="1" si="27"/>
        <v>17490125.706357412</v>
      </c>
    </row>
    <row r="91" spans="1:17" x14ac:dyDescent="0.25">
      <c r="A91" s="208">
        <v>43983</v>
      </c>
      <c r="B91">
        <f t="shared" si="18"/>
        <v>6</v>
      </c>
      <c r="C91">
        <f t="shared" si="19"/>
        <v>2020</v>
      </c>
      <c r="D91" s="6">
        <f>'Monthly Data'!M91</f>
        <v>17884161.58899346</v>
      </c>
      <c r="E91" s="7">
        <f t="shared" ca="1" si="28"/>
        <v>32.520000000000003</v>
      </c>
      <c r="F91" s="7">
        <f t="shared" ca="1" si="28"/>
        <v>24.911999999999999</v>
      </c>
      <c r="G91">
        <f>'Monthly Data'!DJ91</f>
        <v>30</v>
      </c>
      <c r="H91">
        <f>'Monthly Data'!DM91</f>
        <v>0.5</v>
      </c>
      <c r="I91" s="61">
        <f>'Monthly Data'!O91</f>
        <v>454.6</v>
      </c>
      <c r="K91" s="6">
        <f t="shared" si="21"/>
        <v>-4408850.8039945997</v>
      </c>
      <c r="L91" s="6">
        <f t="shared" ca="1" si="22"/>
        <v>289388.81671712716</v>
      </c>
      <c r="M91" s="6">
        <f t="shared" ca="1" si="23"/>
        <v>542477.32727531961</v>
      </c>
      <c r="N91" s="6">
        <f t="shared" si="24"/>
        <v>16365548.58452565</v>
      </c>
      <c r="O91" s="6">
        <f t="shared" si="25"/>
        <v>-1785953.88645546</v>
      </c>
      <c r="P91" s="6">
        <f t="shared" si="26"/>
        <v>7019721.1947546965</v>
      </c>
      <c r="Q91" s="6">
        <f t="shared" ca="1" si="27"/>
        <v>18022331.232822735</v>
      </c>
    </row>
    <row r="92" spans="1:17" x14ac:dyDescent="0.25">
      <c r="A92" s="208">
        <v>44013</v>
      </c>
      <c r="B92">
        <f t="shared" si="18"/>
        <v>7</v>
      </c>
      <c r="C92">
        <f t="shared" si="19"/>
        <v>2020</v>
      </c>
      <c r="D92" s="6">
        <f>'Monthly Data'!M92</f>
        <v>20231733.748993449</v>
      </c>
      <c r="E92" s="7">
        <f t="shared" ca="1" si="28"/>
        <v>2.27</v>
      </c>
      <c r="F92" s="7">
        <f t="shared" ca="1" si="28"/>
        <v>79.77000000000001</v>
      </c>
      <c r="G92">
        <f>'Monthly Data'!DJ92</f>
        <v>31</v>
      </c>
      <c r="H92">
        <f>'Monthly Data'!DM92</f>
        <v>0.5</v>
      </c>
      <c r="I92" s="61">
        <f>'Monthly Data'!O92</f>
        <v>456.4</v>
      </c>
      <c r="K92" s="6">
        <f t="shared" si="21"/>
        <v>-4408850.8039945997</v>
      </c>
      <c r="L92" s="6">
        <f t="shared" ca="1" si="22"/>
        <v>20200.264881546082</v>
      </c>
      <c r="M92" s="6">
        <f t="shared" ca="1" si="23"/>
        <v>1737051.0756564008</v>
      </c>
      <c r="N92" s="6">
        <f t="shared" si="24"/>
        <v>16911066.870676506</v>
      </c>
      <c r="O92" s="6">
        <f t="shared" si="25"/>
        <v>-1785953.88645546</v>
      </c>
      <c r="P92" s="6">
        <f t="shared" si="26"/>
        <v>7047515.9553146567</v>
      </c>
      <c r="Q92" s="6">
        <f t="shared" ca="1" si="27"/>
        <v>19521029.47607905</v>
      </c>
    </row>
    <row r="93" spans="1:17" x14ac:dyDescent="0.25">
      <c r="A93" s="208">
        <v>44044</v>
      </c>
      <c r="B93">
        <f t="shared" si="18"/>
        <v>8</v>
      </c>
      <c r="C93">
        <f t="shared" si="19"/>
        <v>2020</v>
      </c>
      <c r="D93" s="6">
        <f>'Monthly Data'!M93</f>
        <v>19555762.408993453</v>
      </c>
      <c r="E93" s="7">
        <f t="shared" ca="1" si="28"/>
        <v>5.9399999999999995</v>
      </c>
      <c r="F93" s="7">
        <f t="shared" ca="1" si="28"/>
        <v>61.306000000000004</v>
      </c>
      <c r="G93">
        <f>'Monthly Data'!DJ93</f>
        <v>31</v>
      </c>
      <c r="H93">
        <f>'Monthly Data'!DM93</f>
        <v>0.5</v>
      </c>
      <c r="I93" s="61">
        <f>'Monthly Data'!O93</f>
        <v>456.8</v>
      </c>
      <c r="K93" s="6">
        <f t="shared" si="21"/>
        <v>-4408850.8039945997</v>
      </c>
      <c r="L93" s="6">
        <f t="shared" ca="1" si="22"/>
        <v>52858.842905895908</v>
      </c>
      <c r="M93" s="6">
        <f t="shared" ca="1" si="23"/>
        <v>1334983.7438158619</v>
      </c>
      <c r="N93" s="6">
        <f t="shared" si="24"/>
        <v>16911066.870676506</v>
      </c>
      <c r="O93" s="6">
        <f t="shared" si="25"/>
        <v>-1785953.88645546</v>
      </c>
      <c r="P93" s="6">
        <f t="shared" si="26"/>
        <v>7053692.5687724268</v>
      </c>
      <c r="Q93" s="6">
        <f t="shared" ca="1" si="27"/>
        <v>19157797.335720632</v>
      </c>
    </row>
    <row r="94" spans="1:17" x14ac:dyDescent="0.25">
      <c r="A94" s="208">
        <v>44075</v>
      </c>
      <c r="B94">
        <f t="shared" si="18"/>
        <v>9</v>
      </c>
      <c r="C94">
        <f t="shared" si="19"/>
        <v>2020</v>
      </c>
      <c r="D94" s="6">
        <f>'Monthly Data'!M94</f>
        <v>18409251.378993459</v>
      </c>
      <c r="E94" s="7">
        <f t="shared" ref="E94:F113" ca="1" si="29">E82</f>
        <v>65.792000000000002</v>
      </c>
      <c r="F94" s="7">
        <f t="shared" ca="1" si="29"/>
        <v>13.288</v>
      </c>
      <c r="G94">
        <f>'Monthly Data'!DJ94</f>
        <v>30</v>
      </c>
      <c r="H94">
        <f>'Monthly Data'!DM94</f>
        <v>0.5</v>
      </c>
      <c r="I94" s="61">
        <f>'Monthly Data'!O94</f>
        <v>457.4</v>
      </c>
      <c r="K94" s="6">
        <f t="shared" si="21"/>
        <v>-4408850.8039945997</v>
      </c>
      <c r="L94" s="6">
        <f t="shared" ca="1" si="22"/>
        <v>585469.5273509603</v>
      </c>
      <c r="M94" s="6">
        <f t="shared" ca="1" si="23"/>
        <v>289356.08240343799</v>
      </c>
      <c r="N94" s="6">
        <f t="shared" si="24"/>
        <v>16365548.58452565</v>
      </c>
      <c r="O94" s="6">
        <f t="shared" si="25"/>
        <v>-1785953.88645546</v>
      </c>
      <c r="P94" s="6">
        <f t="shared" si="26"/>
        <v>7062957.4889590796</v>
      </c>
      <c r="Q94" s="6">
        <f t="shared" ca="1" si="27"/>
        <v>18108526.992789067</v>
      </c>
    </row>
    <row r="95" spans="1:17" x14ac:dyDescent="0.25">
      <c r="A95" s="208">
        <v>44105</v>
      </c>
      <c r="B95">
        <f t="shared" si="18"/>
        <v>10</v>
      </c>
      <c r="C95">
        <f t="shared" si="19"/>
        <v>2020</v>
      </c>
      <c r="D95" s="6">
        <f>'Monthly Data'!M95</f>
        <v>20604963.748993441</v>
      </c>
      <c r="E95" s="7">
        <f t="shared" ca="1" si="29"/>
        <v>253.88899999999998</v>
      </c>
      <c r="F95" s="7">
        <f t="shared" ca="1" si="29"/>
        <v>0.25</v>
      </c>
      <c r="G95">
        <f>'Monthly Data'!DJ95</f>
        <v>31</v>
      </c>
      <c r="H95">
        <f>'Monthly Data'!DM95</f>
        <v>0.5</v>
      </c>
      <c r="I95" s="61">
        <f>'Monthly Data'!O95</f>
        <v>458</v>
      </c>
      <c r="K95" s="6">
        <f t="shared" si="21"/>
        <v>-4408850.8039945997</v>
      </c>
      <c r="L95" s="6">
        <f t="shared" ca="1" si="22"/>
        <v>2259306.1896523582</v>
      </c>
      <c r="M95" s="6">
        <f t="shared" ca="1" si="23"/>
        <v>5443.9359272170004</v>
      </c>
      <c r="N95" s="6">
        <f t="shared" si="24"/>
        <v>16911066.870676506</v>
      </c>
      <c r="O95" s="6">
        <f t="shared" si="25"/>
        <v>-1785953.88645546</v>
      </c>
      <c r="P95" s="6">
        <f t="shared" si="26"/>
        <v>7072222.4091457343</v>
      </c>
      <c r="Q95" s="6">
        <f t="shared" ca="1" si="27"/>
        <v>20053234.714951757</v>
      </c>
    </row>
    <row r="96" spans="1:17" x14ac:dyDescent="0.25">
      <c r="A96" s="208">
        <v>44136</v>
      </c>
      <c r="B96">
        <f t="shared" si="18"/>
        <v>11</v>
      </c>
      <c r="C96">
        <f t="shared" si="19"/>
        <v>2020</v>
      </c>
      <c r="D96" s="6">
        <f>'Monthly Data'!M96</f>
        <v>21251996.048993461</v>
      </c>
      <c r="E96" s="7">
        <f t="shared" ca="1" si="29"/>
        <v>481.9380000000001</v>
      </c>
      <c r="F96" s="7">
        <f t="shared" ca="1" si="29"/>
        <v>0</v>
      </c>
      <c r="G96">
        <f>'Monthly Data'!DJ96</f>
        <v>30</v>
      </c>
      <c r="H96">
        <f>'Monthly Data'!DM96</f>
        <v>0.5</v>
      </c>
      <c r="I96" s="61">
        <f>'Monthly Data'!O96</f>
        <v>459.4</v>
      </c>
      <c r="K96" s="6">
        <f t="shared" si="21"/>
        <v>-4408850.8039945997</v>
      </c>
      <c r="L96" s="6">
        <f t="shared" ca="1" si="22"/>
        <v>4288667.513868968</v>
      </c>
      <c r="M96" s="6">
        <f t="shared" ca="1" si="23"/>
        <v>0</v>
      </c>
      <c r="N96" s="6">
        <f t="shared" si="24"/>
        <v>16365548.58452565</v>
      </c>
      <c r="O96" s="6">
        <f t="shared" si="25"/>
        <v>-1785953.88645546</v>
      </c>
      <c r="P96" s="6">
        <f t="shared" si="26"/>
        <v>7093840.5562479254</v>
      </c>
      <c r="Q96" s="6">
        <f t="shared" ca="1" si="27"/>
        <v>21553251.964192484</v>
      </c>
    </row>
    <row r="97" spans="1:17" x14ac:dyDescent="0.25">
      <c r="A97" s="208">
        <v>44166</v>
      </c>
      <c r="B97">
        <f t="shared" si="18"/>
        <v>12</v>
      </c>
      <c r="C97">
        <f t="shared" si="19"/>
        <v>2020</v>
      </c>
      <c r="D97" s="6">
        <f>'Monthly Data'!M97</f>
        <v>23735839.178993464</v>
      </c>
      <c r="E97" s="7">
        <f t="shared" ca="1" si="29"/>
        <v>721.0150000000001</v>
      </c>
      <c r="F97" s="7">
        <f t="shared" ca="1" si="29"/>
        <v>0</v>
      </c>
      <c r="G97">
        <f>'Monthly Data'!DJ97</f>
        <v>31</v>
      </c>
      <c r="H97">
        <f>'Monthly Data'!DM97</f>
        <v>0.5</v>
      </c>
      <c r="I97" s="61">
        <f>'Monthly Data'!O97</f>
        <v>457.8</v>
      </c>
      <c r="K97" s="6">
        <f t="shared" si="21"/>
        <v>-4408850.8039945997</v>
      </c>
      <c r="L97" s="6">
        <f t="shared" ca="1" si="22"/>
        <v>6416164.7504704632</v>
      </c>
      <c r="M97" s="6">
        <f t="shared" ca="1" si="23"/>
        <v>0</v>
      </c>
      <c r="N97" s="6">
        <f t="shared" si="24"/>
        <v>16911066.870676506</v>
      </c>
      <c r="O97" s="6">
        <f t="shared" si="25"/>
        <v>-1785953.88645546</v>
      </c>
      <c r="P97" s="6">
        <f t="shared" si="26"/>
        <v>7069134.1024168497</v>
      </c>
      <c r="Q97" s="6">
        <f t="shared" ca="1" si="27"/>
        <v>24201561.033113759</v>
      </c>
    </row>
    <row r="98" spans="1:17" x14ac:dyDescent="0.25">
      <c r="A98" s="208">
        <v>44197</v>
      </c>
      <c r="B98">
        <f t="shared" si="18"/>
        <v>1</v>
      </c>
      <c r="C98">
        <f t="shared" si="19"/>
        <v>2021</v>
      </c>
      <c r="D98" s="6">
        <f>'Monthly Data'!M98</f>
        <v>23536412.746311586</v>
      </c>
      <c r="E98" s="7">
        <f t="shared" ca="1" si="29"/>
        <v>837.61799999999982</v>
      </c>
      <c r="F98" s="7">
        <f t="shared" ca="1" si="29"/>
        <v>0</v>
      </c>
      <c r="G98">
        <f>'Monthly Data'!DJ98</f>
        <v>31</v>
      </c>
      <c r="H98">
        <f>'Monthly Data'!DM98</f>
        <v>0.5</v>
      </c>
      <c r="I98" s="61">
        <f>'Monthly Data'!O98</f>
        <v>458.4</v>
      </c>
      <c r="K98" s="6">
        <f t="shared" ref="K98:K129" si="30">$T$9</f>
        <v>-4408850.8039945997</v>
      </c>
      <c r="L98" s="6">
        <f t="shared" ref="L98:L129" ca="1" si="31">E98*$T$10</f>
        <v>7453790.9557492789</v>
      </c>
      <c r="M98" s="6">
        <f t="shared" ref="M98:M129" ca="1" si="32">F98*$T$11</f>
        <v>0</v>
      </c>
      <c r="N98" s="6">
        <f t="shared" ref="N98:N129" si="33">G98*$T$12</f>
        <v>16911066.870676506</v>
      </c>
      <c r="O98" s="6">
        <f t="shared" ref="O98:O129" si="34">H98*$T$13</f>
        <v>-1785953.88645546</v>
      </c>
      <c r="P98" s="6">
        <f t="shared" ref="P98:P129" si="35">I98*$T$14</f>
        <v>7078399.0226035025</v>
      </c>
      <c r="Q98" s="6">
        <f t="shared" ref="Q98:Q129" ca="1" si="36">SUM(K98:P98)</f>
        <v>25248452.15857923</v>
      </c>
    </row>
    <row r="99" spans="1:17" x14ac:dyDescent="0.25">
      <c r="A99" s="208">
        <v>44228</v>
      </c>
      <c r="B99">
        <f t="shared" si="18"/>
        <v>2</v>
      </c>
      <c r="C99">
        <f t="shared" si="19"/>
        <v>2021</v>
      </c>
      <c r="D99" s="6">
        <f>'Monthly Data'!M99</f>
        <v>22939141.516311586</v>
      </c>
      <c r="E99" s="7">
        <f t="shared" ca="1" si="29"/>
        <v>788.83799999999997</v>
      </c>
      <c r="F99" s="7">
        <f t="shared" ca="1" si="29"/>
        <v>0</v>
      </c>
      <c r="G99">
        <f>'Monthly Data'!DJ99</f>
        <v>28</v>
      </c>
      <c r="H99">
        <f>'Monthly Data'!DM99</f>
        <v>0.5</v>
      </c>
      <c r="I99" s="61">
        <f>'Monthly Data'!O99</f>
        <v>459.8</v>
      </c>
      <c r="K99" s="6">
        <f t="shared" si="30"/>
        <v>-4408850.8039945997</v>
      </c>
      <c r="L99" s="6">
        <f t="shared" ca="1" si="31"/>
        <v>7019707.7306735897</v>
      </c>
      <c r="M99" s="6">
        <f t="shared" ca="1" si="32"/>
        <v>0</v>
      </c>
      <c r="N99" s="6">
        <f t="shared" si="33"/>
        <v>15274512.01222394</v>
      </c>
      <c r="O99" s="6">
        <f t="shared" si="34"/>
        <v>-1785953.88645546</v>
      </c>
      <c r="P99" s="6">
        <f t="shared" si="35"/>
        <v>7100017.1697056955</v>
      </c>
      <c r="Q99" s="6">
        <f t="shared" ca="1" si="36"/>
        <v>23199432.222153164</v>
      </c>
    </row>
    <row r="100" spans="1:17" x14ac:dyDescent="0.25">
      <c r="A100" s="208">
        <v>44256</v>
      </c>
      <c r="B100">
        <f t="shared" si="18"/>
        <v>3</v>
      </c>
      <c r="C100">
        <f t="shared" si="19"/>
        <v>2021</v>
      </c>
      <c r="D100" s="6">
        <f>'Monthly Data'!M100</f>
        <v>21816988.046311583</v>
      </c>
      <c r="E100" s="7">
        <f t="shared" ca="1" si="29"/>
        <v>598.91799999999989</v>
      </c>
      <c r="F100" s="7">
        <f t="shared" ca="1" si="29"/>
        <v>0</v>
      </c>
      <c r="G100">
        <f>'Monthly Data'!DJ100</f>
        <v>31</v>
      </c>
      <c r="H100">
        <f>'Monthly Data'!DM100</f>
        <v>0.5</v>
      </c>
      <c r="I100" s="61">
        <f>'Monthly Data'!O100</f>
        <v>462.6</v>
      </c>
      <c r="K100" s="6">
        <f t="shared" si="30"/>
        <v>-4408850.8039945997</v>
      </c>
      <c r="L100" s="6">
        <f t="shared" ca="1" si="31"/>
        <v>5329648.5649012402</v>
      </c>
      <c r="M100" s="6">
        <f t="shared" ca="1" si="32"/>
        <v>0</v>
      </c>
      <c r="N100" s="6">
        <f t="shared" si="33"/>
        <v>16911066.870676506</v>
      </c>
      <c r="O100" s="6">
        <f t="shared" si="34"/>
        <v>-1785953.88645546</v>
      </c>
      <c r="P100" s="6">
        <f t="shared" si="35"/>
        <v>7143253.4639100796</v>
      </c>
      <c r="Q100" s="6">
        <f t="shared" ca="1" si="36"/>
        <v>23189164.209037766</v>
      </c>
    </row>
    <row r="101" spans="1:17" x14ac:dyDescent="0.25">
      <c r="A101" s="208">
        <v>44287</v>
      </c>
      <c r="B101">
        <f t="shared" si="18"/>
        <v>4</v>
      </c>
      <c r="C101">
        <f t="shared" si="19"/>
        <v>2021</v>
      </c>
      <c r="D101" s="6">
        <f>'Monthly Data'!M101</f>
        <v>19340633.796311583</v>
      </c>
      <c r="E101" s="7">
        <f t="shared" ca="1" si="29"/>
        <v>375.56100000000004</v>
      </c>
      <c r="F101" s="7">
        <f t="shared" ca="1" si="29"/>
        <v>0</v>
      </c>
      <c r="G101">
        <f>'Monthly Data'!DJ101</f>
        <v>30</v>
      </c>
      <c r="H101">
        <f>'Monthly Data'!DM101</f>
        <v>0.5</v>
      </c>
      <c r="I101" s="61">
        <f>'Monthly Data'!O101</f>
        <v>463.4</v>
      </c>
      <c r="K101" s="6">
        <f t="shared" si="30"/>
        <v>-4408850.8039945997</v>
      </c>
      <c r="L101" s="6">
        <f t="shared" ca="1" si="31"/>
        <v>3342040.3873032285</v>
      </c>
      <c r="M101" s="6">
        <f t="shared" ca="1" si="32"/>
        <v>0</v>
      </c>
      <c r="N101" s="6">
        <f t="shared" si="33"/>
        <v>16365548.58452565</v>
      </c>
      <c r="O101" s="6">
        <f t="shared" si="34"/>
        <v>-1785953.88645546</v>
      </c>
      <c r="P101" s="6">
        <f t="shared" si="35"/>
        <v>7155606.6908256179</v>
      </c>
      <c r="Q101" s="6">
        <f t="shared" ca="1" si="36"/>
        <v>20668390.972204436</v>
      </c>
    </row>
    <row r="102" spans="1:17" x14ac:dyDescent="0.25">
      <c r="A102" s="208">
        <v>44317</v>
      </c>
      <c r="B102">
        <f t="shared" si="18"/>
        <v>5</v>
      </c>
      <c r="C102">
        <f t="shared" si="19"/>
        <v>2021</v>
      </c>
      <c r="D102" s="6">
        <f>'Monthly Data'!M102</f>
        <v>18250114.746311594</v>
      </c>
      <c r="E102" s="7">
        <f t="shared" ca="1" si="29"/>
        <v>165.202</v>
      </c>
      <c r="F102" s="7">
        <f t="shared" ca="1" si="29"/>
        <v>2.7889999999999997</v>
      </c>
      <c r="G102">
        <f>'Monthly Data'!DJ102</f>
        <v>31</v>
      </c>
      <c r="H102">
        <f>'Monthly Data'!DM102</f>
        <v>0.5</v>
      </c>
      <c r="I102" s="61">
        <f>'Monthly Data'!O102</f>
        <v>469.8</v>
      </c>
      <c r="K102" s="6">
        <f t="shared" si="30"/>
        <v>-4408850.8039945997</v>
      </c>
      <c r="L102" s="6">
        <f t="shared" ca="1" si="31"/>
        <v>1470098.7484410466</v>
      </c>
      <c r="M102" s="6">
        <f t="shared" ca="1" si="32"/>
        <v>60732.549204032854</v>
      </c>
      <c r="N102" s="6">
        <f t="shared" si="33"/>
        <v>16911066.870676506</v>
      </c>
      <c r="O102" s="6">
        <f t="shared" si="34"/>
        <v>-1785953.88645546</v>
      </c>
      <c r="P102" s="6">
        <f t="shared" si="35"/>
        <v>7254432.5061499253</v>
      </c>
      <c r="Q102" s="6">
        <f t="shared" ca="1" si="36"/>
        <v>19501525.984021451</v>
      </c>
    </row>
    <row r="103" spans="1:17" x14ac:dyDescent="0.25">
      <c r="A103" s="208">
        <v>44348</v>
      </c>
      <c r="B103">
        <f t="shared" si="18"/>
        <v>6</v>
      </c>
      <c r="C103">
        <f t="shared" si="19"/>
        <v>2021</v>
      </c>
      <c r="D103" s="6">
        <f>'Monthly Data'!M103</f>
        <v>17987006.306311589</v>
      </c>
      <c r="E103" s="7">
        <f t="shared" ca="1" si="29"/>
        <v>32.520000000000003</v>
      </c>
      <c r="F103" s="7">
        <f t="shared" ca="1" si="29"/>
        <v>24.911999999999999</v>
      </c>
      <c r="G103">
        <f>'Monthly Data'!DJ103</f>
        <v>30</v>
      </c>
      <c r="H103">
        <f>'Monthly Data'!DM103</f>
        <v>0.5</v>
      </c>
      <c r="I103" s="61">
        <f>'Monthly Data'!O103</f>
        <v>463.2</v>
      </c>
      <c r="K103" s="6">
        <f t="shared" si="30"/>
        <v>-4408850.8039945997</v>
      </c>
      <c r="L103" s="6">
        <f t="shared" ca="1" si="31"/>
        <v>289388.81671712716</v>
      </c>
      <c r="M103" s="6">
        <f t="shared" ca="1" si="32"/>
        <v>542477.32727531961</v>
      </c>
      <c r="N103" s="6">
        <f t="shared" si="33"/>
        <v>16365548.58452565</v>
      </c>
      <c r="O103" s="6">
        <f t="shared" si="34"/>
        <v>-1785953.88645546</v>
      </c>
      <c r="P103" s="6">
        <f t="shared" si="35"/>
        <v>7152518.3840967333</v>
      </c>
      <c r="Q103" s="6">
        <f t="shared" ca="1" si="36"/>
        <v>18155128.422164772</v>
      </c>
    </row>
    <row r="104" spans="1:17" x14ac:dyDescent="0.25">
      <c r="A104" s="208">
        <v>44378</v>
      </c>
      <c r="B104">
        <f t="shared" si="18"/>
        <v>7</v>
      </c>
      <c r="C104">
        <f t="shared" si="19"/>
        <v>2021</v>
      </c>
      <c r="D104" s="6">
        <f>'Monthly Data'!M104</f>
        <v>19522999.54631158</v>
      </c>
      <c r="E104" s="7">
        <f t="shared" ca="1" si="29"/>
        <v>2.27</v>
      </c>
      <c r="F104" s="7">
        <f t="shared" ca="1" si="29"/>
        <v>79.77000000000001</v>
      </c>
      <c r="G104">
        <f>'Monthly Data'!DJ104</f>
        <v>31</v>
      </c>
      <c r="H104">
        <f>'Monthly Data'!DM104</f>
        <v>0.5</v>
      </c>
      <c r="I104" s="61">
        <f>'Monthly Data'!O104</f>
        <v>456.6</v>
      </c>
      <c r="K104" s="6">
        <f t="shared" si="30"/>
        <v>-4408850.8039945997</v>
      </c>
      <c r="L104" s="6">
        <f t="shared" ca="1" si="31"/>
        <v>20200.264881546082</v>
      </c>
      <c r="M104" s="6">
        <f t="shared" ca="1" si="32"/>
        <v>1737051.0756564008</v>
      </c>
      <c r="N104" s="6">
        <f t="shared" si="33"/>
        <v>16911066.870676506</v>
      </c>
      <c r="O104" s="6">
        <f t="shared" si="34"/>
        <v>-1785953.88645546</v>
      </c>
      <c r="P104" s="6">
        <f t="shared" si="35"/>
        <v>7050604.2620435422</v>
      </c>
      <c r="Q104" s="6">
        <f t="shared" ca="1" si="36"/>
        <v>19524117.782807935</v>
      </c>
    </row>
    <row r="105" spans="1:17" x14ac:dyDescent="0.25">
      <c r="A105" s="208">
        <v>44409</v>
      </c>
      <c r="B105">
        <f t="shared" si="18"/>
        <v>8</v>
      </c>
      <c r="C105">
        <f t="shared" si="19"/>
        <v>2021</v>
      </c>
      <c r="D105" s="6">
        <f>'Monthly Data'!M105</f>
        <v>19738012.036311597</v>
      </c>
      <c r="E105" s="7">
        <f t="shared" ca="1" si="29"/>
        <v>5.9399999999999995</v>
      </c>
      <c r="F105" s="7">
        <f t="shared" ca="1" si="29"/>
        <v>61.306000000000004</v>
      </c>
      <c r="G105">
        <f>'Monthly Data'!DJ105</f>
        <v>31</v>
      </c>
      <c r="H105">
        <f>'Monthly Data'!DM105</f>
        <v>0.5</v>
      </c>
      <c r="I105" s="61">
        <f>'Monthly Data'!O105</f>
        <v>446.2</v>
      </c>
      <c r="K105" s="6">
        <f t="shared" si="30"/>
        <v>-4408850.8039945997</v>
      </c>
      <c r="L105" s="6">
        <f t="shared" ca="1" si="31"/>
        <v>52858.842905895908</v>
      </c>
      <c r="M105" s="6">
        <f t="shared" ca="1" si="32"/>
        <v>1334983.7438158619</v>
      </c>
      <c r="N105" s="6">
        <f t="shared" si="33"/>
        <v>16911066.870676506</v>
      </c>
      <c r="O105" s="6">
        <f t="shared" si="34"/>
        <v>-1785953.88645546</v>
      </c>
      <c r="P105" s="6">
        <f t="shared" si="35"/>
        <v>6890012.3121415423</v>
      </c>
      <c r="Q105" s="6">
        <f t="shared" ca="1" si="36"/>
        <v>18994117.079089746</v>
      </c>
    </row>
    <row r="106" spans="1:17" x14ac:dyDescent="0.25">
      <c r="A106" s="208">
        <v>44440</v>
      </c>
      <c r="B106">
        <f t="shared" si="18"/>
        <v>9</v>
      </c>
      <c r="C106">
        <f t="shared" si="19"/>
        <v>2021</v>
      </c>
      <c r="D106" s="6">
        <f>'Monthly Data'!M106</f>
        <v>18324048.476311591</v>
      </c>
      <c r="E106" s="7">
        <f t="shared" ca="1" si="29"/>
        <v>65.792000000000002</v>
      </c>
      <c r="F106" s="7">
        <f t="shared" ca="1" si="29"/>
        <v>13.288</v>
      </c>
      <c r="G106">
        <f>'Monthly Data'!DJ106</f>
        <v>30</v>
      </c>
      <c r="H106">
        <f>'Monthly Data'!DM106</f>
        <v>0.5</v>
      </c>
      <c r="I106" s="61">
        <f>'Monthly Data'!O106</f>
        <v>437</v>
      </c>
      <c r="K106" s="6">
        <f t="shared" si="30"/>
        <v>-4408850.8039945997</v>
      </c>
      <c r="L106" s="6">
        <f t="shared" ca="1" si="31"/>
        <v>585469.5273509603</v>
      </c>
      <c r="M106" s="6">
        <f t="shared" ca="1" si="32"/>
        <v>289356.08240343799</v>
      </c>
      <c r="N106" s="6">
        <f t="shared" si="33"/>
        <v>16365548.58452565</v>
      </c>
      <c r="O106" s="6">
        <f t="shared" si="34"/>
        <v>-1785953.88645546</v>
      </c>
      <c r="P106" s="6">
        <f t="shared" si="35"/>
        <v>6747950.2026128508</v>
      </c>
      <c r="Q106" s="6">
        <f t="shared" ca="1" si="36"/>
        <v>17793519.70644284</v>
      </c>
    </row>
    <row r="107" spans="1:17" x14ac:dyDescent="0.25">
      <c r="A107" s="208">
        <v>44470</v>
      </c>
      <c r="B107">
        <f t="shared" si="18"/>
        <v>10</v>
      </c>
      <c r="C107">
        <f t="shared" si="19"/>
        <v>2021</v>
      </c>
      <c r="D107" s="6">
        <f>'Monthly Data'!M107</f>
        <v>19111659.566311598</v>
      </c>
      <c r="E107" s="7">
        <f t="shared" ca="1" si="29"/>
        <v>253.88899999999998</v>
      </c>
      <c r="F107" s="7">
        <f t="shared" ca="1" si="29"/>
        <v>0.25</v>
      </c>
      <c r="G107">
        <f>'Monthly Data'!DJ107</f>
        <v>31</v>
      </c>
      <c r="H107">
        <f>'Monthly Data'!DM107</f>
        <v>0.5</v>
      </c>
      <c r="I107" s="61">
        <f>'Monthly Data'!O107</f>
        <v>422.6</v>
      </c>
      <c r="K107" s="6">
        <f t="shared" si="30"/>
        <v>-4408850.8039945997</v>
      </c>
      <c r="L107" s="6">
        <f t="shared" ca="1" si="31"/>
        <v>2259306.1896523582</v>
      </c>
      <c r="M107" s="6">
        <f t="shared" ca="1" si="32"/>
        <v>5443.9359272170004</v>
      </c>
      <c r="N107" s="6">
        <f t="shared" si="33"/>
        <v>16911066.870676506</v>
      </c>
      <c r="O107" s="6">
        <f t="shared" si="34"/>
        <v>-1785953.88645546</v>
      </c>
      <c r="P107" s="6">
        <f t="shared" si="35"/>
        <v>6525592.1181331603</v>
      </c>
      <c r="Q107" s="6">
        <f t="shared" ca="1" si="36"/>
        <v>19506604.423939183</v>
      </c>
    </row>
    <row r="108" spans="1:17" x14ac:dyDescent="0.25">
      <c r="A108" s="208">
        <v>44501</v>
      </c>
      <c r="B108">
        <f t="shared" si="18"/>
        <v>11</v>
      </c>
      <c r="C108">
        <f t="shared" si="19"/>
        <v>2021</v>
      </c>
      <c r="D108" s="6">
        <f>'Monthly Data'!M108</f>
        <v>21248375.836311597</v>
      </c>
      <c r="E108" s="7">
        <f t="shared" ca="1" si="29"/>
        <v>481.9380000000001</v>
      </c>
      <c r="F108" s="7">
        <f t="shared" ca="1" si="29"/>
        <v>0</v>
      </c>
      <c r="G108">
        <f>'Monthly Data'!DJ108</f>
        <v>30</v>
      </c>
      <c r="H108">
        <f>'Monthly Data'!DM108</f>
        <v>0.5</v>
      </c>
      <c r="I108" s="61">
        <f>'Monthly Data'!O108</f>
        <v>421.2</v>
      </c>
      <c r="K108" s="6">
        <f t="shared" si="30"/>
        <v>-4408850.8039945997</v>
      </c>
      <c r="L108" s="6">
        <f t="shared" ca="1" si="31"/>
        <v>4288667.513868968</v>
      </c>
      <c r="M108" s="6">
        <f t="shared" ca="1" si="32"/>
        <v>0</v>
      </c>
      <c r="N108" s="6">
        <f t="shared" si="33"/>
        <v>16365548.58452565</v>
      </c>
      <c r="O108" s="6">
        <f t="shared" si="34"/>
        <v>-1785953.88645546</v>
      </c>
      <c r="P108" s="6">
        <f t="shared" si="35"/>
        <v>6503973.9710309673</v>
      </c>
      <c r="Q108" s="6">
        <f t="shared" ca="1" si="36"/>
        <v>20963385.378975525</v>
      </c>
    </row>
    <row r="109" spans="1:17" x14ac:dyDescent="0.25">
      <c r="A109" s="208">
        <v>44531</v>
      </c>
      <c r="B109">
        <f t="shared" si="18"/>
        <v>12</v>
      </c>
      <c r="C109">
        <f t="shared" si="19"/>
        <v>2021</v>
      </c>
      <c r="D109" s="6">
        <f>'Monthly Data'!M109</f>
        <v>24143852.146311585</v>
      </c>
      <c r="E109" s="7">
        <f t="shared" ca="1" si="29"/>
        <v>721.0150000000001</v>
      </c>
      <c r="F109" s="7">
        <f t="shared" ca="1" si="29"/>
        <v>0</v>
      </c>
      <c r="G109">
        <f>'Monthly Data'!DJ109</f>
        <v>31</v>
      </c>
      <c r="H109">
        <f>'Monthly Data'!DM109</f>
        <v>0.5</v>
      </c>
      <c r="I109" s="61">
        <f>'Monthly Data'!O109</f>
        <v>419.6</v>
      </c>
      <c r="J109" t="str">
        <f>'TB Res Normalized Monthly'!L109</f>
        <v>COVID</v>
      </c>
      <c r="K109" s="6">
        <f t="shared" si="30"/>
        <v>-4408850.8039945997</v>
      </c>
      <c r="L109" s="6">
        <f t="shared" ca="1" si="31"/>
        <v>6416164.7504704632</v>
      </c>
      <c r="M109" s="6">
        <f t="shared" ca="1" si="32"/>
        <v>0</v>
      </c>
      <c r="N109" s="6">
        <f t="shared" si="33"/>
        <v>16911066.870676506</v>
      </c>
      <c r="O109" s="6">
        <f t="shared" si="34"/>
        <v>-1785953.88645546</v>
      </c>
      <c r="P109" s="6">
        <f t="shared" si="35"/>
        <v>6479267.5171998907</v>
      </c>
      <c r="Q109" s="6">
        <f t="shared" ca="1" si="36"/>
        <v>23611694.447896801</v>
      </c>
    </row>
    <row r="110" spans="1:17" x14ac:dyDescent="0.25">
      <c r="A110" s="208">
        <v>44562</v>
      </c>
      <c r="B110">
        <f t="shared" si="18"/>
        <v>1</v>
      </c>
      <c r="C110">
        <f t="shared" si="19"/>
        <v>2022</v>
      </c>
      <c r="D110" s="6">
        <f>'Monthly Data'!M110</f>
        <v>26441921.561629042</v>
      </c>
      <c r="E110" s="7">
        <f t="shared" ca="1" si="29"/>
        <v>837.61799999999982</v>
      </c>
      <c r="F110" s="7">
        <f t="shared" ca="1" si="29"/>
        <v>0</v>
      </c>
      <c r="G110">
        <f>'Monthly Data'!DJ110</f>
        <v>31</v>
      </c>
      <c r="H110">
        <f>$H$109*J110</f>
        <v>0.25</v>
      </c>
      <c r="I110" s="61">
        <f>'Monthly Data'!O110</f>
        <v>419.6</v>
      </c>
      <c r="J110">
        <f>'TB Res Normalized Monthly'!L110</f>
        <v>0.5</v>
      </c>
      <c r="K110" s="6">
        <f t="shared" si="30"/>
        <v>-4408850.8039945997</v>
      </c>
      <c r="L110" s="6">
        <f t="shared" ca="1" si="31"/>
        <v>7453790.9557492789</v>
      </c>
      <c r="M110" s="6">
        <f t="shared" ca="1" si="32"/>
        <v>0</v>
      </c>
      <c r="N110" s="6">
        <f t="shared" si="33"/>
        <v>16911066.870676506</v>
      </c>
      <c r="O110" s="6">
        <f t="shared" si="34"/>
        <v>-892976.94322772999</v>
      </c>
      <c r="P110" s="6">
        <f t="shared" si="35"/>
        <v>6479267.5171998907</v>
      </c>
      <c r="Q110" s="6">
        <f t="shared" ca="1" si="36"/>
        <v>25542297.596403345</v>
      </c>
    </row>
    <row r="111" spans="1:17" x14ac:dyDescent="0.25">
      <c r="A111" s="208">
        <v>44593</v>
      </c>
      <c r="B111">
        <f t="shared" si="18"/>
        <v>2</v>
      </c>
      <c r="C111">
        <f t="shared" si="19"/>
        <v>2022</v>
      </c>
      <c r="D111" s="6">
        <f>'Monthly Data'!M111</f>
        <v>23929958.561629042</v>
      </c>
      <c r="E111" s="7">
        <f t="shared" ca="1" si="29"/>
        <v>788.83799999999997</v>
      </c>
      <c r="F111" s="7">
        <f t="shared" ca="1" si="29"/>
        <v>0</v>
      </c>
      <c r="G111">
        <f>'Monthly Data'!DJ111</f>
        <v>28</v>
      </c>
      <c r="H111">
        <f t="shared" ref="H111:H145" si="37">$H$109*J111</f>
        <v>0.25</v>
      </c>
      <c r="I111" s="61">
        <f>'Monthly Data'!O111</f>
        <v>420</v>
      </c>
      <c r="J111">
        <f>'TB Res Normalized Monthly'!L111</f>
        <v>0.5</v>
      </c>
      <c r="K111" s="6">
        <f t="shared" si="30"/>
        <v>-4408850.8039945997</v>
      </c>
      <c r="L111" s="6">
        <f t="shared" ca="1" si="31"/>
        <v>7019707.7306735897</v>
      </c>
      <c r="M111" s="6">
        <f t="shared" ca="1" si="32"/>
        <v>0</v>
      </c>
      <c r="N111" s="6">
        <f t="shared" si="33"/>
        <v>15274512.01222394</v>
      </c>
      <c r="O111" s="6">
        <f t="shared" si="34"/>
        <v>-892976.94322772999</v>
      </c>
      <c r="P111" s="6">
        <f t="shared" si="35"/>
        <v>6485444.1306576598</v>
      </c>
      <c r="Q111" s="6">
        <f t="shared" ca="1" si="36"/>
        <v>23477836.126332857</v>
      </c>
    </row>
    <row r="112" spans="1:17" x14ac:dyDescent="0.25">
      <c r="A112" s="208">
        <v>44621</v>
      </c>
      <c r="B112">
        <f t="shared" si="18"/>
        <v>3</v>
      </c>
      <c r="C112">
        <f t="shared" si="19"/>
        <v>2022</v>
      </c>
      <c r="D112" s="6">
        <f>'Monthly Data'!M112</f>
        <v>23582756.561629042</v>
      </c>
      <c r="E112" s="7">
        <f t="shared" ca="1" si="29"/>
        <v>598.91799999999989</v>
      </c>
      <c r="F112" s="7">
        <f t="shared" ca="1" si="29"/>
        <v>0</v>
      </c>
      <c r="G112">
        <f>'Monthly Data'!DJ112</f>
        <v>31</v>
      </c>
      <c r="H112">
        <f t="shared" si="37"/>
        <v>0.25</v>
      </c>
      <c r="I112" s="61">
        <f>'Monthly Data'!O112</f>
        <v>419.8</v>
      </c>
      <c r="J112">
        <f>'TB Res Normalized Monthly'!L112</f>
        <v>0.5</v>
      </c>
      <c r="K112" s="6">
        <f t="shared" si="30"/>
        <v>-4408850.8039945997</v>
      </c>
      <c r="L112" s="6">
        <f t="shared" ca="1" si="31"/>
        <v>5329648.5649012402</v>
      </c>
      <c r="M112" s="6">
        <f t="shared" ca="1" si="32"/>
        <v>0</v>
      </c>
      <c r="N112" s="6">
        <f t="shared" si="33"/>
        <v>16911066.870676506</v>
      </c>
      <c r="O112" s="6">
        <f t="shared" si="34"/>
        <v>-892976.94322772999</v>
      </c>
      <c r="P112" s="6">
        <f t="shared" si="35"/>
        <v>6482355.8239287753</v>
      </c>
      <c r="Q112" s="6">
        <f t="shared" ca="1" si="36"/>
        <v>23421243.512284189</v>
      </c>
    </row>
    <row r="113" spans="1:17" x14ac:dyDescent="0.25">
      <c r="A113" s="208">
        <v>44652</v>
      </c>
      <c r="B113">
        <f t="shared" si="18"/>
        <v>4</v>
      </c>
      <c r="C113">
        <f t="shared" si="19"/>
        <v>2022</v>
      </c>
      <c r="D113" s="6">
        <f>'Monthly Data'!M113</f>
        <v>21001005.561629042</v>
      </c>
      <c r="E113" s="7">
        <f t="shared" ca="1" si="29"/>
        <v>375.56100000000004</v>
      </c>
      <c r="F113" s="7">
        <f t="shared" ca="1" si="29"/>
        <v>0</v>
      </c>
      <c r="G113">
        <f>'Monthly Data'!DJ113</f>
        <v>30</v>
      </c>
      <c r="H113">
        <f t="shared" si="37"/>
        <v>0.25</v>
      </c>
      <c r="I113" s="61">
        <f>'Monthly Data'!O113</f>
        <v>420</v>
      </c>
      <c r="J113">
        <f>'TB Res Normalized Monthly'!L113</f>
        <v>0.5</v>
      </c>
      <c r="K113" s="6">
        <f t="shared" si="30"/>
        <v>-4408850.8039945997</v>
      </c>
      <c r="L113" s="6">
        <f t="shared" ca="1" si="31"/>
        <v>3342040.3873032285</v>
      </c>
      <c r="M113" s="6">
        <f t="shared" ca="1" si="32"/>
        <v>0</v>
      </c>
      <c r="N113" s="6">
        <f t="shared" si="33"/>
        <v>16365548.58452565</v>
      </c>
      <c r="O113" s="6">
        <f t="shared" si="34"/>
        <v>-892976.94322772999</v>
      </c>
      <c r="P113" s="6">
        <f t="shared" si="35"/>
        <v>6485444.1306576598</v>
      </c>
      <c r="Q113" s="6">
        <f t="shared" ca="1" si="36"/>
        <v>20891205.355264209</v>
      </c>
    </row>
    <row r="114" spans="1:17" x14ac:dyDescent="0.25">
      <c r="A114" s="208">
        <v>44682</v>
      </c>
      <c r="B114">
        <f t="shared" si="18"/>
        <v>5</v>
      </c>
      <c r="C114">
        <f t="shared" si="19"/>
        <v>2022</v>
      </c>
      <c r="D114" s="6">
        <f>'Monthly Data'!M114</f>
        <v>19307186.561629042</v>
      </c>
      <c r="E114" s="7">
        <f t="shared" ref="E114:F133" ca="1" si="38">E102</f>
        <v>165.202</v>
      </c>
      <c r="F114" s="7">
        <f t="shared" ca="1" si="38"/>
        <v>2.7889999999999997</v>
      </c>
      <c r="G114">
        <f>'Monthly Data'!DJ114</f>
        <v>31</v>
      </c>
      <c r="H114">
        <f t="shared" si="37"/>
        <v>0.25</v>
      </c>
      <c r="I114" s="61">
        <f>'Monthly Data'!O114</f>
        <v>423</v>
      </c>
      <c r="J114">
        <f>'TB Res Normalized Monthly'!L114</f>
        <v>0.5</v>
      </c>
      <c r="K114" s="6">
        <f t="shared" si="30"/>
        <v>-4408850.8039945997</v>
      </c>
      <c r="L114" s="6">
        <f t="shared" ca="1" si="31"/>
        <v>1470098.7484410466</v>
      </c>
      <c r="M114" s="6">
        <f t="shared" ca="1" si="32"/>
        <v>60732.549204032854</v>
      </c>
      <c r="N114" s="6">
        <f t="shared" si="33"/>
        <v>16911066.870676506</v>
      </c>
      <c r="O114" s="6">
        <f t="shared" si="34"/>
        <v>-892976.94322772999</v>
      </c>
      <c r="P114" s="6">
        <f t="shared" si="35"/>
        <v>6531768.7315909285</v>
      </c>
      <c r="Q114" s="6">
        <f t="shared" ca="1" si="36"/>
        <v>19671839.152690183</v>
      </c>
    </row>
    <row r="115" spans="1:17" x14ac:dyDescent="0.25">
      <c r="A115" s="208">
        <v>44713</v>
      </c>
      <c r="B115">
        <f t="shared" si="18"/>
        <v>6</v>
      </c>
      <c r="C115">
        <f t="shared" si="19"/>
        <v>2022</v>
      </c>
      <c r="D115" s="6">
        <f>'Monthly Data'!M115</f>
        <v>18860165.561629042</v>
      </c>
      <c r="E115" s="7">
        <f t="shared" ca="1" si="38"/>
        <v>32.520000000000003</v>
      </c>
      <c r="F115" s="7">
        <f t="shared" ca="1" si="38"/>
        <v>24.911999999999999</v>
      </c>
      <c r="G115">
        <f>'Monthly Data'!DJ115</f>
        <v>30</v>
      </c>
      <c r="H115">
        <f t="shared" si="37"/>
        <v>0.25</v>
      </c>
      <c r="I115" s="61">
        <f>'Monthly Data'!O115</f>
        <v>422.6</v>
      </c>
      <c r="J115">
        <f>'TB Res Normalized Monthly'!L115</f>
        <v>0.5</v>
      </c>
      <c r="K115" s="6">
        <f t="shared" si="30"/>
        <v>-4408850.8039945997</v>
      </c>
      <c r="L115" s="6">
        <f t="shared" ca="1" si="31"/>
        <v>289388.81671712716</v>
      </c>
      <c r="M115" s="6">
        <f t="shared" ca="1" si="32"/>
        <v>542477.32727531961</v>
      </c>
      <c r="N115" s="6">
        <f t="shared" si="33"/>
        <v>16365548.58452565</v>
      </c>
      <c r="O115" s="6">
        <f t="shared" si="34"/>
        <v>-892976.94322772999</v>
      </c>
      <c r="P115" s="6">
        <f t="shared" si="35"/>
        <v>6525592.1181331603</v>
      </c>
      <c r="Q115" s="6">
        <f t="shared" ca="1" si="36"/>
        <v>18421179.099428926</v>
      </c>
    </row>
    <row r="116" spans="1:17" x14ac:dyDescent="0.25">
      <c r="A116" s="208">
        <v>44743</v>
      </c>
      <c r="B116">
        <f t="shared" si="18"/>
        <v>7</v>
      </c>
      <c r="C116">
        <f t="shared" si="19"/>
        <v>2022</v>
      </c>
      <c r="D116" s="6">
        <f>'Monthly Data'!M116</f>
        <v>19961359.561629042</v>
      </c>
      <c r="E116" s="7">
        <f t="shared" ca="1" si="38"/>
        <v>2.27</v>
      </c>
      <c r="F116" s="7">
        <f t="shared" ca="1" si="38"/>
        <v>79.77000000000001</v>
      </c>
      <c r="G116">
        <f>'Monthly Data'!DJ116</f>
        <v>31</v>
      </c>
      <c r="H116">
        <f t="shared" si="37"/>
        <v>0.25</v>
      </c>
      <c r="I116" s="61">
        <f>'Monthly Data'!O116</f>
        <v>421.4</v>
      </c>
      <c r="J116">
        <f>'TB Res Normalized Monthly'!L116</f>
        <v>0.5</v>
      </c>
      <c r="K116" s="6">
        <f t="shared" si="30"/>
        <v>-4408850.8039945997</v>
      </c>
      <c r="L116" s="6">
        <f t="shared" ca="1" si="31"/>
        <v>20200.264881546082</v>
      </c>
      <c r="M116" s="6">
        <f t="shared" ca="1" si="32"/>
        <v>1737051.0756564008</v>
      </c>
      <c r="N116" s="6">
        <f t="shared" si="33"/>
        <v>16911066.870676506</v>
      </c>
      <c r="O116" s="6">
        <f t="shared" si="34"/>
        <v>-892976.94322772999</v>
      </c>
      <c r="P116" s="6">
        <f t="shared" si="35"/>
        <v>6507062.2777598519</v>
      </c>
      <c r="Q116" s="6">
        <f t="shared" ca="1" si="36"/>
        <v>19873552.741751976</v>
      </c>
    </row>
    <row r="117" spans="1:17" x14ac:dyDescent="0.25">
      <c r="A117" s="208">
        <v>44774</v>
      </c>
      <c r="B117">
        <f t="shared" si="18"/>
        <v>8</v>
      </c>
      <c r="C117">
        <f t="shared" si="19"/>
        <v>2022</v>
      </c>
      <c r="D117" s="6">
        <f>'Monthly Data'!M117</f>
        <v>20175951.561629042</v>
      </c>
      <c r="E117" s="7">
        <f t="shared" ca="1" si="38"/>
        <v>5.9399999999999995</v>
      </c>
      <c r="F117" s="7">
        <f t="shared" ca="1" si="38"/>
        <v>61.306000000000004</v>
      </c>
      <c r="G117">
        <f>'Monthly Data'!DJ117</f>
        <v>31</v>
      </c>
      <c r="H117">
        <f t="shared" si="37"/>
        <v>0.25</v>
      </c>
      <c r="I117" s="61">
        <f>'Monthly Data'!O117</f>
        <v>421.2</v>
      </c>
      <c r="J117">
        <f>'TB Res Normalized Monthly'!L117</f>
        <v>0.5</v>
      </c>
      <c r="K117" s="6">
        <f t="shared" si="30"/>
        <v>-4408850.8039945997</v>
      </c>
      <c r="L117" s="6">
        <f t="shared" ca="1" si="31"/>
        <v>52858.842905895908</v>
      </c>
      <c r="M117" s="6">
        <f t="shared" ca="1" si="32"/>
        <v>1334983.7438158619</v>
      </c>
      <c r="N117" s="6">
        <f t="shared" si="33"/>
        <v>16911066.870676506</v>
      </c>
      <c r="O117" s="6">
        <f t="shared" si="34"/>
        <v>-892976.94322772999</v>
      </c>
      <c r="P117" s="6">
        <f t="shared" si="35"/>
        <v>6503973.9710309673</v>
      </c>
      <c r="Q117" s="6">
        <f t="shared" ca="1" si="36"/>
        <v>19501055.681206901</v>
      </c>
    </row>
    <row r="118" spans="1:17" x14ac:dyDescent="0.25">
      <c r="A118" s="208">
        <v>44805</v>
      </c>
      <c r="B118">
        <f>MONTH(A118)</f>
        <v>9</v>
      </c>
      <c r="C118">
        <f>YEAR(A118)</f>
        <v>2022</v>
      </c>
      <c r="D118" s="6">
        <f>'Monthly Data'!M118</f>
        <v>18747957.561629042</v>
      </c>
      <c r="E118" s="7">
        <f t="shared" ca="1" si="38"/>
        <v>65.792000000000002</v>
      </c>
      <c r="F118" s="7">
        <f t="shared" ca="1" si="38"/>
        <v>13.288</v>
      </c>
      <c r="G118">
        <f>'Monthly Data'!DJ118</f>
        <v>30</v>
      </c>
      <c r="H118">
        <f t="shared" si="37"/>
        <v>0.25</v>
      </c>
      <c r="I118" s="61">
        <f>'Monthly Data'!O118</f>
        <v>420.8</v>
      </c>
      <c r="J118">
        <f>'TB Res Normalized Monthly'!L118</f>
        <v>0.5</v>
      </c>
      <c r="K118" s="6">
        <f t="shared" si="30"/>
        <v>-4408850.8039945997</v>
      </c>
      <c r="L118" s="6">
        <f t="shared" ca="1" si="31"/>
        <v>585469.5273509603</v>
      </c>
      <c r="M118" s="6">
        <f t="shared" ca="1" si="32"/>
        <v>289356.08240343799</v>
      </c>
      <c r="N118" s="6">
        <f t="shared" si="33"/>
        <v>16365548.58452565</v>
      </c>
      <c r="O118" s="6">
        <f t="shared" si="34"/>
        <v>-892976.94322772999</v>
      </c>
      <c r="P118" s="6">
        <f t="shared" si="35"/>
        <v>6497797.3575731982</v>
      </c>
      <c r="Q118" s="6">
        <f t="shared" ca="1" si="36"/>
        <v>18436343.804630917</v>
      </c>
    </row>
    <row r="119" spans="1:17" x14ac:dyDescent="0.25">
      <c r="A119" s="208">
        <v>44835</v>
      </c>
      <c r="B119">
        <f>MONTH(A119)</f>
        <v>10</v>
      </c>
      <c r="C119">
        <f>YEAR(A119)</f>
        <v>2022</v>
      </c>
      <c r="D119" s="6">
        <f>'Monthly Data'!M119</f>
        <v>19696312.561629042</v>
      </c>
      <c r="E119" s="7">
        <f t="shared" ca="1" si="38"/>
        <v>253.88899999999998</v>
      </c>
      <c r="F119" s="7">
        <f t="shared" ca="1" si="38"/>
        <v>0.25</v>
      </c>
      <c r="G119">
        <f>'Monthly Data'!DJ119</f>
        <v>31</v>
      </c>
      <c r="H119">
        <f t="shared" si="37"/>
        <v>0.25</v>
      </c>
      <c r="I119" s="61">
        <f>'Monthly Data'!O119</f>
        <v>416.8</v>
      </c>
      <c r="J119">
        <f>'TB Res Normalized Monthly'!L119</f>
        <v>0.5</v>
      </c>
      <c r="K119" s="6">
        <f t="shared" si="30"/>
        <v>-4408850.8039945997</v>
      </c>
      <c r="L119" s="6">
        <f t="shared" ca="1" si="31"/>
        <v>2259306.1896523582</v>
      </c>
      <c r="M119" s="6">
        <f t="shared" ca="1" si="32"/>
        <v>5443.9359272170004</v>
      </c>
      <c r="N119" s="6">
        <f t="shared" si="33"/>
        <v>16911066.870676506</v>
      </c>
      <c r="O119" s="6">
        <f t="shared" si="34"/>
        <v>-892976.94322772999</v>
      </c>
      <c r="P119" s="6">
        <f t="shared" si="35"/>
        <v>6436031.2229955066</v>
      </c>
      <c r="Q119" s="6">
        <f t="shared" ca="1" si="36"/>
        <v>20310020.472029258</v>
      </c>
    </row>
    <row r="120" spans="1:17" x14ac:dyDescent="0.25">
      <c r="A120" s="208">
        <v>44866</v>
      </c>
      <c r="B120">
        <f>MONTH(A120)</f>
        <v>11</v>
      </c>
      <c r="C120">
        <f>YEAR(A120)</f>
        <v>2022</v>
      </c>
      <c r="D120" s="6">
        <f>'Monthly Data'!M120</f>
        <v>21430850.561629042</v>
      </c>
      <c r="E120" s="7">
        <f t="shared" ca="1" si="38"/>
        <v>481.9380000000001</v>
      </c>
      <c r="F120" s="7">
        <f t="shared" ca="1" si="38"/>
        <v>0</v>
      </c>
      <c r="G120">
        <f>'Monthly Data'!DJ120</f>
        <v>30</v>
      </c>
      <c r="H120">
        <f t="shared" si="37"/>
        <v>0.25</v>
      </c>
      <c r="I120" s="61">
        <f>'Monthly Data'!O120</f>
        <v>417.2</v>
      </c>
      <c r="J120">
        <f>'TB Res Normalized Monthly'!L120</f>
        <v>0.5</v>
      </c>
      <c r="K120" s="6">
        <f t="shared" si="30"/>
        <v>-4408850.8039945997</v>
      </c>
      <c r="L120" s="6">
        <f t="shared" ca="1" si="31"/>
        <v>4288667.513868968</v>
      </c>
      <c r="M120" s="6">
        <f t="shared" ca="1" si="32"/>
        <v>0</v>
      </c>
      <c r="N120" s="6">
        <f t="shared" si="33"/>
        <v>16365548.58452565</v>
      </c>
      <c r="O120" s="6">
        <f t="shared" si="34"/>
        <v>-892976.94322772999</v>
      </c>
      <c r="P120" s="6">
        <f t="shared" si="35"/>
        <v>6442207.8364532758</v>
      </c>
      <c r="Q120" s="6">
        <f t="shared" ca="1" si="36"/>
        <v>21794596.187625565</v>
      </c>
    </row>
    <row r="121" spans="1:17" x14ac:dyDescent="0.25">
      <c r="A121" s="208">
        <v>44896</v>
      </c>
      <c r="B121">
        <f>MONTH(A121)</f>
        <v>12</v>
      </c>
      <c r="C121">
        <f>YEAR(A121)</f>
        <v>2022</v>
      </c>
      <c r="D121" s="6">
        <f>'Monthly Data'!M121</f>
        <v>24429638.561629042</v>
      </c>
      <c r="E121" s="7">
        <f t="shared" ca="1" si="38"/>
        <v>721.0150000000001</v>
      </c>
      <c r="F121" s="7">
        <f t="shared" ca="1" si="38"/>
        <v>0</v>
      </c>
      <c r="G121">
        <f>'Monthly Data'!DJ121</f>
        <v>31</v>
      </c>
      <c r="H121">
        <f t="shared" si="37"/>
        <v>0.25</v>
      </c>
      <c r="I121" s="61">
        <f>'Monthly Data'!O121</f>
        <v>419</v>
      </c>
      <c r="J121">
        <f>'TB Res Normalized Monthly'!L121</f>
        <v>0.5</v>
      </c>
      <c r="K121" s="6">
        <f t="shared" si="30"/>
        <v>-4408850.8039945997</v>
      </c>
      <c r="L121" s="6">
        <f t="shared" ca="1" si="31"/>
        <v>6416164.7504704632</v>
      </c>
      <c r="M121" s="6">
        <f t="shared" ca="1" si="32"/>
        <v>0</v>
      </c>
      <c r="N121" s="6">
        <f t="shared" si="33"/>
        <v>16911066.870676506</v>
      </c>
      <c r="O121" s="6">
        <f t="shared" si="34"/>
        <v>-892976.94322772999</v>
      </c>
      <c r="P121" s="6">
        <f t="shared" si="35"/>
        <v>6470002.597013237</v>
      </c>
      <c r="Q121" s="6">
        <f t="shared" ca="1" si="36"/>
        <v>24495406.470937878</v>
      </c>
    </row>
    <row r="122" spans="1:17" x14ac:dyDescent="0.25">
      <c r="A122" s="208">
        <v>44927</v>
      </c>
      <c r="B122">
        <f t="shared" ref="B122:B145" si="39">MONTH(A122)</f>
        <v>1</v>
      </c>
      <c r="C122">
        <f t="shared" ref="C122:C145" si="40">YEAR(A122)</f>
        <v>2023</v>
      </c>
      <c r="D122" s="6"/>
      <c r="E122" s="7">
        <f t="shared" ca="1" si="38"/>
        <v>837.61799999999982</v>
      </c>
      <c r="F122" s="7">
        <f t="shared" ca="1" si="38"/>
        <v>0</v>
      </c>
      <c r="G122">
        <f>G74</f>
        <v>31</v>
      </c>
      <c r="H122">
        <f t="shared" si="37"/>
        <v>0.125</v>
      </c>
      <c r="I122" s="61">
        <f>'Connection Count'!K37</f>
        <v>415.58536482261269</v>
      </c>
      <c r="J122">
        <v>0.25</v>
      </c>
      <c r="K122" s="6">
        <f t="shared" si="30"/>
        <v>-4408850.8039945997</v>
      </c>
      <c r="L122" s="6">
        <f t="shared" ca="1" si="31"/>
        <v>7453790.9557492789</v>
      </c>
      <c r="M122" s="6">
        <f t="shared" ca="1" si="32"/>
        <v>0</v>
      </c>
      <c r="N122" s="6">
        <f t="shared" si="33"/>
        <v>16911066.870676506</v>
      </c>
      <c r="O122" s="6">
        <f t="shared" si="34"/>
        <v>-446488.471613865</v>
      </c>
      <c r="P122" s="6">
        <f t="shared" si="35"/>
        <v>6417275.3930381807</v>
      </c>
      <c r="Q122" s="6">
        <f t="shared" ca="1" si="36"/>
        <v>25926793.943855502</v>
      </c>
    </row>
    <row r="123" spans="1:17" x14ac:dyDescent="0.25">
      <c r="A123" s="208">
        <v>44958</v>
      </c>
      <c r="B123">
        <f t="shared" si="39"/>
        <v>2</v>
      </c>
      <c r="C123">
        <f t="shared" si="40"/>
        <v>2023</v>
      </c>
      <c r="D123" s="6"/>
      <c r="E123" s="7">
        <f t="shared" ca="1" si="38"/>
        <v>788.83799999999997</v>
      </c>
      <c r="F123" s="7">
        <f t="shared" ca="1" si="38"/>
        <v>0</v>
      </c>
      <c r="G123">
        <f t="shared" ref="G123:G145" si="41">G75</f>
        <v>28</v>
      </c>
      <c r="H123">
        <f t="shared" si="37"/>
        <v>0.125</v>
      </c>
      <c r="I123" s="61">
        <f>'Connection Count'!K38</f>
        <v>414.89366002243304</v>
      </c>
      <c r="J123">
        <f>J122</f>
        <v>0.25</v>
      </c>
      <c r="K123" s="6">
        <f t="shared" si="30"/>
        <v>-4408850.8039945997</v>
      </c>
      <c r="L123" s="6">
        <f t="shared" ca="1" si="31"/>
        <v>7019707.7306735897</v>
      </c>
      <c r="M123" s="6">
        <f t="shared" ca="1" si="32"/>
        <v>0</v>
      </c>
      <c r="N123" s="6">
        <f t="shared" si="33"/>
        <v>15274512.01222394</v>
      </c>
      <c r="O123" s="6">
        <f t="shared" si="34"/>
        <v>-446488.471613865</v>
      </c>
      <c r="P123" s="6">
        <f t="shared" si="35"/>
        <v>6406594.4100941978</v>
      </c>
      <c r="Q123" s="6">
        <f t="shared" ca="1" si="36"/>
        <v>23845474.877383262</v>
      </c>
    </row>
    <row r="124" spans="1:17" x14ac:dyDescent="0.25">
      <c r="A124" s="208">
        <v>44986</v>
      </c>
      <c r="B124">
        <f t="shared" si="39"/>
        <v>3</v>
      </c>
      <c r="C124">
        <f t="shared" si="40"/>
        <v>2023</v>
      </c>
      <c r="D124" s="6"/>
      <c r="E124" s="7">
        <f t="shared" ca="1" si="38"/>
        <v>598.91799999999989</v>
      </c>
      <c r="F124" s="7">
        <f t="shared" ca="1" si="38"/>
        <v>0</v>
      </c>
      <c r="G124">
        <f t="shared" si="41"/>
        <v>31</v>
      </c>
      <c r="H124">
        <f t="shared" si="37"/>
        <v>0.125</v>
      </c>
      <c r="I124" s="61">
        <f>'Connection Count'!K39</f>
        <v>414.20310650324427</v>
      </c>
      <c r="J124">
        <f t="shared" ref="J124:J133" si="42">J123</f>
        <v>0.25</v>
      </c>
      <c r="K124" s="6">
        <f t="shared" si="30"/>
        <v>-4408850.8039945997</v>
      </c>
      <c r="L124" s="6">
        <f t="shared" ca="1" si="31"/>
        <v>5329648.5649012402</v>
      </c>
      <c r="M124" s="6">
        <f t="shared" ca="1" si="32"/>
        <v>0</v>
      </c>
      <c r="N124" s="6">
        <f t="shared" si="33"/>
        <v>16911066.870676506</v>
      </c>
      <c r="O124" s="6">
        <f t="shared" si="34"/>
        <v>-446488.471613865</v>
      </c>
      <c r="P124" s="6">
        <f t="shared" si="35"/>
        <v>6395931.2046943698</v>
      </c>
      <c r="Q124" s="6">
        <f t="shared" ca="1" si="36"/>
        <v>23781307.364663653</v>
      </c>
    </row>
    <row r="125" spans="1:17" x14ac:dyDescent="0.25">
      <c r="A125" s="208">
        <v>45017</v>
      </c>
      <c r="B125">
        <f t="shared" si="39"/>
        <v>4</v>
      </c>
      <c r="C125">
        <f t="shared" si="40"/>
        <v>2023</v>
      </c>
      <c r="D125" s="6"/>
      <c r="E125" s="7">
        <f t="shared" ca="1" si="38"/>
        <v>375.56100000000004</v>
      </c>
      <c r="F125" s="7">
        <f t="shared" ca="1" si="38"/>
        <v>0</v>
      </c>
      <c r="G125">
        <f t="shared" si="41"/>
        <v>30</v>
      </c>
      <c r="H125">
        <f t="shared" si="37"/>
        <v>0.125</v>
      </c>
      <c r="I125" s="61">
        <f>'Connection Count'!K40</f>
        <v>413.51370234884172</v>
      </c>
      <c r="J125">
        <f t="shared" si="42"/>
        <v>0.25</v>
      </c>
      <c r="K125" s="6">
        <f t="shared" si="30"/>
        <v>-4408850.8039945997</v>
      </c>
      <c r="L125" s="6">
        <f t="shared" ca="1" si="31"/>
        <v>3342040.3873032285</v>
      </c>
      <c r="M125" s="6">
        <f t="shared" ca="1" si="32"/>
        <v>0</v>
      </c>
      <c r="N125" s="6">
        <f t="shared" si="33"/>
        <v>16365548.58452565</v>
      </c>
      <c r="O125" s="6">
        <f t="shared" si="34"/>
        <v>-446488.471613865</v>
      </c>
      <c r="P125" s="6">
        <f t="shared" si="35"/>
        <v>6385285.7472495576</v>
      </c>
      <c r="Q125" s="6">
        <f t="shared" ca="1" si="36"/>
        <v>21237535.443469971</v>
      </c>
    </row>
    <row r="126" spans="1:17" x14ac:dyDescent="0.25">
      <c r="A126" s="208">
        <v>45047</v>
      </c>
      <c r="B126">
        <f t="shared" si="39"/>
        <v>5</v>
      </c>
      <c r="C126">
        <f t="shared" si="40"/>
        <v>2023</v>
      </c>
      <c r="D126" s="6"/>
      <c r="E126" s="7">
        <f t="shared" ca="1" si="38"/>
        <v>165.202</v>
      </c>
      <c r="F126" s="7">
        <f t="shared" ca="1" si="38"/>
        <v>2.7889999999999997</v>
      </c>
      <c r="G126">
        <f t="shared" si="41"/>
        <v>31</v>
      </c>
      <c r="H126">
        <f t="shared" si="37"/>
        <v>0.125</v>
      </c>
      <c r="I126" s="61">
        <f>'Connection Count'!K41</f>
        <v>412.82544564621014</v>
      </c>
      <c r="J126">
        <f t="shared" si="42"/>
        <v>0.25</v>
      </c>
      <c r="K126" s="6">
        <f t="shared" si="30"/>
        <v>-4408850.8039945997</v>
      </c>
      <c r="L126" s="6">
        <f t="shared" ca="1" si="31"/>
        <v>1470098.7484410466</v>
      </c>
      <c r="M126" s="6">
        <f t="shared" ca="1" si="32"/>
        <v>60732.549204032854</v>
      </c>
      <c r="N126" s="6">
        <f t="shared" si="33"/>
        <v>16911066.870676506</v>
      </c>
      <c r="O126" s="6">
        <f t="shared" si="34"/>
        <v>-446488.471613865</v>
      </c>
      <c r="P126" s="6">
        <f t="shared" si="35"/>
        <v>6374658.0082198726</v>
      </c>
      <c r="Q126" s="6">
        <f t="shared" ca="1" si="36"/>
        <v>19961216.900932994</v>
      </c>
    </row>
    <row r="127" spans="1:17" x14ac:dyDescent="0.25">
      <c r="A127" s="208">
        <v>45078</v>
      </c>
      <c r="B127">
        <f t="shared" si="39"/>
        <v>6</v>
      </c>
      <c r="C127">
        <f t="shared" si="40"/>
        <v>2023</v>
      </c>
      <c r="D127" s="6"/>
      <c r="E127" s="7">
        <f t="shared" ca="1" si="38"/>
        <v>32.520000000000003</v>
      </c>
      <c r="F127" s="7">
        <f t="shared" ca="1" si="38"/>
        <v>24.911999999999999</v>
      </c>
      <c r="G127">
        <f t="shared" si="41"/>
        <v>30</v>
      </c>
      <c r="H127">
        <f t="shared" si="37"/>
        <v>0.125</v>
      </c>
      <c r="I127" s="61">
        <f>'Connection Count'!K42</f>
        <v>412.13833448551839</v>
      </c>
      <c r="J127">
        <f t="shared" si="42"/>
        <v>0.25</v>
      </c>
      <c r="K127" s="6">
        <f t="shared" si="30"/>
        <v>-4408850.8039945997</v>
      </c>
      <c r="L127" s="6">
        <f t="shared" ca="1" si="31"/>
        <v>289388.81671712716</v>
      </c>
      <c r="M127" s="6">
        <f t="shared" ca="1" si="32"/>
        <v>542477.32727531961</v>
      </c>
      <c r="N127" s="6">
        <f t="shared" si="33"/>
        <v>16365548.58452565</v>
      </c>
      <c r="O127" s="6">
        <f t="shared" si="34"/>
        <v>-446488.471613865</v>
      </c>
      <c r="P127" s="6">
        <f t="shared" si="35"/>
        <v>6364047.9581145924</v>
      </c>
      <c r="Q127" s="6">
        <f t="shared" ca="1" si="36"/>
        <v>18706123.411024224</v>
      </c>
    </row>
    <row r="128" spans="1:17" x14ac:dyDescent="0.25">
      <c r="A128" s="208">
        <v>45108</v>
      </c>
      <c r="B128">
        <f t="shared" si="39"/>
        <v>7</v>
      </c>
      <c r="C128">
        <f t="shared" si="40"/>
        <v>2023</v>
      </c>
      <c r="D128" s="6"/>
      <c r="E128" s="7">
        <f t="shared" ca="1" si="38"/>
        <v>2.27</v>
      </c>
      <c r="F128" s="7">
        <f t="shared" ca="1" si="38"/>
        <v>79.77000000000001</v>
      </c>
      <c r="G128">
        <f t="shared" si="41"/>
        <v>31</v>
      </c>
      <c r="H128">
        <f t="shared" si="37"/>
        <v>0.125</v>
      </c>
      <c r="I128" s="61">
        <f>'Connection Count'!K43</f>
        <v>411.45236696011392</v>
      </c>
      <c r="J128">
        <f t="shared" si="42"/>
        <v>0.25</v>
      </c>
      <c r="K128" s="6">
        <f t="shared" si="30"/>
        <v>-4408850.8039945997</v>
      </c>
      <c r="L128" s="6">
        <f t="shared" ca="1" si="31"/>
        <v>20200.264881546082</v>
      </c>
      <c r="M128" s="6">
        <f t="shared" ca="1" si="32"/>
        <v>1737051.0756564008</v>
      </c>
      <c r="N128" s="6">
        <f t="shared" si="33"/>
        <v>16911066.870676506</v>
      </c>
      <c r="O128" s="6">
        <f t="shared" si="34"/>
        <v>-446488.471613865</v>
      </c>
      <c r="P128" s="6">
        <f t="shared" si="35"/>
        <v>6353455.5674920771</v>
      </c>
      <c r="Q128" s="6">
        <f t="shared" ca="1" si="36"/>
        <v>20166434.503098063</v>
      </c>
    </row>
    <row r="129" spans="1:17" x14ac:dyDescent="0.25">
      <c r="A129" s="208">
        <v>45139</v>
      </c>
      <c r="B129">
        <f t="shared" si="39"/>
        <v>8</v>
      </c>
      <c r="C129">
        <f t="shared" si="40"/>
        <v>2023</v>
      </c>
      <c r="D129" s="6"/>
      <c r="E129" s="7">
        <f t="shared" ca="1" si="38"/>
        <v>5.9399999999999995</v>
      </c>
      <c r="F129" s="7">
        <f t="shared" ca="1" si="38"/>
        <v>61.306000000000004</v>
      </c>
      <c r="G129">
        <f t="shared" si="41"/>
        <v>31</v>
      </c>
      <c r="H129">
        <f t="shared" si="37"/>
        <v>0.125</v>
      </c>
      <c r="I129" s="61">
        <f>'Connection Count'!K44</f>
        <v>410.76754116651779</v>
      </c>
      <c r="J129">
        <f t="shared" si="42"/>
        <v>0.25</v>
      </c>
      <c r="K129" s="6">
        <f t="shared" si="30"/>
        <v>-4408850.8039945997</v>
      </c>
      <c r="L129" s="6">
        <f t="shared" ca="1" si="31"/>
        <v>52858.842905895908</v>
      </c>
      <c r="M129" s="6">
        <f t="shared" ca="1" si="32"/>
        <v>1334983.7438158619</v>
      </c>
      <c r="N129" s="6">
        <f t="shared" si="33"/>
        <v>16911066.870676506</v>
      </c>
      <c r="O129" s="6">
        <f t="shared" si="34"/>
        <v>-446488.471613865</v>
      </c>
      <c r="P129" s="6">
        <f t="shared" si="35"/>
        <v>6342880.8069596943</v>
      </c>
      <c r="Q129" s="6">
        <f t="shared" ca="1" si="36"/>
        <v>19786450.988749493</v>
      </c>
    </row>
    <row r="130" spans="1:17" x14ac:dyDescent="0.25">
      <c r="A130" s="208">
        <v>45170</v>
      </c>
      <c r="B130">
        <f t="shared" si="39"/>
        <v>9</v>
      </c>
      <c r="C130">
        <f t="shared" si="40"/>
        <v>2023</v>
      </c>
      <c r="D130" s="6"/>
      <c r="E130" s="7">
        <f t="shared" ca="1" si="38"/>
        <v>65.792000000000002</v>
      </c>
      <c r="F130" s="7">
        <f t="shared" ca="1" si="38"/>
        <v>13.288</v>
      </c>
      <c r="G130">
        <f t="shared" si="41"/>
        <v>30</v>
      </c>
      <c r="H130">
        <f t="shared" si="37"/>
        <v>0.125</v>
      </c>
      <c r="I130" s="61">
        <f>'Connection Count'!K45</f>
        <v>410.08385520441914</v>
      </c>
      <c r="J130">
        <f t="shared" si="42"/>
        <v>0.25</v>
      </c>
      <c r="K130" s="6">
        <f t="shared" ref="K130:K145" si="43">$T$9</f>
        <v>-4408850.8039945997</v>
      </c>
      <c r="L130" s="6">
        <f t="shared" ref="L130:L145" ca="1" si="44">E130*$T$10</f>
        <v>585469.5273509603</v>
      </c>
      <c r="M130" s="6">
        <f t="shared" ref="M130:M145" ca="1" si="45">F130*$T$11</f>
        <v>289356.08240343799</v>
      </c>
      <c r="N130" s="6">
        <f t="shared" ref="N130:N145" si="46">G130*$T$12</f>
        <v>16365548.58452565</v>
      </c>
      <c r="O130" s="6">
        <f t="shared" ref="O130:O145" si="47">H130*$T$13</f>
        <v>-446488.471613865</v>
      </c>
      <c r="P130" s="6">
        <f t="shared" ref="P130:P145" si="48">I130*$T$14</f>
        <v>6332323.6471737279</v>
      </c>
      <c r="Q130" s="6">
        <f t="shared" ref="Q130:Q145" ca="1" si="49">SUM(K130:P130)</f>
        <v>18717358.565845311</v>
      </c>
    </row>
    <row r="131" spans="1:17" x14ac:dyDescent="0.25">
      <c r="A131" s="208">
        <v>45200</v>
      </c>
      <c r="B131">
        <f t="shared" si="39"/>
        <v>10</v>
      </c>
      <c r="C131">
        <f t="shared" si="40"/>
        <v>2023</v>
      </c>
      <c r="D131" s="6"/>
      <c r="E131" s="7">
        <f t="shared" ca="1" si="38"/>
        <v>253.88899999999998</v>
      </c>
      <c r="F131" s="7">
        <f t="shared" ca="1" si="38"/>
        <v>0.25</v>
      </c>
      <c r="G131">
        <f t="shared" si="41"/>
        <v>31</v>
      </c>
      <c r="H131">
        <f t="shared" si="37"/>
        <v>0.125</v>
      </c>
      <c r="I131" s="61">
        <f>'Connection Count'!K46</f>
        <v>409.40130717667006</v>
      </c>
      <c r="J131">
        <f t="shared" si="42"/>
        <v>0.25</v>
      </c>
      <c r="K131" s="6">
        <f t="shared" si="43"/>
        <v>-4408850.8039945997</v>
      </c>
      <c r="L131" s="6">
        <f t="shared" ca="1" si="44"/>
        <v>2259306.1896523582</v>
      </c>
      <c r="M131" s="6">
        <f t="shared" ca="1" si="45"/>
        <v>5443.9359272170004</v>
      </c>
      <c r="N131" s="6">
        <f t="shared" si="46"/>
        <v>16911066.870676506</v>
      </c>
      <c r="O131" s="6">
        <f t="shared" si="47"/>
        <v>-446488.471613865</v>
      </c>
      <c r="P131" s="6">
        <f t="shared" si="48"/>
        <v>6321784.0588393062</v>
      </c>
      <c r="Q131" s="6">
        <f t="shared" ca="1" si="49"/>
        <v>20642261.779486924</v>
      </c>
    </row>
    <row r="132" spans="1:17" x14ac:dyDescent="0.25">
      <c r="A132" s="208">
        <v>45231</v>
      </c>
      <c r="B132">
        <f t="shared" si="39"/>
        <v>11</v>
      </c>
      <c r="C132">
        <f t="shared" si="40"/>
        <v>2023</v>
      </c>
      <c r="D132" s="6"/>
      <c r="E132" s="7">
        <f t="shared" ca="1" si="38"/>
        <v>481.9380000000001</v>
      </c>
      <c r="F132" s="7">
        <f t="shared" ca="1" si="38"/>
        <v>0</v>
      </c>
      <c r="G132">
        <f t="shared" si="41"/>
        <v>30</v>
      </c>
      <c r="H132">
        <f t="shared" si="37"/>
        <v>0.125</v>
      </c>
      <c r="I132" s="61">
        <f>'Connection Count'!K47</f>
        <v>408.71989518928018</v>
      </c>
      <c r="J132">
        <f t="shared" si="42"/>
        <v>0.25</v>
      </c>
      <c r="K132" s="6">
        <f t="shared" si="43"/>
        <v>-4408850.8039945997</v>
      </c>
      <c r="L132" s="6">
        <f t="shared" ca="1" si="44"/>
        <v>4288667.513868968</v>
      </c>
      <c r="M132" s="6">
        <f t="shared" ca="1" si="45"/>
        <v>0</v>
      </c>
      <c r="N132" s="6">
        <f t="shared" si="46"/>
        <v>16365548.58452565</v>
      </c>
      <c r="O132" s="6">
        <f t="shared" si="47"/>
        <v>-446488.471613865</v>
      </c>
      <c r="P132" s="6">
        <f t="shared" si="48"/>
        <v>6311262.0127103124</v>
      </c>
      <c r="Q132" s="6">
        <f t="shared" ca="1" si="49"/>
        <v>22110138.835496463</v>
      </c>
    </row>
    <row r="133" spans="1:17" x14ac:dyDescent="0.25">
      <c r="A133" s="208">
        <v>45261</v>
      </c>
      <c r="B133">
        <f t="shared" si="39"/>
        <v>12</v>
      </c>
      <c r="C133">
        <f t="shared" si="40"/>
        <v>2023</v>
      </c>
      <c r="D133" s="6"/>
      <c r="E133" s="7">
        <f t="shared" ca="1" si="38"/>
        <v>721.0150000000001</v>
      </c>
      <c r="F133" s="7">
        <f t="shared" ca="1" si="38"/>
        <v>0</v>
      </c>
      <c r="G133">
        <f t="shared" si="41"/>
        <v>31</v>
      </c>
      <c r="H133">
        <f t="shared" si="37"/>
        <v>0.125</v>
      </c>
      <c r="I133" s="61">
        <f>'Connection Count'!K48</f>
        <v>408.03961735141161</v>
      </c>
      <c r="J133">
        <f t="shared" si="42"/>
        <v>0.25</v>
      </c>
      <c r="K133" s="6">
        <f t="shared" si="43"/>
        <v>-4408850.8039945997</v>
      </c>
      <c r="L133" s="6">
        <f t="shared" ca="1" si="44"/>
        <v>6416164.7504704632</v>
      </c>
      <c r="M133" s="6">
        <f t="shared" ca="1" si="45"/>
        <v>0</v>
      </c>
      <c r="N133" s="6">
        <f t="shared" si="46"/>
        <v>16911066.870676506</v>
      </c>
      <c r="O133" s="6">
        <f t="shared" si="47"/>
        <v>-446488.471613865</v>
      </c>
      <c r="P133" s="6">
        <f t="shared" si="48"/>
        <v>6300757.4795893095</v>
      </c>
      <c r="Q133" s="6">
        <f t="shared" ca="1" si="49"/>
        <v>24772649.825127814</v>
      </c>
    </row>
    <row r="134" spans="1:17" x14ac:dyDescent="0.25">
      <c r="A134" s="208">
        <v>45292</v>
      </c>
      <c r="B134">
        <f t="shared" si="39"/>
        <v>1</v>
      </c>
      <c r="C134">
        <f t="shared" si="40"/>
        <v>2024</v>
      </c>
      <c r="D134" s="6"/>
      <c r="E134" s="7">
        <f t="shared" ref="E134:F145" ca="1" si="50">E122</f>
        <v>837.61799999999982</v>
      </c>
      <c r="F134" s="7">
        <f t="shared" ca="1" si="50"/>
        <v>0</v>
      </c>
      <c r="G134">
        <f t="shared" si="41"/>
        <v>31</v>
      </c>
      <c r="H134">
        <f t="shared" si="37"/>
        <v>0</v>
      </c>
      <c r="I134" s="61">
        <f>'Connection Count'!K49</f>
        <v>407.36047177537358</v>
      </c>
      <c r="J134">
        <v>0</v>
      </c>
      <c r="K134" s="6">
        <f t="shared" si="43"/>
        <v>-4408850.8039945997</v>
      </c>
      <c r="L134" s="6">
        <f t="shared" ca="1" si="44"/>
        <v>7453790.9557492789</v>
      </c>
      <c r="M134" s="6">
        <f t="shared" ca="1" si="45"/>
        <v>0</v>
      </c>
      <c r="N134" s="6">
        <f t="shared" si="46"/>
        <v>16911066.870676506</v>
      </c>
      <c r="O134" s="6">
        <f t="shared" si="47"/>
        <v>0</v>
      </c>
      <c r="P134" s="6">
        <f t="shared" si="48"/>
        <v>6290270.4303274574</v>
      </c>
      <c r="Q134" s="6">
        <f t="shared" ca="1" si="49"/>
        <v>26246277.452758644</v>
      </c>
    </row>
    <row r="135" spans="1:17" x14ac:dyDescent="0.25">
      <c r="A135" s="208">
        <v>45323</v>
      </c>
      <c r="B135">
        <f t="shared" si="39"/>
        <v>2</v>
      </c>
      <c r="C135">
        <f t="shared" si="40"/>
        <v>2024</v>
      </c>
      <c r="D135" s="6"/>
      <c r="E135" s="7">
        <f t="shared" ca="1" si="50"/>
        <v>788.83799999999997</v>
      </c>
      <c r="F135" s="7">
        <f t="shared" ca="1" si="50"/>
        <v>0</v>
      </c>
      <c r="G135">
        <f t="shared" si="41"/>
        <v>29</v>
      </c>
      <c r="H135">
        <f t="shared" si="37"/>
        <v>0</v>
      </c>
      <c r="I135" s="61">
        <f>'Connection Count'!K50</f>
        <v>406.68245657661714</v>
      </c>
      <c r="J135">
        <f>J134</f>
        <v>0</v>
      </c>
      <c r="K135" s="6">
        <f t="shared" si="43"/>
        <v>-4408850.8039945997</v>
      </c>
      <c r="L135" s="6">
        <f t="shared" ca="1" si="44"/>
        <v>7019707.7306735897</v>
      </c>
      <c r="M135" s="6">
        <f t="shared" ca="1" si="45"/>
        <v>0</v>
      </c>
      <c r="N135" s="6">
        <f t="shared" si="46"/>
        <v>15820030.298374794</v>
      </c>
      <c r="O135" s="6">
        <f t="shared" si="47"/>
        <v>0</v>
      </c>
      <c r="P135" s="6">
        <f t="shared" si="48"/>
        <v>6279800.8358244291</v>
      </c>
      <c r="Q135" s="6">
        <f t="shared" ca="1" si="49"/>
        <v>24710688.060878213</v>
      </c>
    </row>
    <row r="136" spans="1:17" x14ac:dyDescent="0.25">
      <c r="A136" s="208">
        <v>45352</v>
      </c>
      <c r="B136">
        <f t="shared" si="39"/>
        <v>3</v>
      </c>
      <c r="C136">
        <f t="shared" si="40"/>
        <v>2024</v>
      </c>
      <c r="D136" s="6"/>
      <c r="E136" s="7">
        <f t="shared" ca="1" si="50"/>
        <v>598.91799999999989</v>
      </c>
      <c r="F136" s="7">
        <f t="shared" ca="1" si="50"/>
        <v>0</v>
      </c>
      <c r="G136">
        <f t="shared" si="41"/>
        <v>31</v>
      </c>
      <c r="H136">
        <f t="shared" si="37"/>
        <v>0</v>
      </c>
      <c r="I136" s="61">
        <f>'Connection Count'!K51</f>
        <v>406.00556987373011</v>
      </c>
      <c r="J136">
        <f t="shared" ref="J136:J145" si="51">J135</f>
        <v>0</v>
      </c>
      <c r="K136" s="6">
        <f t="shared" si="43"/>
        <v>-4408850.8039945997</v>
      </c>
      <c r="L136" s="6">
        <f t="shared" ca="1" si="44"/>
        <v>5329648.5649012402</v>
      </c>
      <c r="M136" s="6">
        <f t="shared" ca="1" si="45"/>
        <v>0</v>
      </c>
      <c r="N136" s="6">
        <f t="shared" si="46"/>
        <v>16911066.870676506</v>
      </c>
      <c r="O136" s="6">
        <f t="shared" si="47"/>
        <v>0</v>
      </c>
      <c r="P136" s="6">
        <f t="shared" si="48"/>
        <v>6269348.6670283368</v>
      </c>
      <c r="Q136" s="6">
        <f t="shared" ca="1" si="49"/>
        <v>24101213.298611484</v>
      </c>
    </row>
    <row r="137" spans="1:17" x14ac:dyDescent="0.25">
      <c r="A137" s="208">
        <v>45383</v>
      </c>
      <c r="B137">
        <f t="shared" si="39"/>
        <v>4</v>
      </c>
      <c r="C137">
        <f t="shared" si="40"/>
        <v>2024</v>
      </c>
      <c r="D137" s="6"/>
      <c r="E137" s="7">
        <f t="shared" ca="1" si="50"/>
        <v>375.56100000000004</v>
      </c>
      <c r="F137" s="7">
        <f t="shared" ca="1" si="50"/>
        <v>0</v>
      </c>
      <c r="G137">
        <f t="shared" si="41"/>
        <v>30</v>
      </c>
      <c r="H137">
        <f t="shared" si="37"/>
        <v>0</v>
      </c>
      <c r="I137" s="61">
        <f>'Connection Count'!K52</f>
        <v>405.32980978843165</v>
      </c>
      <c r="J137">
        <f t="shared" si="51"/>
        <v>0</v>
      </c>
      <c r="K137" s="6">
        <f t="shared" si="43"/>
        <v>-4408850.8039945997</v>
      </c>
      <c r="L137" s="6">
        <f t="shared" ca="1" si="44"/>
        <v>3342040.3873032285</v>
      </c>
      <c r="M137" s="6">
        <f t="shared" ca="1" si="45"/>
        <v>0</v>
      </c>
      <c r="N137" s="6">
        <f t="shared" si="46"/>
        <v>16365548.58452565</v>
      </c>
      <c r="O137" s="6">
        <f t="shared" si="47"/>
        <v>0</v>
      </c>
      <c r="P137" s="6">
        <f t="shared" si="48"/>
        <v>6258913.8949356424</v>
      </c>
      <c r="Q137" s="6">
        <f t="shared" ca="1" si="49"/>
        <v>21557652.06276992</v>
      </c>
    </row>
    <row r="138" spans="1:17" x14ac:dyDescent="0.25">
      <c r="A138" s="208">
        <v>45413</v>
      </c>
      <c r="B138">
        <f t="shared" si="39"/>
        <v>5</v>
      </c>
      <c r="C138">
        <f t="shared" si="40"/>
        <v>2024</v>
      </c>
      <c r="D138" s="6"/>
      <c r="E138" s="7">
        <f t="shared" ca="1" si="50"/>
        <v>165.202</v>
      </c>
      <c r="F138" s="7">
        <f t="shared" ca="1" si="50"/>
        <v>2.7889999999999997</v>
      </c>
      <c r="G138">
        <f t="shared" si="41"/>
        <v>31</v>
      </c>
      <c r="H138">
        <f t="shared" si="37"/>
        <v>0</v>
      </c>
      <c r="I138" s="61">
        <f>'Connection Count'!K53</f>
        <v>404.65517444556718</v>
      </c>
      <c r="J138">
        <f t="shared" si="51"/>
        <v>0</v>
      </c>
      <c r="K138" s="6">
        <f t="shared" si="43"/>
        <v>-4408850.8039945997</v>
      </c>
      <c r="L138" s="6">
        <f t="shared" ca="1" si="44"/>
        <v>1470098.7484410466</v>
      </c>
      <c r="M138" s="6">
        <f t="shared" ca="1" si="45"/>
        <v>60732.549204032854</v>
      </c>
      <c r="N138" s="6">
        <f t="shared" si="46"/>
        <v>16911066.870676506</v>
      </c>
      <c r="O138" s="6">
        <f t="shared" si="47"/>
        <v>0</v>
      </c>
      <c r="P138" s="6">
        <f t="shared" si="48"/>
        <v>6248496.4905910837</v>
      </c>
      <c r="Q138" s="6">
        <f t="shared" ca="1" si="49"/>
        <v>20281543.85491807</v>
      </c>
    </row>
    <row r="139" spans="1:17" x14ac:dyDescent="0.25">
      <c r="A139" s="208">
        <v>45444</v>
      </c>
      <c r="B139">
        <f t="shared" si="39"/>
        <v>6</v>
      </c>
      <c r="C139">
        <f t="shared" si="40"/>
        <v>2024</v>
      </c>
      <c r="D139" s="6"/>
      <c r="E139" s="7">
        <f t="shared" ca="1" si="50"/>
        <v>32.520000000000003</v>
      </c>
      <c r="F139" s="7">
        <f t="shared" ca="1" si="50"/>
        <v>24.911999999999999</v>
      </c>
      <c r="G139">
        <f t="shared" si="41"/>
        <v>30</v>
      </c>
      <c r="H139">
        <f t="shared" si="37"/>
        <v>0</v>
      </c>
      <c r="I139" s="61">
        <f>'Connection Count'!K54</f>
        <v>403.9816619731032</v>
      </c>
      <c r="J139">
        <f t="shared" si="51"/>
        <v>0</v>
      </c>
      <c r="K139" s="6">
        <f t="shared" si="43"/>
        <v>-4408850.8039945997</v>
      </c>
      <c r="L139" s="6">
        <f t="shared" ca="1" si="44"/>
        <v>289388.81671712716</v>
      </c>
      <c r="M139" s="6">
        <f t="shared" ca="1" si="45"/>
        <v>542477.32727531961</v>
      </c>
      <c r="N139" s="6">
        <f t="shared" si="46"/>
        <v>16365548.58452565</v>
      </c>
      <c r="O139" s="6">
        <f t="shared" si="47"/>
        <v>0</v>
      </c>
      <c r="P139" s="6">
        <f t="shared" si="48"/>
        <v>6238096.4250875926</v>
      </c>
      <c r="Q139" s="6">
        <f t="shared" ca="1" si="49"/>
        <v>19026660.349611089</v>
      </c>
    </row>
    <row r="140" spans="1:17" x14ac:dyDescent="0.25">
      <c r="A140" s="208">
        <v>45474</v>
      </c>
      <c r="B140">
        <f t="shared" si="39"/>
        <v>7</v>
      </c>
      <c r="C140">
        <f t="shared" si="40"/>
        <v>2024</v>
      </c>
      <c r="D140" s="6"/>
      <c r="E140" s="7">
        <f t="shared" ca="1" si="50"/>
        <v>2.27</v>
      </c>
      <c r="F140" s="7">
        <f t="shared" ca="1" si="50"/>
        <v>79.77000000000001</v>
      </c>
      <c r="G140">
        <f t="shared" si="41"/>
        <v>31</v>
      </c>
      <c r="H140">
        <f t="shared" si="37"/>
        <v>0</v>
      </c>
      <c r="I140" s="61">
        <f>'Connection Count'!K55</f>
        <v>403.30927050212199</v>
      </c>
      <c r="J140">
        <f t="shared" si="51"/>
        <v>0</v>
      </c>
      <c r="K140" s="6">
        <f t="shared" si="43"/>
        <v>-4408850.8039945997</v>
      </c>
      <c r="L140" s="6">
        <f t="shared" ca="1" si="44"/>
        <v>20200.264881546082</v>
      </c>
      <c r="M140" s="6">
        <f t="shared" ca="1" si="45"/>
        <v>1737051.0756564008</v>
      </c>
      <c r="N140" s="6">
        <f t="shared" si="46"/>
        <v>16911066.870676506</v>
      </c>
      <c r="O140" s="6">
        <f t="shared" si="47"/>
        <v>0</v>
      </c>
      <c r="P140" s="6">
        <f t="shared" si="48"/>
        <v>6227713.6695662132</v>
      </c>
      <c r="Q140" s="6">
        <f t="shared" ca="1" si="49"/>
        <v>20487181.076786067</v>
      </c>
    </row>
    <row r="141" spans="1:17" x14ac:dyDescent="0.25">
      <c r="A141" s="208">
        <v>45505</v>
      </c>
      <c r="B141">
        <f t="shared" si="39"/>
        <v>8</v>
      </c>
      <c r="C141">
        <f t="shared" si="40"/>
        <v>2024</v>
      </c>
      <c r="D141" s="6"/>
      <c r="E141" s="7">
        <f t="shared" ca="1" si="50"/>
        <v>5.9399999999999995</v>
      </c>
      <c r="F141" s="7">
        <f t="shared" ca="1" si="50"/>
        <v>61.306000000000004</v>
      </c>
      <c r="G141">
        <f t="shared" si="41"/>
        <v>31</v>
      </c>
      <c r="H141">
        <f t="shared" si="37"/>
        <v>0</v>
      </c>
      <c r="I141" s="61">
        <f>'Connection Count'!K56</f>
        <v>402.63799816681649</v>
      </c>
      <c r="J141">
        <f t="shared" si="51"/>
        <v>0</v>
      </c>
      <c r="K141" s="6">
        <f t="shared" si="43"/>
        <v>-4408850.8039945997</v>
      </c>
      <c r="L141" s="6">
        <f t="shared" ca="1" si="44"/>
        <v>52858.842905895908</v>
      </c>
      <c r="M141" s="6">
        <f t="shared" ca="1" si="45"/>
        <v>1334983.7438158619</v>
      </c>
      <c r="N141" s="6">
        <f t="shared" si="46"/>
        <v>16911066.870676506</v>
      </c>
      <c r="O141" s="6">
        <f t="shared" si="47"/>
        <v>0</v>
      </c>
      <c r="P141" s="6">
        <f t="shared" si="48"/>
        <v>6217348.1952160224</v>
      </c>
      <c r="Q141" s="6">
        <f t="shared" ca="1" si="49"/>
        <v>20107406.848619685</v>
      </c>
    </row>
    <row r="142" spans="1:17" x14ac:dyDescent="0.25">
      <c r="A142" s="208">
        <v>45536</v>
      </c>
      <c r="B142">
        <f t="shared" si="39"/>
        <v>9</v>
      </c>
      <c r="C142">
        <f t="shared" si="40"/>
        <v>2024</v>
      </c>
      <c r="D142" s="6"/>
      <c r="E142" s="7">
        <f t="shared" ca="1" si="50"/>
        <v>65.792000000000002</v>
      </c>
      <c r="F142" s="7">
        <f t="shared" ca="1" si="50"/>
        <v>13.288</v>
      </c>
      <c r="G142">
        <f t="shared" si="41"/>
        <v>30</v>
      </c>
      <c r="H142">
        <f t="shared" si="37"/>
        <v>0</v>
      </c>
      <c r="I142" s="61">
        <f>'Connection Count'!K57</f>
        <v>401.9678431044851</v>
      </c>
      <c r="J142">
        <f t="shared" si="51"/>
        <v>0</v>
      </c>
      <c r="K142" s="6">
        <f t="shared" si="43"/>
        <v>-4408850.8039945997</v>
      </c>
      <c r="L142" s="6">
        <f t="shared" ca="1" si="44"/>
        <v>585469.5273509603</v>
      </c>
      <c r="M142" s="6">
        <f t="shared" ca="1" si="45"/>
        <v>289356.08240343799</v>
      </c>
      <c r="N142" s="6">
        <f t="shared" si="46"/>
        <v>16365548.58452565</v>
      </c>
      <c r="O142" s="6">
        <f t="shared" si="47"/>
        <v>0</v>
      </c>
      <c r="P142" s="6">
        <f t="shared" si="48"/>
        <v>6206999.9732740521</v>
      </c>
      <c r="Q142" s="6">
        <f t="shared" ca="1" si="49"/>
        <v>19038523.363559499</v>
      </c>
    </row>
    <row r="143" spans="1:17" x14ac:dyDescent="0.25">
      <c r="A143" s="208">
        <v>45566</v>
      </c>
      <c r="B143">
        <f t="shared" si="39"/>
        <v>10</v>
      </c>
      <c r="C143">
        <f t="shared" si="40"/>
        <v>2024</v>
      </c>
      <c r="D143" s="6"/>
      <c r="E143" s="7">
        <f t="shared" ca="1" si="50"/>
        <v>253.88899999999998</v>
      </c>
      <c r="F143" s="7">
        <f t="shared" ca="1" si="50"/>
        <v>0.25</v>
      </c>
      <c r="G143">
        <f t="shared" si="41"/>
        <v>31</v>
      </c>
      <c r="H143">
        <f t="shared" si="37"/>
        <v>0</v>
      </c>
      <c r="I143" s="61">
        <f>'Connection Count'!K58</f>
        <v>401.29880345552658</v>
      </c>
      <c r="J143">
        <f t="shared" si="51"/>
        <v>0</v>
      </c>
      <c r="K143" s="6">
        <f t="shared" si="43"/>
        <v>-4408850.8039945997</v>
      </c>
      <c r="L143" s="6">
        <f t="shared" ca="1" si="44"/>
        <v>2259306.1896523582</v>
      </c>
      <c r="M143" s="6">
        <f t="shared" ca="1" si="45"/>
        <v>5443.9359272170004</v>
      </c>
      <c r="N143" s="6">
        <f t="shared" si="46"/>
        <v>16911066.870676506</v>
      </c>
      <c r="O143" s="6">
        <f t="shared" si="47"/>
        <v>0</v>
      </c>
      <c r="P143" s="6">
        <f t="shared" si="48"/>
        <v>6196668.9750252068</v>
      </c>
      <c r="Q143" s="6">
        <f t="shared" ca="1" si="49"/>
        <v>20963635.167286687</v>
      </c>
    </row>
    <row r="144" spans="1:17" x14ac:dyDescent="0.25">
      <c r="A144" s="208">
        <v>45597</v>
      </c>
      <c r="B144">
        <f t="shared" si="39"/>
        <v>11</v>
      </c>
      <c r="C144">
        <f t="shared" si="40"/>
        <v>2024</v>
      </c>
      <c r="D144" s="6"/>
      <c r="E144" s="7">
        <f t="shared" ca="1" si="50"/>
        <v>481.9380000000001</v>
      </c>
      <c r="F144" s="7">
        <f t="shared" ca="1" si="50"/>
        <v>0</v>
      </c>
      <c r="G144">
        <f t="shared" si="41"/>
        <v>30</v>
      </c>
      <c r="H144">
        <f t="shared" si="37"/>
        <v>0</v>
      </c>
      <c r="I144" s="61">
        <f>'Connection Count'!K59</f>
        <v>400.63087736343476</v>
      </c>
      <c r="J144">
        <f t="shared" si="51"/>
        <v>0</v>
      </c>
      <c r="K144" s="6">
        <f t="shared" si="43"/>
        <v>-4408850.8039945997</v>
      </c>
      <c r="L144" s="6">
        <f t="shared" ca="1" si="44"/>
        <v>4288667.513868968</v>
      </c>
      <c r="M144" s="6">
        <f t="shared" ca="1" si="45"/>
        <v>0</v>
      </c>
      <c r="N144" s="6">
        <f t="shared" si="46"/>
        <v>16365548.58452565</v>
      </c>
      <c r="O144" s="6">
        <f t="shared" si="47"/>
        <v>0</v>
      </c>
      <c r="P144" s="6">
        <f t="shared" si="48"/>
        <v>6186355.1718021827</v>
      </c>
      <c r="Q144" s="6">
        <f t="shared" ca="1" si="49"/>
        <v>22431720.466202199</v>
      </c>
    </row>
    <row r="145" spans="1:17" x14ac:dyDescent="0.25">
      <c r="A145" s="208">
        <v>45627</v>
      </c>
      <c r="B145">
        <f t="shared" si="39"/>
        <v>12</v>
      </c>
      <c r="C145">
        <f t="shared" si="40"/>
        <v>2024</v>
      </c>
      <c r="D145" s="6"/>
      <c r="E145" s="7">
        <f t="shared" ca="1" si="50"/>
        <v>721.0150000000001</v>
      </c>
      <c r="F145" s="7">
        <f t="shared" ca="1" si="50"/>
        <v>0</v>
      </c>
      <c r="G145">
        <f t="shared" si="41"/>
        <v>31</v>
      </c>
      <c r="H145">
        <f t="shared" si="37"/>
        <v>0</v>
      </c>
      <c r="I145" s="61">
        <f>'Connection Count'!K60</f>
        <v>399.96406297479348</v>
      </c>
      <c r="J145">
        <f t="shared" si="51"/>
        <v>0</v>
      </c>
      <c r="K145" s="6">
        <f t="shared" si="43"/>
        <v>-4408850.8039945997</v>
      </c>
      <c r="L145" s="6">
        <f t="shared" ca="1" si="44"/>
        <v>6416164.7504704632</v>
      </c>
      <c r="M145" s="6">
        <f t="shared" ca="1" si="45"/>
        <v>0</v>
      </c>
      <c r="N145" s="6">
        <f t="shared" si="46"/>
        <v>16911066.870676506</v>
      </c>
      <c r="O145" s="6">
        <f t="shared" si="47"/>
        <v>0</v>
      </c>
      <c r="P145" s="6">
        <f t="shared" si="48"/>
        <v>6176058.5349853933</v>
      </c>
      <c r="Q145" s="6">
        <f t="shared" ca="1" si="49"/>
        <v>25094439.352137763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FE8E9-405F-4A2A-8B16-CD2282F7ADF1}">
  <sheetPr codeName="Sheet23"/>
  <dimension ref="A1:Y145"/>
  <sheetViews>
    <sheetView workbookViewId="0">
      <selection activeCell="Q15" sqref="Q15:S19"/>
    </sheetView>
  </sheetViews>
  <sheetFormatPr defaultRowHeight="15" x14ac:dyDescent="0.25"/>
  <cols>
    <col min="1" max="1" width="12.28515625" customWidth="1"/>
    <col min="4" max="4" width="16.85546875" customWidth="1"/>
    <col min="6" max="6" width="11.85546875" customWidth="1"/>
    <col min="7" max="7" width="11.7109375" customWidth="1"/>
    <col min="8" max="8" width="10.140625" bestFit="1" customWidth="1"/>
    <col min="9" max="9" width="11.28515625" bestFit="1" customWidth="1"/>
    <col min="10" max="10" width="11.5703125" bestFit="1" customWidth="1"/>
    <col min="11" max="11" width="10.5703125" bestFit="1" customWidth="1"/>
    <col min="12" max="12" width="14" bestFit="1" customWidth="1"/>
    <col min="13" max="13" width="11.5703125" bestFit="1" customWidth="1"/>
    <col min="14" max="14" width="12.28515625" bestFit="1" customWidth="1"/>
    <col min="15" max="15" width="13.42578125" bestFit="1" customWidth="1"/>
    <col min="16" max="16" width="13.28515625" customWidth="1"/>
    <col min="17" max="17" width="14.28515625" bestFit="1" customWidth="1"/>
    <col min="19" max="19" width="11.28515625" bestFit="1" customWidth="1"/>
    <col min="21" max="21" width="12.42578125" customWidth="1"/>
    <col min="22" max="22" width="10.7109375" customWidth="1"/>
  </cols>
  <sheetData>
    <row r="1" spans="1:25" x14ac:dyDescent="0.25">
      <c r="A1" t="s">
        <v>0</v>
      </c>
      <c r="B1" t="s">
        <v>28</v>
      </c>
      <c r="C1" t="s">
        <v>29</v>
      </c>
      <c r="D1" s="6" t="str">
        <f>'Monthly Data'!R1</f>
        <v>TB_IntkWh_NoCDM</v>
      </c>
      <c r="E1" t="str">
        <f>'Monthly Data'!DJ1</f>
        <v>Month Days</v>
      </c>
      <c r="F1" s="6" t="str">
        <f>'Monthly Data'!T1</f>
        <v>TB_IntCust</v>
      </c>
      <c r="G1" s="6" t="str">
        <f>'Monthly Data'!DE1</f>
        <v>Nov</v>
      </c>
      <c r="I1" t="s">
        <v>50</v>
      </c>
      <c r="J1" t="str">
        <f>E1</f>
        <v>Month Days</v>
      </c>
      <c r="K1" t="str">
        <f>F1</f>
        <v>TB_IntCust</v>
      </c>
      <c r="L1" t="str">
        <f>G1</f>
        <v>Nov</v>
      </c>
      <c r="M1" t="s">
        <v>51</v>
      </c>
    </row>
    <row r="2" spans="1:25" x14ac:dyDescent="0.25">
      <c r="A2" s="208">
        <v>41275</v>
      </c>
      <c r="B2">
        <f t="shared" ref="B2:B53" si="0">MONTH(A2)</f>
        <v>1</v>
      </c>
      <c r="C2">
        <f t="shared" ref="C2:C53" si="1">YEAR(A2)</f>
        <v>2013</v>
      </c>
      <c r="D2" s="6">
        <f>'Monthly Data'!R2</f>
        <v>16730126.307801947</v>
      </c>
      <c r="E2">
        <f>'Monthly Data'!DJ2</f>
        <v>31</v>
      </c>
      <c r="F2" s="6">
        <f>'Monthly Data'!T2</f>
        <v>20.917746649848095</v>
      </c>
      <c r="G2" s="6">
        <f>'Monthly Data'!DE2</f>
        <v>0</v>
      </c>
      <c r="I2" s="6">
        <f t="shared" ref="I2:I33" si="2">$Q$9</f>
        <v>-3171369.0814573499</v>
      </c>
      <c r="J2" s="6">
        <f t="shared" ref="J2:J33" si="3">E2*$Q$10</f>
        <v>15523653.087580239</v>
      </c>
      <c r="K2" s="6">
        <f t="shared" ref="K2:K33" si="4">F2*$Q$11</f>
        <v>4406063.4877838688</v>
      </c>
      <c r="L2" s="6">
        <f t="shared" ref="L2:L33" si="5">G2*$Q$12</f>
        <v>0</v>
      </c>
      <c r="M2" s="6">
        <f t="shared" ref="M2:M54" si="6">SUM(I2:L2)</f>
        <v>16758347.493906759</v>
      </c>
    </row>
    <row r="3" spans="1:25" x14ac:dyDescent="0.25">
      <c r="A3" s="208">
        <v>41306</v>
      </c>
      <c r="B3">
        <f t="shared" si="0"/>
        <v>2</v>
      </c>
      <c r="C3">
        <f t="shared" si="1"/>
        <v>2013</v>
      </c>
      <c r="D3" s="6">
        <f>'Monthly Data'!R3</f>
        <v>13835731.677801952</v>
      </c>
      <c r="E3">
        <f>'Monthly Data'!DJ3</f>
        <v>28</v>
      </c>
      <c r="F3" s="6">
        <f>'Monthly Data'!T3</f>
        <v>20.891048855251739</v>
      </c>
      <c r="G3" s="6">
        <f>'Monthly Data'!DE3</f>
        <v>0</v>
      </c>
      <c r="I3" s="6">
        <f t="shared" si="2"/>
        <v>-3171369.0814573499</v>
      </c>
      <c r="J3" s="6">
        <f t="shared" si="3"/>
        <v>14021364.079104733</v>
      </c>
      <c r="K3" s="6">
        <f t="shared" si="4"/>
        <v>4400439.9289969476</v>
      </c>
      <c r="L3" s="6">
        <f t="shared" si="5"/>
        <v>0</v>
      </c>
      <c r="M3" s="6">
        <f t="shared" si="6"/>
        <v>15250434.926644329</v>
      </c>
    </row>
    <row r="4" spans="1:25" x14ac:dyDescent="0.25">
      <c r="A4" s="208">
        <v>41334</v>
      </c>
      <c r="B4">
        <f t="shared" si="0"/>
        <v>3</v>
      </c>
      <c r="C4">
        <f t="shared" si="1"/>
        <v>2013</v>
      </c>
      <c r="D4" s="6">
        <f>'Monthly Data'!R4</f>
        <v>15127497.297801949</v>
      </c>
      <c r="E4">
        <f>'Monthly Data'!DJ4</f>
        <v>31</v>
      </c>
      <c r="F4" s="6">
        <f>'Monthly Data'!T4</f>
        <v>20.864351060655384</v>
      </c>
      <c r="G4" s="6">
        <f>'Monthly Data'!DE4</f>
        <v>0</v>
      </c>
      <c r="I4" s="6">
        <f t="shared" si="2"/>
        <v>-3171369.0814573499</v>
      </c>
      <c r="J4" s="6">
        <f t="shared" si="3"/>
        <v>15523653.087580239</v>
      </c>
      <c r="K4" s="6">
        <f t="shared" si="4"/>
        <v>4394816.3702100255</v>
      </c>
      <c r="L4" s="6">
        <f t="shared" si="5"/>
        <v>0</v>
      </c>
      <c r="M4" s="6">
        <f t="shared" si="6"/>
        <v>16747100.376332914</v>
      </c>
      <c r="P4" t="s">
        <v>367</v>
      </c>
    </row>
    <row r="5" spans="1:25" x14ac:dyDescent="0.25">
      <c r="A5" s="208">
        <v>41365</v>
      </c>
      <c r="B5">
        <f t="shared" si="0"/>
        <v>4</v>
      </c>
      <c r="C5">
        <f t="shared" si="1"/>
        <v>2013</v>
      </c>
      <c r="D5" s="6">
        <f>'Monthly Data'!R5</f>
        <v>16237049.297801949</v>
      </c>
      <c r="E5">
        <f>'Monthly Data'!DJ5</f>
        <v>30</v>
      </c>
      <c r="F5" s="6">
        <f>'Monthly Data'!T5</f>
        <v>20.837653266059029</v>
      </c>
      <c r="G5" s="6">
        <f>'Monthly Data'!DE5</f>
        <v>0</v>
      </c>
      <c r="I5" s="6">
        <f t="shared" si="2"/>
        <v>-3171369.0814573499</v>
      </c>
      <c r="J5" s="6">
        <f t="shared" si="3"/>
        <v>15022890.084755071</v>
      </c>
      <c r="K5" s="6">
        <f t="shared" si="4"/>
        <v>4389192.8114231043</v>
      </c>
      <c r="L5" s="6">
        <f t="shared" si="5"/>
        <v>0</v>
      </c>
      <c r="M5" s="6">
        <f t="shared" si="6"/>
        <v>16240713.814720824</v>
      </c>
      <c r="P5" t="s">
        <v>366</v>
      </c>
    </row>
    <row r="6" spans="1:25" x14ac:dyDescent="0.25">
      <c r="A6" s="208">
        <v>41395</v>
      </c>
      <c r="B6">
        <f t="shared" si="0"/>
        <v>5</v>
      </c>
      <c r="C6">
        <f t="shared" si="1"/>
        <v>2013</v>
      </c>
      <c r="D6" s="6">
        <f>'Monthly Data'!R6</f>
        <v>16179829.547801953</v>
      </c>
      <c r="E6">
        <f>'Monthly Data'!DJ6</f>
        <v>31</v>
      </c>
      <c r="F6" s="6">
        <f>'Monthly Data'!T6</f>
        <v>20.810955471462673</v>
      </c>
      <c r="G6" s="6">
        <f>'Monthly Data'!DE6</f>
        <v>0</v>
      </c>
      <c r="I6" s="6">
        <f t="shared" si="2"/>
        <v>-3171369.0814573499</v>
      </c>
      <c r="J6" s="6">
        <f t="shared" si="3"/>
        <v>15523653.087580239</v>
      </c>
      <c r="K6" s="6">
        <f t="shared" si="4"/>
        <v>4383569.2526361821</v>
      </c>
      <c r="L6" s="6">
        <f t="shared" si="5"/>
        <v>0</v>
      </c>
      <c r="M6" s="6">
        <f t="shared" si="6"/>
        <v>16735853.25875907</v>
      </c>
      <c r="P6" t="s">
        <v>368</v>
      </c>
    </row>
    <row r="7" spans="1:25" x14ac:dyDescent="0.25">
      <c r="A7" s="208">
        <v>41426</v>
      </c>
      <c r="B7">
        <f t="shared" si="0"/>
        <v>6</v>
      </c>
      <c r="C7">
        <f t="shared" si="1"/>
        <v>2013</v>
      </c>
      <c r="D7" s="6">
        <f>'Monthly Data'!R7</f>
        <v>14397869.657801945</v>
      </c>
      <c r="E7">
        <f>'Monthly Data'!DJ7</f>
        <v>30</v>
      </c>
      <c r="F7" s="6">
        <f>'Monthly Data'!T7</f>
        <v>20.784257676866318</v>
      </c>
      <c r="G7" s="6">
        <f>'Monthly Data'!DE7</f>
        <v>0</v>
      </c>
      <c r="I7" s="6">
        <f t="shared" si="2"/>
        <v>-3171369.0814573499</v>
      </c>
      <c r="J7" s="6">
        <f t="shared" si="3"/>
        <v>15022890.084755071</v>
      </c>
      <c r="K7" s="6">
        <f t="shared" si="4"/>
        <v>4377945.6938492609</v>
      </c>
      <c r="L7" s="6">
        <f t="shared" si="5"/>
        <v>0</v>
      </c>
      <c r="M7" s="6">
        <f t="shared" si="6"/>
        <v>16229466.697146982</v>
      </c>
    </row>
    <row r="8" spans="1:25" x14ac:dyDescent="0.25">
      <c r="A8" s="208">
        <v>41456</v>
      </c>
      <c r="B8">
        <f t="shared" si="0"/>
        <v>7</v>
      </c>
      <c r="C8">
        <f t="shared" si="1"/>
        <v>2013</v>
      </c>
      <c r="D8" s="6">
        <f>'Monthly Data'!R8</f>
        <v>15358730.637801949</v>
      </c>
      <c r="E8">
        <f>'Monthly Data'!DJ8</f>
        <v>31</v>
      </c>
      <c r="F8" s="6">
        <f>'Monthly Data'!T8</f>
        <v>20.757559882269963</v>
      </c>
      <c r="G8" s="6">
        <f>'Monthly Data'!DE8</f>
        <v>0</v>
      </c>
      <c r="I8" s="6">
        <f t="shared" si="2"/>
        <v>-3171369.0814573499</v>
      </c>
      <c r="J8" s="6">
        <f t="shared" si="3"/>
        <v>15523653.087580239</v>
      </c>
      <c r="K8" s="6">
        <f t="shared" si="4"/>
        <v>4372322.1350623388</v>
      </c>
      <c r="L8" s="6">
        <f t="shared" si="5"/>
        <v>0</v>
      </c>
      <c r="M8" s="6">
        <f t="shared" si="6"/>
        <v>16724606.141185228</v>
      </c>
      <c r="Q8" t="s">
        <v>53</v>
      </c>
      <c r="R8" t="s">
        <v>54</v>
      </c>
      <c r="S8" t="s">
        <v>55</v>
      </c>
      <c r="T8" t="s">
        <v>56</v>
      </c>
    </row>
    <row r="9" spans="1:25" x14ac:dyDescent="0.25">
      <c r="A9" s="208">
        <v>41487</v>
      </c>
      <c r="B9">
        <f t="shared" si="0"/>
        <v>8</v>
      </c>
      <c r="C9">
        <f t="shared" si="1"/>
        <v>2013</v>
      </c>
      <c r="D9" s="6">
        <f>'Monthly Data'!R9</f>
        <v>15483544.697801944</v>
      </c>
      <c r="E9">
        <f>'Monthly Data'!DJ9</f>
        <v>31</v>
      </c>
      <c r="F9" s="6">
        <f>'Monthly Data'!T9</f>
        <v>20.730862087673607</v>
      </c>
      <c r="G9" s="6">
        <f>'Monthly Data'!DE9</f>
        <v>0</v>
      </c>
      <c r="I9" s="6">
        <f t="shared" si="2"/>
        <v>-3171369.0814573499</v>
      </c>
      <c r="J9" s="6">
        <f t="shared" si="3"/>
        <v>15523653.087580239</v>
      </c>
      <c r="K9" s="6">
        <f t="shared" si="4"/>
        <v>4366698.5762754176</v>
      </c>
      <c r="L9" s="6">
        <f t="shared" si="5"/>
        <v>0</v>
      </c>
      <c r="M9" s="6">
        <f t="shared" si="6"/>
        <v>16718982.582398307</v>
      </c>
      <c r="P9" t="s">
        <v>50</v>
      </c>
      <c r="Q9" s="6">
        <v>-3171369.0814573499</v>
      </c>
      <c r="R9" s="61">
        <v>1999175.97770897</v>
      </c>
      <c r="S9" s="74">
        <v>-1.5863381297186701</v>
      </c>
      <c r="T9" s="203">
        <v>0.11512999355388399</v>
      </c>
      <c r="V9" s="6"/>
      <c r="W9" s="61"/>
      <c r="X9" s="74"/>
      <c r="Y9" s="203"/>
    </row>
    <row r="10" spans="1:25" x14ac:dyDescent="0.25">
      <c r="A10" s="208">
        <v>41518</v>
      </c>
      <c r="B10">
        <f t="shared" si="0"/>
        <v>9</v>
      </c>
      <c r="C10">
        <f t="shared" si="1"/>
        <v>2013</v>
      </c>
      <c r="D10" s="6">
        <f>'Monthly Data'!R10</f>
        <v>15378585.477801949</v>
      </c>
      <c r="E10">
        <f>'Monthly Data'!DJ10</f>
        <v>30</v>
      </c>
      <c r="F10" s="6">
        <f>'Monthly Data'!T10</f>
        <v>20.704164293077252</v>
      </c>
      <c r="G10" s="6">
        <f>'Monthly Data'!DE10</f>
        <v>0</v>
      </c>
      <c r="I10" s="6">
        <f t="shared" si="2"/>
        <v>-3171369.0814573499</v>
      </c>
      <c r="J10" s="6">
        <f t="shared" si="3"/>
        <v>15022890.084755071</v>
      </c>
      <c r="K10" s="6">
        <f t="shared" si="4"/>
        <v>4361075.0174884954</v>
      </c>
      <c r="L10" s="6">
        <f t="shared" si="5"/>
        <v>0</v>
      </c>
      <c r="M10" s="6">
        <f t="shared" si="6"/>
        <v>16212596.020786215</v>
      </c>
      <c r="P10" t="s">
        <v>57</v>
      </c>
      <c r="Q10" s="6">
        <v>500763.00282516901</v>
      </c>
      <c r="R10" s="61">
        <v>62248.553359314697</v>
      </c>
      <c r="S10" s="74">
        <v>8.0445725370457399</v>
      </c>
      <c r="T10" s="203">
        <v>5.0686027916933701E-13</v>
      </c>
      <c r="V10" s="6"/>
      <c r="W10" s="61"/>
      <c r="X10" s="74"/>
      <c r="Y10" s="203"/>
    </row>
    <row r="11" spans="1:25" x14ac:dyDescent="0.25">
      <c r="A11" s="208">
        <v>41548</v>
      </c>
      <c r="B11">
        <f t="shared" si="0"/>
        <v>10</v>
      </c>
      <c r="C11">
        <f t="shared" si="1"/>
        <v>2013</v>
      </c>
      <c r="D11" s="6">
        <f>'Monthly Data'!R11</f>
        <v>16354683.447801948</v>
      </c>
      <c r="E11">
        <f>'Monthly Data'!DJ11</f>
        <v>31</v>
      </c>
      <c r="F11" s="6">
        <f>'Monthly Data'!T11</f>
        <v>20.677466498480896</v>
      </c>
      <c r="G11" s="6">
        <f>'Monthly Data'!DE11</f>
        <v>0</v>
      </c>
      <c r="I11" s="6">
        <f t="shared" si="2"/>
        <v>-3171369.0814573499</v>
      </c>
      <c r="J11" s="6">
        <f t="shared" si="3"/>
        <v>15523653.087580239</v>
      </c>
      <c r="K11" s="6">
        <f t="shared" si="4"/>
        <v>4355451.4587015742</v>
      </c>
      <c r="L11" s="6">
        <f t="shared" si="5"/>
        <v>0</v>
      </c>
      <c r="M11" s="6">
        <f t="shared" si="6"/>
        <v>16707735.464824464</v>
      </c>
      <c r="P11" t="s">
        <v>270</v>
      </c>
      <c r="Q11" s="6">
        <v>210637.577820356</v>
      </c>
      <c r="R11" s="61">
        <v>41397.995691296201</v>
      </c>
      <c r="S11" s="74">
        <v>5.0881105305453804</v>
      </c>
      <c r="T11" s="203">
        <v>1.25750814889481E-6</v>
      </c>
      <c r="V11" s="6"/>
      <c r="W11" s="61"/>
      <c r="X11" s="74"/>
      <c r="Y11" s="203"/>
    </row>
    <row r="12" spans="1:25" x14ac:dyDescent="0.25">
      <c r="A12" s="208">
        <v>41579</v>
      </c>
      <c r="B12">
        <f t="shared" si="0"/>
        <v>11</v>
      </c>
      <c r="C12">
        <f t="shared" si="1"/>
        <v>2013</v>
      </c>
      <c r="D12" s="6">
        <f>'Monthly Data'!R12</f>
        <v>16831059.897801947</v>
      </c>
      <c r="E12">
        <f>'Monthly Data'!DJ12</f>
        <v>30</v>
      </c>
      <c r="F12" s="6">
        <f>'Monthly Data'!T12</f>
        <v>20.650768703884541</v>
      </c>
      <c r="G12" s="6">
        <f>'Monthly Data'!DE12</f>
        <v>1</v>
      </c>
      <c r="I12" s="6">
        <f t="shared" si="2"/>
        <v>-3171369.0814573499</v>
      </c>
      <c r="J12" s="6">
        <f t="shared" si="3"/>
        <v>15022890.084755071</v>
      </c>
      <c r="K12" s="6">
        <f t="shared" si="4"/>
        <v>4349827.8999146521</v>
      </c>
      <c r="L12" s="6">
        <f t="shared" si="5"/>
        <v>871828.270979397</v>
      </c>
      <c r="M12" s="6">
        <f t="shared" si="6"/>
        <v>17073177.174191769</v>
      </c>
      <c r="P12" t="s">
        <v>21</v>
      </c>
      <c r="Q12" s="6">
        <v>871828.270979397</v>
      </c>
      <c r="R12" s="61">
        <v>206696.074484685</v>
      </c>
      <c r="S12" s="74">
        <v>4.2179236986138102</v>
      </c>
      <c r="T12" s="203">
        <v>4.6295640854972703E-5</v>
      </c>
      <c r="V12" s="6"/>
      <c r="W12" s="61"/>
      <c r="X12" s="74"/>
      <c r="Y12" s="203"/>
    </row>
    <row r="13" spans="1:25" x14ac:dyDescent="0.25">
      <c r="A13" s="208">
        <v>41609</v>
      </c>
      <c r="B13">
        <f t="shared" si="0"/>
        <v>12</v>
      </c>
      <c r="C13">
        <f t="shared" si="1"/>
        <v>2013</v>
      </c>
      <c r="D13" s="6">
        <f>'Monthly Data'!R13</f>
        <v>17788795.217801947</v>
      </c>
      <c r="E13">
        <f>'Monthly Data'!DJ13</f>
        <v>31</v>
      </c>
      <c r="F13" s="6">
        <f>'Monthly Data'!T13</f>
        <v>20.624070909288186</v>
      </c>
      <c r="G13" s="6">
        <f>'Monthly Data'!DE13</f>
        <v>0</v>
      </c>
      <c r="I13" s="6">
        <f t="shared" si="2"/>
        <v>-3171369.0814573499</v>
      </c>
      <c r="J13" s="6">
        <f t="shared" si="3"/>
        <v>15523653.087580239</v>
      </c>
      <c r="K13" s="6">
        <f t="shared" si="4"/>
        <v>4344204.3411277309</v>
      </c>
      <c r="L13" s="6">
        <f t="shared" si="5"/>
        <v>0</v>
      </c>
      <c r="M13" s="6">
        <f t="shared" si="6"/>
        <v>16696488.34725062</v>
      </c>
      <c r="Q13" s="6"/>
      <c r="R13" s="61"/>
      <c r="S13" s="74"/>
      <c r="T13" s="203"/>
      <c r="V13" s="6"/>
      <c r="W13" s="61"/>
      <c r="X13" s="74"/>
      <c r="Y13" s="203"/>
    </row>
    <row r="14" spans="1:25" x14ac:dyDescent="0.25">
      <c r="A14" s="208">
        <v>41640</v>
      </c>
      <c r="B14">
        <f t="shared" si="0"/>
        <v>1</v>
      </c>
      <c r="C14">
        <f t="shared" si="1"/>
        <v>2014</v>
      </c>
      <c r="D14" s="6">
        <f>'Monthly Data'!R14</f>
        <v>16404525.602364834</v>
      </c>
      <c r="E14">
        <f>'Monthly Data'!DJ14</f>
        <v>31</v>
      </c>
      <c r="F14" s="6">
        <f>'Monthly Data'!T14</f>
        <v>20.719136819243424</v>
      </c>
      <c r="G14" s="6">
        <f>'Monthly Data'!DE14</f>
        <v>0</v>
      </c>
      <c r="I14" s="6">
        <f t="shared" si="2"/>
        <v>-3171369.0814573499</v>
      </c>
      <c r="J14" s="6">
        <f t="shared" si="3"/>
        <v>15523653.087580239</v>
      </c>
      <c r="K14" s="6">
        <f t="shared" si="4"/>
        <v>4364228.7941339901</v>
      </c>
      <c r="L14" s="6">
        <f t="shared" si="5"/>
        <v>0</v>
      </c>
      <c r="M14" s="6">
        <f t="shared" si="6"/>
        <v>16716512.800256878</v>
      </c>
      <c r="P14" t="s">
        <v>145</v>
      </c>
      <c r="Q14" s="6"/>
      <c r="R14" s="61"/>
      <c r="S14" s="74"/>
      <c r="T14" s="203"/>
      <c r="V14" s="6"/>
      <c r="W14" s="61"/>
      <c r="X14" s="74"/>
      <c r="Y14" s="203"/>
    </row>
    <row r="15" spans="1:25" x14ac:dyDescent="0.25">
      <c r="A15" s="208">
        <v>41671</v>
      </c>
      <c r="B15">
        <f t="shared" si="0"/>
        <v>2</v>
      </c>
      <c r="C15">
        <f t="shared" si="1"/>
        <v>2014</v>
      </c>
      <c r="D15" s="6">
        <f>'Monthly Data'!R15</f>
        <v>14422806.832364833</v>
      </c>
      <c r="E15">
        <f>'Monthly Data'!DJ15</f>
        <v>28</v>
      </c>
      <c r="F15" s="6">
        <f>'Monthly Data'!T15</f>
        <v>20.814202729198662</v>
      </c>
      <c r="G15" s="6">
        <f>'Monthly Data'!DE15</f>
        <v>0</v>
      </c>
      <c r="I15" s="6">
        <f t="shared" si="2"/>
        <v>-3171369.0814573499</v>
      </c>
      <c r="J15" s="6">
        <f t="shared" si="3"/>
        <v>14021364.079104733</v>
      </c>
      <c r="K15" s="6">
        <f t="shared" si="4"/>
        <v>4384253.2471402492</v>
      </c>
      <c r="L15" s="6">
        <f t="shared" si="5"/>
        <v>0</v>
      </c>
      <c r="M15" s="6">
        <f t="shared" si="6"/>
        <v>15234248.244787632</v>
      </c>
      <c r="P15" t="s">
        <v>58</v>
      </c>
      <c r="Q15" s="6">
        <v>15883732.804543899</v>
      </c>
      <c r="R15" t="s">
        <v>59</v>
      </c>
      <c r="S15" s="204">
        <v>1201983.86233567</v>
      </c>
      <c r="T15" s="203"/>
      <c r="V15" s="6"/>
      <c r="W15" s="61"/>
      <c r="X15" s="74"/>
      <c r="Y15" s="203"/>
    </row>
    <row r="16" spans="1:25" x14ac:dyDescent="0.25">
      <c r="A16" s="208">
        <v>41699</v>
      </c>
      <c r="B16">
        <f t="shared" si="0"/>
        <v>3</v>
      </c>
      <c r="C16">
        <f t="shared" si="1"/>
        <v>2014</v>
      </c>
      <c r="D16" s="6">
        <f>'Monthly Data'!R16</f>
        <v>15640173.162364833</v>
      </c>
      <c r="E16">
        <f>'Monthly Data'!DJ16</f>
        <v>31</v>
      </c>
      <c r="F16" s="6">
        <f>'Monthly Data'!T16</f>
        <v>20.9092686391539</v>
      </c>
      <c r="G16" s="6">
        <f>'Monthly Data'!DE16</f>
        <v>0</v>
      </c>
      <c r="I16" s="6">
        <f t="shared" si="2"/>
        <v>-3171369.0814573499</v>
      </c>
      <c r="J16" s="6">
        <f t="shared" si="3"/>
        <v>15523653.087580239</v>
      </c>
      <c r="K16" s="6">
        <f t="shared" si="4"/>
        <v>4404277.7001465093</v>
      </c>
      <c r="L16" s="6">
        <f t="shared" si="5"/>
        <v>0</v>
      </c>
      <c r="M16" s="6">
        <f t="shared" si="6"/>
        <v>16756561.706269398</v>
      </c>
      <c r="P16" t="s">
        <v>60</v>
      </c>
      <c r="Q16" s="204">
        <v>68302954587224</v>
      </c>
      <c r="R16" t="s">
        <v>61</v>
      </c>
      <c r="S16" s="204">
        <v>730490.81630961504</v>
      </c>
    </row>
    <row r="17" spans="1:24" x14ac:dyDescent="0.25">
      <c r="A17" s="208">
        <v>41730</v>
      </c>
      <c r="B17">
        <f t="shared" si="0"/>
        <v>4</v>
      </c>
      <c r="C17">
        <f t="shared" si="1"/>
        <v>2014</v>
      </c>
      <c r="D17" s="6">
        <f>'Monthly Data'!R17</f>
        <v>15898759.312364835</v>
      </c>
      <c r="E17">
        <f>'Monthly Data'!DJ17</f>
        <v>30</v>
      </c>
      <c r="F17" s="6">
        <f>'Monthly Data'!T17</f>
        <v>21.004334549109139</v>
      </c>
      <c r="G17" s="6">
        <f>'Monthly Data'!DE17</f>
        <v>0</v>
      </c>
      <c r="I17" s="6">
        <f t="shared" si="2"/>
        <v>-3171369.0814573499</v>
      </c>
      <c r="J17" s="6">
        <f t="shared" si="3"/>
        <v>15022890.084755071</v>
      </c>
      <c r="K17" s="6">
        <f t="shared" si="4"/>
        <v>4424302.1531527685</v>
      </c>
      <c r="L17" s="6">
        <f t="shared" si="5"/>
        <v>0</v>
      </c>
      <c r="M17" s="6">
        <f t="shared" si="6"/>
        <v>16275823.156450488</v>
      </c>
      <c r="P17" t="s">
        <v>62</v>
      </c>
      <c r="Q17" s="74">
        <v>0.64049594995488901</v>
      </c>
      <c r="R17" t="s">
        <v>63</v>
      </c>
      <c r="S17" s="104">
        <v>0.63207007378195601</v>
      </c>
    </row>
    <row r="18" spans="1:24" x14ac:dyDescent="0.25">
      <c r="A18" s="208">
        <v>41760</v>
      </c>
      <c r="B18">
        <f t="shared" si="0"/>
        <v>5</v>
      </c>
      <c r="C18">
        <f t="shared" si="1"/>
        <v>2014</v>
      </c>
      <c r="D18" s="6">
        <f>'Monthly Data'!R18</f>
        <v>17388732.522364832</v>
      </c>
      <c r="E18">
        <f>'Monthly Data'!DJ18</f>
        <v>31</v>
      </c>
      <c r="F18" s="6">
        <f>'Monthly Data'!T18</f>
        <v>21.099400459064377</v>
      </c>
      <c r="G18" s="6">
        <f>'Monthly Data'!DE18</f>
        <v>0</v>
      </c>
      <c r="I18" s="6">
        <f t="shared" si="2"/>
        <v>-3171369.0814573499</v>
      </c>
      <c r="J18" s="6">
        <f t="shared" si="3"/>
        <v>15523653.087580239</v>
      </c>
      <c r="K18" s="6">
        <f t="shared" si="4"/>
        <v>4444326.6061590277</v>
      </c>
      <c r="L18" s="6">
        <f t="shared" si="5"/>
        <v>0</v>
      </c>
      <c r="M18" s="6">
        <f t="shared" si="6"/>
        <v>16796610.612281919</v>
      </c>
      <c r="P18" t="s">
        <v>362</v>
      </c>
      <c r="Q18" s="74">
        <v>47.3590481738024</v>
      </c>
      <c r="R18" t="s">
        <v>64</v>
      </c>
      <c r="S18" s="104">
        <v>1.1689362528837799E-20</v>
      </c>
      <c r="V18" s="6"/>
      <c r="X18" s="6"/>
    </row>
    <row r="19" spans="1:24" x14ac:dyDescent="0.25">
      <c r="A19" s="208">
        <v>41791</v>
      </c>
      <c r="B19">
        <f t="shared" si="0"/>
        <v>6</v>
      </c>
      <c r="C19">
        <f t="shared" si="1"/>
        <v>2014</v>
      </c>
      <c r="D19" s="6">
        <f>'Monthly Data'!R19</f>
        <v>16706938.612364834</v>
      </c>
      <c r="E19">
        <f>'Monthly Data'!DJ19</f>
        <v>30</v>
      </c>
      <c r="F19" s="6">
        <f>'Monthly Data'!T19</f>
        <v>21.194466369019615</v>
      </c>
      <c r="G19" s="6">
        <f>'Monthly Data'!DE19</f>
        <v>0</v>
      </c>
      <c r="I19" s="6">
        <f t="shared" si="2"/>
        <v>-3171369.0814573499</v>
      </c>
      <c r="J19" s="6">
        <f t="shared" si="3"/>
        <v>15022890.084755071</v>
      </c>
      <c r="K19" s="6">
        <f t="shared" si="4"/>
        <v>4464351.0591652878</v>
      </c>
      <c r="L19" s="6">
        <f t="shared" si="5"/>
        <v>0</v>
      </c>
      <c r="M19" s="6">
        <f t="shared" si="6"/>
        <v>16315872.062463008</v>
      </c>
      <c r="P19" t="s">
        <v>65</v>
      </c>
      <c r="Q19" s="74">
        <v>2.27234562664449E-2</v>
      </c>
      <c r="R19" t="s">
        <v>66</v>
      </c>
      <c r="S19" s="104">
        <v>1.9172199875752201</v>
      </c>
      <c r="V19" s="204"/>
      <c r="X19" s="6"/>
    </row>
    <row r="20" spans="1:24" x14ac:dyDescent="0.25">
      <c r="A20" s="208">
        <v>41821</v>
      </c>
      <c r="B20">
        <f t="shared" si="0"/>
        <v>7</v>
      </c>
      <c r="C20">
        <f t="shared" si="1"/>
        <v>2014</v>
      </c>
      <c r="D20" s="6">
        <f>'Monthly Data'!R20</f>
        <v>16949112.182364833</v>
      </c>
      <c r="E20">
        <f>'Monthly Data'!DJ20</f>
        <v>31</v>
      </c>
      <c r="F20" s="6">
        <f>'Monthly Data'!T20</f>
        <v>21.289532278974853</v>
      </c>
      <c r="G20" s="6">
        <f>'Monthly Data'!DE20</f>
        <v>0</v>
      </c>
      <c r="I20" s="6">
        <f t="shared" si="2"/>
        <v>-3171369.0814573499</v>
      </c>
      <c r="J20" s="6">
        <f t="shared" si="3"/>
        <v>15523653.087580239</v>
      </c>
      <c r="K20" s="6">
        <f t="shared" si="4"/>
        <v>4484375.5121715469</v>
      </c>
      <c r="L20" s="6">
        <f t="shared" si="5"/>
        <v>0</v>
      </c>
      <c r="M20" s="6">
        <f t="shared" si="6"/>
        <v>16836659.518294435</v>
      </c>
      <c r="Q20" s="205"/>
      <c r="S20" s="104"/>
      <c r="V20" s="205"/>
      <c r="X20" s="104"/>
    </row>
    <row r="21" spans="1:24" x14ac:dyDescent="0.25">
      <c r="A21" s="208">
        <v>41852</v>
      </c>
      <c r="B21">
        <f t="shared" si="0"/>
        <v>8</v>
      </c>
      <c r="C21">
        <f t="shared" si="1"/>
        <v>2014</v>
      </c>
      <c r="D21" s="6">
        <f>'Monthly Data'!R21</f>
        <v>16624476.552364832</v>
      </c>
      <c r="E21">
        <f>'Monthly Data'!DJ21</f>
        <v>31</v>
      </c>
      <c r="F21" s="6">
        <f>'Monthly Data'!T21</f>
        <v>21.384598188930092</v>
      </c>
      <c r="G21" s="6">
        <f>'Monthly Data'!DE21</f>
        <v>0</v>
      </c>
      <c r="I21" s="6">
        <f t="shared" si="2"/>
        <v>-3171369.0814573499</v>
      </c>
      <c r="J21" s="6">
        <f t="shared" si="3"/>
        <v>15523653.087580239</v>
      </c>
      <c r="K21" s="6">
        <f t="shared" si="4"/>
        <v>4504399.9651778061</v>
      </c>
      <c r="L21" s="6">
        <f t="shared" si="5"/>
        <v>0</v>
      </c>
      <c r="M21" s="6">
        <f t="shared" si="6"/>
        <v>16856683.971300695</v>
      </c>
      <c r="Q21" s="207"/>
      <c r="S21" s="104"/>
      <c r="V21" s="207"/>
      <c r="X21" s="104"/>
    </row>
    <row r="22" spans="1:24" x14ac:dyDescent="0.25">
      <c r="A22" s="208">
        <v>41883</v>
      </c>
      <c r="B22">
        <f t="shared" si="0"/>
        <v>9</v>
      </c>
      <c r="C22">
        <f t="shared" si="1"/>
        <v>2014</v>
      </c>
      <c r="D22" s="6">
        <f>'Monthly Data'!R22</f>
        <v>16388961.712364832</v>
      </c>
      <c r="E22">
        <f>'Monthly Data'!DJ22</f>
        <v>30</v>
      </c>
      <c r="F22" s="6">
        <f>'Monthly Data'!T22</f>
        <v>21.47966409888533</v>
      </c>
      <c r="G22" s="6">
        <f>'Monthly Data'!DE22</f>
        <v>0</v>
      </c>
      <c r="I22" s="6">
        <f t="shared" si="2"/>
        <v>-3171369.0814573499</v>
      </c>
      <c r="J22" s="6">
        <f t="shared" si="3"/>
        <v>15022890.084755071</v>
      </c>
      <c r="K22" s="6">
        <f t="shared" si="4"/>
        <v>4524424.4181840653</v>
      </c>
      <c r="L22" s="6">
        <f t="shared" si="5"/>
        <v>0</v>
      </c>
      <c r="M22" s="6">
        <f t="shared" si="6"/>
        <v>16375945.421481784</v>
      </c>
      <c r="Q22" s="206"/>
      <c r="S22" s="104"/>
      <c r="V22" s="206"/>
      <c r="X22" s="104"/>
    </row>
    <row r="23" spans="1:24" x14ac:dyDescent="0.25">
      <c r="A23" s="208">
        <v>41913</v>
      </c>
      <c r="B23">
        <f t="shared" si="0"/>
        <v>10</v>
      </c>
      <c r="C23">
        <f t="shared" si="1"/>
        <v>2014</v>
      </c>
      <c r="D23" s="6">
        <f>'Monthly Data'!R23</f>
        <v>16846527.412364833</v>
      </c>
      <c r="E23">
        <f>'Monthly Data'!DJ23</f>
        <v>31</v>
      </c>
      <c r="F23" s="6">
        <f>'Monthly Data'!T23</f>
        <v>21.574730008840568</v>
      </c>
      <c r="G23" s="6">
        <f>'Monthly Data'!DE23</f>
        <v>0</v>
      </c>
      <c r="I23" s="6">
        <f t="shared" si="2"/>
        <v>-3171369.0814573499</v>
      </c>
      <c r="J23" s="6">
        <f t="shared" si="3"/>
        <v>15523653.087580239</v>
      </c>
      <c r="K23" s="6">
        <f t="shared" si="4"/>
        <v>4544448.8711903254</v>
      </c>
      <c r="L23" s="6">
        <f t="shared" si="5"/>
        <v>0</v>
      </c>
      <c r="M23" s="6">
        <f t="shared" si="6"/>
        <v>16896732.877313215</v>
      </c>
    </row>
    <row r="24" spans="1:24" x14ac:dyDescent="0.25">
      <c r="A24" s="208">
        <v>41944</v>
      </c>
      <c r="B24">
        <f t="shared" si="0"/>
        <v>11</v>
      </c>
      <c r="C24">
        <f t="shared" si="1"/>
        <v>2014</v>
      </c>
      <c r="D24" s="6">
        <f>'Monthly Data'!R24</f>
        <v>17500477.612364832</v>
      </c>
      <c r="E24">
        <f>'Monthly Data'!DJ24</f>
        <v>30</v>
      </c>
      <c r="F24" s="6">
        <f>'Monthly Data'!T24</f>
        <v>21.669795918795806</v>
      </c>
      <c r="G24" s="6">
        <f>'Monthly Data'!DE24</f>
        <v>1</v>
      </c>
      <c r="I24" s="6">
        <f t="shared" si="2"/>
        <v>-3171369.0814573499</v>
      </c>
      <c r="J24" s="6">
        <f t="shared" si="3"/>
        <v>15022890.084755071</v>
      </c>
      <c r="K24" s="6">
        <f t="shared" si="4"/>
        <v>4564473.3241965845</v>
      </c>
      <c r="L24" s="6">
        <f t="shared" si="5"/>
        <v>871828.270979397</v>
      </c>
      <c r="M24" s="6">
        <f t="shared" si="6"/>
        <v>17287822.598473702</v>
      </c>
    </row>
    <row r="25" spans="1:24" x14ac:dyDescent="0.25">
      <c r="A25" s="208">
        <v>41974</v>
      </c>
      <c r="B25">
        <f t="shared" si="0"/>
        <v>12</v>
      </c>
      <c r="C25">
        <f t="shared" si="1"/>
        <v>2014</v>
      </c>
      <c r="D25" s="6">
        <f>'Monthly Data'!R25</f>
        <v>17937632.162364837</v>
      </c>
      <c r="E25">
        <f>'Monthly Data'!DJ25</f>
        <v>31</v>
      </c>
      <c r="F25" s="6">
        <f>'Monthly Data'!T25</f>
        <v>21.764861828751044</v>
      </c>
      <c r="G25" s="6">
        <f>'Monthly Data'!DE25</f>
        <v>0</v>
      </c>
      <c r="I25" s="6">
        <f t="shared" si="2"/>
        <v>-3171369.0814573499</v>
      </c>
      <c r="J25" s="6">
        <f t="shared" si="3"/>
        <v>15523653.087580239</v>
      </c>
      <c r="K25" s="6">
        <f t="shared" si="4"/>
        <v>4584497.7772028437</v>
      </c>
      <c r="L25" s="6">
        <f t="shared" si="5"/>
        <v>0</v>
      </c>
      <c r="M25" s="6">
        <f t="shared" si="6"/>
        <v>16936781.783325732</v>
      </c>
    </row>
    <row r="26" spans="1:24" x14ac:dyDescent="0.25">
      <c r="A26" s="208">
        <v>42005</v>
      </c>
      <c r="B26">
        <f t="shared" si="0"/>
        <v>1</v>
      </c>
      <c r="C26">
        <f t="shared" si="1"/>
        <v>2015</v>
      </c>
      <c r="D26" s="6">
        <f>'Monthly Data'!R26</f>
        <v>18071154.391308233</v>
      </c>
      <c r="E26">
        <f>'Monthly Data'!DJ26</f>
        <v>31</v>
      </c>
      <c r="F26" s="6">
        <f>'Monthly Data'!T26</f>
        <v>21.689549268947719</v>
      </c>
      <c r="G26" s="6">
        <f>'Monthly Data'!DE26</f>
        <v>0</v>
      </c>
      <c r="I26" s="6">
        <f t="shared" si="2"/>
        <v>-3171369.0814573499</v>
      </c>
      <c r="J26" s="6">
        <f t="shared" si="3"/>
        <v>15523653.087580239</v>
      </c>
      <c r="K26" s="6">
        <f t="shared" si="4"/>
        <v>4568634.1220264211</v>
      </c>
      <c r="L26" s="6">
        <f t="shared" si="5"/>
        <v>0</v>
      </c>
      <c r="M26" s="6">
        <f t="shared" si="6"/>
        <v>16920918.128149308</v>
      </c>
    </row>
    <row r="27" spans="1:24" x14ac:dyDescent="0.25">
      <c r="A27" s="208">
        <v>42036</v>
      </c>
      <c r="B27">
        <f t="shared" si="0"/>
        <v>2</v>
      </c>
      <c r="C27">
        <f t="shared" si="1"/>
        <v>2015</v>
      </c>
      <c r="D27" s="6">
        <f>'Monthly Data'!R27</f>
        <v>15657996.441308239</v>
      </c>
      <c r="E27">
        <f>'Monthly Data'!DJ27</f>
        <v>28</v>
      </c>
      <c r="F27" s="6">
        <f>'Monthly Data'!T27</f>
        <v>21.614236709144393</v>
      </c>
      <c r="G27" s="6">
        <f>'Monthly Data'!DE27</f>
        <v>0</v>
      </c>
      <c r="I27" s="6">
        <f t="shared" si="2"/>
        <v>-3171369.0814573499</v>
      </c>
      <c r="J27" s="6">
        <f t="shared" si="3"/>
        <v>14021364.079104733</v>
      </c>
      <c r="K27" s="6">
        <f t="shared" si="4"/>
        <v>4552770.4668499976</v>
      </c>
      <c r="L27" s="6">
        <f t="shared" si="5"/>
        <v>0</v>
      </c>
      <c r="M27" s="6">
        <f t="shared" si="6"/>
        <v>15402765.46449738</v>
      </c>
    </row>
    <row r="28" spans="1:24" x14ac:dyDescent="0.25">
      <c r="A28" s="208">
        <v>42064</v>
      </c>
      <c r="B28">
        <f t="shared" si="0"/>
        <v>3</v>
      </c>
      <c r="C28">
        <f t="shared" si="1"/>
        <v>2015</v>
      </c>
      <c r="D28" s="6">
        <f>'Monthly Data'!R28</f>
        <v>16205361.601308236</v>
      </c>
      <c r="E28">
        <f>'Monthly Data'!DJ28</f>
        <v>31</v>
      </c>
      <c r="F28" s="6">
        <f>'Monthly Data'!T28</f>
        <v>21.538924149341067</v>
      </c>
      <c r="G28" s="6">
        <f>'Monthly Data'!DE28</f>
        <v>0</v>
      </c>
      <c r="I28" s="6">
        <f t="shared" si="2"/>
        <v>-3171369.0814573499</v>
      </c>
      <c r="J28" s="6">
        <f t="shared" si="3"/>
        <v>15523653.087580239</v>
      </c>
      <c r="K28" s="6">
        <f t="shared" si="4"/>
        <v>4536906.8116735741</v>
      </c>
      <c r="L28" s="6">
        <f t="shared" si="5"/>
        <v>0</v>
      </c>
      <c r="M28" s="6">
        <f t="shared" si="6"/>
        <v>16889190.817796461</v>
      </c>
    </row>
    <row r="29" spans="1:24" x14ac:dyDescent="0.25">
      <c r="A29" s="208">
        <v>42095</v>
      </c>
      <c r="B29">
        <f t="shared" si="0"/>
        <v>4</v>
      </c>
      <c r="C29">
        <f t="shared" si="1"/>
        <v>2015</v>
      </c>
      <c r="D29" s="6">
        <f>'Monthly Data'!R29</f>
        <v>17439471.501308236</v>
      </c>
      <c r="E29">
        <f>'Monthly Data'!DJ29</f>
        <v>30</v>
      </c>
      <c r="F29" s="6">
        <f>'Monthly Data'!T29</f>
        <v>21.463611589537742</v>
      </c>
      <c r="G29" s="6">
        <f>'Monthly Data'!DE29</f>
        <v>0</v>
      </c>
      <c r="I29" s="6">
        <f t="shared" si="2"/>
        <v>-3171369.0814573499</v>
      </c>
      <c r="J29" s="6">
        <f t="shared" si="3"/>
        <v>15022890.084755071</v>
      </c>
      <c r="K29" s="6">
        <f t="shared" si="4"/>
        <v>4521043.1564971507</v>
      </c>
      <c r="L29" s="6">
        <f t="shared" si="5"/>
        <v>0</v>
      </c>
      <c r="M29" s="6">
        <f t="shared" si="6"/>
        <v>16372564.159794871</v>
      </c>
    </row>
    <row r="30" spans="1:24" x14ac:dyDescent="0.25">
      <c r="A30" s="208">
        <v>42125</v>
      </c>
      <c r="B30">
        <f t="shared" si="0"/>
        <v>5</v>
      </c>
      <c r="C30">
        <f t="shared" si="1"/>
        <v>2015</v>
      </c>
      <c r="D30" s="6">
        <f>'Monthly Data'!R30</f>
        <v>18098187.501308236</v>
      </c>
      <c r="E30">
        <f>'Monthly Data'!DJ30</f>
        <v>31</v>
      </c>
      <c r="F30" s="6">
        <f>'Monthly Data'!T30</f>
        <v>21.388299029734416</v>
      </c>
      <c r="G30" s="6">
        <f>'Monthly Data'!DE30</f>
        <v>0</v>
      </c>
      <c r="I30" s="6">
        <f t="shared" si="2"/>
        <v>-3171369.0814573499</v>
      </c>
      <c r="J30" s="6">
        <f t="shared" si="3"/>
        <v>15523653.087580239</v>
      </c>
      <c r="K30" s="6">
        <f t="shared" si="4"/>
        <v>4505179.5013207281</v>
      </c>
      <c r="L30" s="6">
        <f t="shared" si="5"/>
        <v>0</v>
      </c>
      <c r="M30" s="6">
        <f t="shared" si="6"/>
        <v>16857463.507443618</v>
      </c>
    </row>
    <row r="31" spans="1:24" x14ac:dyDescent="0.25">
      <c r="A31" s="208">
        <v>42156</v>
      </c>
      <c r="B31">
        <f t="shared" si="0"/>
        <v>6</v>
      </c>
      <c r="C31">
        <f t="shared" si="1"/>
        <v>2015</v>
      </c>
      <c r="D31" s="6">
        <f>'Monthly Data'!R31</f>
        <v>17254672.061308239</v>
      </c>
      <c r="E31">
        <f>'Monthly Data'!DJ31</f>
        <v>30</v>
      </c>
      <c r="F31" s="6">
        <f>'Monthly Data'!T31</f>
        <v>21.31298646993109</v>
      </c>
      <c r="G31" s="6">
        <f>'Monthly Data'!DE31</f>
        <v>0</v>
      </c>
      <c r="I31" s="6">
        <f t="shared" si="2"/>
        <v>-3171369.0814573499</v>
      </c>
      <c r="J31" s="6">
        <f t="shared" si="3"/>
        <v>15022890.084755071</v>
      </c>
      <c r="K31" s="6">
        <f t="shared" si="4"/>
        <v>4489315.8461443046</v>
      </c>
      <c r="L31" s="6">
        <f t="shared" si="5"/>
        <v>0</v>
      </c>
      <c r="M31" s="6">
        <f t="shared" si="6"/>
        <v>16340836.849442024</v>
      </c>
    </row>
    <row r="32" spans="1:24" x14ac:dyDescent="0.25">
      <c r="A32" s="208">
        <v>42186</v>
      </c>
      <c r="B32">
        <f t="shared" si="0"/>
        <v>7</v>
      </c>
      <c r="C32">
        <f t="shared" si="1"/>
        <v>2015</v>
      </c>
      <c r="D32" s="6">
        <f>'Monthly Data'!R32</f>
        <v>17987437.351308234</v>
      </c>
      <c r="E32">
        <f>'Monthly Data'!DJ32</f>
        <v>31</v>
      </c>
      <c r="F32" s="6">
        <f>'Monthly Data'!T32</f>
        <v>21.237673910127764</v>
      </c>
      <c r="G32" s="6">
        <f>'Monthly Data'!DE32</f>
        <v>0</v>
      </c>
      <c r="I32" s="6">
        <f t="shared" si="2"/>
        <v>-3171369.0814573499</v>
      </c>
      <c r="J32" s="6">
        <f t="shared" si="3"/>
        <v>15523653.087580239</v>
      </c>
      <c r="K32" s="6">
        <f t="shared" si="4"/>
        <v>4473452.1909678811</v>
      </c>
      <c r="L32" s="6">
        <f t="shared" si="5"/>
        <v>0</v>
      </c>
      <c r="M32" s="6">
        <f t="shared" si="6"/>
        <v>16825736.197090771</v>
      </c>
    </row>
    <row r="33" spans="1:13" x14ac:dyDescent="0.25">
      <c r="A33" s="208">
        <v>42217</v>
      </c>
      <c r="B33">
        <f t="shared" si="0"/>
        <v>8</v>
      </c>
      <c r="C33">
        <f t="shared" si="1"/>
        <v>2015</v>
      </c>
      <c r="D33" s="6">
        <f>'Monthly Data'!R33</f>
        <v>17427649.75130824</v>
      </c>
      <c r="E33">
        <f>'Monthly Data'!DJ33</f>
        <v>31</v>
      </c>
      <c r="F33" s="6">
        <f>'Monthly Data'!T33</f>
        <v>21.162361350324439</v>
      </c>
      <c r="G33" s="6">
        <f>'Monthly Data'!DE33</f>
        <v>0</v>
      </c>
      <c r="I33" s="6">
        <f t="shared" si="2"/>
        <v>-3171369.0814573499</v>
      </c>
      <c r="J33" s="6">
        <f t="shared" si="3"/>
        <v>15523653.087580239</v>
      </c>
      <c r="K33" s="6">
        <f t="shared" si="4"/>
        <v>4457588.5357914576</v>
      </c>
      <c r="L33" s="6">
        <f t="shared" si="5"/>
        <v>0</v>
      </c>
      <c r="M33" s="6">
        <f t="shared" si="6"/>
        <v>16809872.541914348</v>
      </c>
    </row>
    <row r="34" spans="1:13" x14ac:dyDescent="0.25">
      <c r="A34" s="208">
        <v>42248</v>
      </c>
      <c r="B34">
        <f t="shared" si="0"/>
        <v>9</v>
      </c>
      <c r="C34">
        <f t="shared" si="1"/>
        <v>2015</v>
      </c>
      <c r="D34" s="6">
        <f>'Monthly Data'!R34</f>
        <v>18053251.961308237</v>
      </c>
      <c r="E34">
        <f>'Monthly Data'!DJ34</f>
        <v>30</v>
      </c>
      <c r="F34" s="6">
        <f>'Monthly Data'!T34</f>
        <v>21.087048790521113</v>
      </c>
      <c r="G34" s="6">
        <f>'Monthly Data'!DE34</f>
        <v>0</v>
      </c>
      <c r="I34" s="6">
        <f t="shared" ref="I34:I65" si="7">$Q$9</f>
        <v>-3171369.0814573499</v>
      </c>
      <c r="J34" s="6">
        <f t="shared" ref="J34:J65" si="8">E34*$Q$10</f>
        <v>15022890.084755071</v>
      </c>
      <c r="K34" s="6">
        <f t="shared" ref="K34:K65" si="9">F34*$Q$11</f>
        <v>4441724.8806150351</v>
      </c>
      <c r="L34" s="6">
        <f t="shared" ref="L34:L65" si="10">G34*$Q$12</f>
        <v>0</v>
      </c>
      <c r="M34" s="6">
        <f t="shared" si="6"/>
        <v>16293245.883912755</v>
      </c>
    </row>
    <row r="35" spans="1:13" x14ac:dyDescent="0.25">
      <c r="A35" s="208">
        <v>42278</v>
      </c>
      <c r="B35">
        <f t="shared" si="0"/>
        <v>10</v>
      </c>
      <c r="C35">
        <f t="shared" si="1"/>
        <v>2015</v>
      </c>
      <c r="D35" s="6">
        <f>'Monthly Data'!R35</f>
        <v>18053812.241308238</v>
      </c>
      <c r="E35">
        <f>'Monthly Data'!DJ35</f>
        <v>31</v>
      </c>
      <c r="F35" s="6">
        <f>'Monthly Data'!T35</f>
        <v>21.011736230717787</v>
      </c>
      <c r="G35" s="6">
        <f>'Monthly Data'!DE35</f>
        <v>0</v>
      </c>
      <c r="I35" s="6">
        <f t="shared" si="7"/>
        <v>-3171369.0814573499</v>
      </c>
      <c r="J35" s="6">
        <f t="shared" si="8"/>
        <v>15523653.087580239</v>
      </c>
      <c r="K35" s="6">
        <f t="shared" si="9"/>
        <v>4425861.2254386116</v>
      </c>
      <c r="L35" s="6">
        <f t="shared" si="10"/>
        <v>0</v>
      </c>
      <c r="M35" s="6">
        <f t="shared" si="6"/>
        <v>16778145.231561501</v>
      </c>
    </row>
    <row r="36" spans="1:13" x14ac:dyDescent="0.25">
      <c r="A36" s="208">
        <v>42309</v>
      </c>
      <c r="B36">
        <f t="shared" si="0"/>
        <v>11</v>
      </c>
      <c r="C36">
        <f t="shared" si="1"/>
        <v>2015</v>
      </c>
      <c r="D36" s="6">
        <f>'Monthly Data'!R36</f>
        <v>19096565.561308235</v>
      </c>
      <c r="E36">
        <f>'Monthly Data'!DJ36</f>
        <v>30</v>
      </c>
      <c r="F36" s="6">
        <f>'Monthly Data'!T36</f>
        <v>20.936423670914461</v>
      </c>
      <c r="G36" s="6">
        <f>'Monthly Data'!DE36</f>
        <v>1</v>
      </c>
      <c r="I36" s="6">
        <f t="shared" si="7"/>
        <v>-3171369.0814573499</v>
      </c>
      <c r="J36" s="6">
        <f t="shared" si="8"/>
        <v>15022890.084755071</v>
      </c>
      <c r="K36" s="6">
        <f t="shared" si="9"/>
        <v>4409997.5702621881</v>
      </c>
      <c r="L36" s="6">
        <f t="shared" si="10"/>
        <v>871828.270979397</v>
      </c>
      <c r="M36" s="6">
        <f t="shared" si="6"/>
        <v>17133346.844539307</v>
      </c>
    </row>
    <row r="37" spans="1:13" x14ac:dyDescent="0.25">
      <c r="A37" s="208">
        <v>42339</v>
      </c>
      <c r="B37">
        <f t="shared" si="0"/>
        <v>12</v>
      </c>
      <c r="C37">
        <f t="shared" si="1"/>
        <v>2015</v>
      </c>
      <c r="D37" s="6">
        <f>'Monthly Data'!R37</f>
        <v>19334686.361308236</v>
      </c>
      <c r="E37">
        <f>'Monthly Data'!DJ37</f>
        <v>31</v>
      </c>
      <c r="F37" s="6">
        <f>'Monthly Data'!T37</f>
        <v>20.861111111111136</v>
      </c>
      <c r="G37" s="6">
        <f>'Monthly Data'!DE37</f>
        <v>0</v>
      </c>
      <c r="I37" s="6">
        <f t="shared" si="7"/>
        <v>-3171369.0814573499</v>
      </c>
      <c r="J37" s="6">
        <f t="shared" si="8"/>
        <v>15523653.087580239</v>
      </c>
      <c r="K37" s="6">
        <f t="shared" si="9"/>
        <v>4394133.9150857655</v>
      </c>
      <c r="L37" s="6">
        <f t="shared" si="10"/>
        <v>0</v>
      </c>
      <c r="M37" s="6">
        <f t="shared" si="6"/>
        <v>16746417.921208654</v>
      </c>
    </row>
    <row r="38" spans="1:13" x14ac:dyDescent="0.25">
      <c r="A38" s="208">
        <v>42370</v>
      </c>
      <c r="B38">
        <f t="shared" si="0"/>
        <v>1</v>
      </c>
      <c r="C38">
        <f t="shared" si="1"/>
        <v>2016</v>
      </c>
      <c r="D38" s="6">
        <f>'Monthly Data'!R38</f>
        <v>17338773.127819873</v>
      </c>
      <c r="E38">
        <f>'Monthly Data'!DJ38</f>
        <v>31</v>
      </c>
      <c r="F38" s="6">
        <f>'Monthly Data'!T38</f>
        <v>21</v>
      </c>
      <c r="G38" s="6">
        <f>'Monthly Data'!DE38</f>
        <v>0</v>
      </c>
      <c r="I38" s="6">
        <f t="shared" si="7"/>
        <v>-3171369.0814573499</v>
      </c>
      <c r="J38" s="6">
        <f t="shared" si="8"/>
        <v>15523653.087580239</v>
      </c>
      <c r="K38" s="6">
        <f t="shared" si="9"/>
        <v>4423389.1342274761</v>
      </c>
      <c r="L38" s="6">
        <f t="shared" si="10"/>
        <v>0</v>
      </c>
      <c r="M38" s="6">
        <f t="shared" si="6"/>
        <v>16775673.140350364</v>
      </c>
    </row>
    <row r="39" spans="1:13" x14ac:dyDescent="0.25">
      <c r="A39" s="208">
        <v>42401</v>
      </c>
      <c r="B39">
        <f t="shared" si="0"/>
        <v>2</v>
      </c>
      <c r="C39">
        <f t="shared" si="1"/>
        <v>2016</v>
      </c>
      <c r="D39" s="6">
        <f>'Monthly Data'!R39</f>
        <v>15471264.397819875</v>
      </c>
      <c r="E39">
        <f>'Monthly Data'!DJ39</f>
        <v>29</v>
      </c>
      <c r="F39" s="6">
        <f>'Monthly Data'!T39</f>
        <v>21</v>
      </c>
      <c r="G39" s="6">
        <f>'Monthly Data'!DE39</f>
        <v>0</v>
      </c>
      <c r="I39" s="6">
        <f t="shared" si="7"/>
        <v>-3171369.0814573499</v>
      </c>
      <c r="J39" s="6">
        <f t="shared" si="8"/>
        <v>14522127.081929902</v>
      </c>
      <c r="K39" s="6">
        <f t="shared" si="9"/>
        <v>4423389.1342274761</v>
      </c>
      <c r="L39" s="6">
        <f t="shared" si="10"/>
        <v>0</v>
      </c>
      <c r="M39" s="6">
        <f t="shared" si="6"/>
        <v>15774147.134700026</v>
      </c>
    </row>
    <row r="40" spans="1:13" x14ac:dyDescent="0.25">
      <c r="A40" s="208">
        <v>42430</v>
      </c>
      <c r="B40">
        <f t="shared" si="0"/>
        <v>3</v>
      </c>
      <c r="C40">
        <f t="shared" si="1"/>
        <v>2016</v>
      </c>
      <c r="D40" s="6">
        <f>'Monthly Data'!R40</f>
        <v>16425360.047819873</v>
      </c>
      <c r="E40">
        <f>'Monthly Data'!DJ40</f>
        <v>31</v>
      </c>
      <c r="F40" s="6">
        <f>'Monthly Data'!T40</f>
        <v>21</v>
      </c>
      <c r="G40" s="6">
        <f>'Monthly Data'!DE40</f>
        <v>0</v>
      </c>
      <c r="I40" s="6">
        <f t="shared" si="7"/>
        <v>-3171369.0814573499</v>
      </c>
      <c r="J40" s="6">
        <f t="shared" si="8"/>
        <v>15523653.087580239</v>
      </c>
      <c r="K40" s="6">
        <f t="shared" si="9"/>
        <v>4423389.1342274761</v>
      </c>
      <c r="L40" s="6">
        <f t="shared" si="10"/>
        <v>0</v>
      </c>
      <c r="M40" s="6">
        <f t="shared" si="6"/>
        <v>16775673.140350364</v>
      </c>
    </row>
    <row r="41" spans="1:13" x14ac:dyDescent="0.25">
      <c r="A41" s="208">
        <v>42461</v>
      </c>
      <c r="B41">
        <f t="shared" si="0"/>
        <v>4</v>
      </c>
      <c r="C41">
        <f t="shared" si="1"/>
        <v>2016</v>
      </c>
      <c r="D41" s="6">
        <f>'Monthly Data'!R41</f>
        <v>17442965.347819876</v>
      </c>
      <c r="E41">
        <f>'Monthly Data'!DJ41</f>
        <v>30</v>
      </c>
      <c r="F41" s="6">
        <f>'Monthly Data'!T41</f>
        <v>21</v>
      </c>
      <c r="G41" s="6">
        <f>'Monthly Data'!DE41</f>
        <v>0</v>
      </c>
      <c r="I41" s="6">
        <f t="shared" si="7"/>
        <v>-3171369.0814573499</v>
      </c>
      <c r="J41" s="6">
        <f t="shared" si="8"/>
        <v>15022890.084755071</v>
      </c>
      <c r="K41" s="6">
        <f t="shared" si="9"/>
        <v>4423389.1342274761</v>
      </c>
      <c r="L41" s="6">
        <f t="shared" si="10"/>
        <v>0</v>
      </c>
      <c r="M41" s="6">
        <f t="shared" si="6"/>
        <v>16274910.137525197</v>
      </c>
    </row>
    <row r="42" spans="1:13" x14ac:dyDescent="0.25">
      <c r="A42" s="208">
        <v>42491</v>
      </c>
      <c r="B42">
        <f t="shared" si="0"/>
        <v>5</v>
      </c>
      <c r="C42">
        <f t="shared" si="1"/>
        <v>2016</v>
      </c>
      <c r="D42" s="6">
        <f>'Monthly Data'!R42</f>
        <v>15902480.167819874</v>
      </c>
      <c r="E42">
        <f>'Monthly Data'!DJ42</f>
        <v>31</v>
      </c>
      <c r="F42" s="6">
        <f>'Monthly Data'!T42</f>
        <v>21</v>
      </c>
      <c r="G42" s="6">
        <f>'Monthly Data'!DE42</f>
        <v>0</v>
      </c>
      <c r="I42" s="6">
        <f t="shared" si="7"/>
        <v>-3171369.0814573499</v>
      </c>
      <c r="J42" s="6">
        <f t="shared" si="8"/>
        <v>15523653.087580239</v>
      </c>
      <c r="K42" s="6">
        <f t="shared" si="9"/>
        <v>4423389.1342274761</v>
      </c>
      <c r="L42" s="6">
        <f t="shared" si="10"/>
        <v>0</v>
      </c>
      <c r="M42" s="6">
        <f t="shared" si="6"/>
        <v>16775673.140350364</v>
      </c>
    </row>
    <row r="43" spans="1:13" x14ac:dyDescent="0.25">
      <c r="A43" s="208">
        <v>42522</v>
      </c>
      <c r="B43">
        <f t="shared" si="0"/>
        <v>6</v>
      </c>
      <c r="C43">
        <f t="shared" si="1"/>
        <v>2016</v>
      </c>
      <c r="D43" s="6">
        <f>'Monthly Data'!R43</f>
        <v>15249067.447819874</v>
      </c>
      <c r="E43">
        <f>'Monthly Data'!DJ43</f>
        <v>30</v>
      </c>
      <c r="F43" s="6">
        <f>'Monthly Data'!T43</f>
        <v>21</v>
      </c>
      <c r="G43" s="6">
        <f>'Monthly Data'!DE43</f>
        <v>0</v>
      </c>
      <c r="I43" s="6">
        <f t="shared" si="7"/>
        <v>-3171369.0814573499</v>
      </c>
      <c r="J43" s="6">
        <f t="shared" si="8"/>
        <v>15022890.084755071</v>
      </c>
      <c r="K43" s="6">
        <f t="shared" si="9"/>
        <v>4423389.1342274761</v>
      </c>
      <c r="L43" s="6">
        <f t="shared" si="10"/>
        <v>0</v>
      </c>
      <c r="M43" s="6">
        <f t="shared" si="6"/>
        <v>16274910.137525197</v>
      </c>
    </row>
    <row r="44" spans="1:13" x14ac:dyDescent="0.25">
      <c r="A44" s="208">
        <v>42552</v>
      </c>
      <c r="B44">
        <f t="shared" si="0"/>
        <v>7</v>
      </c>
      <c r="C44">
        <f t="shared" si="1"/>
        <v>2016</v>
      </c>
      <c r="D44" s="6">
        <f>'Monthly Data'!R44</f>
        <v>16163853.177819876</v>
      </c>
      <c r="E44">
        <f>'Monthly Data'!DJ44</f>
        <v>31</v>
      </c>
      <c r="F44" s="6">
        <f>'Monthly Data'!T44</f>
        <v>21</v>
      </c>
      <c r="G44" s="6">
        <f>'Monthly Data'!DE44</f>
        <v>0</v>
      </c>
      <c r="I44" s="6">
        <f t="shared" si="7"/>
        <v>-3171369.0814573499</v>
      </c>
      <c r="J44" s="6">
        <f t="shared" si="8"/>
        <v>15523653.087580239</v>
      </c>
      <c r="K44" s="6">
        <f t="shared" si="9"/>
        <v>4423389.1342274761</v>
      </c>
      <c r="L44" s="6">
        <f t="shared" si="10"/>
        <v>0</v>
      </c>
      <c r="M44" s="6">
        <f t="shared" si="6"/>
        <v>16775673.140350364</v>
      </c>
    </row>
    <row r="45" spans="1:13" x14ac:dyDescent="0.25">
      <c r="A45" s="208">
        <v>42583</v>
      </c>
      <c r="B45">
        <f t="shared" si="0"/>
        <v>8</v>
      </c>
      <c r="C45">
        <f t="shared" si="1"/>
        <v>2016</v>
      </c>
      <c r="D45" s="6">
        <f>'Monthly Data'!R45</f>
        <v>16212545.337819872</v>
      </c>
      <c r="E45">
        <f>'Monthly Data'!DJ45</f>
        <v>31</v>
      </c>
      <c r="F45" s="6">
        <f>'Monthly Data'!T45</f>
        <v>21</v>
      </c>
      <c r="G45" s="6">
        <f>'Monthly Data'!DE45</f>
        <v>0</v>
      </c>
      <c r="I45" s="6">
        <f t="shared" si="7"/>
        <v>-3171369.0814573499</v>
      </c>
      <c r="J45" s="6">
        <f t="shared" si="8"/>
        <v>15523653.087580239</v>
      </c>
      <c r="K45" s="6">
        <f t="shared" si="9"/>
        <v>4423389.1342274761</v>
      </c>
      <c r="L45" s="6">
        <f t="shared" si="10"/>
        <v>0</v>
      </c>
      <c r="M45" s="6">
        <f t="shared" si="6"/>
        <v>16775673.140350364</v>
      </c>
    </row>
    <row r="46" spans="1:13" x14ac:dyDescent="0.25">
      <c r="A46" s="208">
        <v>42614</v>
      </c>
      <c r="B46">
        <f t="shared" si="0"/>
        <v>9</v>
      </c>
      <c r="C46">
        <f t="shared" si="1"/>
        <v>2016</v>
      </c>
      <c r="D46" s="6">
        <f>'Monthly Data'!R46</f>
        <v>16558507.747819873</v>
      </c>
      <c r="E46">
        <f>'Monthly Data'!DJ46</f>
        <v>30</v>
      </c>
      <c r="F46" s="6">
        <f>'Monthly Data'!T46</f>
        <v>21</v>
      </c>
      <c r="G46" s="6">
        <f>'Monthly Data'!DE46</f>
        <v>0</v>
      </c>
      <c r="I46" s="6">
        <f t="shared" si="7"/>
        <v>-3171369.0814573499</v>
      </c>
      <c r="J46" s="6">
        <f t="shared" si="8"/>
        <v>15022890.084755071</v>
      </c>
      <c r="K46" s="6">
        <f t="shared" si="9"/>
        <v>4423389.1342274761</v>
      </c>
      <c r="L46" s="6">
        <f t="shared" si="10"/>
        <v>0</v>
      </c>
      <c r="M46" s="6">
        <f t="shared" si="6"/>
        <v>16274910.137525197</v>
      </c>
    </row>
    <row r="47" spans="1:13" x14ac:dyDescent="0.25">
      <c r="A47" s="208">
        <v>42644</v>
      </c>
      <c r="B47">
        <f t="shared" si="0"/>
        <v>10</v>
      </c>
      <c r="C47">
        <f t="shared" si="1"/>
        <v>2016</v>
      </c>
      <c r="D47" s="6">
        <f>'Monthly Data'!R47</f>
        <v>17044060.307819873</v>
      </c>
      <c r="E47">
        <f>'Monthly Data'!DJ47</f>
        <v>31</v>
      </c>
      <c r="F47" s="6">
        <f>'Monthly Data'!T47</f>
        <v>21</v>
      </c>
      <c r="G47" s="6">
        <f>'Monthly Data'!DE47</f>
        <v>0</v>
      </c>
      <c r="I47" s="6">
        <f t="shared" si="7"/>
        <v>-3171369.0814573499</v>
      </c>
      <c r="J47" s="6">
        <f t="shared" si="8"/>
        <v>15523653.087580239</v>
      </c>
      <c r="K47" s="6">
        <f t="shared" si="9"/>
        <v>4423389.1342274761</v>
      </c>
      <c r="L47" s="6">
        <f t="shared" si="10"/>
        <v>0</v>
      </c>
      <c r="M47" s="6">
        <f t="shared" si="6"/>
        <v>16775673.140350364</v>
      </c>
    </row>
    <row r="48" spans="1:13" x14ac:dyDescent="0.25">
      <c r="A48" s="208">
        <v>42675</v>
      </c>
      <c r="B48">
        <f t="shared" si="0"/>
        <v>11</v>
      </c>
      <c r="C48">
        <f t="shared" si="1"/>
        <v>2016</v>
      </c>
      <c r="D48" s="6">
        <f>'Monthly Data'!R48</f>
        <v>17153411.047819875</v>
      </c>
      <c r="E48">
        <f>'Monthly Data'!DJ48</f>
        <v>30</v>
      </c>
      <c r="F48" s="6">
        <f>'Monthly Data'!T48</f>
        <v>21</v>
      </c>
      <c r="G48" s="6">
        <f>'Monthly Data'!DE48</f>
        <v>1</v>
      </c>
      <c r="I48" s="6">
        <f t="shared" si="7"/>
        <v>-3171369.0814573499</v>
      </c>
      <c r="J48" s="6">
        <f t="shared" si="8"/>
        <v>15022890.084755071</v>
      </c>
      <c r="K48" s="6">
        <f t="shared" si="9"/>
        <v>4423389.1342274761</v>
      </c>
      <c r="L48" s="6">
        <f t="shared" si="10"/>
        <v>871828.270979397</v>
      </c>
      <c r="M48" s="6">
        <f t="shared" si="6"/>
        <v>17146738.408504594</v>
      </c>
    </row>
    <row r="49" spans="1:13" x14ac:dyDescent="0.25">
      <c r="A49" s="208">
        <v>42705</v>
      </c>
      <c r="B49">
        <f t="shared" si="0"/>
        <v>12</v>
      </c>
      <c r="C49">
        <f t="shared" si="1"/>
        <v>2016</v>
      </c>
      <c r="D49" s="6">
        <f>'Monthly Data'!R49</f>
        <v>17936375.537819877</v>
      </c>
      <c r="E49">
        <f>'Monthly Data'!DJ49</f>
        <v>31</v>
      </c>
      <c r="F49" s="6">
        <f>'Monthly Data'!T49</f>
        <v>21</v>
      </c>
      <c r="G49" s="6">
        <f>'Monthly Data'!DE49</f>
        <v>0</v>
      </c>
      <c r="I49" s="6">
        <f t="shared" si="7"/>
        <v>-3171369.0814573499</v>
      </c>
      <c r="J49" s="6">
        <f t="shared" si="8"/>
        <v>15523653.087580239</v>
      </c>
      <c r="K49" s="6">
        <f t="shared" si="9"/>
        <v>4423389.1342274761</v>
      </c>
      <c r="L49" s="6">
        <f t="shared" si="10"/>
        <v>0</v>
      </c>
      <c r="M49" s="6">
        <f t="shared" si="6"/>
        <v>16775673.140350364</v>
      </c>
    </row>
    <row r="50" spans="1:13" x14ac:dyDescent="0.25">
      <c r="A50" s="208">
        <v>42736</v>
      </c>
      <c r="B50">
        <f t="shared" si="0"/>
        <v>1</v>
      </c>
      <c r="C50">
        <f t="shared" si="1"/>
        <v>2017</v>
      </c>
      <c r="D50" s="6">
        <f>'Monthly Data'!R50</f>
        <v>16479568.256407924</v>
      </c>
      <c r="E50">
        <f>'Monthly Data'!DJ50</f>
        <v>31</v>
      </c>
      <c r="F50" s="6">
        <f>'Monthly Data'!T50</f>
        <v>20</v>
      </c>
      <c r="G50" s="6">
        <f>'Monthly Data'!DE50</f>
        <v>0</v>
      </c>
      <c r="I50" s="6">
        <f t="shared" si="7"/>
        <v>-3171369.0814573499</v>
      </c>
      <c r="J50" s="6">
        <f t="shared" si="8"/>
        <v>15523653.087580239</v>
      </c>
      <c r="K50" s="6">
        <f t="shared" si="9"/>
        <v>4212751.5564071201</v>
      </c>
      <c r="L50" s="6">
        <f t="shared" si="10"/>
        <v>0</v>
      </c>
      <c r="M50" s="6">
        <f t="shared" si="6"/>
        <v>16565035.562530009</v>
      </c>
    </row>
    <row r="51" spans="1:13" x14ac:dyDescent="0.25">
      <c r="A51" s="208">
        <v>42767</v>
      </c>
      <c r="B51">
        <f t="shared" si="0"/>
        <v>2</v>
      </c>
      <c r="C51">
        <f t="shared" si="1"/>
        <v>2017</v>
      </c>
      <c r="D51" s="6">
        <f>'Monthly Data'!R51</f>
        <v>14078732.116407925</v>
      </c>
      <c r="E51">
        <f>'Monthly Data'!DJ51</f>
        <v>28</v>
      </c>
      <c r="F51" s="6">
        <f>'Monthly Data'!T51</f>
        <v>15</v>
      </c>
      <c r="G51" s="6">
        <f>'Monthly Data'!DE51</f>
        <v>0</v>
      </c>
      <c r="I51" s="6">
        <f t="shared" si="7"/>
        <v>-3171369.0814573499</v>
      </c>
      <c r="J51" s="6">
        <f t="shared" si="8"/>
        <v>14021364.079104733</v>
      </c>
      <c r="K51" s="6">
        <f t="shared" si="9"/>
        <v>3159563.6673053401</v>
      </c>
      <c r="L51" s="6">
        <f t="shared" si="10"/>
        <v>0</v>
      </c>
      <c r="M51" s="6">
        <f t="shared" si="6"/>
        <v>14009558.664952721</v>
      </c>
    </row>
    <row r="52" spans="1:13" x14ac:dyDescent="0.25">
      <c r="A52" s="208">
        <v>42795</v>
      </c>
      <c r="B52">
        <f t="shared" si="0"/>
        <v>3</v>
      </c>
      <c r="C52">
        <f t="shared" si="1"/>
        <v>2017</v>
      </c>
      <c r="D52" s="6">
        <f>'Monthly Data'!R52</f>
        <v>15171702.436407926</v>
      </c>
      <c r="E52">
        <f>'Monthly Data'!DJ52</f>
        <v>31</v>
      </c>
      <c r="F52" s="6">
        <f>'Monthly Data'!T52</f>
        <v>15</v>
      </c>
      <c r="G52" s="6">
        <f>'Monthly Data'!DE52</f>
        <v>0</v>
      </c>
      <c r="I52" s="6">
        <f t="shared" si="7"/>
        <v>-3171369.0814573499</v>
      </c>
      <c r="J52" s="6">
        <f t="shared" si="8"/>
        <v>15523653.087580239</v>
      </c>
      <c r="K52" s="6">
        <f t="shared" si="9"/>
        <v>3159563.6673053401</v>
      </c>
      <c r="L52" s="6">
        <f t="shared" si="10"/>
        <v>0</v>
      </c>
      <c r="M52" s="6">
        <f t="shared" si="6"/>
        <v>15511847.67342823</v>
      </c>
    </row>
    <row r="53" spans="1:13" x14ac:dyDescent="0.25">
      <c r="A53" s="208">
        <v>42826</v>
      </c>
      <c r="B53">
        <f t="shared" si="0"/>
        <v>4</v>
      </c>
      <c r="C53">
        <f t="shared" si="1"/>
        <v>2017</v>
      </c>
      <c r="D53" s="6">
        <f>'Monthly Data'!R53</f>
        <v>15683036.976407923</v>
      </c>
      <c r="E53">
        <f>'Monthly Data'!DJ53</f>
        <v>30</v>
      </c>
      <c r="F53" s="6">
        <f>'Monthly Data'!T53</f>
        <v>15</v>
      </c>
      <c r="G53" s="6">
        <f>'Monthly Data'!DE53</f>
        <v>0</v>
      </c>
      <c r="I53" s="6">
        <f t="shared" si="7"/>
        <v>-3171369.0814573499</v>
      </c>
      <c r="J53" s="6">
        <f t="shared" si="8"/>
        <v>15022890.084755071</v>
      </c>
      <c r="K53" s="6">
        <f t="shared" si="9"/>
        <v>3159563.6673053401</v>
      </c>
      <c r="L53" s="6">
        <f t="shared" si="10"/>
        <v>0</v>
      </c>
      <c r="M53" s="6">
        <f t="shared" si="6"/>
        <v>15011084.670603059</v>
      </c>
    </row>
    <row r="54" spans="1:13" x14ac:dyDescent="0.25">
      <c r="A54" s="208">
        <v>42856</v>
      </c>
      <c r="B54">
        <f t="shared" ref="B54:B117" si="11">MONTH(A54)</f>
        <v>5</v>
      </c>
      <c r="C54">
        <f t="shared" ref="C54:C117" si="12">YEAR(A54)</f>
        <v>2017</v>
      </c>
      <c r="D54" s="6">
        <f>'Monthly Data'!R54</f>
        <v>16456884.936407922</v>
      </c>
      <c r="E54">
        <f>'Monthly Data'!DJ54</f>
        <v>31</v>
      </c>
      <c r="F54" s="6">
        <f>'Monthly Data'!T54</f>
        <v>15</v>
      </c>
      <c r="G54" s="6">
        <f>'Monthly Data'!DE54</f>
        <v>0</v>
      </c>
      <c r="I54" s="6">
        <f t="shared" si="7"/>
        <v>-3171369.0814573499</v>
      </c>
      <c r="J54" s="6">
        <f t="shared" si="8"/>
        <v>15523653.087580239</v>
      </c>
      <c r="K54" s="6">
        <f t="shared" si="9"/>
        <v>3159563.6673053401</v>
      </c>
      <c r="L54" s="6">
        <f t="shared" si="10"/>
        <v>0</v>
      </c>
      <c r="M54" s="6">
        <f t="shared" si="6"/>
        <v>15511847.67342823</v>
      </c>
    </row>
    <row r="55" spans="1:13" x14ac:dyDescent="0.25">
      <c r="A55" s="208">
        <v>42887</v>
      </c>
      <c r="B55">
        <f t="shared" si="11"/>
        <v>6</v>
      </c>
      <c r="C55">
        <f t="shared" si="12"/>
        <v>2017</v>
      </c>
      <c r="D55" s="6">
        <f>'Monthly Data'!R55</f>
        <v>15777504.876407923</v>
      </c>
      <c r="E55">
        <f>'Monthly Data'!DJ55</f>
        <v>30</v>
      </c>
      <c r="F55" s="6">
        <f>'Monthly Data'!T55</f>
        <v>15</v>
      </c>
      <c r="G55" s="6">
        <f>'Monthly Data'!DE55</f>
        <v>0</v>
      </c>
      <c r="I55" s="6">
        <f t="shared" si="7"/>
        <v>-3171369.0814573499</v>
      </c>
      <c r="J55" s="6">
        <f t="shared" si="8"/>
        <v>15022890.084755071</v>
      </c>
      <c r="K55" s="6">
        <f t="shared" si="9"/>
        <v>3159563.6673053401</v>
      </c>
      <c r="L55" s="6">
        <f t="shared" si="10"/>
        <v>0</v>
      </c>
      <c r="M55" s="6">
        <f t="shared" ref="M55:M118" si="13">SUM(I55:L55)</f>
        <v>15011084.670603059</v>
      </c>
    </row>
    <row r="56" spans="1:13" x14ac:dyDescent="0.25">
      <c r="A56" s="208">
        <v>42917</v>
      </c>
      <c r="B56">
        <f t="shared" si="11"/>
        <v>7</v>
      </c>
      <c r="C56">
        <f t="shared" si="12"/>
        <v>2017</v>
      </c>
      <c r="D56" s="6">
        <f>'Monthly Data'!R56</f>
        <v>16368880.896407926</v>
      </c>
      <c r="E56">
        <f>'Monthly Data'!DJ56</f>
        <v>31</v>
      </c>
      <c r="F56" s="6">
        <f>'Monthly Data'!T56</f>
        <v>15</v>
      </c>
      <c r="G56" s="6">
        <f>'Monthly Data'!DE56</f>
        <v>0</v>
      </c>
      <c r="I56" s="6">
        <f t="shared" si="7"/>
        <v>-3171369.0814573499</v>
      </c>
      <c r="J56" s="6">
        <f t="shared" si="8"/>
        <v>15523653.087580239</v>
      </c>
      <c r="K56" s="6">
        <f t="shared" si="9"/>
        <v>3159563.6673053401</v>
      </c>
      <c r="L56" s="6">
        <f t="shared" si="10"/>
        <v>0</v>
      </c>
      <c r="M56" s="6">
        <f t="shared" si="13"/>
        <v>15511847.67342823</v>
      </c>
    </row>
    <row r="57" spans="1:13" x14ac:dyDescent="0.25">
      <c r="A57" s="208">
        <v>42948</v>
      </c>
      <c r="B57">
        <f t="shared" si="11"/>
        <v>8</v>
      </c>
      <c r="C57">
        <f t="shared" si="12"/>
        <v>2017</v>
      </c>
      <c r="D57" s="6">
        <f>'Monthly Data'!R57</f>
        <v>15307132.446407923</v>
      </c>
      <c r="E57">
        <f>'Monthly Data'!DJ57</f>
        <v>31</v>
      </c>
      <c r="F57" s="6">
        <f>'Monthly Data'!T57</f>
        <v>15</v>
      </c>
      <c r="G57" s="6">
        <f>'Monthly Data'!DE57</f>
        <v>0</v>
      </c>
      <c r="I57" s="6">
        <f t="shared" si="7"/>
        <v>-3171369.0814573499</v>
      </c>
      <c r="J57" s="6">
        <f t="shared" si="8"/>
        <v>15523653.087580239</v>
      </c>
      <c r="K57" s="6">
        <f t="shared" si="9"/>
        <v>3159563.6673053401</v>
      </c>
      <c r="L57" s="6">
        <f t="shared" si="10"/>
        <v>0</v>
      </c>
      <c r="M57" s="6">
        <f t="shared" si="13"/>
        <v>15511847.67342823</v>
      </c>
    </row>
    <row r="58" spans="1:13" x14ac:dyDescent="0.25">
      <c r="A58" s="208">
        <v>42979</v>
      </c>
      <c r="B58">
        <f t="shared" si="11"/>
        <v>9</v>
      </c>
      <c r="C58">
        <f t="shared" si="12"/>
        <v>2017</v>
      </c>
      <c r="D58" s="6">
        <f>'Monthly Data'!R58</f>
        <v>15808734.576407924</v>
      </c>
      <c r="E58">
        <f>'Monthly Data'!DJ58</f>
        <v>30</v>
      </c>
      <c r="F58" s="6">
        <f>'Monthly Data'!T58</f>
        <v>15</v>
      </c>
      <c r="G58" s="6">
        <f>'Monthly Data'!DE58</f>
        <v>0</v>
      </c>
      <c r="I58" s="6">
        <f t="shared" si="7"/>
        <v>-3171369.0814573499</v>
      </c>
      <c r="J58" s="6">
        <f t="shared" si="8"/>
        <v>15022890.084755071</v>
      </c>
      <c r="K58" s="6">
        <f t="shared" si="9"/>
        <v>3159563.6673053401</v>
      </c>
      <c r="L58" s="6">
        <f t="shared" si="10"/>
        <v>0</v>
      </c>
      <c r="M58" s="6">
        <f t="shared" si="13"/>
        <v>15011084.670603059</v>
      </c>
    </row>
    <row r="59" spans="1:13" x14ac:dyDescent="0.25">
      <c r="A59" s="208">
        <v>43009</v>
      </c>
      <c r="B59">
        <f t="shared" si="11"/>
        <v>10</v>
      </c>
      <c r="C59">
        <f t="shared" si="12"/>
        <v>2017</v>
      </c>
      <c r="D59" s="6">
        <f>'Monthly Data'!R59</f>
        <v>15963210.556407921</v>
      </c>
      <c r="E59">
        <f>'Monthly Data'!DJ59</f>
        <v>31</v>
      </c>
      <c r="F59" s="6">
        <f>'Monthly Data'!T59</f>
        <v>15</v>
      </c>
      <c r="G59" s="6">
        <f>'Monthly Data'!DE59</f>
        <v>0</v>
      </c>
      <c r="I59" s="6">
        <f t="shared" si="7"/>
        <v>-3171369.0814573499</v>
      </c>
      <c r="J59" s="6">
        <f t="shared" si="8"/>
        <v>15523653.087580239</v>
      </c>
      <c r="K59" s="6">
        <f t="shared" si="9"/>
        <v>3159563.6673053401</v>
      </c>
      <c r="L59" s="6">
        <f t="shared" si="10"/>
        <v>0</v>
      </c>
      <c r="M59" s="6">
        <f t="shared" si="13"/>
        <v>15511847.67342823</v>
      </c>
    </row>
    <row r="60" spans="1:13" x14ac:dyDescent="0.25">
      <c r="A60" s="208">
        <v>43040</v>
      </c>
      <c r="B60">
        <f t="shared" si="11"/>
        <v>11</v>
      </c>
      <c r="C60">
        <f t="shared" si="12"/>
        <v>2017</v>
      </c>
      <c r="D60" s="6">
        <f>'Monthly Data'!R60</f>
        <v>16587784.776407924</v>
      </c>
      <c r="E60">
        <f>'Monthly Data'!DJ60</f>
        <v>30</v>
      </c>
      <c r="F60" s="6">
        <f>'Monthly Data'!T60</f>
        <v>15</v>
      </c>
      <c r="G60" s="6">
        <f>'Monthly Data'!DE60</f>
        <v>1</v>
      </c>
      <c r="I60" s="6">
        <f t="shared" si="7"/>
        <v>-3171369.0814573499</v>
      </c>
      <c r="J60" s="6">
        <f t="shared" si="8"/>
        <v>15022890.084755071</v>
      </c>
      <c r="K60" s="6">
        <f t="shared" si="9"/>
        <v>3159563.6673053401</v>
      </c>
      <c r="L60" s="6">
        <f t="shared" si="10"/>
        <v>871828.270979397</v>
      </c>
      <c r="M60" s="6">
        <f t="shared" si="13"/>
        <v>15882912.941582456</v>
      </c>
    </row>
    <row r="61" spans="1:13" x14ac:dyDescent="0.25">
      <c r="A61" s="208">
        <v>43070</v>
      </c>
      <c r="B61">
        <f t="shared" si="11"/>
        <v>12</v>
      </c>
      <c r="C61">
        <f t="shared" si="12"/>
        <v>2017</v>
      </c>
      <c r="D61" s="6">
        <f>'Monthly Data'!R61</f>
        <v>16860578.096407928</v>
      </c>
      <c r="E61">
        <f>'Monthly Data'!DJ61</f>
        <v>31</v>
      </c>
      <c r="F61" s="6">
        <f>'Monthly Data'!T61</f>
        <v>15</v>
      </c>
      <c r="G61" s="6">
        <f>'Monthly Data'!DE61</f>
        <v>0</v>
      </c>
      <c r="I61" s="6">
        <f t="shared" si="7"/>
        <v>-3171369.0814573499</v>
      </c>
      <c r="J61" s="6">
        <f t="shared" si="8"/>
        <v>15523653.087580239</v>
      </c>
      <c r="K61" s="6">
        <f t="shared" si="9"/>
        <v>3159563.6673053401</v>
      </c>
      <c r="L61" s="6">
        <f t="shared" si="10"/>
        <v>0</v>
      </c>
      <c r="M61" s="6">
        <f t="shared" si="13"/>
        <v>15511847.67342823</v>
      </c>
    </row>
    <row r="62" spans="1:13" x14ac:dyDescent="0.25">
      <c r="A62" s="208">
        <v>43101</v>
      </c>
      <c r="B62">
        <f t="shared" si="11"/>
        <v>1</v>
      </c>
      <c r="C62">
        <f t="shared" si="12"/>
        <v>2018</v>
      </c>
      <c r="D62" s="6">
        <f>'Monthly Data'!R62</f>
        <v>15196378.689372135</v>
      </c>
      <c r="E62">
        <f>'Monthly Data'!DJ62</f>
        <v>31</v>
      </c>
      <c r="F62" s="6">
        <f>'Monthly Data'!T62</f>
        <v>15</v>
      </c>
      <c r="G62" s="6">
        <f>'Monthly Data'!DE62</f>
        <v>0</v>
      </c>
      <c r="I62" s="6">
        <f t="shared" si="7"/>
        <v>-3171369.0814573499</v>
      </c>
      <c r="J62" s="6">
        <f t="shared" si="8"/>
        <v>15523653.087580239</v>
      </c>
      <c r="K62" s="6">
        <f t="shared" si="9"/>
        <v>3159563.6673053401</v>
      </c>
      <c r="L62" s="6">
        <f t="shared" si="10"/>
        <v>0</v>
      </c>
      <c r="M62" s="6">
        <f t="shared" si="13"/>
        <v>15511847.67342823</v>
      </c>
    </row>
    <row r="63" spans="1:13" x14ac:dyDescent="0.25">
      <c r="A63" s="208">
        <v>43132</v>
      </c>
      <c r="B63">
        <f t="shared" si="11"/>
        <v>2</v>
      </c>
      <c r="C63">
        <f t="shared" si="12"/>
        <v>2018</v>
      </c>
      <c r="D63" s="6">
        <f>'Monthly Data'!R63</f>
        <v>13616770.229372134</v>
      </c>
      <c r="E63">
        <f>'Monthly Data'!DJ63</f>
        <v>28</v>
      </c>
      <c r="F63" s="6">
        <f>'Monthly Data'!T63</f>
        <v>15</v>
      </c>
      <c r="G63" s="6">
        <f>'Monthly Data'!DE63</f>
        <v>0</v>
      </c>
      <c r="I63" s="6">
        <f t="shared" si="7"/>
        <v>-3171369.0814573499</v>
      </c>
      <c r="J63" s="6">
        <f t="shared" si="8"/>
        <v>14021364.079104733</v>
      </c>
      <c r="K63" s="6">
        <f t="shared" si="9"/>
        <v>3159563.6673053401</v>
      </c>
      <c r="L63" s="6">
        <f t="shared" si="10"/>
        <v>0</v>
      </c>
      <c r="M63" s="6">
        <f t="shared" si="13"/>
        <v>14009558.664952721</v>
      </c>
    </row>
    <row r="64" spans="1:13" x14ac:dyDescent="0.25">
      <c r="A64" s="208">
        <v>43160</v>
      </c>
      <c r="B64">
        <f t="shared" si="11"/>
        <v>3</v>
      </c>
      <c r="C64">
        <f t="shared" si="12"/>
        <v>2018</v>
      </c>
      <c r="D64" s="6">
        <f>'Monthly Data'!R64</f>
        <v>14931752.149372136</v>
      </c>
      <c r="E64">
        <f>'Monthly Data'!DJ64</f>
        <v>31</v>
      </c>
      <c r="F64" s="6">
        <f>'Monthly Data'!T64</f>
        <v>15</v>
      </c>
      <c r="G64" s="6">
        <f>'Monthly Data'!DE64</f>
        <v>0</v>
      </c>
      <c r="I64" s="6">
        <f t="shared" si="7"/>
        <v>-3171369.0814573499</v>
      </c>
      <c r="J64" s="6">
        <f t="shared" si="8"/>
        <v>15523653.087580239</v>
      </c>
      <c r="K64" s="6">
        <f t="shared" si="9"/>
        <v>3159563.6673053401</v>
      </c>
      <c r="L64" s="6">
        <f t="shared" si="10"/>
        <v>0</v>
      </c>
      <c r="M64" s="6">
        <f t="shared" si="13"/>
        <v>15511847.67342823</v>
      </c>
    </row>
    <row r="65" spans="1:13" x14ac:dyDescent="0.25">
      <c r="A65" s="208">
        <v>43191</v>
      </c>
      <c r="B65">
        <f t="shared" si="11"/>
        <v>4</v>
      </c>
      <c r="C65">
        <f t="shared" si="12"/>
        <v>2018</v>
      </c>
      <c r="D65" s="6">
        <f>'Monthly Data'!R65</f>
        <v>17249487.989372134</v>
      </c>
      <c r="E65">
        <f>'Monthly Data'!DJ65</f>
        <v>30</v>
      </c>
      <c r="F65" s="6">
        <f>'Monthly Data'!T65</f>
        <v>15</v>
      </c>
      <c r="G65" s="6">
        <f>'Monthly Data'!DE65</f>
        <v>0</v>
      </c>
      <c r="I65" s="6">
        <f t="shared" si="7"/>
        <v>-3171369.0814573499</v>
      </c>
      <c r="J65" s="6">
        <f t="shared" si="8"/>
        <v>15022890.084755071</v>
      </c>
      <c r="K65" s="6">
        <f t="shared" si="9"/>
        <v>3159563.6673053401</v>
      </c>
      <c r="L65" s="6">
        <f t="shared" si="10"/>
        <v>0</v>
      </c>
      <c r="M65" s="6">
        <f t="shared" si="13"/>
        <v>15011084.670603059</v>
      </c>
    </row>
    <row r="66" spans="1:13" x14ac:dyDescent="0.25">
      <c r="A66" s="208">
        <v>43221</v>
      </c>
      <c r="B66">
        <f t="shared" si="11"/>
        <v>5</v>
      </c>
      <c r="C66">
        <f t="shared" si="12"/>
        <v>2018</v>
      </c>
      <c r="D66" s="6">
        <f>'Monthly Data'!R66</f>
        <v>15754876.239372136</v>
      </c>
      <c r="E66">
        <f>'Monthly Data'!DJ66</f>
        <v>31</v>
      </c>
      <c r="F66" s="6">
        <f>'Monthly Data'!T66</f>
        <v>15</v>
      </c>
      <c r="G66" s="6">
        <f>'Monthly Data'!DE66</f>
        <v>0</v>
      </c>
      <c r="I66" s="6">
        <f t="shared" ref="I66:I97" si="14">$Q$9</f>
        <v>-3171369.0814573499</v>
      </c>
      <c r="J66" s="6">
        <f t="shared" ref="J66:J97" si="15">E66*$Q$10</f>
        <v>15523653.087580239</v>
      </c>
      <c r="K66" s="6">
        <f t="shared" ref="K66:K97" si="16">F66*$Q$11</f>
        <v>3159563.6673053401</v>
      </c>
      <c r="L66" s="6">
        <f t="shared" ref="L66:L97" si="17">G66*$Q$12</f>
        <v>0</v>
      </c>
      <c r="M66" s="6">
        <f t="shared" si="13"/>
        <v>15511847.67342823</v>
      </c>
    </row>
    <row r="67" spans="1:13" x14ac:dyDescent="0.25">
      <c r="A67" s="208">
        <v>43252</v>
      </c>
      <c r="B67">
        <f t="shared" si="11"/>
        <v>6</v>
      </c>
      <c r="C67">
        <f t="shared" si="12"/>
        <v>2018</v>
      </c>
      <c r="D67" s="6">
        <f>'Monthly Data'!R67</f>
        <v>15112495.589372136</v>
      </c>
      <c r="E67">
        <f>'Monthly Data'!DJ67</f>
        <v>30</v>
      </c>
      <c r="F67" s="6">
        <f>'Monthly Data'!T67</f>
        <v>14</v>
      </c>
      <c r="G67" s="6">
        <f>'Monthly Data'!DE67</f>
        <v>0</v>
      </c>
      <c r="I67" s="6">
        <f t="shared" si="14"/>
        <v>-3171369.0814573499</v>
      </c>
      <c r="J67" s="6">
        <f t="shared" si="15"/>
        <v>15022890.084755071</v>
      </c>
      <c r="K67" s="6">
        <f t="shared" si="16"/>
        <v>2948926.0894849841</v>
      </c>
      <c r="L67" s="6">
        <f t="shared" si="17"/>
        <v>0</v>
      </c>
      <c r="M67" s="6">
        <f t="shared" si="13"/>
        <v>14800447.092782704</v>
      </c>
    </row>
    <row r="68" spans="1:13" x14ac:dyDescent="0.25">
      <c r="A68" s="208">
        <v>43282</v>
      </c>
      <c r="B68">
        <f t="shared" si="11"/>
        <v>7</v>
      </c>
      <c r="C68">
        <f t="shared" si="12"/>
        <v>2018</v>
      </c>
      <c r="D68" s="6">
        <f>'Monthly Data'!R68</f>
        <v>16036949.579372136</v>
      </c>
      <c r="E68">
        <f>'Monthly Data'!DJ68</f>
        <v>31</v>
      </c>
      <c r="F68" s="6">
        <f>'Monthly Data'!T68</f>
        <v>15</v>
      </c>
      <c r="G68" s="6">
        <f>'Monthly Data'!DE68</f>
        <v>0</v>
      </c>
      <c r="I68" s="6">
        <f t="shared" si="14"/>
        <v>-3171369.0814573499</v>
      </c>
      <c r="J68" s="6">
        <f t="shared" si="15"/>
        <v>15523653.087580239</v>
      </c>
      <c r="K68" s="6">
        <f t="shared" si="16"/>
        <v>3159563.6673053401</v>
      </c>
      <c r="L68" s="6">
        <f t="shared" si="17"/>
        <v>0</v>
      </c>
      <c r="M68" s="6">
        <f t="shared" si="13"/>
        <v>15511847.67342823</v>
      </c>
    </row>
    <row r="69" spans="1:13" x14ac:dyDescent="0.25">
      <c r="A69" s="208">
        <v>43313</v>
      </c>
      <c r="B69">
        <f t="shared" si="11"/>
        <v>8</v>
      </c>
      <c r="C69">
        <f t="shared" si="12"/>
        <v>2018</v>
      </c>
      <c r="D69" s="6">
        <f>'Monthly Data'!R69</f>
        <v>15731687.929372137</v>
      </c>
      <c r="E69">
        <f>'Monthly Data'!DJ69</f>
        <v>31</v>
      </c>
      <c r="F69" s="6">
        <f>'Monthly Data'!T69</f>
        <v>15</v>
      </c>
      <c r="G69" s="6">
        <f>'Monthly Data'!DE69</f>
        <v>0</v>
      </c>
      <c r="I69" s="6">
        <f t="shared" si="14"/>
        <v>-3171369.0814573499</v>
      </c>
      <c r="J69" s="6">
        <f t="shared" si="15"/>
        <v>15523653.087580239</v>
      </c>
      <c r="K69" s="6">
        <f t="shared" si="16"/>
        <v>3159563.6673053401</v>
      </c>
      <c r="L69" s="6">
        <f t="shared" si="17"/>
        <v>0</v>
      </c>
      <c r="M69" s="6">
        <f t="shared" si="13"/>
        <v>15511847.67342823</v>
      </c>
    </row>
    <row r="70" spans="1:13" x14ac:dyDescent="0.25">
      <c r="A70" s="208">
        <v>43344</v>
      </c>
      <c r="B70">
        <f t="shared" si="11"/>
        <v>9</v>
      </c>
      <c r="C70">
        <f t="shared" si="12"/>
        <v>2018</v>
      </c>
      <c r="D70" s="6">
        <f>'Monthly Data'!R70</f>
        <v>15059757.389372136</v>
      </c>
      <c r="E70">
        <f>'Monthly Data'!DJ70</f>
        <v>30</v>
      </c>
      <c r="F70" s="6">
        <f>'Monthly Data'!T70</f>
        <v>15</v>
      </c>
      <c r="G70" s="6">
        <f>'Monthly Data'!DE70</f>
        <v>0</v>
      </c>
      <c r="I70" s="6">
        <f t="shared" si="14"/>
        <v>-3171369.0814573499</v>
      </c>
      <c r="J70" s="6">
        <f t="shared" si="15"/>
        <v>15022890.084755071</v>
      </c>
      <c r="K70" s="6">
        <f t="shared" si="16"/>
        <v>3159563.6673053401</v>
      </c>
      <c r="L70" s="6">
        <f t="shared" si="17"/>
        <v>0</v>
      </c>
      <c r="M70" s="6">
        <f t="shared" si="13"/>
        <v>15011084.670603059</v>
      </c>
    </row>
    <row r="71" spans="1:13" x14ac:dyDescent="0.25">
      <c r="A71" s="208">
        <v>43374</v>
      </c>
      <c r="B71">
        <f t="shared" si="11"/>
        <v>10</v>
      </c>
      <c r="C71">
        <f t="shared" si="12"/>
        <v>2018</v>
      </c>
      <c r="D71" s="6">
        <f>'Monthly Data'!R71</f>
        <v>16566005.559372136</v>
      </c>
      <c r="E71">
        <f>'Monthly Data'!DJ71</f>
        <v>31</v>
      </c>
      <c r="F71" s="6">
        <f>'Monthly Data'!T71</f>
        <v>17</v>
      </c>
      <c r="G71" s="6">
        <f>'Monthly Data'!DE71</f>
        <v>0</v>
      </c>
      <c r="I71" s="6">
        <f t="shared" si="14"/>
        <v>-3171369.0814573499</v>
      </c>
      <c r="J71" s="6">
        <f t="shared" si="15"/>
        <v>15523653.087580239</v>
      </c>
      <c r="K71" s="6">
        <f t="shared" si="16"/>
        <v>3580838.8229460521</v>
      </c>
      <c r="L71" s="6">
        <f t="shared" si="17"/>
        <v>0</v>
      </c>
      <c r="M71" s="6">
        <f t="shared" si="13"/>
        <v>15933122.82906894</v>
      </c>
    </row>
    <row r="72" spans="1:13" x14ac:dyDescent="0.25">
      <c r="A72" s="208">
        <v>43405</v>
      </c>
      <c r="B72">
        <f t="shared" si="11"/>
        <v>11</v>
      </c>
      <c r="C72">
        <f t="shared" si="12"/>
        <v>2018</v>
      </c>
      <c r="D72" s="6">
        <f>'Monthly Data'!R72</f>
        <v>16735405.889372135</v>
      </c>
      <c r="E72">
        <f>'Monthly Data'!DJ72</f>
        <v>30</v>
      </c>
      <c r="F72" s="6">
        <f>'Monthly Data'!T72</f>
        <v>16</v>
      </c>
      <c r="G72" s="6">
        <f>'Monthly Data'!DE72</f>
        <v>1</v>
      </c>
      <c r="I72" s="6">
        <f t="shared" si="14"/>
        <v>-3171369.0814573499</v>
      </c>
      <c r="J72" s="6">
        <f t="shared" si="15"/>
        <v>15022890.084755071</v>
      </c>
      <c r="K72" s="6">
        <f t="shared" si="16"/>
        <v>3370201.2451256961</v>
      </c>
      <c r="L72" s="6">
        <f t="shared" si="17"/>
        <v>871828.270979397</v>
      </c>
      <c r="M72" s="6">
        <f t="shared" si="13"/>
        <v>16093550.519402813</v>
      </c>
    </row>
    <row r="73" spans="1:13" x14ac:dyDescent="0.25">
      <c r="A73" s="208">
        <v>43435</v>
      </c>
      <c r="B73">
        <f t="shared" si="11"/>
        <v>12</v>
      </c>
      <c r="C73">
        <f t="shared" si="12"/>
        <v>2018</v>
      </c>
      <c r="D73" s="6">
        <f>'Monthly Data'!R73</f>
        <v>16667821.609372135</v>
      </c>
      <c r="E73">
        <f>'Monthly Data'!DJ73</f>
        <v>31</v>
      </c>
      <c r="F73" s="6">
        <f>'Monthly Data'!T73</f>
        <v>17</v>
      </c>
      <c r="G73" s="6">
        <f>'Monthly Data'!DE73</f>
        <v>0</v>
      </c>
      <c r="I73" s="6">
        <f t="shared" si="14"/>
        <v>-3171369.0814573499</v>
      </c>
      <c r="J73" s="6">
        <f t="shared" si="15"/>
        <v>15523653.087580239</v>
      </c>
      <c r="K73" s="6">
        <f t="shared" si="16"/>
        <v>3580838.8229460521</v>
      </c>
      <c r="L73" s="6">
        <f t="shared" si="17"/>
        <v>0</v>
      </c>
      <c r="M73" s="6">
        <f t="shared" si="13"/>
        <v>15933122.82906894</v>
      </c>
    </row>
    <row r="74" spans="1:13" x14ac:dyDescent="0.25">
      <c r="A74" s="208">
        <v>43466</v>
      </c>
      <c r="B74">
        <f t="shared" si="11"/>
        <v>1</v>
      </c>
      <c r="C74">
        <f t="shared" si="12"/>
        <v>2019</v>
      </c>
      <c r="D74" s="6">
        <f>'Monthly Data'!R74</f>
        <v>15445811.899528764</v>
      </c>
      <c r="E74">
        <f>'Monthly Data'!DJ74</f>
        <v>31</v>
      </c>
      <c r="F74" s="6">
        <f>'Monthly Data'!T74</f>
        <v>15</v>
      </c>
      <c r="G74" s="6">
        <f>'Monthly Data'!DE74</f>
        <v>0</v>
      </c>
      <c r="I74" s="6">
        <f t="shared" si="14"/>
        <v>-3171369.0814573499</v>
      </c>
      <c r="J74" s="6">
        <f t="shared" si="15"/>
        <v>15523653.087580239</v>
      </c>
      <c r="K74" s="6">
        <f t="shared" si="16"/>
        <v>3159563.6673053401</v>
      </c>
      <c r="L74" s="6">
        <f t="shared" si="17"/>
        <v>0</v>
      </c>
      <c r="M74" s="6">
        <f t="shared" si="13"/>
        <v>15511847.67342823</v>
      </c>
    </row>
    <row r="75" spans="1:13" x14ac:dyDescent="0.25">
      <c r="A75" s="208">
        <v>43497</v>
      </c>
      <c r="B75">
        <f t="shared" si="11"/>
        <v>2</v>
      </c>
      <c r="C75">
        <f t="shared" si="12"/>
        <v>2019</v>
      </c>
      <c r="D75" s="6">
        <f>'Monthly Data'!R75</f>
        <v>13327840.249528764</v>
      </c>
      <c r="E75">
        <f>'Monthly Data'!DJ75</f>
        <v>28</v>
      </c>
      <c r="F75" s="6">
        <f>'Monthly Data'!T75</f>
        <v>15</v>
      </c>
      <c r="G75" s="6">
        <f>'Monthly Data'!DE75</f>
        <v>0</v>
      </c>
      <c r="I75" s="6">
        <f t="shared" si="14"/>
        <v>-3171369.0814573499</v>
      </c>
      <c r="J75" s="6">
        <f t="shared" si="15"/>
        <v>14021364.079104733</v>
      </c>
      <c r="K75" s="6">
        <f t="shared" si="16"/>
        <v>3159563.6673053401</v>
      </c>
      <c r="L75" s="6">
        <f t="shared" si="17"/>
        <v>0</v>
      </c>
      <c r="M75" s="6">
        <f t="shared" si="13"/>
        <v>14009558.664952721</v>
      </c>
    </row>
    <row r="76" spans="1:13" x14ac:dyDescent="0.25">
      <c r="A76" s="208">
        <v>43525</v>
      </c>
      <c r="B76">
        <f t="shared" si="11"/>
        <v>3</v>
      </c>
      <c r="C76">
        <f t="shared" si="12"/>
        <v>2019</v>
      </c>
      <c r="D76" s="6">
        <f>'Monthly Data'!R76</f>
        <v>15176304.169528762</v>
      </c>
      <c r="E76">
        <f>'Monthly Data'!DJ76</f>
        <v>31</v>
      </c>
      <c r="F76" s="6">
        <f>'Monthly Data'!T76</f>
        <v>15</v>
      </c>
      <c r="G76" s="6">
        <f>'Monthly Data'!DE76</f>
        <v>0</v>
      </c>
      <c r="I76" s="6">
        <f t="shared" si="14"/>
        <v>-3171369.0814573499</v>
      </c>
      <c r="J76" s="6">
        <f t="shared" si="15"/>
        <v>15523653.087580239</v>
      </c>
      <c r="K76" s="6">
        <f t="shared" si="16"/>
        <v>3159563.6673053401</v>
      </c>
      <c r="L76" s="6">
        <f t="shared" si="17"/>
        <v>0</v>
      </c>
      <c r="M76" s="6">
        <f t="shared" si="13"/>
        <v>15511847.67342823</v>
      </c>
    </row>
    <row r="77" spans="1:13" x14ac:dyDescent="0.25">
      <c r="A77" s="208">
        <v>43556</v>
      </c>
      <c r="B77">
        <f t="shared" si="11"/>
        <v>4</v>
      </c>
      <c r="C77">
        <f t="shared" si="12"/>
        <v>2019</v>
      </c>
      <c r="D77" s="6">
        <f>'Monthly Data'!R77</f>
        <v>16135678.349528763</v>
      </c>
      <c r="E77">
        <f>'Monthly Data'!DJ77</f>
        <v>30</v>
      </c>
      <c r="F77" s="6">
        <f>'Monthly Data'!T77</f>
        <v>15</v>
      </c>
      <c r="G77" s="6">
        <f>'Monthly Data'!DE77</f>
        <v>0</v>
      </c>
      <c r="I77" s="6">
        <f t="shared" si="14"/>
        <v>-3171369.0814573499</v>
      </c>
      <c r="J77" s="6">
        <f t="shared" si="15"/>
        <v>15022890.084755071</v>
      </c>
      <c r="K77" s="6">
        <f t="shared" si="16"/>
        <v>3159563.6673053401</v>
      </c>
      <c r="L77" s="6">
        <f t="shared" si="17"/>
        <v>0</v>
      </c>
      <c r="M77" s="6">
        <f t="shared" si="13"/>
        <v>15011084.670603059</v>
      </c>
    </row>
    <row r="78" spans="1:13" x14ac:dyDescent="0.25">
      <c r="A78" s="208">
        <v>43586</v>
      </c>
      <c r="B78">
        <f t="shared" si="11"/>
        <v>5</v>
      </c>
      <c r="C78">
        <f t="shared" si="12"/>
        <v>2019</v>
      </c>
      <c r="D78" s="6">
        <f>'Monthly Data'!R78</f>
        <v>16483062.289528763</v>
      </c>
      <c r="E78">
        <f>'Monthly Data'!DJ78</f>
        <v>31</v>
      </c>
      <c r="F78" s="6">
        <f>'Monthly Data'!T78</f>
        <v>15</v>
      </c>
      <c r="G78" s="6">
        <f>'Monthly Data'!DE78</f>
        <v>0</v>
      </c>
      <c r="I78" s="6">
        <f t="shared" si="14"/>
        <v>-3171369.0814573499</v>
      </c>
      <c r="J78" s="6">
        <f t="shared" si="15"/>
        <v>15523653.087580239</v>
      </c>
      <c r="K78" s="6">
        <f t="shared" si="16"/>
        <v>3159563.6673053401</v>
      </c>
      <c r="L78" s="6">
        <f t="shared" si="17"/>
        <v>0</v>
      </c>
      <c r="M78" s="6">
        <f t="shared" si="13"/>
        <v>15511847.67342823</v>
      </c>
    </row>
    <row r="79" spans="1:13" x14ac:dyDescent="0.25">
      <c r="A79" s="208">
        <v>43617</v>
      </c>
      <c r="B79">
        <f t="shared" si="11"/>
        <v>6</v>
      </c>
      <c r="C79">
        <f t="shared" si="12"/>
        <v>2019</v>
      </c>
      <c r="D79" s="6">
        <f>'Monthly Data'!R79</f>
        <v>14912158.419528764</v>
      </c>
      <c r="E79">
        <f>'Monthly Data'!DJ79</f>
        <v>30</v>
      </c>
      <c r="F79" s="6">
        <f>'Monthly Data'!T79</f>
        <v>15</v>
      </c>
      <c r="G79" s="6">
        <f>'Monthly Data'!DE79</f>
        <v>0</v>
      </c>
      <c r="I79" s="6">
        <f t="shared" si="14"/>
        <v>-3171369.0814573499</v>
      </c>
      <c r="J79" s="6">
        <f t="shared" si="15"/>
        <v>15022890.084755071</v>
      </c>
      <c r="K79" s="6">
        <f t="shared" si="16"/>
        <v>3159563.6673053401</v>
      </c>
      <c r="L79" s="6">
        <f t="shared" si="17"/>
        <v>0</v>
      </c>
      <c r="M79" s="6">
        <f t="shared" si="13"/>
        <v>15011084.670603059</v>
      </c>
    </row>
    <row r="80" spans="1:13" x14ac:dyDescent="0.25">
      <c r="A80" s="208">
        <v>43647</v>
      </c>
      <c r="B80">
        <f t="shared" si="11"/>
        <v>7</v>
      </c>
      <c r="C80">
        <f t="shared" si="12"/>
        <v>2019</v>
      </c>
      <c r="D80" s="6">
        <f>'Monthly Data'!R80</f>
        <v>16004458.559528762</v>
      </c>
      <c r="E80">
        <f>'Monthly Data'!DJ80</f>
        <v>31</v>
      </c>
      <c r="F80" s="6">
        <f>'Monthly Data'!T80</f>
        <v>15</v>
      </c>
      <c r="G80" s="6">
        <f>'Monthly Data'!DE80</f>
        <v>0</v>
      </c>
      <c r="I80" s="6">
        <f t="shared" si="14"/>
        <v>-3171369.0814573499</v>
      </c>
      <c r="J80" s="6">
        <f t="shared" si="15"/>
        <v>15523653.087580239</v>
      </c>
      <c r="K80" s="6">
        <f t="shared" si="16"/>
        <v>3159563.6673053401</v>
      </c>
      <c r="L80" s="6">
        <f t="shared" si="17"/>
        <v>0</v>
      </c>
      <c r="M80" s="6">
        <f t="shared" si="13"/>
        <v>15511847.67342823</v>
      </c>
    </row>
    <row r="81" spans="1:13" x14ac:dyDescent="0.25">
      <c r="A81" s="208">
        <v>43678</v>
      </c>
      <c r="B81">
        <f t="shared" si="11"/>
        <v>8</v>
      </c>
      <c r="C81">
        <f t="shared" si="12"/>
        <v>2019</v>
      </c>
      <c r="D81" s="6">
        <f>'Monthly Data'!R81</f>
        <v>15103823.929528764</v>
      </c>
      <c r="E81">
        <f>'Monthly Data'!DJ81</f>
        <v>31</v>
      </c>
      <c r="F81" s="6">
        <f>'Monthly Data'!T81</f>
        <v>15</v>
      </c>
      <c r="G81" s="6">
        <f>'Monthly Data'!DE81</f>
        <v>0</v>
      </c>
      <c r="I81" s="6">
        <f t="shared" si="14"/>
        <v>-3171369.0814573499</v>
      </c>
      <c r="J81" s="6">
        <f t="shared" si="15"/>
        <v>15523653.087580239</v>
      </c>
      <c r="K81" s="6">
        <f t="shared" si="16"/>
        <v>3159563.6673053401</v>
      </c>
      <c r="L81" s="6">
        <f t="shared" si="17"/>
        <v>0</v>
      </c>
      <c r="M81" s="6">
        <f t="shared" si="13"/>
        <v>15511847.67342823</v>
      </c>
    </row>
    <row r="82" spans="1:13" x14ac:dyDescent="0.25">
      <c r="A82" s="208">
        <v>43709</v>
      </c>
      <c r="B82">
        <f t="shared" si="11"/>
        <v>9</v>
      </c>
      <c r="C82">
        <f t="shared" si="12"/>
        <v>2019</v>
      </c>
      <c r="D82" s="6">
        <f>'Monthly Data'!R82</f>
        <v>15309116.249528764</v>
      </c>
      <c r="E82">
        <f>'Monthly Data'!DJ82</f>
        <v>30</v>
      </c>
      <c r="F82" s="6">
        <f>'Monthly Data'!T82</f>
        <v>15</v>
      </c>
      <c r="G82" s="6">
        <f>'Monthly Data'!DE82</f>
        <v>0</v>
      </c>
      <c r="I82" s="6">
        <f t="shared" si="14"/>
        <v>-3171369.0814573499</v>
      </c>
      <c r="J82" s="6">
        <f t="shared" si="15"/>
        <v>15022890.084755071</v>
      </c>
      <c r="K82" s="6">
        <f t="shared" si="16"/>
        <v>3159563.6673053401</v>
      </c>
      <c r="L82" s="6">
        <f t="shared" si="17"/>
        <v>0</v>
      </c>
      <c r="M82" s="6">
        <f t="shared" si="13"/>
        <v>15011084.670603059</v>
      </c>
    </row>
    <row r="83" spans="1:13" x14ac:dyDescent="0.25">
      <c r="A83" s="208">
        <v>43739</v>
      </c>
      <c r="B83">
        <f t="shared" si="11"/>
        <v>10</v>
      </c>
      <c r="C83">
        <f t="shared" si="12"/>
        <v>2019</v>
      </c>
      <c r="D83" s="6">
        <f>'Monthly Data'!R83</f>
        <v>15748470.479528762</v>
      </c>
      <c r="E83">
        <f>'Monthly Data'!DJ83</f>
        <v>31</v>
      </c>
      <c r="F83" s="6">
        <f>'Monthly Data'!T83</f>
        <v>15</v>
      </c>
      <c r="G83" s="6">
        <f>'Monthly Data'!DE83</f>
        <v>0</v>
      </c>
      <c r="I83" s="6">
        <f t="shared" si="14"/>
        <v>-3171369.0814573499</v>
      </c>
      <c r="J83" s="6">
        <f t="shared" si="15"/>
        <v>15523653.087580239</v>
      </c>
      <c r="K83" s="6">
        <f t="shared" si="16"/>
        <v>3159563.6673053401</v>
      </c>
      <c r="L83" s="6">
        <f t="shared" si="17"/>
        <v>0</v>
      </c>
      <c r="M83" s="6">
        <f t="shared" si="13"/>
        <v>15511847.67342823</v>
      </c>
    </row>
    <row r="84" spans="1:13" x14ac:dyDescent="0.25">
      <c r="A84" s="208">
        <v>43770</v>
      </c>
      <c r="B84">
        <f t="shared" si="11"/>
        <v>11</v>
      </c>
      <c r="C84">
        <f t="shared" si="12"/>
        <v>2019</v>
      </c>
      <c r="D84" s="6">
        <f>'Monthly Data'!R84</f>
        <v>16898756.249528762</v>
      </c>
      <c r="E84">
        <f>'Monthly Data'!DJ84</f>
        <v>30</v>
      </c>
      <c r="F84" s="6">
        <f>'Monthly Data'!T84</f>
        <v>15</v>
      </c>
      <c r="G84" s="6">
        <f>'Monthly Data'!DE84</f>
        <v>1</v>
      </c>
      <c r="I84" s="6">
        <f t="shared" si="14"/>
        <v>-3171369.0814573499</v>
      </c>
      <c r="J84" s="6">
        <f t="shared" si="15"/>
        <v>15022890.084755071</v>
      </c>
      <c r="K84" s="6">
        <f t="shared" si="16"/>
        <v>3159563.6673053401</v>
      </c>
      <c r="L84" s="6">
        <f t="shared" si="17"/>
        <v>871828.270979397</v>
      </c>
      <c r="M84" s="6">
        <f t="shared" si="13"/>
        <v>15882912.941582456</v>
      </c>
    </row>
    <row r="85" spans="1:13" x14ac:dyDescent="0.25">
      <c r="A85" s="208">
        <v>43800</v>
      </c>
      <c r="B85">
        <f t="shared" si="11"/>
        <v>12</v>
      </c>
      <c r="C85">
        <f t="shared" si="12"/>
        <v>2019</v>
      </c>
      <c r="D85" s="6">
        <f>'Monthly Data'!R85</f>
        <v>16646524.359528767</v>
      </c>
      <c r="E85">
        <f>'Monthly Data'!DJ85</f>
        <v>31</v>
      </c>
      <c r="F85" s="6">
        <f>'Monthly Data'!T85</f>
        <v>15</v>
      </c>
      <c r="G85" s="6">
        <f>'Monthly Data'!DE85</f>
        <v>0</v>
      </c>
      <c r="I85" s="6">
        <f t="shared" si="14"/>
        <v>-3171369.0814573499</v>
      </c>
      <c r="J85" s="6">
        <f t="shared" si="15"/>
        <v>15523653.087580239</v>
      </c>
      <c r="K85" s="6">
        <f t="shared" si="16"/>
        <v>3159563.6673053401</v>
      </c>
      <c r="L85" s="6">
        <f t="shared" si="17"/>
        <v>0</v>
      </c>
      <c r="M85" s="6">
        <f t="shared" si="13"/>
        <v>15511847.67342823</v>
      </c>
    </row>
    <row r="86" spans="1:13" x14ac:dyDescent="0.25">
      <c r="A86" s="208">
        <v>43831</v>
      </c>
      <c r="B86">
        <f t="shared" si="11"/>
        <v>1</v>
      </c>
      <c r="C86">
        <f t="shared" si="12"/>
        <v>2020</v>
      </c>
      <c r="D86" s="6">
        <f>'Monthly Data'!R86</f>
        <v>14937664.958892485</v>
      </c>
      <c r="E86">
        <f>'Monthly Data'!DJ86</f>
        <v>31</v>
      </c>
      <c r="F86" s="6">
        <f>'Monthly Data'!T86</f>
        <v>15</v>
      </c>
      <c r="G86" s="6">
        <f>'Monthly Data'!DE86</f>
        <v>0</v>
      </c>
      <c r="I86" s="6">
        <f t="shared" si="14"/>
        <v>-3171369.0814573499</v>
      </c>
      <c r="J86" s="6">
        <f t="shared" si="15"/>
        <v>15523653.087580239</v>
      </c>
      <c r="K86" s="6">
        <f t="shared" si="16"/>
        <v>3159563.6673053401</v>
      </c>
      <c r="L86" s="6">
        <f t="shared" si="17"/>
        <v>0</v>
      </c>
      <c r="M86" s="6">
        <f t="shared" si="13"/>
        <v>15511847.67342823</v>
      </c>
    </row>
    <row r="87" spans="1:13" x14ac:dyDescent="0.25">
      <c r="A87" s="208">
        <v>43862</v>
      </c>
      <c r="B87">
        <f t="shared" si="11"/>
        <v>2</v>
      </c>
      <c r="C87">
        <f t="shared" si="12"/>
        <v>2020</v>
      </c>
      <c r="D87" s="6">
        <f>'Monthly Data'!R87</f>
        <v>13195414.638892485</v>
      </c>
      <c r="E87">
        <f>'Monthly Data'!DJ87</f>
        <v>29</v>
      </c>
      <c r="F87" s="6">
        <f>'Monthly Data'!T87</f>
        <v>15</v>
      </c>
      <c r="G87" s="6">
        <f>'Monthly Data'!DE87</f>
        <v>0</v>
      </c>
      <c r="I87" s="6">
        <f t="shared" si="14"/>
        <v>-3171369.0814573499</v>
      </c>
      <c r="J87" s="6">
        <f t="shared" si="15"/>
        <v>14522127.081929902</v>
      </c>
      <c r="K87" s="6">
        <f t="shared" si="16"/>
        <v>3159563.6673053401</v>
      </c>
      <c r="L87" s="6">
        <f t="shared" si="17"/>
        <v>0</v>
      </c>
      <c r="M87" s="6">
        <f t="shared" si="13"/>
        <v>14510321.667777892</v>
      </c>
    </row>
    <row r="88" spans="1:13" x14ac:dyDescent="0.25">
      <c r="A88" s="208">
        <v>43891</v>
      </c>
      <c r="B88">
        <f t="shared" si="11"/>
        <v>3</v>
      </c>
      <c r="C88">
        <f t="shared" si="12"/>
        <v>2020</v>
      </c>
      <c r="D88" s="6">
        <f>'Monthly Data'!R88</f>
        <v>14184175.028892482</v>
      </c>
      <c r="E88">
        <f>'Monthly Data'!DJ88</f>
        <v>31</v>
      </c>
      <c r="F88" s="6">
        <f>'Monthly Data'!T88</f>
        <v>15</v>
      </c>
      <c r="G88" s="6">
        <f>'Monthly Data'!DE88</f>
        <v>0</v>
      </c>
      <c r="I88" s="6">
        <f t="shared" si="14"/>
        <v>-3171369.0814573499</v>
      </c>
      <c r="J88" s="6">
        <f t="shared" si="15"/>
        <v>15523653.087580239</v>
      </c>
      <c r="K88" s="6">
        <f t="shared" si="16"/>
        <v>3159563.6673053401</v>
      </c>
      <c r="L88" s="6">
        <f t="shared" si="17"/>
        <v>0</v>
      </c>
      <c r="M88" s="6">
        <f t="shared" si="13"/>
        <v>15511847.67342823</v>
      </c>
    </row>
    <row r="89" spans="1:13" x14ac:dyDescent="0.25">
      <c r="A89" s="208">
        <v>43922</v>
      </c>
      <c r="B89">
        <f t="shared" si="11"/>
        <v>4</v>
      </c>
      <c r="C89">
        <f t="shared" si="12"/>
        <v>2020</v>
      </c>
      <c r="D89" s="6">
        <f>'Monthly Data'!R89</f>
        <v>15408308.768892484</v>
      </c>
      <c r="E89">
        <f>'Monthly Data'!DJ89</f>
        <v>30</v>
      </c>
      <c r="F89" s="6">
        <f>'Monthly Data'!T89</f>
        <v>15</v>
      </c>
      <c r="G89" s="6">
        <f>'Monthly Data'!DE89</f>
        <v>0</v>
      </c>
      <c r="I89" s="6">
        <f t="shared" si="14"/>
        <v>-3171369.0814573499</v>
      </c>
      <c r="J89" s="6">
        <f t="shared" si="15"/>
        <v>15022890.084755071</v>
      </c>
      <c r="K89" s="6">
        <f t="shared" si="16"/>
        <v>3159563.6673053401</v>
      </c>
      <c r="L89" s="6">
        <f t="shared" si="17"/>
        <v>0</v>
      </c>
      <c r="M89" s="6">
        <f t="shared" si="13"/>
        <v>15011084.670603059</v>
      </c>
    </row>
    <row r="90" spans="1:13" x14ac:dyDescent="0.25">
      <c r="A90" s="208">
        <v>43952</v>
      </c>
      <c r="B90">
        <f t="shared" si="11"/>
        <v>5</v>
      </c>
      <c r="C90">
        <f t="shared" si="12"/>
        <v>2020</v>
      </c>
      <c r="D90" s="6">
        <f>'Monthly Data'!R90</f>
        <v>15095785.628892485</v>
      </c>
      <c r="E90">
        <f>'Monthly Data'!DJ90</f>
        <v>31</v>
      </c>
      <c r="F90" s="6">
        <f>'Monthly Data'!T90</f>
        <v>16</v>
      </c>
      <c r="G90" s="6">
        <f>'Monthly Data'!DE90</f>
        <v>0</v>
      </c>
      <c r="I90" s="6">
        <f t="shared" si="14"/>
        <v>-3171369.0814573499</v>
      </c>
      <c r="J90" s="6">
        <f t="shared" si="15"/>
        <v>15523653.087580239</v>
      </c>
      <c r="K90" s="6">
        <f t="shared" si="16"/>
        <v>3370201.2451256961</v>
      </c>
      <c r="L90" s="6">
        <f t="shared" si="17"/>
        <v>0</v>
      </c>
      <c r="M90" s="6">
        <f t="shared" si="13"/>
        <v>15722485.251248585</v>
      </c>
    </row>
    <row r="91" spans="1:13" x14ac:dyDescent="0.25">
      <c r="A91" s="208">
        <v>43983</v>
      </c>
      <c r="B91">
        <f t="shared" si="11"/>
        <v>6</v>
      </c>
      <c r="C91">
        <f t="shared" si="12"/>
        <v>2020</v>
      </c>
      <c r="D91" s="6">
        <f>'Monthly Data'!R91</f>
        <v>14699794.268892486</v>
      </c>
      <c r="E91">
        <f>'Monthly Data'!DJ91</f>
        <v>30</v>
      </c>
      <c r="F91" s="6">
        <f>'Monthly Data'!T91</f>
        <v>15</v>
      </c>
      <c r="G91" s="6">
        <f>'Monthly Data'!DE91</f>
        <v>0</v>
      </c>
      <c r="I91" s="6">
        <f t="shared" si="14"/>
        <v>-3171369.0814573499</v>
      </c>
      <c r="J91" s="6">
        <f t="shared" si="15"/>
        <v>15022890.084755071</v>
      </c>
      <c r="K91" s="6">
        <f t="shared" si="16"/>
        <v>3159563.6673053401</v>
      </c>
      <c r="L91" s="6">
        <f t="shared" si="17"/>
        <v>0</v>
      </c>
      <c r="M91" s="6">
        <f t="shared" si="13"/>
        <v>15011084.670603059</v>
      </c>
    </row>
    <row r="92" spans="1:13" x14ac:dyDescent="0.25">
      <c r="A92" s="208">
        <v>44013</v>
      </c>
      <c r="B92">
        <f t="shared" si="11"/>
        <v>7</v>
      </c>
      <c r="C92">
        <f t="shared" si="12"/>
        <v>2020</v>
      </c>
      <c r="D92" s="6">
        <f>'Monthly Data'!R92</f>
        <v>15600783.888892485</v>
      </c>
      <c r="E92">
        <f>'Monthly Data'!DJ92</f>
        <v>31</v>
      </c>
      <c r="F92" s="6">
        <f>'Monthly Data'!T92</f>
        <v>15</v>
      </c>
      <c r="G92" s="6">
        <f>'Monthly Data'!DE92</f>
        <v>0</v>
      </c>
      <c r="I92" s="6">
        <f t="shared" si="14"/>
        <v>-3171369.0814573499</v>
      </c>
      <c r="J92" s="6">
        <f t="shared" si="15"/>
        <v>15523653.087580239</v>
      </c>
      <c r="K92" s="6">
        <f t="shared" si="16"/>
        <v>3159563.6673053401</v>
      </c>
      <c r="L92" s="6">
        <f t="shared" si="17"/>
        <v>0</v>
      </c>
      <c r="M92" s="6">
        <f t="shared" si="13"/>
        <v>15511847.67342823</v>
      </c>
    </row>
    <row r="93" spans="1:13" x14ac:dyDescent="0.25">
      <c r="A93" s="208">
        <v>44044</v>
      </c>
      <c r="B93">
        <f t="shared" si="11"/>
        <v>8</v>
      </c>
      <c r="C93">
        <f t="shared" si="12"/>
        <v>2020</v>
      </c>
      <c r="D93" s="6">
        <f>'Monthly Data'!R93</f>
        <v>15501618.918892484</v>
      </c>
      <c r="E93">
        <f>'Monthly Data'!DJ93</f>
        <v>31</v>
      </c>
      <c r="F93" s="6">
        <f>'Monthly Data'!T93</f>
        <v>15</v>
      </c>
      <c r="G93" s="6">
        <f>'Monthly Data'!DE93</f>
        <v>0</v>
      </c>
      <c r="I93" s="6">
        <f t="shared" si="14"/>
        <v>-3171369.0814573499</v>
      </c>
      <c r="J93" s="6">
        <f t="shared" si="15"/>
        <v>15523653.087580239</v>
      </c>
      <c r="K93" s="6">
        <f t="shared" si="16"/>
        <v>3159563.6673053401</v>
      </c>
      <c r="L93" s="6">
        <f t="shared" si="17"/>
        <v>0</v>
      </c>
      <c r="M93" s="6">
        <f t="shared" si="13"/>
        <v>15511847.67342823</v>
      </c>
    </row>
    <row r="94" spans="1:13" x14ac:dyDescent="0.25">
      <c r="A94" s="208">
        <v>44075</v>
      </c>
      <c r="B94">
        <f t="shared" si="11"/>
        <v>9</v>
      </c>
      <c r="C94">
        <f t="shared" si="12"/>
        <v>2020</v>
      </c>
      <c r="D94" s="6">
        <f>'Monthly Data'!R94</f>
        <v>15275490.668892484</v>
      </c>
      <c r="E94">
        <f>'Monthly Data'!DJ94</f>
        <v>30</v>
      </c>
      <c r="F94" s="6">
        <f>'Monthly Data'!T94</f>
        <v>15</v>
      </c>
      <c r="G94" s="6">
        <f>'Monthly Data'!DE94</f>
        <v>0</v>
      </c>
      <c r="I94" s="6">
        <f t="shared" si="14"/>
        <v>-3171369.0814573499</v>
      </c>
      <c r="J94" s="6">
        <f t="shared" si="15"/>
        <v>15022890.084755071</v>
      </c>
      <c r="K94" s="6">
        <f t="shared" si="16"/>
        <v>3159563.6673053401</v>
      </c>
      <c r="L94" s="6">
        <f t="shared" si="17"/>
        <v>0</v>
      </c>
      <c r="M94" s="6">
        <f t="shared" si="13"/>
        <v>15011084.670603059</v>
      </c>
    </row>
    <row r="95" spans="1:13" x14ac:dyDescent="0.25">
      <c r="A95" s="208">
        <v>44105</v>
      </c>
      <c r="B95">
        <f t="shared" si="11"/>
        <v>10</v>
      </c>
      <c r="C95">
        <f t="shared" si="12"/>
        <v>2020</v>
      </c>
      <c r="D95" s="6">
        <f>'Monthly Data'!R95</f>
        <v>16063368.678892484</v>
      </c>
      <c r="E95">
        <f>'Monthly Data'!DJ95</f>
        <v>31</v>
      </c>
      <c r="F95" s="6">
        <f>'Monthly Data'!T95</f>
        <v>15</v>
      </c>
      <c r="G95" s="6">
        <f>'Monthly Data'!DE95</f>
        <v>0</v>
      </c>
      <c r="I95" s="6">
        <f t="shared" si="14"/>
        <v>-3171369.0814573499</v>
      </c>
      <c r="J95" s="6">
        <f t="shared" si="15"/>
        <v>15523653.087580239</v>
      </c>
      <c r="K95" s="6">
        <f t="shared" si="16"/>
        <v>3159563.6673053401</v>
      </c>
      <c r="L95" s="6">
        <f t="shared" si="17"/>
        <v>0</v>
      </c>
      <c r="M95" s="6">
        <f t="shared" si="13"/>
        <v>15511847.67342823</v>
      </c>
    </row>
    <row r="96" spans="1:13" x14ac:dyDescent="0.25">
      <c r="A96" s="208">
        <v>44136</v>
      </c>
      <c r="B96">
        <f t="shared" si="11"/>
        <v>11</v>
      </c>
      <c r="C96">
        <f t="shared" si="12"/>
        <v>2020</v>
      </c>
      <c r="D96" s="6">
        <f>'Monthly Data'!R96</f>
        <v>16428564.668892484</v>
      </c>
      <c r="E96">
        <f>'Monthly Data'!DJ96</f>
        <v>30</v>
      </c>
      <c r="F96" s="6">
        <f>'Monthly Data'!T96</f>
        <v>15</v>
      </c>
      <c r="G96" s="6">
        <f>'Monthly Data'!DE96</f>
        <v>1</v>
      </c>
      <c r="I96" s="6">
        <f t="shared" si="14"/>
        <v>-3171369.0814573499</v>
      </c>
      <c r="J96" s="6">
        <f t="shared" si="15"/>
        <v>15022890.084755071</v>
      </c>
      <c r="K96" s="6">
        <f t="shared" si="16"/>
        <v>3159563.6673053401</v>
      </c>
      <c r="L96" s="6">
        <f t="shared" si="17"/>
        <v>871828.270979397</v>
      </c>
      <c r="M96" s="6">
        <f t="shared" si="13"/>
        <v>15882912.941582456</v>
      </c>
    </row>
    <row r="97" spans="1:13" x14ac:dyDescent="0.25">
      <c r="A97" s="208">
        <v>44166</v>
      </c>
      <c r="B97">
        <f t="shared" si="11"/>
        <v>12</v>
      </c>
      <c r="C97">
        <f t="shared" si="12"/>
        <v>2020</v>
      </c>
      <c r="D97" s="6">
        <f>'Monthly Data'!R97</f>
        <v>16225728.698892483</v>
      </c>
      <c r="E97">
        <f>'Monthly Data'!DJ97</f>
        <v>31</v>
      </c>
      <c r="F97" s="6">
        <f>'Monthly Data'!T97</f>
        <v>15</v>
      </c>
      <c r="G97" s="6">
        <f>'Monthly Data'!DE97</f>
        <v>0</v>
      </c>
      <c r="I97" s="6">
        <f t="shared" si="14"/>
        <v>-3171369.0814573499</v>
      </c>
      <c r="J97" s="6">
        <f t="shared" si="15"/>
        <v>15523653.087580239</v>
      </c>
      <c r="K97" s="6">
        <f t="shared" si="16"/>
        <v>3159563.6673053401</v>
      </c>
      <c r="L97" s="6">
        <f t="shared" si="17"/>
        <v>0</v>
      </c>
      <c r="M97" s="6">
        <f t="shared" si="13"/>
        <v>15511847.67342823</v>
      </c>
    </row>
    <row r="98" spans="1:13" x14ac:dyDescent="0.25">
      <c r="A98" s="208">
        <v>44197</v>
      </c>
      <c r="B98">
        <f t="shared" si="11"/>
        <v>1</v>
      </c>
      <c r="C98">
        <f t="shared" si="12"/>
        <v>2021</v>
      </c>
      <c r="D98" s="6">
        <f>'Monthly Data'!R98</f>
        <v>14481370.196357774</v>
      </c>
      <c r="E98">
        <f>'Monthly Data'!DJ98</f>
        <v>31</v>
      </c>
      <c r="F98" s="6">
        <f>'Monthly Data'!T98</f>
        <v>15</v>
      </c>
      <c r="G98" s="6">
        <f>'Monthly Data'!DE98</f>
        <v>0</v>
      </c>
      <c r="I98" s="6">
        <f t="shared" ref="I98:I129" si="18">$Q$9</f>
        <v>-3171369.0814573499</v>
      </c>
      <c r="J98" s="6">
        <f t="shared" ref="J98:J129" si="19">E98*$Q$10</f>
        <v>15523653.087580239</v>
      </c>
      <c r="K98" s="6">
        <f t="shared" ref="K98:K129" si="20">F98*$Q$11</f>
        <v>3159563.6673053401</v>
      </c>
      <c r="L98" s="6">
        <f t="shared" ref="L98:L129" si="21">G98*$Q$12</f>
        <v>0</v>
      </c>
      <c r="M98" s="6">
        <f t="shared" si="13"/>
        <v>15511847.67342823</v>
      </c>
    </row>
    <row r="99" spans="1:13" x14ac:dyDescent="0.25">
      <c r="A99" s="208">
        <v>44228</v>
      </c>
      <c r="B99">
        <f t="shared" si="11"/>
        <v>2</v>
      </c>
      <c r="C99">
        <f t="shared" si="12"/>
        <v>2021</v>
      </c>
      <c r="D99" s="6">
        <f>'Monthly Data'!R99</f>
        <v>12659812.336357772</v>
      </c>
      <c r="E99">
        <f>'Monthly Data'!DJ99</f>
        <v>28</v>
      </c>
      <c r="F99" s="6">
        <f>'Monthly Data'!T99</f>
        <v>15</v>
      </c>
      <c r="G99" s="6">
        <f>'Monthly Data'!DE99</f>
        <v>0</v>
      </c>
      <c r="I99" s="6">
        <f t="shared" si="18"/>
        <v>-3171369.0814573499</v>
      </c>
      <c r="J99" s="6">
        <f t="shared" si="19"/>
        <v>14021364.079104733</v>
      </c>
      <c r="K99" s="6">
        <f t="shared" si="20"/>
        <v>3159563.6673053401</v>
      </c>
      <c r="L99" s="6">
        <f t="shared" si="21"/>
        <v>0</v>
      </c>
      <c r="M99" s="6">
        <f t="shared" si="13"/>
        <v>14009558.664952721</v>
      </c>
    </row>
    <row r="100" spans="1:13" x14ac:dyDescent="0.25">
      <c r="A100" s="208">
        <v>44256</v>
      </c>
      <c r="B100">
        <f t="shared" si="11"/>
        <v>3</v>
      </c>
      <c r="C100">
        <f t="shared" si="12"/>
        <v>2021</v>
      </c>
      <c r="D100" s="6">
        <f>'Monthly Data'!R100</f>
        <v>14753186.256357772</v>
      </c>
      <c r="E100">
        <f>'Monthly Data'!DJ100</f>
        <v>31</v>
      </c>
      <c r="F100" s="6">
        <f>'Monthly Data'!T100</f>
        <v>15</v>
      </c>
      <c r="G100" s="6">
        <f>'Monthly Data'!DE100</f>
        <v>0</v>
      </c>
      <c r="I100" s="6">
        <f t="shared" si="18"/>
        <v>-3171369.0814573499</v>
      </c>
      <c r="J100" s="6">
        <f t="shared" si="19"/>
        <v>15523653.087580239</v>
      </c>
      <c r="K100" s="6">
        <f t="shared" si="20"/>
        <v>3159563.6673053401</v>
      </c>
      <c r="L100" s="6">
        <f t="shared" si="21"/>
        <v>0</v>
      </c>
      <c r="M100" s="6">
        <f t="shared" si="13"/>
        <v>15511847.67342823</v>
      </c>
    </row>
    <row r="101" spans="1:13" x14ac:dyDescent="0.25">
      <c r="A101" s="208">
        <v>44287</v>
      </c>
      <c r="B101">
        <f t="shared" si="11"/>
        <v>4</v>
      </c>
      <c r="C101">
        <f t="shared" si="12"/>
        <v>2021</v>
      </c>
      <c r="D101" s="6">
        <f>'Monthly Data'!R101</f>
        <v>15906566.116357772</v>
      </c>
      <c r="E101">
        <f>'Monthly Data'!DJ101</f>
        <v>30</v>
      </c>
      <c r="F101" s="6">
        <f>'Monthly Data'!T101</f>
        <v>15</v>
      </c>
      <c r="G101" s="6">
        <f>'Monthly Data'!DE101</f>
        <v>0</v>
      </c>
      <c r="I101" s="6">
        <f t="shared" si="18"/>
        <v>-3171369.0814573499</v>
      </c>
      <c r="J101" s="6">
        <f t="shared" si="19"/>
        <v>15022890.084755071</v>
      </c>
      <c r="K101" s="6">
        <f t="shared" si="20"/>
        <v>3159563.6673053401</v>
      </c>
      <c r="L101" s="6">
        <f t="shared" si="21"/>
        <v>0</v>
      </c>
      <c r="M101" s="6">
        <f t="shared" si="13"/>
        <v>15011084.670603059</v>
      </c>
    </row>
    <row r="102" spans="1:13" x14ac:dyDescent="0.25">
      <c r="A102" s="208">
        <v>44317</v>
      </c>
      <c r="B102">
        <f t="shared" si="11"/>
        <v>5</v>
      </c>
      <c r="C102">
        <f t="shared" si="12"/>
        <v>2021</v>
      </c>
      <c r="D102" s="6">
        <f>'Monthly Data'!R102</f>
        <v>15275818.566357773</v>
      </c>
      <c r="E102">
        <f>'Monthly Data'!DJ102</f>
        <v>31</v>
      </c>
      <c r="F102" s="6">
        <f>'Monthly Data'!T102</f>
        <v>15</v>
      </c>
      <c r="G102" s="6">
        <f>'Monthly Data'!DE102</f>
        <v>0</v>
      </c>
      <c r="I102" s="6">
        <f t="shared" si="18"/>
        <v>-3171369.0814573499</v>
      </c>
      <c r="J102" s="6">
        <f t="shared" si="19"/>
        <v>15523653.087580239</v>
      </c>
      <c r="K102" s="6">
        <f t="shared" si="20"/>
        <v>3159563.6673053401</v>
      </c>
      <c r="L102" s="6">
        <f t="shared" si="21"/>
        <v>0</v>
      </c>
      <c r="M102" s="6">
        <f t="shared" si="13"/>
        <v>15511847.67342823</v>
      </c>
    </row>
    <row r="103" spans="1:13" x14ac:dyDescent="0.25">
      <c r="A103" s="208">
        <v>44348</v>
      </c>
      <c r="B103">
        <f t="shared" si="11"/>
        <v>6</v>
      </c>
      <c r="C103">
        <f t="shared" si="12"/>
        <v>2021</v>
      </c>
      <c r="D103" s="6">
        <f>'Monthly Data'!R103</f>
        <v>14808296.416357771</v>
      </c>
      <c r="E103">
        <f>'Monthly Data'!DJ103</f>
        <v>30</v>
      </c>
      <c r="F103" s="6">
        <f>'Monthly Data'!T103</f>
        <v>15</v>
      </c>
      <c r="G103" s="6">
        <f>'Monthly Data'!DE103</f>
        <v>0</v>
      </c>
      <c r="I103" s="6">
        <f t="shared" si="18"/>
        <v>-3171369.0814573499</v>
      </c>
      <c r="J103" s="6">
        <f t="shared" si="19"/>
        <v>15022890.084755071</v>
      </c>
      <c r="K103" s="6">
        <f t="shared" si="20"/>
        <v>3159563.6673053401</v>
      </c>
      <c r="L103" s="6">
        <f t="shared" si="21"/>
        <v>0</v>
      </c>
      <c r="M103" s="6">
        <f t="shared" si="13"/>
        <v>15011084.670603059</v>
      </c>
    </row>
    <row r="104" spans="1:13" x14ac:dyDescent="0.25">
      <c r="A104" s="208">
        <v>44378</v>
      </c>
      <c r="B104">
        <f t="shared" si="11"/>
        <v>7</v>
      </c>
      <c r="C104">
        <f t="shared" si="12"/>
        <v>2021</v>
      </c>
      <c r="D104" s="6">
        <f>'Monthly Data'!R104</f>
        <v>15793191.616357772</v>
      </c>
      <c r="E104">
        <f>'Monthly Data'!DJ104</f>
        <v>31</v>
      </c>
      <c r="F104" s="6">
        <f>'Monthly Data'!T104</f>
        <v>15</v>
      </c>
      <c r="G104" s="6">
        <f>'Monthly Data'!DE104</f>
        <v>0</v>
      </c>
      <c r="I104" s="6">
        <f t="shared" si="18"/>
        <v>-3171369.0814573499</v>
      </c>
      <c r="J104" s="6">
        <f t="shared" si="19"/>
        <v>15523653.087580239</v>
      </c>
      <c r="K104" s="6">
        <f t="shared" si="20"/>
        <v>3159563.6673053401</v>
      </c>
      <c r="L104" s="6">
        <f t="shared" si="21"/>
        <v>0</v>
      </c>
      <c r="M104" s="6">
        <f t="shared" si="13"/>
        <v>15511847.67342823</v>
      </c>
    </row>
    <row r="105" spans="1:13" x14ac:dyDescent="0.25">
      <c r="A105" s="208">
        <v>44409</v>
      </c>
      <c r="B105">
        <f t="shared" si="11"/>
        <v>8</v>
      </c>
      <c r="C105">
        <f t="shared" si="12"/>
        <v>2021</v>
      </c>
      <c r="D105" s="6">
        <f>'Monthly Data'!R105</f>
        <v>14372046.216357771</v>
      </c>
      <c r="E105">
        <f>'Monthly Data'!DJ105</f>
        <v>31</v>
      </c>
      <c r="F105" s="6">
        <f>'Monthly Data'!T105</f>
        <v>15</v>
      </c>
      <c r="G105" s="6">
        <f>'Monthly Data'!DE105</f>
        <v>0</v>
      </c>
      <c r="I105" s="6">
        <f t="shared" si="18"/>
        <v>-3171369.0814573499</v>
      </c>
      <c r="J105" s="6">
        <f t="shared" si="19"/>
        <v>15523653.087580239</v>
      </c>
      <c r="K105" s="6">
        <f t="shared" si="20"/>
        <v>3159563.6673053401</v>
      </c>
      <c r="L105" s="6">
        <f t="shared" si="21"/>
        <v>0</v>
      </c>
      <c r="M105" s="6">
        <f t="shared" si="13"/>
        <v>15511847.67342823</v>
      </c>
    </row>
    <row r="106" spans="1:13" x14ac:dyDescent="0.25">
      <c r="A106" s="208">
        <v>44440</v>
      </c>
      <c r="B106">
        <f t="shared" si="11"/>
        <v>9</v>
      </c>
      <c r="C106">
        <f t="shared" si="12"/>
        <v>2021</v>
      </c>
      <c r="D106" s="6">
        <f>'Monthly Data'!R106</f>
        <v>14282496.316357771</v>
      </c>
      <c r="E106">
        <f>'Monthly Data'!DJ106</f>
        <v>30</v>
      </c>
      <c r="F106" s="6">
        <f>'Monthly Data'!T106</f>
        <v>15</v>
      </c>
      <c r="G106" s="6">
        <f>'Monthly Data'!DE106</f>
        <v>0</v>
      </c>
      <c r="I106" s="6">
        <f t="shared" si="18"/>
        <v>-3171369.0814573499</v>
      </c>
      <c r="J106" s="6">
        <f t="shared" si="19"/>
        <v>15022890.084755071</v>
      </c>
      <c r="K106" s="6">
        <f t="shared" si="20"/>
        <v>3159563.6673053401</v>
      </c>
      <c r="L106" s="6">
        <f t="shared" si="21"/>
        <v>0</v>
      </c>
      <c r="M106" s="6">
        <f t="shared" si="13"/>
        <v>15011084.670603059</v>
      </c>
    </row>
    <row r="107" spans="1:13" x14ac:dyDescent="0.25">
      <c r="A107" s="208">
        <v>44470</v>
      </c>
      <c r="B107">
        <f t="shared" si="11"/>
        <v>10</v>
      </c>
      <c r="C107">
        <f t="shared" si="12"/>
        <v>2021</v>
      </c>
      <c r="D107" s="6">
        <f>'Monthly Data'!R107</f>
        <v>15445250.096357772</v>
      </c>
      <c r="E107">
        <f>'Monthly Data'!DJ107</f>
        <v>31</v>
      </c>
      <c r="F107" s="6">
        <f>'Monthly Data'!T107</f>
        <v>15</v>
      </c>
      <c r="G107" s="6">
        <f>'Monthly Data'!DE107</f>
        <v>0</v>
      </c>
      <c r="I107" s="6">
        <f t="shared" si="18"/>
        <v>-3171369.0814573499</v>
      </c>
      <c r="J107" s="6">
        <f t="shared" si="19"/>
        <v>15523653.087580239</v>
      </c>
      <c r="K107" s="6">
        <f t="shared" si="20"/>
        <v>3159563.6673053401</v>
      </c>
      <c r="L107" s="6">
        <f t="shared" si="21"/>
        <v>0</v>
      </c>
      <c r="M107" s="6">
        <f t="shared" si="13"/>
        <v>15511847.67342823</v>
      </c>
    </row>
    <row r="108" spans="1:13" x14ac:dyDescent="0.25">
      <c r="A108" s="208">
        <v>44501</v>
      </c>
      <c r="B108">
        <f t="shared" si="11"/>
        <v>11</v>
      </c>
      <c r="C108">
        <f t="shared" si="12"/>
        <v>2021</v>
      </c>
      <c r="D108" s="6">
        <f>'Monthly Data'!R108</f>
        <v>16209194.116357772</v>
      </c>
      <c r="E108">
        <f>'Monthly Data'!DJ108</f>
        <v>30</v>
      </c>
      <c r="F108" s="6">
        <f>'Monthly Data'!T108</f>
        <v>15</v>
      </c>
      <c r="G108" s="6">
        <f>'Monthly Data'!DE108</f>
        <v>1</v>
      </c>
      <c r="I108" s="6">
        <f t="shared" si="18"/>
        <v>-3171369.0814573499</v>
      </c>
      <c r="J108" s="6">
        <f t="shared" si="19"/>
        <v>15022890.084755071</v>
      </c>
      <c r="K108" s="6">
        <f t="shared" si="20"/>
        <v>3159563.6673053401</v>
      </c>
      <c r="L108" s="6">
        <f t="shared" si="21"/>
        <v>871828.270979397</v>
      </c>
      <c r="M108" s="6">
        <f t="shared" si="13"/>
        <v>15882912.941582456</v>
      </c>
    </row>
    <row r="109" spans="1:13" x14ac:dyDescent="0.25">
      <c r="A109" s="208">
        <v>44531</v>
      </c>
      <c r="B109">
        <f t="shared" si="11"/>
        <v>12</v>
      </c>
      <c r="C109">
        <f t="shared" si="12"/>
        <v>2021</v>
      </c>
      <c r="D109" s="6">
        <f>'Monthly Data'!R109</f>
        <v>15842418.376357771</v>
      </c>
      <c r="E109">
        <f>'Monthly Data'!DJ109</f>
        <v>31</v>
      </c>
      <c r="F109" s="6">
        <f>'Monthly Data'!T109</f>
        <v>15</v>
      </c>
      <c r="G109" s="6">
        <f>'Monthly Data'!DE109</f>
        <v>0</v>
      </c>
      <c r="I109" s="6">
        <f t="shared" si="18"/>
        <v>-3171369.0814573499</v>
      </c>
      <c r="J109" s="6">
        <f t="shared" si="19"/>
        <v>15523653.087580239</v>
      </c>
      <c r="K109" s="6">
        <f t="shared" si="20"/>
        <v>3159563.6673053401</v>
      </c>
      <c r="L109" s="6">
        <f t="shared" si="21"/>
        <v>0</v>
      </c>
      <c r="M109" s="6">
        <f t="shared" si="13"/>
        <v>15511847.67342823</v>
      </c>
    </row>
    <row r="110" spans="1:13" x14ac:dyDescent="0.25">
      <c r="A110" s="208">
        <v>44562</v>
      </c>
      <c r="B110">
        <f t="shared" si="11"/>
        <v>1</v>
      </c>
      <c r="C110">
        <f t="shared" si="12"/>
        <v>2022</v>
      </c>
      <c r="D110" s="6">
        <f>'Monthly Data'!R110</f>
        <v>14948077.541535191</v>
      </c>
      <c r="E110">
        <f>'Monthly Data'!DJ110</f>
        <v>31</v>
      </c>
      <c r="F110" s="6">
        <f>'Monthly Data'!T110</f>
        <v>15</v>
      </c>
      <c r="G110" s="6">
        <f>'Monthly Data'!DE110</f>
        <v>0</v>
      </c>
      <c r="I110" s="6">
        <f t="shared" si="18"/>
        <v>-3171369.0814573499</v>
      </c>
      <c r="J110" s="6">
        <f t="shared" si="19"/>
        <v>15523653.087580239</v>
      </c>
      <c r="K110" s="6">
        <f t="shared" si="20"/>
        <v>3159563.6673053401</v>
      </c>
      <c r="L110" s="6">
        <f t="shared" si="21"/>
        <v>0</v>
      </c>
      <c r="M110" s="6">
        <f t="shared" si="13"/>
        <v>15511847.67342823</v>
      </c>
    </row>
    <row r="111" spans="1:13" x14ac:dyDescent="0.25">
      <c r="A111" s="208">
        <v>44593</v>
      </c>
      <c r="B111">
        <f t="shared" si="11"/>
        <v>2</v>
      </c>
      <c r="C111">
        <f t="shared" si="12"/>
        <v>2022</v>
      </c>
      <c r="D111" s="6">
        <f>'Monthly Data'!R111</f>
        <v>13153155.981535191</v>
      </c>
      <c r="E111">
        <f>'Monthly Data'!DJ111</f>
        <v>28</v>
      </c>
      <c r="F111" s="6">
        <f>'Monthly Data'!T111</f>
        <v>15</v>
      </c>
      <c r="G111" s="6">
        <f>'Monthly Data'!DE111</f>
        <v>0</v>
      </c>
      <c r="I111" s="6">
        <f t="shared" si="18"/>
        <v>-3171369.0814573499</v>
      </c>
      <c r="J111" s="6">
        <f t="shared" si="19"/>
        <v>14021364.079104733</v>
      </c>
      <c r="K111" s="6">
        <f t="shared" si="20"/>
        <v>3159563.6673053401</v>
      </c>
      <c r="L111" s="6">
        <f t="shared" si="21"/>
        <v>0</v>
      </c>
      <c r="M111" s="6">
        <f t="shared" si="13"/>
        <v>14009558.664952721</v>
      </c>
    </row>
    <row r="112" spans="1:13" x14ac:dyDescent="0.25">
      <c r="A112" s="208">
        <v>44621</v>
      </c>
      <c r="B112">
        <f t="shared" si="11"/>
        <v>3</v>
      </c>
      <c r="C112">
        <f t="shared" si="12"/>
        <v>2022</v>
      </c>
      <c r="D112" s="6">
        <f>'Monthly Data'!R112</f>
        <v>14766463.871535189</v>
      </c>
      <c r="E112">
        <f>'Monthly Data'!DJ112</f>
        <v>31</v>
      </c>
      <c r="F112" s="6">
        <f>'Monthly Data'!T112</f>
        <v>15</v>
      </c>
      <c r="G112" s="6">
        <f>'Monthly Data'!DE112</f>
        <v>0</v>
      </c>
      <c r="I112" s="6">
        <f t="shared" si="18"/>
        <v>-3171369.0814573499</v>
      </c>
      <c r="J112" s="6">
        <f t="shared" si="19"/>
        <v>15523653.087580239</v>
      </c>
      <c r="K112" s="6">
        <f t="shared" si="20"/>
        <v>3159563.6673053401</v>
      </c>
      <c r="L112" s="6">
        <f t="shared" si="21"/>
        <v>0</v>
      </c>
      <c r="M112" s="6">
        <f t="shared" si="13"/>
        <v>15511847.67342823</v>
      </c>
    </row>
    <row r="113" spans="1:13" x14ac:dyDescent="0.25">
      <c r="A113" s="208">
        <v>44652</v>
      </c>
      <c r="B113">
        <f t="shared" si="11"/>
        <v>4</v>
      </c>
      <c r="C113">
        <f t="shared" si="12"/>
        <v>2022</v>
      </c>
      <c r="D113" s="6">
        <f>'Monthly Data'!R113</f>
        <v>15353641.641535191</v>
      </c>
      <c r="E113">
        <f>'Monthly Data'!DJ113</f>
        <v>30</v>
      </c>
      <c r="F113" s="6">
        <f>'Monthly Data'!T113</f>
        <v>15</v>
      </c>
      <c r="G113" s="6">
        <f>'Monthly Data'!DE113</f>
        <v>0</v>
      </c>
      <c r="I113" s="6">
        <f t="shared" si="18"/>
        <v>-3171369.0814573499</v>
      </c>
      <c r="J113" s="6">
        <f t="shared" si="19"/>
        <v>15022890.084755071</v>
      </c>
      <c r="K113" s="6">
        <f t="shared" si="20"/>
        <v>3159563.6673053401</v>
      </c>
      <c r="L113" s="6">
        <f t="shared" si="21"/>
        <v>0</v>
      </c>
      <c r="M113" s="6">
        <f t="shared" si="13"/>
        <v>15011084.670603059</v>
      </c>
    </row>
    <row r="114" spans="1:13" x14ac:dyDescent="0.25">
      <c r="A114" s="208">
        <v>44682</v>
      </c>
      <c r="B114">
        <f t="shared" si="11"/>
        <v>5</v>
      </c>
      <c r="C114">
        <f t="shared" si="12"/>
        <v>2022</v>
      </c>
      <c r="D114" s="6">
        <f>'Monthly Data'!R114</f>
        <v>15085911.601535192</v>
      </c>
      <c r="E114">
        <f>'Monthly Data'!DJ114</f>
        <v>31</v>
      </c>
      <c r="F114" s="6">
        <f>'Monthly Data'!T114</f>
        <v>15</v>
      </c>
      <c r="G114" s="6">
        <f>'Monthly Data'!DE114</f>
        <v>0</v>
      </c>
      <c r="I114" s="6">
        <f t="shared" si="18"/>
        <v>-3171369.0814573499</v>
      </c>
      <c r="J114" s="6">
        <f t="shared" si="19"/>
        <v>15523653.087580239</v>
      </c>
      <c r="K114" s="6">
        <f t="shared" si="20"/>
        <v>3159563.6673053401</v>
      </c>
      <c r="L114" s="6">
        <f t="shared" si="21"/>
        <v>0</v>
      </c>
      <c r="M114" s="6">
        <f t="shared" si="13"/>
        <v>15511847.67342823</v>
      </c>
    </row>
    <row r="115" spans="1:13" x14ac:dyDescent="0.25">
      <c r="A115" s="208">
        <v>44713</v>
      </c>
      <c r="B115">
        <f t="shared" si="11"/>
        <v>6</v>
      </c>
      <c r="C115">
        <f t="shared" si="12"/>
        <v>2022</v>
      </c>
      <c r="D115" s="6">
        <f>'Monthly Data'!R115</f>
        <v>14423591.84153519</v>
      </c>
      <c r="E115">
        <f>'Monthly Data'!DJ115</f>
        <v>30</v>
      </c>
      <c r="F115" s="6">
        <f>'Monthly Data'!T115</f>
        <v>15</v>
      </c>
      <c r="G115" s="6">
        <f>'Monthly Data'!DE115</f>
        <v>0</v>
      </c>
      <c r="I115" s="6">
        <f t="shared" si="18"/>
        <v>-3171369.0814573499</v>
      </c>
      <c r="J115" s="6">
        <f t="shared" si="19"/>
        <v>15022890.084755071</v>
      </c>
      <c r="K115" s="6">
        <f t="shared" si="20"/>
        <v>3159563.6673053401</v>
      </c>
      <c r="L115" s="6">
        <f t="shared" si="21"/>
        <v>0</v>
      </c>
      <c r="M115" s="6">
        <f t="shared" si="13"/>
        <v>15011084.670603059</v>
      </c>
    </row>
    <row r="116" spans="1:13" x14ac:dyDescent="0.25">
      <c r="A116" s="208">
        <v>44743</v>
      </c>
      <c r="B116">
        <f t="shared" si="11"/>
        <v>7</v>
      </c>
      <c r="C116">
        <f t="shared" si="12"/>
        <v>2022</v>
      </c>
      <c r="D116" s="6">
        <f>'Monthly Data'!R116</f>
        <v>14940083.881535191</v>
      </c>
      <c r="E116">
        <f>'Monthly Data'!DJ116</f>
        <v>31</v>
      </c>
      <c r="F116" s="6">
        <f>'Monthly Data'!T116</f>
        <v>15</v>
      </c>
      <c r="G116" s="6">
        <f>'Monthly Data'!DE116</f>
        <v>0</v>
      </c>
      <c r="I116" s="6">
        <f t="shared" si="18"/>
        <v>-3171369.0814573499</v>
      </c>
      <c r="J116" s="6">
        <f t="shared" si="19"/>
        <v>15523653.087580239</v>
      </c>
      <c r="K116" s="6">
        <f t="shared" si="20"/>
        <v>3159563.6673053401</v>
      </c>
      <c r="L116" s="6">
        <f t="shared" si="21"/>
        <v>0</v>
      </c>
      <c r="M116" s="6">
        <f t="shared" si="13"/>
        <v>15511847.67342823</v>
      </c>
    </row>
    <row r="117" spans="1:13" x14ac:dyDescent="0.25">
      <c r="A117" s="208">
        <v>44774</v>
      </c>
      <c r="B117">
        <f t="shared" si="11"/>
        <v>8</v>
      </c>
      <c r="C117">
        <f t="shared" si="12"/>
        <v>2022</v>
      </c>
      <c r="D117" s="6">
        <f>'Monthly Data'!R117</f>
        <v>14527142.181535192</v>
      </c>
      <c r="E117">
        <f>'Monthly Data'!DJ117</f>
        <v>31</v>
      </c>
      <c r="F117" s="6">
        <f>'Monthly Data'!T117</f>
        <v>15</v>
      </c>
      <c r="G117" s="6">
        <f>'Monthly Data'!DE117</f>
        <v>0</v>
      </c>
      <c r="I117" s="6">
        <f t="shared" si="18"/>
        <v>-3171369.0814573499</v>
      </c>
      <c r="J117" s="6">
        <f t="shared" si="19"/>
        <v>15523653.087580239</v>
      </c>
      <c r="K117" s="6">
        <f t="shared" si="20"/>
        <v>3159563.6673053401</v>
      </c>
      <c r="L117" s="6">
        <f t="shared" si="21"/>
        <v>0</v>
      </c>
      <c r="M117" s="6">
        <f t="shared" si="13"/>
        <v>15511847.67342823</v>
      </c>
    </row>
    <row r="118" spans="1:13" x14ac:dyDescent="0.25">
      <c r="A118" s="208">
        <v>44805</v>
      </c>
      <c r="B118">
        <f t="shared" ref="B118:B123" si="22">MONTH(A118)</f>
        <v>9</v>
      </c>
      <c r="C118">
        <f t="shared" ref="C118:C123" si="23">YEAR(A118)</f>
        <v>2022</v>
      </c>
      <c r="D118" s="6">
        <f>'Monthly Data'!R118</f>
        <v>14312933.541535191</v>
      </c>
      <c r="E118">
        <f>'Monthly Data'!DJ118</f>
        <v>30</v>
      </c>
      <c r="F118" s="6">
        <f>'Monthly Data'!T118</f>
        <v>15</v>
      </c>
      <c r="G118" s="6">
        <f>'Monthly Data'!DE118</f>
        <v>0</v>
      </c>
      <c r="I118" s="6">
        <f t="shared" si="18"/>
        <v>-3171369.0814573499</v>
      </c>
      <c r="J118" s="6">
        <f t="shared" si="19"/>
        <v>15022890.084755071</v>
      </c>
      <c r="K118" s="6">
        <f t="shared" si="20"/>
        <v>3159563.6673053401</v>
      </c>
      <c r="L118" s="6">
        <f t="shared" si="21"/>
        <v>0</v>
      </c>
      <c r="M118" s="6">
        <f t="shared" si="13"/>
        <v>15011084.670603059</v>
      </c>
    </row>
    <row r="119" spans="1:13" x14ac:dyDescent="0.25">
      <c r="A119" s="208">
        <v>44835</v>
      </c>
      <c r="B119">
        <f t="shared" si="22"/>
        <v>10</v>
      </c>
      <c r="C119">
        <f t="shared" si="23"/>
        <v>2022</v>
      </c>
      <c r="D119" s="6">
        <f>'Monthly Data'!R119</f>
        <v>15015306.001535192</v>
      </c>
      <c r="E119">
        <f>'Monthly Data'!DJ119</f>
        <v>31</v>
      </c>
      <c r="F119" s="6">
        <f>'Monthly Data'!T119</f>
        <v>15</v>
      </c>
      <c r="G119" s="6">
        <f>'Monthly Data'!DE119</f>
        <v>0</v>
      </c>
      <c r="I119" s="6">
        <f t="shared" si="18"/>
        <v>-3171369.0814573499</v>
      </c>
      <c r="J119" s="6">
        <f t="shared" si="19"/>
        <v>15523653.087580239</v>
      </c>
      <c r="K119" s="6">
        <f t="shared" si="20"/>
        <v>3159563.6673053401</v>
      </c>
      <c r="L119" s="6">
        <f t="shared" si="21"/>
        <v>0</v>
      </c>
      <c r="M119" s="6">
        <f t="shared" ref="M119:M124" si="24">SUM(I119:L119)</f>
        <v>15511847.67342823</v>
      </c>
    </row>
    <row r="120" spans="1:13" x14ac:dyDescent="0.25">
      <c r="A120" s="208">
        <v>44866</v>
      </c>
      <c r="B120">
        <f t="shared" si="22"/>
        <v>11</v>
      </c>
      <c r="C120">
        <f t="shared" si="23"/>
        <v>2022</v>
      </c>
      <c r="D120" s="6">
        <f>'Monthly Data'!R120</f>
        <v>16170825.74153519</v>
      </c>
      <c r="E120">
        <f>'Monthly Data'!DJ120</f>
        <v>30</v>
      </c>
      <c r="F120" s="6">
        <f>'Monthly Data'!T120</f>
        <v>15</v>
      </c>
      <c r="G120" s="6">
        <f>'Monthly Data'!DE120</f>
        <v>1</v>
      </c>
      <c r="I120" s="6">
        <f t="shared" si="18"/>
        <v>-3171369.0814573499</v>
      </c>
      <c r="J120" s="6">
        <f t="shared" si="19"/>
        <v>15022890.084755071</v>
      </c>
      <c r="K120" s="6">
        <f t="shared" si="20"/>
        <v>3159563.6673053401</v>
      </c>
      <c r="L120" s="6">
        <f t="shared" si="21"/>
        <v>871828.270979397</v>
      </c>
      <c r="M120" s="6">
        <f t="shared" si="24"/>
        <v>15882912.941582456</v>
      </c>
    </row>
    <row r="121" spans="1:13" x14ac:dyDescent="0.25">
      <c r="A121" s="208">
        <v>44896</v>
      </c>
      <c r="B121">
        <f t="shared" si="22"/>
        <v>12</v>
      </c>
      <c r="C121">
        <f t="shared" si="23"/>
        <v>2022</v>
      </c>
      <c r="D121" s="6">
        <f>'Monthly Data'!R121</f>
        <v>16408561.85853518</v>
      </c>
      <c r="E121">
        <f>'Monthly Data'!DJ121</f>
        <v>31</v>
      </c>
      <c r="F121" s="6">
        <f>'Monthly Data'!T121</f>
        <v>15</v>
      </c>
      <c r="G121" s="6">
        <f>'Monthly Data'!DE121</f>
        <v>0</v>
      </c>
      <c r="I121" s="6">
        <f t="shared" si="18"/>
        <v>-3171369.0814573499</v>
      </c>
      <c r="J121" s="6">
        <f t="shared" si="19"/>
        <v>15523653.087580239</v>
      </c>
      <c r="K121" s="6">
        <f t="shared" si="20"/>
        <v>3159563.6673053401</v>
      </c>
      <c r="L121" s="6">
        <f t="shared" si="21"/>
        <v>0</v>
      </c>
      <c r="M121" s="6">
        <f t="shared" si="24"/>
        <v>15511847.67342823</v>
      </c>
    </row>
    <row r="122" spans="1:13" x14ac:dyDescent="0.25">
      <c r="A122" s="208">
        <v>44927</v>
      </c>
      <c r="B122">
        <f t="shared" si="22"/>
        <v>1</v>
      </c>
      <c r="C122">
        <f t="shared" si="23"/>
        <v>2023</v>
      </c>
      <c r="D122" s="6"/>
      <c r="E122">
        <f>E74</f>
        <v>31</v>
      </c>
      <c r="F122" s="245">
        <f>'Connection Count'!$O$37</f>
        <v>15</v>
      </c>
      <c r="G122" s="6">
        <f>G110</f>
        <v>0</v>
      </c>
      <c r="I122" s="6">
        <f t="shared" si="18"/>
        <v>-3171369.0814573499</v>
      </c>
      <c r="J122" s="6">
        <f t="shared" si="19"/>
        <v>15523653.087580239</v>
      </c>
      <c r="K122" s="6">
        <f t="shared" si="20"/>
        <v>3159563.6673053401</v>
      </c>
      <c r="L122" s="6">
        <f t="shared" si="21"/>
        <v>0</v>
      </c>
      <c r="M122" s="6">
        <f t="shared" si="24"/>
        <v>15511847.67342823</v>
      </c>
    </row>
    <row r="123" spans="1:13" x14ac:dyDescent="0.25">
      <c r="A123" s="208">
        <v>44958</v>
      </c>
      <c r="B123">
        <f t="shared" si="22"/>
        <v>2</v>
      </c>
      <c r="C123">
        <f t="shared" si="23"/>
        <v>2023</v>
      </c>
      <c r="D123" s="6"/>
      <c r="E123">
        <f t="shared" ref="E123:E145" si="25">E75</f>
        <v>28</v>
      </c>
      <c r="F123" s="245">
        <f>'Connection Count'!$O$37</f>
        <v>15</v>
      </c>
      <c r="G123" s="6">
        <f t="shared" ref="G123:G145" si="26">G111</f>
        <v>0</v>
      </c>
      <c r="I123" s="6">
        <f t="shared" si="18"/>
        <v>-3171369.0814573499</v>
      </c>
      <c r="J123" s="6">
        <f t="shared" si="19"/>
        <v>14021364.079104733</v>
      </c>
      <c r="K123" s="6">
        <f t="shared" si="20"/>
        <v>3159563.6673053401</v>
      </c>
      <c r="L123" s="6">
        <f t="shared" si="21"/>
        <v>0</v>
      </c>
      <c r="M123" s="6">
        <f t="shared" si="24"/>
        <v>14009558.664952721</v>
      </c>
    </row>
    <row r="124" spans="1:13" x14ac:dyDescent="0.25">
      <c r="A124" s="208">
        <v>44986</v>
      </c>
      <c r="B124">
        <f t="shared" ref="B124:B145" si="27">MONTH(A124)</f>
        <v>3</v>
      </c>
      <c r="C124">
        <f t="shared" ref="C124:C145" si="28">YEAR(A124)</f>
        <v>2023</v>
      </c>
      <c r="D124" s="6"/>
      <c r="E124">
        <f t="shared" si="25"/>
        <v>31</v>
      </c>
      <c r="F124" s="245">
        <f>'Connection Count'!$O$37</f>
        <v>15</v>
      </c>
      <c r="G124" s="6">
        <f t="shared" si="26"/>
        <v>0</v>
      </c>
      <c r="I124" s="6">
        <f t="shared" si="18"/>
        <v>-3171369.0814573499</v>
      </c>
      <c r="J124" s="6">
        <f t="shared" si="19"/>
        <v>15523653.087580239</v>
      </c>
      <c r="K124" s="6">
        <f t="shared" si="20"/>
        <v>3159563.6673053401</v>
      </c>
      <c r="L124" s="6">
        <f t="shared" si="21"/>
        <v>0</v>
      </c>
      <c r="M124" s="6">
        <f t="shared" si="24"/>
        <v>15511847.67342823</v>
      </c>
    </row>
    <row r="125" spans="1:13" x14ac:dyDescent="0.25">
      <c r="A125" s="208">
        <v>45017</v>
      </c>
      <c r="B125">
        <f t="shared" si="27"/>
        <v>4</v>
      </c>
      <c r="C125">
        <f t="shared" si="28"/>
        <v>2023</v>
      </c>
      <c r="D125" s="6"/>
      <c r="E125">
        <f t="shared" si="25"/>
        <v>30</v>
      </c>
      <c r="F125" s="245">
        <f>'Connection Count'!$O$37</f>
        <v>15</v>
      </c>
      <c r="G125" s="6">
        <f t="shared" si="26"/>
        <v>0</v>
      </c>
      <c r="I125" s="6">
        <f t="shared" si="18"/>
        <v>-3171369.0814573499</v>
      </c>
      <c r="J125" s="6">
        <f t="shared" si="19"/>
        <v>15022890.084755071</v>
      </c>
      <c r="K125" s="6">
        <f t="shared" si="20"/>
        <v>3159563.6673053401</v>
      </c>
      <c r="L125" s="6">
        <f t="shared" si="21"/>
        <v>0</v>
      </c>
      <c r="M125" s="6">
        <f t="shared" ref="M125:M145" si="29">SUM(I125:L125)</f>
        <v>15011084.670603059</v>
      </c>
    </row>
    <row r="126" spans="1:13" x14ac:dyDescent="0.25">
      <c r="A126" s="208">
        <v>45047</v>
      </c>
      <c r="B126">
        <f t="shared" si="27"/>
        <v>5</v>
      </c>
      <c r="C126">
        <f t="shared" si="28"/>
        <v>2023</v>
      </c>
      <c r="D126" s="6"/>
      <c r="E126">
        <f t="shared" si="25"/>
        <v>31</v>
      </c>
      <c r="F126" s="245">
        <f>'Connection Count'!$O$37</f>
        <v>15</v>
      </c>
      <c r="G126" s="6">
        <f t="shared" si="26"/>
        <v>0</v>
      </c>
      <c r="I126" s="6">
        <f t="shared" si="18"/>
        <v>-3171369.0814573499</v>
      </c>
      <c r="J126" s="6">
        <f t="shared" si="19"/>
        <v>15523653.087580239</v>
      </c>
      <c r="K126" s="6">
        <f t="shared" si="20"/>
        <v>3159563.6673053401</v>
      </c>
      <c r="L126" s="6">
        <f t="shared" si="21"/>
        <v>0</v>
      </c>
      <c r="M126" s="6">
        <f t="shared" si="29"/>
        <v>15511847.67342823</v>
      </c>
    </row>
    <row r="127" spans="1:13" x14ac:dyDescent="0.25">
      <c r="A127" s="208">
        <v>45078</v>
      </c>
      <c r="B127">
        <f t="shared" si="27"/>
        <v>6</v>
      </c>
      <c r="C127">
        <f t="shared" si="28"/>
        <v>2023</v>
      </c>
      <c r="D127" s="6"/>
      <c r="E127">
        <f t="shared" si="25"/>
        <v>30</v>
      </c>
      <c r="F127" s="245">
        <f>'Connection Count'!$O$37</f>
        <v>15</v>
      </c>
      <c r="G127" s="6">
        <f t="shared" si="26"/>
        <v>0</v>
      </c>
      <c r="I127" s="6">
        <f t="shared" si="18"/>
        <v>-3171369.0814573499</v>
      </c>
      <c r="J127" s="6">
        <f t="shared" si="19"/>
        <v>15022890.084755071</v>
      </c>
      <c r="K127" s="6">
        <f t="shared" si="20"/>
        <v>3159563.6673053401</v>
      </c>
      <c r="L127" s="6">
        <f t="shared" si="21"/>
        <v>0</v>
      </c>
      <c r="M127" s="6">
        <f t="shared" si="29"/>
        <v>15011084.670603059</v>
      </c>
    </row>
    <row r="128" spans="1:13" x14ac:dyDescent="0.25">
      <c r="A128" s="208">
        <v>45108</v>
      </c>
      <c r="B128">
        <f t="shared" si="27"/>
        <v>7</v>
      </c>
      <c r="C128">
        <f t="shared" si="28"/>
        <v>2023</v>
      </c>
      <c r="D128" s="6"/>
      <c r="E128">
        <f t="shared" si="25"/>
        <v>31</v>
      </c>
      <c r="F128" s="245">
        <f>'Connection Count'!$O$37</f>
        <v>15</v>
      </c>
      <c r="G128" s="6">
        <f t="shared" si="26"/>
        <v>0</v>
      </c>
      <c r="I128" s="6">
        <f t="shared" si="18"/>
        <v>-3171369.0814573499</v>
      </c>
      <c r="J128" s="6">
        <f t="shared" si="19"/>
        <v>15523653.087580239</v>
      </c>
      <c r="K128" s="6">
        <f t="shared" si="20"/>
        <v>3159563.6673053401</v>
      </c>
      <c r="L128" s="6">
        <f t="shared" si="21"/>
        <v>0</v>
      </c>
      <c r="M128" s="6">
        <f t="shared" si="29"/>
        <v>15511847.67342823</v>
      </c>
    </row>
    <row r="129" spans="1:13" x14ac:dyDescent="0.25">
      <c r="A129" s="208">
        <v>45139</v>
      </c>
      <c r="B129">
        <f t="shared" si="27"/>
        <v>8</v>
      </c>
      <c r="C129">
        <f t="shared" si="28"/>
        <v>2023</v>
      </c>
      <c r="D129" s="6"/>
      <c r="E129">
        <f t="shared" si="25"/>
        <v>31</v>
      </c>
      <c r="F129" s="245">
        <f>'Connection Count'!$O$37</f>
        <v>15</v>
      </c>
      <c r="G129" s="6">
        <f t="shared" si="26"/>
        <v>0</v>
      </c>
      <c r="I129" s="6">
        <f t="shared" si="18"/>
        <v>-3171369.0814573499</v>
      </c>
      <c r="J129" s="6">
        <f t="shared" si="19"/>
        <v>15523653.087580239</v>
      </c>
      <c r="K129" s="6">
        <f t="shared" si="20"/>
        <v>3159563.6673053401</v>
      </c>
      <c r="L129" s="6">
        <f t="shared" si="21"/>
        <v>0</v>
      </c>
      <c r="M129" s="6">
        <f t="shared" si="29"/>
        <v>15511847.67342823</v>
      </c>
    </row>
    <row r="130" spans="1:13" x14ac:dyDescent="0.25">
      <c r="A130" s="208">
        <v>45170</v>
      </c>
      <c r="B130">
        <f t="shared" si="27"/>
        <v>9</v>
      </c>
      <c r="C130">
        <f t="shared" si="28"/>
        <v>2023</v>
      </c>
      <c r="D130" s="6"/>
      <c r="E130">
        <f t="shared" si="25"/>
        <v>30</v>
      </c>
      <c r="F130" s="245">
        <f>'Connection Count'!$O$37</f>
        <v>15</v>
      </c>
      <c r="G130" s="6">
        <f t="shared" si="26"/>
        <v>0</v>
      </c>
      <c r="I130" s="6">
        <f t="shared" ref="I130:I145" si="30">$Q$9</f>
        <v>-3171369.0814573499</v>
      </c>
      <c r="J130" s="6">
        <f t="shared" ref="J130:J145" si="31">E130*$Q$10</f>
        <v>15022890.084755071</v>
      </c>
      <c r="K130" s="6">
        <f t="shared" ref="K130:K145" si="32">F130*$Q$11</f>
        <v>3159563.6673053401</v>
      </c>
      <c r="L130" s="6">
        <f t="shared" ref="L130:L145" si="33">G130*$Q$12</f>
        <v>0</v>
      </c>
      <c r="M130" s="6">
        <f t="shared" si="29"/>
        <v>15011084.670603059</v>
      </c>
    </row>
    <row r="131" spans="1:13" x14ac:dyDescent="0.25">
      <c r="A131" s="208">
        <v>45200</v>
      </c>
      <c r="B131">
        <f t="shared" si="27"/>
        <v>10</v>
      </c>
      <c r="C131">
        <f t="shared" si="28"/>
        <v>2023</v>
      </c>
      <c r="D131" s="6"/>
      <c r="E131">
        <f t="shared" si="25"/>
        <v>31</v>
      </c>
      <c r="F131" s="245">
        <f>'Connection Count'!$O$37</f>
        <v>15</v>
      </c>
      <c r="G131" s="6">
        <f t="shared" si="26"/>
        <v>0</v>
      </c>
      <c r="I131" s="6">
        <f t="shared" si="30"/>
        <v>-3171369.0814573499</v>
      </c>
      <c r="J131" s="6">
        <f t="shared" si="31"/>
        <v>15523653.087580239</v>
      </c>
      <c r="K131" s="6">
        <f t="shared" si="32"/>
        <v>3159563.6673053401</v>
      </c>
      <c r="L131" s="6">
        <f t="shared" si="33"/>
        <v>0</v>
      </c>
      <c r="M131" s="6">
        <f t="shared" si="29"/>
        <v>15511847.67342823</v>
      </c>
    </row>
    <row r="132" spans="1:13" x14ac:dyDescent="0.25">
      <c r="A132" s="208">
        <v>45231</v>
      </c>
      <c r="B132">
        <f t="shared" si="27"/>
        <v>11</v>
      </c>
      <c r="C132">
        <f t="shared" si="28"/>
        <v>2023</v>
      </c>
      <c r="D132" s="6"/>
      <c r="E132">
        <f t="shared" si="25"/>
        <v>30</v>
      </c>
      <c r="F132" s="245">
        <f>'Connection Count'!$O$37</f>
        <v>15</v>
      </c>
      <c r="G132" s="6">
        <f t="shared" si="26"/>
        <v>1</v>
      </c>
      <c r="I132" s="6">
        <f t="shared" si="30"/>
        <v>-3171369.0814573499</v>
      </c>
      <c r="J132" s="6">
        <f t="shared" si="31"/>
        <v>15022890.084755071</v>
      </c>
      <c r="K132" s="6">
        <f t="shared" si="32"/>
        <v>3159563.6673053401</v>
      </c>
      <c r="L132" s="6">
        <f t="shared" si="33"/>
        <v>871828.270979397</v>
      </c>
      <c r="M132" s="6">
        <f t="shared" si="29"/>
        <v>15882912.941582456</v>
      </c>
    </row>
    <row r="133" spans="1:13" x14ac:dyDescent="0.25">
      <c r="A133" s="208">
        <v>45261</v>
      </c>
      <c r="B133">
        <f t="shared" si="27"/>
        <v>12</v>
      </c>
      <c r="C133">
        <f t="shared" si="28"/>
        <v>2023</v>
      </c>
      <c r="D133" s="6"/>
      <c r="E133">
        <f t="shared" si="25"/>
        <v>31</v>
      </c>
      <c r="F133" s="245">
        <f>'Connection Count'!$O$37</f>
        <v>15</v>
      </c>
      <c r="G133" s="6">
        <f t="shared" si="26"/>
        <v>0</v>
      </c>
      <c r="I133" s="6">
        <f t="shared" si="30"/>
        <v>-3171369.0814573499</v>
      </c>
      <c r="J133" s="6">
        <f t="shared" si="31"/>
        <v>15523653.087580239</v>
      </c>
      <c r="K133" s="6">
        <f t="shared" si="32"/>
        <v>3159563.6673053401</v>
      </c>
      <c r="L133" s="6">
        <f t="shared" si="33"/>
        <v>0</v>
      </c>
      <c r="M133" s="6">
        <f t="shared" si="29"/>
        <v>15511847.67342823</v>
      </c>
    </row>
    <row r="134" spans="1:13" x14ac:dyDescent="0.25">
      <c r="A134" s="208">
        <v>45292</v>
      </c>
      <c r="B134">
        <f t="shared" si="27"/>
        <v>1</v>
      </c>
      <c r="C134">
        <f t="shared" si="28"/>
        <v>2024</v>
      </c>
      <c r="D134" s="6"/>
      <c r="E134">
        <f t="shared" si="25"/>
        <v>31</v>
      </c>
      <c r="F134" s="245">
        <f>'Connection Count'!$O$37</f>
        <v>15</v>
      </c>
      <c r="G134" s="6">
        <f t="shared" si="26"/>
        <v>0</v>
      </c>
      <c r="I134" s="6">
        <f t="shared" si="30"/>
        <v>-3171369.0814573499</v>
      </c>
      <c r="J134" s="6">
        <f t="shared" si="31"/>
        <v>15523653.087580239</v>
      </c>
      <c r="K134" s="6">
        <f t="shared" si="32"/>
        <v>3159563.6673053401</v>
      </c>
      <c r="L134" s="6">
        <f t="shared" si="33"/>
        <v>0</v>
      </c>
      <c r="M134" s="6">
        <f t="shared" si="29"/>
        <v>15511847.67342823</v>
      </c>
    </row>
    <row r="135" spans="1:13" x14ac:dyDescent="0.25">
      <c r="A135" s="208">
        <v>45323</v>
      </c>
      <c r="B135">
        <f t="shared" si="27"/>
        <v>2</v>
      </c>
      <c r="C135">
        <f t="shared" si="28"/>
        <v>2024</v>
      </c>
      <c r="D135" s="6"/>
      <c r="E135">
        <f t="shared" si="25"/>
        <v>29</v>
      </c>
      <c r="F135" s="245">
        <f>'Connection Count'!$O$37</f>
        <v>15</v>
      </c>
      <c r="G135" s="6">
        <f t="shared" si="26"/>
        <v>0</v>
      </c>
      <c r="I135" s="6">
        <f t="shared" si="30"/>
        <v>-3171369.0814573499</v>
      </c>
      <c r="J135" s="6">
        <f t="shared" si="31"/>
        <v>14522127.081929902</v>
      </c>
      <c r="K135" s="6">
        <f t="shared" si="32"/>
        <v>3159563.6673053401</v>
      </c>
      <c r="L135" s="6">
        <f t="shared" si="33"/>
        <v>0</v>
      </c>
      <c r="M135" s="6">
        <f t="shared" si="29"/>
        <v>14510321.667777892</v>
      </c>
    </row>
    <row r="136" spans="1:13" x14ac:dyDescent="0.25">
      <c r="A136" s="208">
        <v>45352</v>
      </c>
      <c r="B136">
        <f t="shared" si="27"/>
        <v>3</v>
      </c>
      <c r="C136">
        <f t="shared" si="28"/>
        <v>2024</v>
      </c>
      <c r="D136" s="6"/>
      <c r="E136">
        <f t="shared" si="25"/>
        <v>31</v>
      </c>
      <c r="F136" s="245">
        <f>'Connection Count'!$O$37</f>
        <v>15</v>
      </c>
      <c r="G136" s="6">
        <f t="shared" si="26"/>
        <v>0</v>
      </c>
      <c r="I136" s="6">
        <f t="shared" si="30"/>
        <v>-3171369.0814573499</v>
      </c>
      <c r="J136" s="6">
        <f t="shared" si="31"/>
        <v>15523653.087580239</v>
      </c>
      <c r="K136" s="6">
        <f t="shared" si="32"/>
        <v>3159563.6673053401</v>
      </c>
      <c r="L136" s="6">
        <f t="shared" si="33"/>
        <v>0</v>
      </c>
      <c r="M136" s="6">
        <f t="shared" si="29"/>
        <v>15511847.67342823</v>
      </c>
    </row>
    <row r="137" spans="1:13" x14ac:dyDescent="0.25">
      <c r="A137" s="208">
        <v>45383</v>
      </c>
      <c r="B137">
        <f t="shared" si="27"/>
        <v>4</v>
      </c>
      <c r="C137">
        <f t="shared" si="28"/>
        <v>2024</v>
      </c>
      <c r="D137" s="6"/>
      <c r="E137">
        <f t="shared" si="25"/>
        <v>30</v>
      </c>
      <c r="F137" s="245">
        <f>'Connection Count'!$O$37</f>
        <v>15</v>
      </c>
      <c r="G137" s="6">
        <f t="shared" si="26"/>
        <v>0</v>
      </c>
      <c r="I137" s="6">
        <f t="shared" si="30"/>
        <v>-3171369.0814573499</v>
      </c>
      <c r="J137" s="6">
        <f t="shared" si="31"/>
        <v>15022890.084755071</v>
      </c>
      <c r="K137" s="6">
        <f t="shared" si="32"/>
        <v>3159563.6673053401</v>
      </c>
      <c r="L137" s="6">
        <f t="shared" si="33"/>
        <v>0</v>
      </c>
      <c r="M137" s="6">
        <f t="shared" si="29"/>
        <v>15011084.670603059</v>
      </c>
    </row>
    <row r="138" spans="1:13" x14ac:dyDescent="0.25">
      <c r="A138" s="208">
        <v>45413</v>
      </c>
      <c r="B138">
        <f t="shared" si="27"/>
        <v>5</v>
      </c>
      <c r="C138">
        <f t="shared" si="28"/>
        <v>2024</v>
      </c>
      <c r="D138" s="6"/>
      <c r="E138">
        <f t="shared" si="25"/>
        <v>31</v>
      </c>
      <c r="F138" s="245">
        <f>'Connection Count'!$O$37</f>
        <v>15</v>
      </c>
      <c r="G138" s="6">
        <f t="shared" si="26"/>
        <v>0</v>
      </c>
      <c r="I138" s="6">
        <f t="shared" si="30"/>
        <v>-3171369.0814573499</v>
      </c>
      <c r="J138" s="6">
        <f t="shared" si="31"/>
        <v>15523653.087580239</v>
      </c>
      <c r="K138" s="6">
        <f t="shared" si="32"/>
        <v>3159563.6673053401</v>
      </c>
      <c r="L138" s="6">
        <f t="shared" si="33"/>
        <v>0</v>
      </c>
      <c r="M138" s="6">
        <f t="shared" si="29"/>
        <v>15511847.67342823</v>
      </c>
    </row>
    <row r="139" spans="1:13" x14ac:dyDescent="0.25">
      <c r="A139" s="208">
        <v>45444</v>
      </c>
      <c r="B139">
        <f t="shared" si="27"/>
        <v>6</v>
      </c>
      <c r="C139">
        <f t="shared" si="28"/>
        <v>2024</v>
      </c>
      <c r="D139" s="6"/>
      <c r="E139">
        <f t="shared" si="25"/>
        <v>30</v>
      </c>
      <c r="F139" s="245">
        <f>'Connection Count'!$O$37</f>
        <v>15</v>
      </c>
      <c r="G139" s="6">
        <f t="shared" si="26"/>
        <v>0</v>
      </c>
      <c r="I139" s="6">
        <f t="shared" si="30"/>
        <v>-3171369.0814573499</v>
      </c>
      <c r="J139" s="6">
        <f t="shared" si="31"/>
        <v>15022890.084755071</v>
      </c>
      <c r="K139" s="6">
        <f t="shared" si="32"/>
        <v>3159563.6673053401</v>
      </c>
      <c r="L139" s="6">
        <f t="shared" si="33"/>
        <v>0</v>
      </c>
      <c r="M139" s="6">
        <f t="shared" si="29"/>
        <v>15011084.670603059</v>
      </c>
    </row>
    <row r="140" spans="1:13" x14ac:dyDescent="0.25">
      <c r="A140" s="208">
        <v>45474</v>
      </c>
      <c r="B140">
        <f t="shared" si="27"/>
        <v>7</v>
      </c>
      <c r="C140">
        <f t="shared" si="28"/>
        <v>2024</v>
      </c>
      <c r="D140" s="6"/>
      <c r="E140">
        <f t="shared" si="25"/>
        <v>31</v>
      </c>
      <c r="F140" s="245">
        <f>'Connection Count'!$O$37</f>
        <v>15</v>
      </c>
      <c r="G140" s="6">
        <f t="shared" si="26"/>
        <v>0</v>
      </c>
      <c r="I140" s="6">
        <f t="shared" si="30"/>
        <v>-3171369.0814573499</v>
      </c>
      <c r="J140" s="6">
        <f t="shared" si="31"/>
        <v>15523653.087580239</v>
      </c>
      <c r="K140" s="6">
        <f t="shared" si="32"/>
        <v>3159563.6673053401</v>
      </c>
      <c r="L140" s="6">
        <f t="shared" si="33"/>
        <v>0</v>
      </c>
      <c r="M140" s="6">
        <f t="shared" si="29"/>
        <v>15511847.67342823</v>
      </c>
    </row>
    <row r="141" spans="1:13" x14ac:dyDescent="0.25">
      <c r="A141" s="208">
        <v>45505</v>
      </c>
      <c r="B141">
        <f t="shared" si="27"/>
        <v>8</v>
      </c>
      <c r="C141">
        <f t="shared" si="28"/>
        <v>2024</v>
      </c>
      <c r="D141" s="6"/>
      <c r="E141">
        <f t="shared" si="25"/>
        <v>31</v>
      </c>
      <c r="F141" s="245">
        <f>'Connection Count'!$O$37</f>
        <v>15</v>
      </c>
      <c r="G141" s="6">
        <f t="shared" si="26"/>
        <v>0</v>
      </c>
      <c r="I141" s="6">
        <f t="shared" si="30"/>
        <v>-3171369.0814573499</v>
      </c>
      <c r="J141" s="6">
        <f t="shared" si="31"/>
        <v>15523653.087580239</v>
      </c>
      <c r="K141" s="6">
        <f t="shared" si="32"/>
        <v>3159563.6673053401</v>
      </c>
      <c r="L141" s="6">
        <f t="shared" si="33"/>
        <v>0</v>
      </c>
      <c r="M141" s="6">
        <f t="shared" si="29"/>
        <v>15511847.67342823</v>
      </c>
    </row>
    <row r="142" spans="1:13" x14ac:dyDescent="0.25">
      <c r="A142" s="208">
        <v>45536</v>
      </c>
      <c r="B142">
        <f t="shared" si="27"/>
        <v>9</v>
      </c>
      <c r="C142">
        <f t="shared" si="28"/>
        <v>2024</v>
      </c>
      <c r="D142" s="6"/>
      <c r="E142">
        <f t="shared" si="25"/>
        <v>30</v>
      </c>
      <c r="F142" s="245">
        <f>'Connection Count'!$O$37</f>
        <v>15</v>
      </c>
      <c r="G142" s="6">
        <f t="shared" si="26"/>
        <v>0</v>
      </c>
      <c r="I142" s="6">
        <f t="shared" si="30"/>
        <v>-3171369.0814573499</v>
      </c>
      <c r="J142" s="6">
        <f t="shared" si="31"/>
        <v>15022890.084755071</v>
      </c>
      <c r="K142" s="6">
        <f t="shared" si="32"/>
        <v>3159563.6673053401</v>
      </c>
      <c r="L142" s="6">
        <f t="shared" si="33"/>
        <v>0</v>
      </c>
      <c r="M142" s="6">
        <f t="shared" si="29"/>
        <v>15011084.670603059</v>
      </c>
    </row>
    <row r="143" spans="1:13" x14ac:dyDescent="0.25">
      <c r="A143" s="208">
        <v>45566</v>
      </c>
      <c r="B143">
        <f t="shared" si="27"/>
        <v>10</v>
      </c>
      <c r="C143">
        <f t="shared" si="28"/>
        <v>2024</v>
      </c>
      <c r="D143" s="6"/>
      <c r="E143">
        <f t="shared" si="25"/>
        <v>31</v>
      </c>
      <c r="F143" s="245">
        <f>'Connection Count'!$O$37</f>
        <v>15</v>
      </c>
      <c r="G143" s="6">
        <f t="shared" si="26"/>
        <v>0</v>
      </c>
      <c r="I143" s="6">
        <f t="shared" si="30"/>
        <v>-3171369.0814573499</v>
      </c>
      <c r="J143" s="6">
        <f t="shared" si="31"/>
        <v>15523653.087580239</v>
      </c>
      <c r="K143" s="6">
        <f t="shared" si="32"/>
        <v>3159563.6673053401</v>
      </c>
      <c r="L143" s="6">
        <f t="shared" si="33"/>
        <v>0</v>
      </c>
      <c r="M143" s="6">
        <f t="shared" si="29"/>
        <v>15511847.67342823</v>
      </c>
    </row>
    <row r="144" spans="1:13" x14ac:dyDescent="0.25">
      <c r="A144" s="208">
        <v>45597</v>
      </c>
      <c r="B144">
        <f t="shared" si="27"/>
        <v>11</v>
      </c>
      <c r="C144">
        <f t="shared" si="28"/>
        <v>2024</v>
      </c>
      <c r="D144" s="6"/>
      <c r="E144">
        <f t="shared" si="25"/>
        <v>30</v>
      </c>
      <c r="F144" s="245">
        <f>'Connection Count'!$O$37</f>
        <v>15</v>
      </c>
      <c r="G144" s="6">
        <f t="shared" si="26"/>
        <v>1</v>
      </c>
      <c r="I144" s="6">
        <f t="shared" si="30"/>
        <v>-3171369.0814573499</v>
      </c>
      <c r="J144" s="6">
        <f t="shared" si="31"/>
        <v>15022890.084755071</v>
      </c>
      <c r="K144" s="6">
        <f t="shared" si="32"/>
        <v>3159563.6673053401</v>
      </c>
      <c r="L144" s="6">
        <f t="shared" si="33"/>
        <v>871828.270979397</v>
      </c>
      <c r="M144" s="6">
        <f t="shared" si="29"/>
        <v>15882912.941582456</v>
      </c>
    </row>
    <row r="145" spans="1:13" x14ac:dyDescent="0.25">
      <c r="A145" s="208">
        <v>45627</v>
      </c>
      <c r="B145">
        <f t="shared" si="27"/>
        <v>12</v>
      </c>
      <c r="C145">
        <f t="shared" si="28"/>
        <v>2024</v>
      </c>
      <c r="D145" s="6"/>
      <c r="E145">
        <f t="shared" si="25"/>
        <v>31</v>
      </c>
      <c r="F145" s="245">
        <f>'Connection Count'!$O$37</f>
        <v>15</v>
      </c>
      <c r="G145" s="6">
        <f t="shared" si="26"/>
        <v>0</v>
      </c>
      <c r="I145" s="6">
        <f t="shared" si="30"/>
        <v>-3171369.0814573499</v>
      </c>
      <c r="J145" s="6">
        <f t="shared" si="31"/>
        <v>15523653.087580239</v>
      </c>
      <c r="K145" s="6">
        <f t="shared" si="32"/>
        <v>3159563.6673053401</v>
      </c>
      <c r="L145" s="6">
        <f t="shared" si="33"/>
        <v>0</v>
      </c>
      <c r="M145" s="6">
        <f t="shared" si="29"/>
        <v>15511847.67342823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E8DD-966E-4AE5-8E8C-135E03E99D31}">
  <sheetPr codeName="Sheet15">
    <tabColor theme="0" tint="-0.14999847407452621"/>
  </sheetPr>
  <dimension ref="A1:Z147"/>
  <sheetViews>
    <sheetView workbookViewId="0">
      <selection activeCell="W18" sqref="W18:Y22"/>
    </sheetView>
  </sheetViews>
  <sheetFormatPr defaultRowHeight="15" x14ac:dyDescent="0.25"/>
  <cols>
    <col min="1" max="1" width="11.7109375" customWidth="1"/>
    <col min="4" max="4" width="17.7109375" customWidth="1"/>
    <col min="7" max="7" width="11.85546875" bestFit="1" customWidth="1"/>
    <col min="12" max="19" width="12.5703125" customWidth="1"/>
    <col min="22" max="22" width="14" bestFit="1" customWidth="1"/>
    <col min="23" max="23" width="18" bestFit="1" customWidth="1"/>
    <col min="24" max="24" width="13.28515625" bestFit="1" customWidth="1"/>
    <col min="25" max="25" width="12.5703125" bestFit="1" customWidth="1"/>
  </cols>
  <sheetData>
    <row r="1" spans="1:26" x14ac:dyDescent="0.25">
      <c r="A1" t="s">
        <v>0</v>
      </c>
      <c r="B1" t="s">
        <v>28</v>
      </c>
      <c r="C1" t="s">
        <v>29</v>
      </c>
      <c r="D1" s="6" t="str">
        <f>'Monthly Data'!AE1</f>
        <v>K_ReskWh_NoCDM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Data'!HB1</f>
        <v>Trend17</v>
      </c>
      <c r="I1" t="str">
        <f>'Monthly Data'!DG1</f>
        <v>Spring</v>
      </c>
      <c r="J1" t="str">
        <f>'Monthly Data'!DN1</f>
        <v>COVID_WFH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Trend17</v>
      </c>
      <c r="Q1" t="str">
        <f t="shared" si="0"/>
        <v>Spring</v>
      </c>
      <c r="R1" t="str">
        <f t="shared" si="0"/>
        <v>COVID_WFH</v>
      </c>
      <c r="S1" t="s">
        <v>51</v>
      </c>
    </row>
    <row r="2" spans="1:26" x14ac:dyDescent="0.25">
      <c r="A2" s="20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Data'!AE2</f>
        <v>4428921.8261047518</v>
      </c>
      <c r="E2" s="242">
        <f ca="1">'Weather Kenora'!BP38</f>
        <v>915.08000000000015</v>
      </c>
      <c r="F2" s="242">
        <f ca="1">'Weather Kenora'!BC38</f>
        <v>0</v>
      </c>
      <c r="G2">
        <f>'Monthly Data'!DJ2</f>
        <v>31</v>
      </c>
      <c r="H2">
        <f>'Monthly Data'!HB2</f>
        <v>0</v>
      </c>
      <c r="I2">
        <f>'Monthly Data'!DG2</f>
        <v>0</v>
      </c>
      <c r="J2">
        <f>'Monthly Data'!DN2</f>
        <v>0</v>
      </c>
      <c r="L2" s="6">
        <f t="shared" ref="L2:L33" si="3">$W$9</f>
        <v>-1202765.1386973499</v>
      </c>
      <c r="M2" s="6">
        <f t="shared" ref="M2:M33" ca="1" si="4">E2*$W$10</f>
        <v>1848518.7796679616</v>
      </c>
      <c r="N2" s="6">
        <f t="shared" ref="N2:N33" ca="1" si="5">F2*$W$11</f>
        <v>0</v>
      </c>
      <c r="O2" s="6">
        <f t="shared" ref="O2:O33" si="6">G2*$W$12</f>
        <v>3485336.5455355789</v>
      </c>
      <c r="P2" s="6">
        <f>H2*$W$13</f>
        <v>0</v>
      </c>
      <c r="Q2" s="6">
        <f>I2*$W$14</f>
        <v>0</v>
      </c>
      <c r="R2" s="6">
        <f>J2*$W$15</f>
        <v>0</v>
      </c>
      <c r="S2" s="6">
        <f ca="1">SUM(L2:R2)</f>
        <v>4131090.1865061903</v>
      </c>
    </row>
    <row r="3" spans="1:26" x14ac:dyDescent="0.25">
      <c r="A3" s="208">
        <v>41306</v>
      </c>
      <c r="B3">
        <f t="shared" si="1"/>
        <v>2</v>
      </c>
      <c r="C3">
        <f t="shared" si="2"/>
        <v>2013</v>
      </c>
      <c r="D3" s="6">
        <f>'Monthly Data'!AE3</f>
        <v>3670674.2661047578</v>
      </c>
      <c r="E3" s="242">
        <f ca="1">'Weather Kenora'!BP39</f>
        <v>835.30999999999983</v>
      </c>
      <c r="F3" s="242">
        <f ca="1">'Weather Kenora'!BC39</f>
        <v>0</v>
      </c>
      <c r="G3">
        <f>'Monthly Data'!DJ3</f>
        <v>28</v>
      </c>
      <c r="H3">
        <f>'Monthly Data'!HB3</f>
        <v>0</v>
      </c>
      <c r="I3">
        <f>'Monthly Data'!DG3</f>
        <v>0</v>
      </c>
      <c r="J3">
        <f>'Monthly Data'!DN3</f>
        <v>0</v>
      </c>
      <c r="L3" s="6">
        <f t="shared" si="3"/>
        <v>-1202765.1386973499</v>
      </c>
      <c r="M3" s="6">
        <f t="shared" ca="1" si="4"/>
        <v>1687378.3951615645</v>
      </c>
      <c r="N3" s="6">
        <f t="shared" ca="1" si="5"/>
        <v>0</v>
      </c>
      <c r="O3" s="6">
        <f t="shared" si="6"/>
        <v>3148045.9120966517</v>
      </c>
      <c r="P3" s="6">
        <f t="shared" ref="P3:P66" si="7">H3*$W$13</f>
        <v>0</v>
      </c>
      <c r="Q3" s="6">
        <f t="shared" ref="Q3:Q66" si="8">I3*$W$14</f>
        <v>0</v>
      </c>
      <c r="R3" s="6">
        <f t="shared" ref="R3:R66" si="9">J3*$W$15</f>
        <v>0</v>
      </c>
      <c r="S3" s="6">
        <f t="shared" ref="S3:S66" ca="1" si="10">SUM(L3:R3)</f>
        <v>3632659.1685608663</v>
      </c>
    </row>
    <row r="4" spans="1:26" x14ac:dyDescent="0.25">
      <c r="A4" s="208">
        <v>41334</v>
      </c>
      <c r="B4">
        <f t="shared" si="1"/>
        <v>3</v>
      </c>
      <c r="C4">
        <f t="shared" si="2"/>
        <v>2013</v>
      </c>
      <c r="D4" s="6">
        <f>'Monthly Data'!AE4</f>
        <v>3446339.2461047722</v>
      </c>
      <c r="E4" s="242">
        <f ca="1">'Weather Kenora'!BP40</f>
        <v>598.6</v>
      </c>
      <c r="F4" s="242">
        <f ca="1">'Weather Kenora'!BC40</f>
        <v>0</v>
      </c>
      <c r="G4">
        <f>'Monthly Data'!DJ4</f>
        <v>31</v>
      </c>
      <c r="H4">
        <f>'Monthly Data'!HB4</f>
        <v>0</v>
      </c>
      <c r="I4">
        <f>'Monthly Data'!DG4</f>
        <v>1</v>
      </c>
      <c r="J4">
        <f>'Monthly Data'!DN4</f>
        <v>0</v>
      </c>
      <c r="L4" s="6">
        <f t="shared" si="3"/>
        <v>-1202765.1386973499</v>
      </c>
      <c r="M4" s="6">
        <f t="shared" ca="1" si="4"/>
        <v>1209209.4041059162</v>
      </c>
      <c r="N4" s="6">
        <f t="shared" ca="1" si="5"/>
        <v>0</v>
      </c>
      <c r="O4" s="6">
        <f t="shared" si="6"/>
        <v>3485336.5455355789</v>
      </c>
      <c r="P4" s="6">
        <f t="shared" si="7"/>
        <v>0</v>
      </c>
      <c r="Q4" s="6">
        <f t="shared" si="8"/>
        <v>-125563.58673689001</v>
      </c>
      <c r="R4" s="6">
        <f t="shared" si="9"/>
        <v>0</v>
      </c>
      <c r="S4" s="6">
        <f t="shared" ca="1" si="10"/>
        <v>3366217.2242072551</v>
      </c>
      <c r="V4" t="s">
        <v>417</v>
      </c>
    </row>
    <row r="5" spans="1:26" x14ac:dyDescent="0.25">
      <c r="A5" s="208">
        <v>41365</v>
      </c>
      <c r="B5">
        <f t="shared" si="1"/>
        <v>4</v>
      </c>
      <c r="C5">
        <f t="shared" si="2"/>
        <v>2013</v>
      </c>
      <c r="D5" s="6">
        <f>'Monthly Data'!AE5</f>
        <v>2934864.136104757</v>
      </c>
      <c r="E5" s="242">
        <f ca="1">'Weather Kenora'!BP41</f>
        <v>372.89</v>
      </c>
      <c r="F5" s="242">
        <f ca="1">'Weather Kenora'!BC41</f>
        <v>0</v>
      </c>
      <c r="G5">
        <f>'Monthly Data'!DJ5</f>
        <v>30</v>
      </c>
      <c r="H5">
        <f>'Monthly Data'!HB5</f>
        <v>0</v>
      </c>
      <c r="I5">
        <f>'Monthly Data'!DG5</f>
        <v>1</v>
      </c>
      <c r="J5">
        <f>'Monthly Data'!DN5</f>
        <v>0</v>
      </c>
      <c r="L5" s="6">
        <f t="shared" si="3"/>
        <v>-1202765.1386973499</v>
      </c>
      <c r="M5" s="6">
        <f t="shared" ca="1" si="4"/>
        <v>753261.1003960158</v>
      </c>
      <c r="N5" s="6">
        <f t="shared" ca="1" si="5"/>
        <v>0</v>
      </c>
      <c r="O5" s="6">
        <f t="shared" si="6"/>
        <v>3372906.3343892698</v>
      </c>
      <c r="P5" s="6">
        <f t="shared" si="7"/>
        <v>0</v>
      </c>
      <c r="Q5" s="6">
        <f t="shared" si="8"/>
        <v>-125563.58673689001</v>
      </c>
      <c r="R5" s="6">
        <f t="shared" si="9"/>
        <v>0</v>
      </c>
      <c r="S5" s="6">
        <f t="shared" ca="1" si="10"/>
        <v>2797838.7093510455</v>
      </c>
      <c r="V5" t="s">
        <v>369</v>
      </c>
    </row>
    <row r="6" spans="1:26" x14ac:dyDescent="0.25">
      <c r="A6" s="208">
        <v>41395</v>
      </c>
      <c r="B6">
        <f t="shared" si="1"/>
        <v>5</v>
      </c>
      <c r="C6">
        <f t="shared" si="2"/>
        <v>2013</v>
      </c>
      <c r="D6" s="6">
        <f>'Monthly Data'!AE6</f>
        <v>2590039.7361047594</v>
      </c>
      <c r="E6" s="242">
        <f ca="1">'Weather Kenora'!BP42</f>
        <v>124.32399999999998</v>
      </c>
      <c r="F6" s="242">
        <f ca="1">'Weather Kenora'!BC42</f>
        <v>16.880000000000003</v>
      </c>
      <c r="G6">
        <f>'Monthly Data'!DJ6</f>
        <v>31</v>
      </c>
      <c r="H6">
        <f>'Monthly Data'!HB6</f>
        <v>0</v>
      </c>
      <c r="I6">
        <f>'Monthly Data'!DG6</f>
        <v>1</v>
      </c>
      <c r="J6">
        <f>'Monthly Data'!DN6</f>
        <v>0</v>
      </c>
      <c r="L6" s="6">
        <f t="shared" si="3"/>
        <v>-1202765.1386973499</v>
      </c>
      <c r="M6" s="6">
        <f t="shared" ca="1" si="4"/>
        <v>251142.24850662192</v>
      </c>
      <c r="N6" s="6">
        <f t="shared" ca="1" si="5"/>
        <v>87693.852518598258</v>
      </c>
      <c r="O6" s="6">
        <f t="shared" si="6"/>
        <v>3485336.5455355789</v>
      </c>
      <c r="P6" s="6">
        <f t="shared" si="7"/>
        <v>0</v>
      </c>
      <c r="Q6" s="6">
        <f t="shared" si="8"/>
        <v>-125563.58673689001</v>
      </c>
      <c r="R6" s="6">
        <f t="shared" si="9"/>
        <v>0</v>
      </c>
      <c r="S6" s="6">
        <f t="shared" ca="1" si="10"/>
        <v>2495843.9211265589</v>
      </c>
      <c r="V6" t="s">
        <v>418</v>
      </c>
    </row>
    <row r="7" spans="1:26" x14ac:dyDescent="0.25">
      <c r="A7" s="208">
        <v>41426</v>
      </c>
      <c r="B7">
        <f t="shared" si="1"/>
        <v>6</v>
      </c>
      <c r="C7">
        <f t="shared" si="2"/>
        <v>2013</v>
      </c>
      <c r="D7" s="6">
        <f>'Monthly Data'!AE7</f>
        <v>2556824.976104761</v>
      </c>
      <c r="E7" s="242">
        <f ca="1">'Weather Kenora'!BP43</f>
        <v>10.96</v>
      </c>
      <c r="F7" s="242">
        <f ca="1">'Weather Kenora'!BC43</f>
        <v>69.847999999999999</v>
      </c>
      <c r="G7">
        <f>'Monthly Data'!DJ7</f>
        <v>30</v>
      </c>
      <c r="H7">
        <f>'Monthly Data'!HB7</f>
        <v>0</v>
      </c>
      <c r="I7">
        <f>'Monthly Data'!DG7</f>
        <v>0</v>
      </c>
      <c r="J7">
        <f>'Monthly Data'!DN7</f>
        <v>0</v>
      </c>
      <c r="L7" s="6">
        <f t="shared" si="3"/>
        <v>-1202765.1386973499</v>
      </c>
      <c r="M7" s="6">
        <f t="shared" ca="1" si="4"/>
        <v>22139.884846309458</v>
      </c>
      <c r="N7" s="6">
        <f t="shared" ca="1" si="5"/>
        <v>362869.68072980153</v>
      </c>
      <c r="O7" s="6">
        <f t="shared" si="6"/>
        <v>3372906.3343892698</v>
      </c>
      <c r="P7" s="6">
        <f t="shared" si="7"/>
        <v>0</v>
      </c>
      <c r="Q7" s="6">
        <f t="shared" si="8"/>
        <v>0</v>
      </c>
      <c r="R7" s="6">
        <f t="shared" si="9"/>
        <v>0</v>
      </c>
      <c r="S7" s="6">
        <f t="shared" ca="1" si="10"/>
        <v>2555150.7612680309</v>
      </c>
    </row>
    <row r="8" spans="1:26" x14ac:dyDescent="0.25">
      <c r="A8" s="208">
        <v>41456</v>
      </c>
      <c r="B8">
        <f t="shared" si="1"/>
        <v>7</v>
      </c>
      <c r="C8">
        <f t="shared" si="2"/>
        <v>2013</v>
      </c>
      <c r="D8" s="6">
        <f>'Monthly Data'!AE8</f>
        <v>2858455.0761047606</v>
      </c>
      <c r="E8" s="242">
        <f ca="1">'Weather Kenora'!BP44</f>
        <v>1.0799999999999998</v>
      </c>
      <c r="F8" s="242">
        <f ca="1">'Weather Kenora'!BC44</f>
        <v>130.23999999999998</v>
      </c>
      <c r="G8">
        <f>'Monthly Data'!DJ8</f>
        <v>31</v>
      </c>
      <c r="H8">
        <f>'Monthly Data'!HB8</f>
        <v>0</v>
      </c>
      <c r="I8">
        <f>'Monthly Data'!DG8</f>
        <v>0</v>
      </c>
      <c r="J8">
        <f>'Monthly Data'!DN8</f>
        <v>0</v>
      </c>
      <c r="L8" s="6">
        <f t="shared" si="3"/>
        <v>-1202765.1386973499</v>
      </c>
      <c r="M8" s="6">
        <f t="shared" ca="1" si="4"/>
        <v>2181.6674848553112</v>
      </c>
      <c r="N8" s="6">
        <f t="shared" ca="1" si="5"/>
        <v>676614.17962217028</v>
      </c>
      <c r="O8" s="6">
        <f t="shared" si="6"/>
        <v>3485336.5455355789</v>
      </c>
      <c r="P8" s="6">
        <f t="shared" si="7"/>
        <v>0</v>
      </c>
      <c r="Q8" s="6">
        <f t="shared" si="8"/>
        <v>0</v>
      </c>
      <c r="R8" s="6">
        <f t="shared" si="9"/>
        <v>0</v>
      </c>
      <c r="S8" s="6">
        <f t="shared" ca="1" si="10"/>
        <v>2961367.2539452547</v>
      </c>
      <c r="W8" s="6" t="s">
        <v>53</v>
      </c>
      <c r="X8" t="s">
        <v>54</v>
      </c>
      <c r="Y8" t="s">
        <v>55</v>
      </c>
      <c r="Z8" s="18" t="s">
        <v>56</v>
      </c>
    </row>
    <row r="9" spans="1:26" x14ac:dyDescent="0.25">
      <c r="A9" s="208">
        <v>41487</v>
      </c>
      <c r="B9">
        <f t="shared" si="1"/>
        <v>8</v>
      </c>
      <c r="C9">
        <f t="shared" si="2"/>
        <v>2013</v>
      </c>
      <c r="D9" s="6">
        <f>'Monthly Data'!AE9</f>
        <v>2791223.6861047638</v>
      </c>
      <c r="E9" s="242">
        <f ca="1">'Weather Kenora'!BP45</f>
        <v>2.57</v>
      </c>
      <c r="F9" s="242">
        <f ca="1">'Weather Kenora'!BC45</f>
        <v>101.20500000000001</v>
      </c>
      <c r="G9">
        <f>'Monthly Data'!DJ9</f>
        <v>31</v>
      </c>
      <c r="H9">
        <f>'Monthly Data'!HB9</f>
        <v>0</v>
      </c>
      <c r="I9">
        <f>'Monthly Data'!DG9</f>
        <v>0</v>
      </c>
      <c r="J9">
        <f>'Monthly Data'!DN9</f>
        <v>0</v>
      </c>
      <c r="L9" s="6">
        <f t="shared" si="3"/>
        <v>-1202765.1386973499</v>
      </c>
      <c r="M9" s="6">
        <f t="shared" ca="1" si="4"/>
        <v>5191.5605889612498</v>
      </c>
      <c r="N9" s="6">
        <f t="shared" ca="1" si="5"/>
        <v>525773.48010336119</v>
      </c>
      <c r="O9" s="6">
        <f t="shared" si="6"/>
        <v>3485336.5455355789</v>
      </c>
      <c r="P9" s="6">
        <f t="shared" si="7"/>
        <v>0</v>
      </c>
      <c r="Q9" s="6">
        <f t="shared" si="8"/>
        <v>0</v>
      </c>
      <c r="R9" s="6">
        <f t="shared" si="9"/>
        <v>0</v>
      </c>
      <c r="S9" s="6">
        <f t="shared" ca="1" si="10"/>
        <v>2813536.4475305513</v>
      </c>
      <c r="V9" t="s">
        <v>50</v>
      </c>
      <c r="W9" s="6">
        <v>-1202765.1386973499</v>
      </c>
      <c r="X9" s="61">
        <v>339567.554474851</v>
      </c>
      <c r="Y9" s="74">
        <v>-3.54204965358793</v>
      </c>
      <c r="Z9" s="203">
        <v>5.7810842011685203E-4</v>
      </c>
    </row>
    <row r="10" spans="1:26" x14ac:dyDescent="0.25">
      <c r="A10" s="208">
        <v>41518</v>
      </c>
      <c r="B10">
        <f t="shared" si="1"/>
        <v>9</v>
      </c>
      <c r="C10">
        <f t="shared" si="2"/>
        <v>2013</v>
      </c>
      <c r="D10" s="6">
        <f>'Monthly Data'!AE10</f>
        <v>2531996.546104766</v>
      </c>
      <c r="E10" s="242">
        <f ca="1">'Weather Kenora'!BP46</f>
        <v>56.61999999999999</v>
      </c>
      <c r="F10" s="242">
        <f ca="1">'Weather Kenora'!BC46</f>
        <v>20.560000000000002</v>
      </c>
      <c r="G10">
        <f>'Monthly Data'!DJ10</f>
        <v>30</v>
      </c>
      <c r="H10">
        <f>'Monthly Data'!HB10</f>
        <v>0</v>
      </c>
      <c r="I10">
        <f>'Monthly Data'!DG10</f>
        <v>0</v>
      </c>
      <c r="J10">
        <f>'Monthly Data'!DN10</f>
        <v>0</v>
      </c>
      <c r="L10" s="6">
        <f t="shared" si="3"/>
        <v>-1202765.1386973499</v>
      </c>
      <c r="M10" s="6">
        <f t="shared" ca="1" si="4"/>
        <v>114375.93795602565</v>
      </c>
      <c r="N10" s="6">
        <f t="shared" ca="1" si="5"/>
        <v>106811.94358900355</v>
      </c>
      <c r="O10" s="6">
        <f t="shared" si="6"/>
        <v>3372906.3343892698</v>
      </c>
      <c r="P10" s="6">
        <f t="shared" si="7"/>
        <v>0</v>
      </c>
      <c r="Q10" s="6">
        <f t="shared" si="8"/>
        <v>0</v>
      </c>
      <c r="R10" s="6">
        <f t="shared" si="9"/>
        <v>0</v>
      </c>
      <c r="S10" s="6">
        <f t="shared" ca="1" si="10"/>
        <v>2391329.077236949</v>
      </c>
      <c r="V10" t="s">
        <v>370</v>
      </c>
      <c r="W10" s="6">
        <v>2020.0624859771401</v>
      </c>
      <c r="X10" s="61">
        <v>49.066247677268102</v>
      </c>
      <c r="Y10" s="74">
        <v>41.170103311425898</v>
      </c>
      <c r="Z10" s="203">
        <v>7.17349444608464E-70</v>
      </c>
    </row>
    <row r="11" spans="1:26" x14ac:dyDescent="0.25">
      <c r="A11" s="208">
        <v>41548</v>
      </c>
      <c r="B11">
        <f t="shared" si="1"/>
        <v>10</v>
      </c>
      <c r="C11">
        <f t="shared" si="2"/>
        <v>2013</v>
      </c>
      <c r="D11" s="6">
        <f>'Monthly Data'!AE11</f>
        <v>2818286.3861047742</v>
      </c>
      <c r="E11" s="242">
        <f ca="1">'Weather Kenora'!BP47</f>
        <v>272.00200000000001</v>
      </c>
      <c r="F11" s="242">
        <f ca="1">'Weather Kenora'!BC47</f>
        <v>1.4</v>
      </c>
      <c r="G11">
        <f>'Monthly Data'!DJ11</f>
        <v>31</v>
      </c>
      <c r="H11">
        <f>'Monthly Data'!HB11</f>
        <v>0</v>
      </c>
      <c r="I11">
        <f>'Monthly Data'!DG11</f>
        <v>0</v>
      </c>
      <c r="J11">
        <f>'Monthly Data'!DN11</f>
        <v>0</v>
      </c>
      <c r="L11" s="6">
        <f t="shared" si="3"/>
        <v>-1202765.1386973499</v>
      </c>
      <c r="M11" s="6">
        <f t="shared" ca="1" si="4"/>
        <v>549461.03631075413</v>
      </c>
      <c r="N11" s="6">
        <f t="shared" ca="1" si="5"/>
        <v>7273.1868202628866</v>
      </c>
      <c r="O11" s="6">
        <f t="shared" si="6"/>
        <v>3485336.5455355789</v>
      </c>
      <c r="P11" s="6">
        <f t="shared" si="7"/>
        <v>0</v>
      </c>
      <c r="Q11" s="6">
        <f t="shared" si="8"/>
        <v>0</v>
      </c>
      <c r="R11" s="6">
        <f t="shared" si="9"/>
        <v>0</v>
      </c>
      <c r="S11" s="6">
        <f t="shared" ca="1" si="10"/>
        <v>2839305.6299692458</v>
      </c>
      <c r="V11" t="s">
        <v>371</v>
      </c>
      <c r="W11" s="6">
        <v>5195.1334430449197</v>
      </c>
      <c r="X11" s="61">
        <v>365.54301693405199</v>
      </c>
      <c r="Y11" s="74">
        <v>14.2120987199221</v>
      </c>
      <c r="Z11" s="203">
        <v>6.5236306564325605E-27</v>
      </c>
    </row>
    <row r="12" spans="1:26" x14ac:dyDescent="0.25">
      <c r="A12" s="208">
        <v>41579</v>
      </c>
      <c r="B12">
        <f t="shared" si="1"/>
        <v>11</v>
      </c>
      <c r="C12">
        <f t="shared" si="2"/>
        <v>2013</v>
      </c>
      <c r="D12" s="6">
        <f>'Monthly Data'!AE12</f>
        <v>3421289.1561047719</v>
      </c>
      <c r="E12" s="242">
        <f ca="1">'Weather Kenora'!BP48</f>
        <v>539.76</v>
      </c>
      <c r="F12" s="242">
        <f ca="1">'Weather Kenora'!BC48</f>
        <v>0</v>
      </c>
      <c r="G12">
        <f>'Monthly Data'!DJ12</f>
        <v>30</v>
      </c>
      <c r="H12">
        <f>'Monthly Data'!HB12</f>
        <v>0</v>
      </c>
      <c r="I12">
        <f>'Monthly Data'!DG12</f>
        <v>0</v>
      </c>
      <c r="J12">
        <f>'Monthly Data'!DN12</f>
        <v>0</v>
      </c>
      <c r="L12" s="6">
        <f t="shared" si="3"/>
        <v>-1202765.1386973499</v>
      </c>
      <c r="M12" s="6">
        <f t="shared" ca="1" si="4"/>
        <v>1090348.9274310211</v>
      </c>
      <c r="N12" s="6">
        <f t="shared" ca="1" si="5"/>
        <v>0</v>
      </c>
      <c r="O12" s="6">
        <f t="shared" si="6"/>
        <v>3372906.3343892698</v>
      </c>
      <c r="P12" s="6">
        <f t="shared" si="7"/>
        <v>0</v>
      </c>
      <c r="Q12" s="6">
        <f t="shared" si="8"/>
        <v>0</v>
      </c>
      <c r="R12" s="6">
        <f t="shared" si="9"/>
        <v>0</v>
      </c>
      <c r="S12" s="6">
        <f t="shared" ca="1" si="10"/>
        <v>3260490.1231229408</v>
      </c>
      <c r="V12" t="s">
        <v>57</v>
      </c>
      <c r="W12" s="6">
        <v>112430.211146309</v>
      </c>
      <c r="X12" s="61">
        <v>11381.1148792904</v>
      </c>
      <c r="Y12" s="74">
        <v>9.8786641149622891</v>
      </c>
      <c r="Z12" s="203">
        <v>5.7825672726270105E-17</v>
      </c>
    </row>
    <row r="13" spans="1:26" x14ac:dyDescent="0.25">
      <c r="A13" s="208">
        <v>41609</v>
      </c>
      <c r="B13">
        <f t="shared" si="1"/>
        <v>12</v>
      </c>
      <c r="C13">
        <f t="shared" si="2"/>
        <v>2013</v>
      </c>
      <c r="D13" s="6">
        <f>'Monthly Data'!AE13</f>
        <v>4658820.2161047626</v>
      </c>
      <c r="E13" s="242">
        <f ca="1">'Weather Kenora'!BP49</f>
        <v>820.75</v>
      </c>
      <c r="F13" s="242">
        <f ca="1">'Weather Kenora'!BC49</f>
        <v>0</v>
      </c>
      <c r="G13">
        <f>'Monthly Data'!DJ13</f>
        <v>31</v>
      </c>
      <c r="H13">
        <f>'Monthly Data'!HB13</f>
        <v>0</v>
      </c>
      <c r="I13">
        <f>'Monthly Data'!DG13</f>
        <v>0</v>
      </c>
      <c r="J13">
        <f>'Monthly Data'!DN13</f>
        <v>0</v>
      </c>
      <c r="L13" s="6">
        <f t="shared" si="3"/>
        <v>-1202765.1386973499</v>
      </c>
      <c r="M13" s="6">
        <f t="shared" ca="1" si="4"/>
        <v>1657966.2853657377</v>
      </c>
      <c r="N13" s="6">
        <f t="shared" ca="1" si="5"/>
        <v>0</v>
      </c>
      <c r="O13" s="6">
        <f t="shared" si="6"/>
        <v>3485336.5455355789</v>
      </c>
      <c r="P13" s="6">
        <f t="shared" si="7"/>
        <v>0</v>
      </c>
      <c r="Q13" s="6">
        <f t="shared" si="8"/>
        <v>0</v>
      </c>
      <c r="R13" s="6">
        <f t="shared" si="9"/>
        <v>0</v>
      </c>
      <c r="S13" s="6">
        <f t="shared" ca="1" si="10"/>
        <v>3940537.6922039669</v>
      </c>
      <c r="V13" t="s">
        <v>407</v>
      </c>
      <c r="W13" s="6">
        <v>2366.4359629588398</v>
      </c>
      <c r="X13" s="61">
        <v>1016.21389373574</v>
      </c>
      <c r="Y13" s="74">
        <v>2.3286790089628702</v>
      </c>
      <c r="Z13" s="203">
        <v>2.1654230922239601E-2</v>
      </c>
    </row>
    <row r="14" spans="1:26" x14ac:dyDescent="0.25">
      <c r="A14" s="208">
        <v>41640</v>
      </c>
      <c r="B14">
        <f t="shared" si="1"/>
        <v>1</v>
      </c>
      <c r="C14">
        <f t="shared" si="2"/>
        <v>2014</v>
      </c>
      <c r="D14" s="6">
        <f>'Monthly Data'!AE14</f>
        <v>4833879.6180433435</v>
      </c>
      <c r="E14" s="7">
        <f t="shared" ref="E14:F33" ca="1" si="11">E2</f>
        <v>915.08000000000015</v>
      </c>
      <c r="F14" s="7">
        <f t="shared" ca="1" si="11"/>
        <v>0</v>
      </c>
      <c r="G14">
        <f>'Monthly Data'!DJ14</f>
        <v>31</v>
      </c>
      <c r="H14">
        <f>'Monthly Data'!HB14</f>
        <v>0</v>
      </c>
      <c r="I14">
        <f>'Monthly Data'!DG14</f>
        <v>0</v>
      </c>
      <c r="J14">
        <f>'Monthly Data'!DN14</f>
        <v>0</v>
      </c>
      <c r="L14" s="6">
        <f t="shared" si="3"/>
        <v>-1202765.1386973499</v>
      </c>
      <c r="M14" s="6">
        <f t="shared" ca="1" si="4"/>
        <v>1848518.7796679616</v>
      </c>
      <c r="N14" s="6">
        <f t="shared" ca="1" si="5"/>
        <v>0</v>
      </c>
      <c r="O14" s="6">
        <f t="shared" si="6"/>
        <v>3485336.5455355789</v>
      </c>
      <c r="P14" s="6">
        <f t="shared" si="7"/>
        <v>0</v>
      </c>
      <c r="Q14" s="6">
        <f t="shared" si="8"/>
        <v>0</v>
      </c>
      <c r="R14" s="6">
        <f t="shared" si="9"/>
        <v>0</v>
      </c>
      <c r="S14" s="6">
        <f t="shared" ca="1" si="10"/>
        <v>4131090.1865061903</v>
      </c>
      <c r="V14" t="s">
        <v>40</v>
      </c>
      <c r="W14" s="6">
        <v>-125563.58673689001</v>
      </c>
      <c r="X14" s="61">
        <v>33047.994822392</v>
      </c>
      <c r="Y14" s="74">
        <v>-3.7994313244025801</v>
      </c>
      <c r="Z14" s="203">
        <v>2.35289961315882E-4</v>
      </c>
    </row>
    <row r="15" spans="1:26" x14ac:dyDescent="0.25">
      <c r="A15" s="208">
        <v>41671</v>
      </c>
      <c r="B15">
        <f t="shared" si="1"/>
        <v>2</v>
      </c>
      <c r="C15">
        <f t="shared" si="2"/>
        <v>2014</v>
      </c>
      <c r="D15" s="6">
        <f>'Monthly Data'!AE15</f>
        <v>3967393.9980433411</v>
      </c>
      <c r="E15" s="7">
        <f t="shared" ca="1" si="11"/>
        <v>835.30999999999983</v>
      </c>
      <c r="F15" s="7">
        <f t="shared" ca="1" si="11"/>
        <v>0</v>
      </c>
      <c r="G15">
        <f>'Monthly Data'!DJ15</f>
        <v>28</v>
      </c>
      <c r="H15">
        <f>'Monthly Data'!HB15</f>
        <v>0</v>
      </c>
      <c r="I15">
        <f>'Monthly Data'!DG15</f>
        <v>0</v>
      </c>
      <c r="J15">
        <f>'Monthly Data'!DN15</f>
        <v>0</v>
      </c>
      <c r="L15" s="6">
        <f t="shared" si="3"/>
        <v>-1202765.1386973499</v>
      </c>
      <c r="M15" s="6">
        <f t="shared" ca="1" si="4"/>
        <v>1687378.3951615645</v>
      </c>
      <c r="N15" s="6">
        <f t="shared" ca="1" si="5"/>
        <v>0</v>
      </c>
      <c r="O15" s="6">
        <f t="shared" si="6"/>
        <v>3148045.9120966517</v>
      </c>
      <c r="P15" s="6">
        <f t="shared" si="7"/>
        <v>0</v>
      </c>
      <c r="Q15" s="6">
        <f t="shared" si="8"/>
        <v>0</v>
      </c>
      <c r="R15" s="6">
        <f t="shared" si="9"/>
        <v>0</v>
      </c>
      <c r="S15" s="6">
        <f t="shared" ca="1" si="10"/>
        <v>3632659.1685608663</v>
      </c>
      <c r="V15" t="s">
        <v>401</v>
      </c>
      <c r="W15" s="6">
        <v>174269.370522771</v>
      </c>
      <c r="X15" s="61">
        <v>71195.781980638902</v>
      </c>
      <c r="Y15" s="74">
        <v>2.4477485277170299</v>
      </c>
      <c r="Z15" s="203">
        <v>1.5913830724363701E-2</v>
      </c>
    </row>
    <row r="16" spans="1:26" x14ac:dyDescent="0.25">
      <c r="A16" s="208">
        <v>41699</v>
      </c>
      <c r="B16">
        <f t="shared" si="1"/>
        <v>3</v>
      </c>
      <c r="C16">
        <f t="shared" si="2"/>
        <v>2014</v>
      </c>
      <c r="D16" s="6">
        <f>'Monthly Data'!AE16</f>
        <v>3744044.1880433518</v>
      </c>
      <c r="E16" s="7">
        <f t="shared" ca="1" si="11"/>
        <v>598.6</v>
      </c>
      <c r="F16" s="7">
        <f t="shared" ca="1" si="11"/>
        <v>0</v>
      </c>
      <c r="G16">
        <f>'Monthly Data'!DJ16</f>
        <v>31</v>
      </c>
      <c r="H16">
        <f>'Monthly Data'!HB16</f>
        <v>0</v>
      </c>
      <c r="I16">
        <f>'Monthly Data'!DG16</f>
        <v>1</v>
      </c>
      <c r="J16">
        <f>'Monthly Data'!DN16</f>
        <v>0</v>
      </c>
      <c r="L16" s="6">
        <f t="shared" si="3"/>
        <v>-1202765.1386973499</v>
      </c>
      <c r="M16" s="6">
        <f t="shared" ca="1" si="4"/>
        <v>1209209.4041059162</v>
      </c>
      <c r="N16" s="6">
        <f t="shared" ca="1" si="5"/>
        <v>0</v>
      </c>
      <c r="O16" s="6">
        <f t="shared" si="6"/>
        <v>3485336.5455355789</v>
      </c>
      <c r="P16" s="6">
        <f t="shared" si="7"/>
        <v>0</v>
      </c>
      <c r="Q16" s="6">
        <f t="shared" si="8"/>
        <v>-125563.58673689001</v>
      </c>
      <c r="R16" s="6">
        <f t="shared" si="9"/>
        <v>0</v>
      </c>
      <c r="S16" s="6">
        <f t="shared" ca="1" si="10"/>
        <v>3366217.2242072551</v>
      </c>
      <c r="W16" s="6"/>
      <c r="X16" s="61"/>
      <c r="Y16" s="74"/>
      <c r="Z16" s="203"/>
    </row>
    <row r="17" spans="1:26" x14ac:dyDescent="0.25">
      <c r="A17" s="208">
        <v>41730</v>
      </c>
      <c r="B17">
        <f t="shared" si="1"/>
        <v>4</v>
      </c>
      <c r="C17">
        <f t="shared" si="2"/>
        <v>2014</v>
      </c>
      <c r="D17" s="6">
        <f>'Monthly Data'!AE17</f>
        <v>2993700.0280433511</v>
      </c>
      <c r="E17" s="7">
        <f t="shared" ca="1" si="11"/>
        <v>372.89</v>
      </c>
      <c r="F17" s="7">
        <f t="shared" ca="1" si="11"/>
        <v>0</v>
      </c>
      <c r="G17">
        <f>'Monthly Data'!DJ17</f>
        <v>30</v>
      </c>
      <c r="H17">
        <f>'Monthly Data'!HB17</f>
        <v>0</v>
      </c>
      <c r="I17">
        <f>'Monthly Data'!DG17</f>
        <v>1</v>
      </c>
      <c r="J17">
        <f>'Monthly Data'!DN17</f>
        <v>0</v>
      </c>
      <c r="L17" s="6">
        <f t="shared" si="3"/>
        <v>-1202765.1386973499</v>
      </c>
      <c r="M17" s="6">
        <f t="shared" ca="1" si="4"/>
        <v>753261.1003960158</v>
      </c>
      <c r="N17" s="6">
        <f t="shared" ca="1" si="5"/>
        <v>0</v>
      </c>
      <c r="O17" s="6">
        <f t="shared" si="6"/>
        <v>3372906.3343892698</v>
      </c>
      <c r="P17" s="6">
        <f t="shared" si="7"/>
        <v>0</v>
      </c>
      <c r="Q17" s="6">
        <f t="shared" si="8"/>
        <v>-125563.58673689001</v>
      </c>
      <c r="R17" s="6">
        <f t="shared" si="9"/>
        <v>0</v>
      </c>
      <c r="S17" s="6">
        <f t="shared" ca="1" si="10"/>
        <v>2797838.7093510455</v>
      </c>
      <c r="V17" t="s">
        <v>145</v>
      </c>
      <c r="W17" s="6"/>
      <c r="X17" s="61"/>
      <c r="Y17" s="74"/>
      <c r="Z17" s="203"/>
    </row>
    <row r="18" spans="1:26" x14ac:dyDescent="0.25">
      <c r="A18" s="208">
        <v>41760</v>
      </c>
      <c r="B18">
        <f t="shared" si="1"/>
        <v>5</v>
      </c>
      <c r="C18">
        <f t="shared" si="2"/>
        <v>2014</v>
      </c>
      <c r="D18" s="6">
        <f>'Monthly Data'!AE18</f>
        <v>2707831.4980433621</v>
      </c>
      <c r="E18" s="7">
        <f t="shared" ca="1" si="11"/>
        <v>124.32399999999998</v>
      </c>
      <c r="F18" s="7">
        <f t="shared" ca="1" si="11"/>
        <v>16.880000000000003</v>
      </c>
      <c r="G18">
        <f>'Monthly Data'!DJ18</f>
        <v>31</v>
      </c>
      <c r="H18">
        <f>'Monthly Data'!HB18</f>
        <v>0</v>
      </c>
      <c r="I18">
        <f>'Monthly Data'!DG18</f>
        <v>1</v>
      </c>
      <c r="J18">
        <f>'Monthly Data'!DN18</f>
        <v>0</v>
      </c>
      <c r="L18" s="6">
        <f t="shared" si="3"/>
        <v>-1202765.1386973499</v>
      </c>
      <c r="M18" s="6">
        <f t="shared" ca="1" si="4"/>
        <v>251142.24850662192</v>
      </c>
      <c r="N18" s="6">
        <f t="shared" ca="1" si="5"/>
        <v>87693.852518598258</v>
      </c>
      <c r="O18" s="6">
        <f t="shared" si="6"/>
        <v>3485336.5455355789</v>
      </c>
      <c r="P18" s="6">
        <f t="shared" si="7"/>
        <v>0</v>
      </c>
      <c r="Q18" s="6">
        <f t="shared" si="8"/>
        <v>-125563.58673689001</v>
      </c>
      <c r="R18" s="6">
        <f t="shared" si="9"/>
        <v>0</v>
      </c>
      <c r="S18" s="6">
        <f t="shared" ca="1" si="10"/>
        <v>2495843.9211265589</v>
      </c>
      <c r="V18" t="s">
        <v>58</v>
      </c>
      <c r="W18" s="6">
        <v>3187537.0885838601</v>
      </c>
      <c r="X18" t="s">
        <v>59</v>
      </c>
      <c r="Y18" s="204">
        <v>599910.19121638103</v>
      </c>
    </row>
    <row r="19" spans="1:26" x14ac:dyDescent="0.25">
      <c r="A19" s="208">
        <v>41791</v>
      </c>
      <c r="B19">
        <f t="shared" si="1"/>
        <v>6</v>
      </c>
      <c r="C19">
        <f t="shared" si="2"/>
        <v>2014</v>
      </c>
      <c r="D19" s="6">
        <f>'Monthly Data'!AE19</f>
        <v>2502905.518043356</v>
      </c>
      <c r="E19" s="7">
        <f t="shared" ca="1" si="11"/>
        <v>10.96</v>
      </c>
      <c r="F19" s="7">
        <f t="shared" ca="1" si="11"/>
        <v>69.847999999999999</v>
      </c>
      <c r="G19">
        <f>'Monthly Data'!DJ19</f>
        <v>30</v>
      </c>
      <c r="H19">
        <f>'Monthly Data'!HB19</f>
        <v>0</v>
      </c>
      <c r="I19">
        <f>'Monthly Data'!DG19</f>
        <v>0</v>
      </c>
      <c r="J19">
        <f>'Monthly Data'!DN19</f>
        <v>0</v>
      </c>
      <c r="L19" s="6">
        <f t="shared" si="3"/>
        <v>-1202765.1386973499</v>
      </c>
      <c r="M19" s="6">
        <f t="shared" ca="1" si="4"/>
        <v>22139.884846309458</v>
      </c>
      <c r="N19" s="6">
        <f t="shared" ca="1" si="5"/>
        <v>362869.68072980153</v>
      </c>
      <c r="O19" s="6">
        <f t="shared" si="6"/>
        <v>3372906.3343892698</v>
      </c>
      <c r="P19" s="6">
        <f t="shared" si="7"/>
        <v>0</v>
      </c>
      <c r="Q19" s="6">
        <f t="shared" si="8"/>
        <v>0</v>
      </c>
      <c r="R19" s="6">
        <f t="shared" si="9"/>
        <v>0</v>
      </c>
      <c r="S19" s="6">
        <f t="shared" ca="1" si="10"/>
        <v>2555150.7612680309</v>
      </c>
      <c r="V19" t="s">
        <v>60</v>
      </c>
      <c r="W19" s="204">
        <v>1366859991940</v>
      </c>
      <c r="X19" t="s">
        <v>61</v>
      </c>
      <c r="Y19" s="204">
        <v>109982.299136556</v>
      </c>
    </row>
    <row r="20" spans="1:26" x14ac:dyDescent="0.25">
      <c r="A20" s="208">
        <v>41821</v>
      </c>
      <c r="B20">
        <f t="shared" si="1"/>
        <v>7</v>
      </c>
      <c r="C20">
        <f t="shared" si="2"/>
        <v>2014</v>
      </c>
      <c r="D20" s="6">
        <f>'Monthly Data'!AE20</f>
        <v>2772628.5180433504</v>
      </c>
      <c r="E20" s="7">
        <f t="shared" ca="1" si="11"/>
        <v>1.0799999999999998</v>
      </c>
      <c r="F20" s="7">
        <f t="shared" ca="1" si="11"/>
        <v>130.23999999999998</v>
      </c>
      <c r="G20">
        <f>'Monthly Data'!DJ20</f>
        <v>31</v>
      </c>
      <c r="H20">
        <f>'Monthly Data'!HB20</f>
        <v>0</v>
      </c>
      <c r="I20">
        <f>'Monthly Data'!DG20</f>
        <v>0</v>
      </c>
      <c r="J20">
        <f>'Monthly Data'!DN20</f>
        <v>0</v>
      </c>
      <c r="L20" s="6">
        <f t="shared" si="3"/>
        <v>-1202765.1386973499</v>
      </c>
      <c r="M20" s="6">
        <f t="shared" ca="1" si="4"/>
        <v>2181.6674848553112</v>
      </c>
      <c r="N20" s="6">
        <f t="shared" ca="1" si="5"/>
        <v>676614.17962217028</v>
      </c>
      <c r="O20" s="6">
        <f t="shared" si="6"/>
        <v>3485336.5455355789</v>
      </c>
      <c r="P20" s="6">
        <f t="shared" si="7"/>
        <v>0</v>
      </c>
      <c r="Q20" s="6">
        <f t="shared" si="8"/>
        <v>0</v>
      </c>
      <c r="R20" s="6">
        <f t="shared" si="9"/>
        <v>0</v>
      </c>
      <c r="S20" s="6">
        <f t="shared" ca="1" si="10"/>
        <v>2961367.2539452547</v>
      </c>
      <c r="V20" t="s">
        <v>62</v>
      </c>
      <c r="W20" s="74">
        <v>0.96847637160843703</v>
      </c>
      <c r="X20" t="s">
        <v>63</v>
      </c>
      <c r="Y20" s="104">
        <v>0.96680255063189302</v>
      </c>
    </row>
    <row r="21" spans="1:26" x14ac:dyDescent="0.25">
      <c r="A21" s="208">
        <v>41852</v>
      </c>
      <c r="B21">
        <f t="shared" si="1"/>
        <v>8</v>
      </c>
      <c r="C21">
        <f t="shared" si="2"/>
        <v>2014</v>
      </c>
      <c r="D21" s="6">
        <f>'Monthly Data'!AE21</f>
        <v>2751198.5180433439</v>
      </c>
      <c r="E21" s="7">
        <f t="shared" ca="1" si="11"/>
        <v>2.57</v>
      </c>
      <c r="F21" s="7">
        <f t="shared" ca="1" si="11"/>
        <v>101.20500000000001</v>
      </c>
      <c r="G21">
        <f>'Monthly Data'!DJ21</f>
        <v>31</v>
      </c>
      <c r="H21">
        <f>'Monthly Data'!HB21</f>
        <v>0</v>
      </c>
      <c r="I21">
        <f>'Monthly Data'!DG21</f>
        <v>0</v>
      </c>
      <c r="J21">
        <f>'Monthly Data'!DN21</f>
        <v>0</v>
      </c>
      <c r="L21" s="6">
        <f t="shared" si="3"/>
        <v>-1202765.1386973499</v>
      </c>
      <c r="M21" s="6">
        <f t="shared" ca="1" si="4"/>
        <v>5191.5605889612498</v>
      </c>
      <c r="N21" s="6">
        <f t="shared" ca="1" si="5"/>
        <v>525773.48010336119</v>
      </c>
      <c r="O21" s="6">
        <f t="shared" si="6"/>
        <v>3485336.5455355789</v>
      </c>
      <c r="P21" s="6">
        <f t="shared" si="7"/>
        <v>0</v>
      </c>
      <c r="Q21" s="6">
        <f t="shared" si="8"/>
        <v>0</v>
      </c>
      <c r="R21" s="6">
        <f t="shared" si="9"/>
        <v>0</v>
      </c>
      <c r="S21" s="6">
        <f t="shared" ca="1" si="10"/>
        <v>2813536.4475305513</v>
      </c>
      <c r="V21" t="s">
        <v>412</v>
      </c>
      <c r="W21" s="74">
        <v>384.98245601911299</v>
      </c>
      <c r="X21" t="s">
        <v>64</v>
      </c>
      <c r="Y21" s="104">
        <v>9.31275450459768E-73</v>
      </c>
    </row>
    <row r="22" spans="1:26" x14ac:dyDescent="0.25">
      <c r="A22" s="208">
        <v>41883</v>
      </c>
      <c r="B22">
        <f t="shared" si="1"/>
        <v>9</v>
      </c>
      <c r="C22">
        <f t="shared" si="2"/>
        <v>2014</v>
      </c>
      <c r="D22" s="6">
        <f>'Monthly Data'!AE22</f>
        <v>2459305.1980433566</v>
      </c>
      <c r="E22" s="7">
        <f t="shared" ca="1" si="11"/>
        <v>56.61999999999999</v>
      </c>
      <c r="F22" s="7">
        <f t="shared" ca="1" si="11"/>
        <v>20.560000000000002</v>
      </c>
      <c r="G22">
        <f>'Monthly Data'!DJ22</f>
        <v>30</v>
      </c>
      <c r="H22">
        <f>'Monthly Data'!HB22</f>
        <v>0</v>
      </c>
      <c r="I22">
        <f>'Monthly Data'!DG22</f>
        <v>0</v>
      </c>
      <c r="J22">
        <f>'Monthly Data'!DN22</f>
        <v>0</v>
      </c>
      <c r="L22" s="6">
        <f t="shared" si="3"/>
        <v>-1202765.1386973499</v>
      </c>
      <c r="M22" s="6">
        <f t="shared" ca="1" si="4"/>
        <v>114375.93795602565</v>
      </c>
      <c r="N22" s="6">
        <f t="shared" ca="1" si="5"/>
        <v>106811.94358900355</v>
      </c>
      <c r="O22" s="6">
        <f t="shared" si="6"/>
        <v>3372906.3343892698</v>
      </c>
      <c r="P22" s="6">
        <f t="shared" si="7"/>
        <v>0</v>
      </c>
      <c r="Q22" s="6">
        <f t="shared" si="8"/>
        <v>0</v>
      </c>
      <c r="R22" s="6">
        <f t="shared" si="9"/>
        <v>0</v>
      </c>
      <c r="S22" s="6">
        <f t="shared" ca="1" si="10"/>
        <v>2391329.077236949</v>
      </c>
      <c r="V22" t="s">
        <v>65</v>
      </c>
      <c r="W22" s="74">
        <v>-6.6463522420453199E-3</v>
      </c>
      <c r="X22" t="s">
        <v>66</v>
      </c>
      <c r="Y22" s="104">
        <v>1.96924948443345</v>
      </c>
    </row>
    <row r="23" spans="1:26" x14ac:dyDescent="0.25">
      <c r="A23" s="208">
        <v>41913</v>
      </c>
      <c r="B23">
        <f t="shared" si="1"/>
        <v>10</v>
      </c>
      <c r="C23">
        <f t="shared" si="2"/>
        <v>2014</v>
      </c>
      <c r="D23" s="6">
        <f>'Monthly Data'!AE23</f>
        <v>2756786.8780433554</v>
      </c>
      <c r="E23" s="7">
        <f t="shared" ca="1" si="11"/>
        <v>272.00200000000001</v>
      </c>
      <c r="F23" s="7">
        <f t="shared" ca="1" si="11"/>
        <v>1.4</v>
      </c>
      <c r="G23">
        <f>'Monthly Data'!DJ23</f>
        <v>31</v>
      </c>
      <c r="H23">
        <f>'Monthly Data'!HB23</f>
        <v>0</v>
      </c>
      <c r="I23">
        <f>'Monthly Data'!DG23</f>
        <v>0</v>
      </c>
      <c r="J23">
        <f>'Monthly Data'!DN23</f>
        <v>0</v>
      </c>
      <c r="L23" s="6">
        <f t="shared" si="3"/>
        <v>-1202765.1386973499</v>
      </c>
      <c r="M23" s="6">
        <f t="shared" ca="1" si="4"/>
        <v>549461.03631075413</v>
      </c>
      <c r="N23" s="6">
        <f t="shared" ca="1" si="5"/>
        <v>7273.1868202628866</v>
      </c>
      <c r="O23" s="6">
        <f t="shared" si="6"/>
        <v>3485336.5455355789</v>
      </c>
      <c r="P23" s="6">
        <f t="shared" si="7"/>
        <v>0</v>
      </c>
      <c r="Q23" s="6">
        <f t="shared" si="8"/>
        <v>0</v>
      </c>
      <c r="R23" s="6">
        <f t="shared" si="9"/>
        <v>0</v>
      </c>
      <c r="S23" s="6">
        <f t="shared" ca="1" si="10"/>
        <v>2839305.6299692458</v>
      </c>
      <c r="W23" s="207"/>
      <c r="Y23" s="104"/>
    </row>
    <row r="24" spans="1:26" x14ac:dyDescent="0.25">
      <c r="A24" s="208">
        <v>41944</v>
      </c>
      <c r="B24">
        <f t="shared" si="1"/>
        <v>11</v>
      </c>
      <c r="C24">
        <f t="shared" si="2"/>
        <v>2014</v>
      </c>
      <c r="D24" s="6">
        <f>'Monthly Data'!AE24</f>
        <v>3399073.1780433659</v>
      </c>
      <c r="E24" s="7">
        <f t="shared" ca="1" si="11"/>
        <v>539.76</v>
      </c>
      <c r="F24" s="7">
        <f t="shared" ca="1" si="11"/>
        <v>0</v>
      </c>
      <c r="G24">
        <f>'Monthly Data'!DJ24</f>
        <v>30</v>
      </c>
      <c r="H24">
        <f>'Monthly Data'!HB24</f>
        <v>0</v>
      </c>
      <c r="I24">
        <f>'Monthly Data'!DG24</f>
        <v>0</v>
      </c>
      <c r="J24">
        <f>'Monthly Data'!DN24</f>
        <v>0</v>
      </c>
      <c r="L24" s="6">
        <f t="shared" si="3"/>
        <v>-1202765.1386973499</v>
      </c>
      <c r="M24" s="6">
        <f t="shared" ca="1" si="4"/>
        <v>1090348.9274310211</v>
      </c>
      <c r="N24" s="6">
        <f t="shared" ca="1" si="5"/>
        <v>0</v>
      </c>
      <c r="O24" s="6">
        <f t="shared" si="6"/>
        <v>3372906.3343892698</v>
      </c>
      <c r="P24" s="6">
        <f t="shared" si="7"/>
        <v>0</v>
      </c>
      <c r="Q24" s="6">
        <f t="shared" si="8"/>
        <v>0</v>
      </c>
      <c r="R24" s="6">
        <f t="shared" si="9"/>
        <v>0</v>
      </c>
      <c r="S24" s="6">
        <f t="shared" ca="1" si="10"/>
        <v>3260490.1231229408</v>
      </c>
      <c r="W24" s="206"/>
      <c r="Y24" s="104"/>
    </row>
    <row r="25" spans="1:26" x14ac:dyDescent="0.25">
      <c r="A25" s="208">
        <v>41974</v>
      </c>
      <c r="B25">
        <f t="shared" si="1"/>
        <v>12</v>
      </c>
      <c r="C25">
        <f t="shared" si="2"/>
        <v>2014</v>
      </c>
      <c r="D25" s="6">
        <f>'Monthly Data'!AE25</f>
        <v>4055275.2380433525</v>
      </c>
      <c r="E25" s="7">
        <f t="shared" ca="1" si="11"/>
        <v>820.75</v>
      </c>
      <c r="F25" s="7">
        <f t="shared" ca="1" si="11"/>
        <v>0</v>
      </c>
      <c r="G25">
        <f>'Monthly Data'!DJ25</f>
        <v>31</v>
      </c>
      <c r="H25">
        <f>'Monthly Data'!HB25</f>
        <v>0</v>
      </c>
      <c r="I25">
        <f>'Monthly Data'!DG25</f>
        <v>0</v>
      </c>
      <c r="J25">
        <f>'Monthly Data'!DN25</f>
        <v>0</v>
      </c>
      <c r="L25" s="6">
        <f t="shared" si="3"/>
        <v>-1202765.1386973499</v>
      </c>
      <c r="M25" s="6">
        <f t="shared" ca="1" si="4"/>
        <v>1657966.2853657377</v>
      </c>
      <c r="N25" s="6">
        <f t="shared" ca="1" si="5"/>
        <v>0</v>
      </c>
      <c r="O25" s="6">
        <f t="shared" si="6"/>
        <v>3485336.5455355789</v>
      </c>
      <c r="P25" s="6">
        <f t="shared" si="7"/>
        <v>0</v>
      </c>
      <c r="Q25" s="6">
        <f t="shared" si="8"/>
        <v>0</v>
      </c>
      <c r="R25" s="6">
        <f t="shared" si="9"/>
        <v>0</v>
      </c>
      <c r="S25" s="6">
        <f t="shared" ca="1" si="10"/>
        <v>3940537.6922039669</v>
      </c>
    </row>
    <row r="26" spans="1:26" x14ac:dyDescent="0.25">
      <c r="A26" s="208">
        <v>42005</v>
      </c>
      <c r="B26">
        <f t="shared" si="1"/>
        <v>1</v>
      </c>
      <c r="C26">
        <f t="shared" si="2"/>
        <v>2015</v>
      </c>
      <c r="D26" s="6">
        <f>'Monthly Data'!AE26</f>
        <v>4318021.554447555</v>
      </c>
      <c r="E26" s="7">
        <f t="shared" ca="1" si="11"/>
        <v>915.08000000000015</v>
      </c>
      <c r="F26" s="7">
        <f t="shared" ca="1" si="11"/>
        <v>0</v>
      </c>
      <c r="G26">
        <f>'Monthly Data'!DJ26</f>
        <v>31</v>
      </c>
      <c r="H26">
        <f>'Monthly Data'!HB26</f>
        <v>0</v>
      </c>
      <c r="I26">
        <f>'Monthly Data'!DG26</f>
        <v>0</v>
      </c>
      <c r="J26">
        <f>'Monthly Data'!DN26</f>
        <v>0</v>
      </c>
      <c r="L26" s="6">
        <f t="shared" si="3"/>
        <v>-1202765.1386973499</v>
      </c>
      <c r="M26" s="6">
        <f t="shared" ca="1" si="4"/>
        <v>1848518.7796679616</v>
      </c>
      <c r="N26" s="6">
        <f t="shared" ca="1" si="5"/>
        <v>0</v>
      </c>
      <c r="O26" s="6">
        <f t="shared" si="6"/>
        <v>3485336.5455355789</v>
      </c>
      <c r="P26" s="6">
        <f t="shared" si="7"/>
        <v>0</v>
      </c>
      <c r="Q26" s="6">
        <f t="shared" si="8"/>
        <v>0</v>
      </c>
      <c r="R26" s="6">
        <f t="shared" si="9"/>
        <v>0</v>
      </c>
      <c r="S26" s="6">
        <f t="shared" ca="1" si="10"/>
        <v>4131090.1865061903</v>
      </c>
    </row>
    <row r="27" spans="1:26" x14ac:dyDescent="0.25">
      <c r="A27" s="208">
        <v>42036</v>
      </c>
      <c r="B27">
        <f t="shared" si="1"/>
        <v>2</v>
      </c>
      <c r="C27">
        <f t="shared" si="2"/>
        <v>2015</v>
      </c>
      <c r="D27" s="6">
        <f>'Monthly Data'!AE27</f>
        <v>3823698.9544475409</v>
      </c>
      <c r="E27" s="7">
        <f t="shared" ca="1" si="11"/>
        <v>835.30999999999983</v>
      </c>
      <c r="F27" s="7">
        <f t="shared" ca="1" si="11"/>
        <v>0</v>
      </c>
      <c r="G27">
        <f>'Monthly Data'!DJ27</f>
        <v>28</v>
      </c>
      <c r="H27">
        <f>'Monthly Data'!HB27</f>
        <v>0</v>
      </c>
      <c r="I27">
        <f>'Monthly Data'!DG27</f>
        <v>0</v>
      </c>
      <c r="J27">
        <f>'Monthly Data'!DN27</f>
        <v>0</v>
      </c>
      <c r="L27" s="6">
        <f t="shared" si="3"/>
        <v>-1202765.1386973499</v>
      </c>
      <c r="M27" s="6">
        <f t="shared" ca="1" si="4"/>
        <v>1687378.3951615645</v>
      </c>
      <c r="N27" s="6">
        <f t="shared" ca="1" si="5"/>
        <v>0</v>
      </c>
      <c r="O27" s="6">
        <f t="shared" si="6"/>
        <v>3148045.9120966517</v>
      </c>
      <c r="P27" s="6">
        <f t="shared" si="7"/>
        <v>0</v>
      </c>
      <c r="Q27" s="6">
        <f t="shared" si="8"/>
        <v>0</v>
      </c>
      <c r="R27" s="6">
        <f t="shared" si="9"/>
        <v>0</v>
      </c>
      <c r="S27" s="6">
        <f t="shared" ca="1" si="10"/>
        <v>3632659.1685608663</v>
      </c>
    </row>
    <row r="28" spans="1:26" x14ac:dyDescent="0.25">
      <c r="A28" s="208">
        <v>42064</v>
      </c>
      <c r="B28">
        <f t="shared" si="1"/>
        <v>3</v>
      </c>
      <c r="C28">
        <f t="shared" si="2"/>
        <v>2015</v>
      </c>
      <c r="D28" s="6">
        <f>'Monthly Data'!AE28</f>
        <v>3344596.9744475554</v>
      </c>
      <c r="E28" s="7">
        <f t="shared" ca="1" si="11"/>
        <v>598.6</v>
      </c>
      <c r="F28" s="7">
        <f t="shared" ca="1" si="11"/>
        <v>0</v>
      </c>
      <c r="G28">
        <f>'Monthly Data'!DJ28</f>
        <v>31</v>
      </c>
      <c r="H28">
        <f>'Monthly Data'!HB28</f>
        <v>0</v>
      </c>
      <c r="I28">
        <f>'Monthly Data'!DG28</f>
        <v>1</v>
      </c>
      <c r="J28">
        <f>'Monthly Data'!DN28</f>
        <v>0</v>
      </c>
      <c r="L28" s="6">
        <f t="shared" si="3"/>
        <v>-1202765.1386973499</v>
      </c>
      <c r="M28" s="6">
        <f t="shared" ca="1" si="4"/>
        <v>1209209.4041059162</v>
      </c>
      <c r="N28" s="6">
        <f t="shared" ca="1" si="5"/>
        <v>0</v>
      </c>
      <c r="O28" s="6">
        <f t="shared" si="6"/>
        <v>3485336.5455355789</v>
      </c>
      <c r="P28" s="6">
        <f t="shared" si="7"/>
        <v>0</v>
      </c>
      <c r="Q28" s="6">
        <f t="shared" si="8"/>
        <v>-125563.58673689001</v>
      </c>
      <c r="R28" s="6">
        <f t="shared" si="9"/>
        <v>0</v>
      </c>
      <c r="S28" s="6">
        <f t="shared" ca="1" si="10"/>
        <v>3366217.2242072551</v>
      </c>
    </row>
    <row r="29" spans="1:26" x14ac:dyDescent="0.25">
      <c r="A29" s="208">
        <v>42095</v>
      </c>
      <c r="B29">
        <f t="shared" si="1"/>
        <v>4</v>
      </c>
      <c r="C29">
        <f t="shared" si="2"/>
        <v>2015</v>
      </c>
      <c r="D29" s="6">
        <f>'Monthly Data'!AE29</f>
        <v>2663252.3544475622</v>
      </c>
      <c r="E29" s="7">
        <f t="shared" ca="1" si="11"/>
        <v>372.89</v>
      </c>
      <c r="F29" s="7">
        <f t="shared" ca="1" si="11"/>
        <v>0</v>
      </c>
      <c r="G29">
        <f>'Monthly Data'!DJ29</f>
        <v>30</v>
      </c>
      <c r="H29">
        <f>'Monthly Data'!HB29</f>
        <v>0</v>
      </c>
      <c r="I29">
        <f>'Monthly Data'!DG29</f>
        <v>1</v>
      </c>
      <c r="J29">
        <f>'Monthly Data'!DN29</f>
        <v>0</v>
      </c>
      <c r="L29" s="6">
        <f t="shared" si="3"/>
        <v>-1202765.1386973499</v>
      </c>
      <c r="M29" s="6">
        <f t="shared" ca="1" si="4"/>
        <v>753261.1003960158</v>
      </c>
      <c r="N29" s="6">
        <f t="shared" ca="1" si="5"/>
        <v>0</v>
      </c>
      <c r="O29" s="6">
        <f t="shared" si="6"/>
        <v>3372906.3343892698</v>
      </c>
      <c r="P29" s="6">
        <f t="shared" si="7"/>
        <v>0</v>
      </c>
      <c r="Q29" s="6">
        <f t="shared" si="8"/>
        <v>-125563.58673689001</v>
      </c>
      <c r="R29" s="6">
        <f t="shared" si="9"/>
        <v>0</v>
      </c>
      <c r="S29" s="6">
        <f t="shared" ca="1" si="10"/>
        <v>2797838.7093510455</v>
      </c>
    </row>
    <row r="30" spans="1:26" x14ac:dyDescent="0.25">
      <c r="A30" s="208">
        <v>42125</v>
      </c>
      <c r="B30">
        <f t="shared" si="1"/>
        <v>5</v>
      </c>
      <c r="C30">
        <f t="shared" si="2"/>
        <v>2015</v>
      </c>
      <c r="D30" s="6">
        <f>'Monthly Data'!AE30</f>
        <v>2489621.1044475553</v>
      </c>
      <c r="E30" s="7">
        <f t="shared" ca="1" si="11"/>
        <v>124.32399999999998</v>
      </c>
      <c r="F30" s="7">
        <f t="shared" ca="1" si="11"/>
        <v>16.880000000000003</v>
      </c>
      <c r="G30">
        <f>'Monthly Data'!DJ30</f>
        <v>31</v>
      </c>
      <c r="H30">
        <f>'Monthly Data'!HB30</f>
        <v>0</v>
      </c>
      <c r="I30">
        <f>'Monthly Data'!DG30</f>
        <v>1</v>
      </c>
      <c r="J30">
        <f>'Monthly Data'!DN30</f>
        <v>0</v>
      </c>
      <c r="L30" s="6">
        <f t="shared" si="3"/>
        <v>-1202765.1386973499</v>
      </c>
      <c r="M30" s="6">
        <f t="shared" ca="1" si="4"/>
        <v>251142.24850662192</v>
      </c>
      <c r="N30" s="6">
        <f t="shared" ca="1" si="5"/>
        <v>87693.852518598258</v>
      </c>
      <c r="O30" s="6">
        <f t="shared" si="6"/>
        <v>3485336.5455355789</v>
      </c>
      <c r="P30" s="6">
        <f t="shared" si="7"/>
        <v>0</v>
      </c>
      <c r="Q30" s="6">
        <f t="shared" si="8"/>
        <v>-125563.58673689001</v>
      </c>
      <c r="R30" s="6">
        <f t="shared" si="9"/>
        <v>0</v>
      </c>
      <c r="S30" s="6">
        <f t="shared" ca="1" si="10"/>
        <v>2495843.9211265589</v>
      </c>
    </row>
    <row r="31" spans="1:26" x14ac:dyDescent="0.25">
      <c r="A31" s="208">
        <v>42156</v>
      </c>
      <c r="B31">
        <f t="shared" si="1"/>
        <v>6</v>
      </c>
      <c r="C31">
        <f t="shared" si="2"/>
        <v>2015</v>
      </c>
      <c r="D31" s="6">
        <f>'Monthly Data'!AE31</f>
        <v>2448595.1744475504</v>
      </c>
      <c r="E31" s="7">
        <f t="shared" ca="1" si="11"/>
        <v>10.96</v>
      </c>
      <c r="F31" s="7">
        <f t="shared" ca="1" si="11"/>
        <v>69.847999999999999</v>
      </c>
      <c r="G31">
        <f>'Monthly Data'!DJ31</f>
        <v>30</v>
      </c>
      <c r="H31">
        <f>'Monthly Data'!HB31</f>
        <v>0</v>
      </c>
      <c r="I31">
        <f>'Monthly Data'!DG31</f>
        <v>0</v>
      </c>
      <c r="J31">
        <f>'Monthly Data'!DN31</f>
        <v>0</v>
      </c>
      <c r="L31" s="6">
        <f t="shared" si="3"/>
        <v>-1202765.1386973499</v>
      </c>
      <c r="M31" s="6">
        <f t="shared" ca="1" si="4"/>
        <v>22139.884846309458</v>
      </c>
      <c r="N31" s="6">
        <f t="shared" ca="1" si="5"/>
        <v>362869.68072980153</v>
      </c>
      <c r="O31" s="6">
        <f t="shared" si="6"/>
        <v>3372906.3343892698</v>
      </c>
      <c r="P31" s="6">
        <f t="shared" si="7"/>
        <v>0</v>
      </c>
      <c r="Q31" s="6">
        <f t="shared" si="8"/>
        <v>0</v>
      </c>
      <c r="R31" s="6">
        <f t="shared" si="9"/>
        <v>0</v>
      </c>
      <c r="S31" s="6">
        <f t="shared" ca="1" si="10"/>
        <v>2555150.7612680309</v>
      </c>
    </row>
    <row r="32" spans="1:26" x14ac:dyDescent="0.25">
      <c r="A32" s="208">
        <v>42186</v>
      </c>
      <c r="B32">
        <f t="shared" si="1"/>
        <v>7</v>
      </c>
      <c r="C32">
        <f t="shared" si="2"/>
        <v>2015</v>
      </c>
      <c r="D32" s="6">
        <f>'Monthly Data'!AE32</f>
        <v>2859198.3644475471</v>
      </c>
      <c r="E32" s="7">
        <f t="shared" ca="1" si="11"/>
        <v>1.0799999999999998</v>
      </c>
      <c r="F32" s="7">
        <f t="shared" ca="1" si="11"/>
        <v>130.23999999999998</v>
      </c>
      <c r="G32">
        <f>'Monthly Data'!DJ32</f>
        <v>31</v>
      </c>
      <c r="H32">
        <f>'Monthly Data'!HB32</f>
        <v>0</v>
      </c>
      <c r="I32">
        <f>'Monthly Data'!DG32</f>
        <v>0</v>
      </c>
      <c r="J32">
        <f>'Monthly Data'!DN32</f>
        <v>0</v>
      </c>
      <c r="L32" s="6">
        <f t="shared" si="3"/>
        <v>-1202765.1386973499</v>
      </c>
      <c r="M32" s="6">
        <f t="shared" ca="1" si="4"/>
        <v>2181.6674848553112</v>
      </c>
      <c r="N32" s="6">
        <f t="shared" ca="1" si="5"/>
        <v>676614.17962217028</v>
      </c>
      <c r="O32" s="6">
        <f t="shared" si="6"/>
        <v>3485336.5455355789</v>
      </c>
      <c r="P32" s="6">
        <f t="shared" si="7"/>
        <v>0</v>
      </c>
      <c r="Q32" s="6">
        <f t="shared" si="8"/>
        <v>0</v>
      </c>
      <c r="R32" s="6">
        <f t="shared" si="9"/>
        <v>0</v>
      </c>
      <c r="S32" s="6">
        <f t="shared" ca="1" si="10"/>
        <v>2961367.2539452547</v>
      </c>
    </row>
    <row r="33" spans="1:19" x14ac:dyDescent="0.25">
      <c r="A33" s="208">
        <v>42217</v>
      </c>
      <c r="B33">
        <f t="shared" si="1"/>
        <v>8</v>
      </c>
      <c r="C33">
        <f t="shared" si="2"/>
        <v>2015</v>
      </c>
      <c r="D33" s="6">
        <f>'Monthly Data'!AE33</f>
        <v>2778483.5444475645</v>
      </c>
      <c r="E33" s="7">
        <f t="shared" ca="1" si="11"/>
        <v>2.57</v>
      </c>
      <c r="F33" s="7">
        <f t="shared" ca="1" si="11"/>
        <v>101.20500000000001</v>
      </c>
      <c r="G33">
        <f>'Monthly Data'!DJ33</f>
        <v>31</v>
      </c>
      <c r="H33">
        <f>'Monthly Data'!HB33</f>
        <v>0</v>
      </c>
      <c r="I33">
        <f>'Monthly Data'!DG33</f>
        <v>0</v>
      </c>
      <c r="J33">
        <f>'Monthly Data'!DN33</f>
        <v>0</v>
      </c>
      <c r="L33" s="6">
        <f t="shared" si="3"/>
        <v>-1202765.1386973499</v>
      </c>
      <c r="M33" s="6">
        <f t="shared" ca="1" si="4"/>
        <v>5191.5605889612498</v>
      </c>
      <c r="N33" s="6">
        <f t="shared" ca="1" si="5"/>
        <v>525773.48010336119</v>
      </c>
      <c r="O33" s="6">
        <f t="shared" si="6"/>
        <v>3485336.5455355789</v>
      </c>
      <c r="P33" s="6">
        <f t="shared" si="7"/>
        <v>0</v>
      </c>
      <c r="Q33" s="6">
        <f t="shared" si="8"/>
        <v>0</v>
      </c>
      <c r="R33" s="6">
        <f t="shared" si="9"/>
        <v>0</v>
      </c>
      <c r="S33" s="6">
        <f t="shared" ca="1" si="10"/>
        <v>2813536.4475305513</v>
      </c>
    </row>
    <row r="34" spans="1:19" x14ac:dyDescent="0.25">
      <c r="A34" s="208">
        <v>42248</v>
      </c>
      <c r="B34">
        <f t="shared" si="1"/>
        <v>9</v>
      </c>
      <c r="C34">
        <f t="shared" si="2"/>
        <v>2015</v>
      </c>
      <c r="D34" s="6">
        <f>'Monthly Data'!AE34</f>
        <v>2478158.0244475584</v>
      </c>
      <c r="E34" s="7">
        <f t="shared" ref="E34:F53" ca="1" si="12">E22</f>
        <v>56.61999999999999</v>
      </c>
      <c r="F34" s="7">
        <f t="shared" ca="1" si="12"/>
        <v>20.560000000000002</v>
      </c>
      <c r="G34">
        <f>'Monthly Data'!DJ34</f>
        <v>30</v>
      </c>
      <c r="H34">
        <f>'Monthly Data'!HB34</f>
        <v>0</v>
      </c>
      <c r="I34">
        <f>'Monthly Data'!DG34</f>
        <v>0</v>
      </c>
      <c r="J34">
        <f>'Monthly Data'!DN34</f>
        <v>0</v>
      </c>
      <c r="L34" s="6">
        <f t="shared" ref="L34:L65" si="13">$W$9</f>
        <v>-1202765.1386973499</v>
      </c>
      <c r="M34" s="6">
        <f t="shared" ref="M34:M65" ca="1" si="14">E34*$W$10</f>
        <v>114375.93795602565</v>
      </c>
      <c r="N34" s="6">
        <f t="shared" ref="N34:N65" ca="1" si="15">F34*$W$11</f>
        <v>106811.94358900355</v>
      </c>
      <c r="O34" s="6">
        <f t="shared" ref="O34:O65" si="16">G34*$W$12</f>
        <v>3372906.3343892698</v>
      </c>
      <c r="P34" s="6">
        <f t="shared" si="7"/>
        <v>0</v>
      </c>
      <c r="Q34" s="6">
        <f t="shared" si="8"/>
        <v>0</v>
      </c>
      <c r="R34" s="6">
        <f t="shared" si="9"/>
        <v>0</v>
      </c>
      <c r="S34" s="6">
        <f t="shared" ca="1" si="10"/>
        <v>2391329.077236949</v>
      </c>
    </row>
    <row r="35" spans="1:19" x14ac:dyDescent="0.25">
      <c r="A35" s="208">
        <v>42278</v>
      </c>
      <c r="B35">
        <f t="shared" si="1"/>
        <v>10</v>
      </c>
      <c r="C35">
        <f t="shared" si="2"/>
        <v>2015</v>
      </c>
      <c r="D35" s="6">
        <f>'Monthly Data'!AE35</f>
        <v>2617735.8344475585</v>
      </c>
      <c r="E35" s="7">
        <f t="shared" ca="1" si="12"/>
        <v>272.00200000000001</v>
      </c>
      <c r="F35" s="7">
        <f t="shared" ca="1" si="12"/>
        <v>1.4</v>
      </c>
      <c r="G35">
        <f>'Monthly Data'!DJ35</f>
        <v>31</v>
      </c>
      <c r="H35">
        <f>'Monthly Data'!HB35</f>
        <v>0</v>
      </c>
      <c r="I35">
        <f>'Monthly Data'!DG35</f>
        <v>0</v>
      </c>
      <c r="J35">
        <f>'Monthly Data'!DN35</f>
        <v>0</v>
      </c>
      <c r="L35" s="6">
        <f t="shared" si="13"/>
        <v>-1202765.1386973499</v>
      </c>
      <c r="M35" s="6">
        <f t="shared" ca="1" si="14"/>
        <v>549461.03631075413</v>
      </c>
      <c r="N35" s="6">
        <f t="shared" ca="1" si="15"/>
        <v>7273.1868202628866</v>
      </c>
      <c r="O35" s="6">
        <f t="shared" si="16"/>
        <v>3485336.5455355789</v>
      </c>
      <c r="P35" s="6">
        <f t="shared" si="7"/>
        <v>0</v>
      </c>
      <c r="Q35" s="6">
        <f t="shared" si="8"/>
        <v>0</v>
      </c>
      <c r="R35" s="6">
        <f t="shared" si="9"/>
        <v>0</v>
      </c>
      <c r="S35" s="6">
        <f t="shared" ca="1" si="10"/>
        <v>2839305.6299692458</v>
      </c>
    </row>
    <row r="36" spans="1:19" x14ac:dyDescent="0.25">
      <c r="A36" s="208">
        <v>42309</v>
      </c>
      <c r="B36">
        <f t="shared" si="1"/>
        <v>11</v>
      </c>
      <c r="C36">
        <f t="shared" si="2"/>
        <v>2015</v>
      </c>
      <c r="D36" s="6">
        <f>'Monthly Data'!AE36</f>
        <v>2918834.2044475572</v>
      </c>
      <c r="E36" s="7">
        <f t="shared" ca="1" si="12"/>
        <v>539.76</v>
      </c>
      <c r="F36" s="7">
        <f t="shared" ca="1" si="12"/>
        <v>0</v>
      </c>
      <c r="G36">
        <f>'Monthly Data'!DJ36</f>
        <v>30</v>
      </c>
      <c r="H36">
        <f>'Monthly Data'!HB36</f>
        <v>0</v>
      </c>
      <c r="I36">
        <f>'Monthly Data'!DG36</f>
        <v>0</v>
      </c>
      <c r="J36">
        <f>'Monthly Data'!DN36</f>
        <v>0</v>
      </c>
      <c r="L36" s="6">
        <f t="shared" si="13"/>
        <v>-1202765.1386973499</v>
      </c>
      <c r="M36" s="6">
        <f t="shared" ca="1" si="14"/>
        <v>1090348.9274310211</v>
      </c>
      <c r="N36" s="6">
        <f t="shared" ca="1" si="15"/>
        <v>0</v>
      </c>
      <c r="O36" s="6">
        <f t="shared" si="16"/>
        <v>3372906.3343892698</v>
      </c>
      <c r="P36" s="6">
        <f t="shared" si="7"/>
        <v>0</v>
      </c>
      <c r="Q36" s="6">
        <f t="shared" si="8"/>
        <v>0</v>
      </c>
      <c r="R36" s="6">
        <f t="shared" si="9"/>
        <v>0</v>
      </c>
      <c r="S36" s="6">
        <f t="shared" ca="1" si="10"/>
        <v>3260490.1231229408</v>
      </c>
    </row>
    <row r="37" spans="1:19" x14ac:dyDescent="0.25">
      <c r="A37" s="208">
        <v>42339</v>
      </c>
      <c r="B37">
        <f t="shared" si="1"/>
        <v>12</v>
      </c>
      <c r="C37">
        <f t="shared" si="2"/>
        <v>2015</v>
      </c>
      <c r="D37" s="6">
        <f>'Monthly Data'!AE37</f>
        <v>3569812.1244475492</v>
      </c>
      <c r="E37" s="7">
        <f t="shared" ca="1" si="12"/>
        <v>820.75</v>
      </c>
      <c r="F37" s="7">
        <f t="shared" ca="1" si="12"/>
        <v>0</v>
      </c>
      <c r="G37">
        <f>'Monthly Data'!DJ37</f>
        <v>31</v>
      </c>
      <c r="H37">
        <f>'Monthly Data'!HB37</f>
        <v>0</v>
      </c>
      <c r="I37">
        <f>'Monthly Data'!DG37</f>
        <v>0</v>
      </c>
      <c r="J37">
        <f>'Monthly Data'!DN37</f>
        <v>0</v>
      </c>
      <c r="L37" s="6">
        <f t="shared" si="13"/>
        <v>-1202765.1386973499</v>
      </c>
      <c r="M37" s="6">
        <f t="shared" ca="1" si="14"/>
        <v>1657966.2853657377</v>
      </c>
      <c r="N37" s="6">
        <f t="shared" ca="1" si="15"/>
        <v>0</v>
      </c>
      <c r="O37" s="6">
        <f t="shared" si="16"/>
        <v>3485336.5455355789</v>
      </c>
      <c r="P37" s="6">
        <f t="shared" si="7"/>
        <v>0</v>
      </c>
      <c r="Q37" s="6">
        <f t="shared" si="8"/>
        <v>0</v>
      </c>
      <c r="R37" s="6">
        <f t="shared" si="9"/>
        <v>0</v>
      </c>
      <c r="S37" s="6">
        <f t="shared" ca="1" si="10"/>
        <v>3940537.6922039669</v>
      </c>
    </row>
    <row r="38" spans="1:19" x14ac:dyDescent="0.25">
      <c r="A38" s="208">
        <v>42370</v>
      </c>
      <c r="B38">
        <f t="shared" si="1"/>
        <v>1</v>
      </c>
      <c r="C38">
        <f t="shared" si="2"/>
        <v>2016</v>
      </c>
      <c r="D38" s="6">
        <f>'Monthly Data'!AE38</f>
        <v>3971822.8762589148</v>
      </c>
      <c r="E38" s="7">
        <f t="shared" ca="1" si="12"/>
        <v>915.08000000000015</v>
      </c>
      <c r="F38" s="7">
        <f t="shared" ca="1" si="12"/>
        <v>0</v>
      </c>
      <c r="G38">
        <f>'Monthly Data'!DJ38</f>
        <v>31</v>
      </c>
      <c r="H38">
        <f>'Monthly Data'!HB38</f>
        <v>0</v>
      </c>
      <c r="I38">
        <f>'Monthly Data'!DG38</f>
        <v>0</v>
      </c>
      <c r="J38">
        <f>'Monthly Data'!DN38</f>
        <v>0</v>
      </c>
      <c r="L38" s="6">
        <f t="shared" si="13"/>
        <v>-1202765.1386973499</v>
      </c>
      <c r="M38" s="6">
        <f t="shared" ca="1" si="14"/>
        <v>1848518.7796679616</v>
      </c>
      <c r="N38" s="6">
        <f t="shared" ca="1" si="15"/>
        <v>0</v>
      </c>
      <c r="O38" s="6">
        <f t="shared" si="16"/>
        <v>3485336.5455355789</v>
      </c>
      <c r="P38" s="6">
        <f t="shared" si="7"/>
        <v>0</v>
      </c>
      <c r="Q38" s="6">
        <f t="shared" si="8"/>
        <v>0</v>
      </c>
      <c r="R38" s="6">
        <f t="shared" si="9"/>
        <v>0</v>
      </c>
      <c r="S38" s="6">
        <f t="shared" ca="1" si="10"/>
        <v>4131090.1865061903</v>
      </c>
    </row>
    <row r="39" spans="1:19" x14ac:dyDescent="0.25">
      <c r="A39" s="208">
        <v>42401</v>
      </c>
      <c r="B39">
        <f t="shared" si="1"/>
        <v>2</v>
      </c>
      <c r="C39">
        <f t="shared" si="2"/>
        <v>2016</v>
      </c>
      <c r="D39" s="6">
        <f>'Monthly Data'!AE39</f>
        <v>3423141.6762589025</v>
      </c>
      <c r="E39" s="7">
        <f t="shared" ca="1" si="12"/>
        <v>835.30999999999983</v>
      </c>
      <c r="F39" s="7">
        <f t="shared" ca="1" si="12"/>
        <v>0</v>
      </c>
      <c r="G39">
        <f>'Monthly Data'!DJ39</f>
        <v>29</v>
      </c>
      <c r="H39">
        <f>'Monthly Data'!HB39</f>
        <v>0</v>
      </c>
      <c r="I39">
        <f>'Monthly Data'!DG39</f>
        <v>0</v>
      </c>
      <c r="J39">
        <f>'Monthly Data'!DN39</f>
        <v>0</v>
      </c>
      <c r="L39" s="6">
        <f t="shared" si="13"/>
        <v>-1202765.1386973499</v>
      </c>
      <c r="M39" s="6">
        <f t="shared" ca="1" si="14"/>
        <v>1687378.3951615645</v>
      </c>
      <c r="N39" s="6">
        <f t="shared" ca="1" si="15"/>
        <v>0</v>
      </c>
      <c r="O39" s="6">
        <f t="shared" si="16"/>
        <v>3260476.1232429608</v>
      </c>
      <c r="P39" s="6">
        <f t="shared" si="7"/>
        <v>0</v>
      </c>
      <c r="Q39" s="6">
        <f t="shared" si="8"/>
        <v>0</v>
      </c>
      <c r="R39" s="6">
        <f t="shared" si="9"/>
        <v>0</v>
      </c>
      <c r="S39" s="6">
        <f t="shared" ca="1" si="10"/>
        <v>3745089.3797071753</v>
      </c>
    </row>
    <row r="40" spans="1:19" x14ac:dyDescent="0.25">
      <c r="A40" s="208">
        <v>42430</v>
      </c>
      <c r="B40">
        <f t="shared" si="1"/>
        <v>3</v>
      </c>
      <c r="C40">
        <f t="shared" si="2"/>
        <v>2016</v>
      </c>
      <c r="D40" s="6">
        <f>'Monthly Data'!AE40</f>
        <v>3114616.6062589139</v>
      </c>
      <c r="E40" s="7">
        <f t="shared" ca="1" si="12"/>
        <v>598.6</v>
      </c>
      <c r="F40" s="7">
        <f t="shared" ca="1" si="12"/>
        <v>0</v>
      </c>
      <c r="G40">
        <f>'Monthly Data'!DJ40</f>
        <v>31</v>
      </c>
      <c r="H40">
        <f>'Monthly Data'!HB40</f>
        <v>0</v>
      </c>
      <c r="I40">
        <f>'Monthly Data'!DG40</f>
        <v>1</v>
      </c>
      <c r="J40">
        <f>'Monthly Data'!DN40</f>
        <v>0</v>
      </c>
      <c r="L40" s="6">
        <f t="shared" si="13"/>
        <v>-1202765.1386973499</v>
      </c>
      <c r="M40" s="6">
        <f t="shared" ca="1" si="14"/>
        <v>1209209.4041059162</v>
      </c>
      <c r="N40" s="6">
        <f t="shared" ca="1" si="15"/>
        <v>0</v>
      </c>
      <c r="O40" s="6">
        <f t="shared" si="16"/>
        <v>3485336.5455355789</v>
      </c>
      <c r="P40" s="6">
        <f t="shared" si="7"/>
        <v>0</v>
      </c>
      <c r="Q40" s="6">
        <f t="shared" si="8"/>
        <v>-125563.58673689001</v>
      </c>
      <c r="R40" s="6">
        <f t="shared" si="9"/>
        <v>0</v>
      </c>
      <c r="S40" s="6">
        <f t="shared" ca="1" si="10"/>
        <v>3366217.2242072551</v>
      </c>
    </row>
    <row r="41" spans="1:19" x14ac:dyDescent="0.25">
      <c r="A41" s="208">
        <v>42461</v>
      </c>
      <c r="B41">
        <f t="shared" si="1"/>
        <v>4</v>
      </c>
      <c r="C41">
        <f t="shared" si="2"/>
        <v>2016</v>
      </c>
      <c r="D41" s="6">
        <f>'Monthly Data'!AE41</f>
        <v>2706752.026258904</v>
      </c>
      <c r="E41" s="7">
        <f t="shared" ca="1" si="12"/>
        <v>372.89</v>
      </c>
      <c r="F41" s="7">
        <f t="shared" ca="1" si="12"/>
        <v>0</v>
      </c>
      <c r="G41">
        <f>'Monthly Data'!DJ41</f>
        <v>30</v>
      </c>
      <c r="H41">
        <f>'Monthly Data'!HB41</f>
        <v>0</v>
      </c>
      <c r="I41">
        <f>'Monthly Data'!DG41</f>
        <v>1</v>
      </c>
      <c r="J41">
        <f>'Monthly Data'!DN41</f>
        <v>0</v>
      </c>
      <c r="L41" s="6">
        <f t="shared" si="13"/>
        <v>-1202765.1386973499</v>
      </c>
      <c r="M41" s="6">
        <f t="shared" ca="1" si="14"/>
        <v>753261.1003960158</v>
      </c>
      <c r="N41" s="6">
        <f t="shared" ca="1" si="15"/>
        <v>0</v>
      </c>
      <c r="O41" s="6">
        <f t="shared" si="16"/>
        <v>3372906.3343892698</v>
      </c>
      <c r="P41" s="6">
        <f t="shared" si="7"/>
        <v>0</v>
      </c>
      <c r="Q41" s="6">
        <f t="shared" si="8"/>
        <v>-125563.58673689001</v>
      </c>
      <c r="R41" s="6">
        <f t="shared" si="9"/>
        <v>0</v>
      </c>
      <c r="S41" s="6">
        <f t="shared" ca="1" si="10"/>
        <v>2797838.7093510455</v>
      </c>
    </row>
    <row r="42" spans="1:19" x14ac:dyDescent="0.25">
      <c r="A42" s="208">
        <v>42491</v>
      </c>
      <c r="B42">
        <f t="shared" si="1"/>
        <v>5</v>
      </c>
      <c r="C42">
        <f t="shared" si="2"/>
        <v>2016</v>
      </c>
      <c r="D42" s="6">
        <f>'Monthly Data'!AE42</f>
        <v>2457069.8562589004</v>
      </c>
      <c r="E42" s="7">
        <f t="shared" ca="1" si="12"/>
        <v>124.32399999999998</v>
      </c>
      <c r="F42" s="7">
        <f t="shared" ca="1" si="12"/>
        <v>16.880000000000003</v>
      </c>
      <c r="G42">
        <f>'Monthly Data'!DJ42</f>
        <v>31</v>
      </c>
      <c r="H42">
        <f>'Monthly Data'!HB42</f>
        <v>0</v>
      </c>
      <c r="I42">
        <f>'Monthly Data'!DG42</f>
        <v>1</v>
      </c>
      <c r="J42">
        <f>'Monthly Data'!DN42</f>
        <v>0</v>
      </c>
      <c r="L42" s="6">
        <f t="shared" si="13"/>
        <v>-1202765.1386973499</v>
      </c>
      <c r="M42" s="6">
        <f t="shared" ca="1" si="14"/>
        <v>251142.24850662192</v>
      </c>
      <c r="N42" s="6">
        <f t="shared" ca="1" si="15"/>
        <v>87693.852518598258</v>
      </c>
      <c r="O42" s="6">
        <f t="shared" si="16"/>
        <v>3485336.5455355789</v>
      </c>
      <c r="P42" s="6">
        <f t="shared" si="7"/>
        <v>0</v>
      </c>
      <c r="Q42" s="6">
        <f t="shared" si="8"/>
        <v>-125563.58673689001</v>
      </c>
      <c r="R42" s="6">
        <f t="shared" si="9"/>
        <v>0</v>
      </c>
      <c r="S42" s="6">
        <f t="shared" ca="1" si="10"/>
        <v>2495843.9211265589</v>
      </c>
    </row>
    <row r="43" spans="1:19" x14ac:dyDescent="0.25">
      <c r="A43" s="208">
        <v>42522</v>
      </c>
      <c r="B43">
        <f t="shared" si="1"/>
        <v>6</v>
      </c>
      <c r="C43">
        <f t="shared" si="2"/>
        <v>2016</v>
      </c>
      <c r="D43" s="6">
        <f>'Monthly Data'!AE43</f>
        <v>2433898.0162588996</v>
      </c>
      <c r="E43" s="7">
        <f t="shared" ca="1" si="12"/>
        <v>10.96</v>
      </c>
      <c r="F43" s="7">
        <f t="shared" ca="1" si="12"/>
        <v>69.847999999999999</v>
      </c>
      <c r="G43">
        <f>'Monthly Data'!DJ43</f>
        <v>30</v>
      </c>
      <c r="H43">
        <f>'Monthly Data'!HB43</f>
        <v>0</v>
      </c>
      <c r="I43">
        <f>'Monthly Data'!DG43</f>
        <v>0</v>
      </c>
      <c r="J43">
        <f>'Monthly Data'!DN43</f>
        <v>0</v>
      </c>
      <c r="L43" s="6">
        <f t="shared" si="13"/>
        <v>-1202765.1386973499</v>
      </c>
      <c r="M43" s="6">
        <f t="shared" ca="1" si="14"/>
        <v>22139.884846309458</v>
      </c>
      <c r="N43" s="6">
        <f t="shared" ca="1" si="15"/>
        <v>362869.68072980153</v>
      </c>
      <c r="O43" s="6">
        <f t="shared" si="16"/>
        <v>3372906.3343892698</v>
      </c>
      <c r="P43" s="6">
        <f t="shared" si="7"/>
        <v>0</v>
      </c>
      <c r="Q43" s="6">
        <f t="shared" si="8"/>
        <v>0</v>
      </c>
      <c r="R43" s="6">
        <f t="shared" si="9"/>
        <v>0</v>
      </c>
      <c r="S43" s="6">
        <f t="shared" ca="1" si="10"/>
        <v>2555150.7612680309</v>
      </c>
    </row>
    <row r="44" spans="1:19" x14ac:dyDescent="0.25">
      <c r="A44" s="208">
        <v>42552</v>
      </c>
      <c r="B44">
        <f t="shared" si="1"/>
        <v>7</v>
      </c>
      <c r="C44">
        <f t="shared" si="2"/>
        <v>2016</v>
      </c>
      <c r="D44" s="6">
        <f>'Monthly Data'!AE44</f>
        <v>2834544.0462589143</v>
      </c>
      <c r="E44" s="7">
        <f t="shared" ca="1" si="12"/>
        <v>1.0799999999999998</v>
      </c>
      <c r="F44" s="7">
        <f t="shared" ca="1" si="12"/>
        <v>130.23999999999998</v>
      </c>
      <c r="G44">
        <f>'Monthly Data'!DJ44</f>
        <v>31</v>
      </c>
      <c r="H44">
        <f>'Monthly Data'!HB44</f>
        <v>0</v>
      </c>
      <c r="I44">
        <f>'Monthly Data'!DG44</f>
        <v>0</v>
      </c>
      <c r="J44">
        <f>'Monthly Data'!DN44</f>
        <v>0</v>
      </c>
      <c r="L44" s="6">
        <f t="shared" si="13"/>
        <v>-1202765.1386973499</v>
      </c>
      <c r="M44" s="6">
        <f t="shared" ca="1" si="14"/>
        <v>2181.6674848553112</v>
      </c>
      <c r="N44" s="6">
        <f t="shared" ca="1" si="15"/>
        <v>676614.17962217028</v>
      </c>
      <c r="O44" s="6">
        <f t="shared" si="16"/>
        <v>3485336.5455355789</v>
      </c>
      <c r="P44" s="6">
        <f t="shared" si="7"/>
        <v>0</v>
      </c>
      <c r="Q44" s="6">
        <f t="shared" si="8"/>
        <v>0</v>
      </c>
      <c r="R44" s="6">
        <f t="shared" si="9"/>
        <v>0</v>
      </c>
      <c r="S44" s="6">
        <f t="shared" ca="1" si="10"/>
        <v>2961367.2539452547</v>
      </c>
    </row>
    <row r="45" spans="1:19" x14ac:dyDescent="0.25">
      <c r="A45" s="208">
        <v>42583</v>
      </c>
      <c r="B45">
        <f t="shared" si="1"/>
        <v>8</v>
      </c>
      <c r="C45">
        <f t="shared" si="2"/>
        <v>2016</v>
      </c>
      <c r="D45" s="6">
        <f>'Monthly Data'!AE45</f>
        <v>2816805.176258923</v>
      </c>
      <c r="E45" s="7">
        <f t="shared" ca="1" si="12"/>
        <v>2.57</v>
      </c>
      <c r="F45" s="7">
        <f t="shared" ca="1" si="12"/>
        <v>101.20500000000001</v>
      </c>
      <c r="G45">
        <f>'Monthly Data'!DJ45</f>
        <v>31</v>
      </c>
      <c r="H45">
        <f>'Monthly Data'!HB45</f>
        <v>0</v>
      </c>
      <c r="I45">
        <f>'Monthly Data'!DG45</f>
        <v>0</v>
      </c>
      <c r="J45">
        <f>'Monthly Data'!DN45</f>
        <v>0</v>
      </c>
      <c r="L45" s="6">
        <f t="shared" si="13"/>
        <v>-1202765.1386973499</v>
      </c>
      <c r="M45" s="6">
        <f t="shared" ca="1" si="14"/>
        <v>5191.5605889612498</v>
      </c>
      <c r="N45" s="6">
        <f t="shared" ca="1" si="15"/>
        <v>525773.48010336119</v>
      </c>
      <c r="O45" s="6">
        <f t="shared" si="16"/>
        <v>3485336.5455355789</v>
      </c>
      <c r="P45" s="6">
        <f t="shared" si="7"/>
        <v>0</v>
      </c>
      <c r="Q45" s="6">
        <f t="shared" si="8"/>
        <v>0</v>
      </c>
      <c r="R45" s="6">
        <f t="shared" si="9"/>
        <v>0</v>
      </c>
      <c r="S45" s="6">
        <f t="shared" ca="1" si="10"/>
        <v>2813536.4475305513</v>
      </c>
    </row>
    <row r="46" spans="1:19" x14ac:dyDescent="0.25">
      <c r="A46" s="208">
        <v>42614</v>
      </c>
      <c r="B46">
        <f t="shared" si="1"/>
        <v>9</v>
      </c>
      <c r="C46">
        <f t="shared" si="2"/>
        <v>2016</v>
      </c>
      <c r="D46" s="6">
        <f>'Monthly Data'!AE46</f>
        <v>2404656.0762589085</v>
      </c>
      <c r="E46" s="7">
        <f t="shared" ca="1" si="12"/>
        <v>56.61999999999999</v>
      </c>
      <c r="F46" s="7">
        <f t="shared" ca="1" si="12"/>
        <v>20.560000000000002</v>
      </c>
      <c r="G46">
        <f>'Monthly Data'!DJ46</f>
        <v>30</v>
      </c>
      <c r="H46">
        <f>'Monthly Data'!HB46</f>
        <v>0</v>
      </c>
      <c r="I46">
        <f>'Monthly Data'!DG46</f>
        <v>0</v>
      </c>
      <c r="J46">
        <f>'Monthly Data'!DN46</f>
        <v>0</v>
      </c>
      <c r="L46" s="6">
        <f t="shared" si="13"/>
        <v>-1202765.1386973499</v>
      </c>
      <c r="M46" s="6">
        <f t="shared" ca="1" si="14"/>
        <v>114375.93795602565</v>
      </c>
      <c r="N46" s="6">
        <f t="shared" ca="1" si="15"/>
        <v>106811.94358900355</v>
      </c>
      <c r="O46" s="6">
        <f t="shared" si="16"/>
        <v>3372906.3343892698</v>
      </c>
      <c r="P46" s="6">
        <f t="shared" si="7"/>
        <v>0</v>
      </c>
      <c r="Q46" s="6">
        <f t="shared" si="8"/>
        <v>0</v>
      </c>
      <c r="R46" s="6">
        <f t="shared" si="9"/>
        <v>0</v>
      </c>
      <c r="S46" s="6">
        <f t="shared" ca="1" si="10"/>
        <v>2391329.077236949</v>
      </c>
    </row>
    <row r="47" spans="1:19" x14ac:dyDescent="0.25">
      <c r="A47" s="208">
        <v>42644</v>
      </c>
      <c r="B47">
        <f t="shared" si="1"/>
        <v>10</v>
      </c>
      <c r="C47">
        <f t="shared" si="2"/>
        <v>2016</v>
      </c>
      <c r="D47" s="6">
        <f>'Monthly Data'!AE47</f>
        <v>2624969.0062589077</v>
      </c>
      <c r="E47" s="7">
        <f t="shared" ca="1" si="12"/>
        <v>272.00200000000001</v>
      </c>
      <c r="F47" s="7">
        <f t="shared" ca="1" si="12"/>
        <v>1.4</v>
      </c>
      <c r="G47">
        <f>'Monthly Data'!DJ47</f>
        <v>31</v>
      </c>
      <c r="H47">
        <f>'Monthly Data'!HB47</f>
        <v>0</v>
      </c>
      <c r="I47">
        <f>'Monthly Data'!DG47</f>
        <v>0</v>
      </c>
      <c r="J47">
        <f>'Monthly Data'!DN47</f>
        <v>0</v>
      </c>
      <c r="L47" s="6">
        <f t="shared" si="13"/>
        <v>-1202765.1386973499</v>
      </c>
      <c r="M47" s="6">
        <f t="shared" ca="1" si="14"/>
        <v>549461.03631075413</v>
      </c>
      <c r="N47" s="6">
        <f t="shared" ca="1" si="15"/>
        <v>7273.1868202628866</v>
      </c>
      <c r="O47" s="6">
        <f t="shared" si="16"/>
        <v>3485336.5455355789</v>
      </c>
      <c r="P47" s="6">
        <f t="shared" si="7"/>
        <v>0</v>
      </c>
      <c r="Q47" s="6">
        <f t="shared" si="8"/>
        <v>0</v>
      </c>
      <c r="R47" s="6">
        <f t="shared" si="9"/>
        <v>0</v>
      </c>
      <c r="S47" s="6">
        <f t="shared" ca="1" si="10"/>
        <v>2839305.6299692458</v>
      </c>
    </row>
    <row r="48" spans="1:19" x14ac:dyDescent="0.25">
      <c r="A48" s="208">
        <v>42675</v>
      </c>
      <c r="B48">
        <f t="shared" si="1"/>
        <v>11</v>
      </c>
      <c r="C48">
        <f t="shared" si="2"/>
        <v>2016</v>
      </c>
      <c r="D48" s="6">
        <f>'Monthly Data'!AE48</f>
        <v>2850520.4662589105</v>
      </c>
      <c r="E48" s="7">
        <f t="shared" ca="1" si="12"/>
        <v>539.76</v>
      </c>
      <c r="F48" s="7">
        <f t="shared" ca="1" si="12"/>
        <v>0</v>
      </c>
      <c r="G48">
        <f>'Monthly Data'!DJ48</f>
        <v>30</v>
      </c>
      <c r="H48">
        <f>'Monthly Data'!HB48</f>
        <v>0</v>
      </c>
      <c r="I48">
        <f>'Monthly Data'!DG48</f>
        <v>0</v>
      </c>
      <c r="J48">
        <f>'Monthly Data'!DN48</f>
        <v>0</v>
      </c>
      <c r="L48" s="6">
        <f t="shared" si="13"/>
        <v>-1202765.1386973499</v>
      </c>
      <c r="M48" s="6">
        <f t="shared" ca="1" si="14"/>
        <v>1090348.9274310211</v>
      </c>
      <c r="N48" s="6">
        <f t="shared" ca="1" si="15"/>
        <v>0</v>
      </c>
      <c r="O48" s="6">
        <f t="shared" si="16"/>
        <v>3372906.3343892698</v>
      </c>
      <c r="P48" s="6">
        <f t="shared" si="7"/>
        <v>0</v>
      </c>
      <c r="Q48" s="6">
        <f t="shared" si="8"/>
        <v>0</v>
      </c>
      <c r="R48" s="6">
        <f t="shared" si="9"/>
        <v>0</v>
      </c>
      <c r="S48" s="6">
        <f t="shared" ca="1" si="10"/>
        <v>3260490.1231229408</v>
      </c>
    </row>
    <row r="49" spans="1:19" x14ac:dyDescent="0.25">
      <c r="A49" s="208">
        <v>42705</v>
      </c>
      <c r="B49">
        <f t="shared" si="1"/>
        <v>12</v>
      </c>
      <c r="C49">
        <f t="shared" si="2"/>
        <v>2016</v>
      </c>
      <c r="D49" s="6">
        <f>'Monthly Data'!AE49</f>
        <v>3844258.5662589031</v>
      </c>
      <c r="E49" s="7">
        <f t="shared" ca="1" si="12"/>
        <v>820.75</v>
      </c>
      <c r="F49" s="7">
        <f t="shared" ca="1" si="12"/>
        <v>0</v>
      </c>
      <c r="G49">
        <f>'Monthly Data'!DJ49</f>
        <v>31</v>
      </c>
      <c r="H49">
        <f>'Monthly Data'!HB49</f>
        <v>0</v>
      </c>
      <c r="I49">
        <f>'Monthly Data'!DG49</f>
        <v>0</v>
      </c>
      <c r="J49">
        <f>'Monthly Data'!DN49</f>
        <v>0</v>
      </c>
      <c r="L49" s="6">
        <f t="shared" si="13"/>
        <v>-1202765.1386973499</v>
      </c>
      <c r="M49" s="6">
        <f t="shared" ca="1" si="14"/>
        <v>1657966.2853657377</v>
      </c>
      <c r="N49" s="6">
        <f t="shared" ca="1" si="15"/>
        <v>0</v>
      </c>
      <c r="O49" s="6">
        <f t="shared" si="16"/>
        <v>3485336.5455355789</v>
      </c>
      <c r="P49" s="6">
        <f t="shared" si="7"/>
        <v>0</v>
      </c>
      <c r="Q49" s="6">
        <f t="shared" si="8"/>
        <v>0</v>
      </c>
      <c r="R49" s="6">
        <f t="shared" si="9"/>
        <v>0</v>
      </c>
      <c r="S49" s="6">
        <f t="shared" ca="1" si="10"/>
        <v>3940537.6922039669</v>
      </c>
    </row>
    <row r="50" spans="1:19" x14ac:dyDescent="0.25">
      <c r="A50" s="208">
        <v>42736</v>
      </c>
      <c r="B50">
        <f t="shared" si="1"/>
        <v>1</v>
      </c>
      <c r="C50">
        <f t="shared" si="2"/>
        <v>2017</v>
      </c>
      <c r="D50" s="6">
        <f>'Monthly Data'!AE50</f>
        <v>3911552.0501713762</v>
      </c>
      <c r="E50" s="7">
        <f t="shared" ca="1" si="12"/>
        <v>915.08000000000015</v>
      </c>
      <c r="F50" s="7">
        <f t="shared" ca="1" si="12"/>
        <v>0</v>
      </c>
      <c r="G50">
        <f>'Monthly Data'!DJ50</f>
        <v>31</v>
      </c>
      <c r="H50">
        <f>'Monthly Data'!HB50</f>
        <v>1</v>
      </c>
      <c r="I50">
        <f>'Monthly Data'!DG50</f>
        <v>0</v>
      </c>
      <c r="J50">
        <f>'Monthly Data'!DN50</f>
        <v>0</v>
      </c>
      <c r="L50" s="6">
        <f t="shared" si="13"/>
        <v>-1202765.1386973499</v>
      </c>
      <c r="M50" s="6">
        <f t="shared" ca="1" si="14"/>
        <v>1848518.7796679616</v>
      </c>
      <c r="N50" s="6">
        <f t="shared" ca="1" si="15"/>
        <v>0</v>
      </c>
      <c r="O50" s="6">
        <f t="shared" si="16"/>
        <v>3485336.5455355789</v>
      </c>
      <c r="P50" s="6">
        <f t="shared" si="7"/>
        <v>2366.4359629588398</v>
      </c>
      <c r="Q50" s="6">
        <f t="shared" si="8"/>
        <v>0</v>
      </c>
      <c r="R50" s="6">
        <f t="shared" si="9"/>
        <v>0</v>
      </c>
      <c r="S50" s="6">
        <f t="shared" ca="1" si="10"/>
        <v>4133456.6224691491</v>
      </c>
    </row>
    <row r="51" spans="1:19" x14ac:dyDescent="0.25">
      <c r="A51" s="208">
        <v>42767</v>
      </c>
      <c r="B51">
        <f t="shared" si="1"/>
        <v>2</v>
      </c>
      <c r="C51">
        <f t="shared" si="2"/>
        <v>2017</v>
      </c>
      <c r="D51" s="6">
        <f>'Monthly Data'!AE51</f>
        <v>3185836.2501713745</v>
      </c>
      <c r="E51" s="7">
        <f t="shared" ca="1" si="12"/>
        <v>835.30999999999983</v>
      </c>
      <c r="F51" s="7">
        <f t="shared" ca="1" si="12"/>
        <v>0</v>
      </c>
      <c r="G51">
        <f>'Monthly Data'!DJ51</f>
        <v>28</v>
      </c>
      <c r="H51">
        <f>'Monthly Data'!HB51</f>
        <v>2</v>
      </c>
      <c r="I51">
        <f>'Monthly Data'!DG51</f>
        <v>0</v>
      </c>
      <c r="J51">
        <f>'Monthly Data'!DN51</f>
        <v>0</v>
      </c>
      <c r="L51" s="6">
        <f t="shared" si="13"/>
        <v>-1202765.1386973499</v>
      </c>
      <c r="M51" s="6">
        <f t="shared" ca="1" si="14"/>
        <v>1687378.3951615645</v>
      </c>
      <c r="N51" s="6">
        <f t="shared" ca="1" si="15"/>
        <v>0</v>
      </c>
      <c r="O51" s="6">
        <f t="shared" si="16"/>
        <v>3148045.9120966517</v>
      </c>
      <c r="P51" s="6">
        <f t="shared" si="7"/>
        <v>4732.8719259176796</v>
      </c>
      <c r="Q51" s="6">
        <f t="shared" si="8"/>
        <v>0</v>
      </c>
      <c r="R51" s="6">
        <f t="shared" si="9"/>
        <v>0</v>
      </c>
      <c r="S51" s="6">
        <f t="shared" ca="1" si="10"/>
        <v>3637392.0404867837</v>
      </c>
    </row>
    <row r="52" spans="1:19" x14ac:dyDescent="0.25">
      <c r="A52" s="208">
        <v>42795</v>
      </c>
      <c r="B52">
        <f t="shared" si="1"/>
        <v>3</v>
      </c>
      <c r="C52">
        <f t="shared" si="2"/>
        <v>2017</v>
      </c>
      <c r="D52" s="6">
        <f>'Monthly Data'!AE52</f>
        <v>3193843.6901713731</v>
      </c>
      <c r="E52" s="7">
        <f t="shared" ca="1" si="12"/>
        <v>598.6</v>
      </c>
      <c r="F52" s="7">
        <f t="shared" ca="1" si="12"/>
        <v>0</v>
      </c>
      <c r="G52">
        <f>'Monthly Data'!DJ52</f>
        <v>31</v>
      </c>
      <c r="H52">
        <f>'Monthly Data'!HB52</f>
        <v>3</v>
      </c>
      <c r="I52">
        <f>'Monthly Data'!DG52</f>
        <v>1</v>
      </c>
      <c r="J52">
        <f>'Monthly Data'!DN52</f>
        <v>0</v>
      </c>
      <c r="L52" s="6">
        <f t="shared" si="13"/>
        <v>-1202765.1386973499</v>
      </c>
      <c r="M52" s="6">
        <f t="shared" ca="1" si="14"/>
        <v>1209209.4041059162</v>
      </c>
      <c r="N52" s="6">
        <f t="shared" ca="1" si="15"/>
        <v>0</v>
      </c>
      <c r="O52" s="6">
        <f t="shared" si="16"/>
        <v>3485336.5455355789</v>
      </c>
      <c r="P52" s="6">
        <f t="shared" si="7"/>
        <v>7099.3078888765194</v>
      </c>
      <c r="Q52" s="6">
        <f t="shared" si="8"/>
        <v>-125563.58673689001</v>
      </c>
      <c r="R52" s="6">
        <f t="shared" si="9"/>
        <v>0</v>
      </c>
      <c r="S52" s="6">
        <f t="shared" ca="1" si="10"/>
        <v>3373316.5320961317</v>
      </c>
    </row>
    <row r="53" spans="1:19" x14ac:dyDescent="0.25">
      <c r="A53" s="208">
        <v>42826</v>
      </c>
      <c r="B53">
        <f t="shared" si="1"/>
        <v>4</v>
      </c>
      <c r="C53">
        <f t="shared" si="2"/>
        <v>2017</v>
      </c>
      <c r="D53" s="6">
        <f>'Monthly Data'!AE53</f>
        <v>2605657.1701713782</v>
      </c>
      <c r="E53" s="7">
        <f t="shared" ca="1" si="12"/>
        <v>372.89</v>
      </c>
      <c r="F53" s="7">
        <f t="shared" ca="1" si="12"/>
        <v>0</v>
      </c>
      <c r="G53">
        <f>'Monthly Data'!DJ53</f>
        <v>30</v>
      </c>
      <c r="H53">
        <f>'Monthly Data'!HB53</f>
        <v>4</v>
      </c>
      <c r="I53">
        <f>'Monthly Data'!DG53</f>
        <v>1</v>
      </c>
      <c r="J53">
        <f>'Monthly Data'!DN53</f>
        <v>0</v>
      </c>
      <c r="L53" s="6">
        <f t="shared" si="13"/>
        <v>-1202765.1386973499</v>
      </c>
      <c r="M53" s="6">
        <f t="shared" ca="1" si="14"/>
        <v>753261.1003960158</v>
      </c>
      <c r="N53" s="6">
        <f t="shared" ca="1" si="15"/>
        <v>0</v>
      </c>
      <c r="O53" s="6">
        <f t="shared" si="16"/>
        <v>3372906.3343892698</v>
      </c>
      <c r="P53" s="6">
        <f t="shared" si="7"/>
        <v>9465.7438518353592</v>
      </c>
      <c r="Q53" s="6">
        <f t="shared" si="8"/>
        <v>-125563.58673689001</v>
      </c>
      <c r="R53" s="6">
        <f t="shared" si="9"/>
        <v>0</v>
      </c>
      <c r="S53" s="6">
        <f t="shared" ca="1" si="10"/>
        <v>2807304.4532028809</v>
      </c>
    </row>
    <row r="54" spans="1:19" x14ac:dyDescent="0.25">
      <c r="A54" s="208">
        <v>42856</v>
      </c>
      <c r="B54">
        <f t="shared" ref="B54:B117" si="17">MONTH(A54)</f>
        <v>5</v>
      </c>
      <c r="C54">
        <f t="shared" ref="C54:C117" si="18">YEAR(A54)</f>
        <v>2017</v>
      </c>
      <c r="D54" s="6">
        <f>'Monthly Data'!AE54</f>
        <v>2485385.2501713675</v>
      </c>
      <c r="E54" s="7">
        <f t="shared" ref="E54:F73" ca="1" si="19">E42</f>
        <v>124.32399999999998</v>
      </c>
      <c r="F54" s="7">
        <f t="shared" ca="1" si="19"/>
        <v>16.880000000000003</v>
      </c>
      <c r="G54">
        <f>'Monthly Data'!DJ54</f>
        <v>31</v>
      </c>
      <c r="H54">
        <f>'Monthly Data'!HB54</f>
        <v>5</v>
      </c>
      <c r="I54">
        <f>'Monthly Data'!DG54</f>
        <v>1</v>
      </c>
      <c r="J54">
        <f>'Monthly Data'!DN54</f>
        <v>0</v>
      </c>
      <c r="L54" s="6">
        <f t="shared" si="13"/>
        <v>-1202765.1386973499</v>
      </c>
      <c r="M54" s="6">
        <f t="shared" ca="1" si="14"/>
        <v>251142.24850662192</v>
      </c>
      <c r="N54" s="6">
        <f t="shared" ca="1" si="15"/>
        <v>87693.852518598258</v>
      </c>
      <c r="O54" s="6">
        <f t="shared" si="16"/>
        <v>3485336.5455355789</v>
      </c>
      <c r="P54" s="6">
        <f t="shared" si="7"/>
        <v>11832.179814794199</v>
      </c>
      <c r="Q54" s="6">
        <f t="shared" si="8"/>
        <v>-125563.58673689001</v>
      </c>
      <c r="R54" s="6">
        <f t="shared" si="9"/>
        <v>0</v>
      </c>
      <c r="S54" s="6">
        <f t="shared" ca="1" si="10"/>
        <v>2507676.100941353</v>
      </c>
    </row>
    <row r="55" spans="1:19" x14ac:dyDescent="0.25">
      <c r="A55" s="208">
        <v>42887</v>
      </c>
      <c r="B55">
        <f t="shared" si="17"/>
        <v>6</v>
      </c>
      <c r="C55">
        <f t="shared" si="18"/>
        <v>2017</v>
      </c>
      <c r="D55" s="6">
        <f>'Monthly Data'!AE55</f>
        <v>2427147.3701713756</v>
      </c>
      <c r="E55" s="7">
        <f t="shared" ca="1" si="19"/>
        <v>10.96</v>
      </c>
      <c r="F55" s="7">
        <f t="shared" ca="1" si="19"/>
        <v>69.847999999999999</v>
      </c>
      <c r="G55">
        <f>'Monthly Data'!DJ55</f>
        <v>30</v>
      </c>
      <c r="H55">
        <f>'Monthly Data'!HB55</f>
        <v>6</v>
      </c>
      <c r="I55">
        <f>'Monthly Data'!DG55</f>
        <v>0</v>
      </c>
      <c r="J55">
        <f>'Monthly Data'!DN55</f>
        <v>0</v>
      </c>
      <c r="L55" s="6">
        <f t="shared" si="13"/>
        <v>-1202765.1386973499</v>
      </c>
      <c r="M55" s="6">
        <f t="shared" ca="1" si="14"/>
        <v>22139.884846309458</v>
      </c>
      <c r="N55" s="6">
        <f t="shared" ca="1" si="15"/>
        <v>362869.68072980153</v>
      </c>
      <c r="O55" s="6">
        <f t="shared" si="16"/>
        <v>3372906.3343892698</v>
      </c>
      <c r="P55" s="6">
        <f t="shared" si="7"/>
        <v>14198.615777753039</v>
      </c>
      <c r="Q55" s="6">
        <f t="shared" si="8"/>
        <v>0</v>
      </c>
      <c r="R55" s="6">
        <f t="shared" si="9"/>
        <v>0</v>
      </c>
      <c r="S55" s="6">
        <f t="shared" ca="1" si="10"/>
        <v>2569349.3770457837</v>
      </c>
    </row>
    <row r="56" spans="1:19" x14ac:dyDescent="0.25">
      <c r="A56" s="208">
        <v>42917</v>
      </c>
      <c r="B56">
        <f t="shared" si="17"/>
        <v>7</v>
      </c>
      <c r="C56">
        <f t="shared" si="18"/>
        <v>2017</v>
      </c>
      <c r="D56" s="6">
        <f>'Monthly Data'!AE56</f>
        <v>2761935.4601713601</v>
      </c>
      <c r="E56" s="7">
        <f t="shared" ca="1" si="19"/>
        <v>1.0799999999999998</v>
      </c>
      <c r="F56" s="7">
        <f t="shared" ca="1" si="19"/>
        <v>130.23999999999998</v>
      </c>
      <c r="G56">
        <f>'Monthly Data'!DJ56</f>
        <v>31</v>
      </c>
      <c r="H56">
        <f>'Monthly Data'!HB56</f>
        <v>7</v>
      </c>
      <c r="I56">
        <f>'Monthly Data'!DG56</f>
        <v>0</v>
      </c>
      <c r="J56">
        <f>'Monthly Data'!DN56</f>
        <v>0</v>
      </c>
      <c r="L56" s="6">
        <f t="shared" si="13"/>
        <v>-1202765.1386973499</v>
      </c>
      <c r="M56" s="6">
        <f t="shared" ca="1" si="14"/>
        <v>2181.6674848553112</v>
      </c>
      <c r="N56" s="6">
        <f t="shared" ca="1" si="15"/>
        <v>676614.17962217028</v>
      </c>
      <c r="O56" s="6">
        <f t="shared" si="16"/>
        <v>3485336.5455355789</v>
      </c>
      <c r="P56" s="6">
        <f t="shared" si="7"/>
        <v>16565.051740711879</v>
      </c>
      <c r="Q56" s="6">
        <f t="shared" si="8"/>
        <v>0</v>
      </c>
      <c r="R56" s="6">
        <f t="shared" si="9"/>
        <v>0</v>
      </c>
      <c r="S56" s="6">
        <f t="shared" ca="1" si="10"/>
        <v>2977932.3056859667</v>
      </c>
    </row>
    <row r="57" spans="1:19" x14ac:dyDescent="0.25">
      <c r="A57" s="208">
        <v>42948</v>
      </c>
      <c r="B57">
        <f t="shared" si="17"/>
        <v>8</v>
      </c>
      <c r="C57">
        <f t="shared" si="18"/>
        <v>2017</v>
      </c>
      <c r="D57" s="6">
        <f>'Monthly Data'!AE57</f>
        <v>2746239.7601713664</v>
      </c>
      <c r="E57" s="7">
        <f t="shared" ca="1" si="19"/>
        <v>2.57</v>
      </c>
      <c r="F57" s="7">
        <f t="shared" ca="1" si="19"/>
        <v>101.20500000000001</v>
      </c>
      <c r="G57">
        <f>'Monthly Data'!DJ57</f>
        <v>31</v>
      </c>
      <c r="H57">
        <f>'Monthly Data'!HB57</f>
        <v>8</v>
      </c>
      <c r="I57">
        <f>'Monthly Data'!DG57</f>
        <v>0</v>
      </c>
      <c r="J57">
        <f>'Monthly Data'!DN57</f>
        <v>0</v>
      </c>
      <c r="L57" s="6">
        <f t="shared" si="13"/>
        <v>-1202765.1386973499</v>
      </c>
      <c r="M57" s="6">
        <f t="shared" ca="1" si="14"/>
        <v>5191.5605889612498</v>
      </c>
      <c r="N57" s="6">
        <f t="shared" ca="1" si="15"/>
        <v>525773.48010336119</v>
      </c>
      <c r="O57" s="6">
        <f t="shared" si="16"/>
        <v>3485336.5455355789</v>
      </c>
      <c r="P57" s="6">
        <f t="shared" si="7"/>
        <v>18931.487703670718</v>
      </c>
      <c r="Q57" s="6">
        <f t="shared" si="8"/>
        <v>0</v>
      </c>
      <c r="R57" s="6">
        <f t="shared" si="9"/>
        <v>0</v>
      </c>
      <c r="S57" s="6">
        <f t="shared" ca="1" si="10"/>
        <v>2832467.9352342221</v>
      </c>
    </row>
    <row r="58" spans="1:19" x14ac:dyDescent="0.25">
      <c r="A58" s="208">
        <v>42979</v>
      </c>
      <c r="B58">
        <f t="shared" si="17"/>
        <v>9</v>
      </c>
      <c r="C58">
        <f t="shared" si="18"/>
        <v>2017</v>
      </c>
      <c r="D58" s="6">
        <f>'Monthly Data'!AE58</f>
        <v>2428924.4901713692</v>
      </c>
      <c r="E58" s="7">
        <f t="shared" ca="1" si="19"/>
        <v>56.61999999999999</v>
      </c>
      <c r="F58" s="7">
        <f t="shared" ca="1" si="19"/>
        <v>20.560000000000002</v>
      </c>
      <c r="G58">
        <f>'Monthly Data'!DJ58</f>
        <v>30</v>
      </c>
      <c r="H58">
        <f>'Monthly Data'!HB58</f>
        <v>9</v>
      </c>
      <c r="I58">
        <f>'Monthly Data'!DG58</f>
        <v>0</v>
      </c>
      <c r="J58">
        <f>'Monthly Data'!DN58</f>
        <v>0</v>
      </c>
      <c r="L58" s="6">
        <f t="shared" si="13"/>
        <v>-1202765.1386973499</v>
      </c>
      <c r="M58" s="6">
        <f t="shared" ca="1" si="14"/>
        <v>114375.93795602565</v>
      </c>
      <c r="N58" s="6">
        <f t="shared" ca="1" si="15"/>
        <v>106811.94358900355</v>
      </c>
      <c r="O58" s="6">
        <f t="shared" si="16"/>
        <v>3372906.3343892698</v>
      </c>
      <c r="P58" s="6">
        <f t="shared" si="7"/>
        <v>21297.923666629558</v>
      </c>
      <c r="Q58" s="6">
        <f t="shared" si="8"/>
        <v>0</v>
      </c>
      <c r="R58" s="6">
        <f t="shared" si="9"/>
        <v>0</v>
      </c>
      <c r="S58" s="6">
        <f t="shared" ca="1" si="10"/>
        <v>2412627.0009035785</v>
      </c>
    </row>
    <row r="59" spans="1:19" x14ac:dyDescent="0.25">
      <c r="A59" s="208">
        <v>43009</v>
      </c>
      <c r="B59">
        <f t="shared" si="17"/>
        <v>10</v>
      </c>
      <c r="C59">
        <f t="shared" si="18"/>
        <v>2017</v>
      </c>
      <c r="D59" s="6">
        <f>'Monthly Data'!AE59</f>
        <v>2724484.9201713772</v>
      </c>
      <c r="E59" s="7">
        <f t="shared" ca="1" si="19"/>
        <v>272.00200000000001</v>
      </c>
      <c r="F59" s="7">
        <f t="shared" ca="1" si="19"/>
        <v>1.4</v>
      </c>
      <c r="G59">
        <f>'Monthly Data'!DJ59</f>
        <v>31</v>
      </c>
      <c r="H59">
        <f>'Monthly Data'!HB59</f>
        <v>10</v>
      </c>
      <c r="I59">
        <f>'Monthly Data'!DG59</f>
        <v>0</v>
      </c>
      <c r="J59">
        <f>'Monthly Data'!DN59</f>
        <v>0</v>
      </c>
      <c r="L59" s="6">
        <f t="shared" si="13"/>
        <v>-1202765.1386973499</v>
      </c>
      <c r="M59" s="6">
        <f t="shared" ca="1" si="14"/>
        <v>549461.03631075413</v>
      </c>
      <c r="N59" s="6">
        <f t="shared" ca="1" si="15"/>
        <v>7273.1868202628866</v>
      </c>
      <c r="O59" s="6">
        <f t="shared" si="16"/>
        <v>3485336.5455355789</v>
      </c>
      <c r="P59" s="6">
        <f t="shared" si="7"/>
        <v>23664.359629588398</v>
      </c>
      <c r="Q59" s="6">
        <f t="shared" si="8"/>
        <v>0</v>
      </c>
      <c r="R59" s="6">
        <f t="shared" si="9"/>
        <v>0</v>
      </c>
      <c r="S59" s="6">
        <f t="shared" ca="1" si="10"/>
        <v>2862969.989598834</v>
      </c>
    </row>
    <row r="60" spans="1:19" x14ac:dyDescent="0.25">
      <c r="A60" s="208">
        <v>43040</v>
      </c>
      <c r="B60">
        <f t="shared" si="17"/>
        <v>11</v>
      </c>
      <c r="C60">
        <f t="shared" si="18"/>
        <v>2017</v>
      </c>
      <c r="D60" s="6">
        <f>'Monthly Data'!AE60</f>
        <v>3253673.7501713838</v>
      </c>
      <c r="E60" s="7">
        <f t="shared" ca="1" si="19"/>
        <v>539.76</v>
      </c>
      <c r="F60" s="7">
        <f t="shared" ca="1" si="19"/>
        <v>0</v>
      </c>
      <c r="G60">
        <f>'Monthly Data'!DJ60</f>
        <v>30</v>
      </c>
      <c r="H60">
        <f>'Monthly Data'!HB60</f>
        <v>11</v>
      </c>
      <c r="I60">
        <f>'Monthly Data'!DG60</f>
        <v>0</v>
      </c>
      <c r="J60">
        <f>'Monthly Data'!DN60</f>
        <v>0</v>
      </c>
      <c r="L60" s="6">
        <f t="shared" si="13"/>
        <v>-1202765.1386973499</v>
      </c>
      <c r="M60" s="6">
        <f t="shared" ca="1" si="14"/>
        <v>1090348.9274310211</v>
      </c>
      <c r="N60" s="6">
        <f t="shared" ca="1" si="15"/>
        <v>0</v>
      </c>
      <c r="O60" s="6">
        <f t="shared" si="16"/>
        <v>3372906.3343892698</v>
      </c>
      <c r="P60" s="6">
        <f t="shared" si="7"/>
        <v>26030.795592547238</v>
      </c>
      <c r="Q60" s="6">
        <f t="shared" si="8"/>
        <v>0</v>
      </c>
      <c r="R60" s="6">
        <f t="shared" si="9"/>
        <v>0</v>
      </c>
      <c r="S60" s="6">
        <f t="shared" ca="1" si="10"/>
        <v>3286520.9187154882</v>
      </c>
    </row>
    <row r="61" spans="1:19" x14ac:dyDescent="0.25">
      <c r="A61" s="208">
        <v>43070</v>
      </c>
      <c r="B61">
        <f t="shared" si="17"/>
        <v>12</v>
      </c>
      <c r="C61">
        <f t="shared" si="18"/>
        <v>2017</v>
      </c>
      <c r="D61" s="6">
        <f>'Monthly Data'!AE61</f>
        <v>4030424.2801713818</v>
      </c>
      <c r="E61" s="7">
        <f t="shared" ca="1" si="19"/>
        <v>820.75</v>
      </c>
      <c r="F61" s="7">
        <f t="shared" ca="1" si="19"/>
        <v>0</v>
      </c>
      <c r="G61">
        <f>'Monthly Data'!DJ61</f>
        <v>31</v>
      </c>
      <c r="H61">
        <f>'Monthly Data'!HB61</f>
        <v>12</v>
      </c>
      <c r="I61">
        <f>'Monthly Data'!DG61</f>
        <v>0</v>
      </c>
      <c r="J61">
        <f>'Monthly Data'!DN61</f>
        <v>0</v>
      </c>
      <c r="L61" s="6">
        <f t="shared" si="13"/>
        <v>-1202765.1386973499</v>
      </c>
      <c r="M61" s="6">
        <f t="shared" ca="1" si="14"/>
        <v>1657966.2853657377</v>
      </c>
      <c r="N61" s="6">
        <f t="shared" ca="1" si="15"/>
        <v>0</v>
      </c>
      <c r="O61" s="6">
        <f t="shared" si="16"/>
        <v>3485336.5455355789</v>
      </c>
      <c r="P61" s="6">
        <f t="shared" si="7"/>
        <v>28397.231555506078</v>
      </c>
      <c r="Q61" s="6">
        <f t="shared" si="8"/>
        <v>0</v>
      </c>
      <c r="R61" s="6">
        <f t="shared" si="9"/>
        <v>0</v>
      </c>
      <c r="S61" s="6">
        <f t="shared" ca="1" si="10"/>
        <v>3968934.923759473</v>
      </c>
    </row>
    <row r="62" spans="1:19" x14ac:dyDescent="0.25">
      <c r="A62" s="208">
        <v>43101</v>
      </c>
      <c r="B62">
        <f t="shared" si="17"/>
        <v>1</v>
      </c>
      <c r="C62">
        <f t="shared" si="18"/>
        <v>2018</v>
      </c>
      <c r="D62" s="6">
        <f>'Monthly Data'!AE62</f>
        <v>4288565.5628881892</v>
      </c>
      <c r="E62" s="7">
        <f t="shared" ca="1" si="19"/>
        <v>915.08000000000015</v>
      </c>
      <c r="F62" s="7">
        <f t="shared" ca="1" si="19"/>
        <v>0</v>
      </c>
      <c r="G62">
        <f>'Monthly Data'!DJ62</f>
        <v>31</v>
      </c>
      <c r="H62">
        <f>'Monthly Data'!HB62</f>
        <v>13</v>
      </c>
      <c r="I62">
        <f>'Monthly Data'!DG62</f>
        <v>0</v>
      </c>
      <c r="J62">
        <f>'Monthly Data'!DN62</f>
        <v>0</v>
      </c>
      <c r="L62" s="6">
        <f t="shared" si="13"/>
        <v>-1202765.1386973499</v>
      </c>
      <c r="M62" s="6">
        <f t="shared" ca="1" si="14"/>
        <v>1848518.7796679616</v>
      </c>
      <c r="N62" s="6">
        <f t="shared" ca="1" si="15"/>
        <v>0</v>
      </c>
      <c r="O62" s="6">
        <f t="shared" si="16"/>
        <v>3485336.5455355789</v>
      </c>
      <c r="P62" s="6">
        <f t="shared" si="7"/>
        <v>30763.667518464918</v>
      </c>
      <c r="Q62" s="6">
        <f t="shared" si="8"/>
        <v>0</v>
      </c>
      <c r="R62" s="6">
        <f t="shared" si="9"/>
        <v>0</v>
      </c>
      <c r="S62" s="6">
        <f t="shared" ca="1" si="10"/>
        <v>4161853.8540246552</v>
      </c>
    </row>
    <row r="63" spans="1:19" x14ac:dyDescent="0.25">
      <c r="A63" s="208">
        <v>43132</v>
      </c>
      <c r="B63">
        <f t="shared" si="17"/>
        <v>2</v>
      </c>
      <c r="C63">
        <f t="shared" si="18"/>
        <v>2018</v>
      </c>
      <c r="D63" s="6">
        <f>'Monthly Data'!AE63</f>
        <v>3566235.5228881883</v>
      </c>
      <c r="E63" s="7">
        <f t="shared" ca="1" si="19"/>
        <v>835.30999999999983</v>
      </c>
      <c r="F63" s="7">
        <f t="shared" ca="1" si="19"/>
        <v>0</v>
      </c>
      <c r="G63">
        <f>'Monthly Data'!DJ63</f>
        <v>28</v>
      </c>
      <c r="H63">
        <f>'Monthly Data'!HB63</f>
        <v>14</v>
      </c>
      <c r="I63">
        <f>'Monthly Data'!DG63</f>
        <v>0</v>
      </c>
      <c r="J63">
        <f>'Monthly Data'!DN63</f>
        <v>0</v>
      </c>
      <c r="L63" s="6">
        <f t="shared" si="13"/>
        <v>-1202765.1386973499</v>
      </c>
      <c r="M63" s="6">
        <f t="shared" ca="1" si="14"/>
        <v>1687378.3951615645</v>
      </c>
      <c r="N63" s="6">
        <f t="shared" ca="1" si="15"/>
        <v>0</v>
      </c>
      <c r="O63" s="6">
        <f t="shared" si="16"/>
        <v>3148045.9120966517</v>
      </c>
      <c r="P63" s="6">
        <f t="shared" si="7"/>
        <v>33130.103481423757</v>
      </c>
      <c r="Q63" s="6">
        <f t="shared" si="8"/>
        <v>0</v>
      </c>
      <c r="R63" s="6">
        <f t="shared" si="9"/>
        <v>0</v>
      </c>
      <c r="S63" s="6">
        <f t="shared" ca="1" si="10"/>
        <v>3665789.2720422898</v>
      </c>
    </row>
    <row r="64" spans="1:19" x14ac:dyDescent="0.25">
      <c r="A64" s="208">
        <v>43160</v>
      </c>
      <c r="B64">
        <f t="shared" si="17"/>
        <v>3</v>
      </c>
      <c r="C64">
        <f t="shared" si="18"/>
        <v>2018</v>
      </c>
      <c r="D64" s="6">
        <f>'Monthly Data'!AE64</f>
        <v>3237215.6528881835</v>
      </c>
      <c r="E64" s="7">
        <f t="shared" ca="1" si="19"/>
        <v>598.6</v>
      </c>
      <c r="F64" s="7">
        <f t="shared" ca="1" si="19"/>
        <v>0</v>
      </c>
      <c r="G64">
        <f>'Monthly Data'!DJ64</f>
        <v>31</v>
      </c>
      <c r="H64">
        <f>'Monthly Data'!HB64</f>
        <v>15</v>
      </c>
      <c r="I64">
        <f>'Monthly Data'!DG64</f>
        <v>1</v>
      </c>
      <c r="J64">
        <f>'Monthly Data'!DN64</f>
        <v>0</v>
      </c>
      <c r="L64" s="6">
        <f t="shared" si="13"/>
        <v>-1202765.1386973499</v>
      </c>
      <c r="M64" s="6">
        <f t="shared" ca="1" si="14"/>
        <v>1209209.4041059162</v>
      </c>
      <c r="N64" s="6">
        <f t="shared" ca="1" si="15"/>
        <v>0</v>
      </c>
      <c r="O64" s="6">
        <f t="shared" si="16"/>
        <v>3485336.5455355789</v>
      </c>
      <c r="P64" s="6">
        <f t="shared" si="7"/>
        <v>35496.539444382594</v>
      </c>
      <c r="Q64" s="6">
        <f t="shared" si="8"/>
        <v>-125563.58673689001</v>
      </c>
      <c r="R64" s="6">
        <f t="shared" si="9"/>
        <v>0</v>
      </c>
      <c r="S64" s="6">
        <f t="shared" ca="1" si="10"/>
        <v>3401713.7636516378</v>
      </c>
    </row>
    <row r="65" spans="1:19" x14ac:dyDescent="0.25">
      <c r="A65" s="208">
        <v>43191</v>
      </c>
      <c r="B65">
        <f t="shared" si="17"/>
        <v>4</v>
      </c>
      <c r="C65">
        <f t="shared" si="18"/>
        <v>2018</v>
      </c>
      <c r="D65" s="6">
        <f>'Monthly Data'!AE65</f>
        <v>2815933.172888177</v>
      </c>
      <c r="E65" s="7">
        <f t="shared" ca="1" si="19"/>
        <v>372.89</v>
      </c>
      <c r="F65" s="7">
        <f t="shared" ca="1" si="19"/>
        <v>0</v>
      </c>
      <c r="G65">
        <f>'Monthly Data'!DJ65</f>
        <v>30</v>
      </c>
      <c r="H65">
        <f>'Monthly Data'!HB65</f>
        <v>16</v>
      </c>
      <c r="I65">
        <f>'Monthly Data'!DG65</f>
        <v>1</v>
      </c>
      <c r="J65">
        <f>'Monthly Data'!DN65</f>
        <v>0</v>
      </c>
      <c r="L65" s="6">
        <f t="shared" si="13"/>
        <v>-1202765.1386973499</v>
      </c>
      <c r="M65" s="6">
        <f t="shared" ca="1" si="14"/>
        <v>753261.1003960158</v>
      </c>
      <c r="N65" s="6">
        <f t="shared" ca="1" si="15"/>
        <v>0</v>
      </c>
      <c r="O65" s="6">
        <f t="shared" si="16"/>
        <v>3372906.3343892698</v>
      </c>
      <c r="P65" s="6">
        <f t="shared" si="7"/>
        <v>37862.975407341437</v>
      </c>
      <c r="Q65" s="6">
        <f t="shared" si="8"/>
        <v>-125563.58673689001</v>
      </c>
      <c r="R65" s="6">
        <f t="shared" si="9"/>
        <v>0</v>
      </c>
      <c r="S65" s="6">
        <f t="shared" ca="1" si="10"/>
        <v>2835701.684758387</v>
      </c>
    </row>
    <row r="66" spans="1:19" x14ac:dyDescent="0.25">
      <c r="A66" s="208">
        <v>43221</v>
      </c>
      <c r="B66">
        <f t="shared" si="17"/>
        <v>5</v>
      </c>
      <c r="C66">
        <f t="shared" si="18"/>
        <v>2018</v>
      </c>
      <c r="D66" s="6">
        <f>'Monthly Data'!AE66</f>
        <v>2538073.1328881788</v>
      </c>
      <c r="E66" s="7">
        <f t="shared" ca="1" si="19"/>
        <v>124.32399999999998</v>
      </c>
      <c r="F66" s="7">
        <f t="shared" ca="1" si="19"/>
        <v>16.880000000000003</v>
      </c>
      <c r="G66">
        <f>'Monthly Data'!DJ66</f>
        <v>31</v>
      </c>
      <c r="H66">
        <f>'Monthly Data'!HB66</f>
        <v>17</v>
      </c>
      <c r="I66">
        <f>'Monthly Data'!DG66</f>
        <v>1</v>
      </c>
      <c r="J66">
        <f>'Monthly Data'!DN66</f>
        <v>0</v>
      </c>
      <c r="L66" s="6">
        <f t="shared" ref="L66:L97" si="20">$W$9</f>
        <v>-1202765.1386973499</v>
      </c>
      <c r="M66" s="6">
        <f t="shared" ref="M66:M97" ca="1" si="21">E66*$W$10</f>
        <v>251142.24850662192</v>
      </c>
      <c r="N66" s="6">
        <f t="shared" ref="N66:N97" ca="1" si="22">F66*$W$11</f>
        <v>87693.852518598258</v>
      </c>
      <c r="O66" s="6">
        <f t="shared" ref="O66:O97" si="23">G66*$W$12</f>
        <v>3485336.5455355789</v>
      </c>
      <c r="P66" s="6">
        <f t="shared" si="7"/>
        <v>40229.41137030028</v>
      </c>
      <c r="Q66" s="6">
        <f t="shared" si="8"/>
        <v>-125563.58673689001</v>
      </c>
      <c r="R66" s="6">
        <f t="shared" si="9"/>
        <v>0</v>
      </c>
      <c r="S66" s="6">
        <f t="shared" ca="1" si="10"/>
        <v>2536073.3324968591</v>
      </c>
    </row>
    <row r="67" spans="1:19" x14ac:dyDescent="0.25">
      <c r="A67" s="208">
        <v>43252</v>
      </c>
      <c r="B67">
        <f t="shared" si="17"/>
        <v>6</v>
      </c>
      <c r="C67">
        <f t="shared" si="18"/>
        <v>2018</v>
      </c>
      <c r="D67" s="6">
        <f>'Monthly Data'!AE67</f>
        <v>2751481.0828881785</v>
      </c>
      <c r="E67" s="7">
        <f t="shared" ca="1" si="19"/>
        <v>10.96</v>
      </c>
      <c r="F67" s="7">
        <f t="shared" ca="1" si="19"/>
        <v>69.847999999999999</v>
      </c>
      <c r="G67">
        <f>'Monthly Data'!DJ67</f>
        <v>30</v>
      </c>
      <c r="H67">
        <f>'Monthly Data'!HB67</f>
        <v>18</v>
      </c>
      <c r="I67">
        <f>'Monthly Data'!DG67</f>
        <v>0</v>
      </c>
      <c r="J67">
        <f>'Monthly Data'!DN67</f>
        <v>0</v>
      </c>
      <c r="L67" s="6">
        <f t="shared" si="20"/>
        <v>-1202765.1386973499</v>
      </c>
      <c r="M67" s="6">
        <f t="shared" ca="1" si="21"/>
        <v>22139.884846309458</v>
      </c>
      <c r="N67" s="6">
        <f t="shared" ca="1" si="22"/>
        <v>362869.68072980153</v>
      </c>
      <c r="O67" s="6">
        <f t="shared" si="23"/>
        <v>3372906.3343892698</v>
      </c>
      <c r="P67" s="6">
        <f t="shared" ref="P67:P130" si="24">H67*$W$13</f>
        <v>42595.847333259117</v>
      </c>
      <c r="Q67" s="6">
        <f t="shared" ref="Q67:Q130" si="25">I67*$W$14</f>
        <v>0</v>
      </c>
      <c r="R67" s="6">
        <f t="shared" ref="R67:R130" si="26">J67*$W$15</f>
        <v>0</v>
      </c>
      <c r="S67" s="6">
        <f t="shared" ref="S67:S130" ca="1" si="27">SUM(L67:R67)</f>
        <v>2597746.6086012898</v>
      </c>
    </row>
    <row r="68" spans="1:19" x14ac:dyDescent="0.25">
      <c r="A68" s="208">
        <v>43282</v>
      </c>
      <c r="B68">
        <f t="shared" si="17"/>
        <v>7</v>
      </c>
      <c r="C68">
        <f t="shared" si="18"/>
        <v>2018</v>
      </c>
      <c r="D68" s="6">
        <f>'Monthly Data'!AE68</f>
        <v>3112005.4728881856</v>
      </c>
      <c r="E68" s="7">
        <f t="shared" ca="1" si="19"/>
        <v>1.0799999999999998</v>
      </c>
      <c r="F68" s="7">
        <f t="shared" ca="1" si="19"/>
        <v>130.23999999999998</v>
      </c>
      <c r="G68">
        <f>'Monthly Data'!DJ68</f>
        <v>31</v>
      </c>
      <c r="H68">
        <f>'Monthly Data'!HB68</f>
        <v>19</v>
      </c>
      <c r="I68">
        <f>'Monthly Data'!DG68</f>
        <v>0</v>
      </c>
      <c r="J68">
        <f>'Monthly Data'!DN68</f>
        <v>0</v>
      </c>
      <c r="L68" s="6">
        <f t="shared" si="20"/>
        <v>-1202765.1386973499</v>
      </c>
      <c r="M68" s="6">
        <f t="shared" ca="1" si="21"/>
        <v>2181.6674848553112</v>
      </c>
      <c r="N68" s="6">
        <f t="shared" ca="1" si="22"/>
        <v>676614.17962217028</v>
      </c>
      <c r="O68" s="6">
        <f t="shared" si="23"/>
        <v>3485336.5455355789</v>
      </c>
      <c r="P68" s="6">
        <f t="shared" si="24"/>
        <v>44962.283296217953</v>
      </c>
      <c r="Q68" s="6">
        <f t="shared" si="25"/>
        <v>0</v>
      </c>
      <c r="R68" s="6">
        <f t="shared" si="26"/>
        <v>0</v>
      </c>
      <c r="S68" s="6">
        <f t="shared" ca="1" si="27"/>
        <v>3006329.5372414729</v>
      </c>
    </row>
    <row r="69" spans="1:19" x14ac:dyDescent="0.25">
      <c r="A69" s="208">
        <v>43313</v>
      </c>
      <c r="B69">
        <f t="shared" si="17"/>
        <v>8</v>
      </c>
      <c r="C69">
        <f t="shared" si="18"/>
        <v>2018</v>
      </c>
      <c r="D69" s="6">
        <f>'Monthly Data'!AE69</f>
        <v>2860918.0628881883</v>
      </c>
      <c r="E69" s="7">
        <f t="shared" ca="1" si="19"/>
        <v>2.57</v>
      </c>
      <c r="F69" s="7">
        <f t="shared" ca="1" si="19"/>
        <v>101.20500000000001</v>
      </c>
      <c r="G69">
        <f>'Monthly Data'!DJ69</f>
        <v>31</v>
      </c>
      <c r="H69">
        <f>'Monthly Data'!HB69</f>
        <v>20</v>
      </c>
      <c r="I69">
        <f>'Monthly Data'!DG69</f>
        <v>0</v>
      </c>
      <c r="J69">
        <f>'Monthly Data'!DN69</f>
        <v>0</v>
      </c>
      <c r="L69" s="6">
        <f t="shared" si="20"/>
        <v>-1202765.1386973499</v>
      </c>
      <c r="M69" s="6">
        <f t="shared" ca="1" si="21"/>
        <v>5191.5605889612498</v>
      </c>
      <c r="N69" s="6">
        <f t="shared" ca="1" si="22"/>
        <v>525773.48010336119</v>
      </c>
      <c r="O69" s="6">
        <f t="shared" si="23"/>
        <v>3485336.5455355789</v>
      </c>
      <c r="P69" s="6">
        <f t="shared" si="24"/>
        <v>47328.719259176796</v>
      </c>
      <c r="Q69" s="6">
        <f t="shared" si="25"/>
        <v>0</v>
      </c>
      <c r="R69" s="6">
        <f t="shared" si="26"/>
        <v>0</v>
      </c>
      <c r="S69" s="6">
        <f t="shared" ca="1" si="27"/>
        <v>2860865.1667897282</v>
      </c>
    </row>
    <row r="70" spans="1:19" x14ac:dyDescent="0.25">
      <c r="A70" s="208">
        <v>43344</v>
      </c>
      <c r="B70">
        <f t="shared" si="17"/>
        <v>9</v>
      </c>
      <c r="C70">
        <f t="shared" si="18"/>
        <v>2018</v>
      </c>
      <c r="D70" s="6">
        <f>'Monthly Data'!AE70</f>
        <v>2537095.3628881732</v>
      </c>
      <c r="E70" s="7">
        <f t="shared" ca="1" si="19"/>
        <v>56.61999999999999</v>
      </c>
      <c r="F70" s="7">
        <f t="shared" ca="1" si="19"/>
        <v>20.560000000000002</v>
      </c>
      <c r="G70">
        <f>'Monthly Data'!DJ70</f>
        <v>30</v>
      </c>
      <c r="H70">
        <f>'Monthly Data'!HB70</f>
        <v>21</v>
      </c>
      <c r="I70">
        <f>'Monthly Data'!DG70</f>
        <v>0</v>
      </c>
      <c r="J70">
        <f>'Monthly Data'!DN70</f>
        <v>0</v>
      </c>
      <c r="L70" s="6">
        <f t="shared" si="20"/>
        <v>-1202765.1386973499</v>
      </c>
      <c r="M70" s="6">
        <f t="shared" ca="1" si="21"/>
        <v>114375.93795602565</v>
      </c>
      <c r="N70" s="6">
        <f t="shared" ca="1" si="22"/>
        <v>106811.94358900355</v>
      </c>
      <c r="O70" s="6">
        <f t="shared" si="23"/>
        <v>3372906.3343892698</v>
      </c>
      <c r="P70" s="6">
        <f t="shared" si="24"/>
        <v>49695.15522213564</v>
      </c>
      <c r="Q70" s="6">
        <f t="shared" si="25"/>
        <v>0</v>
      </c>
      <c r="R70" s="6">
        <f t="shared" si="26"/>
        <v>0</v>
      </c>
      <c r="S70" s="6">
        <f t="shared" ca="1" si="27"/>
        <v>2441024.2324590846</v>
      </c>
    </row>
    <row r="71" spans="1:19" x14ac:dyDescent="0.25">
      <c r="A71" s="208">
        <v>43374</v>
      </c>
      <c r="B71">
        <f t="shared" si="17"/>
        <v>10</v>
      </c>
      <c r="C71">
        <f t="shared" si="18"/>
        <v>2018</v>
      </c>
      <c r="D71" s="6">
        <f>'Monthly Data'!AE71</f>
        <v>2935509.5128881787</v>
      </c>
      <c r="E71" s="7">
        <f t="shared" ca="1" si="19"/>
        <v>272.00200000000001</v>
      </c>
      <c r="F71" s="7">
        <f t="shared" ca="1" si="19"/>
        <v>1.4</v>
      </c>
      <c r="G71">
        <f>'Monthly Data'!DJ71</f>
        <v>31</v>
      </c>
      <c r="H71">
        <f>'Monthly Data'!HB71</f>
        <v>22</v>
      </c>
      <c r="I71">
        <f>'Monthly Data'!DG71</f>
        <v>0</v>
      </c>
      <c r="J71">
        <f>'Monthly Data'!DN71</f>
        <v>0</v>
      </c>
      <c r="L71" s="6">
        <f t="shared" si="20"/>
        <v>-1202765.1386973499</v>
      </c>
      <c r="M71" s="6">
        <f t="shared" ca="1" si="21"/>
        <v>549461.03631075413</v>
      </c>
      <c r="N71" s="6">
        <f t="shared" ca="1" si="22"/>
        <v>7273.1868202628866</v>
      </c>
      <c r="O71" s="6">
        <f t="shared" si="23"/>
        <v>3485336.5455355789</v>
      </c>
      <c r="P71" s="6">
        <f t="shared" si="24"/>
        <v>52061.591185094476</v>
      </c>
      <c r="Q71" s="6">
        <f t="shared" si="25"/>
        <v>0</v>
      </c>
      <c r="R71" s="6">
        <f t="shared" si="26"/>
        <v>0</v>
      </c>
      <c r="S71" s="6">
        <f t="shared" ca="1" si="27"/>
        <v>2891367.2211543401</v>
      </c>
    </row>
    <row r="72" spans="1:19" x14ac:dyDescent="0.25">
      <c r="A72" s="208">
        <v>43405</v>
      </c>
      <c r="B72">
        <f t="shared" si="17"/>
        <v>11</v>
      </c>
      <c r="C72">
        <f t="shared" si="18"/>
        <v>2018</v>
      </c>
      <c r="D72" s="6">
        <f>'Monthly Data'!AE72</f>
        <v>3314619.2328881845</v>
      </c>
      <c r="E72" s="7">
        <f t="shared" ca="1" si="19"/>
        <v>539.76</v>
      </c>
      <c r="F72" s="7">
        <f t="shared" ca="1" si="19"/>
        <v>0</v>
      </c>
      <c r="G72">
        <f>'Monthly Data'!DJ72</f>
        <v>30</v>
      </c>
      <c r="H72">
        <f>'Monthly Data'!HB72</f>
        <v>23</v>
      </c>
      <c r="I72">
        <f>'Monthly Data'!DG72</f>
        <v>0</v>
      </c>
      <c r="J72">
        <f>'Monthly Data'!DN72</f>
        <v>0</v>
      </c>
      <c r="L72" s="6">
        <f t="shared" si="20"/>
        <v>-1202765.1386973499</v>
      </c>
      <c r="M72" s="6">
        <f t="shared" ca="1" si="21"/>
        <v>1090348.9274310211</v>
      </c>
      <c r="N72" s="6">
        <f t="shared" ca="1" si="22"/>
        <v>0</v>
      </c>
      <c r="O72" s="6">
        <f t="shared" si="23"/>
        <v>3372906.3343892698</v>
      </c>
      <c r="P72" s="6">
        <f t="shared" si="24"/>
        <v>54428.027148053312</v>
      </c>
      <c r="Q72" s="6">
        <f t="shared" si="25"/>
        <v>0</v>
      </c>
      <c r="R72" s="6">
        <f t="shared" si="26"/>
        <v>0</v>
      </c>
      <c r="S72" s="6">
        <f t="shared" ca="1" si="27"/>
        <v>3314918.1502709943</v>
      </c>
    </row>
    <row r="73" spans="1:19" x14ac:dyDescent="0.25">
      <c r="A73" s="208">
        <v>43435</v>
      </c>
      <c r="B73">
        <f t="shared" si="17"/>
        <v>12</v>
      </c>
      <c r="C73">
        <f t="shared" si="18"/>
        <v>2018</v>
      </c>
      <c r="D73" s="6">
        <f>'Monthly Data'!AE73</f>
        <v>3786599.5728881801</v>
      </c>
      <c r="E73" s="7">
        <f t="shared" ca="1" si="19"/>
        <v>820.75</v>
      </c>
      <c r="F73" s="7">
        <f t="shared" ca="1" si="19"/>
        <v>0</v>
      </c>
      <c r="G73">
        <f>'Monthly Data'!DJ73</f>
        <v>31</v>
      </c>
      <c r="H73">
        <f>'Monthly Data'!HB73</f>
        <v>24</v>
      </c>
      <c r="I73">
        <f>'Monthly Data'!DG73</f>
        <v>0</v>
      </c>
      <c r="J73">
        <f>'Monthly Data'!DN73</f>
        <v>0</v>
      </c>
      <c r="L73" s="6">
        <f t="shared" si="20"/>
        <v>-1202765.1386973499</v>
      </c>
      <c r="M73" s="6">
        <f t="shared" ca="1" si="21"/>
        <v>1657966.2853657377</v>
      </c>
      <c r="N73" s="6">
        <f t="shared" ca="1" si="22"/>
        <v>0</v>
      </c>
      <c r="O73" s="6">
        <f t="shared" si="23"/>
        <v>3485336.5455355789</v>
      </c>
      <c r="P73" s="6">
        <f t="shared" si="24"/>
        <v>56794.463111012155</v>
      </c>
      <c r="Q73" s="6">
        <f t="shared" si="25"/>
        <v>0</v>
      </c>
      <c r="R73" s="6">
        <f t="shared" si="26"/>
        <v>0</v>
      </c>
      <c r="S73" s="6">
        <f t="shared" ca="1" si="27"/>
        <v>3997332.1553149791</v>
      </c>
    </row>
    <row r="74" spans="1:19" x14ac:dyDescent="0.25">
      <c r="A74" s="208">
        <v>43466</v>
      </c>
      <c r="B74">
        <f t="shared" si="17"/>
        <v>1</v>
      </c>
      <c r="C74">
        <f t="shared" si="18"/>
        <v>2019</v>
      </c>
      <c r="D74" s="6">
        <f>'Monthly Data'!AE74</f>
        <v>4285205.7962031886</v>
      </c>
      <c r="E74" s="7">
        <f t="shared" ref="E74:F93" ca="1" si="28">E62</f>
        <v>915.08000000000015</v>
      </c>
      <c r="F74" s="7">
        <f t="shared" ca="1" si="28"/>
        <v>0</v>
      </c>
      <c r="G74">
        <f>'Monthly Data'!DJ74</f>
        <v>31</v>
      </c>
      <c r="H74">
        <f>'Monthly Data'!HB74</f>
        <v>25</v>
      </c>
      <c r="I74">
        <f>'Monthly Data'!DG74</f>
        <v>0</v>
      </c>
      <c r="J74">
        <f>'Monthly Data'!DN74</f>
        <v>0</v>
      </c>
      <c r="L74" s="6">
        <f t="shared" si="20"/>
        <v>-1202765.1386973499</v>
      </c>
      <c r="M74" s="6">
        <f t="shared" ca="1" si="21"/>
        <v>1848518.7796679616</v>
      </c>
      <c r="N74" s="6">
        <f t="shared" ca="1" si="22"/>
        <v>0</v>
      </c>
      <c r="O74" s="6">
        <f t="shared" si="23"/>
        <v>3485336.5455355789</v>
      </c>
      <c r="P74" s="6">
        <f t="shared" si="24"/>
        <v>59160.899073970999</v>
      </c>
      <c r="Q74" s="6">
        <f t="shared" si="25"/>
        <v>0</v>
      </c>
      <c r="R74" s="6">
        <f t="shared" si="26"/>
        <v>0</v>
      </c>
      <c r="S74" s="6">
        <f t="shared" ca="1" si="27"/>
        <v>4190251.0855801613</v>
      </c>
    </row>
    <row r="75" spans="1:19" x14ac:dyDescent="0.25">
      <c r="A75" s="208">
        <v>43497</v>
      </c>
      <c r="B75">
        <f t="shared" si="17"/>
        <v>2</v>
      </c>
      <c r="C75">
        <f t="shared" si="18"/>
        <v>2019</v>
      </c>
      <c r="D75" s="6">
        <f>'Monthly Data'!AE75</f>
        <v>3895326.6662031952</v>
      </c>
      <c r="E75" s="7">
        <f t="shared" ca="1" si="28"/>
        <v>835.30999999999983</v>
      </c>
      <c r="F75" s="7">
        <f t="shared" ca="1" si="28"/>
        <v>0</v>
      </c>
      <c r="G75">
        <f>'Monthly Data'!DJ75</f>
        <v>28</v>
      </c>
      <c r="H75">
        <f>'Monthly Data'!HB75</f>
        <v>26</v>
      </c>
      <c r="I75">
        <f>'Monthly Data'!DG75</f>
        <v>0</v>
      </c>
      <c r="J75">
        <f>'Monthly Data'!DN75</f>
        <v>0</v>
      </c>
      <c r="L75" s="6">
        <f t="shared" si="20"/>
        <v>-1202765.1386973499</v>
      </c>
      <c r="M75" s="6">
        <f t="shared" ca="1" si="21"/>
        <v>1687378.3951615645</v>
      </c>
      <c r="N75" s="6">
        <f t="shared" ca="1" si="22"/>
        <v>0</v>
      </c>
      <c r="O75" s="6">
        <f t="shared" si="23"/>
        <v>3148045.9120966517</v>
      </c>
      <c r="P75" s="6">
        <f t="shared" si="24"/>
        <v>61527.335036929835</v>
      </c>
      <c r="Q75" s="6">
        <f t="shared" si="25"/>
        <v>0</v>
      </c>
      <c r="R75" s="6">
        <f t="shared" si="26"/>
        <v>0</v>
      </c>
      <c r="S75" s="6">
        <f t="shared" ca="1" si="27"/>
        <v>3694186.503597796</v>
      </c>
    </row>
    <row r="76" spans="1:19" x14ac:dyDescent="0.25">
      <c r="A76" s="208">
        <v>43525</v>
      </c>
      <c r="B76">
        <f t="shared" si="17"/>
        <v>3</v>
      </c>
      <c r="C76">
        <f t="shared" si="18"/>
        <v>2019</v>
      </c>
      <c r="D76" s="6">
        <f>'Monthly Data'!AE76</f>
        <v>3468572.0462031956</v>
      </c>
      <c r="E76" s="7">
        <f t="shared" ca="1" si="28"/>
        <v>598.6</v>
      </c>
      <c r="F76" s="7">
        <f t="shared" ca="1" si="28"/>
        <v>0</v>
      </c>
      <c r="G76">
        <f>'Monthly Data'!DJ76</f>
        <v>31</v>
      </c>
      <c r="H76">
        <f>'Monthly Data'!HB76</f>
        <v>27</v>
      </c>
      <c r="I76">
        <f>'Monthly Data'!DG76</f>
        <v>1</v>
      </c>
      <c r="J76">
        <f>'Monthly Data'!DN76</f>
        <v>0</v>
      </c>
      <c r="L76" s="6">
        <f t="shared" si="20"/>
        <v>-1202765.1386973499</v>
      </c>
      <c r="M76" s="6">
        <f t="shared" ca="1" si="21"/>
        <v>1209209.4041059162</v>
      </c>
      <c r="N76" s="6">
        <f t="shared" ca="1" si="22"/>
        <v>0</v>
      </c>
      <c r="O76" s="6">
        <f t="shared" si="23"/>
        <v>3485336.5455355789</v>
      </c>
      <c r="P76" s="6">
        <f t="shared" si="24"/>
        <v>63893.770999888671</v>
      </c>
      <c r="Q76" s="6">
        <f t="shared" si="25"/>
        <v>-125563.58673689001</v>
      </c>
      <c r="R76" s="6">
        <f t="shared" si="26"/>
        <v>0</v>
      </c>
      <c r="S76" s="6">
        <f t="shared" ca="1" si="27"/>
        <v>3430110.9952071439</v>
      </c>
    </row>
    <row r="77" spans="1:19" x14ac:dyDescent="0.25">
      <c r="A77" s="208">
        <v>43556</v>
      </c>
      <c r="B77">
        <f t="shared" si="17"/>
        <v>4</v>
      </c>
      <c r="C77">
        <f t="shared" si="18"/>
        <v>2019</v>
      </c>
      <c r="D77" s="6">
        <f>'Monthly Data'!AE77</f>
        <v>2797522.226203199</v>
      </c>
      <c r="E77" s="7">
        <f t="shared" ca="1" si="28"/>
        <v>372.89</v>
      </c>
      <c r="F77" s="7">
        <f t="shared" ca="1" si="28"/>
        <v>0</v>
      </c>
      <c r="G77">
        <f>'Monthly Data'!DJ77</f>
        <v>30</v>
      </c>
      <c r="H77">
        <f>'Monthly Data'!HB77</f>
        <v>28</v>
      </c>
      <c r="I77">
        <f>'Monthly Data'!DG77</f>
        <v>1</v>
      </c>
      <c r="J77">
        <f>'Monthly Data'!DN77</f>
        <v>0</v>
      </c>
      <c r="L77" s="6">
        <f t="shared" si="20"/>
        <v>-1202765.1386973499</v>
      </c>
      <c r="M77" s="6">
        <f t="shared" ca="1" si="21"/>
        <v>753261.1003960158</v>
      </c>
      <c r="N77" s="6">
        <f t="shared" ca="1" si="22"/>
        <v>0</v>
      </c>
      <c r="O77" s="6">
        <f t="shared" si="23"/>
        <v>3372906.3343892698</v>
      </c>
      <c r="P77" s="6">
        <f t="shared" si="24"/>
        <v>66260.206962847515</v>
      </c>
      <c r="Q77" s="6">
        <f t="shared" si="25"/>
        <v>-125563.58673689001</v>
      </c>
      <c r="R77" s="6">
        <f t="shared" si="26"/>
        <v>0</v>
      </c>
      <c r="S77" s="6">
        <f t="shared" ca="1" si="27"/>
        <v>2864098.9163138932</v>
      </c>
    </row>
    <row r="78" spans="1:19" x14ac:dyDescent="0.25">
      <c r="A78" s="208">
        <v>43586</v>
      </c>
      <c r="B78">
        <f t="shared" si="17"/>
        <v>5</v>
      </c>
      <c r="C78">
        <f t="shared" si="18"/>
        <v>2019</v>
      </c>
      <c r="D78" s="6">
        <f>'Monthly Data'!AE78</f>
        <v>2592204.7662031972</v>
      </c>
      <c r="E78" s="7">
        <f t="shared" ca="1" si="28"/>
        <v>124.32399999999998</v>
      </c>
      <c r="F78" s="7">
        <f t="shared" ca="1" si="28"/>
        <v>16.880000000000003</v>
      </c>
      <c r="G78">
        <f>'Monthly Data'!DJ78</f>
        <v>31</v>
      </c>
      <c r="H78">
        <f>'Monthly Data'!HB78</f>
        <v>29</v>
      </c>
      <c r="I78">
        <f>'Monthly Data'!DG78</f>
        <v>1</v>
      </c>
      <c r="J78">
        <f>'Monthly Data'!DN78</f>
        <v>0</v>
      </c>
      <c r="L78" s="6">
        <f t="shared" si="20"/>
        <v>-1202765.1386973499</v>
      </c>
      <c r="M78" s="6">
        <f t="shared" ca="1" si="21"/>
        <v>251142.24850662192</v>
      </c>
      <c r="N78" s="6">
        <f t="shared" ca="1" si="22"/>
        <v>87693.852518598258</v>
      </c>
      <c r="O78" s="6">
        <f t="shared" si="23"/>
        <v>3485336.5455355789</v>
      </c>
      <c r="P78" s="6">
        <f t="shared" si="24"/>
        <v>68626.642925806358</v>
      </c>
      <c r="Q78" s="6">
        <f t="shared" si="25"/>
        <v>-125563.58673689001</v>
      </c>
      <c r="R78" s="6">
        <f t="shared" si="26"/>
        <v>0</v>
      </c>
      <c r="S78" s="6">
        <f t="shared" ca="1" si="27"/>
        <v>2564470.5640523653</v>
      </c>
    </row>
    <row r="79" spans="1:19" x14ac:dyDescent="0.25">
      <c r="A79" s="208">
        <v>43617</v>
      </c>
      <c r="B79">
        <f t="shared" si="17"/>
        <v>6</v>
      </c>
      <c r="C79">
        <f t="shared" si="18"/>
        <v>2019</v>
      </c>
      <c r="D79" s="6">
        <f>'Monthly Data'!AE79</f>
        <v>2584379.146203198</v>
      </c>
      <c r="E79" s="7">
        <f t="shared" ca="1" si="28"/>
        <v>10.96</v>
      </c>
      <c r="F79" s="7">
        <f t="shared" ca="1" si="28"/>
        <v>69.847999999999999</v>
      </c>
      <c r="G79">
        <f>'Monthly Data'!DJ79</f>
        <v>30</v>
      </c>
      <c r="H79">
        <f>'Monthly Data'!HB79</f>
        <v>30</v>
      </c>
      <c r="I79">
        <f>'Monthly Data'!DG79</f>
        <v>0</v>
      </c>
      <c r="J79">
        <f>'Monthly Data'!DN79</f>
        <v>0</v>
      </c>
      <c r="L79" s="6">
        <f t="shared" si="20"/>
        <v>-1202765.1386973499</v>
      </c>
      <c r="M79" s="6">
        <f t="shared" ca="1" si="21"/>
        <v>22139.884846309458</v>
      </c>
      <c r="N79" s="6">
        <f t="shared" ca="1" si="22"/>
        <v>362869.68072980153</v>
      </c>
      <c r="O79" s="6">
        <f t="shared" si="23"/>
        <v>3372906.3343892698</v>
      </c>
      <c r="P79" s="6">
        <f t="shared" si="24"/>
        <v>70993.078888765187</v>
      </c>
      <c r="Q79" s="6">
        <f t="shared" si="25"/>
        <v>0</v>
      </c>
      <c r="R79" s="6">
        <f t="shared" si="26"/>
        <v>0</v>
      </c>
      <c r="S79" s="6">
        <f t="shared" ca="1" si="27"/>
        <v>2626143.8401567959</v>
      </c>
    </row>
    <row r="80" spans="1:19" x14ac:dyDescent="0.25">
      <c r="A80" s="208">
        <v>43647</v>
      </c>
      <c r="B80">
        <f t="shared" si="17"/>
        <v>7</v>
      </c>
      <c r="C80">
        <f t="shared" si="18"/>
        <v>2019</v>
      </c>
      <c r="D80" s="6">
        <f>'Monthly Data'!AE80</f>
        <v>3074702.6162031852</v>
      </c>
      <c r="E80" s="7">
        <f t="shared" ca="1" si="28"/>
        <v>1.0799999999999998</v>
      </c>
      <c r="F80" s="7">
        <f t="shared" ca="1" si="28"/>
        <v>130.23999999999998</v>
      </c>
      <c r="G80">
        <f>'Monthly Data'!DJ80</f>
        <v>31</v>
      </c>
      <c r="H80">
        <f>'Monthly Data'!HB80</f>
        <v>31</v>
      </c>
      <c r="I80">
        <f>'Monthly Data'!DG80</f>
        <v>0</v>
      </c>
      <c r="J80">
        <f>'Monthly Data'!DN80</f>
        <v>0</v>
      </c>
      <c r="L80" s="6">
        <f t="shared" si="20"/>
        <v>-1202765.1386973499</v>
      </c>
      <c r="M80" s="6">
        <f t="shared" ca="1" si="21"/>
        <v>2181.6674848553112</v>
      </c>
      <c r="N80" s="6">
        <f t="shared" ca="1" si="22"/>
        <v>676614.17962217028</v>
      </c>
      <c r="O80" s="6">
        <f t="shared" si="23"/>
        <v>3485336.5455355789</v>
      </c>
      <c r="P80" s="6">
        <f t="shared" si="24"/>
        <v>73359.51485172403</v>
      </c>
      <c r="Q80" s="6">
        <f t="shared" si="25"/>
        <v>0</v>
      </c>
      <c r="R80" s="6">
        <f t="shared" si="26"/>
        <v>0</v>
      </c>
      <c r="S80" s="6">
        <f t="shared" ca="1" si="27"/>
        <v>3034726.7687969785</v>
      </c>
    </row>
    <row r="81" spans="1:19" x14ac:dyDescent="0.25">
      <c r="A81" s="208">
        <v>43678</v>
      </c>
      <c r="B81">
        <f t="shared" si="17"/>
        <v>8</v>
      </c>
      <c r="C81">
        <f t="shared" si="18"/>
        <v>2019</v>
      </c>
      <c r="D81" s="6">
        <f>'Monthly Data'!AE81</f>
        <v>2844241.2762032002</v>
      </c>
      <c r="E81" s="7">
        <f t="shared" ca="1" si="28"/>
        <v>2.57</v>
      </c>
      <c r="F81" s="7">
        <f t="shared" ca="1" si="28"/>
        <v>101.20500000000001</v>
      </c>
      <c r="G81">
        <f>'Monthly Data'!DJ81</f>
        <v>31</v>
      </c>
      <c r="H81">
        <f>'Monthly Data'!HB81</f>
        <v>32</v>
      </c>
      <c r="I81">
        <f>'Monthly Data'!DG81</f>
        <v>0</v>
      </c>
      <c r="J81">
        <f>'Monthly Data'!DN81</f>
        <v>0</v>
      </c>
      <c r="L81" s="6">
        <f t="shared" si="20"/>
        <v>-1202765.1386973499</v>
      </c>
      <c r="M81" s="6">
        <f t="shared" ca="1" si="21"/>
        <v>5191.5605889612498</v>
      </c>
      <c r="N81" s="6">
        <f t="shared" ca="1" si="22"/>
        <v>525773.48010336119</v>
      </c>
      <c r="O81" s="6">
        <f t="shared" si="23"/>
        <v>3485336.5455355789</v>
      </c>
      <c r="P81" s="6">
        <f t="shared" si="24"/>
        <v>75725.950814682874</v>
      </c>
      <c r="Q81" s="6">
        <f t="shared" si="25"/>
        <v>0</v>
      </c>
      <c r="R81" s="6">
        <f t="shared" si="26"/>
        <v>0</v>
      </c>
      <c r="S81" s="6">
        <f t="shared" ca="1" si="27"/>
        <v>2889262.3983452343</v>
      </c>
    </row>
    <row r="82" spans="1:19" x14ac:dyDescent="0.25">
      <c r="A82" s="208">
        <v>43709</v>
      </c>
      <c r="B82">
        <f t="shared" si="17"/>
        <v>9</v>
      </c>
      <c r="C82">
        <f t="shared" si="18"/>
        <v>2019</v>
      </c>
      <c r="D82" s="6">
        <f>'Monthly Data'!AE82</f>
        <v>2545163.4762031892</v>
      </c>
      <c r="E82" s="7">
        <f t="shared" ca="1" si="28"/>
        <v>56.61999999999999</v>
      </c>
      <c r="F82" s="7">
        <f t="shared" ca="1" si="28"/>
        <v>20.560000000000002</v>
      </c>
      <c r="G82">
        <f>'Monthly Data'!DJ82</f>
        <v>30</v>
      </c>
      <c r="H82">
        <f>'Monthly Data'!HB82</f>
        <v>33</v>
      </c>
      <c r="I82">
        <f>'Monthly Data'!DG82</f>
        <v>0</v>
      </c>
      <c r="J82">
        <f>'Monthly Data'!DN82</f>
        <v>0</v>
      </c>
      <c r="L82" s="6">
        <f t="shared" si="20"/>
        <v>-1202765.1386973499</v>
      </c>
      <c r="M82" s="6">
        <f t="shared" ca="1" si="21"/>
        <v>114375.93795602565</v>
      </c>
      <c r="N82" s="6">
        <f t="shared" ca="1" si="22"/>
        <v>106811.94358900355</v>
      </c>
      <c r="O82" s="6">
        <f t="shared" si="23"/>
        <v>3372906.3343892698</v>
      </c>
      <c r="P82" s="6">
        <f t="shared" si="24"/>
        <v>78092.386777641717</v>
      </c>
      <c r="Q82" s="6">
        <f t="shared" si="25"/>
        <v>0</v>
      </c>
      <c r="R82" s="6">
        <f t="shared" si="26"/>
        <v>0</v>
      </c>
      <c r="S82" s="6">
        <f t="shared" ca="1" si="27"/>
        <v>2469421.4640145907</v>
      </c>
    </row>
    <row r="83" spans="1:19" x14ac:dyDescent="0.25">
      <c r="A83" s="208">
        <v>43739</v>
      </c>
      <c r="B83">
        <f t="shared" si="17"/>
        <v>10</v>
      </c>
      <c r="C83">
        <f t="shared" si="18"/>
        <v>2019</v>
      </c>
      <c r="D83" s="6">
        <f>'Monthly Data'!AE83</f>
        <v>3003280.7462031962</v>
      </c>
      <c r="E83" s="7">
        <f t="shared" ca="1" si="28"/>
        <v>272.00200000000001</v>
      </c>
      <c r="F83" s="7">
        <f t="shared" ca="1" si="28"/>
        <v>1.4</v>
      </c>
      <c r="G83">
        <f>'Monthly Data'!DJ83</f>
        <v>31</v>
      </c>
      <c r="H83">
        <f>'Monthly Data'!HB83</f>
        <v>34</v>
      </c>
      <c r="I83">
        <f>'Monthly Data'!DG83</f>
        <v>0</v>
      </c>
      <c r="J83">
        <f>'Monthly Data'!DN83</f>
        <v>0</v>
      </c>
      <c r="L83" s="6">
        <f t="shared" si="20"/>
        <v>-1202765.1386973499</v>
      </c>
      <c r="M83" s="6">
        <f t="shared" ca="1" si="21"/>
        <v>549461.03631075413</v>
      </c>
      <c r="N83" s="6">
        <f t="shared" ca="1" si="22"/>
        <v>7273.1868202628866</v>
      </c>
      <c r="O83" s="6">
        <f t="shared" si="23"/>
        <v>3485336.5455355789</v>
      </c>
      <c r="P83" s="6">
        <f t="shared" si="24"/>
        <v>80458.822740600561</v>
      </c>
      <c r="Q83" s="6">
        <f t="shared" si="25"/>
        <v>0</v>
      </c>
      <c r="R83" s="6">
        <f t="shared" si="26"/>
        <v>0</v>
      </c>
      <c r="S83" s="6">
        <f t="shared" ca="1" si="27"/>
        <v>2919764.4527098462</v>
      </c>
    </row>
    <row r="84" spans="1:19" x14ac:dyDescent="0.25">
      <c r="A84" s="208">
        <v>43770</v>
      </c>
      <c r="B84">
        <f t="shared" si="17"/>
        <v>11</v>
      </c>
      <c r="C84">
        <f t="shared" si="18"/>
        <v>2019</v>
      </c>
      <c r="D84" s="6">
        <f>'Monthly Data'!AE84</f>
        <v>3409057.6362031819</v>
      </c>
      <c r="E84" s="7">
        <f t="shared" ca="1" si="28"/>
        <v>539.76</v>
      </c>
      <c r="F84" s="7">
        <f t="shared" ca="1" si="28"/>
        <v>0</v>
      </c>
      <c r="G84">
        <f>'Monthly Data'!DJ84</f>
        <v>30</v>
      </c>
      <c r="H84">
        <f>'Monthly Data'!HB84</f>
        <v>35</v>
      </c>
      <c r="I84">
        <f>'Monthly Data'!DG84</f>
        <v>0</v>
      </c>
      <c r="J84">
        <f>'Monthly Data'!DN84</f>
        <v>0</v>
      </c>
      <c r="L84" s="6">
        <f t="shared" si="20"/>
        <v>-1202765.1386973499</v>
      </c>
      <c r="M84" s="6">
        <f t="shared" ca="1" si="21"/>
        <v>1090348.9274310211</v>
      </c>
      <c r="N84" s="6">
        <f t="shared" ca="1" si="22"/>
        <v>0</v>
      </c>
      <c r="O84" s="6">
        <f t="shared" si="23"/>
        <v>3372906.3343892698</v>
      </c>
      <c r="P84" s="6">
        <f t="shared" si="24"/>
        <v>82825.25870355939</v>
      </c>
      <c r="Q84" s="6">
        <f t="shared" si="25"/>
        <v>0</v>
      </c>
      <c r="R84" s="6">
        <f t="shared" si="26"/>
        <v>0</v>
      </c>
      <c r="S84" s="6">
        <f t="shared" ca="1" si="27"/>
        <v>3343315.3818264999</v>
      </c>
    </row>
    <row r="85" spans="1:19" x14ac:dyDescent="0.25">
      <c r="A85" s="208">
        <v>43800</v>
      </c>
      <c r="B85">
        <f t="shared" si="17"/>
        <v>12</v>
      </c>
      <c r="C85">
        <f t="shared" si="18"/>
        <v>2019</v>
      </c>
      <c r="D85" s="6">
        <f>'Monthly Data'!AE85</f>
        <v>3963285.6762032011</v>
      </c>
      <c r="E85" s="7">
        <f t="shared" ca="1" si="28"/>
        <v>820.75</v>
      </c>
      <c r="F85" s="7">
        <f t="shared" ca="1" si="28"/>
        <v>0</v>
      </c>
      <c r="G85">
        <f>'Monthly Data'!DJ85</f>
        <v>31</v>
      </c>
      <c r="H85">
        <f>'Monthly Data'!HB85</f>
        <v>36</v>
      </c>
      <c r="I85">
        <f>'Monthly Data'!DG85</f>
        <v>0</v>
      </c>
      <c r="J85">
        <f>'Monthly Data'!DN85</f>
        <v>0</v>
      </c>
      <c r="L85" s="6">
        <f t="shared" si="20"/>
        <v>-1202765.1386973499</v>
      </c>
      <c r="M85" s="6">
        <f t="shared" ca="1" si="21"/>
        <v>1657966.2853657377</v>
      </c>
      <c r="N85" s="6">
        <f t="shared" ca="1" si="22"/>
        <v>0</v>
      </c>
      <c r="O85" s="6">
        <f t="shared" si="23"/>
        <v>3485336.5455355789</v>
      </c>
      <c r="P85" s="6">
        <f t="shared" si="24"/>
        <v>85191.694666518233</v>
      </c>
      <c r="Q85" s="6">
        <f t="shared" si="25"/>
        <v>0</v>
      </c>
      <c r="R85" s="6">
        <f t="shared" si="26"/>
        <v>0</v>
      </c>
      <c r="S85" s="6">
        <f t="shared" ca="1" si="27"/>
        <v>4025729.3868704853</v>
      </c>
    </row>
    <row r="86" spans="1:19" x14ac:dyDescent="0.25">
      <c r="A86" s="208">
        <v>43831</v>
      </c>
      <c r="B86">
        <f t="shared" si="17"/>
        <v>1</v>
      </c>
      <c r="C86">
        <f t="shared" si="18"/>
        <v>2020</v>
      </c>
      <c r="D86" s="6">
        <f>'Monthly Data'!AE86</f>
        <v>4030396.5683218595</v>
      </c>
      <c r="E86" s="7">
        <f t="shared" ca="1" si="28"/>
        <v>915.08000000000015</v>
      </c>
      <c r="F86" s="7">
        <f t="shared" ca="1" si="28"/>
        <v>0</v>
      </c>
      <c r="G86">
        <f>'Monthly Data'!DJ86</f>
        <v>31</v>
      </c>
      <c r="H86">
        <f>'Monthly Data'!HB86</f>
        <v>37</v>
      </c>
      <c r="I86">
        <f>'Monthly Data'!DG86</f>
        <v>0</v>
      </c>
      <c r="J86">
        <f>'Monthly Data'!DN86</f>
        <v>0</v>
      </c>
      <c r="L86" s="6">
        <f t="shared" si="20"/>
        <v>-1202765.1386973499</v>
      </c>
      <c r="M86" s="6">
        <f t="shared" ca="1" si="21"/>
        <v>1848518.7796679616</v>
      </c>
      <c r="N86" s="6">
        <f t="shared" ca="1" si="22"/>
        <v>0</v>
      </c>
      <c r="O86" s="6">
        <f t="shared" si="23"/>
        <v>3485336.5455355789</v>
      </c>
      <c r="P86" s="6">
        <f t="shared" si="24"/>
        <v>87558.130629477077</v>
      </c>
      <c r="Q86" s="6">
        <f t="shared" si="25"/>
        <v>0</v>
      </c>
      <c r="R86" s="6">
        <f t="shared" si="26"/>
        <v>0</v>
      </c>
      <c r="S86" s="6">
        <f t="shared" ca="1" si="27"/>
        <v>4218648.3171356674</v>
      </c>
    </row>
    <row r="87" spans="1:19" x14ac:dyDescent="0.25">
      <c r="A87" s="208">
        <v>43862</v>
      </c>
      <c r="B87">
        <f t="shared" si="17"/>
        <v>2</v>
      </c>
      <c r="C87">
        <f t="shared" si="18"/>
        <v>2020</v>
      </c>
      <c r="D87" s="6">
        <f>'Monthly Data'!AE87</f>
        <v>3631748.8283218495</v>
      </c>
      <c r="E87" s="7">
        <f t="shared" ca="1" si="28"/>
        <v>835.30999999999983</v>
      </c>
      <c r="F87" s="7">
        <f t="shared" ca="1" si="28"/>
        <v>0</v>
      </c>
      <c r="G87">
        <f>'Monthly Data'!DJ87</f>
        <v>29</v>
      </c>
      <c r="H87">
        <f>'Monthly Data'!HB87</f>
        <v>38</v>
      </c>
      <c r="I87">
        <f>'Monthly Data'!DG87</f>
        <v>0</v>
      </c>
      <c r="J87">
        <f>'Monthly Data'!DN87</f>
        <v>0</v>
      </c>
      <c r="L87" s="6">
        <f t="shared" si="20"/>
        <v>-1202765.1386973499</v>
      </c>
      <c r="M87" s="6">
        <f t="shared" ca="1" si="21"/>
        <v>1687378.3951615645</v>
      </c>
      <c r="N87" s="6">
        <f t="shared" ca="1" si="22"/>
        <v>0</v>
      </c>
      <c r="O87" s="6">
        <f t="shared" si="23"/>
        <v>3260476.1232429608</v>
      </c>
      <c r="P87" s="6">
        <f t="shared" si="24"/>
        <v>89924.566592435905</v>
      </c>
      <c r="Q87" s="6">
        <f t="shared" si="25"/>
        <v>0</v>
      </c>
      <c r="R87" s="6">
        <f t="shared" si="26"/>
        <v>0</v>
      </c>
      <c r="S87" s="6">
        <f t="shared" ca="1" si="27"/>
        <v>3835013.9462996111</v>
      </c>
    </row>
    <row r="88" spans="1:19" x14ac:dyDescent="0.25">
      <c r="A88" s="208">
        <v>43891</v>
      </c>
      <c r="B88">
        <f t="shared" si="17"/>
        <v>3</v>
      </c>
      <c r="C88">
        <f t="shared" si="18"/>
        <v>2020</v>
      </c>
      <c r="D88" s="6">
        <f>'Monthly Data'!AE88</f>
        <v>3459845.6483218516</v>
      </c>
      <c r="E88" s="7">
        <f t="shared" ca="1" si="28"/>
        <v>598.6</v>
      </c>
      <c r="F88" s="7">
        <f t="shared" ca="1" si="28"/>
        <v>0</v>
      </c>
      <c r="G88">
        <f>'Monthly Data'!DJ88</f>
        <v>31</v>
      </c>
      <c r="H88">
        <f>'Monthly Data'!HB88</f>
        <v>39</v>
      </c>
      <c r="I88">
        <f>'Monthly Data'!DG88</f>
        <v>1</v>
      </c>
      <c r="J88">
        <f>'Monthly Data'!DN88</f>
        <v>0.5</v>
      </c>
      <c r="L88" s="6">
        <f t="shared" si="20"/>
        <v>-1202765.1386973499</v>
      </c>
      <c r="M88" s="6">
        <f t="shared" ca="1" si="21"/>
        <v>1209209.4041059162</v>
      </c>
      <c r="N88" s="6">
        <f t="shared" ca="1" si="22"/>
        <v>0</v>
      </c>
      <c r="O88" s="6">
        <f t="shared" si="23"/>
        <v>3485336.5455355789</v>
      </c>
      <c r="P88" s="6">
        <f t="shared" si="24"/>
        <v>92291.002555394749</v>
      </c>
      <c r="Q88" s="6">
        <f t="shared" si="25"/>
        <v>-125563.58673689001</v>
      </c>
      <c r="R88" s="6">
        <f t="shared" si="26"/>
        <v>87134.685261385501</v>
      </c>
      <c r="S88" s="6">
        <f t="shared" ca="1" si="27"/>
        <v>3545642.9120240351</v>
      </c>
    </row>
    <row r="89" spans="1:19" x14ac:dyDescent="0.25">
      <c r="A89" s="208">
        <v>43922</v>
      </c>
      <c r="B89">
        <f t="shared" si="17"/>
        <v>4</v>
      </c>
      <c r="C89">
        <f t="shared" si="18"/>
        <v>2020</v>
      </c>
      <c r="D89" s="6">
        <f>'Monthly Data'!AE89</f>
        <v>3078909.078321863</v>
      </c>
      <c r="E89" s="7">
        <f t="shared" ca="1" si="28"/>
        <v>372.89</v>
      </c>
      <c r="F89" s="7">
        <f t="shared" ca="1" si="28"/>
        <v>0</v>
      </c>
      <c r="G89">
        <f>'Monthly Data'!DJ89</f>
        <v>30</v>
      </c>
      <c r="H89">
        <f>'Monthly Data'!HB89</f>
        <v>40</v>
      </c>
      <c r="I89">
        <f>'Monthly Data'!DG89</f>
        <v>1</v>
      </c>
      <c r="J89">
        <f>'Monthly Data'!DN89</f>
        <v>1</v>
      </c>
      <c r="L89" s="6">
        <f t="shared" si="20"/>
        <v>-1202765.1386973499</v>
      </c>
      <c r="M89" s="6">
        <f t="shared" ca="1" si="21"/>
        <v>753261.1003960158</v>
      </c>
      <c r="N89" s="6">
        <f t="shared" ca="1" si="22"/>
        <v>0</v>
      </c>
      <c r="O89" s="6">
        <f t="shared" si="23"/>
        <v>3372906.3343892698</v>
      </c>
      <c r="P89" s="6">
        <f t="shared" si="24"/>
        <v>94657.438518353592</v>
      </c>
      <c r="Q89" s="6">
        <f t="shared" si="25"/>
        <v>-125563.58673689001</v>
      </c>
      <c r="R89" s="6">
        <f t="shared" si="26"/>
        <v>174269.370522771</v>
      </c>
      <c r="S89" s="6">
        <f t="shared" ca="1" si="27"/>
        <v>3066765.5183921703</v>
      </c>
    </row>
    <row r="90" spans="1:19" x14ac:dyDescent="0.25">
      <c r="A90" s="208">
        <v>43952</v>
      </c>
      <c r="B90">
        <f t="shared" si="17"/>
        <v>5</v>
      </c>
      <c r="C90">
        <f t="shared" si="18"/>
        <v>2020</v>
      </c>
      <c r="D90" s="6">
        <f>'Monthly Data'!AE90</f>
        <v>2818922.1083218721</v>
      </c>
      <c r="E90" s="7">
        <f t="shared" ca="1" si="28"/>
        <v>124.32399999999998</v>
      </c>
      <c r="F90" s="7">
        <f t="shared" ca="1" si="28"/>
        <v>16.880000000000003</v>
      </c>
      <c r="G90">
        <f>'Monthly Data'!DJ90</f>
        <v>31</v>
      </c>
      <c r="H90">
        <f>'Monthly Data'!HB90</f>
        <v>41</v>
      </c>
      <c r="I90">
        <f>'Monthly Data'!DG90</f>
        <v>1</v>
      </c>
      <c r="J90">
        <f>'Monthly Data'!DN90</f>
        <v>1</v>
      </c>
      <c r="L90" s="6">
        <f t="shared" si="20"/>
        <v>-1202765.1386973499</v>
      </c>
      <c r="M90" s="6">
        <f t="shared" ca="1" si="21"/>
        <v>251142.24850662192</v>
      </c>
      <c r="N90" s="6">
        <f t="shared" ca="1" si="22"/>
        <v>87693.852518598258</v>
      </c>
      <c r="O90" s="6">
        <f t="shared" si="23"/>
        <v>3485336.5455355789</v>
      </c>
      <c r="P90" s="6">
        <f t="shared" si="24"/>
        <v>97023.874481312436</v>
      </c>
      <c r="Q90" s="6">
        <f t="shared" si="25"/>
        <v>-125563.58673689001</v>
      </c>
      <c r="R90" s="6">
        <f t="shared" si="26"/>
        <v>174269.370522771</v>
      </c>
      <c r="S90" s="6">
        <f t="shared" ca="1" si="27"/>
        <v>2767137.1661306424</v>
      </c>
    </row>
    <row r="91" spans="1:19" x14ac:dyDescent="0.25">
      <c r="A91" s="208">
        <v>43983</v>
      </c>
      <c r="B91">
        <f t="shared" si="17"/>
        <v>6</v>
      </c>
      <c r="C91">
        <f t="shared" si="18"/>
        <v>2020</v>
      </c>
      <c r="D91" s="6">
        <f>'Monthly Data'!AE91</f>
        <v>2976371.9783218578</v>
      </c>
      <c r="E91" s="7">
        <f t="shared" ca="1" si="28"/>
        <v>10.96</v>
      </c>
      <c r="F91" s="7">
        <f t="shared" ca="1" si="28"/>
        <v>69.847999999999999</v>
      </c>
      <c r="G91">
        <f>'Monthly Data'!DJ91</f>
        <v>30</v>
      </c>
      <c r="H91">
        <f>'Monthly Data'!HB91</f>
        <v>42</v>
      </c>
      <c r="I91">
        <f>'Monthly Data'!DG91</f>
        <v>0</v>
      </c>
      <c r="J91">
        <f>'Monthly Data'!DN91</f>
        <v>1</v>
      </c>
      <c r="L91" s="6">
        <f t="shared" si="20"/>
        <v>-1202765.1386973499</v>
      </c>
      <c r="M91" s="6">
        <f t="shared" ca="1" si="21"/>
        <v>22139.884846309458</v>
      </c>
      <c r="N91" s="6">
        <f t="shared" ca="1" si="22"/>
        <v>362869.68072980153</v>
      </c>
      <c r="O91" s="6">
        <f t="shared" si="23"/>
        <v>3372906.3343892698</v>
      </c>
      <c r="P91" s="6">
        <f t="shared" si="24"/>
        <v>99390.310444271279</v>
      </c>
      <c r="Q91" s="6">
        <f t="shared" si="25"/>
        <v>0</v>
      </c>
      <c r="R91" s="6">
        <f t="shared" si="26"/>
        <v>174269.370522771</v>
      </c>
      <c r="S91" s="6">
        <f t="shared" ca="1" si="27"/>
        <v>2828810.4422350731</v>
      </c>
    </row>
    <row r="92" spans="1:19" x14ac:dyDescent="0.25">
      <c r="A92" s="208">
        <v>44013</v>
      </c>
      <c r="B92">
        <f t="shared" si="17"/>
        <v>7</v>
      </c>
      <c r="C92">
        <f t="shared" si="18"/>
        <v>2020</v>
      </c>
      <c r="D92" s="6">
        <f>'Monthly Data'!AE92</f>
        <v>3484374.4583218512</v>
      </c>
      <c r="E92" s="7">
        <f t="shared" ca="1" si="28"/>
        <v>1.0799999999999998</v>
      </c>
      <c r="F92" s="7">
        <f t="shared" ca="1" si="28"/>
        <v>130.23999999999998</v>
      </c>
      <c r="G92">
        <f>'Monthly Data'!DJ92</f>
        <v>31</v>
      </c>
      <c r="H92">
        <f>'Monthly Data'!HB92</f>
        <v>43</v>
      </c>
      <c r="I92">
        <f>'Monthly Data'!DG92</f>
        <v>0</v>
      </c>
      <c r="J92">
        <f>'Monthly Data'!DN92</f>
        <v>1</v>
      </c>
      <c r="L92" s="6">
        <f t="shared" si="20"/>
        <v>-1202765.1386973499</v>
      </c>
      <c r="M92" s="6">
        <f t="shared" ca="1" si="21"/>
        <v>2181.6674848553112</v>
      </c>
      <c r="N92" s="6">
        <f t="shared" ca="1" si="22"/>
        <v>676614.17962217028</v>
      </c>
      <c r="O92" s="6">
        <f t="shared" si="23"/>
        <v>3485336.5455355789</v>
      </c>
      <c r="P92" s="6">
        <f t="shared" si="24"/>
        <v>101756.74640723011</v>
      </c>
      <c r="Q92" s="6">
        <f t="shared" si="25"/>
        <v>0</v>
      </c>
      <c r="R92" s="6">
        <f t="shared" si="26"/>
        <v>174269.370522771</v>
      </c>
      <c r="S92" s="6">
        <f t="shared" ca="1" si="27"/>
        <v>3237393.3708752557</v>
      </c>
    </row>
    <row r="93" spans="1:19" x14ac:dyDescent="0.25">
      <c r="A93" s="208">
        <v>44044</v>
      </c>
      <c r="B93">
        <f t="shared" si="17"/>
        <v>8</v>
      </c>
      <c r="C93">
        <f t="shared" si="18"/>
        <v>2020</v>
      </c>
      <c r="D93" s="6">
        <f>'Monthly Data'!AE93</f>
        <v>3214421.3483218644</v>
      </c>
      <c r="E93" s="7">
        <f t="shared" ca="1" si="28"/>
        <v>2.57</v>
      </c>
      <c r="F93" s="7">
        <f t="shared" ca="1" si="28"/>
        <v>101.20500000000001</v>
      </c>
      <c r="G93">
        <f>'Monthly Data'!DJ93</f>
        <v>31</v>
      </c>
      <c r="H93">
        <f>'Monthly Data'!HB93</f>
        <v>44</v>
      </c>
      <c r="I93">
        <f>'Monthly Data'!DG93</f>
        <v>0</v>
      </c>
      <c r="J93">
        <f>'Monthly Data'!DN93</f>
        <v>1</v>
      </c>
      <c r="L93" s="6">
        <f t="shared" si="20"/>
        <v>-1202765.1386973499</v>
      </c>
      <c r="M93" s="6">
        <f t="shared" ca="1" si="21"/>
        <v>5191.5605889612498</v>
      </c>
      <c r="N93" s="6">
        <f t="shared" ca="1" si="22"/>
        <v>525773.48010336119</v>
      </c>
      <c r="O93" s="6">
        <f t="shared" si="23"/>
        <v>3485336.5455355789</v>
      </c>
      <c r="P93" s="6">
        <f t="shared" si="24"/>
        <v>104123.18237018895</v>
      </c>
      <c r="Q93" s="6">
        <f t="shared" si="25"/>
        <v>0</v>
      </c>
      <c r="R93" s="6">
        <f t="shared" si="26"/>
        <v>174269.370522771</v>
      </c>
      <c r="S93" s="6">
        <f t="shared" ca="1" si="27"/>
        <v>3091929.0004235115</v>
      </c>
    </row>
    <row r="94" spans="1:19" x14ac:dyDescent="0.25">
      <c r="A94" s="208">
        <v>44075</v>
      </c>
      <c r="B94">
        <f t="shared" si="17"/>
        <v>9</v>
      </c>
      <c r="C94">
        <f t="shared" si="18"/>
        <v>2020</v>
      </c>
      <c r="D94" s="6">
        <f>'Monthly Data'!AE94</f>
        <v>2636023.2283218615</v>
      </c>
      <c r="E94" s="7">
        <f t="shared" ref="E94:F113" ca="1" si="29">E82</f>
        <v>56.61999999999999</v>
      </c>
      <c r="F94" s="7">
        <f t="shared" ca="1" si="29"/>
        <v>20.560000000000002</v>
      </c>
      <c r="G94">
        <f>'Monthly Data'!DJ94</f>
        <v>30</v>
      </c>
      <c r="H94">
        <f>'Monthly Data'!HB94</f>
        <v>45</v>
      </c>
      <c r="I94">
        <f>'Monthly Data'!DG94</f>
        <v>0</v>
      </c>
      <c r="J94">
        <f>'Monthly Data'!DN94</f>
        <v>1</v>
      </c>
      <c r="L94" s="6">
        <f t="shared" si="20"/>
        <v>-1202765.1386973499</v>
      </c>
      <c r="M94" s="6">
        <f t="shared" ca="1" si="21"/>
        <v>114375.93795602565</v>
      </c>
      <c r="N94" s="6">
        <f t="shared" ca="1" si="22"/>
        <v>106811.94358900355</v>
      </c>
      <c r="O94" s="6">
        <f t="shared" si="23"/>
        <v>3372906.3343892698</v>
      </c>
      <c r="P94" s="6">
        <f t="shared" si="24"/>
        <v>106489.6183331478</v>
      </c>
      <c r="Q94" s="6">
        <f t="shared" si="25"/>
        <v>0</v>
      </c>
      <c r="R94" s="6">
        <f t="shared" si="26"/>
        <v>174269.370522771</v>
      </c>
      <c r="S94" s="6">
        <f t="shared" ca="1" si="27"/>
        <v>2672088.0660928679</v>
      </c>
    </row>
    <row r="95" spans="1:19" x14ac:dyDescent="0.25">
      <c r="A95" s="208">
        <v>44105</v>
      </c>
      <c r="B95">
        <f t="shared" si="17"/>
        <v>10</v>
      </c>
      <c r="C95">
        <f t="shared" si="18"/>
        <v>2020</v>
      </c>
      <c r="D95" s="6">
        <f>'Monthly Data'!AE95</f>
        <v>3046148.4283218691</v>
      </c>
      <c r="E95" s="7">
        <f t="shared" ca="1" si="29"/>
        <v>272.00200000000001</v>
      </c>
      <c r="F95" s="7">
        <f t="shared" ca="1" si="29"/>
        <v>1.4</v>
      </c>
      <c r="G95">
        <f>'Monthly Data'!DJ95</f>
        <v>31</v>
      </c>
      <c r="H95">
        <f>'Monthly Data'!HB95</f>
        <v>46</v>
      </c>
      <c r="I95">
        <f>'Monthly Data'!DG95</f>
        <v>0</v>
      </c>
      <c r="J95">
        <f>'Monthly Data'!DN95</f>
        <v>1</v>
      </c>
      <c r="L95" s="6">
        <f t="shared" si="20"/>
        <v>-1202765.1386973499</v>
      </c>
      <c r="M95" s="6">
        <f t="shared" ca="1" si="21"/>
        <v>549461.03631075413</v>
      </c>
      <c r="N95" s="6">
        <f t="shared" ca="1" si="22"/>
        <v>7273.1868202628866</v>
      </c>
      <c r="O95" s="6">
        <f t="shared" si="23"/>
        <v>3485336.5455355789</v>
      </c>
      <c r="P95" s="6">
        <f t="shared" si="24"/>
        <v>108856.05429610662</v>
      </c>
      <c r="Q95" s="6">
        <f t="shared" si="25"/>
        <v>0</v>
      </c>
      <c r="R95" s="6">
        <f t="shared" si="26"/>
        <v>174269.370522771</v>
      </c>
      <c r="S95" s="6">
        <f t="shared" ca="1" si="27"/>
        <v>3122431.0547881234</v>
      </c>
    </row>
    <row r="96" spans="1:19" x14ac:dyDescent="0.25">
      <c r="A96" s="208">
        <v>44136</v>
      </c>
      <c r="B96">
        <f t="shared" si="17"/>
        <v>11</v>
      </c>
      <c r="C96">
        <f t="shared" si="18"/>
        <v>2020</v>
      </c>
      <c r="D96" s="6">
        <f>'Monthly Data'!AE96</f>
        <v>3365137.538321849</v>
      </c>
      <c r="E96" s="7">
        <f t="shared" ca="1" si="29"/>
        <v>539.76</v>
      </c>
      <c r="F96" s="7">
        <f t="shared" ca="1" si="29"/>
        <v>0</v>
      </c>
      <c r="G96">
        <f>'Monthly Data'!DJ96</f>
        <v>30</v>
      </c>
      <c r="H96">
        <f>'Monthly Data'!HB96</f>
        <v>47</v>
      </c>
      <c r="I96">
        <f>'Monthly Data'!DG96</f>
        <v>0</v>
      </c>
      <c r="J96">
        <f>'Monthly Data'!DN96</f>
        <v>1</v>
      </c>
      <c r="L96" s="6">
        <f t="shared" si="20"/>
        <v>-1202765.1386973499</v>
      </c>
      <c r="M96" s="6">
        <f t="shared" ca="1" si="21"/>
        <v>1090348.9274310211</v>
      </c>
      <c r="N96" s="6">
        <f t="shared" ca="1" si="22"/>
        <v>0</v>
      </c>
      <c r="O96" s="6">
        <f t="shared" si="23"/>
        <v>3372906.3343892698</v>
      </c>
      <c r="P96" s="6">
        <f t="shared" si="24"/>
        <v>111222.49025906547</v>
      </c>
      <c r="Q96" s="6">
        <f t="shared" si="25"/>
        <v>0</v>
      </c>
      <c r="R96" s="6">
        <f t="shared" si="26"/>
        <v>174269.370522771</v>
      </c>
      <c r="S96" s="6">
        <f t="shared" ca="1" si="27"/>
        <v>3545981.9839047771</v>
      </c>
    </row>
    <row r="97" spans="1:19" x14ac:dyDescent="0.25">
      <c r="A97" s="208">
        <v>44166</v>
      </c>
      <c r="B97">
        <f t="shared" si="17"/>
        <v>12</v>
      </c>
      <c r="C97">
        <f t="shared" si="18"/>
        <v>2020</v>
      </c>
      <c r="D97" s="6">
        <f>'Monthly Data'!AE97</f>
        <v>3910104.8183218585</v>
      </c>
      <c r="E97" s="7">
        <f t="shared" ca="1" si="29"/>
        <v>820.75</v>
      </c>
      <c r="F97" s="7">
        <f t="shared" ca="1" si="29"/>
        <v>0</v>
      </c>
      <c r="G97">
        <f>'Monthly Data'!DJ97</f>
        <v>31</v>
      </c>
      <c r="H97">
        <f>'Monthly Data'!HB97</f>
        <v>48</v>
      </c>
      <c r="I97">
        <f>'Monthly Data'!DG97</f>
        <v>0</v>
      </c>
      <c r="J97">
        <f>'Monthly Data'!DN97</f>
        <v>1</v>
      </c>
      <c r="L97" s="6">
        <f t="shared" si="20"/>
        <v>-1202765.1386973499</v>
      </c>
      <c r="M97" s="6">
        <f t="shared" ca="1" si="21"/>
        <v>1657966.2853657377</v>
      </c>
      <c r="N97" s="6">
        <f t="shared" ca="1" si="22"/>
        <v>0</v>
      </c>
      <c r="O97" s="6">
        <f t="shared" si="23"/>
        <v>3485336.5455355789</v>
      </c>
      <c r="P97" s="6">
        <f t="shared" si="24"/>
        <v>113588.92622202431</v>
      </c>
      <c r="Q97" s="6">
        <f t="shared" si="25"/>
        <v>0</v>
      </c>
      <c r="R97" s="6">
        <f t="shared" si="26"/>
        <v>174269.370522771</v>
      </c>
      <c r="S97" s="6">
        <f t="shared" ca="1" si="27"/>
        <v>4228395.9889487624</v>
      </c>
    </row>
    <row r="98" spans="1:19" x14ac:dyDescent="0.25">
      <c r="A98" s="208">
        <v>44197</v>
      </c>
      <c r="B98">
        <f t="shared" si="17"/>
        <v>1</v>
      </c>
      <c r="C98">
        <f t="shared" si="18"/>
        <v>2021</v>
      </c>
      <c r="D98" s="6">
        <f>'Monthly Data'!AE98</f>
        <v>4229260.4645092282</v>
      </c>
      <c r="E98" s="7">
        <f t="shared" ca="1" si="29"/>
        <v>915.08000000000015</v>
      </c>
      <c r="F98" s="7">
        <f t="shared" ca="1" si="29"/>
        <v>0</v>
      </c>
      <c r="G98">
        <f>'Monthly Data'!DJ98</f>
        <v>31</v>
      </c>
      <c r="H98">
        <f>'Monthly Data'!HB98</f>
        <v>49</v>
      </c>
      <c r="I98">
        <f>'Monthly Data'!DG98</f>
        <v>0</v>
      </c>
      <c r="J98">
        <f>'Monthly Data'!DN98</f>
        <v>0.75</v>
      </c>
      <c r="L98" s="6">
        <f t="shared" ref="L98:L129" si="30">$W$9</f>
        <v>-1202765.1386973499</v>
      </c>
      <c r="M98" s="6">
        <f t="shared" ref="M98:M129" ca="1" si="31">E98*$W$10</f>
        <v>1848518.7796679616</v>
      </c>
      <c r="N98" s="6">
        <f t="shared" ref="N98:N129" ca="1" si="32">F98*$W$11</f>
        <v>0</v>
      </c>
      <c r="O98" s="6">
        <f t="shared" ref="O98:O129" si="33">G98*$W$12</f>
        <v>3485336.5455355789</v>
      </c>
      <c r="P98" s="6">
        <f t="shared" si="24"/>
        <v>115955.36218498315</v>
      </c>
      <c r="Q98" s="6">
        <f t="shared" si="25"/>
        <v>0</v>
      </c>
      <c r="R98" s="6">
        <f t="shared" si="26"/>
        <v>130702.02789207824</v>
      </c>
      <c r="S98" s="6">
        <f t="shared" ca="1" si="27"/>
        <v>4377747.5765832514</v>
      </c>
    </row>
    <row r="99" spans="1:19" x14ac:dyDescent="0.25">
      <c r="A99" s="208">
        <v>44228</v>
      </c>
      <c r="B99">
        <f t="shared" si="17"/>
        <v>2</v>
      </c>
      <c r="C99">
        <f t="shared" si="18"/>
        <v>2021</v>
      </c>
      <c r="D99" s="6">
        <f>'Monthly Data'!AE99</f>
        <v>4102103.4845092273</v>
      </c>
      <c r="E99" s="7">
        <f t="shared" ca="1" si="29"/>
        <v>835.30999999999983</v>
      </c>
      <c r="F99" s="7">
        <f t="shared" ca="1" si="29"/>
        <v>0</v>
      </c>
      <c r="G99">
        <f>'Monthly Data'!DJ99</f>
        <v>28</v>
      </c>
      <c r="H99">
        <f>'Monthly Data'!HB99</f>
        <v>50</v>
      </c>
      <c r="I99">
        <f>'Monthly Data'!DG99</f>
        <v>0</v>
      </c>
      <c r="J99">
        <f>'Monthly Data'!DN99</f>
        <v>0.75</v>
      </c>
      <c r="L99" s="6">
        <f t="shared" si="30"/>
        <v>-1202765.1386973499</v>
      </c>
      <c r="M99" s="6">
        <f t="shared" ca="1" si="31"/>
        <v>1687378.3951615645</v>
      </c>
      <c r="N99" s="6">
        <f t="shared" ca="1" si="32"/>
        <v>0</v>
      </c>
      <c r="O99" s="6">
        <f t="shared" si="33"/>
        <v>3148045.9120966517</v>
      </c>
      <c r="P99" s="6">
        <f t="shared" si="24"/>
        <v>118321.798147942</v>
      </c>
      <c r="Q99" s="6">
        <f t="shared" si="25"/>
        <v>0</v>
      </c>
      <c r="R99" s="6">
        <f t="shared" si="26"/>
        <v>130702.02789207824</v>
      </c>
      <c r="S99" s="6">
        <f t="shared" ca="1" si="27"/>
        <v>3881682.9946008865</v>
      </c>
    </row>
    <row r="100" spans="1:19" x14ac:dyDescent="0.25">
      <c r="A100" s="208">
        <v>44256</v>
      </c>
      <c r="B100">
        <f t="shared" si="17"/>
        <v>3</v>
      </c>
      <c r="C100">
        <f t="shared" si="18"/>
        <v>2021</v>
      </c>
      <c r="D100" s="6">
        <f>'Monthly Data'!AE100</f>
        <v>3397547.2445092313</v>
      </c>
      <c r="E100" s="7">
        <f t="shared" ca="1" si="29"/>
        <v>598.6</v>
      </c>
      <c r="F100" s="7">
        <f t="shared" ca="1" si="29"/>
        <v>0</v>
      </c>
      <c r="G100">
        <f>'Monthly Data'!DJ100</f>
        <v>31</v>
      </c>
      <c r="H100">
        <f>'Monthly Data'!HB100</f>
        <v>51</v>
      </c>
      <c r="I100">
        <f>'Monthly Data'!DG100</f>
        <v>1</v>
      </c>
      <c r="J100">
        <f>'Monthly Data'!DN100</f>
        <v>0.75</v>
      </c>
      <c r="L100" s="6">
        <f t="shared" si="30"/>
        <v>-1202765.1386973499</v>
      </c>
      <c r="M100" s="6">
        <f t="shared" ca="1" si="31"/>
        <v>1209209.4041059162</v>
      </c>
      <c r="N100" s="6">
        <f t="shared" ca="1" si="32"/>
        <v>0</v>
      </c>
      <c r="O100" s="6">
        <f t="shared" si="33"/>
        <v>3485336.5455355789</v>
      </c>
      <c r="P100" s="6">
        <f t="shared" si="24"/>
        <v>120688.23411090083</v>
      </c>
      <c r="Q100" s="6">
        <f t="shared" si="25"/>
        <v>-125563.58673689001</v>
      </c>
      <c r="R100" s="6">
        <f t="shared" si="26"/>
        <v>130702.02789207824</v>
      </c>
      <c r="S100" s="6">
        <f t="shared" ca="1" si="27"/>
        <v>3617607.486210234</v>
      </c>
    </row>
    <row r="101" spans="1:19" x14ac:dyDescent="0.25">
      <c r="A101" s="208">
        <v>44287</v>
      </c>
      <c r="B101">
        <f t="shared" si="17"/>
        <v>4</v>
      </c>
      <c r="C101">
        <f t="shared" si="18"/>
        <v>2021</v>
      </c>
      <c r="D101" s="6">
        <f>'Monthly Data'!AE101</f>
        <v>2925565.3045092286</v>
      </c>
      <c r="E101" s="7">
        <f t="shared" ca="1" si="29"/>
        <v>372.89</v>
      </c>
      <c r="F101" s="7">
        <f t="shared" ca="1" si="29"/>
        <v>0</v>
      </c>
      <c r="G101">
        <f>'Monthly Data'!DJ101</f>
        <v>30</v>
      </c>
      <c r="H101">
        <f>'Monthly Data'!HB101</f>
        <v>52</v>
      </c>
      <c r="I101">
        <f>'Monthly Data'!DG101</f>
        <v>1</v>
      </c>
      <c r="J101">
        <f>'Monthly Data'!DN101</f>
        <v>0.75</v>
      </c>
      <c r="L101" s="6">
        <f t="shared" si="30"/>
        <v>-1202765.1386973499</v>
      </c>
      <c r="M101" s="6">
        <f t="shared" ca="1" si="31"/>
        <v>753261.1003960158</v>
      </c>
      <c r="N101" s="6">
        <f t="shared" ca="1" si="32"/>
        <v>0</v>
      </c>
      <c r="O101" s="6">
        <f t="shared" si="33"/>
        <v>3372906.3343892698</v>
      </c>
      <c r="P101" s="6">
        <f t="shared" si="24"/>
        <v>123054.67007385967</v>
      </c>
      <c r="Q101" s="6">
        <f t="shared" si="25"/>
        <v>-125563.58673689001</v>
      </c>
      <c r="R101" s="6">
        <f t="shared" si="26"/>
        <v>130702.02789207824</v>
      </c>
      <c r="S101" s="6">
        <f t="shared" ca="1" si="27"/>
        <v>3051595.4073169837</v>
      </c>
    </row>
    <row r="102" spans="1:19" x14ac:dyDescent="0.25">
      <c r="A102" s="208">
        <v>44317</v>
      </c>
      <c r="B102">
        <f t="shared" si="17"/>
        <v>5</v>
      </c>
      <c r="C102">
        <f t="shared" si="18"/>
        <v>2021</v>
      </c>
      <c r="D102" s="6">
        <f>'Monthly Data'!AE102</f>
        <v>2801679.1845092289</v>
      </c>
      <c r="E102" s="7">
        <f t="shared" ca="1" si="29"/>
        <v>124.32399999999998</v>
      </c>
      <c r="F102" s="7">
        <f t="shared" ca="1" si="29"/>
        <v>16.880000000000003</v>
      </c>
      <c r="G102">
        <f>'Monthly Data'!DJ102</f>
        <v>31</v>
      </c>
      <c r="H102">
        <f>'Monthly Data'!HB102</f>
        <v>53</v>
      </c>
      <c r="I102">
        <f>'Monthly Data'!DG102</f>
        <v>1</v>
      </c>
      <c r="J102">
        <f>'Monthly Data'!DN102</f>
        <v>0.75</v>
      </c>
      <c r="L102" s="6">
        <f t="shared" si="30"/>
        <v>-1202765.1386973499</v>
      </c>
      <c r="M102" s="6">
        <f t="shared" ca="1" si="31"/>
        <v>251142.24850662192</v>
      </c>
      <c r="N102" s="6">
        <f t="shared" ca="1" si="32"/>
        <v>87693.852518598258</v>
      </c>
      <c r="O102" s="6">
        <f t="shared" si="33"/>
        <v>3485336.5455355789</v>
      </c>
      <c r="P102" s="6">
        <f t="shared" si="24"/>
        <v>125421.10603681851</v>
      </c>
      <c r="Q102" s="6">
        <f t="shared" si="25"/>
        <v>-125563.58673689001</v>
      </c>
      <c r="R102" s="6">
        <f t="shared" si="26"/>
        <v>130702.02789207824</v>
      </c>
      <c r="S102" s="6">
        <f t="shared" ca="1" si="27"/>
        <v>2751967.0550554558</v>
      </c>
    </row>
    <row r="103" spans="1:19" x14ac:dyDescent="0.25">
      <c r="A103" s="208">
        <v>44348</v>
      </c>
      <c r="B103">
        <f t="shared" si="17"/>
        <v>6</v>
      </c>
      <c r="C103">
        <f t="shared" si="18"/>
        <v>2021</v>
      </c>
      <c r="D103" s="6">
        <f>'Monthly Data'!AE103</f>
        <v>3044908.9945092197</v>
      </c>
      <c r="E103" s="7">
        <f t="shared" ca="1" si="29"/>
        <v>10.96</v>
      </c>
      <c r="F103" s="7">
        <f t="shared" ca="1" si="29"/>
        <v>69.847999999999999</v>
      </c>
      <c r="G103">
        <f>'Monthly Data'!DJ103</f>
        <v>30</v>
      </c>
      <c r="H103">
        <f>'Monthly Data'!HB103</f>
        <v>54</v>
      </c>
      <c r="I103">
        <f>'Monthly Data'!DG103</f>
        <v>0</v>
      </c>
      <c r="J103">
        <f>'Monthly Data'!DN103</f>
        <v>0.75</v>
      </c>
      <c r="L103" s="6">
        <f t="shared" si="30"/>
        <v>-1202765.1386973499</v>
      </c>
      <c r="M103" s="6">
        <f t="shared" ca="1" si="31"/>
        <v>22139.884846309458</v>
      </c>
      <c r="N103" s="6">
        <f t="shared" ca="1" si="32"/>
        <v>362869.68072980153</v>
      </c>
      <c r="O103" s="6">
        <f t="shared" si="33"/>
        <v>3372906.3343892698</v>
      </c>
      <c r="P103" s="6">
        <f t="shared" si="24"/>
        <v>127787.54199977734</v>
      </c>
      <c r="Q103" s="6">
        <f t="shared" si="25"/>
        <v>0</v>
      </c>
      <c r="R103" s="6">
        <f t="shared" si="26"/>
        <v>130702.02789207824</v>
      </c>
      <c r="S103" s="6">
        <f t="shared" ca="1" si="27"/>
        <v>2813640.3311598864</v>
      </c>
    </row>
    <row r="104" spans="1:19" x14ac:dyDescent="0.25">
      <c r="A104" s="208">
        <v>44378</v>
      </c>
      <c r="B104">
        <f t="shared" si="17"/>
        <v>7</v>
      </c>
      <c r="C104">
        <f t="shared" si="18"/>
        <v>2021</v>
      </c>
      <c r="D104" s="6">
        <f>'Monthly Data'!AE104</f>
        <v>3569609.3145092279</v>
      </c>
      <c r="E104" s="7">
        <f t="shared" ca="1" si="29"/>
        <v>1.0799999999999998</v>
      </c>
      <c r="F104" s="7">
        <f t="shared" ca="1" si="29"/>
        <v>130.23999999999998</v>
      </c>
      <c r="G104">
        <f>'Monthly Data'!DJ104</f>
        <v>31</v>
      </c>
      <c r="H104">
        <f>'Monthly Data'!HB104</f>
        <v>55</v>
      </c>
      <c r="I104">
        <f>'Monthly Data'!DG104</f>
        <v>0</v>
      </c>
      <c r="J104">
        <f>'Monthly Data'!DN104</f>
        <v>0.75</v>
      </c>
      <c r="L104" s="6">
        <f t="shared" si="30"/>
        <v>-1202765.1386973499</v>
      </c>
      <c r="M104" s="6">
        <f t="shared" ca="1" si="31"/>
        <v>2181.6674848553112</v>
      </c>
      <c r="N104" s="6">
        <f t="shared" ca="1" si="32"/>
        <v>676614.17962217028</v>
      </c>
      <c r="O104" s="6">
        <f t="shared" si="33"/>
        <v>3485336.5455355789</v>
      </c>
      <c r="P104" s="6">
        <f t="shared" si="24"/>
        <v>130153.97796273619</v>
      </c>
      <c r="Q104" s="6">
        <f t="shared" si="25"/>
        <v>0</v>
      </c>
      <c r="R104" s="6">
        <f t="shared" si="26"/>
        <v>130702.02789207824</v>
      </c>
      <c r="S104" s="6">
        <f t="shared" ca="1" si="27"/>
        <v>3222223.259800069</v>
      </c>
    </row>
    <row r="105" spans="1:19" x14ac:dyDescent="0.25">
      <c r="A105" s="208">
        <v>44409</v>
      </c>
      <c r="B105">
        <f t="shared" si="17"/>
        <v>8</v>
      </c>
      <c r="C105">
        <f t="shared" si="18"/>
        <v>2021</v>
      </c>
      <c r="D105" s="6">
        <f>'Monthly Data'!AE105</f>
        <v>3210417.8745092261</v>
      </c>
      <c r="E105" s="7">
        <f t="shared" ca="1" si="29"/>
        <v>2.57</v>
      </c>
      <c r="F105" s="7">
        <f t="shared" ca="1" si="29"/>
        <v>101.20500000000001</v>
      </c>
      <c r="G105">
        <f>'Monthly Data'!DJ105</f>
        <v>31</v>
      </c>
      <c r="H105">
        <f>'Monthly Data'!HB105</f>
        <v>56</v>
      </c>
      <c r="I105">
        <f>'Monthly Data'!DG105</f>
        <v>0</v>
      </c>
      <c r="J105">
        <f>'Monthly Data'!DN105</f>
        <v>0.75</v>
      </c>
      <c r="L105" s="6">
        <f t="shared" si="30"/>
        <v>-1202765.1386973499</v>
      </c>
      <c r="M105" s="6">
        <f t="shared" ca="1" si="31"/>
        <v>5191.5605889612498</v>
      </c>
      <c r="N105" s="6">
        <f t="shared" ca="1" si="32"/>
        <v>525773.48010336119</v>
      </c>
      <c r="O105" s="6">
        <f t="shared" si="33"/>
        <v>3485336.5455355789</v>
      </c>
      <c r="P105" s="6">
        <f t="shared" si="24"/>
        <v>132520.41392569503</v>
      </c>
      <c r="Q105" s="6">
        <f t="shared" si="25"/>
        <v>0</v>
      </c>
      <c r="R105" s="6">
        <f t="shared" si="26"/>
        <v>130702.02789207824</v>
      </c>
      <c r="S105" s="6">
        <f t="shared" ca="1" si="27"/>
        <v>3076758.8893483249</v>
      </c>
    </row>
    <row r="106" spans="1:19" x14ac:dyDescent="0.25">
      <c r="A106" s="208">
        <v>44440</v>
      </c>
      <c r="B106">
        <f t="shared" si="17"/>
        <v>9</v>
      </c>
      <c r="C106">
        <f t="shared" si="18"/>
        <v>2021</v>
      </c>
      <c r="D106" s="6">
        <f>'Monthly Data'!AE106</f>
        <v>2585062.2845092253</v>
      </c>
      <c r="E106" s="7">
        <f t="shared" ca="1" si="29"/>
        <v>56.61999999999999</v>
      </c>
      <c r="F106" s="7">
        <f t="shared" ca="1" si="29"/>
        <v>20.560000000000002</v>
      </c>
      <c r="G106">
        <f>'Monthly Data'!DJ106</f>
        <v>30</v>
      </c>
      <c r="H106">
        <f>'Monthly Data'!HB106</f>
        <v>57</v>
      </c>
      <c r="I106">
        <f>'Monthly Data'!DG106</f>
        <v>0</v>
      </c>
      <c r="J106">
        <f>'Monthly Data'!DN106</f>
        <v>0.75</v>
      </c>
      <c r="L106" s="6">
        <f t="shared" si="30"/>
        <v>-1202765.1386973499</v>
      </c>
      <c r="M106" s="6">
        <f t="shared" ca="1" si="31"/>
        <v>114375.93795602565</v>
      </c>
      <c r="N106" s="6">
        <f t="shared" ca="1" si="32"/>
        <v>106811.94358900355</v>
      </c>
      <c r="O106" s="6">
        <f t="shared" si="33"/>
        <v>3372906.3343892698</v>
      </c>
      <c r="P106" s="6">
        <f t="shared" si="24"/>
        <v>134886.84988865387</v>
      </c>
      <c r="Q106" s="6">
        <f t="shared" si="25"/>
        <v>0</v>
      </c>
      <c r="R106" s="6">
        <f t="shared" si="26"/>
        <v>130702.02789207824</v>
      </c>
      <c r="S106" s="6">
        <f t="shared" ca="1" si="27"/>
        <v>2656917.9550176812</v>
      </c>
    </row>
    <row r="107" spans="1:19" x14ac:dyDescent="0.25">
      <c r="A107" s="208">
        <v>44470</v>
      </c>
      <c r="B107">
        <f t="shared" si="17"/>
        <v>10</v>
      </c>
      <c r="C107">
        <f t="shared" si="18"/>
        <v>2021</v>
      </c>
      <c r="D107" s="6">
        <f>'Monthly Data'!AE107</f>
        <v>2821908.5645092358</v>
      </c>
      <c r="E107" s="7">
        <f t="shared" ca="1" si="29"/>
        <v>272.00200000000001</v>
      </c>
      <c r="F107" s="7">
        <f t="shared" ca="1" si="29"/>
        <v>1.4</v>
      </c>
      <c r="G107">
        <f>'Monthly Data'!DJ107</f>
        <v>31</v>
      </c>
      <c r="H107">
        <f>'Monthly Data'!HB107</f>
        <v>58</v>
      </c>
      <c r="I107">
        <f>'Monthly Data'!DG107</f>
        <v>0</v>
      </c>
      <c r="J107">
        <f>'Monthly Data'!DN107</f>
        <v>0.75</v>
      </c>
      <c r="L107" s="6">
        <f t="shared" si="30"/>
        <v>-1202765.1386973499</v>
      </c>
      <c r="M107" s="6">
        <f t="shared" ca="1" si="31"/>
        <v>549461.03631075413</v>
      </c>
      <c r="N107" s="6">
        <f t="shared" ca="1" si="32"/>
        <v>7273.1868202628866</v>
      </c>
      <c r="O107" s="6">
        <f t="shared" si="33"/>
        <v>3485336.5455355789</v>
      </c>
      <c r="P107" s="6">
        <f t="shared" si="24"/>
        <v>137253.28585161272</v>
      </c>
      <c r="Q107" s="6">
        <f t="shared" si="25"/>
        <v>0</v>
      </c>
      <c r="R107" s="6">
        <f t="shared" si="26"/>
        <v>130702.02789207824</v>
      </c>
      <c r="S107" s="6">
        <f t="shared" ca="1" si="27"/>
        <v>3107260.9437129367</v>
      </c>
    </row>
    <row r="108" spans="1:19" x14ac:dyDescent="0.25">
      <c r="A108" s="208">
        <v>44501</v>
      </c>
      <c r="B108">
        <f t="shared" si="17"/>
        <v>11</v>
      </c>
      <c r="C108">
        <f t="shared" si="18"/>
        <v>2021</v>
      </c>
      <c r="D108" s="6">
        <f>'Monthly Data'!AE108</f>
        <v>3289645.8445092291</v>
      </c>
      <c r="E108" s="7">
        <f t="shared" ca="1" si="29"/>
        <v>539.76</v>
      </c>
      <c r="F108" s="7">
        <f t="shared" ca="1" si="29"/>
        <v>0</v>
      </c>
      <c r="G108">
        <f>'Monthly Data'!DJ108</f>
        <v>30</v>
      </c>
      <c r="H108">
        <f>'Monthly Data'!HB108</f>
        <v>59</v>
      </c>
      <c r="I108">
        <f>'Monthly Data'!DG108</f>
        <v>0</v>
      </c>
      <c r="J108">
        <f>'Monthly Data'!DN108</f>
        <v>0.75</v>
      </c>
      <c r="L108" s="6">
        <f t="shared" si="30"/>
        <v>-1202765.1386973499</v>
      </c>
      <c r="M108" s="6">
        <f t="shared" ca="1" si="31"/>
        <v>1090348.9274310211</v>
      </c>
      <c r="N108" s="6">
        <f t="shared" ca="1" si="32"/>
        <v>0</v>
      </c>
      <c r="O108" s="6">
        <f t="shared" si="33"/>
        <v>3372906.3343892698</v>
      </c>
      <c r="P108" s="6">
        <f t="shared" si="24"/>
        <v>139619.72181457156</v>
      </c>
      <c r="Q108" s="6">
        <f t="shared" si="25"/>
        <v>0</v>
      </c>
      <c r="R108" s="6">
        <f t="shared" si="26"/>
        <v>130702.02789207824</v>
      </c>
      <c r="S108" s="6">
        <f t="shared" ca="1" si="27"/>
        <v>3530811.8728295905</v>
      </c>
    </row>
    <row r="109" spans="1:19" x14ac:dyDescent="0.25">
      <c r="A109" s="208">
        <v>44531</v>
      </c>
      <c r="B109">
        <f t="shared" si="17"/>
        <v>12</v>
      </c>
      <c r="C109">
        <f t="shared" si="18"/>
        <v>2021</v>
      </c>
      <c r="D109" s="6">
        <f>'Monthly Data'!AE109</f>
        <v>4224541.4845092343</v>
      </c>
      <c r="E109" s="7">
        <f t="shared" ca="1" si="29"/>
        <v>820.75</v>
      </c>
      <c r="F109" s="7">
        <f t="shared" ca="1" si="29"/>
        <v>0</v>
      </c>
      <c r="G109">
        <f>'Monthly Data'!DJ109</f>
        <v>31</v>
      </c>
      <c r="H109">
        <f>'Monthly Data'!HB109</f>
        <v>60</v>
      </c>
      <c r="I109">
        <f>'Monthly Data'!DG109</f>
        <v>0</v>
      </c>
      <c r="J109">
        <f>'Monthly Data'!DN109</f>
        <v>0.75</v>
      </c>
      <c r="K109" t="str">
        <f>'TB Res Normalized Monthly'!L109</f>
        <v>COVID</v>
      </c>
      <c r="L109" s="6">
        <f t="shared" si="30"/>
        <v>-1202765.1386973499</v>
      </c>
      <c r="M109" s="6">
        <f t="shared" ca="1" si="31"/>
        <v>1657966.2853657377</v>
      </c>
      <c r="N109" s="6">
        <f t="shared" ca="1" si="32"/>
        <v>0</v>
      </c>
      <c r="O109" s="6">
        <f t="shared" si="33"/>
        <v>3485336.5455355789</v>
      </c>
      <c r="P109" s="6">
        <f t="shared" si="24"/>
        <v>141986.15777753037</v>
      </c>
      <c r="Q109" s="6">
        <f t="shared" si="25"/>
        <v>0</v>
      </c>
      <c r="R109" s="6">
        <f t="shared" si="26"/>
        <v>130702.02789207824</v>
      </c>
      <c r="S109" s="6">
        <f t="shared" ca="1" si="27"/>
        <v>4213225.8778735753</v>
      </c>
    </row>
    <row r="110" spans="1:19" x14ac:dyDescent="0.25">
      <c r="A110" s="208">
        <v>44562</v>
      </c>
      <c r="B110">
        <f t="shared" si="17"/>
        <v>1</v>
      </c>
      <c r="C110">
        <f t="shared" si="18"/>
        <v>2022</v>
      </c>
      <c r="D110" s="6">
        <f>'Monthly Data'!AE110</f>
        <v>4907797.5022235429</v>
      </c>
      <c r="E110" s="7">
        <f t="shared" ca="1" si="29"/>
        <v>915.08000000000015</v>
      </c>
      <c r="F110" s="7">
        <f t="shared" ca="1" si="29"/>
        <v>0</v>
      </c>
      <c r="G110">
        <f>'Monthly Data'!DJ110</f>
        <v>31</v>
      </c>
      <c r="H110">
        <f>'Monthly Data'!HB110</f>
        <v>61</v>
      </c>
      <c r="I110">
        <f>'Monthly Data'!DG110</f>
        <v>0</v>
      </c>
      <c r="J110">
        <f>'Monthly Data'!DN110</f>
        <v>0.5</v>
      </c>
      <c r="K110">
        <f>'TB Res Normalized Monthly'!L110</f>
        <v>0.5</v>
      </c>
      <c r="L110" s="6">
        <f t="shared" si="30"/>
        <v>-1202765.1386973499</v>
      </c>
      <c r="M110" s="6">
        <f t="shared" ca="1" si="31"/>
        <v>1848518.7796679616</v>
      </c>
      <c r="N110" s="6">
        <f t="shared" ca="1" si="32"/>
        <v>0</v>
      </c>
      <c r="O110" s="6">
        <f t="shared" si="33"/>
        <v>3485336.5455355789</v>
      </c>
      <c r="P110" s="6">
        <f t="shared" si="24"/>
        <v>144352.59374048922</v>
      </c>
      <c r="Q110" s="6">
        <f t="shared" si="25"/>
        <v>0</v>
      </c>
      <c r="R110" s="6">
        <f t="shared" si="26"/>
        <v>87134.685261385501</v>
      </c>
      <c r="S110" s="6">
        <f t="shared" ca="1" si="27"/>
        <v>4362577.4655080652</v>
      </c>
    </row>
    <row r="111" spans="1:19" x14ac:dyDescent="0.25">
      <c r="A111" s="208">
        <v>44593</v>
      </c>
      <c r="B111">
        <f t="shared" si="17"/>
        <v>2</v>
      </c>
      <c r="C111">
        <f t="shared" si="18"/>
        <v>2022</v>
      </c>
      <c r="D111" s="6">
        <f>'Monthly Data'!AE111</f>
        <v>4249532.6222235486</v>
      </c>
      <c r="E111" s="7">
        <f t="shared" ca="1" si="29"/>
        <v>835.30999999999983</v>
      </c>
      <c r="F111" s="7">
        <f t="shared" ca="1" si="29"/>
        <v>0</v>
      </c>
      <c r="G111">
        <f>'Monthly Data'!DJ111</f>
        <v>28</v>
      </c>
      <c r="H111">
        <f>'Monthly Data'!HB111</f>
        <v>62</v>
      </c>
      <c r="I111">
        <f>'Monthly Data'!DG111</f>
        <v>0</v>
      </c>
      <c r="J111">
        <f>'Monthly Data'!DN111</f>
        <v>0.5</v>
      </c>
      <c r="K111">
        <f>'TB Res Normalized Monthly'!L111</f>
        <v>0.5</v>
      </c>
      <c r="L111" s="6">
        <f t="shared" si="30"/>
        <v>-1202765.1386973499</v>
      </c>
      <c r="M111" s="6">
        <f t="shared" ca="1" si="31"/>
        <v>1687378.3951615645</v>
      </c>
      <c r="N111" s="6">
        <f t="shared" ca="1" si="32"/>
        <v>0</v>
      </c>
      <c r="O111" s="6">
        <f t="shared" si="33"/>
        <v>3148045.9120966517</v>
      </c>
      <c r="P111" s="6">
        <f t="shared" si="24"/>
        <v>146719.02970344806</v>
      </c>
      <c r="Q111" s="6">
        <f t="shared" si="25"/>
        <v>0</v>
      </c>
      <c r="R111" s="6">
        <f t="shared" si="26"/>
        <v>87134.685261385501</v>
      </c>
      <c r="S111" s="6">
        <f t="shared" ca="1" si="27"/>
        <v>3866512.8835256998</v>
      </c>
    </row>
    <row r="112" spans="1:19" x14ac:dyDescent="0.25">
      <c r="A112" s="208">
        <v>44621</v>
      </c>
      <c r="B112">
        <f t="shared" si="17"/>
        <v>3</v>
      </c>
      <c r="C112">
        <f t="shared" si="18"/>
        <v>2022</v>
      </c>
      <c r="D112" s="6">
        <f>'Monthly Data'!AE112</f>
        <v>3787876.842223546</v>
      </c>
      <c r="E112" s="7">
        <f t="shared" ca="1" si="29"/>
        <v>598.6</v>
      </c>
      <c r="F112" s="7">
        <f t="shared" ca="1" si="29"/>
        <v>0</v>
      </c>
      <c r="G112">
        <f>'Monthly Data'!DJ112</f>
        <v>31</v>
      </c>
      <c r="H112">
        <f>'Monthly Data'!HB112</f>
        <v>63</v>
      </c>
      <c r="I112">
        <f>'Monthly Data'!DG112</f>
        <v>1</v>
      </c>
      <c r="J112">
        <f>'Monthly Data'!DN112</f>
        <v>0.5</v>
      </c>
      <c r="K112">
        <f>'TB Res Normalized Monthly'!L112</f>
        <v>0.5</v>
      </c>
      <c r="L112" s="6">
        <f t="shared" si="30"/>
        <v>-1202765.1386973499</v>
      </c>
      <c r="M112" s="6">
        <f t="shared" ca="1" si="31"/>
        <v>1209209.4041059162</v>
      </c>
      <c r="N112" s="6">
        <f t="shared" ca="1" si="32"/>
        <v>0</v>
      </c>
      <c r="O112" s="6">
        <f t="shared" si="33"/>
        <v>3485336.5455355789</v>
      </c>
      <c r="P112" s="6">
        <f t="shared" si="24"/>
        <v>149085.4656664069</v>
      </c>
      <c r="Q112" s="6">
        <f t="shared" si="25"/>
        <v>-125563.58673689001</v>
      </c>
      <c r="R112" s="6">
        <f t="shared" si="26"/>
        <v>87134.685261385501</v>
      </c>
      <c r="S112" s="6">
        <f t="shared" ca="1" si="27"/>
        <v>3602437.3751350474</v>
      </c>
    </row>
    <row r="113" spans="1:23" x14ac:dyDescent="0.25">
      <c r="A113" s="208">
        <v>44652</v>
      </c>
      <c r="B113">
        <f t="shared" si="17"/>
        <v>4</v>
      </c>
      <c r="C113">
        <f t="shared" si="18"/>
        <v>2022</v>
      </c>
      <c r="D113" s="6">
        <f>'Monthly Data'!AE113</f>
        <v>3190954.5722235506</v>
      </c>
      <c r="E113" s="7">
        <f t="shared" ca="1" si="29"/>
        <v>372.89</v>
      </c>
      <c r="F113" s="7">
        <f t="shared" ca="1" si="29"/>
        <v>0</v>
      </c>
      <c r="G113">
        <f>'Monthly Data'!DJ113</f>
        <v>30</v>
      </c>
      <c r="H113">
        <f>'Monthly Data'!HB113</f>
        <v>64</v>
      </c>
      <c r="I113">
        <f>'Monthly Data'!DG113</f>
        <v>1</v>
      </c>
      <c r="J113">
        <f>'Monthly Data'!DN113</f>
        <v>0.5</v>
      </c>
      <c r="K113">
        <f>'TB Res Normalized Monthly'!L113</f>
        <v>0.5</v>
      </c>
      <c r="L113" s="6">
        <f t="shared" si="30"/>
        <v>-1202765.1386973499</v>
      </c>
      <c r="M113" s="6">
        <f t="shared" ca="1" si="31"/>
        <v>753261.1003960158</v>
      </c>
      <c r="N113" s="6">
        <f t="shared" ca="1" si="32"/>
        <v>0</v>
      </c>
      <c r="O113" s="6">
        <f t="shared" si="33"/>
        <v>3372906.3343892698</v>
      </c>
      <c r="P113" s="6">
        <f t="shared" si="24"/>
        <v>151451.90162936575</v>
      </c>
      <c r="Q113" s="6">
        <f t="shared" si="25"/>
        <v>-125563.58673689001</v>
      </c>
      <c r="R113" s="6">
        <f t="shared" si="26"/>
        <v>87134.685261385501</v>
      </c>
      <c r="S113" s="6">
        <f t="shared" ca="1" si="27"/>
        <v>3036425.296241797</v>
      </c>
    </row>
    <row r="114" spans="1:23" x14ac:dyDescent="0.25">
      <c r="A114" s="208">
        <v>44682</v>
      </c>
      <c r="B114">
        <f t="shared" si="17"/>
        <v>5</v>
      </c>
      <c r="C114">
        <f t="shared" si="18"/>
        <v>2022</v>
      </c>
      <c r="D114" s="6">
        <f>'Monthly Data'!AE114</f>
        <v>2860249.7422235506</v>
      </c>
      <c r="E114" s="7">
        <f t="shared" ref="E114:F133" ca="1" si="34">E102</f>
        <v>124.32399999999998</v>
      </c>
      <c r="F114" s="7">
        <f t="shared" ca="1" si="34"/>
        <v>16.880000000000003</v>
      </c>
      <c r="G114">
        <f>'Monthly Data'!DJ114</f>
        <v>31</v>
      </c>
      <c r="H114">
        <f>'Monthly Data'!HB114</f>
        <v>65</v>
      </c>
      <c r="I114">
        <f>'Monthly Data'!DG114</f>
        <v>1</v>
      </c>
      <c r="J114">
        <f>'Monthly Data'!DN114</f>
        <v>0.5</v>
      </c>
      <c r="K114">
        <f>'TB Res Normalized Monthly'!L114</f>
        <v>0.5</v>
      </c>
      <c r="L114" s="6">
        <f t="shared" si="30"/>
        <v>-1202765.1386973499</v>
      </c>
      <c r="M114" s="6">
        <f t="shared" ca="1" si="31"/>
        <v>251142.24850662192</v>
      </c>
      <c r="N114" s="6">
        <f t="shared" ca="1" si="32"/>
        <v>87693.852518598258</v>
      </c>
      <c r="O114" s="6">
        <f t="shared" si="33"/>
        <v>3485336.5455355789</v>
      </c>
      <c r="P114" s="6">
        <f t="shared" si="24"/>
        <v>153818.33759232459</v>
      </c>
      <c r="Q114" s="6">
        <f t="shared" si="25"/>
        <v>-125563.58673689001</v>
      </c>
      <c r="R114" s="6">
        <f t="shared" si="26"/>
        <v>87134.685261385501</v>
      </c>
      <c r="S114" s="6">
        <f t="shared" ca="1" si="27"/>
        <v>2736796.9439802691</v>
      </c>
    </row>
    <row r="115" spans="1:23" x14ac:dyDescent="0.25">
      <c r="A115" s="208">
        <v>44713</v>
      </c>
      <c r="B115">
        <f t="shared" si="17"/>
        <v>6</v>
      </c>
      <c r="C115">
        <f t="shared" si="18"/>
        <v>2022</v>
      </c>
      <c r="D115" s="6">
        <f>'Monthly Data'!AE115</f>
        <v>2810289.8822235418</v>
      </c>
      <c r="E115" s="7">
        <f t="shared" ca="1" si="34"/>
        <v>10.96</v>
      </c>
      <c r="F115" s="7">
        <f t="shared" ca="1" si="34"/>
        <v>69.847999999999999</v>
      </c>
      <c r="G115">
        <f>'Monthly Data'!DJ115</f>
        <v>30</v>
      </c>
      <c r="H115">
        <f>'Monthly Data'!HB115</f>
        <v>66</v>
      </c>
      <c r="I115">
        <f>'Monthly Data'!DG115</f>
        <v>0</v>
      </c>
      <c r="J115">
        <f>'Monthly Data'!DN115</f>
        <v>0.5</v>
      </c>
      <c r="K115">
        <f>'TB Res Normalized Monthly'!L115</f>
        <v>0.5</v>
      </c>
      <c r="L115" s="6">
        <f t="shared" si="30"/>
        <v>-1202765.1386973499</v>
      </c>
      <c r="M115" s="6">
        <f t="shared" ca="1" si="31"/>
        <v>22139.884846309458</v>
      </c>
      <c r="N115" s="6">
        <f t="shared" ca="1" si="32"/>
        <v>362869.68072980153</v>
      </c>
      <c r="O115" s="6">
        <f t="shared" si="33"/>
        <v>3372906.3343892698</v>
      </c>
      <c r="P115" s="6">
        <f t="shared" si="24"/>
        <v>156184.77355528343</v>
      </c>
      <c r="Q115" s="6">
        <f t="shared" si="25"/>
        <v>0</v>
      </c>
      <c r="R115" s="6">
        <f t="shared" si="26"/>
        <v>87134.685261385501</v>
      </c>
      <c r="S115" s="6">
        <f t="shared" ca="1" si="27"/>
        <v>2798470.2200846998</v>
      </c>
    </row>
    <row r="116" spans="1:23" x14ac:dyDescent="0.25">
      <c r="A116" s="208">
        <v>44743</v>
      </c>
      <c r="B116">
        <f t="shared" si="17"/>
        <v>7</v>
      </c>
      <c r="C116">
        <f t="shared" si="18"/>
        <v>2022</v>
      </c>
      <c r="D116" s="6">
        <f>'Monthly Data'!AE116</f>
        <v>3245760.4022235544</v>
      </c>
      <c r="E116" s="7">
        <f t="shared" ca="1" si="34"/>
        <v>1.0799999999999998</v>
      </c>
      <c r="F116" s="7">
        <f t="shared" ca="1" si="34"/>
        <v>130.23999999999998</v>
      </c>
      <c r="G116">
        <f>'Monthly Data'!DJ116</f>
        <v>31</v>
      </c>
      <c r="H116">
        <f>'Monthly Data'!HB116</f>
        <v>67</v>
      </c>
      <c r="I116">
        <f>'Monthly Data'!DG116</f>
        <v>0</v>
      </c>
      <c r="J116">
        <f>'Monthly Data'!DN116</f>
        <v>0.5</v>
      </c>
      <c r="K116">
        <f>'TB Res Normalized Monthly'!L116</f>
        <v>0.5</v>
      </c>
      <c r="L116" s="6">
        <f t="shared" si="30"/>
        <v>-1202765.1386973499</v>
      </c>
      <c r="M116" s="6">
        <f t="shared" ca="1" si="31"/>
        <v>2181.6674848553112</v>
      </c>
      <c r="N116" s="6">
        <f t="shared" ca="1" si="32"/>
        <v>676614.17962217028</v>
      </c>
      <c r="O116" s="6">
        <f t="shared" si="33"/>
        <v>3485336.5455355789</v>
      </c>
      <c r="P116" s="6">
        <f t="shared" si="24"/>
        <v>158551.20951824228</v>
      </c>
      <c r="Q116" s="6">
        <f t="shared" si="25"/>
        <v>0</v>
      </c>
      <c r="R116" s="6">
        <f t="shared" si="26"/>
        <v>87134.685261385501</v>
      </c>
      <c r="S116" s="6">
        <f t="shared" ca="1" si="27"/>
        <v>3207053.1487248824</v>
      </c>
    </row>
    <row r="117" spans="1:23" x14ac:dyDescent="0.25">
      <c r="A117" s="208">
        <v>44774</v>
      </c>
      <c r="B117">
        <f t="shared" si="17"/>
        <v>8</v>
      </c>
      <c r="C117">
        <f t="shared" si="18"/>
        <v>2022</v>
      </c>
      <c r="D117" s="6">
        <f>'Monthly Data'!AE117</f>
        <v>3206660.6122235437</v>
      </c>
      <c r="E117" s="7">
        <f t="shared" ca="1" si="34"/>
        <v>2.57</v>
      </c>
      <c r="F117" s="7">
        <f t="shared" ca="1" si="34"/>
        <v>101.20500000000001</v>
      </c>
      <c r="G117">
        <f>'Monthly Data'!DJ117</f>
        <v>31</v>
      </c>
      <c r="H117">
        <f>'Monthly Data'!HB117</f>
        <v>68</v>
      </c>
      <c r="I117">
        <f>'Monthly Data'!DG117</f>
        <v>0</v>
      </c>
      <c r="J117">
        <f>'Monthly Data'!DN117</f>
        <v>0.5</v>
      </c>
      <c r="K117">
        <f>'TB Res Normalized Monthly'!L117</f>
        <v>0.5</v>
      </c>
      <c r="L117" s="6">
        <f t="shared" si="30"/>
        <v>-1202765.1386973499</v>
      </c>
      <c r="M117" s="6">
        <f t="shared" ca="1" si="31"/>
        <v>5191.5605889612498</v>
      </c>
      <c r="N117" s="6">
        <f t="shared" ca="1" si="32"/>
        <v>525773.48010336119</v>
      </c>
      <c r="O117" s="6">
        <f t="shared" si="33"/>
        <v>3485336.5455355789</v>
      </c>
      <c r="P117" s="6">
        <f t="shared" si="24"/>
        <v>160917.64548120112</v>
      </c>
      <c r="Q117" s="6">
        <f t="shared" si="25"/>
        <v>0</v>
      </c>
      <c r="R117" s="6">
        <f t="shared" si="26"/>
        <v>87134.685261385501</v>
      </c>
      <c r="S117" s="6">
        <f t="shared" ca="1" si="27"/>
        <v>3061588.7782731382</v>
      </c>
    </row>
    <row r="118" spans="1:23" x14ac:dyDescent="0.25">
      <c r="A118" s="208">
        <v>44805</v>
      </c>
      <c r="B118">
        <f t="shared" ref="B118:B124" si="35">MONTH(A118)</f>
        <v>9</v>
      </c>
      <c r="C118">
        <f t="shared" ref="C118:C124" si="36">YEAR(A118)</f>
        <v>2022</v>
      </c>
      <c r="D118" s="6">
        <f>'Monthly Data'!AE118</f>
        <v>2708906.0722235478</v>
      </c>
      <c r="E118" s="7">
        <f t="shared" ca="1" si="34"/>
        <v>56.61999999999999</v>
      </c>
      <c r="F118" s="7">
        <f t="shared" ca="1" si="34"/>
        <v>20.560000000000002</v>
      </c>
      <c r="G118">
        <f>'Monthly Data'!DJ118</f>
        <v>30</v>
      </c>
      <c r="H118">
        <f>'Monthly Data'!HB118</f>
        <v>69</v>
      </c>
      <c r="I118">
        <f>'Monthly Data'!DG118</f>
        <v>0</v>
      </c>
      <c r="J118">
        <f>'Monthly Data'!DN118</f>
        <v>0.5</v>
      </c>
      <c r="K118">
        <f>'TB Res Normalized Monthly'!L118</f>
        <v>0.5</v>
      </c>
      <c r="L118" s="6">
        <f t="shared" si="30"/>
        <v>-1202765.1386973499</v>
      </c>
      <c r="M118" s="6">
        <f t="shared" ca="1" si="31"/>
        <v>114375.93795602565</v>
      </c>
      <c r="N118" s="6">
        <f t="shared" ca="1" si="32"/>
        <v>106811.94358900355</v>
      </c>
      <c r="O118" s="6">
        <f t="shared" si="33"/>
        <v>3372906.3343892698</v>
      </c>
      <c r="P118" s="6">
        <f t="shared" si="24"/>
        <v>163284.08144415994</v>
      </c>
      <c r="Q118" s="6">
        <f t="shared" si="25"/>
        <v>0</v>
      </c>
      <c r="R118" s="6">
        <f t="shared" si="26"/>
        <v>87134.685261385501</v>
      </c>
      <c r="S118" s="6">
        <f t="shared" ca="1" si="27"/>
        <v>2641747.8439424946</v>
      </c>
    </row>
    <row r="119" spans="1:23" x14ac:dyDescent="0.25">
      <c r="A119" s="208">
        <v>44835</v>
      </c>
      <c r="B119">
        <f t="shared" si="35"/>
        <v>10</v>
      </c>
      <c r="C119">
        <f t="shared" si="36"/>
        <v>2022</v>
      </c>
      <c r="D119" s="6">
        <f>'Monthly Data'!AE119</f>
        <v>2838014.0922235609</v>
      </c>
      <c r="E119" s="7">
        <f t="shared" ca="1" si="34"/>
        <v>272.00200000000001</v>
      </c>
      <c r="F119" s="7">
        <f t="shared" ca="1" si="34"/>
        <v>1.4</v>
      </c>
      <c r="G119">
        <f>'Monthly Data'!DJ119</f>
        <v>31</v>
      </c>
      <c r="H119">
        <f>'Monthly Data'!HB119</f>
        <v>70</v>
      </c>
      <c r="I119">
        <f>'Monthly Data'!DG119</f>
        <v>0</v>
      </c>
      <c r="J119">
        <f>'Monthly Data'!DN119</f>
        <v>0.5</v>
      </c>
      <c r="K119">
        <f>'TB Res Normalized Monthly'!L119</f>
        <v>0.5</v>
      </c>
      <c r="L119" s="6">
        <f t="shared" si="30"/>
        <v>-1202765.1386973499</v>
      </c>
      <c r="M119" s="6">
        <f t="shared" ca="1" si="31"/>
        <v>549461.03631075413</v>
      </c>
      <c r="N119" s="6">
        <f t="shared" ca="1" si="32"/>
        <v>7273.1868202628866</v>
      </c>
      <c r="O119" s="6">
        <f t="shared" si="33"/>
        <v>3485336.5455355789</v>
      </c>
      <c r="P119" s="6">
        <f t="shared" si="24"/>
        <v>165650.51740711878</v>
      </c>
      <c r="Q119" s="6">
        <f t="shared" si="25"/>
        <v>0</v>
      </c>
      <c r="R119" s="6">
        <f t="shared" si="26"/>
        <v>87134.685261385501</v>
      </c>
      <c r="S119" s="6">
        <f t="shared" ca="1" si="27"/>
        <v>3092090.8326377501</v>
      </c>
    </row>
    <row r="120" spans="1:23" x14ac:dyDescent="0.25">
      <c r="A120" s="208">
        <v>44866</v>
      </c>
      <c r="B120">
        <f t="shared" si="35"/>
        <v>11</v>
      </c>
      <c r="C120">
        <f t="shared" si="36"/>
        <v>2022</v>
      </c>
      <c r="D120" s="6">
        <f>'Monthly Data'!AE120</f>
        <v>3315201.4722235468</v>
      </c>
      <c r="E120" s="7">
        <f t="shared" ca="1" si="34"/>
        <v>539.76</v>
      </c>
      <c r="F120" s="7">
        <f t="shared" ca="1" si="34"/>
        <v>0</v>
      </c>
      <c r="G120">
        <f>'Monthly Data'!DJ120</f>
        <v>30</v>
      </c>
      <c r="H120">
        <f>'Monthly Data'!HB120</f>
        <v>71</v>
      </c>
      <c r="I120">
        <f>'Monthly Data'!DG120</f>
        <v>0</v>
      </c>
      <c r="J120">
        <f>'Monthly Data'!DN120</f>
        <v>0.5</v>
      </c>
      <c r="K120">
        <f>'TB Res Normalized Monthly'!L120</f>
        <v>0.5</v>
      </c>
      <c r="L120" s="6">
        <f t="shared" si="30"/>
        <v>-1202765.1386973499</v>
      </c>
      <c r="M120" s="6">
        <f t="shared" ca="1" si="31"/>
        <v>1090348.9274310211</v>
      </c>
      <c r="N120" s="6">
        <f t="shared" ca="1" si="32"/>
        <v>0</v>
      </c>
      <c r="O120" s="6">
        <f t="shared" si="33"/>
        <v>3372906.3343892698</v>
      </c>
      <c r="P120" s="6">
        <f t="shared" si="24"/>
        <v>168016.95337007762</v>
      </c>
      <c r="Q120" s="6">
        <f t="shared" si="25"/>
        <v>0</v>
      </c>
      <c r="R120" s="6">
        <f t="shared" si="26"/>
        <v>87134.685261385501</v>
      </c>
      <c r="S120" s="6">
        <f t="shared" ca="1" si="27"/>
        <v>3515641.7617544038</v>
      </c>
    </row>
    <row r="121" spans="1:23" x14ac:dyDescent="0.25">
      <c r="A121" s="208">
        <v>44896</v>
      </c>
      <c r="B121">
        <f t="shared" si="35"/>
        <v>12</v>
      </c>
      <c r="C121">
        <f t="shared" si="36"/>
        <v>2022</v>
      </c>
      <c r="D121" s="6">
        <f>'Monthly Data'!AE121</f>
        <v>4121434.6422235542</v>
      </c>
      <c r="E121" s="7">
        <f t="shared" ca="1" si="34"/>
        <v>820.75</v>
      </c>
      <c r="F121" s="7">
        <f t="shared" ca="1" si="34"/>
        <v>0</v>
      </c>
      <c r="G121">
        <f>'Monthly Data'!DJ121</f>
        <v>31</v>
      </c>
      <c r="H121">
        <f>'Monthly Data'!HB121</f>
        <v>72</v>
      </c>
      <c r="I121">
        <f>'Monthly Data'!DG121</f>
        <v>0</v>
      </c>
      <c r="J121">
        <f>'Monthly Data'!DN121</f>
        <v>0.5</v>
      </c>
      <c r="K121">
        <f>'TB Res Normalized Monthly'!L121</f>
        <v>0.5</v>
      </c>
      <c r="L121" s="6">
        <f t="shared" si="30"/>
        <v>-1202765.1386973499</v>
      </c>
      <c r="M121" s="6">
        <f t="shared" ca="1" si="31"/>
        <v>1657966.2853657377</v>
      </c>
      <c r="N121" s="6">
        <f t="shared" ca="1" si="32"/>
        <v>0</v>
      </c>
      <c r="O121" s="6">
        <f t="shared" si="33"/>
        <v>3485336.5455355789</v>
      </c>
      <c r="P121" s="6">
        <f t="shared" si="24"/>
        <v>170383.38933303647</v>
      </c>
      <c r="Q121" s="6">
        <f t="shared" si="25"/>
        <v>0</v>
      </c>
      <c r="R121" s="6">
        <f t="shared" si="26"/>
        <v>87134.685261385501</v>
      </c>
      <c r="S121" s="6">
        <f t="shared" ca="1" si="27"/>
        <v>4198055.7667983882</v>
      </c>
    </row>
    <row r="122" spans="1:23" x14ac:dyDescent="0.25">
      <c r="A122" s="208">
        <v>44927</v>
      </c>
      <c r="B122">
        <f t="shared" si="35"/>
        <v>1</v>
      </c>
      <c r="C122">
        <f t="shared" si="36"/>
        <v>2023</v>
      </c>
      <c r="D122" s="6"/>
      <c r="E122" s="7">
        <f t="shared" ca="1" si="34"/>
        <v>915.08000000000015</v>
      </c>
      <c r="F122" s="7">
        <f t="shared" ca="1" si="34"/>
        <v>0</v>
      </c>
      <c r="G122">
        <f>G74</f>
        <v>31</v>
      </c>
      <c r="H122">
        <f>H121+1</f>
        <v>73</v>
      </c>
      <c r="I122">
        <f>I110</f>
        <v>0</v>
      </c>
      <c r="J122">
        <f>J121*K122</f>
        <v>0.25</v>
      </c>
      <c r="K122">
        <f>'TB Res Normalized Monthly'!L122</f>
        <v>0.5</v>
      </c>
      <c r="L122" s="6">
        <f t="shared" si="30"/>
        <v>-1202765.1386973499</v>
      </c>
      <c r="M122" s="6">
        <f t="shared" ca="1" si="31"/>
        <v>1848518.7796679616</v>
      </c>
      <c r="N122" s="6">
        <f t="shared" ca="1" si="32"/>
        <v>0</v>
      </c>
      <c r="O122" s="6">
        <f t="shared" si="33"/>
        <v>3485336.5455355789</v>
      </c>
      <c r="P122" s="6">
        <f t="shared" si="24"/>
        <v>172749.82529599531</v>
      </c>
      <c r="Q122" s="6">
        <f t="shared" si="25"/>
        <v>0</v>
      </c>
      <c r="R122" s="6">
        <f t="shared" si="26"/>
        <v>43567.34263069275</v>
      </c>
      <c r="S122" s="6">
        <f t="shared" ca="1" si="27"/>
        <v>4347407.3544328781</v>
      </c>
    </row>
    <row r="123" spans="1:23" x14ac:dyDescent="0.25">
      <c r="A123" s="208">
        <v>44958</v>
      </c>
      <c r="B123">
        <f t="shared" si="35"/>
        <v>2</v>
      </c>
      <c r="C123">
        <f t="shared" si="36"/>
        <v>2023</v>
      </c>
      <c r="D123" s="6"/>
      <c r="E123" s="7">
        <f t="shared" ca="1" si="34"/>
        <v>835.30999999999983</v>
      </c>
      <c r="F123" s="7">
        <f t="shared" ca="1" si="34"/>
        <v>0</v>
      </c>
      <c r="G123">
        <f t="shared" ref="G123:G145" si="37">G75</f>
        <v>28</v>
      </c>
      <c r="H123">
        <f t="shared" ref="H123:H145" si="38">H122+1</f>
        <v>74</v>
      </c>
      <c r="I123">
        <f t="shared" ref="I123:I145" si="39">I111</f>
        <v>0</v>
      </c>
      <c r="J123">
        <f>J122</f>
        <v>0.25</v>
      </c>
      <c r="K123">
        <f>'TB Res Normalized Monthly'!L123</f>
        <v>0.5</v>
      </c>
      <c r="L123" s="6">
        <f t="shared" si="30"/>
        <v>-1202765.1386973499</v>
      </c>
      <c r="M123" s="6">
        <f t="shared" ca="1" si="31"/>
        <v>1687378.3951615645</v>
      </c>
      <c r="N123" s="6">
        <f t="shared" ca="1" si="32"/>
        <v>0</v>
      </c>
      <c r="O123" s="6">
        <f t="shared" si="33"/>
        <v>3148045.9120966517</v>
      </c>
      <c r="P123" s="6">
        <f t="shared" si="24"/>
        <v>175116.26125895415</v>
      </c>
      <c r="Q123" s="6">
        <f t="shared" si="25"/>
        <v>0</v>
      </c>
      <c r="R123" s="6">
        <f t="shared" si="26"/>
        <v>43567.34263069275</v>
      </c>
      <c r="S123" s="6">
        <f t="shared" ca="1" si="27"/>
        <v>3851342.7724505132</v>
      </c>
    </row>
    <row r="124" spans="1:23" x14ac:dyDescent="0.25">
      <c r="A124" s="208">
        <v>44986</v>
      </c>
      <c r="B124">
        <f t="shared" si="35"/>
        <v>3</v>
      </c>
      <c r="C124">
        <f t="shared" si="36"/>
        <v>2023</v>
      </c>
      <c r="D124" s="6"/>
      <c r="E124" s="7">
        <f t="shared" ca="1" si="34"/>
        <v>598.6</v>
      </c>
      <c r="F124" s="7">
        <f t="shared" ca="1" si="34"/>
        <v>0</v>
      </c>
      <c r="G124">
        <f t="shared" si="37"/>
        <v>31</v>
      </c>
      <c r="H124">
        <f t="shared" si="38"/>
        <v>75</v>
      </c>
      <c r="I124">
        <f t="shared" si="39"/>
        <v>1</v>
      </c>
      <c r="J124">
        <f t="shared" ref="J124:J133" si="40">J123</f>
        <v>0.25</v>
      </c>
      <c r="K124">
        <f>'TB Res Normalized Monthly'!L124</f>
        <v>0.5</v>
      </c>
      <c r="L124" s="6">
        <f t="shared" si="30"/>
        <v>-1202765.1386973499</v>
      </c>
      <c r="M124" s="6">
        <f t="shared" ca="1" si="31"/>
        <v>1209209.4041059162</v>
      </c>
      <c r="N124" s="6">
        <f t="shared" ca="1" si="32"/>
        <v>0</v>
      </c>
      <c r="O124" s="6">
        <f t="shared" si="33"/>
        <v>3485336.5455355789</v>
      </c>
      <c r="P124" s="6">
        <f t="shared" si="24"/>
        <v>177482.697221913</v>
      </c>
      <c r="Q124" s="6">
        <f t="shared" si="25"/>
        <v>-125563.58673689001</v>
      </c>
      <c r="R124" s="6">
        <f t="shared" si="26"/>
        <v>43567.34263069275</v>
      </c>
      <c r="S124" s="6">
        <f t="shared" ca="1" si="27"/>
        <v>3587267.2640598607</v>
      </c>
    </row>
    <row r="125" spans="1:23" x14ac:dyDescent="0.25">
      <c r="A125" s="208">
        <v>45017</v>
      </c>
      <c r="B125">
        <f t="shared" ref="B125:B145" si="41">MONTH(A125)</f>
        <v>4</v>
      </c>
      <c r="C125">
        <f t="shared" ref="C125:C145" si="42">YEAR(A125)</f>
        <v>2023</v>
      </c>
      <c r="D125" s="6"/>
      <c r="E125" s="7">
        <f t="shared" ca="1" si="34"/>
        <v>372.89</v>
      </c>
      <c r="F125" s="7">
        <f t="shared" ca="1" si="34"/>
        <v>0</v>
      </c>
      <c r="G125">
        <f t="shared" si="37"/>
        <v>30</v>
      </c>
      <c r="H125">
        <f t="shared" si="38"/>
        <v>76</v>
      </c>
      <c r="I125">
        <f t="shared" si="39"/>
        <v>1</v>
      </c>
      <c r="J125">
        <f t="shared" si="40"/>
        <v>0.25</v>
      </c>
      <c r="K125">
        <f>'TB Res Normalized Monthly'!L125</f>
        <v>0.5</v>
      </c>
      <c r="L125" s="6">
        <f t="shared" si="30"/>
        <v>-1202765.1386973499</v>
      </c>
      <c r="M125" s="6">
        <f t="shared" ca="1" si="31"/>
        <v>753261.1003960158</v>
      </c>
      <c r="N125" s="6">
        <f t="shared" ca="1" si="32"/>
        <v>0</v>
      </c>
      <c r="O125" s="6">
        <f t="shared" si="33"/>
        <v>3372906.3343892698</v>
      </c>
      <c r="P125" s="6">
        <f t="shared" si="24"/>
        <v>179849.13318487181</v>
      </c>
      <c r="Q125" s="6">
        <f t="shared" si="25"/>
        <v>-125563.58673689001</v>
      </c>
      <c r="R125" s="6">
        <f t="shared" si="26"/>
        <v>43567.34263069275</v>
      </c>
      <c r="S125" s="6">
        <f t="shared" ca="1" si="27"/>
        <v>3021255.1851666099</v>
      </c>
      <c r="V125" s="6"/>
      <c r="W125" s="14"/>
    </row>
    <row r="126" spans="1:23" x14ac:dyDescent="0.25">
      <c r="A126" s="208">
        <v>45047</v>
      </c>
      <c r="B126">
        <f t="shared" si="41"/>
        <v>5</v>
      </c>
      <c r="C126">
        <f t="shared" si="42"/>
        <v>2023</v>
      </c>
      <c r="D126" s="6"/>
      <c r="E126" s="7">
        <f t="shared" ca="1" si="34"/>
        <v>124.32399999999998</v>
      </c>
      <c r="F126" s="7">
        <f t="shared" ca="1" si="34"/>
        <v>16.880000000000003</v>
      </c>
      <c r="G126">
        <f t="shared" si="37"/>
        <v>31</v>
      </c>
      <c r="H126">
        <f t="shared" si="38"/>
        <v>77</v>
      </c>
      <c r="I126">
        <f t="shared" si="39"/>
        <v>1</v>
      </c>
      <c r="J126">
        <f t="shared" si="40"/>
        <v>0.25</v>
      </c>
      <c r="K126">
        <f>'TB Res Normalized Monthly'!L126</f>
        <v>0.5</v>
      </c>
      <c r="L126" s="6">
        <f t="shared" si="30"/>
        <v>-1202765.1386973499</v>
      </c>
      <c r="M126" s="6">
        <f t="shared" ca="1" si="31"/>
        <v>251142.24850662192</v>
      </c>
      <c r="N126" s="6">
        <f t="shared" ca="1" si="32"/>
        <v>87693.852518598258</v>
      </c>
      <c r="O126" s="6">
        <f t="shared" si="33"/>
        <v>3485336.5455355789</v>
      </c>
      <c r="P126" s="6">
        <f t="shared" si="24"/>
        <v>182215.56914783065</v>
      </c>
      <c r="Q126" s="6">
        <f t="shared" si="25"/>
        <v>-125563.58673689001</v>
      </c>
      <c r="R126" s="6">
        <f t="shared" si="26"/>
        <v>43567.34263069275</v>
      </c>
      <c r="S126" s="6">
        <f t="shared" ca="1" si="27"/>
        <v>2721626.8329050825</v>
      </c>
      <c r="V126" s="6"/>
      <c r="W126" s="14"/>
    </row>
    <row r="127" spans="1:23" x14ac:dyDescent="0.25">
      <c r="A127" s="208">
        <v>45078</v>
      </c>
      <c r="B127">
        <f t="shared" si="41"/>
        <v>6</v>
      </c>
      <c r="C127">
        <f t="shared" si="42"/>
        <v>2023</v>
      </c>
      <c r="D127" s="6"/>
      <c r="E127" s="7">
        <f t="shared" ca="1" si="34"/>
        <v>10.96</v>
      </c>
      <c r="F127" s="7">
        <f t="shared" ca="1" si="34"/>
        <v>69.847999999999999</v>
      </c>
      <c r="G127">
        <f t="shared" si="37"/>
        <v>30</v>
      </c>
      <c r="H127">
        <f t="shared" si="38"/>
        <v>78</v>
      </c>
      <c r="I127">
        <f t="shared" si="39"/>
        <v>0</v>
      </c>
      <c r="J127">
        <f t="shared" si="40"/>
        <v>0.25</v>
      </c>
      <c r="K127">
        <f>'TB Res Normalized Monthly'!L127</f>
        <v>0.5</v>
      </c>
      <c r="L127" s="6">
        <f t="shared" si="30"/>
        <v>-1202765.1386973499</v>
      </c>
      <c r="M127" s="6">
        <f t="shared" ca="1" si="31"/>
        <v>22139.884846309458</v>
      </c>
      <c r="N127" s="6">
        <f t="shared" ca="1" si="32"/>
        <v>362869.68072980153</v>
      </c>
      <c r="O127" s="6">
        <f t="shared" si="33"/>
        <v>3372906.3343892698</v>
      </c>
      <c r="P127" s="6">
        <f t="shared" si="24"/>
        <v>184582.0051107895</v>
      </c>
      <c r="Q127" s="6">
        <f t="shared" si="25"/>
        <v>0</v>
      </c>
      <c r="R127" s="6">
        <f t="shared" si="26"/>
        <v>43567.34263069275</v>
      </c>
      <c r="S127" s="6">
        <f t="shared" ca="1" si="27"/>
        <v>2783300.1090095132</v>
      </c>
      <c r="V127" s="6"/>
      <c r="W127" s="14"/>
    </row>
    <row r="128" spans="1:23" x14ac:dyDescent="0.25">
      <c r="A128" s="208">
        <v>45108</v>
      </c>
      <c r="B128">
        <f t="shared" si="41"/>
        <v>7</v>
      </c>
      <c r="C128">
        <f t="shared" si="42"/>
        <v>2023</v>
      </c>
      <c r="D128" s="6"/>
      <c r="E128" s="7">
        <f t="shared" ca="1" si="34"/>
        <v>1.0799999999999998</v>
      </c>
      <c r="F128" s="7">
        <f t="shared" ca="1" si="34"/>
        <v>130.23999999999998</v>
      </c>
      <c r="G128">
        <f t="shared" si="37"/>
        <v>31</v>
      </c>
      <c r="H128">
        <f t="shared" si="38"/>
        <v>79</v>
      </c>
      <c r="I128">
        <f t="shared" si="39"/>
        <v>0</v>
      </c>
      <c r="J128">
        <f t="shared" si="40"/>
        <v>0.25</v>
      </c>
      <c r="K128">
        <f>'TB Res Normalized Monthly'!L128</f>
        <v>0.5</v>
      </c>
      <c r="L128" s="6">
        <f t="shared" si="30"/>
        <v>-1202765.1386973499</v>
      </c>
      <c r="M128" s="6">
        <f t="shared" ca="1" si="31"/>
        <v>2181.6674848553112</v>
      </c>
      <c r="N128" s="6">
        <f t="shared" ca="1" si="32"/>
        <v>676614.17962217028</v>
      </c>
      <c r="O128" s="6">
        <f t="shared" si="33"/>
        <v>3485336.5455355789</v>
      </c>
      <c r="P128" s="6">
        <f t="shared" si="24"/>
        <v>186948.44107374834</v>
      </c>
      <c r="Q128" s="6">
        <f t="shared" si="25"/>
        <v>0</v>
      </c>
      <c r="R128" s="6">
        <f t="shared" si="26"/>
        <v>43567.34263069275</v>
      </c>
      <c r="S128" s="6">
        <f t="shared" ca="1" si="27"/>
        <v>3191883.0376496958</v>
      </c>
      <c r="V128" s="6"/>
      <c r="W128" s="14"/>
    </row>
    <row r="129" spans="1:23" x14ac:dyDescent="0.25">
      <c r="A129" s="208">
        <v>45139</v>
      </c>
      <c r="B129">
        <f t="shared" si="41"/>
        <v>8</v>
      </c>
      <c r="C129">
        <f t="shared" si="42"/>
        <v>2023</v>
      </c>
      <c r="D129" s="6"/>
      <c r="E129" s="7">
        <f t="shared" ca="1" si="34"/>
        <v>2.57</v>
      </c>
      <c r="F129" s="7">
        <f t="shared" ca="1" si="34"/>
        <v>101.20500000000001</v>
      </c>
      <c r="G129">
        <f t="shared" si="37"/>
        <v>31</v>
      </c>
      <c r="H129">
        <f t="shared" si="38"/>
        <v>80</v>
      </c>
      <c r="I129">
        <f t="shared" si="39"/>
        <v>0</v>
      </c>
      <c r="J129">
        <f t="shared" si="40"/>
        <v>0.25</v>
      </c>
      <c r="K129">
        <f>'TB Res Normalized Monthly'!L129</f>
        <v>0.5</v>
      </c>
      <c r="L129" s="6">
        <f t="shared" si="30"/>
        <v>-1202765.1386973499</v>
      </c>
      <c r="M129" s="6">
        <f t="shared" ca="1" si="31"/>
        <v>5191.5605889612498</v>
      </c>
      <c r="N129" s="6">
        <f t="shared" ca="1" si="32"/>
        <v>525773.48010336119</v>
      </c>
      <c r="O129" s="6">
        <f t="shared" si="33"/>
        <v>3485336.5455355789</v>
      </c>
      <c r="P129" s="6">
        <f t="shared" si="24"/>
        <v>189314.87703670718</v>
      </c>
      <c r="Q129" s="6">
        <f t="shared" si="25"/>
        <v>0</v>
      </c>
      <c r="R129" s="6">
        <f t="shared" si="26"/>
        <v>43567.34263069275</v>
      </c>
      <c r="S129" s="6">
        <f t="shared" ca="1" si="27"/>
        <v>3046418.6671979511</v>
      </c>
      <c r="V129" s="6"/>
      <c r="W129" s="14"/>
    </row>
    <row r="130" spans="1:23" x14ac:dyDescent="0.25">
      <c r="A130" s="208">
        <v>45170</v>
      </c>
      <c r="B130">
        <f t="shared" si="41"/>
        <v>9</v>
      </c>
      <c r="C130">
        <f t="shared" si="42"/>
        <v>2023</v>
      </c>
      <c r="D130" s="6"/>
      <c r="E130" s="7">
        <f t="shared" ca="1" si="34"/>
        <v>56.61999999999999</v>
      </c>
      <c r="F130" s="7">
        <f t="shared" ca="1" si="34"/>
        <v>20.560000000000002</v>
      </c>
      <c r="G130">
        <f t="shared" si="37"/>
        <v>30</v>
      </c>
      <c r="H130">
        <f t="shared" si="38"/>
        <v>81</v>
      </c>
      <c r="I130">
        <f t="shared" si="39"/>
        <v>0</v>
      </c>
      <c r="J130">
        <f t="shared" si="40"/>
        <v>0.25</v>
      </c>
      <c r="K130">
        <f>'TB Res Normalized Monthly'!L130</f>
        <v>0.5</v>
      </c>
      <c r="L130" s="6">
        <f t="shared" ref="L130:L145" si="43">$W$9</f>
        <v>-1202765.1386973499</v>
      </c>
      <c r="M130" s="6">
        <f t="shared" ref="M130:M145" ca="1" si="44">E130*$W$10</f>
        <v>114375.93795602565</v>
      </c>
      <c r="N130" s="6">
        <f t="shared" ref="N130:N145" ca="1" si="45">F130*$W$11</f>
        <v>106811.94358900355</v>
      </c>
      <c r="O130" s="6">
        <f t="shared" ref="O130:O145" si="46">G130*$W$12</f>
        <v>3372906.3343892698</v>
      </c>
      <c r="P130" s="6">
        <f t="shared" si="24"/>
        <v>191681.31299966603</v>
      </c>
      <c r="Q130" s="6">
        <f t="shared" si="25"/>
        <v>0</v>
      </c>
      <c r="R130" s="6">
        <f t="shared" si="26"/>
        <v>43567.34263069275</v>
      </c>
      <c r="S130" s="6">
        <f t="shared" ca="1" si="27"/>
        <v>2626577.732867308</v>
      </c>
      <c r="V130" s="6"/>
      <c r="W130" s="14"/>
    </row>
    <row r="131" spans="1:23" x14ac:dyDescent="0.25">
      <c r="A131" s="208">
        <v>45200</v>
      </c>
      <c r="B131">
        <f t="shared" si="41"/>
        <v>10</v>
      </c>
      <c r="C131">
        <f t="shared" si="42"/>
        <v>2023</v>
      </c>
      <c r="D131" s="6"/>
      <c r="E131" s="7">
        <f t="shared" ca="1" si="34"/>
        <v>272.00200000000001</v>
      </c>
      <c r="F131" s="7">
        <f t="shared" ca="1" si="34"/>
        <v>1.4</v>
      </c>
      <c r="G131">
        <f t="shared" si="37"/>
        <v>31</v>
      </c>
      <c r="H131">
        <f t="shared" si="38"/>
        <v>82</v>
      </c>
      <c r="I131">
        <f t="shared" si="39"/>
        <v>0</v>
      </c>
      <c r="J131">
        <f t="shared" si="40"/>
        <v>0.25</v>
      </c>
      <c r="K131">
        <f>'TB Res Normalized Monthly'!L131</f>
        <v>0.5</v>
      </c>
      <c r="L131" s="6">
        <f t="shared" si="43"/>
        <v>-1202765.1386973499</v>
      </c>
      <c r="M131" s="6">
        <f t="shared" ca="1" si="44"/>
        <v>549461.03631075413</v>
      </c>
      <c r="N131" s="6">
        <f t="shared" ca="1" si="45"/>
        <v>7273.1868202628866</v>
      </c>
      <c r="O131" s="6">
        <f t="shared" si="46"/>
        <v>3485336.5455355789</v>
      </c>
      <c r="P131" s="6">
        <f t="shared" ref="P131:P145" si="47">H131*$W$13</f>
        <v>194047.74896262487</v>
      </c>
      <c r="Q131" s="6">
        <f t="shared" ref="Q131:Q145" si="48">I131*$W$14</f>
        <v>0</v>
      </c>
      <c r="R131" s="6">
        <f t="shared" ref="R131:R145" si="49">J131*$W$15</f>
        <v>43567.34263069275</v>
      </c>
      <c r="S131" s="6">
        <f t="shared" ref="S131:S145" ca="1" si="50">SUM(L131:R131)</f>
        <v>3076920.7215625634</v>
      </c>
      <c r="V131" s="6"/>
      <c r="W131" s="14"/>
    </row>
    <row r="132" spans="1:23" x14ac:dyDescent="0.25">
      <c r="A132" s="208">
        <v>45231</v>
      </c>
      <c r="B132">
        <f t="shared" si="41"/>
        <v>11</v>
      </c>
      <c r="C132">
        <f t="shared" si="42"/>
        <v>2023</v>
      </c>
      <c r="D132" s="6"/>
      <c r="E132" s="7">
        <f t="shared" ca="1" si="34"/>
        <v>539.76</v>
      </c>
      <c r="F132" s="7">
        <f t="shared" ca="1" si="34"/>
        <v>0</v>
      </c>
      <c r="G132">
        <f t="shared" si="37"/>
        <v>30</v>
      </c>
      <c r="H132">
        <f t="shared" si="38"/>
        <v>83</v>
      </c>
      <c r="I132">
        <f t="shared" si="39"/>
        <v>0</v>
      </c>
      <c r="J132">
        <f t="shared" si="40"/>
        <v>0.25</v>
      </c>
      <c r="K132">
        <f>'TB Res Normalized Monthly'!L132</f>
        <v>0.5</v>
      </c>
      <c r="L132" s="6">
        <f t="shared" si="43"/>
        <v>-1202765.1386973499</v>
      </c>
      <c r="M132" s="6">
        <f t="shared" ca="1" si="44"/>
        <v>1090348.9274310211</v>
      </c>
      <c r="N132" s="6">
        <f t="shared" ca="1" si="45"/>
        <v>0</v>
      </c>
      <c r="O132" s="6">
        <f t="shared" si="46"/>
        <v>3372906.3343892698</v>
      </c>
      <c r="P132" s="6">
        <f t="shared" si="47"/>
        <v>196414.18492558372</v>
      </c>
      <c r="Q132" s="6">
        <f t="shared" si="48"/>
        <v>0</v>
      </c>
      <c r="R132" s="6">
        <f t="shared" si="49"/>
        <v>43567.34263069275</v>
      </c>
      <c r="S132" s="6">
        <f t="shared" ca="1" si="50"/>
        <v>3500471.6506792172</v>
      </c>
      <c r="V132" s="6"/>
      <c r="W132" s="14"/>
    </row>
    <row r="133" spans="1:23" x14ac:dyDescent="0.25">
      <c r="A133" s="208">
        <v>45261</v>
      </c>
      <c r="B133">
        <f t="shared" si="41"/>
        <v>12</v>
      </c>
      <c r="C133">
        <f t="shared" si="42"/>
        <v>2023</v>
      </c>
      <c r="D133" s="6"/>
      <c r="E133" s="7">
        <f t="shared" ca="1" si="34"/>
        <v>820.75</v>
      </c>
      <c r="F133" s="7">
        <f t="shared" ca="1" si="34"/>
        <v>0</v>
      </c>
      <c r="G133">
        <f t="shared" si="37"/>
        <v>31</v>
      </c>
      <c r="H133">
        <f t="shared" si="38"/>
        <v>84</v>
      </c>
      <c r="I133">
        <f t="shared" si="39"/>
        <v>0</v>
      </c>
      <c r="J133">
        <f t="shared" si="40"/>
        <v>0.25</v>
      </c>
      <c r="K133">
        <f>'TB Res Normalized Monthly'!L133</f>
        <v>0.5</v>
      </c>
      <c r="L133" s="6">
        <f t="shared" si="43"/>
        <v>-1202765.1386973499</v>
      </c>
      <c r="M133" s="6">
        <f t="shared" ca="1" si="44"/>
        <v>1657966.2853657377</v>
      </c>
      <c r="N133" s="6">
        <f t="shared" ca="1" si="45"/>
        <v>0</v>
      </c>
      <c r="O133" s="6">
        <f t="shared" si="46"/>
        <v>3485336.5455355789</v>
      </c>
      <c r="P133" s="6">
        <f t="shared" si="47"/>
        <v>198780.62088854256</v>
      </c>
      <c r="Q133" s="6">
        <f t="shared" si="48"/>
        <v>0</v>
      </c>
      <c r="R133" s="6">
        <f t="shared" si="49"/>
        <v>43567.34263069275</v>
      </c>
      <c r="S133" s="6">
        <f t="shared" ca="1" si="50"/>
        <v>4182885.655723202</v>
      </c>
      <c r="V133" s="6"/>
      <c r="W133" s="14"/>
    </row>
    <row r="134" spans="1:23" x14ac:dyDescent="0.25">
      <c r="A134" s="208">
        <v>45292</v>
      </c>
      <c r="B134">
        <f t="shared" si="41"/>
        <v>1</v>
      </c>
      <c r="C134">
        <f t="shared" si="42"/>
        <v>2024</v>
      </c>
      <c r="D134" s="6"/>
      <c r="E134" s="7">
        <f t="shared" ref="E134:F145" ca="1" si="51">E122</f>
        <v>915.08000000000015</v>
      </c>
      <c r="F134" s="7">
        <f t="shared" ca="1" si="51"/>
        <v>0</v>
      </c>
      <c r="G134">
        <f t="shared" si="37"/>
        <v>31</v>
      </c>
      <c r="H134">
        <f t="shared" si="38"/>
        <v>85</v>
      </c>
      <c r="I134">
        <f t="shared" si="39"/>
        <v>0</v>
      </c>
      <c r="J134">
        <f>J133</f>
        <v>0.25</v>
      </c>
      <c r="K134">
        <f>'TB Res Normalized Monthly'!L134</f>
        <v>0.25</v>
      </c>
      <c r="L134" s="6">
        <f t="shared" si="43"/>
        <v>-1202765.1386973499</v>
      </c>
      <c r="M134" s="6">
        <f t="shared" ca="1" si="44"/>
        <v>1848518.7796679616</v>
      </c>
      <c r="N134" s="6">
        <f t="shared" ca="1" si="45"/>
        <v>0</v>
      </c>
      <c r="O134" s="6">
        <f t="shared" si="46"/>
        <v>3485336.5455355789</v>
      </c>
      <c r="P134" s="6">
        <f t="shared" si="47"/>
        <v>201147.05685150137</v>
      </c>
      <c r="Q134" s="6">
        <f t="shared" si="48"/>
        <v>0</v>
      </c>
      <c r="R134" s="6">
        <f t="shared" si="49"/>
        <v>43567.34263069275</v>
      </c>
      <c r="S134" s="6">
        <f t="shared" ca="1" si="50"/>
        <v>4375804.5859883847</v>
      </c>
      <c r="V134" s="6"/>
      <c r="W134" s="14"/>
    </row>
    <row r="135" spans="1:23" x14ac:dyDescent="0.25">
      <c r="A135" s="208">
        <v>45323</v>
      </c>
      <c r="B135">
        <f t="shared" si="41"/>
        <v>2</v>
      </c>
      <c r="C135">
        <f t="shared" si="42"/>
        <v>2024</v>
      </c>
      <c r="D135" s="6"/>
      <c r="E135" s="7">
        <f t="shared" ca="1" si="51"/>
        <v>835.30999999999983</v>
      </c>
      <c r="F135" s="7">
        <f t="shared" ca="1" si="51"/>
        <v>0</v>
      </c>
      <c r="G135">
        <f t="shared" si="37"/>
        <v>29</v>
      </c>
      <c r="H135">
        <f t="shared" si="38"/>
        <v>86</v>
      </c>
      <c r="I135">
        <f t="shared" si="39"/>
        <v>0</v>
      </c>
      <c r="J135">
        <f t="shared" ref="J135:J145" si="52">J134</f>
        <v>0.25</v>
      </c>
      <c r="K135">
        <f>'TB Res Normalized Monthly'!L135</f>
        <v>0.25</v>
      </c>
      <c r="L135" s="6">
        <f t="shared" si="43"/>
        <v>-1202765.1386973499</v>
      </c>
      <c r="M135" s="6">
        <f t="shared" ca="1" si="44"/>
        <v>1687378.3951615645</v>
      </c>
      <c r="N135" s="6">
        <f t="shared" ca="1" si="45"/>
        <v>0</v>
      </c>
      <c r="O135" s="6">
        <f t="shared" si="46"/>
        <v>3260476.1232429608</v>
      </c>
      <c r="P135" s="6">
        <f t="shared" si="47"/>
        <v>203513.49281446022</v>
      </c>
      <c r="Q135" s="6">
        <f t="shared" si="48"/>
        <v>0</v>
      </c>
      <c r="R135" s="6">
        <f t="shared" si="49"/>
        <v>43567.34263069275</v>
      </c>
      <c r="S135" s="6">
        <f t="shared" ca="1" si="50"/>
        <v>3992170.2151523284</v>
      </c>
      <c r="V135" s="6"/>
      <c r="W135" s="14"/>
    </row>
    <row r="136" spans="1:23" x14ac:dyDescent="0.25">
      <c r="A136" s="208">
        <v>45352</v>
      </c>
      <c r="B136">
        <f t="shared" si="41"/>
        <v>3</v>
      </c>
      <c r="C136">
        <f t="shared" si="42"/>
        <v>2024</v>
      </c>
      <c r="D136" s="6"/>
      <c r="E136" s="7">
        <f t="shared" ca="1" si="51"/>
        <v>598.6</v>
      </c>
      <c r="F136" s="7">
        <f t="shared" ca="1" si="51"/>
        <v>0</v>
      </c>
      <c r="G136">
        <f t="shared" si="37"/>
        <v>31</v>
      </c>
      <c r="H136">
        <f t="shared" si="38"/>
        <v>87</v>
      </c>
      <c r="I136">
        <f t="shared" si="39"/>
        <v>1</v>
      </c>
      <c r="J136">
        <f t="shared" si="52"/>
        <v>0.25</v>
      </c>
      <c r="K136">
        <f>'TB Res Normalized Monthly'!L136</f>
        <v>0.25</v>
      </c>
      <c r="L136" s="6">
        <f t="shared" si="43"/>
        <v>-1202765.1386973499</v>
      </c>
      <c r="M136" s="6">
        <f t="shared" ca="1" si="44"/>
        <v>1209209.4041059162</v>
      </c>
      <c r="N136" s="6">
        <f t="shared" ca="1" si="45"/>
        <v>0</v>
      </c>
      <c r="O136" s="6">
        <f t="shared" si="46"/>
        <v>3485336.5455355789</v>
      </c>
      <c r="P136" s="6">
        <f t="shared" si="47"/>
        <v>205879.92877741906</v>
      </c>
      <c r="Q136" s="6">
        <f t="shared" si="48"/>
        <v>-125563.58673689001</v>
      </c>
      <c r="R136" s="6">
        <f t="shared" si="49"/>
        <v>43567.34263069275</v>
      </c>
      <c r="S136" s="6">
        <f t="shared" ca="1" si="50"/>
        <v>3615664.4956153668</v>
      </c>
      <c r="V136" s="6"/>
      <c r="W136" s="14"/>
    </row>
    <row r="137" spans="1:23" x14ac:dyDescent="0.25">
      <c r="A137" s="208">
        <v>45383</v>
      </c>
      <c r="B137">
        <f t="shared" si="41"/>
        <v>4</v>
      </c>
      <c r="C137">
        <f t="shared" si="42"/>
        <v>2024</v>
      </c>
      <c r="D137" s="6"/>
      <c r="E137" s="7">
        <f t="shared" ca="1" si="51"/>
        <v>372.89</v>
      </c>
      <c r="F137" s="7">
        <f t="shared" ca="1" si="51"/>
        <v>0</v>
      </c>
      <c r="G137">
        <f t="shared" si="37"/>
        <v>30</v>
      </c>
      <c r="H137">
        <f t="shared" si="38"/>
        <v>88</v>
      </c>
      <c r="I137">
        <f t="shared" si="39"/>
        <v>1</v>
      </c>
      <c r="J137">
        <f t="shared" si="52"/>
        <v>0.25</v>
      </c>
      <c r="K137">
        <f>'TB Res Normalized Monthly'!L137</f>
        <v>0.25</v>
      </c>
      <c r="L137" s="6">
        <f t="shared" si="43"/>
        <v>-1202765.1386973499</v>
      </c>
      <c r="M137" s="6">
        <f t="shared" ca="1" si="44"/>
        <v>753261.1003960158</v>
      </c>
      <c r="N137" s="6">
        <f t="shared" ca="1" si="45"/>
        <v>0</v>
      </c>
      <c r="O137" s="6">
        <f t="shared" si="46"/>
        <v>3372906.3343892698</v>
      </c>
      <c r="P137" s="6">
        <f t="shared" si="47"/>
        <v>208246.3647403779</v>
      </c>
      <c r="Q137" s="6">
        <f t="shared" si="48"/>
        <v>-125563.58673689001</v>
      </c>
      <c r="R137" s="6">
        <f t="shared" si="49"/>
        <v>43567.34263069275</v>
      </c>
      <c r="S137" s="6">
        <f t="shared" ca="1" si="50"/>
        <v>3049652.4167221161</v>
      </c>
      <c r="V137" s="6"/>
      <c r="W137" s="14"/>
    </row>
    <row r="138" spans="1:23" x14ac:dyDescent="0.25">
      <c r="A138" s="208">
        <v>45413</v>
      </c>
      <c r="B138">
        <f t="shared" si="41"/>
        <v>5</v>
      </c>
      <c r="C138">
        <f t="shared" si="42"/>
        <v>2024</v>
      </c>
      <c r="D138" s="6"/>
      <c r="E138" s="7">
        <f t="shared" ca="1" si="51"/>
        <v>124.32399999999998</v>
      </c>
      <c r="F138" s="7">
        <f t="shared" ca="1" si="51"/>
        <v>16.880000000000003</v>
      </c>
      <c r="G138">
        <f t="shared" si="37"/>
        <v>31</v>
      </c>
      <c r="H138">
        <f t="shared" si="38"/>
        <v>89</v>
      </c>
      <c r="I138">
        <f t="shared" si="39"/>
        <v>1</v>
      </c>
      <c r="J138">
        <f t="shared" si="52"/>
        <v>0.25</v>
      </c>
      <c r="K138">
        <f>'TB Res Normalized Monthly'!L138</f>
        <v>0.25</v>
      </c>
      <c r="L138" s="6">
        <f t="shared" si="43"/>
        <v>-1202765.1386973499</v>
      </c>
      <c r="M138" s="6">
        <f t="shared" ca="1" si="44"/>
        <v>251142.24850662192</v>
      </c>
      <c r="N138" s="6">
        <f t="shared" ca="1" si="45"/>
        <v>87693.852518598258</v>
      </c>
      <c r="O138" s="6">
        <f t="shared" si="46"/>
        <v>3485336.5455355789</v>
      </c>
      <c r="P138" s="6">
        <f t="shared" si="47"/>
        <v>210612.80070333675</v>
      </c>
      <c r="Q138" s="6">
        <f t="shared" si="48"/>
        <v>-125563.58673689001</v>
      </c>
      <c r="R138" s="6">
        <f t="shared" si="49"/>
        <v>43567.34263069275</v>
      </c>
      <c r="S138" s="6">
        <f t="shared" ca="1" si="50"/>
        <v>2750024.0644605886</v>
      </c>
      <c r="V138" s="6"/>
      <c r="W138" s="14"/>
    </row>
    <row r="139" spans="1:23" x14ac:dyDescent="0.25">
      <c r="A139" s="208">
        <v>45444</v>
      </c>
      <c r="B139">
        <f t="shared" si="41"/>
        <v>6</v>
      </c>
      <c r="C139">
        <f t="shared" si="42"/>
        <v>2024</v>
      </c>
      <c r="D139" s="6"/>
      <c r="E139" s="7">
        <f t="shared" ca="1" si="51"/>
        <v>10.96</v>
      </c>
      <c r="F139" s="7">
        <f t="shared" ca="1" si="51"/>
        <v>69.847999999999999</v>
      </c>
      <c r="G139">
        <f t="shared" si="37"/>
        <v>30</v>
      </c>
      <c r="H139">
        <f t="shared" si="38"/>
        <v>90</v>
      </c>
      <c r="I139">
        <f t="shared" si="39"/>
        <v>0</v>
      </c>
      <c r="J139">
        <f t="shared" si="52"/>
        <v>0.25</v>
      </c>
      <c r="K139">
        <f>'TB Res Normalized Monthly'!L139</f>
        <v>0.25</v>
      </c>
      <c r="L139" s="6">
        <f t="shared" si="43"/>
        <v>-1202765.1386973499</v>
      </c>
      <c r="M139" s="6">
        <f t="shared" ca="1" si="44"/>
        <v>22139.884846309458</v>
      </c>
      <c r="N139" s="6">
        <f t="shared" ca="1" si="45"/>
        <v>362869.68072980153</v>
      </c>
      <c r="O139" s="6">
        <f t="shared" si="46"/>
        <v>3372906.3343892698</v>
      </c>
      <c r="P139" s="6">
        <f t="shared" si="47"/>
        <v>212979.23666629559</v>
      </c>
      <c r="Q139" s="6">
        <f t="shared" si="48"/>
        <v>0</v>
      </c>
      <c r="R139" s="6">
        <f t="shared" si="49"/>
        <v>43567.34263069275</v>
      </c>
      <c r="S139" s="6">
        <f t="shared" ca="1" si="50"/>
        <v>2811697.3405650193</v>
      </c>
      <c r="V139" s="6"/>
      <c r="W139" s="14"/>
    </row>
    <row r="140" spans="1:23" x14ac:dyDescent="0.25">
      <c r="A140" s="208">
        <v>45474</v>
      </c>
      <c r="B140">
        <f t="shared" si="41"/>
        <v>7</v>
      </c>
      <c r="C140">
        <f t="shared" si="42"/>
        <v>2024</v>
      </c>
      <c r="D140" s="6"/>
      <c r="E140" s="7">
        <f t="shared" ca="1" si="51"/>
        <v>1.0799999999999998</v>
      </c>
      <c r="F140" s="7">
        <f t="shared" ca="1" si="51"/>
        <v>130.23999999999998</v>
      </c>
      <c r="G140">
        <f t="shared" si="37"/>
        <v>31</v>
      </c>
      <c r="H140">
        <f t="shared" si="38"/>
        <v>91</v>
      </c>
      <c r="I140">
        <f t="shared" si="39"/>
        <v>0</v>
      </c>
      <c r="J140">
        <f t="shared" si="52"/>
        <v>0.25</v>
      </c>
      <c r="K140">
        <f>'TB Res Normalized Monthly'!L140</f>
        <v>0.25</v>
      </c>
      <c r="L140" s="6">
        <f t="shared" si="43"/>
        <v>-1202765.1386973499</v>
      </c>
      <c r="M140" s="6">
        <f t="shared" ca="1" si="44"/>
        <v>2181.6674848553112</v>
      </c>
      <c r="N140" s="6">
        <f t="shared" ca="1" si="45"/>
        <v>676614.17962217028</v>
      </c>
      <c r="O140" s="6">
        <f t="shared" si="46"/>
        <v>3485336.5455355789</v>
      </c>
      <c r="P140" s="6">
        <f t="shared" si="47"/>
        <v>215345.67262925443</v>
      </c>
      <c r="Q140" s="6">
        <f t="shared" si="48"/>
        <v>0</v>
      </c>
      <c r="R140" s="6">
        <f t="shared" si="49"/>
        <v>43567.34263069275</v>
      </c>
      <c r="S140" s="6">
        <f t="shared" ca="1" si="50"/>
        <v>3220280.2692052019</v>
      </c>
      <c r="V140" s="6"/>
      <c r="W140" s="14"/>
    </row>
    <row r="141" spans="1:23" x14ac:dyDescent="0.25">
      <c r="A141" s="208">
        <v>45505</v>
      </c>
      <c r="B141">
        <f t="shared" si="41"/>
        <v>8</v>
      </c>
      <c r="C141">
        <f t="shared" si="42"/>
        <v>2024</v>
      </c>
      <c r="D141" s="6"/>
      <c r="E141" s="7">
        <f t="shared" ca="1" si="51"/>
        <v>2.57</v>
      </c>
      <c r="F141" s="7">
        <f t="shared" ca="1" si="51"/>
        <v>101.20500000000001</v>
      </c>
      <c r="G141">
        <f t="shared" si="37"/>
        <v>31</v>
      </c>
      <c r="H141">
        <f t="shared" si="38"/>
        <v>92</v>
      </c>
      <c r="I141">
        <f t="shared" si="39"/>
        <v>0</v>
      </c>
      <c r="J141">
        <f t="shared" si="52"/>
        <v>0.25</v>
      </c>
      <c r="K141">
        <f>'TB Res Normalized Monthly'!L141</f>
        <v>0.25</v>
      </c>
      <c r="L141" s="6">
        <f t="shared" si="43"/>
        <v>-1202765.1386973499</v>
      </c>
      <c r="M141" s="6">
        <f t="shared" ca="1" si="44"/>
        <v>5191.5605889612498</v>
      </c>
      <c r="N141" s="6">
        <f t="shared" ca="1" si="45"/>
        <v>525773.48010336119</v>
      </c>
      <c r="O141" s="6">
        <f t="shared" si="46"/>
        <v>3485336.5455355789</v>
      </c>
      <c r="P141" s="6">
        <f t="shared" si="47"/>
        <v>217712.10859221325</v>
      </c>
      <c r="Q141" s="6">
        <f t="shared" si="48"/>
        <v>0</v>
      </c>
      <c r="R141" s="6">
        <f t="shared" si="49"/>
        <v>43567.34263069275</v>
      </c>
      <c r="S141" s="6">
        <f t="shared" ca="1" si="50"/>
        <v>3074815.8987534572</v>
      </c>
      <c r="V141" s="6"/>
      <c r="W141" s="14"/>
    </row>
    <row r="142" spans="1:23" x14ac:dyDescent="0.25">
      <c r="A142" s="208">
        <v>45536</v>
      </c>
      <c r="B142">
        <f t="shared" si="41"/>
        <v>9</v>
      </c>
      <c r="C142">
        <f t="shared" si="42"/>
        <v>2024</v>
      </c>
      <c r="D142" s="6"/>
      <c r="E142" s="7">
        <f t="shared" ca="1" si="51"/>
        <v>56.61999999999999</v>
      </c>
      <c r="F142" s="7">
        <f t="shared" ca="1" si="51"/>
        <v>20.560000000000002</v>
      </c>
      <c r="G142">
        <f t="shared" si="37"/>
        <v>30</v>
      </c>
      <c r="H142">
        <f t="shared" si="38"/>
        <v>93</v>
      </c>
      <c r="I142">
        <f t="shared" si="39"/>
        <v>0</v>
      </c>
      <c r="J142">
        <f t="shared" si="52"/>
        <v>0.25</v>
      </c>
      <c r="K142">
        <f>'TB Res Normalized Monthly'!L142</f>
        <v>0.25</v>
      </c>
      <c r="L142" s="6">
        <f t="shared" si="43"/>
        <v>-1202765.1386973499</v>
      </c>
      <c r="M142" s="6">
        <f t="shared" ca="1" si="44"/>
        <v>114375.93795602565</v>
      </c>
      <c r="N142" s="6">
        <f t="shared" ca="1" si="45"/>
        <v>106811.94358900355</v>
      </c>
      <c r="O142" s="6">
        <f t="shared" si="46"/>
        <v>3372906.3343892698</v>
      </c>
      <c r="P142" s="6">
        <f t="shared" si="47"/>
        <v>220078.54455517209</v>
      </c>
      <c r="Q142" s="6">
        <f t="shared" si="48"/>
        <v>0</v>
      </c>
      <c r="R142" s="6">
        <f t="shared" si="49"/>
        <v>43567.34263069275</v>
      </c>
      <c r="S142" s="6">
        <f t="shared" ca="1" si="50"/>
        <v>2654974.9644228136</v>
      </c>
      <c r="V142" s="6"/>
      <c r="W142" s="14"/>
    </row>
    <row r="143" spans="1:23" x14ac:dyDescent="0.25">
      <c r="A143" s="208">
        <v>45566</v>
      </c>
      <c r="B143">
        <f t="shared" si="41"/>
        <v>10</v>
      </c>
      <c r="C143">
        <f t="shared" si="42"/>
        <v>2024</v>
      </c>
      <c r="D143" s="6"/>
      <c r="E143" s="7">
        <f t="shared" ca="1" si="51"/>
        <v>272.00200000000001</v>
      </c>
      <c r="F143" s="7">
        <f t="shared" ca="1" si="51"/>
        <v>1.4</v>
      </c>
      <c r="G143">
        <f t="shared" si="37"/>
        <v>31</v>
      </c>
      <c r="H143">
        <f t="shared" si="38"/>
        <v>94</v>
      </c>
      <c r="I143">
        <f t="shared" si="39"/>
        <v>0</v>
      </c>
      <c r="J143">
        <f t="shared" si="52"/>
        <v>0.25</v>
      </c>
      <c r="K143">
        <f>'TB Res Normalized Monthly'!L143</f>
        <v>0.25</v>
      </c>
      <c r="L143" s="6">
        <f t="shared" si="43"/>
        <v>-1202765.1386973499</v>
      </c>
      <c r="M143" s="6">
        <f t="shared" ca="1" si="44"/>
        <v>549461.03631075413</v>
      </c>
      <c r="N143" s="6">
        <f t="shared" ca="1" si="45"/>
        <v>7273.1868202628866</v>
      </c>
      <c r="O143" s="6">
        <f t="shared" si="46"/>
        <v>3485336.5455355789</v>
      </c>
      <c r="P143" s="6">
        <f t="shared" si="47"/>
        <v>222444.98051813093</v>
      </c>
      <c r="Q143" s="6">
        <f t="shared" si="48"/>
        <v>0</v>
      </c>
      <c r="R143" s="6">
        <f t="shared" si="49"/>
        <v>43567.34263069275</v>
      </c>
      <c r="S143" s="6">
        <f t="shared" ca="1" si="50"/>
        <v>3105317.9531180696</v>
      </c>
      <c r="V143" s="6"/>
      <c r="W143" s="14"/>
    </row>
    <row r="144" spans="1:23" x14ac:dyDescent="0.25">
      <c r="A144" s="208">
        <v>45597</v>
      </c>
      <c r="B144">
        <f t="shared" si="41"/>
        <v>11</v>
      </c>
      <c r="C144">
        <f t="shared" si="42"/>
        <v>2024</v>
      </c>
      <c r="D144" s="6"/>
      <c r="E144" s="7">
        <f t="shared" ca="1" si="51"/>
        <v>539.76</v>
      </c>
      <c r="F144" s="7">
        <f t="shared" ca="1" si="51"/>
        <v>0</v>
      </c>
      <c r="G144">
        <f t="shared" si="37"/>
        <v>30</v>
      </c>
      <c r="H144">
        <f t="shared" si="38"/>
        <v>95</v>
      </c>
      <c r="I144">
        <f t="shared" si="39"/>
        <v>0</v>
      </c>
      <c r="J144">
        <f t="shared" si="52"/>
        <v>0.25</v>
      </c>
      <c r="K144">
        <f>'TB Res Normalized Monthly'!L144</f>
        <v>0.25</v>
      </c>
      <c r="L144" s="6">
        <f t="shared" si="43"/>
        <v>-1202765.1386973499</v>
      </c>
      <c r="M144" s="6">
        <f t="shared" ca="1" si="44"/>
        <v>1090348.9274310211</v>
      </c>
      <c r="N144" s="6">
        <f t="shared" ca="1" si="45"/>
        <v>0</v>
      </c>
      <c r="O144" s="6">
        <f t="shared" si="46"/>
        <v>3372906.3343892698</v>
      </c>
      <c r="P144" s="6">
        <f t="shared" si="47"/>
        <v>224811.41648108978</v>
      </c>
      <c r="Q144" s="6">
        <f t="shared" si="48"/>
        <v>0</v>
      </c>
      <c r="R144" s="6">
        <f t="shared" si="49"/>
        <v>43567.34263069275</v>
      </c>
      <c r="S144" s="6">
        <f t="shared" ca="1" si="50"/>
        <v>3528868.8822347233</v>
      </c>
      <c r="V144" s="6"/>
      <c r="W144" s="14"/>
    </row>
    <row r="145" spans="1:23" x14ac:dyDescent="0.25">
      <c r="A145" s="208">
        <v>45627</v>
      </c>
      <c r="B145">
        <f t="shared" si="41"/>
        <v>12</v>
      </c>
      <c r="C145">
        <f t="shared" si="42"/>
        <v>2024</v>
      </c>
      <c r="D145" s="6"/>
      <c r="E145" s="7">
        <f t="shared" ca="1" si="51"/>
        <v>820.75</v>
      </c>
      <c r="F145" s="7">
        <f t="shared" ca="1" si="51"/>
        <v>0</v>
      </c>
      <c r="G145">
        <f t="shared" si="37"/>
        <v>31</v>
      </c>
      <c r="H145">
        <f t="shared" si="38"/>
        <v>96</v>
      </c>
      <c r="I145">
        <f t="shared" si="39"/>
        <v>0</v>
      </c>
      <c r="J145">
        <f t="shared" si="52"/>
        <v>0.25</v>
      </c>
      <c r="K145">
        <f>'TB Res Normalized Monthly'!L145</f>
        <v>0.25</v>
      </c>
      <c r="L145" s="6">
        <f t="shared" si="43"/>
        <v>-1202765.1386973499</v>
      </c>
      <c r="M145" s="6">
        <f t="shared" ca="1" si="44"/>
        <v>1657966.2853657377</v>
      </c>
      <c r="N145" s="6">
        <f t="shared" ca="1" si="45"/>
        <v>0</v>
      </c>
      <c r="O145" s="6">
        <f t="shared" si="46"/>
        <v>3485336.5455355789</v>
      </c>
      <c r="P145" s="6">
        <f t="shared" si="47"/>
        <v>227177.85244404862</v>
      </c>
      <c r="Q145" s="6">
        <f t="shared" si="48"/>
        <v>0</v>
      </c>
      <c r="R145" s="6">
        <f t="shared" si="49"/>
        <v>43567.34263069275</v>
      </c>
      <c r="S145" s="6">
        <f t="shared" ca="1" si="50"/>
        <v>4211282.8872787077</v>
      </c>
      <c r="V145" s="6"/>
      <c r="W145" s="14"/>
    </row>
    <row r="146" spans="1:23" x14ac:dyDescent="0.25">
      <c r="S146" s="6"/>
      <c r="V146" s="6"/>
      <c r="W146" s="14"/>
    </row>
    <row r="147" spans="1:23" x14ac:dyDescent="0.25">
      <c r="S147" s="6"/>
      <c r="V147" s="6"/>
      <c r="W147" s="1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5528-E457-4C69-95AE-64F7282D306E}">
  <sheetPr codeName="Sheet16">
    <tabColor theme="0" tint="-0.14999847407452621"/>
  </sheetPr>
  <dimension ref="A1:Y168"/>
  <sheetViews>
    <sheetView topLeftCell="K1" workbookViewId="0">
      <selection activeCell="U11" sqref="U11:Y14"/>
    </sheetView>
  </sheetViews>
  <sheetFormatPr defaultRowHeight="15" x14ac:dyDescent="0.25"/>
  <cols>
    <col min="1" max="1" width="12.28515625" customWidth="1"/>
    <col min="4" max="4" width="16.85546875" style="6" customWidth="1"/>
    <col min="7" max="8" width="11.42578125" customWidth="1"/>
    <col min="12" max="14" width="13.42578125" bestFit="1" customWidth="1"/>
    <col min="15" max="15" width="14.140625" bestFit="1" customWidth="1"/>
    <col min="16" max="16" width="14.140625" customWidth="1"/>
    <col min="17" max="17" width="13.42578125" bestFit="1" customWidth="1"/>
    <col min="18" max="18" width="13.42578125" customWidth="1"/>
    <col min="19" max="19" width="14.42578125" bestFit="1" customWidth="1"/>
    <col min="20" max="20" width="12.42578125" customWidth="1"/>
    <col min="21" max="21" width="15.7109375" customWidth="1"/>
    <col min="22" max="22" width="12.7109375" bestFit="1" customWidth="1"/>
    <col min="23" max="23" width="15.28515625" customWidth="1"/>
  </cols>
  <sheetData>
    <row r="1" spans="1:25" x14ac:dyDescent="0.25">
      <c r="A1" t="s">
        <v>0</v>
      </c>
      <c r="B1" t="s">
        <v>28</v>
      </c>
      <c r="C1" t="s">
        <v>29</v>
      </c>
      <c r="D1" s="6" t="str">
        <f>'Monthly Data'!AI1</f>
        <v>K_GSlt50kWh_NoCDM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Data'!DG1</f>
        <v>Spring</v>
      </c>
      <c r="I1" t="str">
        <f>'Monthly Data'!DM1</f>
        <v>COVID_AM</v>
      </c>
      <c r="J1" t="str">
        <f>'Monthly Data'!HC1</f>
        <v>Trend18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Spring</v>
      </c>
      <c r="Q1" t="str">
        <f t="shared" si="0"/>
        <v>COVID_AM</v>
      </c>
      <c r="R1" t="str">
        <f t="shared" si="0"/>
        <v>Trend18</v>
      </c>
      <c r="S1" t="s">
        <v>51</v>
      </c>
    </row>
    <row r="2" spans="1:25" x14ac:dyDescent="0.25">
      <c r="A2" s="20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Data'!AI2</f>
        <v>2479643.3187149297</v>
      </c>
      <c r="E2" s="242">
        <f ca="1">'Weather Kenora'!BP38</f>
        <v>915.08000000000015</v>
      </c>
      <c r="F2" s="242">
        <f ca="1">'Weather Kenora'!BC38</f>
        <v>0</v>
      </c>
      <c r="G2">
        <f>'Monthly Data'!DJ2</f>
        <v>31</v>
      </c>
      <c r="H2">
        <f>'Monthly Data'!DG2</f>
        <v>0</v>
      </c>
      <c r="I2">
        <f>'Monthly Data'!DM2</f>
        <v>0</v>
      </c>
      <c r="J2">
        <f>'Monthly Data'!HC2</f>
        <v>0</v>
      </c>
      <c r="L2" s="6">
        <f t="shared" ref="L2:L33" si="3">$V$8</f>
        <v>-50948.417106676898</v>
      </c>
      <c r="M2" s="6">
        <f t="shared" ref="M2:M33" ca="1" si="4">E2*$V$9</f>
        <v>793760.88362037938</v>
      </c>
      <c r="N2" s="6">
        <f t="shared" ref="N2:N33" ca="1" si="5">F2*$V$10</f>
        <v>0</v>
      </c>
      <c r="O2" s="6">
        <f t="shared" ref="O2:O33" si="6">G2*$V$11</f>
        <v>1628344.1225887618</v>
      </c>
      <c r="P2" s="6">
        <f>H2*$V$12</f>
        <v>0</v>
      </c>
      <c r="Q2" s="6">
        <f>I2*$V$13</f>
        <v>0</v>
      </c>
      <c r="R2" s="6">
        <f>J2*$V$14</f>
        <v>0</v>
      </c>
      <c r="S2" s="6">
        <f ca="1">SUM(L2:R2)</f>
        <v>2371156.5891024643</v>
      </c>
    </row>
    <row r="3" spans="1:25" x14ac:dyDescent="0.25">
      <c r="A3" s="208">
        <v>41306</v>
      </c>
      <c r="B3">
        <f t="shared" si="1"/>
        <v>2</v>
      </c>
      <c r="C3">
        <f t="shared" si="2"/>
        <v>2013</v>
      </c>
      <c r="D3" s="6">
        <f>'Monthly Data'!AI3</f>
        <v>2193274.0587149337</v>
      </c>
      <c r="E3" s="242">
        <f ca="1">'Weather Kenora'!BP39</f>
        <v>835.30999999999983</v>
      </c>
      <c r="F3" s="242">
        <f ca="1">'Weather Kenora'!BC39</f>
        <v>0</v>
      </c>
      <c r="G3">
        <f>'Monthly Data'!DJ3</f>
        <v>28</v>
      </c>
      <c r="H3">
        <f>'Monthly Data'!DG3</f>
        <v>0</v>
      </c>
      <c r="I3">
        <f>'Monthly Data'!DM3</f>
        <v>0</v>
      </c>
      <c r="J3">
        <f>'Monthly Data'!HC3</f>
        <v>0</v>
      </c>
      <c r="L3" s="6">
        <f t="shared" si="3"/>
        <v>-50948.417106676898</v>
      </c>
      <c r="M3" s="6">
        <f t="shared" ca="1" si="4"/>
        <v>724566.59931037598</v>
      </c>
      <c r="N3" s="6">
        <f t="shared" ca="1" si="5"/>
        <v>0</v>
      </c>
      <c r="O3" s="6">
        <f t="shared" si="6"/>
        <v>1470762.4333059785</v>
      </c>
      <c r="P3" s="6">
        <f t="shared" ref="P3:P66" si="7">H3*$V$12</f>
        <v>0</v>
      </c>
      <c r="Q3" s="6">
        <f t="shared" ref="Q3:Q66" si="8">I3*$V$13</f>
        <v>0</v>
      </c>
      <c r="R3" s="6">
        <f t="shared" ref="R3:R66" si="9">J3*$V$14</f>
        <v>0</v>
      </c>
      <c r="S3" s="6">
        <f ca="1">SUM(L3:R3)</f>
        <v>2144380.6155096777</v>
      </c>
      <c r="U3" t="s">
        <v>425</v>
      </c>
    </row>
    <row r="4" spans="1:25" x14ac:dyDescent="0.25">
      <c r="A4" s="208">
        <v>41334</v>
      </c>
      <c r="B4">
        <f t="shared" si="1"/>
        <v>3</v>
      </c>
      <c r="C4">
        <f t="shared" si="2"/>
        <v>2013</v>
      </c>
      <c r="D4" s="6">
        <f>'Monthly Data'!AI4</f>
        <v>2174229.0987149291</v>
      </c>
      <c r="E4" s="242">
        <f ca="1">'Weather Kenora'!BP40</f>
        <v>598.6</v>
      </c>
      <c r="F4" s="242">
        <f ca="1">'Weather Kenora'!BC40</f>
        <v>0</v>
      </c>
      <c r="G4">
        <f>'Monthly Data'!DJ4</f>
        <v>31</v>
      </c>
      <c r="H4">
        <f>'Monthly Data'!DG4</f>
        <v>1</v>
      </c>
      <c r="I4">
        <f>'Monthly Data'!DM4</f>
        <v>0</v>
      </c>
      <c r="J4">
        <f>'Monthly Data'!HC4</f>
        <v>0</v>
      </c>
      <c r="L4" s="6">
        <f t="shared" si="3"/>
        <v>-50948.417106676898</v>
      </c>
      <c r="M4" s="6">
        <f t="shared" ca="1" si="4"/>
        <v>519239.04460283153</v>
      </c>
      <c r="N4" s="6">
        <f t="shared" ca="1" si="5"/>
        <v>0</v>
      </c>
      <c r="O4" s="6">
        <f t="shared" si="6"/>
        <v>1628344.1225887618</v>
      </c>
      <c r="P4" s="6">
        <f t="shared" si="7"/>
        <v>-35517.158374525803</v>
      </c>
      <c r="Q4" s="6">
        <f t="shared" si="8"/>
        <v>0</v>
      </c>
      <c r="R4" s="6">
        <f t="shared" si="9"/>
        <v>0</v>
      </c>
      <c r="S4" s="6">
        <f t="shared" ref="S4:S67" ca="1" si="10">SUM(L4:R4)</f>
        <v>2061117.5917103908</v>
      </c>
      <c r="U4" t="s">
        <v>386</v>
      </c>
    </row>
    <row r="5" spans="1:25" x14ac:dyDescent="0.25">
      <c r="A5" s="208">
        <v>41365</v>
      </c>
      <c r="B5">
        <f t="shared" si="1"/>
        <v>4</v>
      </c>
      <c r="C5">
        <f t="shared" si="2"/>
        <v>2013</v>
      </c>
      <c r="D5" s="6">
        <f>'Monthly Data'!AI5</f>
        <v>1878904.1087149293</v>
      </c>
      <c r="E5" s="242">
        <f ca="1">'Weather Kenora'!BP41</f>
        <v>372.89</v>
      </c>
      <c r="F5" s="242">
        <f ca="1">'Weather Kenora'!BC41</f>
        <v>0</v>
      </c>
      <c r="G5">
        <f>'Monthly Data'!DJ5</f>
        <v>30</v>
      </c>
      <c r="H5">
        <f>'Monthly Data'!DG5</f>
        <v>1</v>
      </c>
      <c r="I5">
        <f>'Monthly Data'!DM5</f>
        <v>0</v>
      </c>
      <c r="J5">
        <f>'Monthly Data'!HC5</f>
        <v>0</v>
      </c>
      <c r="L5" s="6">
        <f t="shared" si="3"/>
        <v>-50948.417106676898</v>
      </c>
      <c r="M5" s="6">
        <f t="shared" ca="1" si="4"/>
        <v>323453.13622109895</v>
      </c>
      <c r="N5" s="6">
        <f t="shared" ca="1" si="5"/>
        <v>0</v>
      </c>
      <c r="O5" s="6">
        <f t="shared" si="6"/>
        <v>1575816.892827834</v>
      </c>
      <c r="P5" s="6">
        <f t="shared" si="7"/>
        <v>-35517.158374525803</v>
      </c>
      <c r="Q5" s="6">
        <f t="shared" si="8"/>
        <v>0</v>
      </c>
      <c r="R5" s="6">
        <f t="shared" si="9"/>
        <v>0</v>
      </c>
      <c r="S5" s="6">
        <f t="shared" ca="1" si="10"/>
        <v>1812804.4535677303</v>
      </c>
      <c r="U5" t="s">
        <v>426</v>
      </c>
    </row>
    <row r="6" spans="1:25" x14ac:dyDescent="0.25">
      <c r="A6" s="208">
        <v>41395</v>
      </c>
      <c r="B6">
        <f t="shared" si="1"/>
        <v>5</v>
      </c>
      <c r="C6">
        <f t="shared" si="2"/>
        <v>2013</v>
      </c>
      <c r="D6" s="6">
        <f>'Monthly Data'!AI6</f>
        <v>1777570.9087149317</v>
      </c>
      <c r="E6" s="242">
        <f ca="1">'Weather Kenora'!BP42</f>
        <v>124.32399999999998</v>
      </c>
      <c r="F6" s="242">
        <f ca="1">'Weather Kenora'!BC42</f>
        <v>16.880000000000003</v>
      </c>
      <c r="G6">
        <f>'Monthly Data'!DJ6</f>
        <v>31</v>
      </c>
      <c r="H6">
        <f>'Monthly Data'!DG6</f>
        <v>1</v>
      </c>
      <c r="I6">
        <f>'Monthly Data'!DM6</f>
        <v>0</v>
      </c>
      <c r="J6">
        <f>'Monthly Data'!HC6</f>
        <v>0</v>
      </c>
      <c r="L6" s="6">
        <f t="shared" si="3"/>
        <v>-50948.417106676898</v>
      </c>
      <c r="M6" s="6">
        <f t="shared" ca="1" si="4"/>
        <v>107841.4216191153</v>
      </c>
      <c r="N6" s="6">
        <f t="shared" ca="1" si="5"/>
        <v>48136.897739804524</v>
      </c>
      <c r="O6" s="6">
        <f t="shared" si="6"/>
        <v>1628344.1225887618</v>
      </c>
      <c r="P6" s="6">
        <f t="shared" si="7"/>
        <v>-35517.158374525803</v>
      </c>
      <c r="Q6" s="6">
        <f t="shared" si="8"/>
        <v>0</v>
      </c>
      <c r="R6" s="6">
        <f t="shared" si="9"/>
        <v>0</v>
      </c>
      <c r="S6" s="6">
        <f t="shared" ca="1" si="10"/>
        <v>1697856.8664664789</v>
      </c>
    </row>
    <row r="7" spans="1:25" x14ac:dyDescent="0.25">
      <c r="A7" s="208">
        <v>41426</v>
      </c>
      <c r="B7">
        <f t="shared" si="1"/>
        <v>6</v>
      </c>
      <c r="C7">
        <f t="shared" si="2"/>
        <v>2013</v>
      </c>
      <c r="D7" s="6">
        <f>'Monthly Data'!AI7</f>
        <v>1837278.1187149312</v>
      </c>
      <c r="E7" s="242">
        <f ca="1">'Weather Kenora'!BP43</f>
        <v>10.96</v>
      </c>
      <c r="F7" s="242">
        <f ca="1">'Weather Kenora'!BC43</f>
        <v>69.847999999999999</v>
      </c>
      <c r="G7">
        <f>'Monthly Data'!DJ7</f>
        <v>30</v>
      </c>
      <c r="H7">
        <f>'Monthly Data'!DG7</f>
        <v>0</v>
      </c>
      <c r="I7">
        <f>'Monthly Data'!DM7</f>
        <v>0</v>
      </c>
      <c r="J7">
        <f>'Monthly Data'!HC7</f>
        <v>0</v>
      </c>
      <c r="L7" s="6">
        <f t="shared" si="3"/>
        <v>-50948.417106676898</v>
      </c>
      <c r="M7" s="6">
        <f t="shared" ca="1" si="4"/>
        <v>9506.9494300819133</v>
      </c>
      <c r="N7" s="6">
        <f t="shared" ca="1" si="5"/>
        <v>199186.37638210104</v>
      </c>
      <c r="O7" s="6">
        <f t="shared" si="6"/>
        <v>1575816.892827834</v>
      </c>
      <c r="P7" s="6">
        <f t="shared" si="7"/>
        <v>0</v>
      </c>
      <c r="Q7" s="6">
        <f t="shared" si="8"/>
        <v>0</v>
      </c>
      <c r="R7" s="6">
        <f t="shared" si="9"/>
        <v>0</v>
      </c>
      <c r="S7" s="6">
        <f t="shared" ca="1" si="10"/>
        <v>1733561.80153334</v>
      </c>
      <c r="V7" t="s">
        <v>53</v>
      </c>
      <c r="W7" t="s">
        <v>54</v>
      </c>
      <c r="X7" t="s">
        <v>55</v>
      </c>
      <c r="Y7" t="s">
        <v>56</v>
      </c>
    </row>
    <row r="8" spans="1:25" x14ac:dyDescent="0.25">
      <c r="A8" s="208">
        <v>41456</v>
      </c>
      <c r="B8">
        <f t="shared" si="1"/>
        <v>7</v>
      </c>
      <c r="C8">
        <f t="shared" si="2"/>
        <v>2013</v>
      </c>
      <c r="D8" s="6">
        <f>'Monthly Data'!AI8</f>
        <v>2021164.6687149275</v>
      </c>
      <c r="E8" s="242">
        <f ca="1">'Weather Kenora'!BP44</f>
        <v>1.0799999999999998</v>
      </c>
      <c r="F8" s="242">
        <f ca="1">'Weather Kenora'!BC44</f>
        <v>130.23999999999998</v>
      </c>
      <c r="G8">
        <f>'Monthly Data'!DJ8</f>
        <v>31</v>
      </c>
      <c r="H8">
        <f>'Monthly Data'!DG8</f>
        <v>0</v>
      </c>
      <c r="I8">
        <f>'Monthly Data'!DM8</f>
        <v>0</v>
      </c>
      <c r="J8">
        <f>'Monthly Data'!HC8</f>
        <v>0</v>
      </c>
      <c r="L8" s="6">
        <f t="shared" si="3"/>
        <v>-50948.417106676898</v>
      </c>
      <c r="M8" s="6">
        <f t="shared" ca="1" si="4"/>
        <v>936.81618471610079</v>
      </c>
      <c r="N8" s="6">
        <f t="shared" ca="1" si="5"/>
        <v>371406.96455166698</v>
      </c>
      <c r="O8" s="6">
        <f t="shared" si="6"/>
        <v>1628344.1225887618</v>
      </c>
      <c r="P8" s="6">
        <f t="shared" si="7"/>
        <v>0</v>
      </c>
      <c r="Q8" s="6">
        <f t="shared" si="8"/>
        <v>0</v>
      </c>
      <c r="R8" s="6">
        <f t="shared" si="9"/>
        <v>0</v>
      </c>
      <c r="S8" s="6">
        <f t="shared" ca="1" si="10"/>
        <v>1949739.4862184681</v>
      </c>
      <c r="U8" t="s">
        <v>50</v>
      </c>
      <c r="V8" s="6">
        <v>-50948.417106676898</v>
      </c>
      <c r="W8" s="6">
        <v>172098.20263215</v>
      </c>
      <c r="X8" s="104">
        <v>-0.29604270310467001</v>
      </c>
      <c r="Y8" s="104">
        <v>0.76774083468399501</v>
      </c>
    </row>
    <row r="9" spans="1:25" x14ac:dyDescent="0.25">
      <c r="A9" s="208">
        <v>41487</v>
      </c>
      <c r="B9">
        <f t="shared" si="1"/>
        <v>8</v>
      </c>
      <c r="C9">
        <f t="shared" si="2"/>
        <v>2013</v>
      </c>
      <c r="D9" s="6">
        <f>'Monthly Data'!AI9</f>
        <v>1936098.978714929</v>
      </c>
      <c r="E9" s="242">
        <f ca="1">'Weather Kenora'!BP45</f>
        <v>2.57</v>
      </c>
      <c r="F9" s="242">
        <f ca="1">'Weather Kenora'!BC45</f>
        <v>101.20500000000001</v>
      </c>
      <c r="G9">
        <f>'Monthly Data'!DJ9</f>
        <v>31</v>
      </c>
      <c r="H9">
        <f>'Monthly Data'!DG9</f>
        <v>0</v>
      </c>
      <c r="I9">
        <f>'Monthly Data'!DM9</f>
        <v>0</v>
      </c>
      <c r="J9">
        <f>'Monthly Data'!HC9</f>
        <v>0</v>
      </c>
      <c r="L9" s="6">
        <f t="shared" si="3"/>
        <v>-50948.417106676898</v>
      </c>
      <c r="M9" s="6">
        <f t="shared" ca="1" si="4"/>
        <v>2229.2755506670178</v>
      </c>
      <c r="N9" s="6">
        <f t="shared" ca="1" si="5"/>
        <v>288607.50804247137</v>
      </c>
      <c r="O9" s="6">
        <f t="shared" si="6"/>
        <v>1628344.1225887618</v>
      </c>
      <c r="P9" s="6">
        <f t="shared" si="7"/>
        <v>0</v>
      </c>
      <c r="Q9" s="6">
        <f t="shared" si="8"/>
        <v>0</v>
      </c>
      <c r="R9" s="6">
        <f t="shared" si="9"/>
        <v>0</v>
      </c>
      <c r="S9" s="6">
        <f t="shared" ca="1" si="10"/>
        <v>1868232.4890752234</v>
      </c>
      <c r="U9" t="s">
        <v>370</v>
      </c>
      <c r="V9" s="6">
        <v>867.42239325564901</v>
      </c>
      <c r="W9" s="6">
        <v>25.811021383340201</v>
      </c>
      <c r="X9" s="104">
        <v>33.606666717014498</v>
      </c>
      <c r="Y9" s="104">
        <v>1.1688836032702E-60</v>
      </c>
    </row>
    <row r="10" spans="1:25" x14ac:dyDescent="0.25">
      <c r="A10" s="208">
        <v>41518</v>
      </c>
      <c r="B10">
        <f t="shared" si="1"/>
        <v>9</v>
      </c>
      <c r="C10">
        <f t="shared" si="2"/>
        <v>2013</v>
      </c>
      <c r="D10" s="6">
        <f>'Monthly Data'!AI10</f>
        <v>1744635.0887149286</v>
      </c>
      <c r="E10" s="242">
        <f ca="1">'Weather Kenora'!BP46</f>
        <v>56.61999999999999</v>
      </c>
      <c r="F10" s="242">
        <f ca="1">'Weather Kenora'!BC46</f>
        <v>20.560000000000002</v>
      </c>
      <c r="G10">
        <f>'Monthly Data'!DJ10</f>
        <v>30</v>
      </c>
      <c r="H10">
        <f>'Monthly Data'!DG10</f>
        <v>0</v>
      </c>
      <c r="I10">
        <f>'Monthly Data'!DM10</f>
        <v>0</v>
      </c>
      <c r="J10">
        <f>'Monthly Data'!HC10</f>
        <v>0</v>
      </c>
      <c r="L10" s="6">
        <f t="shared" si="3"/>
        <v>-50948.417106676898</v>
      </c>
      <c r="M10" s="6">
        <f t="shared" ca="1" si="4"/>
        <v>49113.455906134841</v>
      </c>
      <c r="N10" s="6">
        <f t="shared" ca="1" si="5"/>
        <v>58631.197720994132</v>
      </c>
      <c r="O10" s="6">
        <f t="shared" si="6"/>
        <v>1575816.892827834</v>
      </c>
      <c r="P10" s="6">
        <f t="shared" si="7"/>
        <v>0</v>
      </c>
      <c r="Q10" s="6">
        <f t="shared" si="8"/>
        <v>0</v>
      </c>
      <c r="R10" s="6">
        <f t="shared" si="9"/>
        <v>0</v>
      </c>
      <c r="S10" s="6">
        <f t="shared" ca="1" si="10"/>
        <v>1632613.129348286</v>
      </c>
      <c r="U10" t="s">
        <v>371</v>
      </c>
      <c r="V10" s="6">
        <v>2851.7119514102201</v>
      </c>
      <c r="W10" s="6">
        <v>188.89110752648699</v>
      </c>
      <c r="X10" s="104">
        <v>15.097121239602799</v>
      </c>
      <c r="Y10" s="104">
        <v>7.3091546557714696E-29</v>
      </c>
    </row>
    <row r="11" spans="1:25" x14ac:dyDescent="0.25">
      <c r="A11" s="208">
        <v>41548</v>
      </c>
      <c r="B11">
        <f t="shared" si="1"/>
        <v>10</v>
      </c>
      <c r="C11">
        <f t="shared" si="2"/>
        <v>2013</v>
      </c>
      <c r="D11" s="6">
        <f>'Monthly Data'!AI11</f>
        <v>1788952.8887149305</v>
      </c>
      <c r="E11" s="242">
        <f ca="1">'Weather Kenora'!BP47</f>
        <v>272.00200000000001</v>
      </c>
      <c r="F11" s="242">
        <f ca="1">'Weather Kenora'!BC47</f>
        <v>1.4</v>
      </c>
      <c r="G11">
        <f>'Monthly Data'!DJ11</f>
        <v>31</v>
      </c>
      <c r="H11">
        <f>'Monthly Data'!DG11</f>
        <v>0</v>
      </c>
      <c r="I11">
        <f>'Monthly Data'!DM11</f>
        <v>0</v>
      </c>
      <c r="J11">
        <f>'Monthly Data'!HC11</f>
        <v>0</v>
      </c>
      <c r="L11" s="6">
        <f t="shared" si="3"/>
        <v>-50948.417106676898</v>
      </c>
      <c r="M11" s="6">
        <f t="shared" ca="1" si="4"/>
        <v>235940.62581032305</v>
      </c>
      <c r="N11" s="6">
        <f t="shared" ca="1" si="5"/>
        <v>3992.3967319743078</v>
      </c>
      <c r="O11" s="6">
        <f t="shared" si="6"/>
        <v>1628344.1225887618</v>
      </c>
      <c r="P11" s="6">
        <f t="shared" si="7"/>
        <v>0</v>
      </c>
      <c r="Q11" s="6">
        <f t="shared" si="8"/>
        <v>0</v>
      </c>
      <c r="R11" s="6">
        <f t="shared" si="9"/>
        <v>0</v>
      </c>
      <c r="S11" s="6">
        <f t="shared" ca="1" si="10"/>
        <v>1817328.7280243824</v>
      </c>
      <c r="U11" t="s">
        <v>57</v>
      </c>
      <c r="V11" s="6">
        <v>52527.229760927803</v>
      </c>
      <c r="W11" s="6">
        <v>5781.2078179469299</v>
      </c>
      <c r="X11" s="104">
        <v>9.0858573874242303</v>
      </c>
      <c r="Y11" s="104">
        <v>3.97368006833872E-15</v>
      </c>
    </row>
    <row r="12" spans="1:25" x14ac:dyDescent="0.25">
      <c r="A12" s="208">
        <v>41579</v>
      </c>
      <c r="B12">
        <f t="shared" si="1"/>
        <v>11</v>
      </c>
      <c r="C12">
        <f t="shared" si="2"/>
        <v>2013</v>
      </c>
      <c r="D12" s="6">
        <f>'Monthly Data'!AI12</f>
        <v>2049743.6887149306</v>
      </c>
      <c r="E12" s="242">
        <f ca="1">'Weather Kenora'!BP48</f>
        <v>539.76</v>
      </c>
      <c r="F12" s="242">
        <f ca="1">'Weather Kenora'!BC48</f>
        <v>0</v>
      </c>
      <c r="G12">
        <f>'Monthly Data'!DJ12</f>
        <v>30</v>
      </c>
      <c r="H12">
        <f>'Monthly Data'!DG12</f>
        <v>0</v>
      </c>
      <c r="I12">
        <f>'Monthly Data'!DM12</f>
        <v>0</v>
      </c>
      <c r="J12">
        <f>'Monthly Data'!HC12</f>
        <v>0</v>
      </c>
      <c r="L12" s="6">
        <f t="shared" si="3"/>
        <v>-50948.417106676898</v>
      </c>
      <c r="M12" s="6">
        <f t="shared" ca="1" si="4"/>
        <v>468199.91098366911</v>
      </c>
      <c r="N12" s="6">
        <f t="shared" ca="1" si="5"/>
        <v>0</v>
      </c>
      <c r="O12" s="6">
        <f t="shared" si="6"/>
        <v>1575816.892827834</v>
      </c>
      <c r="P12" s="6">
        <f t="shared" si="7"/>
        <v>0</v>
      </c>
      <c r="Q12" s="6">
        <f t="shared" si="8"/>
        <v>0</v>
      </c>
      <c r="R12" s="6">
        <f t="shared" si="9"/>
        <v>0</v>
      </c>
      <c r="S12" s="6">
        <f t="shared" ca="1" si="10"/>
        <v>1993068.3867048263</v>
      </c>
      <c r="U12" t="s">
        <v>40</v>
      </c>
      <c r="V12" s="6">
        <v>-35517.158374525803</v>
      </c>
      <c r="W12" s="6">
        <v>17715.2547919393</v>
      </c>
      <c r="X12" s="104">
        <v>-2.0048911964103802</v>
      </c>
      <c r="Y12" s="104">
        <v>4.7365387122885502E-2</v>
      </c>
    </row>
    <row r="13" spans="1:25" x14ac:dyDescent="0.25">
      <c r="A13" s="208">
        <v>41609</v>
      </c>
      <c r="B13">
        <f t="shared" si="1"/>
        <v>12</v>
      </c>
      <c r="C13">
        <f t="shared" si="2"/>
        <v>2013</v>
      </c>
      <c r="D13" s="6">
        <f>'Monthly Data'!AI13</f>
        <v>2546426.3787149326</v>
      </c>
      <c r="E13" s="242">
        <f ca="1">'Weather Kenora'!BP49</f>
        <v>820.75</v>
      </c>
      <c r="F13" s="242">
        <f ca="1">'Weather Kenora'!BC49</f>
        <v>0</v>
      </c>
      <c r="G13">
        <f>'Monthly Data'!DJ13</f>
        <v>31</v>
      </c>
      <c r="H13">
        <f>'Monthly Data'!DG13</f>
        <v>0</v>
      </c>
      <c r="I13">
        <f>'Monthly Data'!DM13</f>
        <v>0</v>
      </c>
      <c r="J13">
        <f>'Monthly Data'!HC13</f>
        <v>0</v>
      </c>
      <c r="L13" s="6">
        <f t="shared" si="3"/>
        <v>-50948.417106676898</v>
      </c>
      <c r="M13" s="6">
        <f t="shared" ca="1" si="4"/>
        <v>711936.92926457396</v>
      </c>
      <c r="N13" s="6">
        <f t="shared" ca="1" si="5"/>
        <v>0</v>
      </c>
      <c r="O13" s="6">
        <f t="shared" si="6"/>
        <v>1628344.1225887618</v>
      </c>
      <c r="P13" s="6">
        <f t="shared" si="7"/>
        <v>0</v>
      </c>
      <c r="Q13" s="6">
        <f t="shared" si="8"/>
        <v>0</v>
      </c>
      <c r="R13" s="6">
        <f t="shared" si="9"/>
        <v>0</v>
      </c>
      <c r="S13" s="6">
        <f t="shared" ca="1" si="10"/>
        <v>2289332.6347466591</v>
      </c>
      <c r="U13" t="s">
        <v>215</v>
      </c>
      <c r="V13" s="6">
        <v>-266869.60593250702</v>
      </c>
      <c r="W13" s="6">
        <v>50925.273570380603</v>
      </c>
      <c r="X13" s="104">
        <v>-5.2404157547368504</v>
      </c>
      <c r="Y13" s="104">
        <v>7.5223291009984404E-7</v>
      </c>
    </row>
    <row r="14" spans="1:25" x14ac:dyDescent="0.25">
      <c r="A14" s="208">
        <v>41640</v>
      </c>
      <c r="B14">
        <f t="shared" si="1"/>
        <v>1</v>
      </c>
      <c r="C14">
        <f t="shared" si="2"/>
        <v>2014</v>
      </c>
      <c r="D14" s="6">
        <f>'Monthly Data'!AI14</f>
        <v>2647910.5241808859</v>
      </c>
      <c r="E14" s="7">
        <f t="shared" ref="E14:F33" ca="1" si="11">E2</f>
        <v>915.08000000000015</v>
      </c>
      <c r="F14" s="7">
        <f t="shared" ca="1" si="11"/>
        <v>0</v>
      </c>
      <c r="G14">
        <f>'Monthly Data'!DJ14</f>
        <v>31</v>
      </c>
      <c r="H14">
        <f>'Monthly Data'!DG14</f>
        <v>0</v>
      </c>
      <c r="I14">
        <f>'Monthly Data'!DM14</f>
        <v>0</v>
      </c>
      <c r="J14">
        <f>'Monthly Data'!HC14</f>
        <v>0</v>
      </c>
      <c r="L14" s="6">
        <f t="shared" si="3"/>
        <v>-50948.417106676898</v>
      </c>
      <c r="M14" s="6">
        <f t="shared" ca="1" si="4"/>
        <v>793760.88362037938</v>
      </c>
      <c r="N14" s="6">
        <f t="shared" ca="1" si="5"/>
        <v>0</v>
      </c>
      <c r="O14" s="6">
        <f t="shared" si="6"/>
        <v>1628344.1225887618</v>
      </c>
      <c r="P14" s="6">
        <f t="shared" si="7"/>
        <v>0</v>
      </c>
      <c r="Q14" s="6">
        <f t="shared" si="8"/>
        <v>0</v>
      </c>
      <c r="R14" s="6">
        <f t="shared" si="9"/>
        <v>0</v>
      </c>
      <c r="S14" s="6">
        <f t="shared" ca="1" si="10"/>
        <v>2371156.5891024643</v>
      </c>
      <c r="U14" t="s">
        <v>408</v>
      </c>
      <c r="V14" s="6">
        <v>1587.97415671921</v>
      </c>
      <c r="W14" s="6">
        <v>607.19678122861205</v>
      </c>
      <c r="X14" s="104">
        <v>2.6152545695418099</v>
      </c>
      <c r="Y14" s="104">
        <v>1.01328869655921E-2</v>
      </c>
    </row>
    <row r="15" spans="1:25" x14ac:dyDescent="0.25">
      <c r="A15" s="208">
        <v>41671</v>
      </c>
      <c r="B15">
        <f t="shared" si="1"/>
        <v>2</v>
      </c>
      <c r="C15">
        <f t="shared" si="2"/>
        <v>2014</v>
      </c>
      <c r="D15" s="6">
        <f>'Monthly Data'!AI15</f>
        <v>2315944.7441808847</v>
      </c>
      <c r="E15" s="7">
        <f t="shared" ca="1" si="11"/>
        <v>835.30999999999983</v>
      </c>
      <c r="F15" s="7">
        <f t="shared" ca="1" si="11"/>
        <v>0</v>
      </c>
      <c r="G15">
        <f>'Monthly Data'!DJ15</f>
        <v>28</v>
      </c>
      <c r="H15">
        <f>'Monthly Data'!DG15</f>
        <v>0</v>
      </c>
      <c r="I15">
        <f>'Monthly Data'!DM15</f>
        <v>0</v>
      </c>
      <c r="J15">
        <f>'Monthly Data'!HC15</f>
        <v>0</v>
      </c>
      <c r="L15" s="6">
        <f t="shared" si="3"/>
        <v>-50948.417106676898</v>
      </c>
      <c r="M15" s="6">
        <f t="shared" ca="1" si="4"/>
        <v>724566.59931037598</v>
      </c>
      <c r="N15" s="6">
        <f t="shared" ca="1" si="5"/>
        <v>0</v>
      </c>
      <c r="O15" s="6">
        <f t="shared" si="6"/>
        <v>1470762.4333059785</v>
      </c>
      <c r="P15" s="6">
        <f t="shared" si="7"/>
        <v>0</v>
      </c>
      <c r="Q15" s="6">
        <f t="shared" si="8"/>
        <v>0</v>
      </c>
      <c r="R15" s="6">
        <f t="shared" si="9"/>
        <v>0</v>
      </c>
      <c r="S15" s="6">
        <f t="shared" ca="1" si="10"/>
        <v>2144380.6155096777</v>
      </c>
    </row>
    <row r="16" spans="1:25" x14ac:dyDescent="0.25">
      <c r="A16" s="208">
        <v>41699</v>
      </c>
      <c r="B16">
        <f t="shared" si="1"/>
        <v>3</v>
      </c>
      <c r="C16">
        <f t="shared" si="2"/>
        <v>2014</v>
      </c>
      <c r="D16" s="6">
        <f>'Monthly Data'!AI16</f>
        <v>2294015.5841808845</v>
      </c>
      <c r="E16" s="7">
        <f t="shared" ca="1" si="11"/>
        <v>598.6</v>
      </c>
      <c r="F16" s="7">
        <f t="shared" ca="1" si="11"/>
        <v>0</v>
      </c>
      <c r="G16">
        <f>'Monthly Data'!DJ16</f>
        <v>31</v>
      </c>
      <c r="H16">
        <f>'Monthly Data'!DG16</f>
        <v>1</v>
      </c>
      <c r="I16">
        <f>'Monthly Data'!DM16</f>
        <v>0</v>
      </c>
      <c r="J16">
        <f>'Monthly Data'!HC16</f>
        <v>0</v>
      </c>
      <c r="L16" s="6">
        <f t="shared" si="3"/>
        <v>-50948.417106676898</v>
      </c>
      <c r="M16" s="6">
        <f t="shared" ca="1" si="4"/>
        <v>519239.04460283153</v>
      </c>
      <c r="N16" s="6">
        <f t="shared" ca="1" si="5"/>
        <v>0</v>
      </c>
      <c r="O16" s="6">
        <f t="shared" si="6"/>
        <v>1628344.1225887618</v>
      </c>
      <c r="P16" s="6">
        <f t="shared" si="7"/>
        <v>-35517.158374525803</v>
      </c>
      <c r="Q16" s="6">
        <f t="shared" si="8"/>
        <v>0</v>
      </c>
      <c r="R16" s="6">
        <f t="shared" si="9"/>
        <v>0</v>
      </c>
      <c r="S16" s="6">
        <f t="shared" ca="1" si="10"/>
        <v>2061117.5917103908</v>
      </c>
      <c r="U16" t="s">
        <v>145</v>
      </c>
    </row>
    <row r="17" spans="1:24" x14ac:dyDescent="0.25">
      <c r="A17" s="208">
        <v>41730</v>
      </c>
      <c r="B17">
        <f t="shared" si="1"/>
        <v>4</v>
      </c>
      <c r="C17">
        <f t="shared" si="2"/>
        <v>2014</v>
      </c>
      <c r="D17" s="6">
        <f>'Monthly Data'!AI17</f>
        <v>1902535.3641808853</v>
      </c>
      <c r="E17" s="7">
        <f t="shared" ca="1" si="11"/>
        <v>372.89</v>
      </c>
      <c r="F17" s="7">
        <f t="shared" ca="1" si="11"/>
        <v>0</v>
      </c>
      <c r="G17">
        <f>'Monthly Data'!DJ17</f>
        <v>30</v>
      </c>
      <c r="H17">
        <f>'Monthly Data'!DG17</f>
        <v>1</v>
      </c>
      <c r="I17">
        <f>'Monthly Data'!DM17</f>
        <v>0</v>
      </c>
      <c r="J17">
        <f>'Monthly Data'!HC17</f>
        <v>0</v>
      </c>
      <c r="L17" s="6">
        <f t="shared" si="3"/>
        <v>-50948.417106676898</v>
      </c>
      <c r="M17" s="6">
        <f t="shared" ca="1" si="4"/>
        <v>323453.13622109895</v>
      </c>
      <c r="N17" s="6">
        <f t="shared" ca="1" si="5"/>
        <v>0</v>
      </c>
      <c r="O17" s="6">
        <f t="shared" si="6"/>
        <v>1575816.892827834</v>
      </c>
      <c r="P17" s="6">
        <f t="shared" si="7"/>
        <v>-35517.158374525803</v>
      </c>
      <c r="Q17" s="6">
        <f t="shared" si="8"/>
        <v>0</v>
      </c>
      <c r="R17" s="6">
        <f t="shared" si="9"/>
        <v>0</v>
      </c>
      <c r="S17" s="6">
        <f t="shared" ca="1" si="10"/>
        <v>1812804.4535677303</v>
      </c>
      <c r="U17" t="s">
        <v>58</v>
      </c>
      <c r="V17" s="6">
        <v>1938396.94911123</v>
      </c>
      <c r="W17" t="s">
        <v>59</v>
      </c>
      <c r="X17" s="204">
        <v>255480.00062596699</v>
      </c>
    </row>
    <row r="18" spans="1:24" x14ac:dyDescent="0.25">
      <c r="A18" s="208">
        <v>41760</v>
      </c>
      <c r="B18">
        <f t="shared" si="1"/>
        <v>5</v>
      </c>
      <c r="C18">
        <f t="shared" si="2"/>
        <v>2014</v>
      </c>
      <c r="D18" s="6">
        <f>'Monthly Data'!AI18</f>
        <v>1821645.6641808862</v>
      </c>
      <c r="E18" s="7">
        <f t="shared" ca="1" si="11"/>
        <v>124.32399999999998</v>
      </c>
      <c r="F18" s="7">
        <f t="shared" ca="1" si="11"/>
        <v>16.880000000000003</v>
      </c>
      <c r="G18">
        <f>'Monthly Data'!DJ18</f>
        <v>31</v>
      </c>
      <c r="H18">
        <f>'Monthly Data'!DG18</f>
        <v>1</v>
      </c>
      <c r="I18">
        <f>'Monthly Data'!DM18</f>
        <v>0</v>
      </c>
      <c r="J18">
        <f>'Monthly Data'!HC18</f>
        <v>0</v>
      </c>
      <c r="L18" s="6">
        <f t="shared" si="3"/>
        <v>-50948.417106676898</v>
      </c>
      <c r="M18" s="6">
        <f t="shared" ca="1" si="4"/>
        <v>107841.4216191153</v>
      </c>
      <c r="N18" s="6">
        <f t="shared" ca="1" si="5"/>
        <v>48136.897739804524</v>
      </c>
      <c r="O18" s="6">
        <f t="shared" si="6"/>
        <v>1628344.1225887618</v>
      </c>
      <c r="P18" s="6">
        <f t="shared" si="7"/>
        <v>-35517.158374525803</v>
      </c>
      <c r="Q18" s="6">
        <f t="shared" si="8"/>
        <v>0</v>
      </c>
      <c r="R18" s="6">
        <f t="shared" si="9"/>
        <v>0</v>
      </c>
      <c r="S18" s="6">
        <f t="shared" ca="1" si="10"/>
        <v>1697856.8664664789</v>
      </c>
      <c r="U18" t="s">
        <v>60</v>
      </c>
      <c r="V18" s="204">
        <v>361495027023.84399</v>
      </c>
      <c r="W18" t="s">
        <v>61</v>
      </c>
      <c r="X18" s="204">
        <v>56560.3309361715</v>
      </c>
    </row>
    <row r="19" spans="1:24" x14ac:dyDescent="0.25">
      <c r="A19" s="208">
        <v>41791</v>
      </c>
      <c r="B19">
        <f t="shared" si="1"/>
        <v>6</v>
      </c>
      <c r="C19">
        <f t="shared" si="2"/>
        <v>2014</v>
      </c>
      <c r="D19" s="6">
        <f>'Monthly Data'!AI19</f>
        <v>1794612.9141808862</v>
      </c>
      <c r="E19" s="7">
        <f t="shared" ca="1" si="11"/>
        <v>10.96</v>
      </c>
      <c r="F19" s="7">
        <f t="shared" ca="1" si="11"/>
        <v>69.847999999999999</v>
      </c>
      <c r="G19">
        <f>'Monthly Data'!DJ19</f>
        <v>30</v>
      </c>
      <c r="H19">
        <f>'Monthly Data'!DG19</f>
        <v>0</v>
      </c>
      <c r="I19">
        <f>'Monthly Data'!DM19</f>
        <v>0</v>
      </c>
      <c r="J19">
        <f>'Monthly Data'!HC19</f>
        <v>0</v>
      </c>
      <c r="L19" s="6">
        <f t="shared" si="3"/>
        <v>-50948.417106676898</v>
      </c>
      <c r="M19" s="6">
        <f t="shared" ca="1" si="4"/>
        <v>9506.9494300819133</v>
      </c>
      <c r="N19" s="6">
        <f t="shared" ca="1" si="5"/>
        <v>199186.37638210104</v>
      </c>
      <c r="O19" s="6">
        <f t="shared" si="6"/>
        <v>1575816.892827834</v>
      </c>
      <c r="P19" s="6">
        <f t="shared" si="7"/>
        <v>0</v>
      </c>
      <c r="Q19" s="6">
        <f t="shared" si="8"/>
        <v>0</v>
      </c>
      <c r="R19" s="6">
        <f t="shared" si="9"/>
        <v>0</v>
      </c>
      <c r="S19" s="6">
        <f t="shared" ca="1" si="10"/>
        <v>1733561.80153334</v>
      </c>
      <c r="U19" t="s">
        <v>62</v>
      </c>
      <c r="V19" s="74">
        <v>0.95423284523264496</v>
      </c>
      <c r="W19" t="s">
        <v>63</v>
      </c>
      <c r="X19" s="104">
        <v>0.95180273082021905</v>
      </c>
    </row>
    <row r="20" spans="1:24" x14ac:dyDescent="0.25">
      <c r="A20" s="208">
        <v>41821</v>
      </c>
      <c r="B20">
        <f t="shared" si="1"/>
        <v>7</v>
      </c>
      <c r="C20">
        <f t="shared" si="2"/>
        <v>2014</v>
      </c>
      <c r="D20" s="6">
        <f>'Monthly Data'!AI20</f>
        <v>1939807.6341808855</v>
      </c>
      <c r="E20" s="7">
        <f t="shared" ca="1" si="11"/>
        <v>1.0799999999999998</v>
      </c>
      <c r="F20" s="7">
        <f t="shared" ca="1" si="11"/>
        <v>130.23999999999998</v>
      </c>
      <c r="G20">
        <f>'Monthly Data'!DJ20</f>
        <v>31</v>
      </c>
      <c r="H20">
        <f>'Monthly Data'!DG20</f>
        <v>0</v>
      </c>
      <c r="I20">
        <f>'Monthly Data'!DM20</f>
        <v>0</v>
      </c>
      <c r="J20">
        <f>'Monthly Data'!HC20</f>
        <v>0</v>
      </c>
      <c r="L20" s="6">
        <f t="shared" si="3"/>
        <v>-50948.417106676898</v>
      </c>
      <c r="M20" s="6">
        <f t="shared" ca="1" si="4"/>
        <v>936.81618471610079</v>
      </c>
      <c r="N20" s="6">
        <f t="shared" ca="1" si="5"/>
        <v>371406.96455166698</v>
      </c>
      <c r="O20" s="6">
        <f t="shared" si="6"/>
        <v>1628344.1225887618</v>
      </c>
      <c r="P20" s="6">
        <f t="shared" si="7"/>
        <v>0</v>
      </c>
      <c r="Q20" s="6">
        <f t="shared" si="8"/>
        <v>0</v>
      </c>
      <c r="R20" s="6">
        <f t="shared" si="9"/>
        <v>0</v>
      </c>
      <c r="S20" s="6">
        <f t="shared" ca="1" si="10"/>
        <v>1949739.4862184681</v>
      </c>
      <c r="U20" t="s">
        <v>412</v>
      </c>
      <c r="V20" s="74">
        <v>288.40753411760602</v>
      </c>
      <c r="W20" t="s">
        <v>64</v>
      </c>
      <c r="X20" s="104">
        <v>4.5989560272483899E-66</v>
      </c>
    </row>
    <row r="21" spans="1:24" x14ac:dyDescent="0.25">
      <c r="A21" s="208">
        <v>41852</v>
      </c>
      <c r="B21">
        <f t="shared" si="1"/>
        <v>8</v>
      </c>
      <c r="C21">
        <f t="shared" si="2"/>
        <v>2014</v>
      </c>
      <c r="D21" s="6">
        <f>'Monthly Data'!AI21</f>
        <v>1903814.9441808858</v>
      </c>
      <c r="E21" s="7">
        <f t="shared" ca="1" si="11"/>
        <v>2.57</v>
      </c>
      <c r="F21" s="7">
        <f t="shared" ca="1" si="11"/>
        <v>101.20500000000001</v>
      </c>
      <c r="G21">
        <f>'Monthly Data'!DJ21</f>
        <v>31</v>
      </c>
      <c r="H21">
        <f>'Monthly Data'!DG21</f>
        <v>0</v>
      </c>
      <c r="I21">
        <f>'Monthly Data'!DM21</f>
        <v>0</v>
      </c>
      <c r="J21">
        <f>'Monthly Data'!HC21</f>
        <v>0</v>
      </c>
      <c r="L21" s="6">
        <f t="shared" si="3"/>
        <v>-50948.417106676898</v>
      </c>
      <c r="M21" s="6">
        <f t="shared" ca="1" si="4"/>
        <v>2229.2755506670178</v>
      </c>
      <c r="N21" s="6">
        <f t="shared" ca="1" si="5"/>
        <v>288607.50804247137</v>
      </c>
      <c r="O21" s="6">
        <f t="shared" si="6"/>
        <v>1628344.1225887618</v>
      </c>
      <c r="P21" s="6">
        <f t="shared" si="7"/>
        <v>0</v>
      </c>
      <c r="Q21" s="6">
        <f t="shared" si="8"/>
        <v>0</v>
      </c>
      <c r="R21" s="6">
        <f t="shared" si="9"/>
        <v>0</v>
      </c>
      <c r="S21" s="6">
        <f t="shared" ca="1" si="10"/>
        <v>1868232.4890752234</v>
      </c>
      <c r="U21" t="s">
        <v>65</v>
      </c>
      <c r="V21" s="74">
        <v>-7.2261017083992796E-2</v>
      </c>
      <c r="W21" t="s">
        <v>66</v>
      </c>
      <c r="X21" s="104">
        <v>2.1121276778322899</v>
      </c>
    </row>
    <row r="22" spans="1:24" x14ac:dyDescent="0.25">
      <c r="A22" s="208">
        <v>41883</v>
      </c>
      <c r="B22">
        <f t="shared" si="1"/>
        <v>9</v>
      </c>
      <c r="C22">
        <f t="shared" si="2"/>
        <v>2014</v>
      </c>
      <c r="D22" s="6">
        <f>'Monthly Data'!AI22</f>
        <v>1668665.0541808838</v>
      </c>
      <c r="E22" s="7">
        <f t="shared" ca="1" si="11"/>
        <v>56.61999999999999</v>
      </c>
      <c r="F22" s="7">
        <f t="shared" ca="1" si="11"/>
        <v>20.560000000000002</v>
      </c>
      <c r="G22">
        <f>'Monthly Data'!DJ22</f>
        <v>30</v>
      </c>
      <c r="H22">
        <f>'Monthly Data'!DG22</f>
        <v>0</v>
      </c>
      <c r="I22">
        <f>'Monthly Data'!DM22</f>
        <v>0</v>
      </c>
      <c r="J22">
        <f>'Monthly Data'!HC22</f>
        <v>0</v>
      </c>
      <c r="L22" s="6">
        <f t="shared" si="3"/>
        <v>-50948.417106676898</v>
      </c>
      <c r="M22" s="6">
        <f t="shared" ca="1" si="4"/>
        <v>49113.455906134841</v>
      </c>
      <c r="N22" s="6">
        <f t="shared" ca="1" si="5"/>
        <v>58631.197720994132</v>
      </c>
      <c r="O22" s="6">
        <f t="shared" si="6"/>
        <v>1575816.892827834</v>
      </c>
      <c r="P22" s="6">
        <f t="shared" si="7"/>
        <v>0</v>
      </c>
      <c r="Q22" s="6">
        <f t="shared" si="8"/>
        <v>0</v>
      </c>
      <c r="R22" s="6">
        <f t="shared" si="9"/>
        <v>0</v>
      </c>
      <c r="S22" s="6">
        <f t="shared" ca="1" si="10"/>
        <v>1632613.129348286</v>
      </c>
    </row>
    <row r="23" spans="1:24" x14ac:dyDescent="0.25">
      <c r="A23" s="208">
        <v>41913</v>
      </c>
      <c r="B23">
        <f t="shared" si="1"/>
        <v>10</v>
      </c>
      <c r="C23">
        <f t="shared" si="2"/>
        <v>2014</v>
      </c>
      <c r="D23" s="6">
        <f>'Monthly Data'!AI23</f>
        <v>1769901.9941808861</v>
      </c>
      <c r="E23" s="7">
        <f t="shared" ca="1" si="11"/>
        <v>272.00200000000001</v>
      </c>
      <c r="F23" s="7">
        <f t="shared" ca="1" si="11"/>
        <v>1.4</v>
      </c>
      <c r="G23">
        <f>'Monthly Data'!DJ23</f>
        <v>31</v>
      </c>
      <c r="H23">
        <f>'Monthly Data'!DG23</f>
        <v>0</v>
      </c>
      <c r="I23">
        <f>'Monthly Data'!DM23</f>
        <v>0</v>
      </c>
      <c r="J23">
        <f>'Monthly Data'!HC23</f>
        <v>0</v>
      </c>
      <c r="L23" s="6">
        <f t="shared" si="3"/>
        <v>-50948.417106676898</v>
      </c>
      <c r="M23" s="6">
        <f t="shared" ca="1" si="4"/>
        <v>235940.62581032305</v>
      </c>
      <c r="N23" s="6">
        <f t="shared" ca="1" si="5"/>
        <v>3992.3967319743078</v>
      </c>
      <c r="O23" s="6">
        <f t="shared" si="6"/>
        <v>1628344.1225887618</v>
      </c>
      <c r="P23" s="6">
        <f t="shared" si="7"/>
        <v>0</v>
      </c>
      <c r="Q23" s="6">
        <f t="shared" si="8"/>
        <v>0</v>
      </c>
      <c r="R23" s="6">
        <f t="shared" si="9"/>
        <v>0</v>
      </c>
      <c r="S23" s="6">
        <f t="shared" ca="1" si="10"/>
        <v>1817328.7280243824</v>
      </c>
    </row>
    <row r="24" spans="1:24" x14ac:dyDescent="0.25">
      <c r="A24" s="208">
        <v>41944</v>
      </c>
      <c r="B24">
        <f t="shared" si="1"/>
        <v>11</v>
      </c>
      <c r="C24">
        <f t="shared" si="2"/>
        <v>2014</v>
      </c>
      <c r="D24" s="6">
        <f>'Monthly Data'!AI24</f>
        <v>2057742.9841808879</v>
      </c>
      <c r="E24" s="7">
        <f t="shared" ca="1" si="11"/>
        <v>539.76</v>
      </c>
      <c r="F24" s="7">
        <f t="shared" ca="1" si="11"/>
        <v>0</v>
      </c>
      <c r="G24">
        <f>'Monthly Data'!DJ24</f>
        <v>30</v>
      </c>
      <c r="H24">
        <f>'Monthly Data'!DG24</f>
        <v>0</v>
      </c>
      <c r="I24">
        <f>'Monthly Data'!DM24</f>
        <v>0</v>
      </c>
      <c r="J24">
        <f>'Monthly Data'!HC24</f>
        <v>0</v>
      </c>
      <c r="L24" s="6">
        <f t="shared" si="3"/>
        <v>-50948.417106676898</v>
      </c>
      <c r="M24" s="6">
        <f t="shared" ca="1" si="4"/>
        <v>468199.91098366911</v>
      </c>
      <c r="N24" s="6">
        <f t="shared" ca="1" si="5"/>
        <v>0</v>
      </c>
      <c r="O24" s="6">
        <f t="shared" si="6"/>
        <v>1575816.892827834</v>
      </c>
      <c r="P24" s="6">
        <f t="shared" si="7"/>
        <v>0</v>
      </c>
      <c r="Q24" s="6">
        <f t="shared" si="8"/>
        <v>0</v>
      </c>
      <c r="R24" s="6">
        <f t="shared" si="9"/>
        <v>0</v>
      </c>
      <c r="S24" s="6">
        <f t="shared" ca="1" si="10"/>
        <v>1993068.3867048263</v>
      </c>
    </row>
    <row r="25" spans="1:24" x14ac:dyDescent="0.25">
      <c r="A25" s="208">
        <v>41974</v>
      </c>
      <c r="B25">
        <f t="shared" si="1"/>
        <v>12</v>
      </c>
      <c r="C25">
        <f t="shared" si="2"/>
        <v>2014</v>
      </c>
      <c r="D25" s="6">
        <f>'Monthly Data'!AI25</f>
        <v>2345523.2741808859</v>
      </c>
      <c r="E25" s="7">
        <f t="shared" ca="1" si="11"/>
        <v>820.75</v>
      </c>
      <c r="F25" s="7">
        <f t="shared" ca="1" si="11"/>
        <v>0</v>
      </c>
      <c r="G25">
        <f>'Monthly Data'!DJ25</f>
        <v>31</v>
      </c>
      <c r="H25">
        <f>'Monthly Data'!DG25</f>
        <v>0</v>
      </c>
      <c r="I25">
        <f>'Monthly Data'!DM25</f>
        <v>0</v>
      </c>
      <c r="J25">
        <f>'Monthly Data'!HC25</f>
        <v>0</v>
      </c>
      <c r="L25" s="6">
        <f t="shared" si="3"/>
        <v>-50948.417106676898</v>
      </c>
      <c r="M25" s="6">
        <f t="shared" ca="1" si="4"/>
        <v>711936.92926457396</v>
      </c>
      <c r="N25" s="6">
        <f t="shared" ca="1" si="5"/>
        <v>0</v>
      </c>
      <c r="O25" s="6">
        <f t="shared" si="6"/>
        <v>1628344.1225887618</v>
      </c>
      <c r="P25" s="6">
        <f t="shared" si="7"/>
        <v>0</v>
      </c>
      <c r="Q25" s="6">
        <f t="shared" si="8"/>
        <v>0</v>
      </c>
      <c r="R25" s="6">
        <f t="shared" si="9"/>
        <v>0</v>
      </c>
      <c r="S25" s="6">
        <f t="shared" ca="1" si="10"/>
        <v>2289332.6347466591</v>
      </c>
    </row>
    <row r="26" spans="1:24" x14ac:dyDescent="0.25">
      <c r="A26" s="208">
        <v>42005</v>
      </c>
      <c r="B26">
        <f t="shared" si="1"/>
        <v>1</v>
      </c>
      <c r="C26">
        <f t="shared" si="2"/>
        <v>2015</v>
      </c>
      <c r="D26" s="6">
        <f>'Monthly Data'!AI26</f>
        <v>2418926.400391039</v>
      </c>
      <c r="E26" s="7">
        <f t="shared" ca="1" si="11"/>
        <v>915.08000000000015</v>
      </c>
      <c r="F26" s="7">
        <f t="shared" ca="1" si="11"/>
        <v>0</v>
      </c>
      <c r="G26">
        <f>'Monthly Data'!DJ26</f>
        <v>31</v>
      </c>
      <c r="H26">
        <f>'Monthly Data'!DG26</f>
        <v>0</v>
      </c>
      <c r="I26">
        <f>'Monthly Data'!DM26</f>
        <v>0</v>
      </c>
      <c r="J26">
        <f>'Monthly Data'!HC26</f>
        <v>0</v>
      </c>
      <c r="L26" s="6">
        <f t="shared" si="3"/>
        <v>-50948.417106676898</v>
      </c>
      <c r="M26" s="6">
        <f t="shared" ca="1" si="4"/>
        <v>793760.88362037938</v>
      </c>
      <c r="N26" s="6">
        <f t="shared" ca="1" si="5"/>
        <v>0</v>
      </c>
      <c r="O26" s="6">
        <f t="shared" si="6"/>
        <v>1628344.1225887618</v>
      </c>
      <c r="P26" s="6">
        <f t="shared" si="7"/>
        <v>0</v>
      </c>
      <c r="Q26" s="6">
        <f t="shared" si="8"/>
        <v>0</v>
      </c>
      <c r="R26" s="6">
        <f t="shared" si="9"/>
        <v>0</v>
      </c>
      <c r="S26" s="6">
        <f t="shared" ca="1" si="10"/>
        <v>2371156.5891024643</v>
      </c>
    </row>
    <row r="27" spans="1:24" x14ac:dyDescent="0.25">
      <c r="A27" s="208">
        <v>42036</v>
      </c>
      <c r="B27">
        <f t="shared" si="1"/>
        <v>2</v>
      </c>
      <c r="C27">
        <f t="shared" si="2"/>
        <v>2015</v>
      </c>
      <c r="D27" s="6">
        <f>'Monthly Data'!AI27</f>
        <v>2193574.7203910411</v>
      </c>
      <c r="E27" s="7">
        <f t="shared" ca="1" si="11"/>
        <v>835.30999999999983</v>
      </c>
      <c r="F27" s="7">
        <f t="shared" ca="1" si="11"/>
        <v>0</v>
      </c>
      <c r="G27">
        <f>'Monthly Data'!DJ27</f>
        <v>28</v>
      </c>
      <c r="H27">
        <f>'Monthly Data'!DG27</f>
        <v>0</v>
      </c>
      <c r="I27">
        <f>'Monthly Data'!DM27</f>
        <v>0</v>
      </c>
      <c r="J27">
        <f>'Monthly Data'!HC27</f>
        <v>0</v>
      </c>
      <c r="L27" s="6">
        <f t="shared" si="3"/>
        <v>-50948.417106676898</v>
      </c>
      <c r="M27" s="6">
        <f t="shared" ca="1" si="4"/>
        <v>724566.59931037598</v>
      </c>
      <c r="N27" s="6">
        <f t="shared" ca="1" si="5"/>
        <v>0</v>
      </c>
      <c r="O27" s="6">
        <f t="shared" si="6"/>
        <v>1470762.4333059785</v>
      </c>
      <c r="P27" s="6">
        <f t="shared" si="7"/>
        <v>0</v>
      </c>
      <c r="Q27" s="6">
        <f t="shared" si="8"/>
        <v>0</v>
      </c>
      <c r="R27" s="6">
        <f t="shared" si="9"/>
        <v>0</v>
      </c>
      <c r="S27" s="6">
        <f t="shared" ca="1" si="10"/>
        <v>2144380.6155096777</v>
      </c>
    </row>
    <row r="28" spans="1:24" x14ac:dyDescent="0.25">
      <c r="A28" s="208">
        <v>42064</v>
      </c>
      <c r="B28">
        <f t="shared" si="1"/>
        <v>3</v>
      </c>
      <c r="C28">
        <f t="shared" si="2"/>
        <v>2015</v>
      </c>
      <c r="D28" s="6">
        <f>'Monthly Data'!AI28</f>
        <v>2096630.8503910406</v>
      </c>
      <c r="E28" s="7">
        <f t="shared" ca="1" si="11"/>
        <v>598.6</v>
      </c>
      <c r="F28" s="7">
        <f t="shared" ca="1" si="11"/>
        <v>0</v>
      </c>
      <c r="G28">
        <f>'Monthly Data'!DJ28</f>
        <v>31</v>
      </c>
      <c r="H28">
        <f>'Monthly Data'!DG28</f>
        <v>1</v>
      </c>
      <c r="I28">
        <f>'Monthly Data'!DM28</f>
        <v>0</v>
      </c>
      <c r="J28">
        <f>'Monthly Data'!HC28</f>
        <v>0</v>
      </c>
      <c r="L28" s="6">
        <f t="shared" si="3"/>
        <v>-50948.417106676898</v>
      </c>
      <c r="M28" s="6">
        <f t="shared" ca="1" si="4"/>
        <v>519239.04460283153</v>
      </c>
      <c r="N28" s="6">
        <f t="shared" ca="1" si="5"/>
        <v>0</v>
      </c>
      <c r="O28" s="6">
        <f t="shared" si="6"/>
        <v>1628344.1225887618</v>
      </c>
      <c r="P28" s="6">
        <f t="shared" si="7"/>
        <v>-35517.158374525803</v>
      </c>
      <c r="Q28" s="6">
        <f t="shared" si="8"/>
        <v>0</v>
      </c>
      <c r="R28" s="6">
        <f t="shared" si="9"/>
        <v>0</v>
      </c>
      <c r="S28" s="6">
        <f t="shared" ca="1" si="10"/>
        <v>2061117.5917103908</v>
      </c>
    </row>
    <row r="29" spans="1:24" x14ac:dyDescent="0.25">
      <c r="A29" s="208">
        <v>42095</v>
      </c>
      <c r="B29">
        <f t="shared" si="1"/>
        <v>4</v>
      </c>
      <c r="C29">
        <f t="shared" si="2"/>
        <v>2015</v>
      </c>
      <c r="D29" s="6">
        <f>'Monthly Data'!AI29</f>
        <v>1705781.2003910381</v>
      </c>
      <c r="E29" s="7">
        <f t="shared" ca="1" si="11"/>
        <v>372.89</v>
      </c>
      <c r="F29" s="7">
        <f t="shared" ca="1" si="11"/>
        <v>0</v>
      </c>
      <c r="G29">
        <f>'Monthly Data'!DJ29</f>
        <v>30</v>
      </c>
      <c r="H29">
        <f>'Monthly Data'!DG29</f>
        <v>1</v>
      </c>
      <c r="I29">
        <f>'Monthly Data'!DM29</f>
        <v>0</v>
      </c>
      <c r="J29">
        <f>'Monthly Data'!HC29</f>
        <v>0</v>
      </c>
      <c r="L29" s="6">
        <f t="shared" si="3"/>
        <v>-50948.417106676898</v>
      </c>
      <c r="M29" s="6">
        <f t="shared" ca="1" si="4"/>
        <v>323453.13622109895</v>
      </c>
      <c r="N29" s="6">
        <f t="shared" ca="1" si="5"/>
        <v>0</v>
      </c>
      <c r="O29" s="6">
        <f t="shared" si="6"/>
        <v>1575816.892827834</v>
      </c>
      <c r="P29" s="6">
        <f t="shared" si="7"/>
        <v>-35517.158374525803</v>
      </c>
      <c r="Q29" s="6">
        <f t="shared" si="8"/>
        <v>0</v>
      </c>
      <c r="R29" s="6">
        <f t="shared" si="9"/>
        <v>0</v>
      </c>
      <c r="S29" s="6">
        <f t="shared" ca="1" si="10"/>
        <v>1812804.4535677303</v>
      </c>
    </row>
    <row r="30" spans="1:24" x14ac:dyDescent="0.25">
      <c r="A30" s="208">
        <v>42125</v>
      </c>
      <c r="B30">
        <f t="shared" si="1"/>
        <v>5</v>
      </c>
      <c r="C30">
        <f t="shared" si="2"/>
        <v>2015</v>
      </c>
      <c r="D30" s="6">
        <f>'Monthly Data'!AI30</f>
        <v>1693475.5403910379</v>
      </c>
      <c r="E30" s="7">
        <f t="shared" ca="1" si="11"/>
        <v>124.32399999999998</v>
      </c>
      <c r="F30" s="7">
        <f t="shared" ca="1" si="11"/>
        <v>16.880000000000003</v>
      </c>
      <c r="G30">
        <f>'Monthly Data'!DJ30</f>
        <v>31</v>
      </c>
      <c r="H30">
        <f>'Monthly Data'!DG30</f>
        <v>1</v>
      </c>
      <c r="I30">
        <f>'Monthly Data'!DM30</f>
        <v>0</v>
      </c>
      <c r="J30">
        <f>'Monthly Data'!HC30</f>
        <v>0</v>
      </c>
      <c r="L30" s="6">
        <f t="shared" si="3"/>
        <v>-50948.417106676898</v>
      </c>
      <c r="M30" s="6">
        <f t="shared" ca="1" si="4"/>
        <v>107841.4216191153</v>
      </c>
      <c r="N30" s="6">
        <f t="shared" ca="1" si="5"/>
        <v>48136.897739804524</v>
      </c>
      <c r="O30" s="6">
        <f t="shared" si="6"/>
        <v>1628344.1225887618</v>
      </c>
      <c r="P30" s="6">
        <f t="shared" si="7"/>
        <v>-35517.158374525803</v>
      </c>
      <c r="Q30" s="6">
        <f t="shared" si="8"/>
        <v>0</v>
      </c>
      <c r="R30" s="6">
        <f t="shared" si="9"/>
        <v>0</v>
      </c>
      <c r="S30" s="6">
        <f t="shared" ca="1" si="10"/>
        <v>1697856.8664664789</v>
      </c>
    </row>
    <row r="31" spans="1:24" x14ac:dyDescent="0.25">
      <c r="A31" s="208">
        <v>42156</v>
      </c>
      <c r="B31">
        <f t="shared" si="1"/>
        <v>6</v>
      </c>
      <c r="C31">
        <f t="shared" si="2"/>
        <v>2015</v>
      </c>
      <c r="D31" s="6">
        <f>'Monthly Data'!AI31</f>
        <v>1730244.1403910362</v>
      </c>
      <c r="E31" s="7">
        <f t="shared" ca="1" si="11"/>
        <v>10.96</v>
      </c>
      <c r="F31" s="7">
        <f t="shared" ca="1" si="11"/>
        <v>69.847999999999999</v>
      </c>
      <c r="G31">
        <f>'Monthly Data'!DJ31</f>
        <v>30</v>
      </c>
      <c r="H31">
        <f>'Monthly Data'!DG31</f>
        <v>0</v>
      </c>
      <c r="I31">
        <f>'Monthly Data'!DM31</f>
        <v>0</v>
      </c>
      <c r="J31">
        <f>'Monthly Data'!HC31</f>
        <v>0</v>
      </c>
      <c r="L31" s="6">
        <f t="shared" si="3"/>
        <v>-50948.417106676898</v>
      </c>
      <c r="M31" s="6">
        <f t="shared" ca="1" si="4"/>
        <v>9506.9494300819133</v>
      </c>
      <c r="N31" s="6">
        <f t="shared" ca="1" si="5"/>
        <v>199186.37638210104</v>
      </c>
      <c r="O31" s="6">
        <f t="shared" si="6"/>
        <v>1575816.892827834</v>
      </c>
      <c r="P31" s="6">
        <f t="shared" si="7"/>
        <v>0</v>
      </c>
      <c r="Q31" s="6">
        <f t="shared" si="8"/>
        <v>0</v>
      </c>
      <c r="R31" s="6">
        <f t="shared" si="9"/>
        <v>0</v>
      </c>
      <c r="S31" s="6">
        <f t="shared" ca="1" si="10"/>
        <v>1733561.80153334</v>
      </c>
    </row>
    <row r="32" spans="1:24" x14ac:dyDescent="0.25">
      <c r="A32" s="208">
        <v>42186</v>
      </c>
      <c r="B32">
        <f t="shared" si="1"/>
        <v>7</v>
      </c>
      <c r="C32">
        <f t="shared" si="2"/>
        <v>2015</v>
      </c>
      <c r="D32" s="6">
        <f>'Monthly Data'!AI32</f>
        <v>1912311.1703910374</v>
      </c>
      <c r="E32" s="7">
        <f t="shared" ca="1" si="11"/>
        <v>1.0799999999999998</v>
      </c>
      <c r="F32" s="7">
        <f t="shared" ca="1" si="11"/>
        <v>130.23999999999998</v>
      </c>
      <c r="G32">
        <f>'Monthly Data'!DJ32</f>
        <v>31</v>
      </c>
      <c r="H32">
        <f>'Monthly Data'!DG32</f>
        <v>0</v>
      </c>
      <c r="I32">
        <f>'Monthly Data'!DM32</f>
        <v>0</v>
      </c>
      <c r="J32">
        <f>'Monthly Data'!HC32</f>
        <v>0</v>
      </c>
      <c r="L32" s="6">
        <f t="shared" si="3"/>
        <v>-50948.417106676898</v>
      </c>
      <c r="M32" s="6">
        <f t="shared" ca="1" si="4"/>
        <v>936.81618471610079</v>
      </c>
      <c r="N32" s="6">
        <f t="shared" ca="1" si="5"/>
        <v>371406.96455166698</v>
      </c>
      <c r="O32" s="6">
        <f t="shared" si="6"/>
        <v>1628344.1225887618</v>
      </c>
      <c r="P32" s="6">
        <f t="shared" si="7"/>
        <v>0</v>
      </c>
      <c r="Q32" s="6">
        <f t="shared" si="8"/>
        <v>0</v>
      </c>
      <c r="R32" s="6">
        <f t="shared" si="9"/>
        <v>0</v>
      </c>
      <c r="S32" s="6">
        <f t="shared" ca="1" si="10"/>
        <v>1949739.4862184681</v>
      </c>
    </row>
    <row r="33" spans="1:19" x14ac:dyDescent="0.25">
      <c r="A33" s="208">
        <v>42217</v>
      </c>
      <c r="B33">
        <f t="shared" si="1"/>
        <v>8</v>
      </c>
      <c r="C33">
        <f t="shared" si="2"/>
        <v>2015</v>
      </c>
      <c r="D33" s="6">
        <f>'Monthly Data'!AI33</f>
        <v>1873515.4303910357</v>
      </c>
      <c r="E33" s="7">
        <f t="shared" ca="1" si="11"/>
        <v>2.57</v>
      </c>
      <c r="F33" s="7">
        <f t="shared" ca="1" si="11"/>
        <v>101.20500000000001</v>
      </c>
      <c r="G33">
        <f>'Monthly Data'!DJ33</f>
        <v>31</v>
      </c>
      <c r="H33">
        <f>'Monthly Data'!DG33</f>
        <v>0</v>
      </c>
      <c r="I33">
        <f>'Monthly Data'!DM33</f>
        <v>0</v>
      </c>
      <c r="J33">
        <f>'Monthly Data'!HC33</f>
        <v>0</v>
      </c>
      <c r="L33" s="6">
        <f t="shared" si="3"/>
        <v>-50948.417106676898</v>
      </c>
      <c r="M33" s="6">
        <f t="shared" ca="1" si="4"/>
        <v>2229.2755506670178</v>
      </c>
      <c r="N33" s="6">
        <f t="shared" ca="1" si="5"/>
        <v>288607.50804247137</v>
      </c>
      <c r="O33" s="6">
        <f t="shared" si="6"/>
        <v>1628344.1225887618</v>
      </c>
      <c r="P33" s="6">
        <f t="shared" si="7"/>
        <v>0</v>
      </c>
      <c r="Q33" s="6">
        <f t="shared" si="8"/>
        <v>0</v>
      </c>
      <c r="R33" s="6">
        <f t="shared" si="9"/>
        <v>0</v>
      </c>
      <c r="S33" s="6">
        <f t="shared" ca="1" si="10"/>
        <v>1868232.4890752234</v>
      </c>
    </row>
    <row r="34" spans="1:19" x14ac:dyDescent="0.25">
      <c r="A34" s="208">
        <v>42248</v>
      </c>
      <c r="B34">
        <f t="shared" si="1"/>
        <v>9</v>
      </c>
      <c r="C34">
        <f t="shared" si="2"/>
        <v>2015</v>
      </c>
      <c r="D34" s="6">
        <f>'Monthly Data'!AI34</f>
        <v>1680885.5203910384</v>
      </c>
      <c r="E34" s="7">
        <f t="shared" ref="E34:F53" ca="1" si="12">E22</f>
        <v>56.61999999999999</v>
      </c>
      <c r="F34" s="7">
        <f t="shared" ca="1" si="12"/>
        <v>20.560000000000002</v>
      </c>
      <c r="G34">
        <f>'Monthly Data'!DJ34</f>
        <v>30</v>
      </c>
      <c r="H34">
        <f>'Monthly Data'!DG34</f>
        <v>0</v>
      </c>
      <c r="I34">
        <f>'Monthly Data'!DM34</f>
        <v>0</v>
      </c>
      <c r="J34">
        <f>'Monthly Data'!HC34</f>
        <v>0</v>
      </c>
      <c r="L34" s="6">
        <f t="shared" ref="L34:L65" si="13">$V$8</f>
        <v>-50948.417106676898</v>
      </c>
      <c r="M34" s="6">
        <f t="shared" ref="M34:M65" ca="1" si="14">E34*$V$9</f>
        <v>49113.455906134841</v>
      </c>
      <c r="N34" s="6">
        <f t="shared" ref="N34:N65" ca="1" si="15">F34*$V$10</f>
        <v>58631.197720994132</v>
      </c>
      <c r="O34" s="6">
        <f t="shared" ref="O34:O65" si="16">G34*$V$11</f>
        <v>1575816.892827834</v>
      </c>
      <c r="P34" s="6">
        <f t="shared" si="7"/>
        <v>0</v>
      </c>
      <c r="Q34" s="6">
        <f t="shared" si="8"/>
        <v>0</v>
      </c>
      <c r="R34" s="6">
        <f t="shared" si="9"/>
        <v>0</v>
      </c>
      <c r="S34" s="6">
        <f t="shared" ca="1" si="10"/>
        <v>1632613.129348286</v>
      </c>
    </row>
    <row r="35" spans="1:19" x14ac:dyDescent="0.25">
      <c r="A35" s="208">
        <v>42278</v>
      </c>
      <c r="B35">
        <f t="shared" si="1"/>
        <v>10</v>
      </c>
      <c r="C35">
        <f t="shared" si="2"/>
        <v>2015</v>
      </c>
      <c r="D35" s="6">
        <f>'Monthly Data'!AI35</f>
        <v>1693149.320391038</v>
      </c>
      <c r="E35" s="7">
        <f t="shared" ca="1" si="12"/>
        <v>272.00200000000001</v>
      </c>
      <c r="F35" s="7">
        <f t="shared" ca="1" si="12"/>
        <v>1.4</v>
      </c>
      <c r="G35">
        <f>'Monthly Data'!DJ35</f>
        <v>31</v>
      </c>
      <c r="H35">
        <f>'Monthly Data'!DG35</f>
        <v>0</v>
      </c>
      <c r="I35">
        <f>'Monthly Data'!DM35</f>
        <v>0</v>
      </c>
      <c r="J35">
        <f>'Monthly Data'!HC35</f>
        <v>0</v>
      </c>
      <c r="L35" s="6">
        <f t="shared" si="13"/>
        <v>-50948.417106676898</v>
      </c>
      <c r="M35" s="6">
        <f t="shared" ca="1" si="14"/>
        <v>235940.62581032305</v>
      </c>
      <c r="N35" s="6">
        <f t="shared" ca="1" si="15"/>
        <v>3992.3967319743078</v>
      </c>
      <c r="O35" s="6">
        <f t="shared" si="16"/>
        <v>1628344.1225887618</v>
      </c>
      <c r="P35" s="6">
        <f t="shared" si="7"/>
        <v>0</v>
      </c>
      <c r="Q35" s="6">
        <f t="shared" si="8"/>
        <v>0</v>
      </c>
      <c r="R35" s="6">
        <f t="shared" si="9"/>
        <v>0</v>
      </c>
      <c r="S35" s="6">
        <f t="shared" ca="1" si="10"/>
        <v>1817328.7280243824</v>
      </c>
    </row>
    <row r="36" spans="1:19" x14ac:dyDescent="0.25">
      <c r="A36" s="208">
        <v>42309</v>
      </c>
      <c r="B36">
        <f t="shared" si="1"/>
        <v>11</v>
      </c>
      <c r="C36">
        <f t="shared" si="2"/>
        <v>2015</v>
      </c>
      <c r="D36" s="6">
        <f>'Monthly Data'!AI36</f>
        <v>1804976.3403910371</v>
      </c>
      <c r="E36" s="7">
        <f t="shared" ca="1" si="12"/>
        <v>539.76</v>
      </c>
      <c r="F36" s="7">
        <f t="shared" ca="1" si="12"/>
        <v>0</v>
      </c>
      <c r="G36">
        <f>'Monthly Data'!DJ36</f>
        <v>30</v>
      </c>
      <c r="H36">
        <f>'Monthly Data'!DG36</f>
        <v>0</v>
      </c>
      <c r="I36">
        <f>'Monthly Data'!DM36</f>
        <v>0</v>
      </c>
      <c r="J36">
        <f>'Monthly Data'!HC36</f>
        <v>0</v>
      </c>
      <c r="L36" s="6">
        <f t="shared" si="13"/>
        <v>-50948.417106676898</v>
      </c>
      <c r="M36" s="6">
        <f t="shared" ca="1" si="14"/>
        <v>468199.91098366911</v>
      </c>
      <c r="N36" s="6">
        <f t="shared" ca="1" si="15"/>
        <v>0</v>
      </c>
      <c r="O36" s="6">
        <f t="shared" si="16"/>
        <v>1575816.892827834</v>
      </c>
      <c r="P36" s="6">
        <f t="shared" si="7"/>
        <v>0</v>
      </c>
      <c r="Q36" s="6">
        <f t="shared" si="8"/>
        <v>0</v>
      </c>
      <c r="R36" s="6">
        <f t="shared" si="9"/>
        <v>0</v>
      </c>
      <c r="S36" s="6">
        <f t="shared" ca="1" si="10"/>
        <v>1993068.3867048263</v>
      </c>
    </row>
    <row r="37" spans="1:19" x14ac:dyDescent="0.25">
      <c r="A37" s="208">
        <v>42339</v>
      </c>
      <c r="B37">
        <f t="shared" si="1"/>
        <v>12</v>
      </c>
      <c r="C37">
        <f t="shared" si="2"/>
        <v>2015</v>
      </c>
      <c r="D37" s="6">
        <f>'Monthly Data'!AI37</f>
        <v>2080999.5403910382</v>
      </c>
      <c r="E37" s="7">
        <f t="shared" ca="1" si="12"/>
        <v>820.75</v>
      </c>
      <c r="F37" s="7">
        <f t="shared" ca="1" si="12"/>
        <v>0</v>
      </c>
      <c r="G37">
        <f>'Monthly Data'!DJ37</f>
        <v>31</v>
      </c>
      <c r="H37">
        <f>'Monthly Data'!DG37</f>
        <v>0</v>
      </c>
      <c r="I37">
        <f>'Monthly Data'!DM37</f>
        <v>0</v>
      </c>
      <c r="J37">
        <f>'Monthly Data'!HC37</f>
        <v>0</v>
      </c>
      <c r="L37" s="6">
        <f t="shared" si="13"/>
        <v>-50948.417106676898</v>
      </c>
      <c r="M37" s="6">
        <f t="shared" ca="1" si="14"/>
        <v>711936.92926457396</v>
      </c>
      <c r="N37" s="6">
        <f t="shared" ca="1" si="15"/>
        <v>0</v>
      </c>
      <c r="O37" s="6">
        <f t="shared" si="16"/>
        <v>1628344.1225887618</v>
      </c>
      <c r="P37" s="6">
        <f t="shared" si="7"/>
        <v>0</v>
      </c>
      <c r="Q37" s="6">
        <f t="shared" si="8"/>
        <v>0</v>
      </c>
      <c r="R37" s="6">
        <f t="shared" si="9"/>
        <v>0</v>
      </c>
      <c r="S37" s="6">
        <f t="shared" ca="1" si="10"/>
        <v>2289332.6347466591</v>
      </c>
    </row>
    <row r="38" spans="1:19" x14ac:dyDescent="0.25">
      <c r="A38" s="208">
        <v>42370</v>
      </c>
      <c r="B38">
        <f t="shared" si="1"/>
        <v>1</v>
      </c>
      <c r="C38">
        <f t="shared" si="2"/>
        <v>2016</v>
      </c>
      <c r="D38" s="6">
        <f>'Monthly Data'!AI38</f>
        <v>2277039.080167463</v>
      </c>
      <c r="E38" s="7">
        <f t="shared" ca="1" si="12"/>
        <v>915.08000000000015</v>
      </c>
      <c r="F38" s="7">
        <f t="shared" ca="1" si="12"/>
        <v>0</v>
      </c>
      <c r="G38">
        <f>'Monthly Data'!DJ38</f>
        <v>31</v>
      </c>
      <c r="H38">
        <f>'Monthly Data'!DG38</f>
        <v>0</v>
      </c>
      <c r="I38">
        <f>'Monthly Data'!DM38</f>
        <v>0</v>
      </c>
      <c r="J38">
        <f>'Monthly Data'!HC38</f>
        <v>0</v>
      </c>
      <c r="L38" s="6">
        <f t="shared" si="13"/>
        <v>-50948.417106676898</v>
      </c>
      <c r="M38" s="6">
        <f t="shared" ca="1" si="14"/>
        <v>793760.88362037938</v>
      </c>
      <c r="N38" s="6">
        <f t="shared" ca="1" si="15"/>
        <v>0</v>
      </c>
      <c r="O38" s="6">
        <f t="shared" si="16"/>
        <v>1628344.1225887618</v>
      </c>
      <c r="P38" s="6">
        <f t="shared" si="7"/>
        <v>0</v>
      </c>
      <c r="Q38" s="6">
        <f t="shared" si="8"/>
        <v>0</v>
      </c>
      <c r="R38" s="6">
        <f t="shared" si="9"/>
        <v>0</v>
      </c>
      <c r="S38" s="6">
        <f t="shared" ca="1" si="10"/>
        <v>2371156.5891024643</v>
      </c>
    </row>
    <row r="39" spans="1:19" x14ac:dyDescent="0.25">
      <c r="A39" s="208">
        <v>42401</v>
      </c>
      <c r="B39">
        <f t="shared" si="1"/>
        <v>2</v>
      </c>
      <c r="C39">
        <f t="shared" si="2"/>
        <v>2016</v>
      </c>
      <c r="D39" s="6">
        <f>'Monthly Data'!AI39</f>
        <v>2071031.1601674643</v>
      </c>
      <c r="E39" s="7">
        <f t="shared" ca="1" si="12"/>
        <v>835.30999999999983</v>
      </c>
      <c r="F39" s="7">
        <f t="shared" ca="1" si="12"/>
        <v>0</v>
      </c>
      <c r="G39">
        <f>'Monthly Data'!DJ39</f>
        <v>29</v>
      </c>
      <c r="H39">
        <f>'Monthly Data'!DG39</f>
        <v>0</v>
      </c>
      <c r="I39">
        <f>'Monthly Data'!DM39</f>
        <v>0</v>
      </c>
      <c r="J39">
        <f>'Monthly Data'!HC39</f>
        <v>0</v>
      </c>
      <c r="L39" s="6">
        <f t="shared" si="13"/>
        <v>-50948.417106676898</v>
      </c>
      <c r="M39" s="6">
        <f t="shared" ca="1" si="14"/>
        <v>724566.59931037598</v>
      </c>
      <c r="N39" s="6">
        <f t="shared" ca="1" si="15"/>
        <v>0</v>
      </c>
      <c r="O39" s="6">
        <f t="shared" si="16"/>
        <v>1523289.6630669064</v>
      </c>
      <c r="P39" s="6">
        <f t="shared" si="7"/>
        <v>0</v>
      </c>
      <c r="Q39" s="6">
        <f t="shared" si="8"/>
        <v>0</v>
      </c>
      <c r="R39" s="6">
        <f t="shared" si="9"/>
        <v>0</v>
      </c>
      <c r="S39" s="6">
        <f t="shared" ca="1" si="10"/>
        <v>2196907.8452706058</v>
      </c>
    </row>
    <row r="40" spans="1:19" x14ac:dyDescent="0.25">
      <c r="A40" s="208">
        <v>42430</v>
      </c>
      <c r="B40">
        <f t="shared" si="1"/>
        <v>3</v>
      </c>
      <c r="C40">
        <f t="shared" si="2"/>
        <v>2016</v>
      </c>
      <c r="D40" s="6">
        <f>'Monthly Data'!AI40</f>
        <v>1957281.740167469</v>
      </c>
      <c r="E40" s="7">
        <f t="shared" ca="1" si="12"/>
        <v>598.6</v>
      </c>
      <c r="F40" s="7">
        <f t="shared" ca="1" si="12"/>
        <v>0</v>
      </c>
      <c r="G40">
        <f>'Monthly Data'!DJ40</f>
        <v>31</v>
      </c>
      <c r="H40">
        <f>'Monthly Data'!DG40</f>
        <v>1</v>
      </c>
      <c r="I40">
        <f>'Monthly Data'!DM40</f>
        <v>0</v>
      </c>
      <c r="J40">
        <f>'Monthly Data'!HC40</f>
        <v>0</v>
      </c>
      <c r="L40" s="6">
        <f t="shared" si="13"/>
        <v>-50948.417106676898</v>
      </c>
      <c r="M40" s="6">
        <f t="shared" ca="1" si="14"/>
        <v>519239.04460283153</v>
      </c>
      <c r="N40" s="6">
        <f t="shared" ca="1" si="15"/>
        <v>0</v>
      </c>
      <c r="O40" s="6">
        <f t="shared" si="16"/>
        <v>1628344.1225887618</v>
      </c>
      <c r="P40" s="6">
        <f t="shared" si="7"/>
        <v>-35517.158374525803</v>
      </c>
      <c r="Q40" s="6">
        <f t="shared" si="8"/>
        <v>0</v>
      </c>
      <c r="R40" s="6">
        <f t="shared" si="9"/>
        <v>0</v>
      </c>
      <c r="S40" s="6">
        <f t="shared" ca="1" si="10"/>
        <v>2061117.5917103908</v>
      </c>
    </row>
    <row r="41" spans="1:19" x14ac:dyDescent="0.25">
      <c r="A41" s="208">
        <v>42461</v>
      </c>
      <c r="B41">
        <f t="shared" si="1"/>
        <v>4</v>
      </c>
      <c r="C41">
        <f t="shared" si="2"/>
        <v>2016</v>
      </c>
      <c r="D41" s="6">
        <f>'Monthly Data'!AI41</f>
        <v>1726194.7901674677</v>
      </c>
      <c r="E41" s="7">
        <f t="shared" ca="1" si="12"/>
        <v>372.89</v>
      </c>
      <c r="F41" s="7">
        <f t="shared" ca="1" si="12"/>
        <v>0</v>
      </c>
      <c r="G41">
        <f>'Monthly Data'!DJ41</f>
        <v>30</v>
      </c>
      <c r="H41">
        <f>'Monthly Data'!DG41</f>
        <v>1</v>
      </c>
      <c r="I41">
        <f>'Monthly Data'!DM41</f>
        <v>0</v>
      </c>
      <c r="J41">
        <f>'Monthly Data'!HC41</f>
        <v>0</v>
      </c>
      <c r="L41" s="6">
        <f t="shared" si="13"/>
        <v>-50948.417106676898</v>
      </c>
      <c r="M41" s="6">
        <f t="shared" ca="1" si="14"/>
        <v>323453.13622109895</v>
      </c>
      <c r="N41" s="6">
        <f t="shared" ca="1" si="15"/>
        <v>0</v>
      </c>
      <c r="O41" s="6">
        <f t="shared" si="16"/>
        <v>1575816.892827834</v>
      </c>
      <c r="P41" s="6">
        <f t="shared" si="7"/>
        <v>-35517.158374525803</v>
      </c>
      <c r="Q41" s="6">
        <f t="shared" si="8"/>
        <v>0</v>
      </c>
      <c r="R41" s="6">
        <f t="shared" si="9"/>
        <v>0</v>
      </c>
      <c r="S41" s="6">
        <f t="shared" ca="1" si="10"/>
        <v>1812804.4535677303</v>
      </c>
    </row>
    <row r="42" spans="1:19" x14ac:dyDescent="0.25">
      <c r="A42" s="208">
        <v>42491</v>
      </c>
      <c r="B42">
        <f t="shared" si="1"/>
        <v>5</v>
      </c>
      <c r="C42">
        <f t="shared" si="2"/>
        <v>2016</v>
      </c>
      <c r="D42" s="6">
        <f>'Monthly Data'!AI42</f>
        <v>1653450.7801674679</v>
      </c>
      <c r="E42" s="7">
        <f t="shared" ca="1" si="12"/>
        <v>124.32399999999998</v>
      </c>
      <c r="F42" s="7">
        <f t="shared" ca="1" si="12"/>
        <v>16.880000000000003</v>
      </c>
      <c r="G42">
        <f>'Monthly Data'!DJ42</f>
        <v>31</v>
      </c>
      <c r="H42">
        <f>'Monthly Data'!DG42</f>
        <v>1</v>
      </c>
      <c r="I42">
        <f>'Monthly Data'!DM42</f>
        <v>0</v>
      </c>
      <c r="J42">
        <f>'Monthly Data'!HC42</f>
        <v>0</v>
      </c>
      <c r="L42" s="6">
        <f t="shared" si="13"/>
        <v>-50948.417106676898</v>
      </c>
      <c r="M42" s="6">
        <f t="shared" ca="1" si="14"/>
        <v>107841.4216191153</v>
      </c>
      <c r="N42" s="6">
        <f t="shared" ca="1" si="15"/>
        <v>48136.897739804524</v>
      </c>
      <c r="O42" s="6">
        <f t="shared" si="16"/>
        <v>1628344.1225887618</v>
      </c>
      <c r="P42" s="6">
        <f t="shared" si="7"/>
        <v>-35517.158374525803</v>
      </c>
      <c r="Q42" s="6">
        <f t="shared" si="8"/>
        <v>0</v>
      </c>
      <c r="R42" s="6">
        <f t="shared" si="9"/>
        <v>0</v>
      </c>
      <c r="S42" s="6">
        <f t="shared" ca="1" si="10"/>
        <v>1697856.8664664789</v>
      </c>
    </row>
    <row r="43" spans="1:19" x14ac:dyDescent="0.25">
      <c r="A43" s="208">
        <v>42522</v>
      </c>
      <c r="B43">
        <f t="shared" si="1"/>
        <v>6</v>
      </c>
      <c r="C43">
        <f t="shared" si="2"/>
        <v>2016</v>
      </c>
      <c r="D43" s="6">
        <f>'Monthly Data'!AI43</f>
        <v>1689023.4601674688</v>
      </c>
      <c r="E43" s="7">
        <f t="shared" ca="1" si="12"/>
        <v>10.96</v>
      </c>
      <c r="F43" s="7">
        <f t="shared" ca="1" si="12"/>
        <v>69.847999999999999</v>
      </c>
      <c r="G43">
        <f>'Monthly Data'!DJ43</f>
        <v>30</v>
      </c>
      <c r="H43">
        <f>'Monthly Data'!DG43</f>
        <v>0</v>
      </c>
      <c r="I43">
        <f>'Monthly Data'!DM43</f>
        <v>0</v>
      </c>
      <c r="J43">
        <f>'Monthly Data'!HC43</f>
        <v>0</v>
      </c>
      <c r="L43" s="6">
        <f t="shared" si="13"/>
        <v>-50948.417106676898</v>
      </c>
      <c r="M43" s="6">
        <f t="shared" ca="1" si="14"/>
        <v>9506.9494300819133</v>
      </c>
      <c r="N43" s="6">
        <f t="shared" ca="1" si="15"/>
        <v>199186.37638210104</v>
      </c>
      <c r="O43" s="6">
        <f t="shared" si="16"/>
        <v>1575816.892827834</v>
      </c>
      <c r="P43" s="6">
        <f t="shared" si="7"/>
        <v>0</v>
      </c>
      <c r="Q43" s="6">
        <f t="shared" si="8"/>
        <v>0</v>
      </c>
      <c r="R43" s="6">
        <f t="shared" si="9"/>
        <v>0</v>
      </c>
      <c r="S43" s="6">
        <f t="shared" ca="1" si="10"/>
        <v>1733561.80153334</v>
      </c>
    </row>
    <row r="44" spans="1:19" x14ac:dyDescent="0.25">
      <c r="A44" s="208">
        <v>42552</v>
      </c>
      <c r="B44">
        <f t="shared" si="1"/>
        <v>7</v>
      </c>
      <c r="C44">
        <f t="shared" si="2"/>
        <v>2016</v>
      </c>
      <c r="D44" s="6">
        <f>'Monthly Data'!AI44</f>
        <v>1892330.0501674677</v>
      </c>
      <c r="E44" s="7">
        <f t="shared" ca="1" si="12"/>
        <v>1.0799999999999998</v>
      </c>
      <c r="F44" s="7">
        <f t="shared" ca="1" si="12"/>
        <v>130.23999999999998</v>
      </c>
      <c r="G44">
        <f>'Monthly Data'!DJ44</f>
        <v>31</v>
      </c>
      <c r="H44">
        <f>'Monthly Data'!DG44</f>
        <v>0</v>
      </c>
      <c r="I44">
        <f>'Monthly Data'!DM44</f>
        <v>0</v>
      </c>
      <c r="J44">
        <f>'Monthly Data'!HC44</f>
        <v>0</v>
      </c>
      <c r="L44" s="6">
        <f t="shared" si="13"/>
        <v>-50948.417106676898</v>
      </c>
      <c r="M44" s="6">
        <f t="shared" ca="1" si="14"/>
        <v>936.81618471610079</v>
      </c>
      <c r="N44" s="6">
        <f t="shared" ca="1" si="15"/>
        <v>371406.96455166698</v>
      </c>
      <c r="O44" s="6">
        <f t="shared" si="16"/>
        <v>1628344.1225887618</v>
      </c>
      <c r="P44" s="6">
        <f t="shared" si="7"/>
        <v>0</v>
      </c>
      <c r="Q44" s="6">
        <f t="shared" si="8"/>
        <v>0</v>
      </c>
      <c r="R44" s="6">
        <f t="shared" si="9"/>
        <v>0</v>
      </c>
      <c r="S44" s="6">
        <f t="shared" ca="1" si="10"/>
        <v>1949739.4862184681</v>
      </c>
    </row>
    <row r="45" spans="1:19" x14ac:dyDescent="0.25">
      <c r="A45" s="208">
        <v>42583</v>
      </c>
      <c r="B45">
        <f t="shared" si="1"/>
        <v>8</v>
      </c>
      <c r="C45">
        <f t="shared" si="2"/>
        <v>2016</v>
      </c>
      <c r="D45" s="6">
        <f>'Monthly Data'!AI45</f>
        <v>1887233.7201674664</v>
      </c>
      <c r="E45" s="7">
        <f t="shared" ca="1" si="12"/>
        <v>2.57</v>
      </c>
      <c r="F45" s="7">
        <f t="shared" ca="1" si="12"/>
        <v>101.20500000000001</v>
      </c>
      <c r="G45">
        <f>'Monthly Data'!DJ45</f>
        <v>31</v>
      </c>
      <c r="H45">
        <f>'Monthly Data'!DG45</f>
        <v>0</v>
      </c>
      <c r="I45">
        <f>'Monthly Data'!DM45</f>
        <v>0</v>
      </c>
      <c r="J45">
        <f>'Monthly Data'!HC45</f>
        <v>0</v>
      </c>
      <c r="L45" s="6">
        <f t="shared" si="13"/>
        <v>-50948.417106676898</v>
      </c>
      <c r="M45" s="6">
        <f t="shared" ca="1" si="14"/>
        <v>2229.2755506670178</v>
      </c>
      <c r="N45" s="6">
        <f t="shared" ca="1" si="15"/>
        <v>288607.50804247137</v>
      </c>
      <c r="O45" s="6">
        <f t="shared" si="16"/>
        <v>1628344.1225887618</v>
      </c>
      <c r="P45" s="6">
        <f t="shared" si="7"/>
        <v>0</v>
      </c>
      <c r="Q45" s="6">
        <f t="shared" si="8"/>
        <v>0</v>
      </c>
      <c r="R45" s="6">
        <f t="shared" si="9"/>
        <v>0</v>
      </c>
      <c r="S45" s="6">
        <f t="shared" ca="1" si="10"/>
        <v>1868232.4890752234</v>
      </c>
    </row>
    <row r="46" spans="1:19" x14ac:dyDescent="0.25">
      <c r="A46" s="208">
        <v>42614</v>
      </c>
      <c r="B46">
        <f t="shared" si="1"/>
        <v>9</v>
      </c>
      <c r="C46">
        <f t="shared" si="2"/>
        <v>2016</v>
      </c>
      <c r="D46" s="6">
        <f>'Monthly Data'!AI46</f>
        <v>1629637.6401674675</v>
      </c>
      <c r="E46" s="7">
        <f t="shared" ca="1" si="12"/>
        <v>56.61999999999999</v>
      </c>
      <c r="F46" s="7">
        <f t="shared" ca="1" si="12"/>
        <v>20.560000000000002</v>
      </c>
      <c r="G46">
        <f>'Monthly Data'!DJ46</f>
        <v>30</v>
      </c>
      <c r="H46">
        <f>'Monthly Data'!DG46</f>
        <v>0</v>
      </c>
      <c r="I46">
        <f>'Monthly Data'!DM46</f>
        <v>0</v>
      </c>
      <c r="J46">
        <f>'Monthly Data'!HC46</f>
        <v>0</v>
      </c>
      <c r="L46" s="6">
        <f t="shared" si="13"/>
        <v>-50948.417106676898</v>
      </c>
      <c r="M46" s="6">
        <f t="shared" ca="1" si="14"/>
        <v>49113.455906134841</v>
      </c>
      <c r="N46" s="6">
        <f t="shared" ca="1" si="15"/>
        <v>58631.197720994132</v>
      </c>
      <c r="O46" s="6">
        <f t="shared" si="16"/>
        <v>1575816.892827834</v>
      </c>
      <c r="P46" s="6">
        <f t="shared" si="7"/>
        <v>0</v>
      </c>
      <c r="Q46" s="6">
        <f t="shared" si="8"/>
        <v>0</v>
      </c>
      <c r="R46" s="6">
        <f t="shared" si="9"/>
        <v>0</v>
      </c>
      <c r="S46" s="6">
        <f t="shared" ca="1" si="10"/>
        <v>1632613.129348286</v>
      </c>
    </row>
    <row r="47" spans="1:19" x14ac:dyDescent="0.25">
      <c r="A47" s="208">
        <v>42644</v>
      </c>
      <c r="B47">
        <f t="shared" si="1"/>
        <v>10</v>
      </c>
      <c r="C47">
        <f t="shared" si="2"/>
        <v>2016</v>
      </c>
      <c r="D47" s="6">
        <f>'Monthly Data'!AI47</f>
        <v>1681288.3901674673</v>
      </c>
      <c r="E47" s="7">
        <f t="shared" ca="1" si="12"/>
        <v>272.00200000000001</v>
      </c>
      <c r="F47" s="7">
        <f t="shared" ca="1" si="12"/>
        <v>1.4</v>
      </c>
      <c r="G47">
        <f>'Monthly Data'!DJ47</f>
        <v>31</v>
      </c>
      <c r="H47">
        <f>'Monthly Data'!DG47</f>
        <v>0</v>
      </c>
      <c r="I47">
        <f>'Monthly Data'!DM47</f>
        <v>0</v>
      </c>
      <c r="J47">
        <f>'Monthly Data'!HC47</f>
        <v>0</v>
      </c>
      <c r="L47" s="6">
        <f t="shared" si="13"/>
        <v>-50948.417106676898</v>
      </c>
      <c r="M47" s="6">
        <f t="shared" ca="1" si="14"/>
        <v>235940.62581032305</v>
      </c>
      <c r="N47" s="6">
        <f t="shared" ca="1" si="15"/>
        <v>3992.3967319743078</v>
      </c>
      <c r="O47" s="6">
        <f t="shared" si="16"/>
        <v>1628344.1225887618</v>
      </c>
      <c r="P47" s="6">
        <f t="shared" si="7"/>
        <v>0</v>
      </c>
      <c r="Q47" s="6">
        <f t="shared" si="8"/>
        <v>0</v>
      </c>
      <c r="R47" s="6">
        <f t="shared" si="9"/>
        <v>0</v>
      </c>
      <c r="S47" s="6">
        <f t="shared" ca="1" si="10"/>
        <v>1817328.7280243824</v>
      </c>
    </row>
    <row r="48" spans="1:19" x14ac:dyDescent="0.25">
      <c r="A48" s="208">
        <v>42675</v>
      </c>
      <c r="B48">
        <f t="shared" si="1"/>
        <v>11</v>
      </c>
      <c r="C48">
        <f t="shared" si="2"/>
        <v>2016</v>
      </c>
      <c r="D48" s="6">
        <f>'Monthly Data'!AI48</f>
        <v>1779730.5701674684</v>
      </c>
      <c r="E48" s="7">
        <f t="shared" ca="1" si="12"/>
        <v>539.76</v>
      </c>
      <c r="F48" s="7">
        <f t="shared" ca="1" si="12"/>
        <v>0</v>
      </c>
      <c r="G48">
        <f>'Monthly Data'!DJ48</f>
        <v>30</v>
      </c>
      <c r="H48">
        <f>'Monthly Data'!DG48</f>
        <v>0</v>
      </c>
      <c r="I48">
        <f>'Monthly Data'!DM48</f>
        <v>0</v>
      </c>
      <c r="J48">
        <f>'Monthly Data'!HC48</f>
        <v>0</v>
      </c>
      <c r="L48" s="6">
        <f t="shared" si="13"/>
        <v>-50948.417106676898</v>
      </c>
      <c r="M48" s="6">
        <f t="shared" ca="1" si="14"/>
        <v>468199.91098366911</v>
      </c>
      <c r="N48" s="6">
        <f t="shared" ca="1" si="15"/>
        <v>0</v>
      </c>
      <c r="O48" s="6">
        <f t="shared" si="16"/>
        <v>1575816.892827834</v>
      </c>
      <c r="P48" s="6">
        <f t="shared" si="7"/>
        <v>0</v>
      </c>
      <c r="Q48" s="6">
        <f t="shared" si="8"/>
        <v>0</v>
      </c>
      <c r="R48" s="6">
        <f t="shared" si="9"/>
        <v>0</v>
      </c>
      <c r="S48" s="6">
        <f t="shared" ca="1" si="10"/>
        <v>1993068.3867048263</v>
      </c>
    </row>
    <row r="49" spans="1:19" x14ac:dyDescent="0.25">
      <c r="A49" s="208">
        <v>42705</v>
      </c>
      <c r="B49">
        <f t="shared" si="1"/>
        <v>12</v>
      </c>
      <c r="C49">
        <f t="shared" si="2"/>
        <v>2016</v>
      </c>
      <c r="D49" s="6">
        <f>'Monthly Data'!AI49</f>
        <v>2229556.9501674622</v>
      </c>
      <c r="E49" s="7">
        <f t="shared" ca="1" si="12"/>
        <v>820.75</v>
      </c>
      <c r="F49" s="7">
        <f t="shared" ca="1" si="12"/>
        <v>0</v>
      </c>
      <c r="G49">
        <f>'Monthly Data'!DJ49</f>
        <v>31</v>
      </c>
      <c r="H49">
        <f>'Monthly Data'!DG49</f>
        <v>0</v>
      </c>
      <c r="I49">
        <f>'Monthly Data'!DM49</f>
        <v>0</v>
      </c>
      <c r="J49">
        <f>'Monthly Data'!HC49</f>
        <v>0</v>
      </c>
      <c r="L49" s="6">
        <f t="shared" si="13"/>
        <v>-50948.417106676898</v>
      </c>
      <c r="M49" s="6">
        <f t="shared" ca="1" si="14"/>
        <v>711936.92926457396</v>
      </c>
      <c r="N49" s="6">
        <f t="shared" ca="1" si="15"/>
        <v>0</v>
      </c>
      <c r="O49" s="6">
        <f t="shared" si="16"/>
        <v>1628344.1225887618</v>
      </c>
      <c r="P49" s="6">
        <f t="shared" si="7"/>
        <v>0</v>
      </c>
      <c r="Q49" s="6">
        <f t="shared" si="8"/>
        <v>0</v>
      </c>
      <c r="R49" s="6">
        <f t="shared" si="9"/>
        <v>0</v>
      </c>
      <c r="S49" s="6">
        <f t="shared" ca="1" si="10"/>
        <v>2289332.6347466591</v>
      </c>
    </row>
    <row r="50" spans="1:19" x14ac:dyDescent="0.25">
      <c r="A50" s="208">
        <v>42736</v>
      </c>
      <c r="B50">
        <f t="shared" si="1"/>
        <v>1</v>
      </c>
      <c r="C50">
        <f t="shared" si="2"/>
        <v>2017</v>
      </c>
      <c r="D50" s="6">
        <f>'Monthly Data'!AI50</f>
        <v>2294540.9560604622</v>
      </c>
      <c r="E50" s="7">
        <f t="shared" ca="1" si="12"/>
        <v>915.08000000000015</v>
      </c>
      <c r="F50" s="7">
        <f t="shared" ca="1" si="12"/>
        <v>0</v>
      </c>
      <c r="G50">
        <f>'Monthly Data'!DJ50</f>
        <v>31</v>
      </c>
      <c r="H50">
        <f>'Monthly Data'!DG50</f>
        <v>0</v>
      </c>
      <c r="I50">
        <f>'Monthly Data'!DM50</f>
        <v>0</v>
      </c>
      <c r="J50">
        <f>'Monthly Data'!HC50</f>
        <v>0</v>
      </c>
      <c r="L50" s="6">
        <f t="shared" si="13"/>
        <v>-50948.417106676898</v>
      </c>
      <c r="M50" s="6">
        <f t="shared" ca="1" si="14"/>
        <v>793760.88362037938</v>
      </c>
      <c r="N50" s="6">
        <f t="shared" ca="1" si="15"/>
        <v>0</v>
      </c>
      <c r="O50" s="6">
        <f t="shared" si="16"/>
        <v>1628344.1225887618</v>
      </c>
      <c r="P50" s="6">
        <f t="shared" si="7"/>
        <v>0</v>
      </c>
      <c r="Q50" s="6">
        <f t="shared" si="8"/>
        <v>0</v>
      </c>
      <c r="R50" s="6">
        <f t="shared" si="9"/>
        <v>0</v>
      </c>
      <c r="S50" s="6">
        <f t="shared" ca="1" si="10"/>
        <v>2371156.5891024643</v>
      </c>
    </row>
    <row r="51" spans="1:19" x14ac:dyDescent="0.25">
      <c r="A51" s="208">
        <v>42767</v>
      </c>
      <c r="B51">
        <f t="shared" si="1"/>
        <v>2</v>
      </c>
      <c r="C51">
        <f t="shared" si="2"/>
        <v>2017</v>
      </c>
      <c r="D51" s="6">
        <f>'Monthly Data'!AI51</f>
        <v>1979480.6960604603</v>
      </c>
      <c r="E51" s="7">
        <f t="shared" ca="1" si="12"/>
        <v>835.30999999999983</v>
      </c>
      <c r="F51" s="7">
        <f t="shared" ca="1" si="12"/>
        <v>0</v>
      </c>
      <c r="G51">
        <f>'Monthly Data'!DJ51</f>
        <v>28</v>
      </c>
      <c r="H51">
        <f>'Monthly Data'!DG51</f>
        <v>0</v>
      </c>
      <c r="I51">
        <f>'Monthly Data'!DM51</f>
        <v>0</v>
      </c>
      <c r="J51">
        <f>'Monthly Data'!HC51</f>
        <v>0</v>
      </c>
      <c r="L51" s="6">
        <f t="shared" si="13"/>
        <v>-50948.417106676898</v>
      </c>
      <c r="M51" s="6">
        <f t="shared" ca="1" si="14"/>
        <v>724566.59931037598</v>
      </c>
      <c r="N51" s="6">
        <f t="shared" ca="1" si="15"/>
        <v>0</v>
      </c>
      <c r="O51" s="6">
        <f t="shared" si="16"/>
        <v>1470762.4333059785</v>
      </c>
      <c r="P51" s="6">
        <f t="shared" si="7"/>
        <v>0</v>
      </c>
      <c r="Q51" s="6">
        <f t="shared" si="8"/>
        <v>0</v>
      </c>
      <c r="R51" s="6">
        <f t="shared" si="9"/>
        <v>0</v>
      </c>
      <c r="S51" s="6">
        <f t="shared" ca="1" si="10"/>
        <v>2144380.6155096777</v>
      </c>
    </row>
    <row r="52" spans="1:19" x14ac:dyDescent="0.25">
      <c r="A52" s="208">
        <v>42795</v>
      </c>
      <c r="B52">
        <f t="shared" si="1"/>
        <v>3</v>
      </c>
      <c r="C52">
        <f t="shared" si="2"/>
        <v>2017</v>
      </c>
      <c r="D52" s="6">
        <f>'Monthly Data'!AI52</f>
        <v>2014740.5660604613</v>
      </c>
      <c r="E52" s="7">
        <f t="shared" ca="1" si="12"/>
        <v>598.6</v>
      </c>
      <c r="F52" s="7">
        <f t="shared" ca="1" si="12"/>
        <v>0</v>
      </c>
      <c r="G52">
        <f>'Monthly Data'!DJ52</f>
        <v>31</v>
      </c>
      <c r="H52">
        <f>'Monthly Data'!DG52</f>
        <v>1</v>
      </c>
      <c r="I52">
        <f>'Monthly Data'!DM52</f>
        <v>0</v>
      </c>
      <c r="J52">
        <f>'Monthly Data'!HC52</f>
        <v>0</v>
      </c>
      <c r="L52" s="6">
        <f t="shared" si="13"/>
        <v>-50948.417106676898</v>
      </c>
      <c r="M52" s="6">
        <f t="shared" ca="1" si="14"/>
        <v>519239.04460283153</v>
      </c>
      <c r="N52" s="6">
        <f t="shared" ca="1" si="15"/>
        <v>0</v>
      </c>
      <c r="O52" s="6">
        <f t="shared" si="16"/>
        <v>1628344.1225887618</v>
      </c>
      <c r="P52" s="6">
        <f t="shared" si="7"/>
        <v>-35517.158374525803</v>
      </c>
      <c r="Q52" s="6">
        <f t="shared" si="8"/>
        <v>0</v>
      </c>
      <c r="R52" s="6">
        <f t="shared" si="9"/>
        <v>0</v>
      </c>
      <c r="S52" s="6">
        <f t="shared" ca="1" si="10"/>
        <v>2061117.5917103908</v>
      </c>
    </row>
    <row r="53" spans="1:19" x14ac:dyDescent="0.25">
      <c r="A53" s="208">
        <v>42826</v>
      </c>
      <c r="B53">
        <f t="shared" si="1"/>
        <v>4</v>
      </c>
      <c r="C53">
        <f t="shared" si="2"/>
        <v>2017</v>
      </c>
      <c r="D53" s="6">
        <f>'Monthly Data'!AI53</f>
        <v>1643117.9260604612</v>
      </c>
      <c r="E53" s="7">
        <f t="shared" ca="1" si="12"/>
        <v>372.89</v>
      </c>
      <c r="F53" s="7">
        <f t="shared" ca="1" si="12"/>
        <v>0</v>
      </c>
      <c r="G53">
        <f>'Monthly Data'!DJ53</f>
        <v>30</v>
      </c>
      <c r="H53">
        <f>'Monthly Data'!DG53</f>
        <v>1</v>
      </c>
      <c r="I53">
        <f>'Monthly Data'!DM53</f>
        <v>0</v>
      </c>
      <c r="J53">
        <f>'Monthly Data'!HC53</f>
        <v>0</v>
      </c>
      <c r="L53" s="6">
        <f t="shared" si="13"/>
        <v>-50948.417106676898</v>
      </c>
      <c r="M53" s="6">
        <f t="shared" ca="1" si="14"/>
        <v>323453.13622109895</v>
      </c>
      <c r="N53" s="6">
        <f t="shared" ca="1" si="15"/>
        <v>0</v>
      </c>
      <c r="O53" s="6">
        <f t="shared" si="16"/>
        <v>1575816.892827834</v>
      </c>
      <c r="P53" s="6">
        <f t="shared" si="7"/>
        <v>-35517.158374525803</v>
      </c>
      <c r="Q53" s="6">
        <f t="shared" si="8"/>
        <v>0</v>
      </c>
      <c r="R53" s="6">
        <f t="shared" si="9"/>
        <v>0</v>
      </c>
      <c r="S53" s="6">
        <f t="shared" ca="1" si="10"/>
        <v>1812804.4535677303</v>
      </c>
    </row>
    <row r="54" spans="1:19" x14ac:dyDescent="0.25">
      <c r="A54" s="208">
        <v>42856</v>
      </c>
      <c r="B54">
        <f t="shared" ref="B54:B117" si="17">MONTH(A54)</f>
        <v>5</v>
      </c>
      <c r="C54">
        <f t="shared" ref="C54:C117" si="18">YEAR(A54)</f>
        <v>2017</v>
      </c>
      <c r="D54" s="6">
        <f>'Monthly Data'!AI54</f>
        <v>1643889.1060604625</v>
      </c>
      <c r="E54" s="7">
        <f t="shared" ref="E54:F73" ca="1" si="19">E42</f>
        <v>124.32399999999998</v>
      </c>
      <c r="F54" s="7">
        <f t="shared" ca="1" si="19"/>
        <v>16.880000000000003</v>
      </c>
      <c r="G54">
        <f>'Monthly Data'!DJ54</f>
        <v>31</v>
      </c>
      <c r="H54">
        <f>'Monthly Data'!DG54</f>
        <v>1</v>
      </c>
      <c r="I54">
        <f>'Monthly Data'!DM54</f>
        <v>0</v>
      </c>
      <c r="J54">
        <f>'Monthly Data'!HC54</f>
        <v>0</v>
      </c>
      <c r="L54" s="6">
        <f t="shared" si="13"/>
        <v>-50948.417106676898</v>
      </c>
      <c r="M54" s="6">
        <f t="shared" ca="1" si="14"/>
        <v>107841.4216191153</v>
      </c>
      <c r="N54" s="6">
        <f t="shared" ca="1" si="15"/>
        <v>48136.897739804524</v>
      </c>
      <c r="O54" s="6">
        <f t="shared" si="16"/>
        <v>1628344.1225887618</v>
      </c>
      <c r="P54" s="6">
        <f t="shared" si="7"/>
        <v>-35517.158374525803</v>
      </c>
      <c r="Q54" s="6">
        <f t="shared" si="8"/>
        <v>0</v>
      </c>
      <c r="R54" s="6">
        <f t="shared" si="9"/>
        <v>0</v>
      </c>
      <c r="S54" s="6">
        <f t="shared" ca="1" si="10"/>
        <v>1697856.8664664789</v>
      </c>
    </row>
    <row r="55" spans="1:19" x14ac:dyDescent="0.25">
      <c r="A55" s="208">
        <v>42887</v>
      </c>
      <c r="B55">
        <f t="shared" si="17"/>
        <v>6</v>
      </c>
      <c r="C55">
        <f t="shared" si="18"/>
        <v>2017</v>
      </c>
      <c r="D55" s="6">
        <f>'Monthly Data'!AI55</f>
        <v>1659773.8260604604</v>
      </c>
      <c r="E55" s="7">
        <f t="shared" ca="1" si="19"/>
        <v>10.96</v>
      </c>
      <c r="F55" s="7">
        <f t="shared" ca="1" si="19"/>
        <v>69.847999999999999</v>
      </c>
      <c r="G55">
        <f>'Monthly Data'!DJ55</f>
        <v>30</v>
      </c>
      <c r="H55">
        <f>'Monthly Data'!DG55</f>
        <v>0</v>
      </c>
      <c r="I55">
        <f>'Monthly Data'!DM55</f>
        <v>0</v>
      </c>
      <c r="J55">
        <f>'Monthly Data'!HC55</f>
        <v>0</v>
      </c>
      <c r="L55" s="6">
        <f t="shared" si="13"/>
        <v>-50948.417106676898</v>
      </c>
      <c r="M55" s="6">
        <f t="shared" ca="1" si="14"/>
        <v>9506.9494300819133</v>
      </c>
      <c r="N55" s="6">
        <f t="shared" ca="1" si="15"/>
        <v>199186.37638210104</v>
      </c>
      <c r="O55" s="6">
        <f t="shared" si="16"/>
        <v>1575816.892827834</v>
      </c>
      <c r="P55" s="6">
        <f t="shared" si="7"/>
        <v>0</v>
      </c>
      <c r="Q55" s="6">
        <f t="shared" si="8"/>
        <v>0</v>
      </c>
      <c r="R55" s="6">
        <f t="shared" si="9"/>
        <v>0</v>
      </c>
      <c r="S55" s="6">
        <f t="shared" ca="1" si="10"/>
        <v>1733561.80153334</v>
      </c>
    </row>
    <row r="56" spans="1:19" x14ac:dyDescent="0.25">
      <c r="A56" s="208">
        <v>42917</v>
      </c>
      <c r="B56">
        <f t="shared" si="17"/>
        <v>7</v>
      </c>
      <c r="C56">
        <f t="shared" si="18"/>
        <v>2017</v>
      </c>
      <c r="D56" s="6">
        <f>'Monthly Data'!AI56</f>
        <v>1852880.2760604622</v>
      </c>
      <c r="E56" s="7">
        <f t="shared" ca="1" si="19"/>
        <v>1.0799999999999998</v>
      </c>
      <c r="F56" s="7">
        <f t="shared" ca="1" si="19"/>
        <v>130.23999999999998</v>
      </c>
      <c r="G56">
        <f>'Monthly Data'!DJ56</f>
        <v>31</v>
      </c>
      <c r="H56">
        <f>'Monthly Data'!DG56</f>
        <v>0</v>
      </c>
      <c r="I56">
        <f>'Monthly Data'!DM56</f>
        <v>0</v>
      </c>
      <c r="J56">
        <f>'Monthly Data'!HC56</f>
        <v>0</v>
      </c>
      <c r="L56" s="6">
        <f t="shared" si="13"/>
        <v>-50948.417106676898</v>
      </c>
      <c r="M56" s="6">
        <f t="shared" ca="1" si="14"/>
        <v>936.81618471610079</v>
      </c>
      <c r="N56" s="6">
        <f t="shared" ca="1" si="15"/>
        <v>371406.96455166698</v>
      </c>
      <c r="O56" s="6">
        <f t="shared" si="16"/>
        <v>1628344.1225887618</v>
      </c>
      <c r="P56" s="6">
        <f t="shared" si="7"/>
        <v>0</v>
      </c>
      <c r="Q56" s="6">
        <f t="shared" si="8"/>
        <v>0</v>
      </c>
      <c r="R56" s="6">
        <f t="shared" si="9"/>
        <v>0</v>
      </c>
      <c r="S56" s="6">
        <f t="shared" ca="1" si="10"/>
        <v>1949739.4862184681</v>
      </c>
    </row>
    <row r="57" spans="1:19" x14ac:dyDescent="0.25">
      <c r="A57" s="208">
        <v>42948</v>
      </c>
      <c r="B57">
        <f t="shared" si="17"/>
        <v>8</v>
      </c>
      <c r="C57">
        <f t="shared" si="18"/>
        <v>2017</v>
      </c>
      <c r="D57" s="6">
        <f>'Monthly Data'!AI57</f>
        <v>1856772.3360604614</v>
      </c>
      <c r="E57" s="7">
        <f t="shared" ca="1" si="19"/>
        <v>2.57</v>
      </c>
      <c r="F57" s="7">
        <f t="shared" ca="1" si="19"/>
        <v>101.20500000000001</v>
      </c>
      <c r="G57">
        <f>'Monthly Data'!DJ57</f>
        <v>31</v>
      </c>
      <c r="H57">
        <f>'Monthly Data'!DG57</f>
        <v>0</v>
      </c>
      <c r="I57">
        <f>'Monthly Data'!DM57</f>
        <v>0</v>
      </c>
      <c r="J57">
        <f>'Monthly Data'!HC57</f>
        <v>0</v>
      </c>
      <c r="L57" s="6">
        <f t="shared" si="13"/>
        <v>-50948.417106676898</v>
      </c>
      <c r="M57" s="6">
        <f t="shared" ca="1" si="14"/>
        <v>2229.2755506670178</v>
      </c>
      <c r="N57" s="6">
        <f t="shared" ca="1" si="15"/>
        <v>288607.50804247137</v>
      </c>
      <c r="O57" s="6">
        <f t="shared" si="16"/>
        <v>1628344.1225887618</v>
      </c>
      <c r="P57" s="6">
        <f t="shared" si="7"/>
        <v>0</v>
      </c>
      <c r="Q57" s="6">
        <f t="shared" si="8"/>
        <v>0</v>
      </c>
      <c r="R57" s="6">
        <f t="shared" si="9"/>
        <v>0</v>
      </c>
      <c r="S57" s="6">
        <f t="shared" ca="1" si="10"/>
        <v>1868232.4890752234</v>
      </c>
    </row>
    <row r="58" spans="1:19" x14ac:dyDescent="0.25">
      <c r="A58" s="208">
        <v>42979</v>
      </c>
      <c r="B58">
        <f t="shared" si="17"/>
        <v>9</v>
      </c>
      <c r="C58">
        <f t="shared" si="18"/>
        <v>2017</v>
      </c>
      <c r="D58" s="6">
        <f>'Monthly Data'!AI58</f>
        <v>1591166.1460604628</v>
      </c>
      <c r="E58" s="7">
        <f t="shared" ca="1" si="19"/>
        <v>56.61999999999999</v>
      </c>
      <c r="F58" s="7">
        <f t="shared" ca="1" si="19"/>
        <v>20.560000000000002</v>
      </c>
      <c r="G58">
        <f>'Monthly Data'!DJ58</f>
        <v>30</v>
      </c>
      <c r="H58">
        <f>'Monthly Data'!DG58</f>
        <v>0</v>
      </c>
      <c r="I58">
        <f>'Monthly Data'!DM58</f>
        <v>0</v>
      </c>
      <c r="J58">
        <f>'Monthly Data'!HC58</f>
        <v>0</v>
      </c>
      <c r="L58" s="6">
        <f t="shared" si="13"/>
        <v>-50948.417106676898</v>
      </c>
      <c r="M58" s="6">
        <f t="shared" ca="1" si="14"/>
        <v>49113.455906134841</v>
      </c>
      <c r="N58" s="6">
        <f t="shared" ca="1" si="15"/>
        <v>58631.197720994132</v>
      </c>
      <c r="O58" s="6">
        <f t="shared" si="16"/>
        <v>1575816.892827834</v>
      </c>
      <c r="P58" s="6">
        <f t="shared" si="7"/>
        <v>0</v>
      </c>
      <c r="Q58" s="6">
        <f t="shared" si="8"/>
        <v>0</v>
      </c>
      <c r="R58" s="6">
        <f t="shared" si="9"/>
        <v>0</v>
      </c>
      <c r="S58" s="6">
        <f t="shared" ca="1" si="10"/>
        <v>1632613.129348286</v>
      </c>
    </row>
    <row r="59" spans="1:19" x14ac:dyDescent="0.25">
      <c r="A59" s="208">
        <v>43009</v>
      </c>
      <c r="B59">
        <f t="shared" si="17"/>
        <v>10</v>
      </c>
      <c r="C59">
        <f t="shared" si="18"/>
        <v>2017</v>
      </c>
      <c r="D59" s="6">
        <f>'Monthly Data'!AI59</f>
        <v>1692554.9760604617</v>
      </c>
      <c r="E59" s="7">
        <f t="shared" ca="1" si="19"/>
        <v>272.00200000000001</v>
      </c>
      <c r="F59" s="7">
        <f t="shared" ca="1" si="19"/>
        <v>1.4</v>
      </c>
      <c r="G59">
        <f>'Monthly Data'!DJ59</f>
        <v>31</v>
      </c>
      <c r="H59">
        <f>'Monthly Data'!DG59</f>
        <v>0</v>
      </c>
      <c r="I59">
        <f>'Monthly Data'!DM59</f>
        <v>0</v>
      </c>
      <c r="J59">
        <f>'Monthly Data'!HC59</f>
        <v>0</v>
      </c>
      <c r="L59" s="6">
        <f t="shared" si="13"/>
        <v>-50948.417106676898</v>
      </c>
      <c r="M59" s="6">
        <f t="shared" ca="1" si="14"/>
        <v>235940.62581032305</v>
      </c>
      <c r="N59" s="6">
        <f t="shared" ca="1" si="15"/>
        <v>3992.3967319743078</v>
      </c>
      <c r="O59" s="6">
        <f t="shared" si="16"/>
        <v>1628344.1225887618</v>
      </c>
      <c r="P59" s="6">
        <f t="shared" si="7"/>
        <v>0</v>
      </c>
      <c r="Q59" s="6">
        <f t="shared" si="8"/>
        <v>0</v>
      </c>
      <c r="R59" s="6">
        <f t="shared" si="9"/>
        <v>0</v>
      </c>
      <c r="S59" s="6">
        <f t="shared" ca="1" si="10"/>
        <v>1817328.7280243824</v>
      </c>
    </row>
    <row r="60" spans="1:19" x14ac:dyDescent="0.25">
      <c r="A60" s="208">
        <v>43040</v>
      </c>
      <c r="B60">
        <f t="shared" si="17"/>
        <v>11</v>
      </c>
      <c r="C60">
        <f t="shared" si="18"/>
        <v>2017</v>
      </c>
      <c r="D60" s="6">
        <f>'Monthly Data'!AI60</f>
        <v>1975416.9360604608</v>
      </c>
      <c r="E60" s="7">
        <f t="shared" ca="1" si="19"/>
        <v>539.76</v>
      </c>
      <c r="F60" s="7">
        <f t="shared" ca="1" si="19"/>
        <v>0</v>
      </c>
      <c r="G60">
        <f>'Monthly Data'!DJ60</f>
        <v>30</v>
      </c>
      <c r="H60">
        <f>'Monthly Data'!DG60</f>
        <v>0</v>
      </c>
      <c r="I60">
        <f>'Monthly Data'!DM60</f>
        <v>0</v>
      </c>
      <c r="J60">
        <f>'Monthly Data'!HC60</f>
        <v>0</v>
      </c>
      <c r="L60" s="6">
        <f t="shared" si="13"/>
        <v>-50948.417106676898</v>
      </c>
      <c r="M60" s="6">
        <f t="shared" ca="1" si="14"/>
        <v>468199.91098366911</v>
      </c>
      <c r="N60" s="6">
        <f t="shared" ca="1" si="15"/>
        <v>0</v>
      </c>
      <c r="O60" s="6">
        <f t="shared" si="16"/>
        <v>1575816.892827834</v>
      </c>
      <c r="P60" s="6">
        <f t="shared" si="7"/>
        <v>0</v>
      </c>
      <c r="Q60" s="6">
        <f t="shared" si="8"/>
        <v>0</v>
      </c>
      <c r="R60" s="6">
        <f t="shared" si="9"/>
        <v>0</v>
      </c>
      <c r="S60" s="6">
        <f t="shared" ca="1" si="10"/>
        <v>1993068.3867048263</v>
      </c>
    </row>
    <row r="61" spans="1:19" x14ac:dyDescent="0.25">
      <c r="A61" s="208">
        <v>43070</v>
      </c>
      <c r="B61">
        <f t="shared" si="17"/>
        <v>12</v>
      </c>
      <c r="C61">
        <f t="shared" si="18"/>
        <v>2017</v>
      </c>
      <c r="D61" s="6">
        <f>'Monthly Data'!AI61</f>
        <v>2270448.4460604596</v>
      </c>
      <c r="E61" s="7">
        <f t="shared" ca="1" si="19"/>
        <v>820.75</v>
      </c>
      <c r="F61" s="7">
        <f t="shared" ca="1" si="19"/>
        <v>0</v>
      </c>
      <c r="G61">
        <f>'Monthly Data'!DJ61</f>
        <v>31</v>
      </c>
      <c r="H61">
        <f>'Monthly Data'!DG61</f>
        <v>0</v>
      </c>
      <c r="I61">
        <f>'Monthly Data'!DM61</f>
        <v>0</v>
      </c>
      <c r="J61">
        <f>'Monthly Data'!HC61</f>
        <v>0</v>
      </c>
      <c r="L61" s="6">
        <f t="shared" si="13"/>
        <v>-50948.417106676898</v>
      </c>
      <c r="M61" s="6">
        <f t="shared" ca="1" si="14"/>
        <v>711936.92926457396</v>
      </c>
      <c r="N61" s="6">
        <f t="shared" ca="1" si="15"/>
        <v>0</v>
      </c>
      <c r="O61" s="6">
        <f t="shared" si="16"/>
        <v>1628344.1225887618</v>
      </c>
      <c r="P61" s="6">
        <f t="shared" si="7"/>
        <v>0</v>
      </c>
      <c r="Q61" s="6">
        <f t="shared" si="8"/>
        <v>0</v>
      </c>
      <c r="R61" s="6">
        <f t="shared" si="9"/>
        <v>0</v>
      </c>
      <c r="S61" s="6">
        <f t="shared" ca="1" si="10"/>
        <v>2289332.6347466591</v>
      </c>
    </row>
    <row r="62" spans="1:19" x14ac:dyDescent="0.25">
      <c r="A62" s="208">
        <v>43101</v>
      </c>
      <c r="B62">
        <f t="shared" si="17"/>
        <v>1</v>
      </c>
      <c r="C62">
        <f t="shared" si="18"/>
        <v>2018</v>
      </c>
      <c r="D62" s="6">
        <f>'Monthly Data'!AI62</f>
        <v>2430733.7716854615</v>
      </c>
      <c r="E62" s="7">
        <f t="shared" ca="1" si="19"/>
        <v>915.08000000000015</v>
      </c>
      <c r="F62" s="7">
        <f t="shared" ca="1" si="19"/>
        <v>0</v>
      </c>
      <c r="G62">
        <f>'Monthly Data'!DJ62</f>
        <v>31</v>
      </c>
      <c r="H62">
        <f>'Monthly Data'!DG62</f>
        <v>0</v>
      </c>
      <c r="I62">
        <f>'Monthly Data'!DM62</f>
        <v>0</v>
      </c>
      <c r="J62">
        <f>'Monthly Data'!HC62</f>
        <v>1</v>
      </c>
      <c r="L62" s="6">
        <f t="shared" si="13"/>
        <v>-50948.417106676898</v>
      </c>
      <c r="M62" s="6">
        <f t="shared" ca="1" si="14"/>
        <v>793760.88362037938</v>
      </c>
      <c r="N62" s="6">
        <f t="shared" ca="1" si="15"/>
        <v>0</v>
      </c>
      <c r="O62" s="6">
        <f t="shared" si="16"/>
        <v>1628344.1225887618</v>
      </c>
      <c r="P62" s="6">
        <f t="shared" si="7"/>
        <v>0</v>
      </c>
      <c r="Q62" s="6">
        <f t="shared" si="8"/>
        <v>0</v>
      </c>
      <c r="R62" s="6">
        <f t="shared" si="9"/>
        <v>1587.97415671921</v>
      </c>
      <c r="S62" s="6">
        <f t="shared" ca="1" si="10"/>
        <v>2372744.5632591834</v>
      </c>
    </row>
    <row r="63" spans="1:19" x14ac:dyDescent="0.25">
      <c r="A63" s="208">
        <v>43132</v>
      </c>
      <c r="B63">
        <f t="shared" si="17"/>
        <v>2</v>
      </c>
      <c r="C63">
        <f t="shared" si="18"/>
        <v>2018</v>
      </c>
      <c r="D63" s="6">
        <f>'Monthly Data'!AI63</f>
        <v>2126452.6216854621</v>
      </c>
      <c r="E63" s="7">
        <f t="shared" ca="1" si="19"/>
        <v>835.30999999999983</v>
      </c>
      <c r="F63" s="7">
        <f t="shared" ca="1" si="19"/>
        <v>0</v>
      </c>
      <c r="G63">
        <f>'Monthly Data'!DJ63</f>
        <v>28</v>
      </c>
      <c r="H63">
        <f>'Monthly Data'!DG63</f>
        <v>0</v>
      </c>
      <c r="I63">
        <f>'Monthly Data'!DM63</f>
        <v>0</v>
      </c>
      <c r="J63">
        <f>'Monthly Data'!HC63</f>
        <v>2</v>
      </c>
      <c r="L63" s="6">
        <f t="shared" si="13"/>
        <v>-50948.417106676898</v>
      </c>
      <c r="M63" s="6">
        <f t="shared" ca="1" si="14"/>
        <v>724566.59931037598</v>
      </c>
      <c r="N63" s="6">
        <f t="shared" ca="1" si="15"/>
        <v>0</v>
      </c>
      <c r="O63" s="6">
        <f t="shared" si="16"/>
        <v>1470762.4333059785</v>
      </c>
      <c r="P63" s="6">
        <f t="shared" si="7"/>
        <v>0</v>
      </c>
      <c r="Q63" s="6">
        <f t="shared" si="8"/>
        <v>0</v>
      </c>
      <c r="R63" s="6">
        <f t="shared" si="9"/>
        <v>3175.94831343842</v>
      </c>
      <c r="S63" s="6">
        <f t="shared" ca="1" si="10"/>
        <v>2147556.563823116</v>
      </c>
    </row>
    <row r="64" spans="1:19" x14ac:dyDescent="0.25">
      <c r="A64" s="208">
        <v>43160</v>
      </c>
      <c r="B64">
        <f t="shared" si="17"/>
        <v>3</v>
      </c>
      <c r="C64">
        <f t="shared" si="18"/>
        <v>2018</v>
      </c>
      <c r="D64" s="6">
        <f>'Monthly Data'!AI64</f>
        <v>2030591.7016854603</v>
      </c>
      <c r="E64" s="7">
        <f t="shared" ca="1" si="19"/>
        <v>598.6</v>
      </c>
      <c r="F64" s="7">
        <f t="shared" ca="1" si="19"/>
        <v>0</v>
      </c>
      <c r="G64">
        <f>'Monthly Data'!DJ64</f>
        <v>31</v>
      </c>
      <c r="H64">
        <f>'Monthly Data'!DG64</f>
        <v>1</v>
      </c>
      <c r="I64">
        <f>'Monthly Data'!DM64</f>
        <v>0</v>
      </c>
      <c r="J64">
        <f>'Monthly Data'!HC64</f>
        <v>3</v>
      </c>
      <c r="L64" s="6">
        <f t="shared" si="13"/>
        <v>-50948.417106676898</v>
      </c>
      <c r="M64" s="6">
        <f t="shared" ca="1" si="14"/>
        <v>519239.04460283153</v>
      </c>
      <c r="N64" s="6">
        <f t="shared" ca="1" si="15"/>
        <v>0</v>
      </c>
      <c r="O64" s="6">
        <f t="shared" si="16"/>
        <v>1628344.1225887618</v>
      </c>
      <c r="P64" s="6">
        <f t="shared" si="7"/>
        <v>-35517.158374525803</v>
      </c>
      <c r="Q64" s="6">
        <f t="shared" si="8"/>
        <v>0</v>
      </c>
      <c r="R64" s="6">
        <f t="shared" si="9"/>
        <v>4763.9224701576295</v>
      </c>
      <c r="S64" s="6">
        <f t="shared" ca="1" si="10"/>
        <v>2065881.5141805485</v>
      </c>
    </row>
    <row r="65" spans="1:19" x14ac:dyDescent="0.25">
      <c r="A65" s="208">
        <v>43191</v>
      </c>
      <c r="B65">
        <f t="shared" si="17"/>
        <v>4</v>
      </c>
      <c r="C65">
        <f t="shared" si="18"/>
        <v>2018</v>
      </c>
      <c r="D65" s="6">
        <f>'Monthly Data'!AI65</f>
        <v>1807222.5616854611</v>
      </c>
      <c r="E65" s="7">
        <f t="shared" ca="1" si="19"/>
        <v>372.89</v>
      </c>
      <c r="F65" s="7">
        <f t="shared" ca="1" si="19"/>
        <v>0</v>
      </c>
      <c r="G65">
        <f>'Monthly Data'!DJ65</f>
        <v>30</v>
      </c>
      <c r="H65">
        <f>'Monthly Data'!DG65</f>
        <v>1</v>
      </c>
      <c r="I65">
        <f>'Monthly Data'!DM65</f>
        <v>0</v>
      </c>
      <c r="J65">
        <f>'Monthly Data'!HC65</f>
        <v>4</v>
      </c>
      <c r="L65" s="6">
        <f t="shared" si="13"/>
        <v>-50948.417106676898</v>
      </c>
      <c r="M65" s="6">
        <f t="shared" ca="1" si="14"/>
        <v>323453.13622109895</v>
      </c>
      <c r="N65" s="6">
        <f t="shared" ca="1" si="15"/>
        <v>0</v>
      </c>
      <c r="O65" s="6">
        <f t="shared" si="16"/>
        <v>1575816.892827834</v>
      </c>
      <c r="P65" s="6">
        <f t="shared" si="7"/>
        <v>-35517.158374525803</v>
      </c>
      <c r="Q65" s="6">
        <f t="shared" si="8"/>
        <v>0</v>
      </c>
      <c r="R65" s="6">
        <f t="shared" si="9"/>
        <v>6351.8966268768399</v>
      </c>
      <c r="S65" s="6">
        <f t="shared" ca="1" si="10"/>
        <v>1819156.3501946072</v>
      </c>
    </row>
    <row r="66" spans="1:19" x14ac:dyDescent="0.25">
      <c r="A66" s="208">
        <v>43221</v>
      </c>
      <c r="B66">
        <f t="shared" si="17"/>
        <v>5</v>
      </c>
      <c r="C66">
        <f t="shared" si="18"/>
        <v>2018</v>
      </c>
      <c r="D66" s="6">
        <f>'Monthly Data'!AI66</f>
        <v>1708666.2316854587</v>
      </c>
      <c r="E66" s="7">
        <f t="shared" ca="1" si="19"/>
        <v>124.32399999999998</v>
      </c>
      <c r="F66" s="7">
        <f t="shared" ca="1" si="19"/>
        <v>16.880000000000003</v>
      </c>
      <c r="G66">
        <f>'Monthly Data'!DJ66</f>
        <v>31</v>
      </c>
      <c r="H66">
        <f>'Monthly Data'!DG66</f>
        <v>1</v>
      </c>
      <c r="I66">
        <f>'Monthly Data'!DM66</f>
        <v>0</v>
      </c>
      <c r="J66">
        <f>'Monthly Data'!HC66</f>
        <v>5</v>
      </c>
      <c r="L66" s="6">
        <f t="shared" ref="L66:L97" si="20">$V$8</f>
        <v>-50948.417106676898</v>
      </c>
      <c r="M66" s="6">
        <f t="shared" ref="M66:M97" ca="1" si="21">E66*$V$9</f>
        <v>107841.4216191153</v>
      </c>
      <c r="N66" s="6">
        <f t="shared" ref="N66:N97" ca="1" si="22">F66*$V$10</f>
        <v>48136.897739804524</v>
      </c>
      <c r="O66" s="6">
        <f t="shared" ref="O66:O97" si="23">G66*$V$11</f>
        <v>1628344.1225887618</v>
      </c>
      <c r="P66" s="6">
        <f t="shared" si="7"/>
        <v>-35517.158374525803</v>
      </c>
      <c r="Q66" s="6">
        <f t="shared" si="8"/>
        <v>0</v>
      </c>
      <c r="R66" s="6">
        <f t="shared" si="9"/>
        <v>7939.8707835960504</v>
      </c>
      <c r="S66" s="6">
        <f t="shared" ca="1" si="10"/>
        <v>1705796.737250075</v>
      </c>
    </row>
    <row r="67" spans="1:19" x14ac:dyDescent="0.25">
      <c r="A67" s="208">
        <v>43252</v>
      </c>
      <c r="B67">
        <f t="shared" si="17"/>
        <v>6</v>
      </c>
      <c r="C67">
        <f t="shared" si="18"/>
        <v>2018</v>
      </c>
      <c r="D67" s="6">
        <f>'Monthly Data'!AI67</f>
        <v>1820287.5916854583</v>
      </c>
      <c r="E67" s="7">
        <f t="shared" ca="1" si="19"/>
        <v>10.96</v>
      </c>
      <c r="F67" s="7">
        <f t="shared" ca="1" si="19"/>
        <v>69.847999999999999</v>
      </c>
      <c r="G67">
        <f>'Monthly Data'!DJ67</f>
        <v>30</v>
      </c>
      <c r="H67">
        <f>'Monthly Data'!DG67</f>
        <v>0</v>
      </c>
      <c r="I67">
        <f>'Monthly Data'!DM67</f>
        <v>0</v>
      </c>
      <c r="J67">
        <f>'Monthly Data'!HC67</f>
        <v>6</v>
      </c>
      <c r="L67" s="6">
        <f t="shared" si="20"/>
        <v>-50948.417106676898</v>
      </c>
      <c r="M67" s="6">
        <f t="shared" ca="1" si="21"/>
        <v>9506.9494300819133</v>
      </c>
      <c r="N67" s="6">
        <f t="shared" ca="1" si="22"/>
        <v>199186.37638210104</v>
      </c>
      <c r="O67" s="6">
        <f t="shared" si="23"/>
        <v>1575816.892827834</v>
      </c>
      <c r="P67" s="6">
        <f t="shared" ref="P67:P130" si="24">H67*$V$12</f>
        <v>0</v>
      </c>
      <c r="Q67" s="6">
        <f t="shared" ref="Q67:Q130" si="25">I67*$V$13</f>
        <v>0</v>
      </c>
      <c r="R67" s="6">
        <f t="shared" ref="R67:R130" si="26">J67*$V$14</f>
        <v>9527.844940315259</v>
      </c>
      <c r="S67" s="6">
        <f t="shared" ca="1" si="10"/>
        <v>1743089.6464736552</v>
      </c>
    </row>
    <row r="68" spans="1:19" x14ac:dyDescent="0.25">
      <c r="A68" s="208">
        <v>43282</v>
      </c>
      <c r="B68">
        <f t="shared" si="17"/>
        <v>7</v>
      </c>
      <c r="C68">
        <f t="shared" si="18"/>
        <v>2018</v>
      </c>
      <c r="D68" s="6">
        <f>'Monthly Data'!AI68</f>
        <v>1987231.1516854602</v>
      </c>
      <c r="E68" s="7">
        <f t="shared" ca="1" si="19"/>
        <v>1.0799999999999998</v>
      </c>
      <c r="F68" s="7">
        <f t="shared" ca="1" si="19"/>
        <v>130.23999999999998</v>
      </c>
      <c r="G68">
        <f>'Monthly Data'!DJ68</f>
        <v>31</v>
      </c>
      <c r="H68">
        <f>'Monthly Data'!DG68</f>
        <v>0</v>
      </c>
      <c r="I68">
        <f>'Monthly Data'!DM68</f>
        <v>0</v>
      </c>
      <c r="J68">
        <f>'Monthly Data'!HC68</f>
        <v>7</v>
      </c>
      <c r="L68" s="6">
        <f t="shared" si="20"/>
        <v>-50948.417106676898</v>
      </c>
      <c r="M68" s="6">
        <f t="shared" ca="1" si="21"/>
        <v>936.81618471610079</v>
      </c>
      <c r="N68" s="6">
        <f t="shared" ca="1" si="22"/>
        <v>371406.96455166698</v>
      </c>
      <c r="O68" s="6">
        <f t="shared" si="23"/>
        <v>1628344.1225887618</v>
      </c>
      <c r="P68" s="6">
        <f t="shared" si="24"/>
        <v>0</v>
      </c>
      <c r="Q68" s="6">
        <f t="shared" si="25"/>
        <v>0</v>
      </c>
      <c r="R68" s="6">
        <f t="shared" si="26"/>
        <v>11115.819097034469</v>
      </c>
      <c r="S68" s="6">
        <f t="shared" ref="S68:S131" ca="1" si="27">SUM(L68:R68)</f>
        <v>1960855.3053155025</v>
      </c>
    </row>
    <row r="69" spans="1:19" x14ac:dyDescent="0.25">
      <c r="A69" s="208">
        <v>43313</v>
      </c>
      <c r="B69">
        <f t="shared" si="17"/>
        <v>8</v>
      </c>
      <c r="C69">
        <f t="shared" si="18"/>
        <v>2018</v>
      </c>
      <c r="D69" s="6">
        <f>'Monthly Data'!AI69</f>
        <v>1881477.7216854591</v>
      </c>
      <c r="E69" s="7">
        <f t="shared" ca="1" si="19"/>
        <v>2.57</v>
      </c>
      <c r="F69" s="7">
        <f t="shared" ca="1" si="19"/>
        <v>101.20500000000001</v>
      </c>
      <c r="G69">
        <f>'Monthly Data'!DJ69</f>
        <v>31</v>
      </c>
      <c r="H69">
        <f>'Monthly Data'!DG69</f>
        <v>0</v>
      </c>
      <c r="I69">
        <f>'Monthly Data'!DM69</f>
        <v>0</v>
      </c>
      <c r="J69">
        <f>'Monthly Data'!HC69</f>
        <v>8</v>
      </c>
      <c r="L69" s="6">
        <f t="shared" si="20"/>
        <v>-50948.417106676898</v>
      </c>
      <c r="M69" s="6">
        <f t="shared" ca="1" si="21"/>
        <v>2229.2755506670178</v>
      </c>
      <c r="N69" s="6">
        <f t="shared" ca="1" si="22"/>
        <v>288607.50804247137</v>
      </c>
      <c r="O69" s="6">
        <f t="shared" si="23"/>
        <v>1628344.1225887618</v>
      </c>
      <c r="P69" s="6">
        <f t="shared" si="24"/>
        <v>0</v>
      </c>
      <c r="Q69" s="6">
        <f t="shared" si="25"/>
        <v>0</v>
      </c>
      <c r="R69" s="6">
        <f t="shared" si="26"/>
        <v>12703.79325375368</v>
      </c>
      <c r="S69" s="6">
        <f t="shared" ca="1" si="27"/>
        <v>1880936.282328977</v>
      </c>
    </row>
    <row r="70" spans="1:19" x14ac:dyDescent="0.25">
      <c r="A70" s="208">
        <v>43344</v>
      </c>
      <c r="B70">
        <f t="shared" si="17"/>
        <v>9</v>
      </c>
      <c r="C70">
        <f t="shared" si="18"/>
        <v>2018</v>
      </c>
      <c r="D70" s="6">
        <f>'Monthly Data'!AI70</f>
        <v>1649674.5616854616</v>
      </c>
      <c r="E70" s="7">
        <f t="shared" ca="1" si="19"/>
        <v>56.61999999999999</v>
      </c>
      <c r="F70" s="7">
        <f t="shared" ca="1" si="19"/>
        <v>20.560000000000002</v>
      </c>
      <c r="G70">
        <f>'Monthly Data'!DJ70</f>
        <v>30</v>
      </c>
      <c r="H70">
        <f>'Monthly Data'!DG70</f>
        <v>0</v>
      </c>
      <c r="I70">
        <f>'Monthly Data'!DM70</f>
        <v>0</v>
      </c>
      <c r="J70">
        <f>'Monthly Data'!HC70</f>
        <v>9</v>
      </c>
      <c r="L70" s="6">
        <f t="shared" si="20"/>
        <v>-50948.417106676898</v>
      </c>
      <c r="M70" s="6">
        <f t="shared" ca="1" si="21"/>
        <v>49113.455906134841</v>
      </c>
      <c r="N70" s="6">
        <f t="shared" ca="1" si="22"/>
        <v>58631.197720994132</v>
      </c>
      <c r="O70" s="6">
        <f t="shared" si="23"/>
        <v>1575816.892827834</v>
      </c>
      <c r="P70" s="6">
        <f t="shared" si="24"/>
        <v>0</v>
      </c>
      <c r="Q70" s="6">
        <f t="shared" si="25"/>
        <v>0</v>
      </c>
      <c r="R70" s="6">
        <f t="shared" si="26"/>
        <v>14291.76741047289</v>
      </c>
      <c r="S70" s="6">
        <f t="shared" ca="1" si="27"/>
        <v>1646904.8967587589</v>
      </c>
    </row>
    <row r="71" spans="1:19" x14ac:dyDescent="0.25">
      <c r="A71" s="208">
        <v>43374</v>
      </c>
      <c r="B71">
        <f t="shared" si="17"/>
        <v>10</v>
      </c>
      <c r="C71">
        <f t="shared" si="18"/>
        <v>2018</v>
      </c>
      <c r="D71" s="6">
        <f>'Monthly Data'!AI71</f>
        <v>1790990.4716854622</v>
      </c>
      <c r="E71" s="7">
        <f t="shared" ca="1" si="19"/>
        <v>272.00200000000001</v>
      </c>
      <c r="F71" s="7">
        <f t="shared" ca="1" si="19"/>
        <v>1.4</v>
      </c>
      <c r="G71">
        <f>'Monthly Data'!DJ71</f>
        <v>31</v>
      </c>
      <c r="H71">
        <f>'Monthly Data'!DG71</f>
        <v>0</v>
      </c>
      <c r="I71">
        <f>'Monthly Data'!DM71</f>
        <v>0</v>
      </c>
      <c r="J71">
        <f>'Monthly Data'!HC71</f>
        <v>10</v>
      </c>
      <c r="L71" s="6">
        <f t="shared" si="20"/>
        <v>-50948.417106676898</v>
      </c>
      <c r="M71" s="6">
        <f t="shared" ca="1" si="21"/>
        <v>235940.62581032305</v>
      </c>
      <c r="N71" s="6">
        <f t="shared" ca="1" si="22"/>
        <v>3992.3967319743078</v>
      </c>
      <c r="O71" s="6">
        <f t="shared" si="23"/>
        <v>1628344.1225887618</v>
      </c>
      <c r="P71" s="6">
        <f t="shared" si="24"/>
        <v>0</v>
      </c>
      <c r="Q71" s="6">
        <f t="shared" si="25"/>
        <v>0</v>
      </c>
      <c r="R71" s="6">
        <f t="shared" si="26"/>
        <v>15879.741567192101</v>
      </c>
      <c r="S71" s="6">
        <f t="shared" ca="1" si="27"/>
        <v>1833208.4695915745</v>
      </c>
    </row>
    <row r="72" spans="1:19" x14ac:dyDescent="0.25">
      <c r="A72" s="208">
        <v>43405</v>
      </c>
      <c r="B72">
        <f t="shared" si="17"/>
        <v>11</v>
      </c>
      <c r="C72">
        <f t="shared" si="18"/>
        <v>2018</v>
      </c>
      <c r="D72" s="6">
        <f>'Monthly Data'!AI72</f>
        <v>2024499.0016854613</v>
      </c>
      <c r="E72" s="7">
        <f t="shared" ca="1" si="19"/>
        <v>539.76</v>
      </c>
      <c r="F72" s="7">
        <f t="shared" ca="1" si="19"/>
        <v>0</v>
      </c>
      <c r="G72">
        <f>'Monthly Data'!DJ72</f>
        <v>30</v>
      </c>
      <c r="H72">
        <f>'Monthly Data'!DG72</f>
        <v>0</v>
      </c>
      <c r="I72">
        <f>'Monthly Data'!DM72</f>
        <v>0</v>
      </c>
      <c r="J72">
        <f>'Monthly Data'!HC72</f>
        <v>11</v>
      </c>
      <c r="L72" s="6">
        <f t="shared" si="20"/>
        <v>-50948.417106676898</v>
      </c>
      <c r="M72" s="6">
        <f t="shared" ca="1" si="21"/>
        <v>468199.91098366911</v>
      </c>
      <c r="N72" s="6">
        <f t="shared" ca="1" si="22"/>
        <v>0</v>
      </c>
      <c r="O72" s="6">
        <f t="shared" si="23"/>
        <v>1575816.892827834</v>
      </c>
      <c r="P72" s="6">
        <f t="shared" si="24"/>
        <v>0</v>
      </c>
      <c r="Q72" s="6">
        <f t="shared" si="25"/>
        <v>0</v>
      </c>
      <c r="R72" s="6">
        <f t="shared" si="26"/>
        <v>17467.715723911311</v>
      </c>
      <c r="S72" s="6">
        <f t="shared" ca="1" si="27"/>
        <v>2010536.1024287376</v>
      </c>
    </row>
    <row r="73" spans="1:19" x14ac:dyDescent="0.25">
      <c r="A73" s="208">
        <v>43435</v>
      </c>
      <c r="B73">
        <f t="shared" si="17"/>
        <v>12</v>
      </c>
      <c r="C73">
        <f t="shared" si="18"/>
        <v>2018</v>
      </c>
      <c r="D73" s="6">
        <f>'Monthly Data'!AI73</f>
        <v>2226134.8916854593</v>
      </c>
      <c r="E73" s="7">
        <f t="shared" ca="1" si="19"/>
        <v>820.75</v>
      </c>
      <c r="F73" s="7">
        <f t="shared" ca="1" si="19"/>
        <v>0</v>
      </c>
      <c r="G73">
        <f>'Monthly Data'!DJ73</f>
        <v>31</v>
      </c>
      <c r="H73">
        <f>'Monthly Data'!DG73</f>
        <v>0</v>
      </c>
      <c r="I73">
        <f>'Monthly Data'!DM73</f>
        <v>0</v>
      </c>
      <c r="J73">
        <f>'Monthly Data'!HC73</f>
        <v>12</v>
      </c>
      <c r="L73" s="6">
        <f t="shared" si="20"/>
        <v>-50948.417106676898</v>
      </c>
      <c r="M73" s="6">
        <f t="shared" ca="1" si="21"/>
        <v>711936.92926457396</v>
      </c>
      <c r="N73" s="6">
        <f t="shared" ca="1" si="22"/>
        <v>0</v>
      </c>
      <c r="O73" s="6">
        <f t="shared" si="23"/>
        <v>1628344.1225887618</v>
      </c>
      <c r="P73" s="6">
        <f t="shared" si="24"/>
        <v>0</v>
      </c>
      <c r="Q73" s="6">
        <f t="shared" si="25"/>
        <v>0</v>
      </c>
      <c r="R73" s="6">
        <f t="shared" si="26"/>
        <v>19055.689880630518</v>
      </c>
      <c r="S73" s="6">
        <f t="shared" ca="1" si="27"/>
        <v>2308388.3246272895</v>
      </c>
    </row>
    <row r="74" spans="1:19" x14ac:dyDescent="0.25">
      <c r="A74" s="208">
        <v>43466</v>
      </c>
      <c r="B74">
        <f t="shared" si="17"/>
        <v>1</v>
      </c>
      <c r="C74">
        <f t="shared" si="18"/>
        <v>2019</v>
      </c>
      <c r="D74" s="6">
        <f>'Monthly Data'!AI74</f>
        <v>2442654.9656854612</v>
      </c>
      <c r="E74" s="7">
        <f t="shared" ref="E74:F93" ca="1" si="28">E62</f>
        <v>915.08000000000015</v>
      </c>
      <c r="F74" s="7">
        <f t="shared" ca="1" si="28"/>
        <v>0</v>
      </c>
      <c r="G74">
        <f>'Monthly Data'!DJ74</f>
        <v>31</v>
      </c>
      <c r="H74">
        <f>'Monthly Data'!DG74</f>
        <v>0</v>
      </c>
      <c r="I74">
        <f>'Monthly Data'!DM74</f>
        <v>0</v>
      </c>
      <c r="J74">
        <f>'Monthly Data'!HC74</f>
        <v>13</v>
      </c>
      <c r="L74" s="6">
        <f t="shared" si="20"/>
        <v>-50948.417106676898</v>
      </c>
      <c r="M74" s="6">
        <f t="shared" ca="1" si="21"/>
        <v>793760.88362037938</v>
      </c>
      <c r="N74" s="6">
        <f t="shared" ca="1" si="22"/>
        <v>0</v>
      </c>
      <c r="O74" s="6">
        <f t="shared" si="23"/>
        <v>1628344.1225887618</v>
      </c>
      <c r="P74" s="6">
        <f t="shared" si="24"/>
        <v>0</v>
      </c>
      <c r="Q74" s="6">
        <f t="shared" si="25"/>
        <v>0</v>
      </c>
      <c r="R74" s="6">
        <f t="shared" si="26"/>
        <v>20643.664037349728</v>
      </c>
      <c r="S74" s="6">
        <f t="shared" ca="1" si="27"/>
        <v>2391800.2531398139</v>
      </c>
    </row>
    <row r="75" spans="1:19" x14ac:dyDescent="0.25">
      <c r="A75" s="208">
        <v>43497</v>
      </c>
      <c r="B75">
        <f t="shared" si="17"/>
        <v>2</v>
      </c>
      <c r="C75">
        <f t="shared" si="18"/>
        <v>2019</v>
      </c>
      <c r="D75" s="6">
        <f>'Monthly Data'!AI75</f>
        <v>2295420.2056854595</v>
      </c>
      <c r="E75" s="7">
        <f t="shared" ca="1" si="28"/>
        <v>835.30999999999983</v>
      </c>
      <c r="F75" s="7">
        <f t="shared" ca="1" si="28"/>
        <v>0</v>
      </c>
      <c r="G75">
        <f>'Monthly Data'!DJ75</f>
        <v>28</v>
      </c>
      <c r="H75">
        <f>'Monthly Data'!DG75</f>
        <v>0</v>
      </c>
      <c r="I75">
        <f>'Monthly Data'!DM75</f>
        <v>0</v>
      </c>
      <c r="J75">
        <f>'Monthly Data'!HC75</f>
        <v>14</v>
      </c>
      <c r="L75" s="6">
        <f t="shared" si="20"/>
        <v>-50948.417106676898</v>
      </c>
      <c r="M75" s="6">
        <f t="shared" ca="1" si="21"/>
        <v>724566.59931037598</v>
      </c>
      <c r="N75" s="6">
        <f t="shared" ca="1" si="22"/>
        <v>0</v>
      </c>
      <c r="O75" s="6">
        <f t="shared" si="23"/>
        <v>1470762.4333059785</v>
      </c>
      <c r="P75" s="6">
        <f t="shared" si="24"/>
        <v>0</v>
      </c>
      <c r="Q75" s="6">
        <f t="shared" si="25"/>
        <v>0</v>
      </c>
      <c r="R75" s="6">
        <f t="shared" si="26"/>
        <v>22231.638194068939</v>
      </c>
      <c r="S75" s="6">
        <f t="shared" ca="1" si="27"/>
        <v>2166612.2537037465</v>
      </c>
    </row>
    <row r="76" spans="1:19" x14ac:dyDescent="0.25">
      <c r="A76" s="208">
        <v>43525</v>
      </c>
      <c r="B76">
        <f t="shared" si="17"/>
        <v>3</v>
      </c>
      <c r="C76">
        <f t="shared" si="18"/>
        <v>2019</v>
      </c>
      <c r="D76" s="6">
        <f>'Monthly Data'!AI76</f>
        <v>2149575.6356854606</v>
      </c>
      <c r="E76" s="7">
        <f t="shared" ca="1" si="28"/>
        <v>598.6</v>
      </c>
      <c r="F76" s="7">
        <f t="shared" ca="1" si="28"/>
        <v>0</v>
      </c>
      <c r="G76">
        <f>'Monthly Data'!DJ76</f>
        <v>31</v>
      </c>
      <c r="H76">
        <f>'Monthly Data'!DG76</f>
        <v>1</v>
      </c>
      <c r="I76">
        <f>'Monthly Data'!DM76</f>
        <v>0</v>
      </c>
      <c r="J76">
        <f>'Monthly Data'!HC76</f>
        <v>15</v>
      </c>
      <c r="L76" s="6">
        <f t="shared" si="20"/>
        <v>-50948.417106676898</v>
      </c>
      <c r="M76" s="6">
        <f t="shared" ca="1" si="21"/>
        <v>519239.04460283153</v>
      </c>
      <c r="N76" s="6">
        <f t="shared" ca="1" si="22"/>
        <v>0</v>
      </c>
      <c r="O76" s="6">
        <f t="shared" si="23"/>
        <v>1628344.1225887618</v>
      </c>
      <c r="P76" s="6">
        <f t="shared" si="24"/>
        <v>-35517.158374525803</v>
      </c>
      <c r="Q76" s="6">
        <f t="shared" si="25"/>
        <v>0</v>
      </c>
      <c r="R76" s="6">
        <f t="shared" si="26"/>
        <v>23819.612350788149</v>
      </c>
      <c r="S76" s="6">
        <f t="shared" ca="1" si="27"/>
        <v>2084937.204061179</v>
      </c>
    </row>
    <row r="77" spans="1:19" x14ac:dyDescent="0.25">
      <c r="A77" s="208">
        <v>43556</v>
      </c>
      <c r="B77">
        <f t="shared" si="17"/>
        <v>4</v>
      </c>
      <c r="C77">
        <f t="shared" si="18"/>
        <v>2019</v>
      </c>
      <c r="D77" s="6">
        <f>'Monthly Data'!AI77</f>
        <v>1764302.3156854613</v>
      </c>
      <c r="E77" s="7">
        <f t="shared" ca="1" si="28"/>
        <v>372.89</v>
      </c>
      <c r="F77" s="7">
        <f t="shared" ca="1" si="28"/>
        <v>0</v>
      </c>
      <c r="G77">
        <f>'Monthly Data'!DJ77</f>
        <v>30</v>
      </c>
      <c r="H77">
        <f>'Monthly Data'!DG77</f>
        <v>1</v>
      </c>
      <c r="I77">
        <f>'Monthly Data'!DM77</f>
        <v>0</v>
      </c>
      <c r="J77">
        <f>'Monthly Data'!HC77</f>
        <v>16</v>
      </c>
      <c r="L77" s="6">
        <f t="shared" si="20"/>
        <v>-50948.417106676898</v>
      </c>
      <c r="M77" s="6">
        <f t="shared" ca="1" si="21"/>
        <v>323453.13622109895</v>
      </c>
      <c r="N77" s="6">
        <f t="shared" ca="1" si="22"/>
        <v>0</v>
      </c>
      <c r="O77" s="6">
        <f t="shared" si="23"/>
        <v>1575816.892827834</v>
      </c>
      <c r="P77" s="6">
        <f t="shared" si="24"/>
        <v>-35517.158374525803</v>
      </c>
      <c r="Q77" s="6">
        <f t="shared" si="25"/>
        <v>0</v>
      </c>
      <c r="R77" s="6">
        <f t="shared" si="26"/>
        <v>25407.58650750736</v>
      </c>
      <c r="S77" s="6">
        <f t="shared" ca="1" si="27"/>
        <v>1838212.0400752376</v>
      </c>
    </row>
    <row r="78" spans="1:19" x14ac:dyDescent="0.25">
      <c r="A78" s="208">
        <v>43586</v>
      </c>
      <c r="B78">
        <f t="shared" si="17"/>
        <v>5</v>
      </c>
      <c r="C78">
        <f t="shared" si="18"/>
        <v>2019</v>
      </c>
      <c r="D78" s="6">
        <f>'Monthly Data'!AI78</f>
        <v>1696480.5756854601</v>
      </c>
      <c r="E78" s="7">
        <f t="shared" ca="1" si="28"/>
        <v>124.32399999999998</v>
      </c>
      <c r="F78" s="7">
        <f t="shared" ca="1" si="28"/>
        <v>16.880000000000003</v>
      </c>
      <c r="G78">
        <f>'Monthly Data'!DJ78</f>
        <v>31</v>
      </c>
      <c r="H78">
        <f>'Monthly Data'!DG78</f>
        <v>1</v>
      </c>
      <c r="I78">
        <f>'Monthly Data'!DM78</f>
        <v>0</v>
      </c>
      <c r="J78">
        <f>'Monthly Data'!HC78</f>
        <v>17</v>
      </c>
      <c r="L78" s="6">
        <f t="shared" si="20"/>
        <v>-50948.417106676898</v>
      </c>
      <c r="M78" s="6">
        <f t="shared" ca="1" si="21"/>
        <v>107841.4216191153</v>
      </c>
      <c r="N78" s="6">
        <f t="shared" ca="1" si="22"/>
        <v>48136.897739804524</v>
      </c>
      <c r="O78" s="6">
        <f t="shared" si="23"/>
        <v>1628344.1225887618</v>
      </c>
      <c r="P78" s="6">
        <f t="shared" si="24"/>
        <v>-35517.158374525803</v>
      </c>
      <c r="Q78" s="6">
        <f t="shared" si="25"/>
        <v>0</v>
      </c>
      <c r="R78" s="6">
        <f t="shared" si="26"/>
        <v>26995.56066422657</v>
      </c>
      <c r="S78" s="6">
        <f t="shared" ca="1" si="27"/>
        <v>1724852.4271307054</v>
      </c>
    </row>
    <row r="79" spans="1:19" x14ac:dyDescent="0.25">
      <c r="A79" s="208">
        <v>43617</v>
      </c>
      <c r="B79">
        <f t="shared" si="17"/>
        <v>6</v>
      </c>
      <c r="C79">
        <f t="shared" si="18"/>
        <v>2019</v>
      </c>
      <c r="D79" s="6">
        <f>'Monthly Data'!AI79</f>
        <v>1764719.8656854611</v>
      </c>
      <c r="E79" s="7">
        <f t="shared" ca="1" si="28"/>
        <v>10.96</v>
      </c>
      <c r="F79" s="7">
        <f t="shared" ca="1" si="28"/>
        <v>69.847999999999999</v>
      </c>
      <c r="G79">
        <f>'Monthly Data'!DJ79</f>
        <v>30</v>
      </c>
      <c r="H79">
        <f>'Monthly Data'!DG79</f>
        <v>0</v>
      </c>
      <c r="I79">
        <f>'Monthly Data'!DM79</f>
        <v>0</v>
      </c>
      <c r="J79">
        <f>'Monthly Data'!HC79</f>
        <v>18</v>
      </c>
      <c r="L79" s="6">
        <f t="shared" si="20"/>
        <v>-50948.417106676898</v>
      </c>
      <c r="M79" s="6">
        <f t="shared" ca="1" si="21"/>
        <v>9506.9494300819133</v>
      </c>
      <c r="N79" s="6">
        <f t="shared" ca="1" si="22"/>
        <v>199186.37638210104</v>
      </c>
      <c r="O79" s="6">
        <f t="shared" si="23"/>
        <v>1575816.892827834</v>
      </c>
      <c r="P79" s="6">
        <f t="shared" si="24"/>
        <v>0</v>
      </c>
      <c r="Q79" s="6">
        <f t="shared" si="25"/>
        <v>0</v>
      </c>
      <c r="R79" s="6">
        <f t="shared" si="26"/>
        <v>28583.534820945781</v>
      </c>
      <c r="S79" s="6">
        <f t="shared" ca="1" si="27"/>
        <v>1762145.3363542857</v>
      </c>
    </row>
    <row r="80" spans="1:19" x14ac:dyDescent="0.25">
      <c r="A80" s="208">
        <v>43647</v>
      </c>
      <c r="B80">
        <f t="shared" si="17"/>
        <v>7</v>
      </c>
      <c r="C80">
        <f t="shared" si="18"/>
        <v>2019</v>
      </c>
      <c r="D80" s="6">
        <f>'Monthly Data'!AI80</f>
        <v>1971315.4556854591</v>
      </c>
      <c r="E80" s="7">
        <f t="shared" ca="1" si="28"/>
        <v>1.0799999999999998</v>
      </c>
      <c r="F80" s="7">
        <f t="shared" ca="1" si="28"/>
        <v>130.23999999999998</v>
      </c>
      <c r="G80">
        <f>'Monthly Data'!DJ80</f>
        <v>31</v>
      </c>
      <c r="H80">
        <f>'Monthly Data'!DG80</f>
        <v>0</v>
      </c>
      <c r="I80">
        <f>'Monthly Data'!DM80</f>
        <v>0</v>
      </c>
      <c r="J80">
        <f>'Monthly Data'!HC80</f>
        <v>19</v>
      </c>
      <c r="L80" s="6">
        <f t="shared" si="20"/>
        <v>-50948.417106676898</v>
      </c>
      <c r="M80" s="6">
        <f t="shared" ca="1" si="21"/>
        <v>936.81618471610079</v>
      </c>
      <c r="N80" s="6">
        <f t="shared" ca="1" si="22"/>
        <v>371406.96455166698</v>
      </c>
      <c r="O80" s="6">
        <f t="shared" si="23"/>
        <v>1628344.1225887618</v>
      </c>
      <c r="P80" s="6">
        <f t="shared" si="24"/>
        <v>0</v>
      </c>
      <c r="Q80" s="6">
        <f t="shared" si="25"/>
        <v>0</v>
      </c>
      <c r="R80" s="6">
        <f t="shared" si="26"/>
        <v>30171.508977664991</v>
      </c>
      <c r="S80" s="6">
        <f t="shared" ca="1" si="27"/>
        <v>1979910.9951961332</v>
      </c>
    </row>
    <row r="81" spans="1:19" x14ac:dyDescent="0.25">
      <c r="A81" s="208">
        <v>43678</v>
      </c>
      <c r="B81">
        <f t="shared" si="17"/>
        <v>8</v>
      </c>
      <c r="C81">
        <f t="shared" si="18"/>
        <v>2019</v>
      </c>
      <c r="D81" s="6">
        <f>'Monthly Data'!AI81</f>
        <v>1851616.1456854613</v>
      </c>
      <c r="E81" s="7">
        <f t="shared" ca="1" si="28"/>
        <v>2.57</v>
      </c>
      <c r="F81" s="7">
        <f t="shared" ca="1" si="28"/>
        <v>101.20500000000001</v>
      </c>
      <c r="G81">
        <f>'Monthly Data'!DJ81</f>
        <v>31</v>
      </c>
      <c r="H81">
        <f>'Monthly Data'!DG81</f>
        <v>0</v>
      </c>
      <c r="I81">
        <f>'Monthly Data'!DM81</f>
        <v>0</v>
      </c>
      <c r="J81">
        <f>'Monthly Data'!HC81</f>
        <v>20</v>
      </c>
      <c r="L81" s="6">
        <f t="shared" si="20"/>
        <v>-50948.417106676898</v>
      </c>
      <c r="M81" s="6">
        <f t="shared" ca="1" si="21"/>
        <v>2229.2755506670178</v>
      </c>
      <c r="N81" s="6">
        <f t="shared" ca="1" si="22"/>
        <v>288607.50804247137</v>
      </c>
      <c r="O81" s="6">
        <f t="shared" si="23"/>
        <v>1628344.1225887618</v>
      </c>
      <c r="P81" s="6">
        <f t="shared" si="24"/>
        <v>0</v>
      </c>
      <c r="Q81" s="6">
        <f t="shared" si="25"/>
        <v>0</v>
      </c>
      <c r="R81" s="6">
        <f t="shared" si="26"/>
        <v>31759.483134384202</v>
      </c>
      <c r="S81" s="6">
        <f t="shared" ca="1" si="27"/>
        <v>1899991.9722096077</v>
      </c>
    </row>
    <row r="82" spans="1:19" x14ac:dyDescent="0.25">
      <c r="A82" s="208">
        <v>43709</v>
      </c>
      <c r="B82">
        <f t="shared" si="17"/>
        <v>9</v>
      </c>
      <c r="C82">
        <f t="shared" si="18"/>
        <v>2019</v>
      </c>
      <c r="D82" s="6">
        <f>'Monthly Data'!AI82</f>
        <v>1627324.1456854618</v>
      </c>
      <c r="E82" s="7">
        <f t="shared" ca="1" si="28"/>
        <v>56.61999999999999</v>
      </c>
      <c r="F82" s="7">
        <f t="shared" ca="1" si="28"/>
        <v>20.560000000000002</v>
      </c>
      <c r="G82">
        <f>'Monthly Data'!DJ82</f>
        <v>30</v>
      </c>
      <c r="H82">
        <f>'Monthly Data'!DG82</f>
        <v>0</v>
      </c>
      <c r="I82">
        <f>'Monthly Data'!DM82</f>
        <v>0</v>
      </c>
      <c r="J82">
        <f>'Monthly Data'!HC82</f>
        <v>21</v>
      </c>
      <c r="L82" s="6">
        <f t="shared" si="20"/>
        <v>-50948.417106676898</v>
      </c>
      <c r="M82" s="6">
        <f t="shared" ca="1" si="21"/>
        <v>49113.455906134841</v>
      </c>
      <c r="N82" s="6">
        <f t="shared" ca="1" si="22"/>
        <v>58631.197720994132</v>
      </c>
      <c r="O82" s="6">
        <f t="shared" si="23"/>
        <v>1575816.892827834</v>
      </c>
      <c r="P82" s="6">
        <f t="shared" si="24"/>
        <v>0</v>
      </c>
      <c r="Q82" s="6">
        <f t="shared" si="25"/>
        <v>0</v>
      </c>
      <c r="R82" s="6">
        <f t="shared" si="26"/>
        <v>33347.457291103412</v>
      </c>
      <c r="S82" s="6">
        <f t="shared" ca="1" si="27"/>
        <v>1665960.5866393894</v>
      </c>
    </row>
    <row r="83" spans="1:19" x14ac:dyDescent="0.25">
      <c r="A83" s="208">
        <v>43739</v>
      </c>
      <c r="B83">
        <f t="shared" si="17"/>
        <v>10</v>
      </c>
      <c r="C83">
        <f t="shared" si="18"/>
        <v>2019</v>
      </c>
      <c r="D83" s="6">
        <f>'Monthly Data'!AI83</f>
        <v>1836437.8356854599</v>
      </c>
      <c r="E83" s="7">
        <f t="shared" ca="1" si="28"/>
        <v>272.00200000000001</v>
      </c>
      <c r="F83" s="7">
        <f t="shared" ca="1" si="28"/>
        <v>1.4</v>
      </c>
      <c r="G83">
        <f>'Monthly Data'!DJ83</f>
        <v>31</v>
      </c>
      <c r="H83">
        <f>'Monthly Data'!DG83</f>
        <v>0</v>
      </c>
      <c r="I83">
        <f>'Monthly Data'!DM83</f>
        <v>0</v>
      </c>
      <c r="J83">
        <f>'Monthly Data'!HC83</f>
        <v>22</v>
      </c>
      <c r="L83" s="6">
        <f t="shared" si="20"/>
        <v>-50948.417106676898</v>
      </c>
      <c r="M83" s="6">
        <f t="shared" ca="1" si="21"/>
        <v>235940.62581032305</v>
      </c>
      <c r="N83" s="6">
        <f t="shared" ca="1" si="22"/>
        <v>3992.3967319743078</v>
      </c>
      <c r="O83" s="6">
        <f t="shared" si="23"/>
        <v>1628344.1225887618</v>
      </c>
      <c r="P83" s="6">
        <f t="shared" si="24"/>
        <v>0</v>
      </c>
      <c r="Q83" s="6">
        <f t="shared" si="25"/>
        <v>0</v>
      </c>
      <c r="R83" s="6">
        <f t="shared" si="26"/>
        <v>34935.431447822622</v>
      </c>
      <c r="S83" s="6">
        <f t="shared" ca="1" si="27"/>
        <v>1852264.159472205</v>
      </c>
    </row>
    <row r="84" spans="1:19" x14ac:dyDescent="0.25">
      <c r="A84" s="208">
        <v>43770</v>
      </c>
      <c r="B84">
        <f t="shared" si="17"/>
        <v>11</v>
      </c>
      <c r="C84">
        <f t="shared" si="18"/>
        <v>2019</v>
      </c>
      <c r="D84" s="6">
        <f>'Monthly Data'!AI84</f>
        <v>2040157.8456854583</v>
      </c>
      <c r="E84" s="7">
        <f t="shared" ca="1" si="28"/>
        <v>539.76</v>
      </c>
      <c r="F84" s="7">
        <f t="shared" ca="1" si="28"/>
        <v>0</v>
      </c>
      <c r="G84">
        <f>'Monthly Data'!DJ84</f>
        <v>30</v>
      </c>
      <c r="H84">
        <f>'Monthly Data'!DG84</f>
        <v>0</v>
      </c>
      <c r="I84">
        <f>'Monthly Data'!DM84</f>
        <v>0</v>
      </c>
      <c r="J84">
        <f>'Monthly Data'!HC84</f>
        <v>23</v>
      </c>
      <c r="L84" s="6">
        <f t="shared" si="20"/>
        <v>-50948.417106676898</v>
      </c>
      <c r="M84" s="6">
        <f t="shared" ca="1" si="21"/>
        <v>468199.91098366911</v>
      </c>
      <c r="N84" s="6">
        <f t="shared" ca="1" si="22"/>
        <v>0</v>
      </c>
      <c r="O84" s="6">
        <f t="shared" si="23"/>
        <v>1575816.892827834</v>
      </c>
      <c r="P84" s="6">
        <f t="shared" si="24"/>
        <v>0</v>
      </c>
      <c r="Q84" s="6">
        <f t="shared" si="25"/>
        <v>0</v>
      </c>
      <c r="R84" s="6">
        <f t="shared" si="26"/>
        <v>36523.405604541833</v>
      </c>
      <c r="S84" s="6">
        <f t="shared" ca="1" si="27"/>
        <v>2029591.792309368</v>
      </c>
    </row>
    <row r="85" spans="1:19" x14ac:dyDescent="0.25">
      <c r="A85" s="208">
        <v>43800</v>
      </c>
      <c r="B85">
        <f t="shared" si="17"/>
        <v>12</v>
      </c>
      <c r="C85">
        <f t="shared" si="18"/>
        <v>2019</v>
      </c>
      <c r="D85" s="6">
        <f>'Monthly Data'!AI85</f>
        <v>2278184.5856854627</v>
      </c>
      <c r="E85" s="7">
        <f t="shared" ca="1" si="28"/>
        <v>820.75</v>
      </c>
      <c r="F85" s="7">
        <f t="shared" ca="1" si="28"/>
        <v>0</v>
      </c>
      <c r="G85">
        <f>'Monthly Data'!DJ85</f>
        <v>31</v>
      </c>
      <c r="H85">
        <f>'Monthly Data'!DG85</f>
        <v>0</v>
      </c>
      <c r="I85">
        <f>'Monthly Data'!DM85</f>
        <v>0</v>
      </c>
      <c r="J85">
        <f>'Monthly Data'!HC85</f>
        <v>24</v>
      </c>
      <c r="L85" s="6">
        <f t="shared" si="20"/>
        <v>-50948.417106676898</v>
      </c>
      <c r="M85" s="6">
        <f t="shared" ca="1" si="21"/>
        <v>711936.92926457396</v>
      </c>
      <c r="N85" s="6">
        <f t="shared" ca="1" si="22"/>
        <v>0</v>
      </c>
      <c r="O85" s="6">
        <f t="shared" si="23"/>
        <v>1628344.1225887618</v>
      </c>
      <c r="P85" s="6">
        <f t="shared" si="24"/>
        <v>0</v>
      </c>
      <c r="Q85" s="6">
        <f t="shared" si="25"/>
        <v>0</v>
      </c>
      <c r="R85" s="6">
        <f t="shared" si="26"/>
        <v>38111.379761261036</v>
      </c>
      <c r="S85" s="6">
        <f t="shared" ca="1" si="27"/>
        <v>2327444.01450792</v>
      </c>
    </row>
    <row r="86" spans="1:19" x14ac:dyDescent="0.25">
      <c r="A86" s="208">
        <v>43831</v>
      </c>
      <c r="B86">
        <f t="shared" si="17"/>
        <v>1</v>
      </c>
      <c r="C86">
        <f t="shared" si="18"/>
        <v>2020</v>
      </c>
      <c r="D86" s="6">
        <f>'Monthly Data'!AI86</f>
        <v>2354611.1653104643</v>
      </c>
      <c r="E86" s="7">
        <f t="shared" ca="1" si="28"/>
        <v>915.08000000000015</v>
      </c>
      <c r="F86" s="7">
        <f t="shared" ca="1" si="28"/>
        <v>0</v>
      </c>
      <c r="G86">
        <f>'Monthly Data'!DJ86</f>
        <v>31</v>
      </c>
      <c r="H86">
        <f>'Monthly Data'!DG86</f>
        <v>0</v>
      </c>
      <c r="I86">
        <f>'Monthly Data'!DM86</f>
        <v>0</v>
      </c>
      <c r="J86">
        <f>'Monthly Data'!HC86</f>
        <v>25</v>
      </c>
      <c r="L86" s="6">
        <f t="shared" si="20"/>
        <v>-50948.417106676898</v>
      </c>
      <c r="M86" s="6">
        <f t="shared" ca="1" si="21"/>
        <v>793760.88362037938</v>
      </c>
      <c r="N86" s="6">
        <f t="shared" ca="1" si="22"/>
        <v>0</v>
      </c>
      <c r="O86" s="6">
        <f t="shared" si="23"/>
        <v>1628344.1225887618</v>
      </c>
      <c r="P86" s="6">
        <f t="shared" si="24"/>
        <v>0</v>
      </c>
      <c r="Q86" s="6">
        <f t="shared" si="25"/>
        <v>0</v>
      </c>
      <c r="R86" s="6">
        <f t="shared" si="26"/>
        <v>39699.353917980246</v>
      </c>
      <c r="S86" s="6">
        <f t="shared" ca="1" si="27"/>
        <v>2410855.9430204444</v>
      </c>
    </row>
    <row r="87" spans="1:19" x14ac:dyDescent="0.25">
      <c r="A87" s="208">
        <v>43862</v>
      </c>
      <c r="B87">
        <f t="shared" si="17"/>
        <v>2</v>
      </c>
      <c r="C87">
        <f t="shared" si="18"/>
        <v>2020</v>
      </c>
      <c r="D87" s="6">
        <f>'Monthly Data'!AI87</f>
        <v>2156327.8553104657</v>
      </c>
      <c r="E87" s="7">
        <f t="shared" ca="1" si="28"/>
        <v>835.30999999999983</v>
      </c>
      <c r="F87" s="7">
        <f t="shared" ca="1" si="28"/>
        <v>0</v>
      </c>
      <c r="G87">
        <f>'Monthly Data'!DJ87</f>
        <v>29</v>
      </c>
      <c r="H87">
        <f>'Monthly Data'!DG87</f>
        <v>0</v>
      </c>
      <c r="I87">
        <f>'Monthly Data'!DM87</f>
        <v>0</v>
      </c>
      <c r="J87">
        <f>'Monthly Data'!HC87</f>
        <v>26</v>
      </c>
      <c r="L87" s="6">
        <f t="shared" si="20"/>
        <v>-50948.417106676898</v>
      </c>
      <c r="M87" s="6">
        <f t="shared" ca="1" si="21"/>
        <v>724566.59931037598</v>
      </c>
      <c r="N87" s="6">
        <f t="shared" ca="1" si="22"/>
        <v>0</v>
      </c>
      <c r="O87" s="6">
        <f t="shared" si="23"/>
        <v>1523289.6630669064</v>
      </c>
      <c r="P87" s="6">
        <f t="shared" si="24"/>
        <v>0</v>
      </c>
      <c r="Q87" s="6">
        <f t="shared" si="25"/>
        <v>0</v>
      </c>
      <c r="R87" s="6">
        <f t="shared" si="26"/>
        <v>41287.328074699457</v>
      </c>
      <c r="S87" s="6">
        <f t="shared" ca="1" si="27"/>
        <v>2238195.173345305</v>
      </c>
    </row>
    <row r="88" spans="1:19" x14ac:dyDescent="0.25">
      <c r="A88" s="208">
        <v>43891</v>
      </c>
      <c r="B88">
        <f t="shared" si="17"/>
        <v>3</v>
      </c>
      <c r="C88">
        <f t="shared" si="18"/>
        <v>2020</v>
      </c>
      <c r="D88" s="6">
        <f>'Monthly Data'!AI88</f>
        <v>1954468.6353104648</v>
      </c>
      <c r="E88" s="7">
        <f t="shared" ca="1" si="28"/>
        <v>598.6</v>
      </c>
      <c r="F88" s="7">
        <f t="shared" ca="1" si="28"/>
        <v>0</v>
      </c>
      <c r="G88">
        <f>'Monthly Data'!DJ88</f>
        <v>31</v>
      </c>
      <c r="H88">
        <f>'Monthly Data'!DG88</f>
        <v>1</v>
      </c>
      <c r="I88">
        <f>'Monthly Data'!DM88</f>
        <v>0.5</v>
      </c>
      <c r="J88">
        <f>'Monthly Data'!HC88</f>
        <v>27</v>
      </c>
      <c r="L88" s="6">
        <f t="shared" si="20"/>
        <v>-50948.417106676898</v>
      </c>
      <c r="M88" s="6">
        <f t="shared" ca="1" si="21"/>
        <v>519239.04460283153</v>
      </c>
      <c r="N88" s="6">
        <f t="shared" ca="1" si="22"/>
        <v>0</v>
      </c>
      <c r="O88" s="6">
        <f t="shared" si="23"/>
        <v>1628344.1225887618</v>
      </c>
      <c r="P88" s="6">
        <f t="shared" si="24"/>
        <v>-35517.158374525803</v>
      </c>
      <c r="Q88" s="6">
        <f t="shared" si="25"/>
        <v>-133434.80296625351</v>
      </c>
      <c r="R88" s="6">
        <f t="shared" si="26"/>
        <v>42875.302231418667</v>
      </c>
      <c r="S88" s="6">
        <f t="shared" ca="1" si="27"/>
        <v>1970558.0909755558</v>
      </c>
    </row>
    <row r="89" spans="1:19" x14ac:dyDescent="0.25">
      <c r="A89" s="208">
        <v>43922</v>
      </c>
      <c r="B89">
        <f t="shared" si="17"/>
        <v>4</v>
      </c>
      <c r="C89">
        <f t="shared" si="18"/>
        <v>2020</v>
      </c>
      <c r="D89" s="6">
        <f>'Monthly Data'!AI89</f>
        <v>1607307.3753104603</v>
      </c>
      <c r="E89" s="7">
        <f t="shared" ca="1" si="28"/>
        <v>372.89</v>
      </c>
      <c r="F89" s="7">
        <f t="shared" ca="1" si="28"/>
        <v>0</v>
      </c>
      <c r="G89">
        <f>'Monthly Data'!DJ89</f>
        <v>30</v>
      </c>
      <c r="H89">
        <f>'Monthly Data'!DG89</f>
        <v>1</v>
      </c>
      <c r="I89">
        <f>'Monthly Data'!DM89</f>
        <v>1</v>
      </c>
      <c r="J89">
        <f>'Monthly Data'!HC89</f>
        <v>28</v>
      </c>
      <c r="L89" s="6">
        <f t="shared" si="20"/>
        <v>-50948.417106676898</v>
      </c>
      <c r="M89" s="6">
        <f t="shared" ca="1" si="21"/>
        <v>323453.13622109895</v>
      </c>
      <c r="N89" s="6">
        <f t="shared" ca="1" si="22"/>
        <v>0</v>
      </c>
      <c r="O89" s="6">
        <f t="shared" si="23"/>
        <v>1575816.892827834</v>
      </c>
      <c r="P89" s="6">
        <f t="shared" si="24"/>
        <v>-35517.158374525803</v>
      </c>
      <c r="Q89" s="6">
        <f t="shared" si="25"/>
        <v>-266869.60593250702</v>
      </c>
      <c r="R89" s="6">
        <f t="shared" si="26"/>
        <v>44463.276388137878</v>
      </c>
      <c r="S89" s="6">
        <f t="shared" ca="1" si="27"/>
        <v>1590398.1240233611</v>
      </c>
    </row>
    <row r="90" spans="1:19" x14ac:dyDescent="0.25">
      <c r="A90" s="208">
        <v>43952</v>
      </c>
      <c r="B90">
        <f t="shared" si="17"/>
        <v>5</v>
      </c>
      <c r="C90">
        <f t="shared" si="18"/>
        <v>2020</v>
      </c>
      <c r="D90" s="6">
        <f>'Monthly Data'!AI90</f>
        <v>1525169.1753104632</v>
      </c>
      <c r="E90" s="7">
        <f t="shared" ca="1" si="28"/>
        <v>124.32399999999998</v>
      </c>
      <c r="F90" s="7">
        <f t="shared" ca="1" si="28"/>
        <v>16.880000000000003</v>
      </c>
      <c r="G90">
        <f>'Monthly Data'!DJ90</f>
        <v>31</v>
      </c>
      <c r="H90">
        <f>'Monthly Data'!DG90</f>
        <v>1</v>
      </c>
      <c r="I90">
        <f>'Monthly Data'!DM90</f>
        <v>1</v>
      </c>
      <c r="J90">
        <f>'Monthly Data'!HC90</f>
        <v>29</v>
      </c>
      <c r="L90" s="6">
        <f t="shared" si="20"/>
        <v>-50948.417106676898</v>
      </c>
      <c r="M90" s="6">
        <f t="shared" ca="1" si="21"/>
        <v>107841.4216191153</v>
      </c>
      <c r="N90" s="6">
        <f t="shared" ca="1" si="22"/>
        <v>48136.897739804524</v>
      </c>
      <c r="O90" s="6">
        <f t="shared" si="23"/>
        <v>1628344.1225887618</v>
      </c>
      <c r="P90" s="6">
        <f t="shared" si="24"/>
        <v>-35517.158374525803</v>
      </c>
      <c r="Q90" s="6">
        <f t="shared" si="25"/>
        <v>-266869.60593250702</v>
      </c>
      <c r="R90" s="6">
        <f t="shared" si="26"/>
        <v>46051.250544857088</v>
      </c>
      <c r="S90" s="6">
        <f t="shared" ca="1" si="27"/>
        <v>1477038.5110788289</v>
      </c>
    </row>
    <row r="91" spans="1:19" x14ac:dyDescent="0.25">
      <c r="A91" s="208">
        <v>43983</v>
      </c>
      <c r="B91">
        <f t="shared" si="17"/>
        <v>6</v>
      </c>
      <c r="C91">
        <f t="shared" si="18"/>
        <v>2020</v>
      </c>
      <c r="D91" s="6">
        <f>'Monthly Data'!AI91</f>
        <v>1638701.2353104618</v>
      </c>
      <c r="E91" s="7">
        <f t="shared" ca="1" si="28"/>
        <v>10.96</v>
      </c>
      <c r="F91" s="7">
        <f t="shared" ca="1" si="28"/>
        <v>69.847999999999999</v>
      </c>
      <c r="G91">
        <f>'Monthly Data'!DJ91</f>
        <v>30</v>
      </c>
      <c r="H91">
        <f>'Monthly Data'!DG91</f>
        <v>0</v>
      </c>
      <c r="I91">
        <f>'Monthly Data'!DM91</f>
        <v>0.5</v>
      </c>
      <c r="J91">
        <f>'Monthly Data'!HC91</f>
        <v>30</v>
      </c>
      <c r="L91" s="6">
        <f t="shared" si="20"/>
        <v>-50948.417106676898</v>
      </c>
      <c r="M91" s="6">
        <f t="shared" ca="1" si="21"/>
        <v>9506.9494300819133</v>
      </c>
      <c r="N91" s="6">
        <f t="shared" ca="1" si="22"/>
        <v>199186.37638210104</v>
      </c>
      <c r="O91" s="6">
        <f t="shared" si="23"/>
        <v>1575816.892827834</v>
      </c>
      <c r="P91" s="6">
        <f t="shared" si="24"/>
        <v>0</v>
      </c>
      <c r="Q91" s="6">
        <f t="shared" si="25"/>
        <v>-133434.80296625351</v>
      </c>
      <c r="R91" s="6">
        <f t="shared" si="26"/>
        <v>47639.224701576299</v>
      </c>
      <c r="S91" s="6">
        <f t="shared" ca="1" si="27"/>
        <v>1647766.2232686628</v>
      </c>
    </row>
    <row r="92" spans="1:19" x14ac:dyDescent="0.25">
      <c r="A92" s="208">
        <v>44013</v>
      </c>
      <c r="B92">
        <f t="shared" si="17"/>
        <v>7</v>
      </c>
      <c r="C92">
        <f t="shared" si="18"/>
        <v>2020</v>
      </c>
      <c r="D92" s="6">
        <f>'Monthly Data'!AI92</f>
        <v>1890465.3853104629</v>
      </c>
      <c r="E92" s="7">
        <f t="shared" ca="1" si="28"/>
        <v>1.0799999999999998</v>
      </c>
      <c r="F92" s="7">
        <f t="shared" ca="1" si="28"/>
        <v>130.23999999999998</v>
      </c>
      <c r="G92">
        <f>'Monthly Data'!DJ92</f>
        <v>31</v>
      </c>
      <c r="H92">
        <f>'Monthly Data'!DG92</f>
        <v>0</v>
      </c>
      <c r="I92">
        <f>'Monthly Data'!DM92</f>
        <v>0.5</v>
      </c>
      <c r="J92">
        <f>'Monthly Data'!HC92</f>
        <v>31</v>
      </c>
      <c r="L92" s="6">
        <f t="shared" si="20"/>
        <v>-50948.417106676898</v>
      </c>
      <c r="M92" s="6">
        <f t="shared" ca="1" si="21"/>
        <v>936.81618471610079</v>
      </c>
      <c r="N92" s="6">
        <f t="shared" ca="1" si="22"/>
        <v>371406.96455166698</v>
      </c>
      <c r="O92" s="6">
        <f t="shared" si="23"/>
        <v>1628344.1225887618</v>
      </c>
      <c r="P92" s="6">
        <f t="shared" si="24"/>
        <v>0</v>
      </c>
      <c r="Q92" s="6">
        <f t="shared" si="25"/>
        <v>-133434.80296625351</v>
      </c>
      <c r="R92" s="6">
        <f t="shared" si="26"/>
        <v>49227.198858295509</v>
      </c>
      <c r="S92" s="6">
        <f t="shared" ca="1" si="27"/>
        <v>1865531.88211051</v>
      </c>
    </row>
    <row r="93" spans="1:19" x14ac:dyDescent="0.25">
      <c r="A93" s="208">
        <v>44044</v>
      </c>
      <c r="B93">
        <f t="shared" si="17"/>
        <v>8</v>
      </c>
      <c r="C93">
        <f t="shared" si="18"/>
        <v>2020</v>
      </c>
      <c r="D93" s="6">
        <f>'Monthly Data'!AI93</f>
        <v>1821700.2353104618</v>
      </c>
      <c r="E93" s="7">
        <f t="shared" ca="1" si="28"/>
        <v>2.57</v>
      </c>
      <c r="F93" s="7">
        <f t="shared" ca="1" si="28"/>
        <v>101.20500000000001</v>
      </c>
      <c r="G93">
        <f>'Monthly Data'!DJ93</f>
        <v>31</v>
      </c>
      <c r="H93">
        <f>'Monthly Data'!DG93</f>
        <v>0</v>
      </c>
      <c r="I93">
        <f>'Monthly Data'!DM93</f>
        <v>0.5</v>
      </c>
      <c r="J93">
        <f>'Monthly Data'!HC93</f>
        <v>32</v>
      </c>
      <c r="L93" s="6">
        <f t="shared" si="20"/>
        <v>-50948.417106676898</v>
      </c>
      <c r="M93" s="6">
        <f t="shared" ca="1" si="21"/>
        <v>2229.2755506670178</v>
      </c>
      <c r="N93" s="6">
        <f t="shared" ca="1" si="22"/>
        <v>288607.50804247137</v>
      </c>
      <c r="O93" s="6">
        <f t="shared" si="23"/>
        <v>1628344.1225887618</v>
      </c>
      <c r="P93" s="6">
        <f t="shared" si="24"/>
        <v>0</v>
      </c>
      <c r="Q93" s="6">
        <f t="shared" si="25"/>
        <v>-133434.80296625351</v>
      </c>
      <c r="R93" s="6">
        <f t="shared" si="26"/>
        <v>50815.17301501472</v>
      </c>
      <c r="S93" s="6">
        <f t="shared" ca="1" si="27"/>
        <v>1785612.8591239846</v>
      </c>
    </row>
    <row r="94" spans="1:19" x14ac:dyDescent="0.25">
      <c r="A94" s="208">
        <v>44075</v>
      </c>
      <c r="B94">
        <f t="shared" si="17"/>
        <v>9</v>
      </c>
      <c r="C94">
        <f t="shared" si="18"/>
        <v>2020</v>
      </c>
      <c r="D94" s="6">
        <f>'Monthly Data'!AI94</f>
        <v>1510695.8853104587</v>
      </c>
      <c r="E94" s="7">
        <f t="shared" ref="E94:F113" ca="1" si="29">E82</f>
        <v>56.61999999999999</v>
      </c>
      <c r="F94" s="7">
        <f t="shared" ca="1" si="29"/>
        <v>20.560000000000002</v>
      </c>
      <c r="G94">
        <f>'Monthly Data'!DJ94</f>
        <v>30</v>
      </c>
      <c r="H94">
        <f>'Monthly Data'!DG94</f>
        <v>0</v>
      </c>
      <c r="I94">
        <f>'Monthly Data'!DM94</f>
        <v>0.5</v>
      </c>
      <c r="J94">
        <f>'Monthly Data'!HC94</f>
        <v>33</v>
      </c>
      <c r="L94" s="6">
        <f t="shared" si="20"/>
        <v>-50948.417106676898</v>
      </c>
      <c r="M94" s="6">
        <f t="shared" ca="1" si="21"/>
        <v>49113.455906134841</v>
      </c>
      <c r="N94" s="6">
        <f t="shared" ca="1" si="22"/>
        <v>58631.197720994132</v>
      </c>
      <c r="O94" s="6">
        <f t="shared" si="23"/>
        <v>1575816.892827834</v>
      </c>
      <c r="P94" s="6">
        <f t="shared" si="24"/>
        <v>0</v>
      </c>
      <c r="Q94" s="6">
        <f t="shared" si="25"/>
        <v>-133434.80296625351</v>
      </c>
      <c r="R94" s="6">
        <f t="shared" si="26"/>
        <v>52403.14717173393</v>
      </c>
      <c r="S94" s="6">
        <f t="shared" ca="1" si="27"/>
        <v>1551581.4735537663</v>
      </c>
    </row>
    <row r="95" spans="1:19" x14ac:dyDescent="0.25">
      <c r="A95" s="208">
        <v>44105</v>
      </c>
      <c r="B95">
        <f t="shared" si="17"/>
        <v>10</v>
      </c>
      <c r="C95">
        <f t="shared" si="18"/>
        <v>2020</v>
      </c>
      <c r="D95" s="6">
        <f>'Monthly Data'!AI95</f>
        <v>1748531.4353104595</v>
      </c>
      <c r="E95" s="7">
        <f t="shared" ca="1" si="29"/>
        <v>272.00200000000001</v>
      </c>
      <c r="F95" s="7">
        <f t="shared" ca="1" si="29"/>
        <v>1.4</v>
      </c>
      <c r="G95">
        <f>'Monthly Data'!DJ95</f>
        <v>31</v>
      </c>
      <c r="H95">
        <f>'Monthly Data'!DG95</f>
        <v>0</v>
      </c>
      <c r="I95">
        <f>'Monthly Data'!DM95</f>
        <v>0.5</v>
      </c>
      <c r="J95">
        <f>'Monthly Data'!HC95</f>
        <v>34</v>
      </c>
      <c r="L95" s="6">
        <f t="shared" si="20"/>
        <v>-50948.417106676898</v>
      </c>
      <c r="M95" s="6">
        <f t="shared" ca="1" si="21"/>
        <v>235940.62581032305</v>
      </c>
      <c r="N95" s="6">
        <f t="shared" ca="1" si="22"/>
        <v>3992.3967319743078</v>
      </c>
      <c r="O95" s="6">
        <f t="shared" si="23"/>
        <v>1628344.1225887618</v>
      </c>
      <c r="P95" s="6">
        <f t="shared" si="24"/>
        <v>0</v>
      </c>
      <c r="Q95" s="6">
        <f t="shared" si="25"/>
        <v>-133434.80296625351</v>
      </c>
      <c r="R95" s="6">
        <f t="shared" si="26"/>
        <v>53991.12132845314</v>
      </c>
      <c r="S95" s="6">
        <f t="shared" ca="1" si="27"/>
        <v>1737885.0463865818</v>
      </c>
    </row>
    <row r="96" spans="1:19" x14ac:dyDescent="0.25">
      <c r="A96" s="208">
        <v>44136</v>
      </c>
      <c r="B96">
        <f t="shared" si="17"/>
        <v>11</v>
      </c>
      <c r="C96">
        <f t="shared" si="18"/>
        <v>2020</v>
      </c>
      <c r="D96" s="6">
        <f>'Monthly Data'!AI96</f>
        <v>1870648.8253104624</v>
      </c>
      <c r="E96" s="7">
        <f t="shared" ca="1" si="29"/>
        <v>539.76</v>
      </c>
      <c r="F96" s="7">
        <f t="shared" ca="1" si="29"/>
        <v>0</v>
      </c>
      <c r="G96">
        <f>'Monthly Data'!DJ96</f>
        <v>30</v>
      </c>
      <c r="H96">
        <f>'Monthly Data'!DG96</f>
        <v>0</v>
      </c>
      <c r="I96">
        <f>'Monthly Data'!DM96</f>
        <v>0.5</v>
      </c>
      <c r="J96">
        <f>'Monthly Data'!HC96</f>
        <v>35</v>
      </c>
      <c r="L96" s="6">
        <f t="shared" si="20"/>
        <v>-50948.417106676898</v>
      </c>
      <c r="M96" s="6">
        <f t="shared" ca="1" si="21"/>
        <v>468199.91098366911</v>
      </c>
      <c r="N96" s="6">
        <f t="shared" ca="1" si="22"/>
        <v>0</v>
      </c>
      <c r="O96" s="6">
        <f t="shared" si="23"/>
        <v>1575816.892827834</v>
      </c>
      <c r="P96" s="6">
        <f t="shared" si="24"/>
        <v>0</v>
      </c>
      <c r="Q96" s="6">
        <f t="shared" si="25"/>
        <v>-133434.80296625351</v>
      </c>
      <c r="R96" s="6">
        <f t="shared" si="26"/>
        <v>55579.095485172351</v>
      </c>
      <c r="S96" s="6">
        <f t="shared" ca="1" si="27"/>
        <v>1915212.6792237451</v>
      </c>
    </row>
    <row r="97" spans="1:19" x14ac:dyDescent="0.25">
      <c r="A97" s="208">
        <v>44166</v>
      </c>
      <c r="B97">
        <f t="shared" si="17"/>
        <v>12</v>
      </c>
      <c r="C97">
        <f t="shared" si="18"/>
        <v>2020</v>
      </c>
      <c r="D97" s="6">
        <f>'Monthly Data'!AI97</f>
        <v>2082534.8953104634</v>
      </c>
      <c r="E97" s="7">
        <f t="shared" ca="1" si="29"/>
        <v>820.75</v>
      </c>
      <c r="F97" s="7">
        <f t="shared" ca="1" si="29"/>
        <v>0</v>
      </c>
      <c r="G97">
        <f>'Monthly Data'!DJ97</f>
        <v>31</v>
      </c>
      <c r="H97">
        <f>'Monthly Data'!DG97</f>
        <v>0</v>
      </c>
      <c r="I97">
        <f>'Monthly Data'!DM97</f>
        <v>0.5</v>
      </c>
      <c r="J97">
        <f>'Monthly Data'!HC97</f>
        <v>36</v>
      </c>
      <c r="L97" s="6">
        <f t="shared" si="20"/>
        <v>-50948.417106676898</v>
      </c>
      <c r="M97" s="6">
        <f t="shared" ca="1" si="21"/>
        <v>711936.92926457396</v>
      </c>
      <c r="N97" s="6">
        <f t="shared" ca="1" si="22"/>
        <v>0</v>
      </c>
      <c r="O97" s="6">
        <f t="shared" si="23"/>
        <v>1628344.1225887618</v>
      </c>
      <c r="P97" s="6">
        <f t="shared" si="24"/>
        <v>0</v>
      </c>
      <c r="Q97" s="6">
        <f t="shared" si="25"/>
        <v>-133434.80296625351</v>
      </c>
      <c r="R97" s="6">
        <f t="shared" si="26"/>
        <v>57167.069641891561</v>
      </c>
      <c r="S97" s="6">
        <f t="shared" ca="1" si="27"/>
        <v>2213064.9014222971</v>
      </c>
    </row>
    <row r="98" spans="1:19" x14ac:dyDescent="0.25">
      <c r="A98" s="208">
        <v>44197</v>
      </c>
      <c r="B98">
        <f t="shared" si="17"/>
        <v>1</v>
      </c>
      <c r="C98">
        <f t="shared" si="18"/>
        <v>2021</v>
      </c>
      <c r="D98" s="6">
        <f>'Monthly Data'!AI98</f>
        <v>2098900.2427803832</v>
      </c>
      <c r="E98" s="7">
        <f t="shared" ca="1" si="29"/>
        <v>915.08000000000015</v>
      </c>
      <c r="F98" s="7">
        <f t="shared" ca="1" si="29"/>
        <v>0</v>
      </c>
      <c r="G98">
        <f>'Monthly Data'!DJ98</f>
        <v>31</v>
      </c>
      <c r="H98">
        <f>'Monthly Data'!DG98</f>
        <v>0</v>
      </c>
      <c r="I98">
        <f>'Monthly Data'!DM98</f>
        <v>0.5</v>
      </c>
      <c r="J98">
        <f>'Monthly Data'!HC98</f>
        <v>37</v>
      </c>
      <c r="L98" s="6">
        <f t="shared" ref="L98:L129" si="30">$V$8</f>
        <v>-50948.417106676898</v>
      </c>
      <c r="M98" s="6">
        <f t="shared" ref="M98:M129" ca="1" si="31">E98*$V$9</f>
        <v>793760.88362037938</v>
      </c>
      <c r="N98" s="6">
        <f t="shared" ref="N98:N129" ca="1" si="32">F98*$V$10</f>
        <v>0</v>
      </c>
      <c r="O98" s="6">
        <f t="shared" ref="O98:O129" si="33">G98*$V$11</f>
        <v>1628344.1225887618</v>
      </c>
      <c r="P98" s="6">
        <f t="shared" si="24"/>
        <v>0</v>
      </c>
      <c r="Q98" s="6">
        <f t="shared" si="25"/>
        <v>-133434.80296625351</v>
      </c>
      <c r="R98" s="6">
        <f t="shared" si="26"/>
        <v>58755.043798610772</v>
      </c>
      <c r="S98" s="6">
        <f t="shared" ca="1" si="27"/>
        <v>2296476.8299348215</v>
      </c>
    </row>
    <row r="99" spans="1:19" x14ac:dyDescent="0.25">
      <c r="A99" s="208">
        <v>44228</v>
      </c>
      <c r="B99">
        <f t="shared" si="17"/>
        <v>2</v>
      </c>
      <c r="C99">
        <f t="shared" si="18"/>
        <v>2021</v>
      </c>
      <c r="D99" s="6">
        <f>'Monthly Data'!AI99</f>
        <v>2183851.59278038</v>
      </c>
      <c r="E99" s="7">
        <f t="shared" ca="1" si="29"/>
        <v>835.30999999999983</v>
      </c>
      <c r="F99" s="7">
        <f t="shared" ca="1" si="29"/>
        <v>0</v>
      </c>
      <c r="G99">
        <f>'Monthly Data'!DJ99</f>
        <v>28</v>
      </c>
      <c r="H99">
        <f>'Monthly Data'!DG99</f>
        <v>0</v>
      </c>
      <c r="I99">
        <f>'Monthly Data'!DM99</f>
        <v>0.5</v>
      </c>
      <c r="J99">
        <f>'Monthly Data'!HC99</f>
        <v>38</v>
      </c>
      <c r="L99" s="6">
        <f t="shared" si="30"/>
        <v>-50948.417106676898</v>
      </c>
      <c r="M99" s="6">
        <f t="shared" ca="1" si="31"/>
        <v>724566.59931037598</v>
      </c>
      <c r="N99" s="6">
        <f t="shared" ca="1" si="32"/>
        <v>0</v>
      </c>
      <c r="O99" s="6">
        <f t="shared" si="33"/>
        <v>1470762.4333059785</v>
      </c>
      <c r="P99" s="6">
        <f t="shared" si="24"/>
        <v>0</v>
      </c>
      <c r="Q99" s="6">
        <f t="shared" si="25"/>
        <v>-133434.80296625351</v>
      </c>
      <c r="R99" s="6">
        <f t="shared" si="26"/>
        <v>60343.017955329982</v>
      </c>
      <c r="S99" s="6">
        <f t="shared" ca="1" si="27"/>
        <v>2071288.830498754</v>
      </c>
    </row>
    <row r="100" spans="1:19" x14ac:dyDescent="0.25">
      <c r="A100" s="208">
        <v>44256</v>
      </c>
      <c r="B100">
        <f t="shared" si="17"/>
        <v>3</v>
      </c>
      <c r="C100">
        <f t="shared" si="18"/>
        <v>2021</v>
      </c>
      <c r="D100" s="6">
        <f>'Monthly Data'!AI100</f>
        <v>1927780.392780382</v>
      </c>
      <c r="E100" s="7">
        <f t="shared" ca="1" si="29"/>
        <v>598.6</v>
      </c>
      <c r="F100" s="7">
        <f t="shared" ca="1" si="29"/>
        <v>0</v>
      </c>
      <c r="G100">
        <f>'Monthly Data'!DJ100</f>
        <v>31</v>
      </c>
      <c r="H100">
        <f>'Monthly Data'!DG100</f>
        <v>1</v>
      </c>
      <c r="I100">
        <f>'Monthly Data'!DM100</f>
        <v>0.5</v>
      </c>
      <c r="J100">
        <f>'Monthly Data'!HC100</f>
        <v>39</v>
      </c>
      <c r="L100" s="6">
        <f t="shared" si="30"/>
        <v>-50948.417106676898</v>
      </c>
      <c r="M100" s="6">
        <f t="shared" ca="1" si="31"/>
        <v>519239.04460283153</v>
      </c>
      <c r="N100" s="6">
        <f t="shared" ca="1" si="32"/>
        <v>0</v>
      </c>
      <c r="O100" s="6">
        <f t="shared" si="33"/>
        <v>1628344.1225887618</v>
      </c>
      <c r="P100" s="6">
        <f t="shared" si="24"/>
        <v>-35517.158374525803</v>
      </c>
      <c r="Q100" s="6">
        <f t="shared" si="25"/>
        <v>-133434.80296625351</v>
      </c>
      <c r="R100" s="6">
        <f t="shared" si="26"/>
        <v>61930.992112049193</v>
      </c>
      <c r="S100" s="6">
        <f t="shared" ca="1" si="27"/>
        <v>1989613.7808561863</v>
      </c>
    </row>
    <row r="101" spans="1:19" x14ac:dyDescent="0.25">
      <c r="A101" s="208">
        <v>44287</v>
      </c>
      <c r="B101">
        <f t="shared" si="17"/>
        <v>4</v>
      </c>
      <c r="C101">
        <f t="shared" si="18"/>
        <v>2021</v>
      </c>
      <c r="D101" s="6">
        <f>'Monthly Data'!AI101</f>
        <v>1618795.2527803814</v>
      </c>
      <c r="E101" s="7">
        <f t="shared" ca="1" si="29"/>
        <v>372.89</v>
      </c>
      <c r="F101" s="7">
        <f t="shared" ca="1" si="29"/>
        <v>0</v>
      </c>
      <c r="G101">
        <f>'Monthly Data'!DJ101</f>
        <v>30</v>
      </c>
      <c r="H101">
        <f>'Monthly Data'!DG101</f>
        <v>1</v>
      </c>
      <c r="I101">
        <f>'Monthly Data'!DM101</f>
        <v>0.5</v>
      </c>
      <c r="J101">
        <f>'Monthly Data'!HC101</f>
        <v>40</v>
      </c>
      <c r="L101" s="6">
        <f t="shared" si="30"/>
        <v>-50948.417106676898</v>
      </c>
      <c r="M101" s="6">
        <f t="shared" ca="1" si="31"/>
        <v>323453.13622109895</v>
      </c>
      <c r="N101" s="6">
        <f t="shared" ca="1" si="32"/>
        <v>0</v>
      </c>
      <c r="O101" s="6">
        <f t="shared" si="33"/>
        <v>1575816.892827834</v>
      </c>
      <c r="P101" s="6">
        <f t="shared" si="24"/>
        <v>-35517.158374525803</v>
      </c>
      <c r="Q101" s="6">
        <f t="shared" si="25"/>
        <v>-133434.80296625351</v>
      </c>
      <c r="R101" s="6">
        <f t="shared" si="26"/>
        <v>63518.966268768403</v>
      </c>
      <c r="S101" s="6">
        <f t="shared" ca="1" si="27"/>
        <v>1742888.616870245</v>
      </c>
    </row>
    <row r="102" spans="1:19" x14ac:dyDescent="0.25">
      <c r="A102" s="208">
        <v>44317</v>
      </c>
      <c r="B102">
        <f t="shared" si="17"/>
        <v>5</v>
      </c>
      <c r="C102">
        <f t="shared" si="18"/>
        <v>2021</v>
      </c>
      <c r="D102" s="6">
        <f>'Monthly Data'!AI102</f>
        <v>1599132.0827803826</v>
      </c>
      <c r="E102" s="7">
        <f t="shared" ca="1" si="29"/>
        <v>124.32399999999998</v>
      </c>
      <c r="F102" s="7">
        <f t="shared" ca="1" si="29"/>
        <v>16.880000000000003</v>
      </c>
      <c r="G102">
        <f>'Monthly Data'!DJ102</f>
        <v>31</v>
      </c>
      <c r="H102">
        <f>'Monthly Data'!DG102</f>
        <v>1</v>
      </c>
      <c r="I102">
        <f>'Monthly Data'!DM102</f>
        <v>0.5</v>
      </c>
      <c r="J102">
        <f>'Monthly Data'!HC102</f>
        <v>41</v>
      </c>
      <c r="L102" s="6">
        <f t="shared" si="30"/>
        <v>-50948.417106676898</v>
      </c>
      <c r="M102" s="6">
        <f t="shared" ca="1" si="31"/>
        <v>107841.4216191153</v>
      </c>
      <c r="N102" s="6">
        <f t="shared" ca="1" si="32"/>
        <v>48136.897739804524</v>
      </c>
      <c r="O102" s="6">
        <f t="shared" si="33"/>
        <v>1628344.1225887618</v>
      </c>
      <c r="P102" s="6">
        <f t="shared" si="24"/>
        <v>-35517.158374525803</v>
      </c>
      <c r="Q102" s="6">
        <f t="shared" si="25"/>
        <v>-133434.80296625351</v>
      </c>
      <c r="R102" s="6">
        <f t="shared" si="26"/>
        <v>65106.940425487606</v>
      </c>
      <c r="S102" s="6">
        <f t="shared" ca="1" si="27"/>
        <v>1629529.003925713</v>
      </c>
    </row>
    <row r="103" spans="1:19" x14ac:dyDescent="0.25">
      <c r="A103" s="208">
        <v>44348</v>
      </c>
      <c r="B103">
        <f t="shared" si="17"/>
        <v>6</v>
      </c>
      <c r="C103">
        <f t="shared" si="18"/>
        <v>2021</v>
      </c>
      <c r="D103" s="6">
        <f>'Monthly Data'!AI103</f>
        <v>1758207.1527803817</v>
      </c>
      <c r="E103" s="7">
        <f t="shared" ca="1" si="29"/>
        <v>10.96</v>
      </c>
      <c r="F103" s="7">
        <f t="shared" ca="1" si="29"/>
        <v>69.847999999999999</v>
      </c>
      <c r="G103">
        <f>'Monthly Data'!DJ103</f>
        <v>30</v>
      </c>
      <c r="H103">
        <f>'Monthly Data'!DG103</f>
        <v>0</v>
      </c>
      <c r="I103">
        <f>'Monthly Data'!DM103</f>
        <v>0.5</v>
      </c>
      <c r="J103">
        <f>'Monthly Data'!HC103</f>
        <v>42</v>
      </c>
      <c r="L103" s="6">
        <f t="shared" si="30"/>
        <v>-50948.417106676898</v>
      </c>
      <c r="M103" s="6">
        <f t="shared" ca="1" si="31"/>
        <v>9506.9494300819133</v>
      </c>
      <c r="N103" s="6">
        <f t="shared" ca="1" si="32"/>
        <v>199186.37638210104</v>
      </c>
      <c r="O103" s="6">
        <f t="shared" si="33"/>
        <v>1575816.892827834</v>
      </c>
      <c r="P103" s="6">
        <f t="shared" si="24"/>
        <v>0</v>
      </c>
      <c r="Q103" s="6">
        <f t="shared" si="25"/>
        <v>-133434.80296625351</v>
      </c>
      <c r="R103" s="6">
        <f t="shared" si="26"/>
        <v>66694.914582206824</v>
      </c>
      <c r="S103" s="6">
        <f t="shared" ca="1" si="27"/>
        <v>1666821.9131492933</v>
      </c>
    </row>
    <row r="104" spans="1:19" x14ac:dyDescent="0.25">
      <c r="A104" s="208">
        <v>44378</v>
      </c>
      <c r="B104">
        <f t="shared" si="17"/>
        <v>7</v>
      </c>
      <c r="C104">
        <f t="shared" si="18"/>
        <v>2021</v>
      </c>
      <c r="D104" s="6">
        <f>'Monthly Data'!AI104</f>
        <v>1991472.0927803791</v>
      </c>
      <c r="E104" s="7">
        <f t="shared" ca="1" si="29"/>
        <v>1.0799999999999998</v>
      </c>
      <c r="F104" s="7">
        <f t="shared" ca="1" si="29"/>
        <v>130.23999999999998</v>
      </c>
      <c r="G104">
        <f>'Monthly Data'!DJ104</f>
        <v>31</v>
      </c>
      <c r="H104">
        <f>'Monthly Data'!DG104</f>
        <v>0</v>
      </c>
      <c r="I104">
        <f>'Monthly Data'!DM104</f>
        <v>0.5</v>
      </c>
      <c r="J104">
        <f>'Monthly Data'!HC104</f>
        <v>43</v>
      </c>
      <c r="L104" s="6">
        <f t="shared" si="30"/>
        <v>-50948.417106676898</v>
      </c>
      <c r="M104" s="6">
        <f t="shared" ca="1" si="31"/>
        <v>936.81618471610079</v>
      </c>
      <c r="N104" s="6">
        <f t="shared" ca="1" si="32"/>
        <v>371406.96455166698</v>
      </c>
      <c r="O104" s="6">
        <f t="shared" si="33"/>
        <v>1628344.1225887618</v>
      </c>
      <c r="P104" s="6">
        <f t="shared" si="24"/>
        <v>0</v>
      </c>
      <c r="Q104" s="6">
        <f t="shared" si="25"/>
        <v>-133434.80296625351</v>
      </c>
      <c r="R104" s="6">
        <f t="shared" si="26"/>
        <v>68282.888738926034</v>
      </c>
      <c r="S104" s="6">
        <f t="shared" ca="1" si="27"/>
        <v>1884587.5719911405</v>
      </c>
    </row>
    <row r="105" spans="1:19" x14ac:dyDescent="0.25">
      <c r="A105" s="208">
        <v>44409</v>
      </c>
      <c r="B105">
        <f t="shared" si="17"/>
        <v>8</v>
      </c>
      <c r="C105">
        <f t="shared" si="18"/>
        <v>2021</v>
      </c>
      <c r="D105" s="6">
        <f>'Monthly Data'!AI105</f>
        <v>1856252.3027803819</v>
      </c>
      <c r="E105" s="7">
        <f t="shared" ca="1" si="29"/>
        <v>2.57</v>
      </c>
      <c r="F105" s="7">
        <f t="shared" ca="1" si="29"/>
        <v>101.20500000000001</v>
      </c>
      <c r="G105">
        <f>'Monthly Data'!DJ105</f>
        <v>31</v>
      </c>
      <c r="H105">
        <f>'Monthly Data'!DG105</f>
        <v>0</v>
      </c>
      <c r="I105">
        <f>'Monthly Data'!DM105</f>
        <v>0.5</v>
      </c>
      <c r="J105">
        <f>'Monthly Data'!HC105</f>
        <v>44</v>
      </c>
      <c r="L105" s="6">
        <f t="shared" si="30"/>
        <v>-50948.417106676898</v>
      </c>
      <c r="M105" s="6">
        <f t="shared" ca="1" si="31"/>
        <v>2229.2755506670178</v>
      </c>
      <c r="N105" s="6">
        <f t="shared" ca="1" si="32"/>
        <v>288607.50804247137</v>
      </c>
      <c r="O105" s="6">
        <f t="shared" si="33"/>
        <v>1628344.1225887618</v>
      </c>
      <c r="P105" s="6">
        <f t="shared" si="24"/>
        <v>0</v>
      </c>
      <c r="Q105" s="6">
        <f t="shared" si="25"/>
        <v>-133434.80296625351</v>
      </c>
      <c r="R105" s="6">
        <f t="shared" si="26"/>
        <v>69870.862895645245</v>
      </c>
      <c r="S105" s="6">
        <f t="shared" ca="1" si="27"/>
        <v>1804668.5490046151</v>
      </c>
    </row>
    <row r="106" spans="1:19" x14ac:dyDescent="0.25">
      <c r="A106" s="208">
        <v>44440</v>
      </c>
      <c r="B106">
        <f t="shared" si="17"/>
        <v>9</v>
      </c>
      <c r="C106">
        <f t="shared" si="18"/>
        <v>2021</v>
      </c>
      <c r="D106" s="6">
        <f>'Monthly Data'!AI106</f>
        <v>1586001.8127803816</v>
      </c>
      <c r="E106" s="7">
        <f t="shared" ca="1" si="29"/>
        <v>56.61999999999999</v>
      </c>
      <c r="F106" s="7">
        <f t="shared" ca="1" si="29"/>
        <v>20.560000000000002</v>
      </c>
      <c r="G106">
        <f>'Monthly Data'!DJ106</f>
        <v>30</v>
      </c>
      <c r="H106">
        <f>'Monthly Data'!DG106</f>
        <v>0</v>
      </c>
      <c r="I106">
        <f>'Monthly Data'!DM106</f>
        <v>0.5</v>
      </c>
      <c r="J106">
        <f>'Monthly Data'!HC106</f>
        <v>45</v>
      </c>
      <c r="L106" s="6">
        <f t="shared" si="30"/>
        <v>-50948.417106676898</v>
      </c>
      <c r="M106" s="6">
        <f t="shared" ca="1" si="31"/>
        <v>49113.455906134841</v>
      </c>
      <c r="N106" s="6">
        <f t="shared" ca="1" si="32"/>
        <v>58631.197720994132</v>
      </c>
      <c r="O106" s="6">
        <f t="shared" si="33"/>
        <v>1575816.892827834</v>
      </c>
      <c r="P106" s="6">
        <f t="shared" si="24"/>
        <v>0</v>
      </c>
      <c r="Q106" s="6">
        <f t="shared" si="25"/>
        <v>-133434.80296625351</v>
      </c>
      <c r="R106" s="6">
        <f t="shared" si="26"/>
        <v>71458.837052364455</v>
      </c>
      <c r="S106" s="6">
        <f t="shared" ca="1" si="27"/>
        <v>1570637.1634343967</v>
      </c>
    </row>
    <row r="107" spans="1:19" x14ac:dyDescent="0.25">
      <c r="A107" s="208">
        <v>44470</v>
      </c>
      <c r="B107">
        <f t="shared" si="17"/>
        <v>10</v>
      </c>
      <c r="C107">
        <f t="shared" si="18"/>
        <v>2021</v>
      </c>
      <c r="D107" s="6">
        <f>'Monthly Data'!AI107</f>
        <v>1660871.8427803819</v>
      </c>
      <c r="E107" s="7">
        <f t="shared" ca="1" si="29"/>
        <v>272.00200000000001</v>
      </c>
      <c r="F107" s="7">
        <f t="shared" ca="1" si="29"/>
        <v>1.4</v>
      </c>
      <c r="G107">
        <f>'Monthly Data'!DJ107</f>
        <v>31</v>
      </c>
      <c r="H107">
        <f>'Monthly Data'!DG107</f>
        <v>0</v>
      </c>
      <c r="I107">
        <f>'Monthly Data'!DM107</f>
        <v>0.5</v>
      </c>
      <c r="J107">
        <f>'Monthly Data'!HC107</f>
        <v>46</v>
      </c>
      <c r="L107" s="6">
        <f t="shared" si="30"/>
        <v>-50948.417106676898</v>
      </c>
      <c r="M107" s="6">
        <f t="shared" ca="1" si="31"/>
        <v>235940.62581032305</v>
      </c>
      <c r="N107" s="6">
        <f t="shared" ca="1" si="32"/>
        <v>3992.3967319743078</v>
      </c>
      <c r="O107" s="6">
        <f t="shared" si="33"/>
        <v>1628344.1225887618</v>
      </c>
      <c r="P107" s="6">
        <f t="shared" si="24"/>
        <v>0</v>
      </c>
      <c r="Q107" s="6">
        <f t="shared" si="25"/>
        <v>-133434.80296625351</v>
      </c>
      <c r="R107" s="6">
        <f t="shared" si="26"/>
        <v>73046.811209083666</v>
      </c>
      <c r="S107" s="6">
        <f t="shared" ca="1" si="27"/>
        <v>1756940.7362672125</v>
      </c>
    </row>
    <row r="108" spans="1:19" x14ac:dyDescent="0.25">
      <c r="A108" s="208">
        <v>44501</v>
      </c>
      <c r="B108">
        <f t="shared" si="17"/>
        <v>11</v>
      </c>
      <c r="C108">
        <f t="shared" si="18"/>
        <v>2021</v>
      </c>
      <c r="D108" s="6">
        <f>'Monthly Data'!AI108</f>
        <v>1877917.7827803805</v>
      </c>
      <c r="E108" s="7">
        <f t="shared" ca="1" si="29"/>
        <v>539.76</v>
      </c>
      <c r="F108" s="7">
        <f t="shared" ca="1" si="29"/>
        <v>0</v>
      </c>
      <c r="G108">
        <f>'Monthly Data'!DJ108</f>
        <v>30</v>
      </c>
      <c r="H108">
        <f>'Monthly Data'!DG108</f>
        <v>0</v>
      </c>
      <c r="I108">
        <f>'Monthly Data'!DM108</f>
        <v>0.5</v>
      </c>
      <c r="J108">
        <f>'Monthly Data'!HC108</f>
        <v>47</v>
      </c>
      <c r="L108" s="6">
        <f t="shared" si="30"/>
        <v>-50948.417106676898</v>
      </c>
      <c r="M108" s="6">
        <f t="shared" ca="1" si="31"/>
        <v>468199.91098366911</v>
      </c>
      <c r="N108" s="6">
        <f t="shared" ca="1" si="32"/>
        <v>0</v>
      </c>
      <c r="O108" s="6">
        <f t="shared" si="33"/>
        <v>1575816.892827834</v>
      </c>
      <c r="P108" s="6">
        <f t="shared" si="24"/>
        <v>0</v>
      </c>
      <c r="Q108" s="6">
        <f t="shared" si="25"/>
        <v>-133434.80296625351</v>
      </c>
      <c r="R108" s="6">
        <f t="shared" si="26"/>
        <v>74634.785365802876</v>
      </c>
      <c r="S108" s="6">
        <f t="shared" ca="1" si="27"/>
        <v>1934268.3691043756</v>
      </c>
    </row>
    <row r="109" spans="1:19" x14ac:dyDescent="0.25">
      <c r="A109" s="208">
        <v>44531</v>
      </c>
      <c r="B109">
        <f t="shared" si="17"/>
        <v>12</v>
      </c>
      <c r="C109">
        <f t="shared" si="18"/>
        <v>2021</v>
      </c>
      <c r="D109" s="6">
        <f>'Monthly Data'!AI109</f>
        <v>2282130.2227803823</v>
      </c>
      <c r="E109" s="7">
        <f t="shared" ca="1" si="29"/>
        <v>820.75</v>
      </c>
      <c r="F109" s="7">
        <f t="shared" ca="1" si="29"/>
        <v>0</v>
      </c>
      <c r="G109">
        <f>'Monthly Data'!DJ109</f>
        <v>31</v>
      </c>
      <c r="H109">
        <f>'Monthly Data'!DG109</f>
        <v>0</v>
      </c>
      <c r="I109">
        <f>'Monthly Data'!DM109</f>
        <v>0.5</v>
      </c>
      <c r="J109">
        <f>'Monthly Data'!HC109</f>
        <v>48</v>
      </c>
      <c r="K109" t="str">
        <f>'K Res Normalized Monthly'!K109</f>
        <v>COVID</v>
      </c>
      <c r="L109" s="6">
        <f t="shared" si="30"/>
        <v>-50948.417106676898</v>
      </c>
      <c r="M109" s="6">
        <f t="shared" ca="1" si="31"/>
        <v>711936.92926457396</v>
      </c>
      <c r="N109" s="6">
        <f t="shared" ca="1" si="32"/>
        <v>0</v>
      </c>
      <c r="O109" s="6">
        <f t="shared" si="33"/>
        <v>1628344.1225887618</v>
      </c>
      <c r="P109" s="6">
        <f t="shared" si="24"/>
        <v>0</v>
      </c>
      <c r="Q109" s="6">
        <f t="shared" si="25"/>
        <v>-133434.80296625351</v>
      </c>
      <c r="R109" s="6">
        <f t="shared" si="26"/>
        <v>76222.759522522072</v>
      </c>
      <c r="S109" s="6">
        <f t="shared" ca="1" si="27"/>
        <v>2232120.5913029276</v>
      </c>
    </row>
    <row r="110" spans="1:19" x14ac:dyDescent="0.25">
      <c r="A110" s="208">
        <v>44562</v>
      </c>
      <c r="B110">
        <f t="shared" si="17"/>
        <v>1</v>
      </c>
      <c r="C110">
        <f t="shared" si="18"/>
        <v>2022</v>
      </c>
      <c r="D110" s="6">
        <f>'Monthly Data'!AI110</f>
        <v>2541117.4178024647</v>
      </c>
      <c r="E110" s="7">
        <f t="shared" ca="1" si="29"/>
        <v>915.08000000000015</v>
      </c>
      <c r="F110" s="7">
        <f t="shared" ca="1" si="29"/>
        <v>0</v>
      </c>
      <c r="G110">
        <f>'Monthly Data'!DJ110</f>
        <v>31</v>
      </c>
      <c r="H110">
        <f>'Monthly Data'!DG110</f>
        <v>0</v>
      </c>
      <c r="I110">
        <f>$I$109*K110</f>
        <v>0.25</v>
      </c>
      <c r="J110">
        <f>'Monthly Data'!HC110</f>
        <v>49</v>
      </c>
      <c r="K110">
        <f>'K Res Normalized Monthly'!K110</f>
        <v>0.5</v>
      </c>
      <c r="L110" s="6">
        <f t="shared" si="30"/>
        <v>-50948.417106676898</v>
      </c>
      <c r="M110" s="6">
        <f t="shared" ca="1" si="31"/>
        <v>793760.88362037938</v>
      </c>
      <c r="N110" s="6">
        <f t="shared" ca="1" si="32"/>
        <v>0</v>
      </c>
      <c r="O110" s="6">
        <f t="shared" si="33"/>
        <v>1628344.1225887618</v>
      </c>
      <c r="P110" s="6">
        <f t="shared" si="24"/>
        <v>0</v>
      </c>
      <c r="Q110" s="6">
        <f t="shared" si="25"/>
        <v>-66717.401483126756</v>
      </c>
      <c r="R110" s="6">
        <f t="shared" si="26"/>
        <v>77810.733679241283</v>
      </c>
      <c r="S110" s="6">
        <f t="shared" ca="1" si="27"/>
        <v>2382249.9212985788</v>
      </c>
    </row>
    <row r="111" spans="1:19" x14ac:dyDescent="0.25">
      <c r="A111" s="208">
        <v>44593</v>
      </c>
      <c r="B111">
        <f t="shared" si="17"/>
        <v>2</v>
      </c>
      <c r="C111">
        <f t="shared" si="18"/>
        <v>2022</v>
      </c>
      <c r="D111" s="6">
        <f>'Monthly Data'!AI111</f>
        <v>2290230.3378024646</v>
      </c>
      <c r="E111" s="7">
        <f t="shared" ca="1" si="29"/>
        <v>835.30999999999983</v>
      </c>
      <c r="F111" s="7">
        <f t="shared" ca="1" si="29"/>
        <v>0</v>
      </c>
      <c r="G111">
        <f>'Monthly Data'!DJ111</f>
        <v>28</v>
      </c>
      <c r="H111">
        <f>'Monthly Data'!DG111</f>
        <v>0</v>
      </c>
      <c r="I111">
        <f t="shared" ref="I111:I145" si="34">$I$109*K111</f>
        <v>0.25</v>
      </c>
      <c r="J111">
        <f>'Monthly Data'!HC111</f>
        <v>50</v>
      </c>
      <c r="K111">
        <f>'K Res Normalized Monthly'!K111</f>
        <v>0.5</v>
      </c>
      <c r="L111" s="6">
        <f t="shared" si="30"/>
        <v>-50948.417106676898</v>
      </c>
      <c r="M111" s="6">
        <f t="shared" ca="1" si="31"/>
        <v>724566.59931037598</v>
      </c>
      <c r="N111" s="6">
        <f t="shared" ca="1" si="32"/>
        <v>0</v>
      </c>
      <c r="O111" s="6">
        <f t="shared" si="33"/>
        <v>1470762.4333059785</v>
      </c>
      <c r="P111" s="6">
        <f t="shared" si="24"/>
        <v>0</v>
      </c>
      <c r="Q111" s="6">
        <f t="shared" si="25"/>
        <v>-66717.401483126756</v>
      </c>
      <c r="R111" s="6">
        <f t="shared" si="26"/>
        <v>79398.707835960493</v>
      </c>
      <c r="S111" s="6">
        <f t="shared" ca="1" si="27"/>
        <v>2157061.9218625114</v>
      </c>
    </row>
    <row r="112" spans="1:19" x14ac:dyDescent="0.25">
      <c r="A112" s="208">
        <v>44621</v>
      </c>
      <c r="B112">
        <f t="shared" si="17"/>
        <v>3</v>
      </c>
      <c r="C112">
        <f t="shared" si="18"/>
        <v>2022</v>
      </c>
      <c r="D112" s="6">
        <f>'Monthly Data'!AI112</f>
        <v>2172609.9378024689</v>
      </c>
      <c r="E112" s="7">
        <f t="shared" ca="1" si="29"/>
        <v>598.6</v>
      </c>
      <c r="F112" s="7">
        <f t="shared" ca="1" si="29"/>
        <v>0</v>
      </c>
      <c r="G112">
        <f>'Monthly Data'!DJ112</f>
        <v>31</v>
      </c>
      <c r="H112">
        <f>'Monthly Data'!DG112</f>
        <v>1</v>
      </c>
      <c r="I112">
        <f t="shared" si="34"/>
        <v>0.25</v>
      </c>
      <c r="J112">
        <f>'Monthly Data'!HC112</f>
        <v>51</v>
      </c>
      <c r="K112">
        <f>'K Res Normalized Monthly'!K112</f>
        <v>0.5</v>
      </c>
      <c r="L112" s="6">
        <f t="shared" si="30"/>
        <v>-50948.417106676898</v>
      </c>
      <c r="M112" s="6">
        <f t="shared" ca="1" si="31"/>
        <v>519239.04460283153</v>
      </c>
      <c r="N112" s="6">
        <f t="shared" ca="1" si="32"/>
        <v>0</v>
      </c>
      <c r="O112" s="6">
        <f t="shared" si="33"/>
        <v>1628344.1225887618</v>
      </c>
      <c r="P112" s="6">
        <f t="shared" si="24"/>
        <v>-35517.158374525803</v>
      </c>
      <c r="Q112" s="6">
        <f t="shared" si="25"/>
        <v>-66717.401483126756</v>
      </c>
      <c r="R112" s="6">
        <f t="shared" si="26"/>
        <v>80986.681992679703</v>
      </c>
      <c r="S112" s="6">
        <f t="shared" ca="1" si="27"/>
        <v>2075386.8722199437</v>
      </c>
    </row>
    <row r="113" spans="1:23" x14ac:dyDescent="0.25">
      <c r="A113" s="208">
        <v>44652</v>
      </c>
      <c r="B113">
        <f t="shared" si="17"/>
        <v>4</v>
      </c>
      <c r="C113">
        <f t="shared" si="18"/>
        <v>2022</v>
      </c>
      <c r="D113" s="6">
        <f>'Monthly Data'!AI113</f>
        <v>1844601.0778024667</v>
      </c>
      <c r="E113" s="7">
        <f t="shared" ca="1" si="29"/>
        <v>372.89</v>
      </c>
      <c r="F113" s="7">
        <f t="shared" ca="1" si="29"/>
        <v>0</v>
      </c>
      <c r="G113">
        <f>'Monthly Data'!DJ113</f>
        <v>30</v>
      </c>
      <c r="H113">
        <f>'Monthly Data'!DG113</f>
        <v>1</v>
      </c>
      <c r="I113">
        <f t="shared" si="34"/>
        <v>0.25</v>
      </c>
      <c r="J113">
        <f>'Monthly Data'!HC113</f>
        <v>52</v>
      </c>
      <c r="K113">
        <f>'K Res Normalized Monthly'!K113</f>
        <v>0.5</v>
      </c>
      <c r="L113" s="6">
        <f t="shared" si="30"/>
        <v>-50948.417106676898</v>
      </c>
      <c r="M113" s="6">
        <f t="shared" ca="1" si="31"/>
        <v>323453.13622109895</v>
      </c>
      <c r="N113" s="6">
        <f t="shared" ca="1" si="32"/>
        <v>0</v>
      </c>
      <c r="O113" s="6">
        <f t="shared" si="33"/>
        <v>1575816.892827834</v>
      </c>
      <c r="P113" s="6">
        <f t="shared" si="24"/>
        <v>-35517.158374525803</v>
      </c>
      <c r="Q113" s="6">
        <f t="shared" si="25"/>
        <v>-66717.401483126756</v>
      </c>
      <c r="R113" s="6">
        <f t="shared" si="26"/>
        <v>82574.656149398914</v>
      </c>
      <c r="S113" s="6">
        <f t="shared" ca="1" si="27"/>
        <v>1828661.7082340026</v>
      </c>
    </row>
    <row r="114" spans="1:23" x14ac:dyDescent="0.25">
      <c r="A114" s="208">
        <v>44682</v>
      </c>
      <c r="B114">
        <f t="shared" si="17"/>
        <v>5</v>
      </c>
      <c r="C114">
        <f t="shared" si="18"/>
        <v>2022</v>
      </c>
      <c r="D114" s="6">
        <f>'Monthly Data'!AI114</f>
        <v>1769502.6678024698</v>
      </c>
      <c r="E114" s="7">
        <f t="shared" ref="E114:F133" ca="1" si="35">E102</f>
        <v>124.32399999999998</v>
      </c>
      <c r="F114" s="7">
        <f t="shared" ca="1" si="35"/>
        <v>16.880000000000003</v>
      </c>
      <c r="G114">
        <f>'Monthly Data'!DJ114</f>
        <v>31</v>
      </c>
      <c r="H114">
        <f>'Monthly Data'!DG114</f>
        <v>1</v>
      </c>
      <c r="I114">
        <f t="shared" si="34"/>
        <v>0.25</v>
      </c>
      <c r="J114">
        <f>'Monthly Data'!HC114</f>
        <v>53</v>
      </c>
      <c r="K114">
        <f>'K Res Normalized Monthly'!K114</f>
        <v>0.5</v>
      </c>
      <c r="L114" s="6">
        <f t="shared" si="30"/>
        <v>-50948.417106676898</v>
      </c>
      <c r="M114" s="6">
        <f t="shared" ca="1" si="31"/>
        <v>107841.4216191153</v>
      </c>
      <c r="N114" s="6">
        <f t="shared" ca="1" si="32"/>
        <v>48136.897739804524</v>
      </c>
      <c r="O114" s="6">
        <f t="shared" si="33"/>
        <v>1628344.1225887618</v>
      </c>
      <c r="P114" s="6">
        <f t="shared" si="24"/>
        <v>-35517.158374525803</v>
      </c>
      <c r="Q114" s="6">
        <f t="shared" si="25"/>
        <v>-66717.401483126756</v>
      </c>
      <c r="R114" s="6">
        <f t="shared" si="26"/>
        <v>84162.630306118124</v>
      </c>
      <c r="S114" s="6">
        <f t="shared" ca="1" si="27"/>
        <v>1715302.0952894704</v>
      </c>
    </row>
    <row r="115" spans="1:23" x14ac:dyDescent="0.25">
      <c r="A115" s="208">
        <v>44713</v>
      </c>
      <c r="B115">
        <f t="shared" si="17"/>
        <v>6</v>
      </c>
      <c r="C115">
        <f t="shared" si="18"/>
        <v>2022</v>
      </c>
      <c r="D115" s="6">
        <f>'Monthly Data'!AI115</f>
        <v>1758129.9278024677</v>
      </c>
      <c r="E115" s="7">
        <f t="shared" ca="1" si="35"/>
        <v>10.96</v>
      </c>
      <c r="F115" s="7">
        <f t="shared" ca="1" si="35"/>
        <v>69.847999999999999</v>
      </c>
      <c r="G115">
        <f>'Monthly Data'!DJ115</f>
        <v>30</v>
      </c>
      <c r="H115">
        <f>'Monthly Data'!DG115</f>
        <v>0</v>
      </c>
      <c r="I115">
        <f t="shared" si="34"/>
        <v>0.25</v>
      </c>
      <c r="J115">
        <f>'Monthly Data'!HC115</f>
        <v>54</v>
      </c>
      <c r="K115">
        <f>'K Res Normalized Monthly'!K115</f>
        <v>0.5</v>
      </c>
      <c r="L115" s="6">
        <f t="shared" si="30"/>
        <v>-50948.417106676898</v>
      </c>
      <c r="M115" s="6">
        <f t="shared" ca="1" si="31"/>
        <v>9506.9494300819133</v>
      </c>
      <c r="N115" s="6">
        <f t="shared" ca="1" si="32"/>
        <v>199186.37638210104</v>
      </c>
      <c r="O115" s="6">
        <f t="shared" si="33"/>
        <v>1575816.892827834</v>
      </c>
      <c r="P115" s="6">
        <f t="shared" si="24"/>
        <v>0</v>
      </c>
      <c r="Q115" s="6">
        <f t="shared" si="25"/>
        <v>-66717.401483126756</v>
      </c>
      <c r="R115" s="6">
        <f t="shared" si="26"/>
        <v>85750.604462837335</v>
      </c>
      <c r="S115" s="6">
        <f t="shared" ca="1" si="27"/>
        <v>1752595.0045130507</v>
      </c>
    </row>
    <row r="116" spans="1:23" x14ac:dyDescent="0.25">
      <c r="A116" s="208">
        <v>44743</v>
      </c>
      <c r="B116">
        <f t="shared" si="17"/>
        <v>7</v>
      </c>
      <c r="C116">
        <f t="shared" si="18"/>
        <v>2022</v>
      </c>
      <c r="D116" s="6">
        <f>'Monthly Data'!AI116</f>
        <v>1947344.8278024672</v>
      </c>
      <c r="E116" s="7">
        <f t="shared" ca="1" si="35"/>
        <v>1.0799999999999998</v>
      </c>
      <c r="F116" s="7">
        <f t="shared" ca="1" si="35"/>
        <v>130.23999999999998</v>
      </c>
      <c r="G116">
        <f>'Monthly Data'!DJ116</f>
        <v>31</v>
      </c>
      <c r="H116">
        <f>'Monthly Data'!DG116</f>
        <v>0</v>
      </c>
      <c r="I116">
        <f t="shared" si="34"/>
        <v>0.25</v>
      </c>
      <c r="J116">
        <f>'Monthly Data'!HC116</f>
        <v>55</v>
      </c>
      <c r="K116">
        <f>'K Res Normalized Monthly'!K116</f>
        <v>0.5</v>
      </c>
      <c r="L116" s="6">
        <f t="shared" si="30"/>
        <v>-50948.417106676898</v>
      </c>
      <c r="M116" s="6">
        <f t="shared" ca="1" si="31"/>
        <v>936.81618471610079</v>
      </c>
      <c r="N116" s="6">
        <f t="shared" ca="1" si="32"/>
        <v>371406.96455166698</v>
      </c>
      <c r="O116" s="6">
        <f t="shared" si="33"/>
        <v>1628344.1225887618</v>
      </c>
      <c r="P116" s="6">
        <f t="shared" si="24"/>
        <v>0</v>
      </c>
      <c r="Q116" s="6">
        <f t="shared" si="25"/>
        <v>-66717.401483126756</v>
      </c>
      <c r="R116" s="6">
        <f t="shared" si="26"/>
        <v>87338.578619556545</v>
      </c>
      <c r="S116" s="6">
        <f t="shared" ca="1" si="27"/>
        <v>1970360.6633548979</v>
      </c>
    </row>
    <row r="117" spans="1:23" x14ac:dyDescent="0.25">
      <c r="A117" s="208">
        <v>44774</v>
      </c>
      <c r="B117">
        <f t="shared" si="17"/>
        <v>8</v>
      </c>
      <c r="C117">
        <f t="shared" si="18"/>
        <v>2022</v>
      </c>
      <c r="D117" s="6">
        <f>'Monthly Data'!AI117</f>
        <v>1942997.1378024691</v>
      </c>
      <c r="E117" s="7">
        <f t="shared" ca="1" si="35"/>
        <v>2.57</v>
      </c>
      <c r="F117" s="7">
        <f t="shared" ca="1" si="35"/>
        <v>101.20500000000001</v>
      </c>
      <c r="G117">
        <f>'Monthly Data'!DJ117</f>
        <v>31</v>
      </c>
      <c r="H117">
        <f>'Monthly Data'!DG117</f>
        <v>0</v>
      </c>
      <c r="I117">
        <f t="shared" si="34"/>
        <v>0.25</v>
      </c>
      <c r="J117">
        <f>'Monthly Data'!HC117</f>
        <v>56</v>
      </c>
      <c r="K117">
        <f>'K Res Normalized Monthly'!K117</f>
        <v>0.5</v>
      </c>
      <c r="L117" s="6">
        <f t="shared" si="30"/>
        <v>-50948.417106676898</v>
      </c>
      <c r="M117" s="6">
        <f t="shared" ca="1" si="31"/>
        <v>2229.2755506670178</v>
      </c>
      <c r="N117" s="6">
        <f t="shared" ca="1" si="32"/>
        <v>288607.50804247137</v>
      </c>
      <c r="O117" s="6">
        <f t="shared" si="33"/>
        <v>1628344.1225887618</v>
      </c>
      <c r="P117" s="6">
        <f t="shared" si="24"/>
        <v>0</v>
      </c>
      <c r="Q117" s="6">
        <f t="shared" si="25"/>
        <v>-66717.401483126756</v>
      </c>
      <c r="R117" s="6">
        <f t="shared" si="26"/>
        <v>88926.552776275756</v>
      </c>
      <c r="S117" s="6">
        <f t="shared" ca="1" si="27"/>
        <v>1890441.6403683724</v>
      </c>
    </row>
    <row r="118" spans="1:23" x14ac:dyDescent="0.25">
      <c r="A118" s="208">
        <v>44805</v>
      </c>
      <c r="B118">
        <f t="shared" ref="B118:B130" si="36">MONTH(A118)</f>
        <v>9</v>
      </c>
      <c r="C118">
        <f t="shared" ref="C118:C130" si="37">YEAR(A118)</f>
        <v>2022</v>
      </c>
      <c r="D118" s="6">
        <f>'Monthly Data'!AI118</f>
        <v>1649306.8578024651</v>
      </c>
      <c r="E118" s="7">
        <f t="shared" ca="1" si="35"/>
        <v>56.61999999999999</v>
      </c>
      <c r="F118" s="7">
        <f t="shared" ca="1" si="35"/>
        <v>20.560000000000002</v>
      </c>
      <c r="G118">
        <f>'Monthly Data'!DJ118</f>
        <v>30</v>
      </c>
      <c r="H118">
        <f>'Monthly Data'!DG118</f>
        <v>0</v>
      </c>
      <c r="I118">
        <f t="shared" si="34"/>
        <v>0.25</v>
      </c>
      <c r="J118">
        <f>'Monthly Data'!HC118</f>
        <v>57</v>
      </c>
      <c r="K118">
        <f>'K Res Normalized Monthly'!K118</f>
        <v>0.5</v>
      </c>
      <c r="L118" s="6">
        <f t="shared" si="30"/>
        <v>-50948.417106676898</v>
      </c>
      <c r="M118" s="6">
        <f t="shared" ca="1" si="31"/>
        <v>49113.455906134841</v>
      </c>
      <c r="N118" s="6">
        <f t="shared" ca="1" si="32"/>
        <v>58631.197720994132</v>
      </c>
      <c r="O118" s="6">
        <f t="shared" si="33"/>
        <v>1575816.892827834</v>
      </c>
      <c r="P118" s="6">
        <f t="shared" si="24"/>
        <v>0</v>
      </c>
      <c r="Q118" s="6">
        <f t="shared" si="25"/>
        <v>-66717.401483126756</v>
      </c>
      <c r="R118" s="6">
        <f t="shared" si="26"/>
        <v>90514.526932994966</v>
      </c>
      <c r="S118" s="6">
        <f t="shared" ca="1" si="27"/>
        <v>1656410.2547981543</v>
      </c>
    </row>
    <row r="119" spans="1:23" x14ac:dyDescent="0.25">
      <c r="A119" s="208">
        <v>44835</v>
      </c>
      <c r="B119">
        <f t="shared" si="36"/>
        <v>10</v>
      </c>
      <c r="C119">
        <f t="shared" si="37"/>
        <v>2022</v>
      </c>
      <c r="D119" s="6">
        <f>'Monthly Data'!AI119</f>
        <v>1751962.3078024695</v>
      </c>
      <c r="E119" s="7">
        <f t="shared" ca="1" si="35"/>
        <v>272.00200000000001</v>
      </c>
      <c r="F119" s="7">
        <f t="shared" ca="1" si="35"/>
        <v>1.4</v>
      </c>
      <c r="G119">
        <f>'Monthly Data'!DJ119</f>
        <v>31</v>
      </c>
      <c r="H119">
        <f>'Monthly Data'!DG119</f>
        <v>0</v>
      </c>
      <c r="I119">
        <f t="shared" si="34"/>
        <v>0.25</v>
      </c>
      <c r="J119">
        <f>'Monthly Data'!HC119</f>
        <v>58</v>
      </c>
      <c r="K119">
        <f>'K Res Normalized Monthly'!K119</f>
        <v>0.5</v>
      </c>
      <c r="L119" s="6">
        <f t="shared" si="30"/>
        <v>-50948.417106676898</v>
      </c>
      <c r="M119" s="6">
        <f t="shared" ca="1" si="31"/>
        <v>235940.62581032305</v>
      </c>
      <c r="N119" s="6">
        <f t="shared" ca="1" si="32"/>
        <v>3992.3967319743078</v>
      </c>
      <c r="O119" s="6">
        <f t="shared" si="33"/>
        <v>1628344.1225887618</v>
      </c>
      <c r="P119" s="6">
        <f t="shared" si="24"/>
        <v>0</v>
      </c>
      <c r="Q119" s="6">
        <f t="shared" si="25"/>
        <v>-66717.401483126756</v>
      </c>
      <c r="R119" s="6">
        <f t="shared" si="26"/>
        <v>92102.501089714176</v>
      </c>
      <c r="S119" s="6">
        <f t="shared" ca="1" si="27"/>
        <v>1842713.8276309699</v>
      </c>
    </row>
    <row r="120" spans="1:23" x14ac:dyDescent="0.25">
      <c r="A120" s="208">
        <v>44866</v>
      </c>
      <c r="B120">
        <f t="shared" si="36"/>
        <v>11</v>
      </c>
      <c r="C120">
        <f t="shared" si="37"/>
        <v>2022</v>
      </c>
      <c r="D120" s="6">
        <f>'Monthly Data'!AI120</f>
        <v>1998926.8078024643</v>
      </c>
      <c r="E120" s="7">
        <f t="shared" ca="1" si="35"/>
        <v>539.76</v>
      </c>
      <c r="F120" s="7">
        <f t="shared" ca="1" si="35"/>
        <v>0</v>
      </c>
      <c r="G120">
        <f>'Monthly Data'!DJ120</f>
        <v>30</v>
      </c>
      <c r="H120">
        <f>'Monthly Data'!DG120</f>
        <v>0</v>
      </c>
      <c r="I120">
        <f t="shared" si="34"/>
        <v>0.25</v>
      </c>
      <c r="J120">
        <f>'Monthly Data'!HC120</f>
        <v>59</v>
      </c>
      <c r="K120">
        <f>'K Res Normalized Monthly'!K120</f>
        <v>0.5</v>
      </c>
      <c r="L120" s="6">
        <f t="shared" si="30"/>
        <v>-50948.417106676898</v>
      </c>
      <c r="M120" s="6">
        <f t="shared" ca="1" si="31"/>
        <v>468199.91098366911</v>
      </c>
      <c r="N120" s="6">
        <f t="shared" ca="1" si="32"/>
        <v>0</v>
      </c>
      <c r="O120" s="6">
        <f t="shared" si="33"/>
        <v>1575816.892827834</v>
      </c>
      <c r="P120" s="6">
        <f t="shared" si="24"/>
        <v>0</v>
      </c>
      <c r="Q120" s="6">
        <f t="shared" si="25"/>
        <v>-66717.401483126756</v>
      </c>
      <c r="R120" s="6">
        <f t="shared" si="26"/>
        <v>93690.475246433387</v>
      </c>
      <c r="S120" s="6">
        <f t="shared" ca="1" si="27"/>
        <v>2020041.460468133</v>
      </c>
    </row>
    <row r="121" spans="1:23" x14ac:dyDescent="0.25">
      <c r="A121" s="208">
        <v>44896</v>
      </c>
      <c r="B121">
        <f t="shared" si="36"/>
        <v>12</v>
      </c>
      <c r="C121">
        <f t="shared" si="37"/>
        <v>2022</v>
      </c>
      <c r="D121" s="6">
        <f>'Monthly Data'!AI121</f>
        <v>2413185.1678024679</v>
      </c>
      <c r="E121" s="7">
        <f t="shared" ca="1" si="35"/>
        <v>820.75</v>
      </c>
      <c r="F121" s="7">
        <f t="shared" ca="1" si="35"/>
        <v>0</v>
      </c>
      <c r="G121">
        <f>'Monthly Data'!DJ121</f>
        <v>31</v>
      </c>
      <c r="H121">
        <f>'Monthly Data'!DG121</f>
        <v>0</v>
      </c>
      <c r="I121">
        <f t="shared" si="34"/>
        <v>0.25</v>
      </c>
      <c r="J121">
        <f>'Monthly Data'!HC121</f>
        <v>60</v>
      </c>
      <c r="K121">
        <f>'K Res Normalized Monthly'!K121</f>
        <v>0.5</v>
      </c>
      <c r="L121" s="6">
        <f t="shared" si="30"/>
        <v>-50948.417106676898</v>
      </c>
      <c r="M121" s="6">
        <f t="shared" ca="1" si="31"/>
        <v>711936.92926457396</v>
      </c>
      <c r="N121" s="6">
        <f t="shared" ca="1" si="32"/>
        <v>0</v>
      </c>
      <c r="O121" s="6">
        <f t="shared" si="33"/>
        <v>1628344.1225887618</v>
      </c>
      <c r="P121" s="6">
        <f t="shared" si="24"/>
        <v>0</v>
      </c>
      <c r="Q121" s="6">
        <f t="shared" si="25"/>
        <v>-66717.401483126756</v>
      </c>
      <c r="R121" s="6">
        <f t="shared" si="26"/>
        <v>95278.449403152597</v>
      </c>
      <c r="S121" s="6">
        <f t="shared" ca="1" si="27"/>
        <v>2317893.682666685</v>
      </c>
    </row>
    <row r="122" spans="1:23" x14ac:dyDescent="0.25">
      <c r="A122" s="208">
        <v>44927</v>
      </c>
      <c r="B122">
        <f t="shared" si="36"/>
        <v>1</v>
      </c>
      <c r="C122">
        <f t="shared" si="37"/>
        <v>2023</v>
      </c>
      <c r="E122" s="7">
        <f t="shared" ca="1" si="35"/>
        <v>915.08000000000015</v>
      </c>
      <c r="F122" s="7">
        <f t="shared" ca="1" si="35"/>
        <v>0</v>
      </c>
      <c r="G122">
        <f>G74</f>
        <v>31</v>
      </c>
      <c r="H122">
        <f>H110</f>
        <v>0</v>
      </c>
      <c r="I122">
        <f t="shared" si="34"/>
        <v>0.125</v>
      </c>
      <c r="J122">
        <f>J121+1</f>
        <v>61</v>
      </c>
      <c r="K122">
        <v>0.25</v>
      </c>
      <c r="L122" s="6">
        <f t="shared" si="30"/>
        <v>-50948.417106676898</v>
      </c>
      <c r="M122" s="6">
        <f t="shared" ca="1" si="31"/>
        <v>793760.88362037938</v>
      </c>
      <c r="N122" s="6">
        <f t="shared" ca="1" si="32"/>
        <v>0</v>
      </c>
      <c r="O122" s="6">
        <f t="shared" si="33"/>
        <v>1628344.1225887618</v>
      </c>
      <c r="P122" s="6">
        <f t="shared" si="24"/>
        <v>0</v>
      </c>
      <c r="Q122" s="6">
        <f t="shared" si="25"/>
        <v>-33358.700741563378</v>
      </c>
      <c r="R122" s="6">
        <f t="shared" si="26"/>
        <v>96866.423559871808</v>
      </c>
      <c r="S122" s="6">
        <f t="shared" ca="1" si="27"/>
        <v>2434664.3119207728</v>
      </c>
    </row>
    <row r="123" spans="1:23" x14ac:dyDescent="0.25">
      <c r="A123" s="208">
        <v>44958</v>
      </c>
      <c r="B123">
        <f t="shared" si="36"/>
        <v>2</v>
      </c>
      <c r="C123">
        <f t="shared" si="37"/>
        <v>2023</v>
      </c>
      <c r="E123" s="7">
        <f t="shared" ca="1" si="35"/>
        <v>835.30999999999983</v>
      </c>
      <c r="F123" s="7">
        <f t="shared" ca="1" si="35"/>
        <v>0</v>
      </c>
      <c r="G123">
        <f t="shared" ref="G123:G145" si="38">G75</f>
        <v>28</v>
      </c>
      <c r="H123">
        <f t="shared" ref="H123:H145" si="39">H111</f>
        <v>0</v>
      </c>
      <c r="I123">
        <f t="shared" si="34"/>
        <v>0.125</v>
      </c>
      <c r="J123">
        <f t="shared" ref="J123:J145" si="40">J122+1</f>
        <v>62</v>
      </c>
      <c r="K123">
        <v>0.25</v>
      </c>
      <c r="L123" s="6">
        <f t="shared" si="30"/>
        <v>-50948.417106676898</v>
      </c>
      <c r="M123" s="6">
        <f t="shared" ca="1" si="31"/>
        <v>724566.59931037598</v>
      </c>
      <c r="N123" s="6">
        <f t="shared" ca="1" si="32"/>
        <v>0</v>
      </c>
      <c r="O123" s="6">
        <f t="shared" si="33"/>
        <v>1470762.4333059785</v>
      </c>
      <c r="P123" s="6">
        <f t="shared" si="24"/>
        <v>0</v>
      </c>
      <c r="Q123" s="6">
        <f t="shared" si="25"/>
        <v>-33358.700741563378</v>
      </c>
      <c r="R123" s="6">
        <f t="shared" si="26"/>
        <v>98454.397716591018</v>
      </c>
      <c r="S123" s="6">
        <f t="shared" ca="1" si="27"/>
        <v>2209476.3124847054</v>
      </c>
    </row>
    <row r="124" spans="1:23" x14ac:dyDescent="0.25">
      <c r="A124" s="208">
        <v>44986</v>
      </c>
      <c r="B124">
        <f t="shared" si="36"/>
        <v>3</v>
      </c>
      <c r="C124">
        <f t="shared" si="37"/>
        <v>2023</v>
      </c>
      <c r="E124" s="7">
        <f t="shared" ca="1" si="35"/>
        <v>598.6</v>
      </c>
      <c r="F124" s="7">
        <f t="shared" ca="1" si="35"/>
        <v>0</v>
      </c>
      <c r="G124">
        <f t="shared" si="38"/>
        <v>31</v>
      </c>
      <c r="H124">
        <f t="shared" si="39"/>
        <v>1</v>
      </c>
      <c r="I124">
        <f t="shared" si="34"/>
        <v>0.125</v>
      </c>
      <c r="J124">
        <f t="shared" si="40"/>
        <v>63</v>
      </c>
      <c r="K124">
        <v>0.25</v>
      </c>
      <c r="L124" s="6">
        <f t="shared" si="30"/>
        <v>-50948.417106676898</v>
      </c>
      <c r="M124" s="6">
        <f t="shared" ca="1" si="31"/>
        <v>519239.04460283153</v>
      </c>
      <c r="N124" s="6">
        <f t="shared" ca="1" si="32"/>
        <v>0</v>
      </c>
      <c r="O124" s="6">
        <f t="shared" si="33"/>
        <v>1628344.1225887618</v>
      </c>
      <c r="P124" s="6">
        <f t="shared" si="24"/>
        <v>-35517.158374525803</v>
      </c>
      <c r="Q124" s="6">
        <f t="shared" si="25"/>
        <v>-33358.700741563378</v>
      </c>
      <c r="R124" s="6">
        <f t="shared" si="26"/>
        <v>100042.37187331023</v>
      </c>
      <c r="S124" s="6">
        <f t="shared" ca="1" si="27"/>
        <v>2127801.2628421374</v>
      </c>
    </row>
    <row r="125" spans="1:23" x14ac:dyDescent="0.25">
      <c r="A125" s="208">
        <v>45017</v>
      </c>
      <c r="B125">
        <f t="shared" si="36"/>
        <v>4</v>
      </c>
      <c r="C125">
        <f t="shared" si="37"/>
        <v>2023</v>
      </c>
      <c r="E125" s="7">
        <f t="shared" ca="1" si="35"/>
        <v>372.89</v>
      </c>
      <c r="F125" s="7">
        <f t="shared" ca="1" si="35"/>
        <v>0</v>
      </c>
      <c r="G125">
        <f t="shared" si="38"/>
        <v>30</v>
      </c>
      <c r="H125">
        <f t="shared" si="39"/>
        <v>1</v>
      </c>
      <c r="I125">
        <f t="shared" si="34"/>
        <v>0.125</v>
      </c>
      <c r="J125">
        <f t="shared" si="40"/>
        <v>64</v>
      </c>
      <c r="K125">
        <v>0.25</v>
      </c>
      <c r="L125" s="6">
        <f t="shared" si="30"/>
        <v>-50948.417106676898</v>
      </c>
      <c r="M125" s="6">
        <f t="shared" ca="1" si="31"/>
        <v>323453.13622109895</v>
      </c>
      <c r="N125" s="6">
        <f t="shared" ca="1" si="32"/>
        <v>0</v>
      </c>
      <c r="O125" s="6">
        <f t="shared" si="33"/>
        <v>1575816.892827834</v>
      </c>
      <c r="P125" s="6">
        <f t="shared" si="24"/>
        <v>-35517.158374525803</v>
      </c>
      <c r="Q125" s="6">
        <f t="shared" si="25"/>
        <v>-33358.700741563378</v>
      </c>
      <c r="R125" s="6">
        <f t="shared" si="26"/>
        <v>101630.34603002944</v>
      </c>
      <c r="S125" s="6">
        <f t="shared" ca="1" si="27"/>
        <v>1881076.0988561963</v>
      </c>
      <c r="T125" s="6"/>
      <c r="U125" s="14"/>
      <c r="W125" s="14"/>
    </row>
    <row r="126" spans="1:23" x14ac:dyDescent="0.25">
      <c r="A126" s="208">
        <v>45047</v>
      </c>
      <c r="B126">
        <f t="shared" si="36"/>
        <v>5</v>
      </c>
      <c r="C126">
        <f t="shared" si="37"/>
        <v>2023</v>
      </c>
      <c r="E126" s="7">
        <f t="shared" ca="1" si="35"/>
        <v>124.32399999999998</v>
      </c>
      <c r="F126" s="7">
        <f t="shared" ca="1" si="35"/>
        <v>16.880000000000003</v>
      </c>
      <c r="G126">
        <f t="shared" si="38"/>
        <v>31</v>
      </c>
      <c r="H126">
        <f t="shared" si="39"/>
        <v>1</v>
      </c>
      <c r="I126">
        <f t="shared" si="34"/>
        <v>0.125</v>
      </c>
      <c r="J126">
        <f t="shared" si="40"/>
        <v>65</v>
      </c>
      <c r="K126">
        <v>0.25</v>
      </c>
      <c r="L126" s="6">
        <f t="shared" si="30"/>
        <v>-50948.417106676898</v>
      </c>
      <c r="M126" s="6">
        <f t="shared" ca="1" si="31"/>
        <v>107841.4216191153</v>
      </c>
      <c r="N126" s="6">
        <f t="shared" ca="1" si="32"/>
        <v>48136.897739804524</v>
      </c>
      <c r="O126" s="6">
        <f t="shared" si="33"/>
        <v>1628344.1225887618</v>
      </c>
      <c r="P126" s="6">
        <f t="shared" si="24"/>
        <v>-35517.158374525803</v>
      </c>
      <c r="Q126" s="6">
        <f t="shared" si="25"/>
        <v>-33358.700741563378</v>
      </c>
      <c r="R126" s="6">
        <f t="shared" si="26"/>
        <v>103218.32018674865</v>
      </c>
      <c r="S126" s="6">
        <f t="shared" ca="1" si="27"/>
        <v>1767716.4859116641</v>
      </c>
      <c r="T126" s="6"/>
      <c r="U126" s="14"/>
      <c r="W126" s="14"/>
    </row>
    <row r="127" spans="1:23" x14ac:dyDescent="0.25">
      <c r="A127" s="208">
        <v>45078</v>
      </c>
      <c r="B127">
        <f t="shared" si="36"/>
        <v>6</v>
      </c>
      <c r="C127">
        <f t="shared" si="37"/>
        <v>2023</v>
      </c>
      <c r="E127" s="7">
        <f t="shared" ca="1" si="35"/>
        <v>10.96</v>
      </c>
      <c r="F127" s="7">
        <f t="shared" ca="1" si="35"/>
        <v>69.847999999999999</v>
      </c>
      <c r="G127">
        <f t="shared" si="38"/>
        <v>30</v>
      </c>
      <c r="H127">
        <f t="shared" si="39"/>
        <v>0</v>
      </c>
      <c r="I127">
        <f t="shared" si="34"/>
        <v>0.125</v>
      </c>
      <c r="J127">
        <f t="shared" si="40"/>
        <v>66</v>
      </c>
      <c r="K127">
        <v>0.25</v>
      </c>
      <c r="L127" s="6">
        <f t="shared" si="30"/>
        <v>-50948.417106676898</v>
      </c>
      <c r="M127" s="6">
        <f t="shared" ca="1" si="31"/>
        <v>9506.9494300819133</v>
      </c>
      <c r="N127" s="6">
        <f t="shared" ca="1" si="32"/>
        <v>199186.37638210104</v>
      </c>
      <c r="O127" s="6">
        <f t="shared" si="33"/>
        <v>1575816.892827834</v>
      </c>
      <c r="P127" s="6">
        <f t="shared" si="24"/>
        <v>0</v>
      </c>
      <c r="Q127" s="6">
        <f t="shared" si="25"/>
        <v>-33358.700741563378</v>
      </c>
      <c r="R127" s="6">
        <f t="shared" si="26"/>
        <v>104806.29434346786</v>
      </c>
      <c r="S127" s="6">
        <f t="shared" ca="1" si="27"/>
        <v>1805009.3951352444</v>
      </c>
      <c r="T127" s="6"/>
      <c r="U127" s="14"/>
      <c r="W127" s="14"/>
    </row>
    <row r="128" spans="1:23" x14ac:dyDescent="0.25">
      <c r="A128" s="208">
        <v>45108</v>
      </c>
      <c r="B128">
        <f t="shared" si="36"/>
        <v>7</v>
      </c>
      <c r="C128">
        <f t="shared" si="37"/>
        <v>2023</v>
      </c>
      <c r="E128" s="7">
        <f t="shared" ca="1" si="35"/>
        <v>1.0799999999999998</v>
      </c>
      <c r="F128" s="7">
        <f t="shared" ca="1" si="35"/>
        <v>130.23999999999998</v>
      </c>
      <c r="G128">
        <f t="shared" si="38"/>
        <v>31</v>
      </c>
      <c r="H128">
        <f t="shared" si="39"/>
        <v>0</v>
      </c>
      <c r="I128">
        <f t="shared" si="34"/>
        <v>0.125</v>
      </c>
      <c r="J128">
        <f t="shared" si="40"/>
        <v>67</v>
      </c>
      <c r="K128">
        <v>0.25</v>
      </c>
      <c r="L128" s="6">
        <f t="shared" si="30"/>
        <v>-50948.417106676898</v>
      </c>
      <c r="M128" s="6">
        <f t="shared" ca="1" si="31"/>
        <v>936.81618471610079</v>
      </c>
      <c r="N128" s="6">
        <f t="shared" ca="1" si="32"/>
        <v>371406.96455166698</v>
      </c>
      <c r="O128" s="6">
        <f t="shared" si="33"/>
        <v>1628344.1225887618</v>
      </c>
      <c r="P128" s="6">
        <f t="shared" si="24"/>
        <v>0</v>
      </c>
      <c r="Q128" s="6">
        <f t="shared" si="25"/>
        <v>-33358.700741563378</v>
      </c>
      <c r="R128" s="6">
        <f t="shared" si="26"/>
        <v>106394.26850018707</v>
      </c>
      <c r="S128" s="6">
        <f t="shared" ca="1" si="27"/>
        <v>2022775.0539770916</v>
      </c>
      <c r="T128" s="6"/>
      <c r="U128" s="14"/>
      <c r="W128" s="14"/>
    </row>
    <row r="129" spans="1:23" x14ac:dyDescent="0.25">
      <c r="A129" s="208">
        <v>45139</v>
      </c>
      <c r="B129">
        <f t="shared" si="36"/>
        <v>8</v>
      </c>
      <c r="C129">
        <f t="shared" si="37"/>
        <v>2023</v>
      </c>
      <c r="E129" s="7">
        <f t="shared" ca="1" si="35"/>
        <v>2.57</v>
      </c>
      <c r="F129" s="7">
        <f t="shared" ca="1" si="35"/>
        <v>101.20500000000001</v>
      </c>
      <c r="G129">
        <f t="shared" si="38"/>
        <v>31</v>
      </c>
      <c r="H129">
        <f t="shared" si="39"/>
        <v>0</v>
      </c>
      <c r="I129">
        <f t="shared" si="34"/>
        <v>0.125</v>
      </c>
      <c r="J129">
        <f t="shared" si="40"/>
        <v>68</v>
      </c>
      <c r="K129">
        <v>0.25</v>
      </c>
      <c r="L129" s="6">
        <f t="shared" si="30"/>
        <v>-50948.417106676898</v>
      </c>
      <c r="M129" s="6">
        <f t="shared" ca="1" si="31"/>
        <v>2229.2755506670178</v>
      </c>
      <c r="N129" s="6">
        <f t="shared" ca="1" si="32"/>
        <v>288607.50804247137</v>
      </c>
      <c r="O129" s="6">
        <f t="shared" si="33"/>
        <v>1628344.1225887618</v>
      </c>
      <c r="P129" s="6">
        <f t="shared" si="24"/>
        <v>0</v>
      </c>
      <c r="Q129" s="6">
        <f t="shared" si="25"/>
        <v>-33358.700741563378</v>
      </c>
      <c r="R129" s="6">
        <f t="shared" si="26"/>
        <v>107982.24265690628</v>
      </c>
      <c r="S129" s="6">
        <f t="shared" ca="1" si="27"/>
        <v>1942856.0309905664</v>
      </c>
      <c r="T129" s="6"/>
      <c r="U129" s="14"/>
      <c r="W129" s="14"/>
    </row>
    <row r="130" spans="1:23" x14ac:dyDescent="0.25">
      <c r="A130" s="208">
        <v>45170</v>
      </c>
      <c r="B130">
        <f t="shared" si="36"/>
        <v>9</v>
      </c>
      <c r="C130">
        <f t="shared" si="37"/>
        <v>2023</v>
      </c>
      <c r="E130" s="7">
        <f t="shared" ca="1" si="35"/>
        <v>56.61999999999999</v>
      </c>
      <c r="F130" s="7">
        <f t="shared" ca="1" si="35"/>
        <v>20.560000000000002</v>
      </c>
      <c r="G130">
        <f t="shared" si="38"/>
        <v>30</v>
      </c>
      <c r="H130">
        <f t="shared" si="39"/>
        <v>0</v>
      </c>
      <c r="I130">
        <f t="shared" si="34"/>
        <v>0.125</v>
      </c>
      <c r="J130">
        <f t="shared" si="40"/>
        <v>69</v>
      </c>
      <c r="K130">
        <v>0.25</v>
      </c>
      <c r="L130" s="6">
        <f t="shared" ref="L130:L145" si="41">$V$8</f>
        <v>-50948.417106676898</v>
      </c>
      <c r="M130" s="6">
        <f t="shared" ref="M130:M145" ca="1" si="42">E130*$V$9</f>
        <v>49113.455906134841</v>
      </c>
      <c r="N130" s="6">
        <f t="shared" ref="N130:N145" ca="1" si="43">F130*$V$10</f>
        <v>58631.197720994132</v>
      </c>
      <c r="O130" s="6">
        <f t="shared" ref="O130:O145" si="44">G130*$V$11</f>
        <v>1575816.892827834</v>
      </c>
      <c r="P130" s="6">
        <f t="shared" si="24"/>
        <v>0</v>
      </c>
      <c r="Q130" s="6">
        <f t="shared" si="25"/>
        <v>-33358.700741563378</v>
      </c>
      <c r="R130" s="6">
        <f t="shared" si="26"/>
        <v>109570.21681362549</v>
      </c>
      <c r="S130" s="6">
        <f t="shared" ca="1" si="27"/>
        <v>1708824.645420348</v>
      </c>
      <c r="T130" s="6"/>
      <c r="U130" s="14"/>
      <c r="W130" s="14"/>
    </row>
    <row r="131" spans="1:23" x14ac:dyDescent="0.25">
      <c r="A131" s="208">
        <v>45200</v>
      </c>
      <c r="B131">
        <f t="shared" ref="B131:B145" si="45">MONTH(A131)</f>
        <v>10</v>
      </c>
      <c r="C131">
        <f t="shared" ref="C131:C145" si="46">YEAR(A131)</f>
        <v>2023</v>
      </c>
      <c r="E131" s="7">
        <f t="shared" ca="1" si="35"/>
        <v>272.00200000000001</v>
      </c>
      <c r="F131" s="7">
        <f t="shared" ca="1" si="35"/>
        <v>1.4</v>
      </c>
      <c r="G131">
        <f t="shared" si="38"/>
        <v>31</v>
      </c>
      <c r="H131">
        <f t="shared" si="39"/>
        <v>0</v>
      </c>
      <c r="I131">
        <f t="shared" si="34"/>
        <v>0.125</v>
      </c>
      <c r="J131">
        <f t="shared" si="40"/>
        <v>70</v>
      </c>
      <c r="K131">
        <v>0.25</v>
      </c>
      <c r="L131" s="6">
        <f t="shared" si="41"/>
        <v>-50948.417106676898</v>
      </c>
      <c r="M131" s="6">
        <f t="shared" ca="1" si="42"/>
        <v>235940.62581032305</v>
      </c>
      <c r="N131" s="6">
        <f t="shared" ca="1" si="43"/>
        <v>3992.3967319743078</v>
      </c>
      <c r="O131" s="6">
        <f t="shared" si="44"/>
        <v>1628344.1225887618</v>
      </c>
      <c r="P131" s="6">
        <f t="shared" ref="P131:P145" si="47">H131*$V$12</f>
        <v>0</v>
      </c>
      <c r="Q131" s="6">
        <f t="shared" ref="Q131:Q145" si="48">I131*$V$13</f>
        <v>-33358.700741563378</v>
      </c>
      <c r="R131" s="6">
        <f t="shared" ref="R131:R145" si="49">J131*$V$14</f>
        <v>111158.1909703447</v>
      </c>
      <c r="S131" s="6">
        <f t="shared" ca="1" si="27"/>
        <v>1895128.2182531636</v>
      </c>
      <c r="T131" s="6"/>
      <c r="U131" s="14"/>
      <c r="W131" s="14"/>
    </row>
    <row r="132" spans="1:23" x14ac:dyDescent="0.25">
      <c r="A132" s="208">
        <v>45231</v>
      </c>
      <c r="B132">
        <f t="shared" si="45"/>
        <v>11</v>
      </c>
      <c r="C132">
        <f t="shared" si="46"/>
        <v>2023</v>
      </c>
      <c r="E132" s="7">
        <f t="shared" ca="1" si="35"/>
        <v>539.76</v>
      </c>
      <c r="F132" s="7">
        <f t="shared" ca="1" si="35"/>
        <v>0</v>
      </c>
      <c r="G132">
        <f t="shared" si="38"/>
        <v>30</v>
      </c>
      <c r="H132">
        <f t="shared" si="39"/>
        <v>0</v>
      </c>
      <c r="I132">
        <f t="shared" si="34"/>
        <v>0.125</v>
      </c>
      <c r="J132">
        <f t="shared" si="40"/>
        <v>71</v>
      </c>
      <c r="K132">
        <v>0.25</v>
      </c>
      <c r="L132" s="6">
        <f t="shared" si="41"/>
        <v>-50948.417106676898</v>
      </c>
      <c r="M132" s="6">
        <f t="shared" ca="1" si="42"/>
        <v>468199.91098366911</v>
      </c>
      <c r="N132" s="6">
        <f t="shared" ca="1" si="43"/>
        <v>0</v>
      </c>
      <c r="O132" s="6">
        <f t="shared" si="44"/>
        <v>1575816.892827834</v>
      </c>
      <c r="P132" s="6">
        <f t="shared" si="47"/>
        <v>0</v>
      </c>
      <c r="Q132" s="6">
        <f t="shared" si="48"/>
        <v>-33358.700741563378</v>
      </c>
      <c r="R132" s="6">
        <f t="shared" si="49"/>
        <v>112746.16512706391</v>
      </c>
      <c r="S132" s="6">
        <f t="shared" ref="S132:S145" ca="1" si="50">SUM(L132:R132)</f>
        <v>2072455.8510903267</v>
      </c>
      <c r="T132" s="6"/>
      <c r="U132" s="14"/>
      <c r="W132" s="14"/>
    </row>
    <row r="133" spans="1:23" x14ac:dyDescent="0.25">
      <c r="A133" s="208">
        <v>45261</v>
      </c>
      <c r="B133">
        <f t="shared" si="45"/>
        <v>12</v>
      </c>
      <c r="C133">
        <f t="shared" si="46"/>
        <v>2023</v>
      </c>
      <c r="E133" s="7">
        <f t="shared" ca="1" si="35"/>
        <v>820.75</v>
      </c>
      <c r="F133" s="7">
        <f t="shared" ca="1" si="35"/>
        <v>0</v>
      </c>
      <c r="G133">
        <f t="shared" si="38"/>
        <v>31</v>
      </c>
      <c r="H133">
        <f t="shared" si="39"/>
        <v>0</v>
      </c>
      <c r="I133">
        <f t="shared" si="34"/>
        <v>0.125</v>
      </c>
      <c r="J133">
        <f t="shared" si="40"/>
        <v>72</v>
      </c>
      <c r="K133">
        <v>0.25</v>
      </c>
      <c r="L133" s="6">
        <f t="shared" si="41"/>
        <v>-50948.417106676898</v>
      </c>
      <c r="M133" s="6">
        <f t="shared" ca="1" si="42"/>
        <v>711936.92926457396</v>
      </c>
      <c r="N133" s="6">
        <f t="shared" ca="1" si="43"/>
        <v>0</v>
      </c>
      <c r="O133" s="6">
        <f t="shared" si="44"/>
        <v>1628344.1225887618</v>
      </c>
      <c r="P133" s="6">
        <f t="shared" si="47"/>
        <v>0</v>
      </c>
      <c r="Q133" s="6">
        <f t="shared" si="48"/>
        <v>-33358.700741563378</v>
      </c>
      <c r="R133" s="6">
        <f t="shared" si="49"/>
        <v>114334.13928378312</v>
      </c>
      <c r="S133" s="6">
        <f t="shared" ca="1" si="50"/>
        <v>2370308.0732888789</v>
      </c>
      <c r="T133" s="6"/>
      <c r="U133" s="14"/>
      <c r="W133" s="14"/>
    </row>
    <row r="134" spans="1:23" x14ac:dyDescent="0.25">
      <c r="A134" s="208">
        <v>45292</v>
      </c>
      <c r="B134">
        <f t="shared" si="45"/>
        <v>1</v>
      </c>
      <c r="C134">
        <f t="shared" si="46"/>
        <v>2024</v>
      </c>
      <c r="E134" s="7">
        <f t="shared" ref="E134:F145" ca="1" si="51">E122</f>
        <v>915.08000000000015</v>
      </c>
      <c r="F134" s="7">
        <f t="shared" ca="1" si="51"/>
        <v>0</v>
      </c>
      <c r="G134">
        <f t="shared" si="38"/>
        <v>31</v>
      </c>
      <c r="H134">
        <f t="shared" si="39"/>
        <v>0</v>
      </c>
      <c r="I134">
        <f>$I$109*K134</f>
        <v>0</v>
      </c>
      <c r="J134">
        <f t="shared" si="40"/>
        <v>73</v>
      </c>
      <c r="K134">
        <v>0</v>
      </c>
      <c r="L134" s="6">
        <f t="shared" si="41"/>
        <v>-50948.417106676898</v>
      </c>
      <c r="M134" s="6">
        <f t="shared" ca="1" si="42"/>
        <v>793760.88362037938</v>
      </c>
      <c r="N134" s="6">
        <f t="shared" ca="1" si="43"/>
        <v>0</v>
      </c>
      <c r="O134" s="6">
        <f t="shared" si="44"/>
        <v>1628344.1225887618</v>
      </c>
      <c r="P134" s="6">
        <f t="shared" si="47"/>
        <v>0</v>
      </c>
      <c r="Q134" s="6">
        <f t="shared" si="48"/>
        <v>0</v>
      </c>
      <c r="R134" s="6">
        <f t="shared" si="49"/>
        <v>115922.11344050233</v>
      </c>
      <c r="S134" s="6">
        <f t="shared" ca="1" si="50"/>
        <v>2487078.7025429667</v>
      </c>
      <c r="T134" s="6"/>
      <c r="U134" s="14"/>
      <c r="W134" s="14"/>
    </row>
    <row r="135" spans="1:23" x14ac:dyDescent="0.25">
      <c r="A135" s="208">
        <v>45323</v>
      </c>
      <c r="B135">
        <f t="shared" si="45"/>
        <v>2</v>
      </c>
      <c r="C135">
        <f t="shared" si="46"/>
        <v>2024</v>
      </c>
      <c r="E135" s="7">
        <f t="shared" ca="1" si="51"/>
        <v>835.30999999999983</v>
      </c>
      <c r="F135" s="7">
        <f t="shared" ca="1" si="51"/>
        <v>0</v>
      </c>
      <c r="G135">
        <f t="shared" si="38"/>
        <v>29</v>
      </c>
      <c r="H135">
        <f t="shared" si="39"/>
        <v>0</v>
      </c>
      <c r="I135">
        <f t="shared" si="34"/>
        <v>0</v>
      </c>
      <c r="J135">
        <f t="shared" si="40"/>
        <v>74</v>
      </c>
      <c r="K135">
        <f>K134</f>
        <v>0</v>
      </c>
      <c r="L135" s="6">
        <f t="shared" si="41"/>
        <v>-50948.417106676898</v>
      </c>
      <c r="M135" s="6">
        <f t="shared" ca="1" si="42"/>
        <v>724566.59931037598</v>
      </c>
      <c r="N135" s="6">
        <f t="shared" ca="1" si="43"/>
        <v>0</v>
      </c>
      <c r="O135" s="6">
        <f t="shared" si="44"/>
        <v>1523289.6630669064</v>
      </c>
      <c r="P135" s="6">
        <f t="shared" si="47"/>
        <v>0</v>
      </c>
      <c r="Q135" s="6">
        <f t="shared" si="48"/>
        <v>0</v>
      </c>
      <c r="R135" s="6">
        <f t="shared" si="49"/>
        <v>117510.08759722154</v>
      </c>
      <c r="S135" s="6">
        <f t="shared" ca="1" si="50"/>
        <v>2314417.9328678274</v>
      </c>
      <c r="T135" s="6"/>
      <c r="U135" s="14"/>
      <c r="W135" s="14"/>
    </row>
    <row r="136" spans="1:23" x14ac:dyDescent="0.25">
      <c r="A136" s="208">
        <v>45352</v>
      </c>
      <c r="B136">
        <f t="shared" si="45"/>
        <v>3</v>
      </c>
      <c r="C136">
        <f t="shared" si="46"/>
        <v>2024</v>
      </c>
      <c r="E136" s="7">
        <f t="shared" ca="1" si="51"/>
        <v>598.6</v>
      </c>
      <c r="F136" s="7">
        <f t="shared" ca="1" si="51"/>
        <v>0</v>
      </c>
      <c r="G136">
        <f t="shared" si="38"/>
        <v>31</v>
      </c>
      <c r="H136">
        <f t="shared" si="39"/>
        <v>1</v>
      </c>
      <c r="I136">
        <f t="shared" si="34"/>
        <v>0</v>
      </c>
      <c r="J136">
        <f t="shared" si="40"/>
        <v>75</v>
      </c>
      <c r="K136">
        <f t="shared" ref="K136:K145" si="52">K135</f>
        <v>0</v>
      </c>
      <c r="L136" s="6">
        <f t="shared" si="41"/>
        <v>-50948.417106676898</v>
      </c>
      <c r="M136" s="6">
        <f t="shared" ca="1" si="42"/>
        <v>519239.04460283153</v>
      </c>
      <c r="N136" s="6">
        <f t="shared" ca="1" si="43"/>
        <v>0</v>
      </c>
      <c r="O136" s="6">
        <f t="shared" si="44"/>
        <v>1628344.1225887618</v>
      </c>
      <c r="P136" s="6">
        <f t="shared" si="47"/>
        <v>-35517.158374525803</v>
      </c>
      <c r="Q136" s="6">
        <f t="shared" si="48"/>
        <v>0</v>
      </c>
      <c r="R136" s="6">
        <f t="shared" si="49"/>
        <v>119098.06175394075</v>
      </c>
      <c r="S136" s="6">
        <f t="shared" ca="1" si="50"/>
        <v>2180215.6534643313</v>
      </c>
      <c r="T136" s="6"/>
      <c r="U136" s="14"/>
      <c r="W136" s="14"/>
    </row>
    <row r="137" spans="1:23" x14ac:dyDescent="0.25">
      <c r="A137" s="208">
        <v>45383</v>
      </c>
      <c r="B137">
        <f t="shared" si="45"/>
        <v>4</v>
      </c>
      <c r="C137">
        <f t="shared" si="46"/>
        <v>2024</v>
      </c>
      <c r="E137" s="7">
        <f t="shared" ca="1" si="51"/>
        <v>372.89</v>
      </c>
      <c r="F137" s="7">
        <f t="shared" ca="1" si="51"/>
        <v>0</v>
      </c>
      <c r="G137">
        <f t="shared" si="38"/>
        <v>30</v>
      </c>
      <c r="H137">
        <f t="shared" si="39"/>
        <v>1</v>
      </c>
      <c r="I137">
        <f t="shared" si="34"/>
        <v>0</v>
      </c>
      <c r="J137">
        <f t="shared" si="40"/>
        <v>76</v>
      </c>
      <c r="K137">
        <f t="shared" si="52"/>
        <v>0</v>
      </c>
      <c r="L137" s="6">
        <f t="shared" si="41"/>
        <v>-50948.417106676898</v>
      </c>
      <c r="M137" s="6">
        <f t="shared" ca="1" si="42"/>
        <v>323453.13622109895</v>
      </c>
      <c r="N137" s="6">
        <f t="shared" ca="1" si="43"/>
        <v>0</v>
      </c>
      <c r="O137" s="6">
        <f t="shared" si="44"/>
        <v>1575816.892827834</v>
      </c>
      <c r="P137" s="6">
        <f t="shared" si="47"/>
        <v>-35517.158374525803</v>
      </c>
      <c r="Q137" s="6">
        <f t="shared" si="48"/>
        <v>0</v>
      </c>
      <c r="R137" s="6">
        <f t="shared" si="49"/>
        <v>120686.03591065996</v>
      </c>
      <c r="S137" s="6">
        <f t="shared" ca="1" si="50"/>
        <v>1933490.4894783902</v>
      </c>
      <c r="T137" s="6"/>
      <c r="W137" s="14"/>
    </row>
    <row r="138" spans="1:23" x14ac:dyDescent="0.25">
      <c r="A138" s="208">
        <v>45413</v>
      </c>
      <c r="B138">
        <f t="shared" si="45"/>
        <v>5</v>
      </c>
      <c r="C138">
        <f t="shared" si="46"/>
        <v>2024</v>
      </c>
      <c r="E138" s="7">
        <f t="shared" ca="1" si="51"/>
        <v>124.32399999999998</v>
      </c>
      <c r="F138" s="7">
        <f t="shared" ca="1" si="51"/>
        <v>16.880000000000003</v>
      </c>
      <c r="G138">
        <f t="shared" si="38"/>
        <v>31</v>
      </c>
      <c r="H138">
        <f t="shared" si="39"/>
        <v>1</v>
      </c>
      <c r="I138">
        <f t="shared" si="34"/>
        <v>0</v>
      </c>
      <c r="J138">
        <f t="shared" si="40"/>
        <v>77</v>
      </c>
      <c r="K138">
        <f t="shared" si="52"/>
        <v>0</v>
      </c>
      <c r="L138" s="6">
        <f t="shared" si="41"/>
        <v>-50948.417106676898</v>
      </c>
      <c r="M138" s="6">
        <f t="shared" ca="1" si="42"/>
        <v>107841.4216191153</v>
      </c>
      <c r="N138" s="6">
        <f t="shared" ca="1" si="43"/>
        <v>48136.897739804524</v>
      </c>
      <c r="O138" s="6">
        <f t="shared" si="44"/>
        <v>1628344.1225887618</v>
      </c>
      <c r="P138" s="6">
        <f t="shared" si="47"/>
        <v>-35517.158374525803</v>
      </c>
      <c r="Q138" s="6">
        <f t="shared" si="48"/>
        <v>0</v>
      </c>
      <c r="R138" s="6">
        <f t="shared" si="49"/>
        <v>122274.01006737917</v>
      </c>
      <c r="S138" s="6">
        <f t="shared" ca="1" si="50"/>
        <v>1820130.876533858</v>
      </c>
      <c r="T138" s="6"/>
      <c r="U138" s="14"/>
      <c r="W138" s="14"/>
    </row>
    <row r="139" spans="1:23" x14ac:dyDescent="0.25">
      <c r="A139" s="208">
        <v>45444</v>
      </c>
      <c r="B139">
        <f t="shared" si="45"/>
        <v>6</v>
      </c>
      <c r="C139">
        <f t="shared" si="46"/>
        <v>2024</v>
      </c>
      <c r="E139" s="7">
        <f t="shared" ca="1" si="51"/>
        <v>10.96</v>
      </c>
      <c r="F139" s="7">
        <f t="shared" ca="1" si="51"/>
        <v>69.847999999999999</v>
      </c>
      <c r="G139">
        <f t="shared" si="38"/>
        <v>30</v>
      </c>
      <c r="H139">
        <f t="shared" si="39"/>
        <v>0</v>
      </c>
      <c r="I139">
        <f t="shared" si="34"/>
        <v>0</v>
      </c>
      <c r="J139">
        <f t="shared" si="40"/>
        <v>78</v>
      </c>
      <c r="K139">
        <f t="shared" si="52"/>
        <v>0</v>
      </c>
      <c r="L139" s="6">
        <f t="shared" si="41"/>
        <v>-50948.417106676898</v>
      </c>
      <c r="M139" s="6">
        <f t="shared" ca="1" si="42"/>
        <v>9506.9494300819133</v>
      </c>
      <c r="N139" s="6">
        <f t="shared" ca="1" si="43"/>
        <v>199186.37638210104</v>
      </c>
      <c r="O139" s="6">
        <f t="shared" si="44"/>
        <v>1575816.892827834</v>
      </c>
      <c r="P139" s="6">
        <f t="shared" si="47"/>
        <v>0</v>
      </c>
      <c r="Q139" s="6">
        <f t="shared" si="48"/>
        <v>0</v>
      </c>
      <c r="R139" s="6">
        <f t="shared" si="49"/>
        <v>123861.98422409839</v>
      </c>
      <c r="S139" s="6">
        <f t="shared" ca="1" si="50"/>
        <v>1857423.7857574383</v>
      </c>
      <c r="T139" s="6"/>
      <c r="U139" s="14"/>
      <c r="W139" s="14"/>
    </row>
    <row r="140" spans="1:23" x14ac:dyDescent="0.25">
      <c r="A140" s="208">
        <v>45474</v>
      </c>
      <c r="B140">
        <f t="shared" si="45"/>
        <v>7</v>
      </c>
      <c r="C140">
        <f t="shared" si="46"/>
        <v>2024</v>
      </c>
      <c r="E140" s="7">
        <f t="shared" ca="1" si="51"/>
        <v>1.0799999999999998</v>
      </c>
      <c r="F140" s="7">
        <f t="shared" ca="1" si="51"/>
        <v>130.23999999999998</v>
      </c>
      <c r="G140">
        <f t="shared" si="38"/>
        <v>31</v>
      </c>
      <c r="H140">
        <f t="shared" si="39"/>
        <v>0</v>
      </c>
      <c r="I140">
        <f t="shared" si="34"/>
        <v>0</v>
      </c>
      <c r="J140">
        <f t="shared" si="40"/>
        <v>79</v>
      </c>
      <c r="K140">
        <f t="shared" si="52"/>
        <v>0</v>
      </c>
      <c r="L140" s="6">
        <f t="shared" si="41"/>
        <v>-50948.417106676898</v>
      </c>
      <c r="M140" s="6">
        <f t="shared" ca="1" si="42"/>
        <v>936.81618471610079</v>
      </c>
      <c r="N140" s="6">
        <f t="shared" ca="1" si="43"/>
        <v>371406.96455166698</v>
      </c>
      <c r="O140" s="6">
        <f t="shared" si="44"/>
        <v>1628344.1225887618</v>
      </c>
      <c r="P140" s="6">
        <f t="shared" si="47"/>
        <v>0</v>
      </c>
      <c r="Q140" s="6">
        <f t="shared" si="48"/>
        <v>0</v>
      </c>
      <c r="R140" s="6">
        <f t="shared" si="49"/>
        <v>125449.9583808176</v>
      </c>
      <c r="S140" s="6">
        <f t="shared" ca="1" si="50"/>
        <v>2075189.4445992857</v>
      </c>
      <c r="T140" s="6"/>
      <c r="U140" s="14"/>
      <c r="W140" s="14"/>
    </row>
    <row r="141" spans="1:23" x14ac:dyDescent="0.25">
      <c r="A141" s="208">
        <v>45505</v>
      </c>
      <c r="B141">
        <f t="shared" si="45"/>
        <v>8</v>
      </c>
      <c r="C141">
        <f t="shared" si="46"/>
        <v>2024</v>
      </c>
      <c r="E141" s="7">
        <f t="shared" ca="1" si="51"/>
        <v>2.57</v>
      </c>
      <c r="F141" s="7">
        <f t="shared" ca="1" si="51"/>
        <v>101.20500000000001</v>
      </c>
      <c r="G141">
        <f t="shared" si="38"/>
        <v>31</v>
      </c>
      <c r="H141">
        <f t="shared" si="39"/>
        <v>0</v>
      </c>
      <c r="I141">
        <f t="shared" si="34"/>
        <v>0</v>
      </c>
      <c r="J141">
        <f t="shared" si="40"/>
        <v>80</v>
      </c>
      <c r="K141">
        <f t="shared" si="52"/>
        <v>0</v>
      </c>
      <c r="L141" s="6">
        <f t="shared" si="41"/>
        <v>-50948.417106676898</v>
      </c>
      <c r="M141" s="6">
        <f t="shared" ca="1" si="42"/>
        <v>2229.2755506670178</v>
      </c>
      <c r="N141" s="6">
        <f t="shared" ca="1" si="43"/>
        <v>288607.50804247137</v>
      </c>
      <c r="O141" s="6">
        <f t="shared" si="44"/>
        <v>1628344.1225887618</v>
      </c>
      <c r="P141" s="6">
        <f t="shared" si="47"/>
        <v>0</v>
      </c>
      <c r="Q141" s="6">
        <f t="shared" si="48"/>
        <v>0</v>
      </c>
      <c r="R141" s="6">
        <f t="shared" si="49"/>
        <v>127037.93253753681</v>
      </c>
      <c r="S141" s="6">
        <f t="shared" ca="1" si="50"/>
        <v>1995270.4216127603</v>
      </c>
      <c r="T141" s="6"/>
      <c r="U141" s="14"/>
      <c r="W141" s="14"/>
    </row>
    <row r="142" spans="1:23" x14ac:dyDescent="0.25">
      <c r="A142" s="208">
        <v>45536</v>
      </c>
      <c r="B142">
        <f t="shared" si="45"/>
        <v>9</v>
      </c>
      <c r="C142">
        <f t="shared" si="46"/>
        <v>2024</v>
      </c>
      <c r="E142" s="7">
        <f t="shared" ca="1" si="51"/>
        <v>56.61999999999999</v>
      </c>
      <c r="F142" s="7">
        <f t="shared" ca="1" si="51"/>
        <v>20.560000000000002</v>
      </c>
      <c r="G142">
        <f t="shared" si="38"/>
        <v>30</v>
      </c>
      <c r="H142">
        <f t="shared" si="39"/>
        <v>0</v>
      </c>
      <c r="I142">
        <f t="shared" si="34"/>
        <v>0</v>
      </c>
      <c r="J142">
        <f t="shared" si="40"/>
        <v>81</v>
      </c>
      <c r="K142">
        <f t="shared" si="52"/>
        <v>0</v>
      </c>
      <c r="L142" s="6">
        <f t="shared" si="41"/>
        <v>-50948.417106676898</v>
      </c>
      <c r="M142" s="6">
        <f t="shared" ca="1" si="42"/>
        <v>49113.455906134841</v>
      </c>
      <c r="N142" s="6">
        <f t="shared" ca="1" si="43"/>
        <v>58631.197720994132</v>
      </c>
      <c r="O142" s="6">
        <f t="shared" si="44"/>
        <v>1575816.892827834</v>
      </c>
      <c r="P142" s="6">
        <f t="shared" si="47"/>
        <v>0</v>
      </c>
      <c r="Q142" s="6">
        <f t="shared" si="48"/>
        <v>0</v>
      </c>
      <c r="R142" s="6">
        <f t="shared" si="49"/>
        <v>128625.906694256</v>
      </c>
      <c r="S142" s="6">
        <f t="shared" ca="1" si="50"/>
        <v>1761239.036042542</v>
      </c>
      <c r="T142" s="6"/>
      <c r="U142" s="14"/>
      <c r="W142" s="14"/>
    </row>
    <row r="143" spans="1:23" x14ac:dyDescent="0.25">
      <c r="A143" s="208">
        <v>45566</v>
      </c>
      <c r="B143">
        <f t="shared" si="45"/>
        <v>10</v>
      </c>
      <c r="C143">
        <f t="shared" si="46"/>
        <v>2024</v>
      </c>
      <c r="E143" s="7">
        <f t="shared" ca="1" si="51"/>
        <v>272.00200000000001</v>
      </c>
      <c r="F143" s="7">
        <f t="shared" ca="1" si="51"/>
        <v>1.4</v>
      </c>
      <c r="G143">
        <f t="shared" si="38"/>
        <v>31</v>
      </c>
      <c r="H143">
        <f t="shared" si="39"/>
        <v>0</v>
      </c>
      <c r="I143">
        <f t="shared" si="34"/>
        <v>0</v>
      </c>
      <c r="J143">
        <f t="shared" si="40"/>
        <v>82</v>
      </c>
      <c r="K143">
        <f t="shared" si="52"/>
        <v>0</v>
      </c>
      <c r="L143" s="6">
        <f t="shared" si="41"/>
        <v>-50948.417106676898</v>
      </c>
      <c r="M143" s="6">
        <f t="shared" ca="1" si="42"/>
        <v>235940.62581032305</v>
      </c>
      <c r="N143" s="6">
        <f t="shared" ca="1" si="43"/>
        <v>3992.3967319743078</v>
      </c>
      <c r="O143" s="6">
        <f t="shared" si="44"/>
        <v>1628344.1225887618</v>
      </c>
      <c r="P143" s="6">
        <f t="shared" si="47"/>
        <v>0</v>
      </c>
      <c r="Q143" s="6">
        <f t="shared" si="48"/>
        <v>0</v>
      </c>
      <c r="R143" s="6">
        <f t="shared" si="49"/>
        <v>130213.88085097521</v>
      </c>
      <c r="S143" s="6">
        <f t="shared" ca="1" si="50"/>
        <v>1947542.6088753575</v>
      </c>
      <c r="T143" s="6"/>
      <c r="U143" s="14"/>
      <c r="W143" s="14"/>
    </row>
    <row r="144" spans="1:23" x14ac:dyDescent="0.25">
      <c r="A144" s="208">
        <v>45597</v>
      </c>
      <c r="B144">
        <f t="shared" si="45"/>
        <v>11</v>
      </c>
      <c r="C144">
        <f t="shared" si="46"/>
        <v>2024</v>
      </c>
      <c r="E144" s="7">
        <f t="shared" ca="1" si="51"/>
        <v>539.76</v>
      </c>
      <c r="F144" s="7">
        <f t="shared" ca="1" si="51"/>
        <v>0</v>
      </c>
      <c r="G144">
        <f t="shared" si="38"/>
        <v>30</v>
      </c>
      <c r="H144">
        <f t="shared" si="39"/>
        <v>0</v>
      </c>
      <c r="I144">
        <f t="shared" si="34"/>
        <v>0</v>
      </c>
      <c r="J144">
        <f t="shared" si="40"/>
        <v>83</v>
      </c>
      <c r="K144">
        <f t="shared" si="52"/>
        <v>0</v>
      </c>
      <c r="L144" s="6">
        <f t="shared" si="41"/>
        <v>-50948.417106676898</v>
      </c>
      <c r="M144" s="6">
        <f t="shared" ca="1" si="42"/>
        <v>468199.91098366911</v>
      </c>
      <c r="N144" s="6">
        <f t="shared" ca="1" si="43"/>
        <v>0</v>
      </c>
      <c r="O144" s="6">
        <f t="shared" si="44"/>
        <v>1575816.892827834</v>
      </c>
      <c r="P144" s="6">
        <f t="shared" si="47"/>
        <v>0</v>
      </c>
      <c r="Q144" s="6">
        <f t="shared" si="48"/>
        <v>0</v>
      </c>
      <c r="R144" s="6">
        <f t="shared" si="49"/>
        <v>131801.85500769442</v>
      </c>
      <c r="S144" s="6">
        <f t="shared" ca="1" si="50"/>
        <v>2124870.2417125208</v>
      </c>
      <c r="T144" s="6"/>
      <c r="U144" s="14"/>
      <c r="W144" s="14"/>
    </row>
    <row r="145" spans="1:23" x14ac:dyDescent="0.25">
      <c r="A145" s="208">
        <v>45627</v>
      </c>
      <c r="B145">
        <f t="shared" si="45"/>
        <v>12</v>
      </c>
      <c r="C145">
        <f t="shared" si="46"/>
        <v>2024</v>
      </c>
      <c r="E145" s="7">
        <f t="shared" ca="1" si="51"/>
        <v>820.75</v>
      </c>
      <c r="F145" s="7">
        <f t="shared" ca="1" si="51"/>
        <v>0</v>
      </c>
      <c r="G145">
        <f t="shared" si="38"/>
        <v>31</v>
      </c>
      <c r="H145">
        <f t="shared" si="39"/>
        <v>0</v>
      </c>
      <c r="I145">
        <f t="shared" si="34"/>
        <v>0</v>
      </c>
      <c r="J145">
        <f t="shared" si="40"/>
        <v>84</v>
      </c>
      <c r="K145">
        <f t="shared" si="52"/>
        <v>0</v>
      </c>
      <c r="L145" s="6">
        <f t="shared" si="41"/>
        <v>-50948.417106676898</v>
      </c>
      <c r="M145" s="6">
        <f t="shared" ca="1" si="42"/>
        <v>711936.92926457396</v>
      </c>
      <c r="N145" s="6">
        <f t="shared" ca="1" si="43"/>
        <v>0</v>
      </c>
      <c r="O145" s="6">
        <f t="shared" si="44"/>
        <v>1628344.1225887618</v>
      </c>
      <c r="P145" s="6">
        <f t="shared" si="47"/>
        <v>0</v>
      </c>
      <c r="Q145" s="6">
        <f t="shared" si="48"/>
        <v>0</v>
      </c>
      <c r="R145" s="6">
        <f t="shared" si="49"/>
        <v>133389.82916441365</v>
      </c>
      <c r="S145" s="6">
        <f t="shared" ca="1" si="50"/>
        <v>2422722.4639110728</v>
      </c>
      <c r="T145" s="6"/>
      <c r="U145" s="14"/>
      <c r="W145" s="14"/>
    </row>
    <row r="146" spans="1:23" x14ac:dyDescent="0.25">
      <c r="A146" s="17"/>
      <c r="T146" s="6"/>
      <c r="U146" s="14"/>
      <c r="W146" s="14"/>
    </row>
    <row r="147" spans="1:23" x14ac:dyDescent="0.25">
      <c r="A147" s="17"/>
      <c r="T147" s="6"/>
      <c r="U147" s="14"/>
      <c r="W147" s="14"/>
    </row>
    <row r="148" spans="1:23" x14ac:dyDescent="0.25">
      <c r="A148" s="17"/>
    </row>
    <row r="149" spans="1:23" x14ac:dyDescent="0.25">
      <c r="A149" s="17"/>
    </row>
    <row r="150" spans="1:23" x14ac:dyDescent="0.25">
      <c r="A150" s="17"/>
    </row>
    <row r="151" spans="1:23" x14ac:dyDescent="0.25">
      <c r="A151" s="17"/>
    </row>
    <row r="152" spans="1:23" x14ac:dyDescent="0.25">
      <c r="A152" s="17"/>
    </row>
    <row r="153" spans="1:23" x14ac:dyDescent="0.25">
      <c r="A153" s="17"/>
    </row>
    <row r="154" spans="1:23" x14ac:dyDescent="0.25">
      <c r="A154" s="17"/>
    </row>
    <row r="155" spans="1:23" x14ac:dyDescent="0.25">
      <c r="A155" s="17"/>
    </row>
    <row r="156" spans="1:23" x14ac:dyDescent="0.25">
      <c r="A156" s="17"/>
    </row>
    <row r="157" spans="1:23" x14ac:dyDescent="0.25">
      <c r="A157" s="17"/>
    </row>
    <row r="158" spans="1:23" x14ac:dyDescent="0.25">
      <c r="A158" s="17"/>
    </row>
    <row r="159" spans="1:23" x14ac:dyDescent="0.25">
      <c r="A159" s="17"/>
    </row>
    <row r="160" spans="1:23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3803-F07F-425A-BC70-7CA3CF8F4253}">
  <sheetPr codeName="Sheet3"/>
  <dimension ref="A1:W142"/>
  <sheetViews>
    <sheetView workbookViewId="0">
      <selection activeCell="K136" sqref="K136"/>
    </sheetView>
  </sheetViews>
  <sheetFormatPr defaultRowHeight="15" x14ac:dyDescent="0.25"/>
  <cols>
    <col min="1" max="1" width="15" customWidth="1"/>
    <col min="3" max="3" width="12.5703125" customWidth="1"/>
    <col min="4" max="4" width="12.42578125" customWidth="1"/>
    <col min="5" max="5" width="13.42578125" bestFit="1" customWidth="1"/>
    <col min="6" max="6" width="13.28515625" bestFit="1" customWidth="1"/>
    <col min="7" max="9" width="9.28515625" bestFit="1" customWidth="1"/>
    <col min="11" max="11" width="11.5703125" bestFit="1" customWidth="1"/>
    <col min="14" max="16" width="11.5703125" bestFit="1" customWidth="1"/>
    <col min="17" max="17" width="13.28515625" bestFit="1" customWidth="1"/>
    <col min="18" max="19" width="12.28515625" customWidth="1"/>
    <col min="21" max="21" width="11.42578125" customWidth="1"/>
  </cols>
  <sheetData>
    <row r="1" spans="1:21" x14ac:dyDescent="0.25">
      <c r="F1" t="s">
        <v>297</v>
      </c>
      <c r="Q1" t="s">
        <v>298</v>
      </c>
    </row>
    <row r="2" spans="1:21" x14ac:dyDescent="0.25">
      <c r="C2" t="s">
        <v>3</v>
      </c>
      <c r="D2" t="s">
        <v>2</v>
      </c>
      <c r="E2" t="s">
        <v>4</v>
      </c>
      <c r="F2" t="s">
        <v>33</v>
      </c>
      <c r="G2" t="s">
        <v>47</v>
      </c>
      <c r="H2" t="s">
        <v>48</v>
      </c>
      <c r="I2" t="s">
        <v>46</v>
      </c>
      <c r="K2" t="s">
        <v>305</v>
      </c>
      <c r="O2" t="str">
        <f>C2</f>
        <v>Residential</v>
      </c>
      <c r="P2" t="str">
        <f>D2</f>
        <v>GS&lt;50</v>
      </c>
      <c r="Q2" t="str">
        <f>E2</f>
        <v>GS&gt;50</v>
      </c>
      <c r="R2" t="str">
        <f>H2</f>
        <v>St. Light</v>
      </c>
      <c r="S2" t="str">
        <f>I2</f>
        <v>USL</v>
      </c>
      <c r="U2" t="s">
        <v>304</v>
      </c>
    </row>
    <row r="3" spans="1:21" x14ac:dyDescent="0.25">
      <c r="A3">
        <v>2011</v>
      </c>
      <c r="B3">
        <v>2011</v>
      </c>
      <c r="C3" s="6">
        <v>1035554.6412011277</v>
      </c>
      <c r="D3" s="6">
        <v>472561.76366966759</v>
      </c>
      <c r="E3" s="6">
        <v>515133.11048510333</v>
      </c>
      <c r="F3" s="6">
        <v>182325.41612437973</v>
      </c>
      <c r="G3" s="6"/>
      <c r="H3" s="6"/>
      <c r="I3" s="6"/>
      <c r="K3" s="16">
        <f>SUM(E3:I3)</f>
        <v>697458.52660948306</v>
      </c>
      <c r="M3">
        <f t="shared" ref="M3:M16" si="0">A3</f>
        <v>2011</v>
      </c>
      <c r="N3">
        <f t="shared" ref="N3:N16" si="1">B3</f>
        <v>2011</v>
      </c>
      <c r="O3" s="6">
        <v>75581.862750937245</v>
      </c>
      <c r="P3" s="6">
        <v>4252.0591030512933</v>
      </c>
      <c r="Q3" s="6">
        <v>298.55256195104056</v>
      </c>
      <c r="R3" s="6">
        <v>0</v>
      </c>
      <c r="S3" s="6">
        <v>0</v>
      </c>
      <c r="U3" s="16">
        <f>SUM(O3:S3)</f>
        <v>80132.474415939578</v>
      </c>
    </row>
    <row r="4" spans="1:21" x14ac:dyDescent="0.25">
      <c r="A4">
        <v>2011</v>
      </c>
      <c r="B4">
        <v>2012</v>
      </c>
      <c r="C4" s="6">
        <v>1035554.6412011277</v>
      </c>
      <c r="D4" s="6">
        <v>472561.76366966759</v>
      </c>
      <c r="E4" s="6">
        <v>515133.11048510333</v>
      </c>
      <c r="F4" s="6">
        <v>182325.41612437973</v>
      </c>
      <c r="G4" s="6"/>
      <c r="H4" s="6"/>
      <c r="I4" s="6"/>
      <c r="K4" s="16">
        <f t="shared" ref="K4:K66" si="2">SUM(E4:I4)</f>
        <v>697458.52660948306</v>
      </c>
      <c r="M4">
        <f t="shared" si="0"/>
        <v>2011</v>
      </c>
      <c r="N4">
        <f t="shared" si="1"/>
        <v>2012</v>
      </c>
      <c r="O4" s="6">
        <v>75581.862750937245</v>
      </c>
      <c r="P4" s="6">
        <v>4252.0591030512933</v>
      </c>
      <c r="Q4" s="6">
        <v>298.55256195104056</v>
      </c>
      <c r="R4" s="6"/>
      <c r="S4" s="6"/>
      <c r="U4" s="16">
        <f t="shared" ref="U4:U66" si="3">SUM(O4:S4)</f>
        <v>80132.474415939578</v>
      </c>
    </row>
    <row r="5" spans="1:21" x14ac:dyDescent="0.25">
      <c r="A5">
        <v>2011</v>
      </c>
      <c r="B5">
        <v>2013</v>
      </c>
      <c r="C5" s="6">
        <v>1035554.6412011277</v>
      </c>
      <c r="D5" s="6">
        <v>472561.76366966759</v>
      </c>
      <c r="E5" s="6">
        <v>515133.11048510333</v>
      </c>
      <c r="F5" s="6">
        <v>182325.41612437973</v>
      </c>
      <c r="G5" s="6"/>
      <c r="H5" s="6"/>
      <c r="I5" s="6"/>
      <c r="K5" s="16">
        <f t="shared" si="2"/>
        <v>697458.52660948306</v>
      </c>
      <c r="M5">
        <f t="shared" si="0"/>
        <v>2011</v>
      </c>
      <c r="N5">
        <f t="shared" si="1"/>
        <v>2013</v>
      </c>
      <c r="O5" s="6">
        <v>75581.862750937245</v>
      </c>
      <c r="P5" s="6">
        <v>4252.0591030512933</v>
      </c>
      <c r="Q5" s="6">
        <v>298.55256195104056</v>
      </c>
      <c r="R5" s="6"/>
      <c r="S5" s="6"/>
      <c r="U5" s="16">
        <f t="shared" si="3"/>
        <v>80132.474415939578</v>
      </c>
    </row>
    <row r="6" spans="1:21" x14ac:dyDescent="0.25">
      <c r="A6">
        <v>2011</v>
      </c>
      <c r="B6">
        <v>2014</v>
      </c>
      <c r="C6" s="6">
        <v>1033867.6439881499</v>
      </c>
      <c r="D6" s="6">
        <v>347790.19204383815</v>
      </c>
      <c r="E6" s="6">
        <v>515133.11048510333</v>
      </c>
      <c r="F6" s="6">
        <v>182325.41612437973</v>
      </c>
      <c r="G6" s="6"/>
      <c r="H6" s="6"/>
      <c r="I6" s="6"/>
      <c r="K6" s="16">
        <f t="shared" si="2"/>
        <v>697458.52660948306</v>
      </c>
      <c r="M6">
        <f t="shared" si="0"/>
        <v>2011</v>
      </c>
      <c r="N6">
        <f t="shared" si="1"/>
        <v>2014</v>
      </c>
      <c r="O6" s="6">
        <v>75404.207837897571</v>
      </c>
      <c r="P6" s="6">
        <v>4252.0591030512933</v>
      </c>
      <c r="Q6" s="6">
        <v>298.55256195104056</v>
      </c>
      <c r="R6" s="6"/>
      <c r="S6" s="6"/>
      <c r="U6" s="16">
        <f t="shared" si="3"/>
        <v>79954.819502899903</v>
      </c>
    </row>
    <row r="7" spans="1:21" x14ac:dyDescent="0.25">
      <c r="A7">
        <v>2011</v>
      </c>
      <c r="B7">
        <v>2015</v>
      </c>
      <c r="C7" s="6">
        <v>907836.44060751481</v>
      </c>
      <c r="D7" s="6">
        <v>347790.19204383815</v>
      </c>
      <c r="E7" s="6">
        <v>511466.98862810328</v>
      </c>
      <c r="F7" s="6">
        <v>182325.41612437973</v>
      </c>
      <c r="G7" s="6"/>
      <c r="H7" s="6"/>
      <c r="I7" s="6"/>
      <c r="K7" s="16">
        <f t="shared" si="2"/>
        <v>693792.40475248301</v>
      </c>
      <c r="M7">
        <f t="shared" si="0"/>
        <v>2011</v>
      </c>
      <c r="N7">
        <f t="shared" si="1"/>
        <v>2015</v>
      </c>
      <c r="O7" s="6">
        <v>67181.266633694191</v>
      </c>
      <c r="P7" s="6">
        <v>4252.0591030512933</v>
      </c>
      <c r="Q7" s="6">
        <v>298.55256195104056</v>
      </c>
      <c r="R7" s="6"/>
      <c r="S7" s="6"/>
      <c r="U7" s="16">
        <f t="shared" si="3"/>
        <v>71731.878298696523</v>
      </c>
    </row>
    <row r="8" spans="1:21" x14ac:dyDescent="0.25">
      <c r="A8">
        <v>2011</v>
      </c>
      <c r="B8">
        <v>2016</v>
      </c>
      <c r="C8" s="6">
        <v>647453.0720765806</v>
      </c>
      <c r="D8" s="6">
        <v>347790.19204383815</v>
      </c>
      <c r="E8" s="6">
        <v>435938.22524041403</v>
      </c>
      <c r="F8" s="6">
        <v>182325.41612437973</v>
      </c>
      <c r="G8" s="6"/>
      <c r="H8" s="6"/>
      <c r="I8" s="6"/>
      <c r="K8" s="16">
        <f t="shared" si="2"/>
        <v>618263.64136479376</v>
      </c>
      <c r="M8">
        <f t="shared" si="0"/>
        <v>2011</v>
      </c>
      <c r="N8">
        <f t="shared" si="1"/>
        <v>2016</v>
      </c>
      <c r="O8" s="6">
        <v>48778.583870373419</v>
      </c>
      <c r="P8" s="6">
        <v>4252.0591030512933</v>
      </c>
      <c r="Q8" s="6">
        <v>298.55256195104056</v>
      </c>
      <c r="R8" s="6"/>
      <c r="S8" s="6"/>
      <c r="U8" s="16">
        <f t="shared" si="3"/>
        <v>53329.195535375751</v>
      </c>
    </row>
    <row r="9" spans="1:21" x14ac:dyDescent="0.25">
      <c r="A9">
        <v>2011</v>
      </c>
      <c r="B9">
        <v>2017</v>
      </c>
      <c r="C9" s="6">
        <v>557255.83361788443</v>
      </c>
      <c r="D9" s="6">
        <v>218380.62287981002</v>
      </c>
      <c r="E9" s="6">
        <v>435938.22524041403</v>
      </c>
      <c r="F9" s="6">
        <v>182325.41612437973</v>
      </c>
      <c r="G9" s="6"/>
      <c r="H9" s="6"/>
      <c r="I9" s="6"/>
      <c r="K9" s="16">
        <f t="shared" si="2"/>
        <v>618263.64136479376</v>
      </c>
      <c r="M9">
        <f t="shared" si="0"/>
        <v>2011</v>
      </c>
      <c r="N9">
        <f t="shared" si="1"/>
        <v>2017</v>
      </c>
      <c r="O9" s="6">
        <v>38577.72947459219</v>
      </c>
      <c r="P9" s="6">
        <v>528.55651977700734</v>
      </c>
      <c r="Q9" s="6">
        <v>298.55256195104056</v>
      </c>
      <c r="R9" s="6"/>
      <c r="S9" s="6"/>
      <c r="U9" s="16">
        <f t="shared" si="3"/>
        <v>39404.838556320232</v>
      </c>
    </row>
    <row r="10" spans="1:21" x14ac:dyDescent="0.25">
      <c r="A10">
        <v>2011</v>
      </c>
      <c r="B10">
        <v>2018</v>
      </c>
      <c r="C10" s="6">
        <v>555987.35245210305</v>
      </c>
      <c r="D10" s="6">
        <v>218380.62287981002</v>
      </c>
      <c r="E10" s="6">
        <v>435938.22524041403</v>
      </c>
      <c r="F10" s="6">
        <v>182325.41612437973</v>
      </c>
      <c r="G10" s="6"/>
      <c r="H10" s="6"/>
      <c r="I10" s="6"/>
      <c r="K10" s="16">
        <f t="shared" si="2"/>
        <v>618263.64136479376</v>
      </c>
      <c r="M10">
        <f t="shared" si="0"/>
        <v>2011</v>
      </c>
      <c r="N10">
        <f t="shared" si="1"/>
        <v>2018</v>
      </c>
      <c r="O10" s="6">
        <v>38434.131929332725</v>
      </c>
      <c r="P10" s="6">
        <v>528.55651977700734</v>
      </c>
      <c r="Q10" s="6">
        <v>298.55256195104056</v>
      </c>
      <c r="R10" s="6"/>
      <c r="S10" s="6"/>
      <c r="U10" s="16">
        <f t="shared" si="3"/>
        <v>39261.241011060767</v>
      </c>
    </row>
    <row r="11" spans="1:21" x14ac:dyDescent="0.25">
      <c r="A11">
        <v>2011</v>
      </c>
      <c r="B11">
        <v>2019</v>
      </c>
      <c r="C11" s="6">
        <v>630387.74710719788</v>
      </c>
      <c r="D11" s="6">
        <v>208197.6513285359</v>
      </c>
      <c r="E11" s="6">
        <v>415906.63713283575</v>
      </c>
      <c r="F11" s="6">
        <v>178108.79915447571</v>
      </c>
      <c r="G11" s="6"/>
      <c r="H11" s="6"/>
      <c r="I11" s="6"/>
      <c r="K11" s="16">
        <f t="shared" si="2"/>
        <v>594015.43628731149</v>
      </c>
      <c r="M11">
        <f t="shared" si="0"/>
        <v>2011</v>
      </c>
      <c r="N11">
        <f t="shared" si="1"/>
        <v>2019</v>
      </c>
      <c r="O11" s="6">
        <v>46752.570945720676</v>
      </c>
      <c r="P11" s="6">
        <v>528.55651977700734</v>
      </c>
      <c r="Q11" s="6">
        <v>298.55256195104056</v>
      </c>
      <c r="R11" s="6"/>
      <c r="S11" s="6"/>
      <c r="U11" s="16">
        <f t="shared" si="3"/>
        <v>47579.680027448718</v>
      </c>
    </row>
    <row r="12" spans="1:21" x14ac:dyDescent="0.25">
      <c r="A12">
        <v>2011</v>
      </c>
      <c r="B12">
        <v>2020</v>
      </c>
      <c r="C12" s="6">
        <v>398917.53118507471</v>
      </c>
      <c r="D12" s="6">
        <v>208197.6513285359</v>
      </c>
      <c r="E12" s="6">
        <v>415906.63713283575</v>
      </c>
      <c r="F12" s="6">
        <v>178108.79915447571</v>
      </c>
      <c r="G12" s="6"/>
      <c r="H12" s="6"/>
      <c r="I12" s="6"/>
      <c r="K12" s="16">
        <f t="shared" si="2"/>
        <v>594015.43628731149</v>
      </c>
      <c r="M12">
        <f t="shared" si="0"/>
        <v>2011</v>
      </c>
      <c r="N12">
        <f t="shared" si="1"/>
        <v>2020</v>
      </c>
      <c r="O12" s="6">
        <v>20861.31000602002</v>
      </c>
      <c r="P12" s="6">
        <v>528.55651977700734</v>
      </c>
      <c r="Q12" s="6">
        <v>298.55256195104056</v>
      </c>
      <c r="R12" s="6"/>
      <c r="S12" s="6"/>
      <c r="U12" s="16">
        <f t="shared" si="3"/>
        <v>21688.419087748069</v>
      </c>
    </row>
    <row r="13" spans="1:21" x14ac:dyDescent="0.25">
      <c r="A13">
        <v>2011</v>
      </c>
      <c r="B13">
        <v>2021</v>
      </c>
      <c r="C13" s="6">
        <v>321396.98273337528</v>
      </c>
      <c r="D13" s="6">
        <v>32938.374200286176</v>
      </c>
      <c r="E13" s="6">
        <v>88043.141941446593</v>
      </c>
      <c r="F13" s="6">
        <v>0</v>
      </c>
      <c r="G13" s="6"/>
      <c r="H13" s="6"/>
      <c r="I13" s="6"/>
      <c r="K13" s="16">
        <f t="shared" si="2"/>
        <v>88043.141941446593</v>
      </c>
      <c r="M13">
        <f t="shared" si="0"/>
        <v>2011</v>
      </c>
      <c r="N13">
        <f t="shared" si="1"/>
        <v>2021</v>
      </c>
      <c r="O13" s="6">
        <v>12175.749406158291</v>
      </c>
      <c r="P13" s="6">
        <v>528.55651977700734</v>
      </c>
      <c r="Q13" s="6">
        <v>298.55256195104056</v>
      </c>
      <c r="R13" s="6"/>
      <c r="S13" s="6"/>
      <c r="U13" s="16">
        <f t="shared" si="3"/>
        <v>13002.858487886338</v>
      </c>
    </row>
    <row r="14" spans="1:21" x14ac:dyDescent="0.25">
      <c r="A14">
        <v>2011</v>
      </c>
      <c r="B14">
        <v>2022</v>
      </c>
      <c r="C14" s="6">
        <v>314730.91724279948</v>
      </c>
      <c r="D14" s="6">
        <v>32938.374200286176</v>
      </c>
      <c r="E14" s="6">
        <v>88043.141941446593</v>
      </c>
      <c r="F14" s="6">
        <v>0</v>
      </c>
      <c r="G14" s="6"/>
      <c r="H14" s="6"/>
      <c r="I14" s="6"/>
      <c r="K14" s="16">
        <f t="shared" si="2"/>
        <v>88043.141941446593</v>
      </c>
      <c r="M14">
        <f t="shared" si="0"/>
        <v>2011</v>
      </c>
      <c r="N14">
        <f t="shared" si="1"/>
        <v>2022</v>
      </c>
      <c r="O14" s="6">
        <v>11490.322902554488</v>
      </c>
      <c r="P14" s="6">
        <v>528.55651977700734</v>
      </c>
      <c r="Q14" s="6">
        <v>298.55256195104056</v>
      </c>
      <c r="R14" s="6"/>
      <c r="S14" s="6"/>
      <c r="U14" s="16">
        <f t="shared" si="3"/>
        <v>12317.431984282535</v>
      </c>
    </row>
    <row r="15" spans="1:21" x14ac:dyDescent="0.25">
      <c r="A15">
        <v>2011</v>
      </c>
      <c r="B15">
        <v>2023</v>
      </c>
      <c r="C15" s="6">
        <v>314730.91724279948</v>
      </c>
      <c r="D15" s="6">
        <v>0</v>
      </c>
      <c r="E15" s="6">
        <v>88043.141941446593</v>
      </c>
      <c r="F15" s="6">
        <v>0</v>
      </c>
      <c r="G15" s="6"/>
      <c r="H15" s="6"/>
      <c r="I15" s="6"/>
      <c r="K15" s="16">
        <f t="shared" si="2"/>
        <v>88043.141941446593</v>
      </c>
      <c r="M15">
        <f t="shared" si="0"/>
        <v>2011</v>
      </c>
      <c r="N15">
        <f t="shared" si="1"/>
        <v>2023</v>
      </c>
      <c r="O15" s="6">
        <v>11490.322902554488</v>
      </c>
      <c r="P15" s="6">
        <v>0</v>
      </c>
      <c r="Q15" s="6">
        <v>298.55256195104056</v>
      </c>
      <c r="R15" s="6"/>
      <c r="S15" s="6"/>
      <c r="U15" s="16">
        <f t="shared" si="3"/>
        <v>11788.875464505529</v>
      </c>
    </row>
    <row r="16" spans="1:21" x14ac:dyDescent="0.25">
      <c r="A16">
        <v>2011</v>
      </c>
      <c r="B16">
        <v>2024</v>
      </c>
      <c r="C16" s="6">
        <v>307977.41998665192</v>
      </c>
      <c r="D16" s="6">
        <v>0</v>
      </c>
      <c r="E16" s="6">
        <v>2726.5629938465586</v>
      </c>
      <c r="F16" s="6">
        <v>0</v>
      </c>
      <c r="G16" s="6"/>
      <c r="H16" s="6"/>
      <c r="I16" s="6"/>
      <c r="K16" s="16">
        <f t="shared" si="2"/>
        <v>2726.5629938465586</v>
      </c>
      <c r="M16">
        <f t="shared" si="0"/>
        <v>2011</v>
      </c>
      <c r="N16">
        <f t="shared" si="1"/>
        <v>2024</v>
      </c>
      <c r="O16" s="6">
        <v>10727.739358128134</v>
      </c>
      <c r="P16" s="6">
        <v>0</v>
      </c>
      <c r="Q16" s="6">
        <v>298.55256195104056</v>
      </c>
      <c r="R16" s="6"/>
      <c r="S16" s="6"/>
      <c r="U16" s="16">
        <f t="shared" si="3"/>
        <v>11026.291920079175</v>
      </c>
    </row>
    <row r="17" spans="1:21" x14ac:dyDescent="0.25">
      <c r="C17" s="6"/>
      <c r="D17" s="6"/>
      <c r="E17" s="6"/>
      <c r="F17" s="6"/>
      <c r="G17" s="6"/>
      <c r="H17" s="6"/>
      <c r="I17" s="6"/>
      <c r="K17" s="16"/>
      <c r="O17" s="6"/>
      <c r="P17" s="6"/>
      <c r="Q17" s="6"/>
      <c r="R17" s="6"/>
      <c r="S17" s="6"/>
      <c r="U17" s="16"/>
    </row>
    <row r="18" spans="1:21" x14ac:dyDescent="0.25">
      <c r="A18">
        <v>2012</v>
      </c>
      <c r="B18">
        <v>2012</v>
      </c>
      <c r="C18" s="6">
        <v>591206.56488828838</v>
      </c>
      <c r="D18" s="6">
        <v>1200011.1238237137</v>
      </c>
      <c r="E18" s="6">
        <v>1006043.2412392393</v>
      </c>
      <c r="F18" s="6"/>
      <c r="G18" s="6"/>
      <c r="H18" s="6"/>
      <c r="I18" s="6"/>
      <c r="K18" s="16">
        <f t="shared" si="2"/>
        <v>1006043.2412392393</v>
      </c>
      <c r="M18">
        <f t="shared" ref="M18:M30" si="4">A18</f>
        <v>2012</v>
      </c>
      <c r="N18">
        <f t="shared" ref="N18:N30" si="5">B18</f>
        <v>2012</v>
      </c>
      <c r="O18" s="6">
        <v>48249.965662476548</v>
      </c>
      <c r="P18" s="6">
        <v>46107.310334642847</v>
      </c>
      <c r="Q18" s="6">
        <v>37052.329342785451</v>
      </c>
      <c r="R18" s="6"/>
      <c r="S18" s="6"/>
      <c r="U18" s="16">
        <f t="shared" si="3"/>
        <v>131409.60533990484</v>
      </c>
    </row>
    <row r="19" spans="1:21" x14ac:dyDescent="0.25">
      <c r="A19">
        <v>2012</v>
      </c>
      <c r="B19">
        <v>2013</v>
      </c>
      <c r="C19" s="6">
        <v>591279.09066142852</v>
      </c>
      <c r="D19" s="6">
        <v>1247655.9638237159</v>
      </c>
      <c r="E19" s="6">
        <v>1006043.2412392393</v>
      </c>
      <c r="F19" s="6"/>
      <c r="G19" s="6"/>
      <c r="H19" s="6"/>
      <c r="I19" s="6"/>
      <c r="K19" s="16">
        <f t="shared" si="2"/>
        <v>1006043.2412392393</v>
      </c>
      <c r="M19">
        <f t="shared" si="4"/>
        <v>2012</v>
      </c>
      <c r="N19">
        <f t="shared" si="5"/>
        <v>2013</v>
      </c>
      <c r="O19" s="6">
        <v>48249.965662476548</v>
      </c>
      <c r="P19" s="6">
        <v>46107.31033464284</v>
      </c>
      <c r="Q19" s="6">
        <v>37052.329342785451</v>
      </c>
      <c r="R19" s="6"/>
      <c r="S19" s="6"/>
      <c r="U19" s="16">
        <f t="shared" si="3"/>
        <v>131409.60533990484</v>
      </c>
    </row>
    <row r="20" spans="1:21" x14ac:dyDescent="0.25">
      <c r="A20">
        <v>2012</v>
      </c>
      <c r="B20">
        <v>2014</v>
      </c>
      <c r="C20" s="6">
        <v>591279.09066142852</v>
      </c>
      <c r="D20" s="6">
        <v>1245063.6410229395</v>
      </c>
      <c r="E20" s="6">
        <v>1004810.9809904377</v>
      </c>
      <c r="F20" s="6"/>
      <c r="G20" s="6"/>
      <c r="H20" s="6"/>
      <c r="I20" s="6"/>
      <c r="K20" s="16">
        <f t="shared" si="2"/>
        <v>1004810.9809904377</v>
      </c>
      <c r="M20">
        <f t="shared" si="4"/>
        <v>2012</v>
      </c>
      <c r="N20">
        <f t="shared" si="5"/>
        <v>2014</v>
      </c>
      <c r="O20" s="6">
        <v>48249.965662476548</v>
      </c>
      <c r="P20" s="6">
        <v>46107.31033464284</v>
      </c>
      <c r="Q20" s="6">
        <v>37052.329342785451</v>
      </c>
      <c r="R20" s="6"/>
      <c r="S20" s="6"/>
      <c r="U20" s="16">
        <f t="shared" si="3"/>
        <v>131409.60533990484</v>
      </c>
    </row>
    <row r="21" spans="1:21" x14ac:dyDescent="0.25">
      <c r="A21">
        <v>2012</v>
      </c>
      <c r="B21">
        <v>2015</v>
      </c>
      <c r="C21" s="6">
        <v>591159.99365232012</v>
      </c>
      <c r="D21" s="6">
        <v>1070439.7152961632</v>
      </c>
      <c r="E21" s="6">
        <v>991726.34811342915</v>
      </c>
      <c r="F21" s="6"/>
      <c r="G21" s="6"/>
      <c r="H21" s="6"/>
      <c r="I21" s="6"/>
      <c r="K21" s="16">
        <f t="shared" si="2"/>
        <v>991726.34811342915</v>
      </c>
      <c r="M21">
        <f t="shared" si="4"/>
        <v>2012</v>
      </c>
      <c r="N21">
        <f t="shared" si="5"/>
        <v>2015</v>
      </c>
      <c r="O21" s="6">
        <v>48145.600062541169</v>
      </c>
      <c r="P21" s="6">
        <v>28045.073522827242</v>
      </c>
      <c r="Q21" s="6">
        <v>37052.329342785451</v>
      </c>
      <c r="R21" s="6"/>
      <c r="S21" s="6"/>
      <c r="U21" s="16">
        <f t="shared" si="3"/>
        <v>113243.00292815386</v>
      </c>
    </row>
    <row r="22" spans="1:21" x14ac:dyDescent="0.25">
      <c r="A22">
        <v>2012</v>
      </c>
      <c r="B22">
        <v>2016</v>
      </c>
      <c r="C22" s="6">
        <v>488850.07801247819</v>
      </c>
      <c r="D22" s="6">
        <v>1070439.7152961632</v>
      </c>
      <c r="E22" s="6">
        <v>891021.33026317693</v>
      </c>
      <c r="F22" s="6"/>
      <c r="G22" s="6"/>
      <c r="H22" s="6"/>
      <c r="I22" s="6"/>
      <c r="K22" s="16">
        <f t="shared" si="2"/>
        <v>891021.33026317693</v>
      </c>
      <c r="M22">
        <f t="shared" si="4"/>
        <v>2012</v>
      </c>
      <c r="N22">
        <f t="shared" si="5"/>
        <v>2016</v>
      </c>
      <c r="O22" s="6">
        <v>42592.271597205152</v>
      </c>
      <c r="P22" s="6">
        <v>27989.049987309725</v>
      </c>
      <c r="Q22" s="6">
        <v>37052.329342785451</v>
      </c>
      <c r="R22" s="6"/>
      <c r="S22" s="6"/>
      <c r="U22" s="16">
        <f t="shared" si="3"/>
        <v>107633.65092730033</v>
      </c>
    </row>
    <row r="23" spans="1:21" x14ac:dyDescent="0.25">
      <c r="A23">
        <v>2012</v>
      </c>
      <c r="B23">
        <v>2017</v>
      </c>
      <c r="C23" s="6">
        <v>342433.48789527279</v>
      </c>
      <c r="D23" s="6">
        <v>712980.24261092802</v>
      </c>
      <c r="E23" s="6">
        <v>793056.85095806047</v>
      </c>
      <c r="F23" s="6"/>
      <c r="G23" s="6"/>
      <c r="H23" s="6"/>
      <c r="I23" s="6"/>
      <c r="K23" s="16">
        <f t="shared" si="2"/>
        <v>793056.85095806047</v>
      </c>
      <c r="M23">
        <f t="shared" si="4"/>
        <v>2012</v>
      </c>
      <c r="N23">
        <f t="shared" si="5"/>
        <v>2017</v>
      </c>
      <c r="O23" s="6">
        <v>28801.171122606</v>
      </c>
      <c r="P23" s="6">
        <v>10862.43539840435</v>
      </c>
      <c r="Q23" s="6">
        <v>21139.133119083588</v>
      </c>
      <c r="R23" s="6"/>
      <c r="S23" s="6"/>
      <c r="U23" s="16">
        <f t="shared" si="3"/>
        <v>60802.739640093932</v>
      </c>
    </row>
    <row r="24" spans="1:21" x14ac:dyDescent="0.25">
      <c r="A24">
        <v>2012</v>
      </c>
      <c r="B24">
        <v>2018</v>
      </c>
      <c r="C24" s="6">
        <v>281686.4032988752</v>
      </c>
      <c r="D24" s="6">
        <v>705621.12766981311</v>
      </c>
      <c r="E24" s="6">
        <v>778366.74589294172</v>
      </c>
      <c r="F24" s="6"/>
      <c r="G24" s="6"/>
      <c r="H24" s="6"/>
      <c r="I24" s="6"/>
      <c r="K24" s="16">
        <f t="shared" si="2"/>
        <v>778366.74589294172</v>
      </c>
      <c r="M24">
        <f t="shared" si="4"/>
        <v>2012</v>
      </c>
      <c r="N24">
        <f t="shared" si="5"/>
        <v>2018</v>
      </c>
      <c r="O24" s="6">
        <v>21924.338840796991</v>
      </c>
      <c r="P24" s="6">
        <v>10862.43539840435</v>
      </c>
      <c r="Q24" s="6">
        <v>20452.052817465097</v>
      </c>
      <c r="R24" s="6"/>
      <c r="S24" s="6"/>
      <c r="U24" s="16">
        <f t="shared" si="3"/>
        <v>53238.827056666436</v>
      </c>
    </row>
    <row r="25" spans="1:21" x14ac:dyDescent="0.25">
      <c r="A25">
        <v>2012</v>
      </c>
      <c r="B25">
        <v>2019</v>
      </c>
      <c r="C25" s="6">
        <v>281412.58501294744</v>
      </c>
      <c r="D25" s="6">
        <v>705621.12766981311</v>
      </c>
      <c r="E25" s="6">
        <v>778366.74589294172</v>
      </c>
      <c r="F25" s="6"/>
      <c r="G25" s="6"/>
      <c r="H25" s="6"/>
      <c r="I25" s="6"/>
      <c r="K25" s="16">
        <f t="shared" si="2"/>
        <v>778366.74589294172</v>
      </c>
      <c r="M25">
        <f t="shared" si="4"/>
        <v>2012</v>
      </c>
      <c r="N25">
        <f t="shared" si="5"/>
        <v>2019</v>
      </c>
      <c r="O25" s="6">
        <v>21893.341428484477</v>
      </c>
      <c r="P25" s="6">
        <v>10862.43539840435</v>
      </c>
      <c r="Q25" s="6">
        <v>20452.052817465097</v>
      </c>
      <c r="R25" s="6"/>
      <c r="S25" s="6"/>
      <c r="U25" s="16">
        <f t="shared" si="3"/>
        <v>53207.829644353922</v>
      </c>
    </row>
    <row r="26" spans="1:21" x14ac:dyDescent="0.25">
      <c r="A26">
        <v>2012</v>
      </c>
      <c r="B26">
        <v>2020</v>
      </c>
      <c r="C26" s="6">
        <v>281412.58501294744</v>
      </c>
      <c r="D26" s="6">
        <v>695027.92668729508</v>
      </c>
      <c r="E26" s="6">
        <v>757220.82866589923</v>
      </c>
      <c r="F26" s="6"/>
      <c r="G26" s="6"/>
      <c r="H26" s="6"/>
      <c r="I26" s="6"/>
      <c r="K26" s="16">
        <f t="shared" si="2"/>
        <v>757220.82866589923</v>
      </c>
      <c r="M26">
        <f t="shared" si="4"/>
        <v>2012</v>
      </c>
      <c r="N26">
        <f t="shared" si="5"/>
        <v>2020</v>
      </c>
      <c r="O26" s="6">
        <v>21893.341428484477</v>
      </c>
      <c r="P26" s="6">
        <v>10862.43539840435</v>
      </c>
      <c r="Q26" s="6">
        <v>20452.052817465097</v>
      </c>
      <c r="R26" s="6"/>
      <c r="S26" s="6"/>
      <c r="U26" s="16">
        <f t="shared" si="3"/>
        <v>53207.829644353922</v>
      </c>
    </row>
    <row r="27" spans="1:21" x14ac:dyDescent="0.25">
      <c r="A27">
        <v>2012</v>
      </c>
      <c r="B27">
        <v>2021</v>
      </c>
      <c r="C27" s="6">
        <v>224115.97525546534</v>
      </c>
      <c r="D27" s="6">
        <v>630961.98966892774</v>
      </c>
      <c r="E27" s="6">
        <v>629333.79966502963</v>
      </c>
      <c r="F27" s="6"/>
      <c r="G27" s="6"/>
      <c r="H27" s="6"/>
      <c r="I27" s="6"/>
      <c r="K27" s="16">
        <f t="shared" si="2"/>
        <v>629333.79966502963</v>
      </c>
      <c r="M27">
        <f t="shared" si="4"/>
        <v>2012</v>
      </c>
      <c r="N27">
        <f t="shared" si="5"/>
        <v>2021</v>
      </c>
      <c r="O27" s="6">
        <v>15407.117797567516</v>
      </c>
      <c r="P27" s="6">
        <v>10862.43539840435</v>
      </c>
      <c r="Q27" s="6">
        <v>11186.858951635735</v>
      </c>
      <c r="R27" s="6"/>
      <c r="S27" s="6"/>
      <c r="U27" s="16">
        <f t="shared" si="3"/>
        <v>37456.412147607596</v>
      </c>
    </row>
    <row r="28" spans="1:21" x14ac:dyDescent="0.25">
      <c r="A28">
        <v>2012</v>
      </c>
      <c r="B28">
        <v>2022</v>
      </c>
      <c r="C28" s="6">
        <v>204144.84263555583</v>
      </c>
      <c r="D28" s="6">
        <v>577441.43788325903</v>
      </c>
      <c r="E28" s="6">
        <v>604601.5059806658</v>
      </c>
      <c r="F28" s="6"/>
      <c r="G28" s="6"/>
      <c r="H28" s="6"/>
      <c r="I28" s="6"/>
      <c r="K28" s="16">
        <f t="shared" si="2"/>
        <v>604601.5059806658</v>
      </c>
      <c r="M28">
        <f t="shared" si="4"/>
        <v>2012</v>
      </c>
      <c r="N28">
        <f t="shared" si="5"/>
        <v>2022</v>
      </c>
      <c r="O28" s="6">
        <v>13146.299349779372</v>
      </c>
      <c r="P28" s="6">
        <v>4564.9074457081497</v>
      </c>
      <c r="Q28" s="6">
        <v>11186.858951635735</v>
      </c>
      <c r="R28" s="6"/>
      <c r="S28" s="6"/>
      <c r="U28" s="16">
        <f t="shared" si="3"/>
        <v>28898.065747123259</v>
      </c>
    </row>
    <row r="29" spans="1:21" x14ac:dyDescent="0.25">
      <c r="A29">
        <v>2012</v>
      </c>
      <c r="B29">
        <v>2023</v>
      </c>
      <c r="C29" s="6">
        <v>202602.62318004313</v>
      </c>
      <c r="D29" s="6">
        <v>566853.73517053237</v>
      </c>
      <c r="E29" s="6">
        <v>583466.56428010389</v>
      </c>
      <c r="F29" s="6"/>
      <c r="G29" s="6"/>
      <c r="H29" s="6"/>
      <c r="I29" s="6"/>
      <c r="K29" s="16">
        <f t="shared" si="2"/>
        <v>583466.56428010389</v>
      </c>
      <c r="M29">
        <f t="shared" si="4"/>
        <v>2012</v>
      </c>
      <c r="N29">
        <f t="shared" si="5"/>
        <v>2023</v>
      </c>
      <c r="O29" s="6">
        <v>12971.713448122249</v>
      </c>
      <c r="P29" s="6">
        <v>4564.9074457081497</v>
      </c>
      <c r="Q29" s="6">
        <v>11186.858951635735</v>
      </c>
      <c r="R29" s="6"/>
      <c r="S29" s="6"/>
      <c r="U29" s="16">
        <f t="shared" si="3"/>
        <v>28723.479845466132</v>
      </c>
    </row>
    <row r="30" spans="1:21" x14ac:dyDescent="0.25">
      <c r="A30">
        <v>2012</v>
      </c>
      <c r="B30">
        <v>2024</v>
      </c>
      <c r="C30" s="6">
        <v>202602.62318004313</v>
      </c>
      <c r="D30" s="6">
        <v>115295.08788566428</v>
      </c>
      <c r="E30" s="6">
        <v>182686.79233716163</v>
      </c>
      <c r="F30" s="6"/>
      <c r="G30" s="6"/>
      <c r="H30" s="6"/>
      <c r="I30" s="6"/>
      <c r="K30" s="16">
        <f t="shared" si="2"/>
        <v>182686.79233716163</v>
      </c>
      <c r="M30">
        <f t="shared" si="4"/>
        <v>2012</v>
      </c>
      <c r="N30">
        <f t="shared" si="5"/>
        <v>2024</v>
      </c>
      <c r="O30" s="6">
        <v>12971.713448122249</v>
      </c>
      <c r="P30" s="6">
        <v>0</v>
      </c>
      <c r="Q30" s="6">
        <v>7164.4308653064936</v>
      </c>
      <c r="R30" s="6"/>
      <c r="S30" s="6"/>
      <c r="U30" s="16">
        <f t="shared" si="3"/>
        <v>20136.144313428744</v>
      </c>
    </row>
    <row r="31" spans="1:21" x14ac:dyDescent="0.25">
      <c r="C31" s="6"/>
      <c r="D31" s="6"/>
      <c r="E31" s="6"/>
      <c r="F31" s="6"/>
      <c r="G31" s="6"/>
      <c r="H31" s="6"/>
      <c r="I31" s="6"/>
      <c r="K31" s="16"/>
      <c r="O31" s="6"/>
      <c r="P31" s="6"/>
      <c r="Q31" s="6"/>
      <c r="R31" s="6"/>
      <c r="S31" s="6"/>
      <c r="U31" s="16"/>
    </row>
    <row r="32" spans="1:21" x14ac:dyDescent="0.25">
      <c r="A32">
        <v>2013</v>
      </c>
      <c r="B32">
        <v>2013</v>
      </c>
      <c r="C32" s="6">
        <v>646687.89121686132</v>
      </c>
      <c r="D32" s="6">
        <v>1477927.3722067173</v>
      </c>
      <c r="E32" s="6">
        <v>3657119.3708075755</v>
      </c>
      <c r="F32" s="6">
        <v>3056702.594997982</v>
      </c>
      <c r="G32" s="6"/>
      <c r="H32" s="6"/>
      <c r="I32" s="6"/>
      <c r="K32" s="16">
        <f t="shared" si="2"/>
        <v>6713821.9658055576</v>
      </c>
      <c r="M32">
        <f t="shared" ref="M32:M43" si="6">A32</f>
        <v>2013</v>
      </c>
      <c r="N32">
        <f t="shared" ref="N32:N43" si="7">B32</f>
        <v>2013</v>
      </c>
      <c r="O32" s="6">
        <v>98550.889687485585</v>
      </c>
      <c r="P32" s="6">
        <v>160880.990282938</v>
      </c>
      <c r="Q32" s="6">
        <v>72431.457414035001</v>
      </c>
      <c r="R32" s="6"/>
      <c r="S32" s="6"/>
      <c r="U32" s="16">
        <f t="shared" si="3"/>
        <v>331863.33738445857</v>
      </c>
    </row>
    <row r="33" spans="1:21" x14ac:dyDescent="0.25">
      <c r="A33">
        <v>2013</v>
      </c>
      <c r="B33">
        <v>2014</v>
      </c>
      <c r="C33" s="6">
        <v>643466.73387108522</v>
      </c>
      <c r="D33" s="6">
        <v>1496994.7711382781</v>
      </c>
      <c r="E33" s="6">
        <v>3630154.6746274196</v>
      </c>
      <c r="F33" s="6">
        <v>3021421.2812553719</v>
      </c>
      <c r="G33" s="6"/>
      <c r="H33" s="6"/>
      <c r="I33" s="6"/>
      <c r="K33" s="16">
        <f t="shared" si="2"/>
        <v>6651575.9558827914</v>
      </c>
      <c r="M33">
        <f t="shared" si="6"/>
        <v>2013</v>
      </c>
      <c r="N33">
        <f t="shared" si="7"/>
        <v>2014</v>
      </c>
      <c r="O33" s="6">
        <v>96123.753479966588</v>
      </c>
      <c r="P33" s="6">
        <v>160880.990282938</v>
      </c>
      <c r="Q33" s="6">
        <v>72431.457414035001</v>
      </c>
      <c r="R33" s="6"/>
      <c r="S33" s="6"/>
      <c r="U33" s="16">
        <f t="shared" si="3"/>
        <v>329436.20117693959</v>
      </c>
    </row>
    <row r="34" spans="1:21" x14ac:dyDescent="0.25">
      <c r="A34">
        <v>2013</v>
      </c>
      <c r="B34">
        <v>2015</v>
      </c>
      <c r="C34" s="6">
        <v>631391.44369699631</v>
      </c>
      <c r="D34" s="6">
        <v>1466503.9291109003</v>
      </c>
      <c r="E34" s="6">
        <v>3626292.2142026406</v>
      </c>
      <c r="F34" s="6">
        <v>3016367.5370131014</v>
      </c>
      <c r="G34" s="6"/>
      <c r="H34" s="6"/>
      <c r="I34" s="6"/>
      <c r="K34" s="16">
        <f t="shared" si="2"/>
        <v>6642659.751215742</v>
      </c>
      <c r="M34">
        <f t="shared" si="6"/>
        <v>2013</v>
      </c>
      <c r="N34">
        <f t="shared" si="7"/>
        <v>2015</v>
      </c>
      <c r="O34" s="6">
        <v>94584.359244708583</v>
      </c>
      <c r="P34" s="6">
        <v>156494.37916658199</v>
      </c>
      <c r="Q34" s="6">
        <v>72431.457414035001</v>
      </c>
      <c r="R34" s="6"/>
      <c r="S34" s="6"/>
      <c r="U34" s="16">
        <f t="shared" si="3"/>
        <v>323510.19582532556</v>
      </c>
    </row>
    <row r="35" spans="1:21" x14ac:dyDescent="0.25">
      <c r="A35">
        <v>2013</v>
      </c>
      <c r="B35">
        <v>2016</v>
      </c>
      <c r="C35" s="6">
        <v>583334.67568022327</v>
      </c>
      <c r="D35" s="6">
        <v>1279661.7573090172</v>
      </c>
      <c r="E35" s="6">
        <v>3609946.0399999088</v>
      </c>
      <c r="F35" s="6">
        <v>2994979.7751527485</v>
      </c>
      <c r="G35" s="6"/>
      <c r="H35" s="6"/>
      <c r="I35" s="6"/>
      <c r="K35" s="16">
        <f t="shared" si="2"/>
        <v>6604925.8151526572</v>
      </c>
      <c r="M35">
        <f t="shared" si="6"/>
        <v>2013</v>
      </c>
      <c r="N35">
        <f t="shared" si="7"/>
        <v>2016</v>
      </c>
      <c r="O35" s="6">
        <v>83424.469709570578</v>
      </c>
      <c r="P35" s="6">
        <v>131015.00331925201</v>
      </c>
      <c r="Q35" s="6">
        <v>72431.457414035001</v>
      </c>
      <c r="R35" s="6"/>
      <c r="S35" s="6"/>
      <c r="U35" s="16">
        <f t="shared" si="3"/>
        <v>286870.93044285756</v>
      </c>
    </row>
    <row r="36" spans="1:21" x14ac:dyDescent="0.25">
      <c r="A36">
        <v>2013</v>
      </c>
      <c r="B36">
        <v>2017</v>
      </c>
      <c r="C36" s="6">
        <v>497903.23321111442</v>
      </c>
      <c r="D36" s="6">
        <v>911449.05819936504</v>
      </c>
      <c r="E36" s="6">
        <v>3545849.2970480756</v>
      </c>
      <c r="F36" s="6">
        <v>2911113.9202269563</v>
      </c>
      <c r="G36" s="6"/>
      <c r="H36" s="6"/>
      <c r="I36" s="6"/>
      <c r="K36" s="16">
        <f t="shared" si="2"/>
        <v>6456963.2172750318</v>
      </c>
      <c r="M36">
        <f t="shared" si="6"/>
        <v>2013</v>
      </c>
      <c r="N36">
        <f t="shared" si="7"/>
        <v>2017</v>
      </c>
      <c r="O36" s="6">
        <v>77146.355632754538</v>
      </c>
      <c r="P36" s="6">
        <v>63479.822607349</v>
      </c>
      <c r="Q36" s="6">
        <v>72431.457414035001</v>
      </c>
      <c r="R36" s="6"/>
      <c r="S36" s="6"/>
      <c r="U36" s="16">
        <f t="shared" si="3"/>
        <v>213057.63565413852</v>
      </c>
    </row>
    <row r="37" spans="1:21" x14ac:dyDescent="0.25">
      <c r="A37">
        <v>2013</v>
      </c>
      <c r="B37">
        <v>2018</v>
      </c>
      <c r="C37" s="6">
        <v>426986.48934028001</v>
      </c>
      <c r="D37" s="6">
        <v>907800.93250341364</v>
      </c>
      <c r="E37" s="6">
        <v>3535260.1175388112</v>
      </c>
      <c r="F37" s="6">
        <v>2897258.7607974904</v>
      </c>
      <c r="G37" s="6"/>
      <c r="H37" s="6"/>
      <c r="I37" s="6"/>
      <c r="K37" s="16">
        <f t="shared" si="2"/>
        <v>6432518.8783363011</v>
      </c>
      <c r="M37">
        <f t="shared" si="6"/>
        <v>2013</v>
      </c>
      <c r="N37">
        <f t="shared" si="7"/>
        <v>2018</v>
      </c>
      <c r="O37" s="6">
        <v>68147.772688212994</v>
      </c>
      <c r="P37" s="6">
        <v>63479.822607349</v>
      </c>
      <c r="Q37" s="6">
        <v>69595.282166101999</v>
      </c>
      <c r="R37" s="6"/>
      <c r="S37" s="6"/>
      <c r="U37" s="16">
        <f t="shared" si="3"/>
        <v>201222.877461664</v>
      </c>
    </row>
    <row r="38" spans="1:21" x14ac:dyDescent="0.25">
      <c r="A38">
        <v>2013</v>
      </c>
      <c r="B38">
        <v>2019</v>
      </c>
      <c r="C38" s="6">
        <v>425874.18420616398</v>
      </c>
      <c r="D38" s="6">
        <v>907800.93250341364</v>
      </c>
      <c r="E38" s="6">
        <v>3535260.1175388112</v>
      </c>
      <c r="F38" s="6">
        <v>2897258.7607974904</v>
      </c>
      <c r="G38" s="6"/>
      <c r="H38" s="6"/>
      <c r="I38" s="6"/>
      <c r="K38" s="16">
        <f t="shared" si="2"/>
        <v>6432518.8783363011</v>
      </c>
      <c r="M38">
        <f t="shared" si="6"/>
        <v>2013</v>
      </c>
      <c r="N38">
        <f t="shared" si="7"/>
        <v>2019</v>
      </c>
      <c r="O38" s="6">
        <v>65343.098869648005</v>
      </c>
      <c r="P38" s="6">
        <v>63479.822607349</v>
      </c>
      <c r="Q38" s="6">
        <v>69595.282166101999</v>
      </c>
      <c r="R38" s="6"/>
      <c r="S38" s="6"/>
      <c r="U38" s="16">
        <f t="shared" si="3"/>
        <v>198418.203643099</v>
      </c>
    </row>
    <row r="39" spans="1:21" x14ac:dyDescent="0.25">
      <c r="A39">
        <v>2013</v>
      </c>
      <c r="B39">
        <v>2020</v>
      </c>
      <c r="C39" s="6">
        <v>425572.90048621799</v>
      </c>
      <c r="D39" s="6">
        <v>906968.39544538246</v>
      </c>
      <c r="E39" s="6">
        <v>3531985.8015837544</v>
      </c>
      <c r="F39" s="6">
        <v>2892974.5601622975</v>
      </c>
      <c r="G39" s="6"/>
      <c r="H39" s="6"/>
      <c r="I39" s="6"/>
      <c r="K39" s="16">
        <f t="shared" si="2"/>
        <v>6424960.3617460523</v>
      </c>
      <c r="M39">
        <f t="shared" si="6"/>
        <v>2013</v>
      </c>
      <c r="N39">
        <f t="shared" si="7"/>
        <v>2020</v>
      </c>
      <c r="O39" s="6">
        <v>65260.375246269003</v>
      </c>
      <c r="P39" s="6">
        <v>63479.822607349</v>
      </c>
      <c r="Q39" s="6">
        <v>69595.282166101999</v>
      </c>
      <c r="R39" s="6"/>
      <c r="S39" s="6"/>
      <c r="U39" s="16">
        <f t="shared" si="3"/>
        <v>198335.48001972001</v>
      </c>
    </row>
    <row r="40" spans="1:21" x14ac:dyDescent="0.25">
      <c r="A40">
        <v>2013</v>
      </c>
      <c r="B40">
        <v>2021</v>
      </c>
      <c r="C40" s="6">
        <v>360919.22378890199</v>
      </c>
      <c r="D40" s="6">
        <v>901257.40278483287</v>
      </c>
      <c r="E40" s="6">
        <v>3514516.7837664592</v>
      </c>
      <c r="F40" s="6">
        <v>2870117.6403487236</v>
      </c>
      <c r="G40" s="6"/>
      <c r="H40" s="6"/>
      <c r="I40" s="6"/>
      <c r="K40" s="16">
        <f t="shared" si="2"/>
        <v>6384634.4241151828</v>
      </c>
      <c r="M40">
        <f t="shared" si="6"/>
        <v>2013</v>
      </c>
      <c r="N40">
        <f t="shared" si="7"/>
        <v>2021</v>
      </c>
      <c r="O40" s="6">
        <v>35306.552656943</v>
      </c>
      <c r="P40" s="6">
        <v>63479.822607349</v>
      </c>
      <c r="Q40" s="6">
        <v>69595.282166101999</v>
      </c>
      <c r="R40" s="6"/>
      <c r="S40" s="6"/>
      <c r="U40" s="16">
        <f t="shared" si="3"/>
        <v>168381.657430394</v>
      </c>
    </row>
    <row r="41" spans="1:21" x14ac:dyDescent="0.25">
      <c r="A41">
        <v>2013</v>
      </c>
      <c r="B41">
        <v>2022</v>
      </c>
      <c r="C41" s="6">
        <v>360803.54906813701</v>
      </c>
      <c r="D41" s="6">
        <v>874663.45735626807</v>
      </c>
      <c r="E41" s="6">
        <v>3437324.2510981108</v>
      </c>
      <c r="F41" s="6">
        <v>2769116.9116380136</v>
      </c>
      <c r="G41" s="6"/>
      <c r="H41" s="6"/>
      <c r="I41" s="6"/>
      <c r="K41" s="16">
        <f t="shared" si="2"/>
        <v>6206441.1627361244</v>
      </c>
      <c r="M41">
        <f t="shared" si="6"/>
        <v>2013</v>
      </c>
      <c r="N41">
        <f t="shared" si="7"/>
        <v>2022</v>
      </c>
      <c r="O41" s="6">
        <v>35306.552656943</v>
      </c>
      <c r="P41" s="6">
        <v>63479.822607349</v>
      </c>
      <c r="Q41" s="6">
        <v>48920.257223167995</v>
      </c>
      <c r="R41" s="6"/>
      <c r="S41" s="6"/>
      <c r="U41" s="16">
        <f t="shared" si="3"/>
        <v>147706.63248745998</v>
      </c>
    </row>
    <row r="42" spans="1:21" x14ac:dyDescent="0.25">
      <c r="A42">
        <v>2013</v>
      </c>
      <c r="B42">
        <v>2023</v>
      </c>
      <c r="C42" s="6">
        <v>311055.61810261098</v>
      </c>
      <c r="D42" s="6">
        <v>817520.5533674123</v>
      </c>
      <c r="E42" s="6">
        <v>3303158.3487978284</v>
      </c>
      <c r="F42" s="6">
        <v>2593570.7359647956</v>
      </c>
      <c r="G42" s="6"/>
      <c r="H42" s="6"/>
      <c r="I42" s="6"/>
      <c r="K42" s="16">
        <f t="shared" si="2"/>
        <v>5896729.0847626235</v>
      </c>
      <c r="M42">
        <f t="shared" si="6"/>
        <v>2013</v>
      </c>
      <c r="N42">
        <f t="shared" si="7"/>
        <v>2023</v>
      </c>
      <c r="O42" s="6">
        <v>26616.791071916999</v>
      </c>
      <c r="P42" s="6">
        <v>60655.119134396002</v>
      </c>
      <c r="Q42" s="6">
        <v>25205.377385298001</v>
      </c>
      <c r="R42" s="6"/>
      <c r="S42" s="6"/>
      <c r="U42" s="16">
        <f t="shared" si="3"/>
        <v>112477.28759161101</v>
      </c>
    </row>
    <row r="43" spans="1:21" x14ac:dyDescent="0.25">
      <c r="A43">
        <v>2013</v>
      </c>
      <c r="B43">
        <v>2024</v>
      </c>
      <c r="C43" s="6">
        <v>281775.89149479498</v>
      </c>
      <c r="D43" s="6">
        <v>739830.03788278147</v>
      </c>
      <c r="E43" s="6">
        <v>3276009.4789879359</v>
      </c>
      <c r="F43" s="6">
        <v>2558048.4446279854</v>
      </c>
      <c r="G43" s="6"/>
      <c r="H43" s="6"/>
      <c r="I43" s="6"/>
      <c r="K43" s="16">
        <f t="shared" si="2"/>
        <v>5834057.9236159213</v>
      </c>
      <c r="M43">
        <f t="shared" si="6"/>
        <v>2013</v>
      </c>
      <c r="N43">
        <f t="shared" si="7"/>
        <v>2024</v>
      </c>
      <c r="O43" s="6">
        <v>23302.199590253</v>
      </c>
      <c r="P43" s="6">
        <v>26814.193429589999</v>
      </c>
      <c r="Q43" s="6">
        <v>25205.377385298001</v>
      </c>
      <c r="R43" s="6"/>
      <c r="S43" s="6"/>
      <c r="U43" s="16">
        <f t="shared" si="3"/>
        <v>75321.770405140996</v>
      </c>
    </row>
    <row r="44" spans="1:21" x14ac:dyDescent="0.25">
      <c r="C44" s="6"/>
      <c r="D44" s="6"/>
      <c r="E44" s="6"/>
      <c r="F44" s="6"/>
      <c r="G44" s="6"/>
      <c r="H44" s="6"/>
      <c r="I44" s="6"/>
      <c r="K44" s="16"/>
      <c r="O44" s="6"/>
      <c r="P44" s="6"/>
      <c r="Q44" s="6"/>
      <c r="R44" s="6"/>
      <c r="S44" s="6"/>
      <c r="U44" s="16"/>
    </row>
    <row r="45" spans="1:21" x14ac:dyDescent="0.25">
      <c r="A45">
        <v>2014</v>
      </c>
      <c r="B45">
        <v>2014</v>
      </c>
      <c r="C45" s="6">
        <v>1884527.5657751465</v>
      </c>
      <c r="D45" s="6">
        <v>1537660.6913977789</v>
      </c>
      <c r="E45" s="6">
        <v>3189065.878754009</v>
      </c>
      <c r="F45" s="6">
        <v>4680859.621996507</v>
      </c>
      <c r="G45" s="6"/>
      <c r="H45" s="6"/>
      <c r="I45" s="6"/>
      <c r="K45" s="16">
        <f t="shared" si="2"/>
        <v>7869925.5007505156</v>
      </c>
      <c r="M45">
        <f t="shared" ref="M45:M55" si="8">A45</f>
        <v>2014</v>
      </c>
      <c r="N45">
        <f t="shared" ref="N45:N55" si="9">B45</f>
        <v>2014</v>
      </c>
      <c r="O45" s="6">
        <v>176261.77907972271</v>
      </c>
      <c r="P45" s="6">
        <v>181987.7009</v>
      </c>
      <c r="Q45" s="6">
        <v>205510.95699999999</v>
      </c>
      <c r="R45" s="6"/>
      <c r="S45" s="6"/>
      <c r="U45" s="16">
        <f t="shared" si="3"/>
        <v>563760.4369797227</v>
      </c>
    </row>
    <row r="46" spans="1:21" x14ac:dyDescent="0.25">
      <c r="A46">
        <v>2014</v>
      </c>
      <c r="B46">
        <v>2015</v>
      </c>
      <c r="C46" s="6">
        <v>1725187.7796751463</v>
      </c>
      <c r="D46" s="6">
        <v>1523801.3868655337</v>
      </c>
      <c r="E46" s="6">
        <v>3188772.6706122458</v>
      </c>
      <c r="F46" s="6">
        <v>4594794.6475613639</v>
      </c>
      <c r="G46" s="6"/>
      <c r="H46" s="6"/>
      <c r="I46" s="6"/>
      <c r="K46" s="16">
        <f t="shared" si="2"/>
        <v>7783567.3181736097</v>
      </c>
      <c r="M46">
        <f t="shared" si="8"/>
        <v>2014</v>
      </c>
      <c r="N46">
        <f t="shared" si="9"/>
        <v>2015</v>
      </c>
      <c r="O46" s="6">
        <v>158216.60742972267</v>
      </c>
      <c r="P46" s="6">
        <v>177579.67290000001</v>
      </c>
      <c r="Q46" s="6">
        <v>205510.95699999999</v>
      </c>
      <c r="R46" s="6"/>
      <c r="S46" s="6"/>
      <c r="U46" s="16">
        <f t="shared" si="3"/>
        <v>541307.23732972261</v>
      </c>
    </row>
    <row r="47" spans="1:21" x14ac:dyDescent="0.25">
      <c r="A47">
        <v>2014</v>
      </c>
      <c r="B47">
        <v>2016</v>
      </c>
      <c r="C47" s="6">
        <v>1632908.6804751465</v>
      </c>
      <c r="D47" s="6">
        <v>1395835.4542655337</v>
      </c>
      <c r="E47" s="6">
        <v>3188772.6706122458</v>
      </c>
      <c r="F47" s="6">
        <v>4594794.6475613639</v>
      </c>
      <c r="G47" s="6"/>
      <c r="H47" s="6"/>
      <c r="I47" s="6"/>
      <c r="K47" s="16">
        <f t="shared" si="2"/>
        <v>7783567.3181736097</v>
      </c>
      <c r="M47">
        <f t="shared" si="8"/>
        <v>2014</v>
      </c>
      <c r="N47">
        <f t="shared" si="9"/>
        <v>2016</v>
      </c>
      <c r="O47" s="6">
        <v>148048.1699297227</v>
      </c>
      <c r="P47" s="6">
        <v>153371.90410000001</v>
      </c>
      <c r="Q47" s="6">
        <v>205510.95699999999</v>
      </c>
      <c r="R47" s="6"/>
      <c r="S47" s="6"/>
      <c r="U47" s="16">
        <f t="shared" si="3"/>
        <v>506931.03102972271</v>
      </c>
    </row>
    <row r="48" spans="1:21" x14ac:dyDescent="0.25">
      <c r="A48">
        <v>2014</v>
      </c>
      <c r="B48">
        <v>2017</v>
      </c>
      <c r="C48" s="6">
        <v>1628110.596081946</v>
      </c>
      <c r="D48" s="6">
        <v>1151700.1890350056</v>
      </c>
      <c r="E48" s="6">
        <v>3080647.2245432995</v>
      </c>
      <c r="F48" s="6">
        <v>4399726.4055437511</v>
      </c>
      <c r="G48" s="6"/>
      <c r="H48" s="6"/>
      <c r="I48" s="6"/>
      <c r="K48" s="16">
        <f t="shared" si="2"/>
        <v>7480373.6300870506</v>
      </c>
      <c r="M48">
        <f t="shared" si="8"/>
        <v>2014</v>
      </c>
      <c r="N48">
        <f t="shared" si="9"/>
        <v>2017</v>
      </c>
      <c r="O48" s="6">
        <v>147487.68582652271</v>
      </c>
      <c r="P48" s="6">
        <v>100694.3882</v>
      </c>
      <c r="Q48" s="6">
        <v>205510.95699999999</v>
      </c>
      <c r="R48" s="6"/>
      <c r="S48" s="6"/>
      <c r="U48" s="16">
        <f t="shared" si="3"/>
        <v>453693.03102652269</v>
      </c>
    </row>
    <row r="49" spans="1:21" x14ac:dyDescent="0.25">
      <c r="A49">
        <v>2014</v>
      </c>
      <c r="B49">
        <v>2018</v>
      </c>
      <c r="C49" s="6">
        <v>1563010.7957355031</v>
      </c>
      <c r="D49" s="6">
        <v>1151700.1890350056</v>
      </c>
      <c r="E49" s="6">
        <v>3080647.2245432995</v>
      </c>
      <c r="F49" s="6">
        <v>4399726.4055437511</v>
      </c>
      <c r="G49" s="6"/>
      <c r="H49" s="6"/>
      <c r="I49" s="6"/>
      <c r="K49" s="16">
        <f t="shared" si="2"/>
        <v>7480373.6300870506</v>
      </c>
      <c r="M49">
        <f t="shared" si="8"/>
        <v>2014</v>
      </c>
      <c r="N49">
        <f t="shared" si="9"/>
        <v>2018</v>
      </c>
      <c r="O49" s="6">
        <v>140152.61119981966</v>
      </c>
      <c r="P49" s="6">
        <v>100694.3882</v>
      </c>
      <c r="Q49" s="6">
        <v>205510.95699999999</v>
      </c>
      <c r="R49" s="6"/>
      <c r="S49" s="6"/>
      <c r="U49" s="16">
        <f t="shared" si="3"/>
        <v>446357.95639981964</v>
      </c>
    </row>
    <row r="50" spans="1:21" x14ac:dyDescent="0.25">
      <c r="A50">
        <v>2014</v>
      </c>
      <c r="B50">
        <v>2019</v>
      </c>
      <c r="C50" s="6">
        <v>1506234.5929985999</v>
      </c>
      <c r="D50" s="6">
        <v>1151700.1890350056</v>
      </c>
      <c r="E50" s="6">
        <v>3080647.2245432995</v>
      </c>
      <c r="F50" s="6">
        <v>4399726.4055437511</v>
      </c>
      <c r="G50" s="6"/>
      <c r="H50" s="6"/>
      <c r="I50" s="6"/>
      <c r="K50" s="16">
        <f t="shared" si="2"/>
        <v>7480373.6300870506</v>
      </c>
      <c r="M50">
        <f t="shared" si="8"/>
        <v>2014</v>
      </c>
      <c r="N50">
        <f t="shared" si="9"/>
        <v>2019</v>
      </c>
      <c r="O50" s="6">
        <v>136066.52051207001</v>
      </c>
      <c r="P50" s="6">
        <v>100694.3882</v>
      </c>
      <c r="Q50" s="6">
        <v>205510.95699999999</v>
      </c>
      <c r="R50" s="6"/>
      <c r="S50" s="6"/>
      <c r="U50" s="16">
        <f t="shared" si="3"/>
        <v>442271.86571207002</v>
      </c>
    </row>
    <row r="51" spans="1:21" x14ac:dyDescent="0.25">
      <c r="A51">
        <v>2014</v>
      </c>
      <c r="B51">
        <v>2020</v>
      </c>
      <c r="C51" s="6">
        <v>1503916.6713385999</v>
      </c>
      <c r="D51" s="6">
        <v>1140428.9916710246</v>
      </c>
      <c r="E51" s="6">
        <v>3054399.4405408609</v>
      </c>
      <c r="F51" s="6">
        <v>4352372.9908910245</v>
      </c>
      <c r="G51" s="6"/>
      <c r="H51" s="6"/>
      <c r="I51" s="6"/>
      <c r="K51" s="16">
        <f t="shared" si="2"/>
        <v>7406772.4314318858</v>
      </c>
      <c r="M51">
        <f t="shared" si="8"/>
        <v>2014</v>
      </c>
      <c r="N51">
        <f t="shared" si="9"/>
        <v>2020</v>
      </c>
      <c r="O51" s="6">
        <v>134079.73049906999</v>
      </c>
      <c r="P51" s="6">
        <v>100694.3882</v>
      </c>
      <c r="Q51" s="6">
        <v>205510.95699999999</v>
      </c>
      <c r="R51" s="6"/>
      <c r="S51" s="6"/>
      <c r="U51" s="16">
        <f t="shared" si="3"/>
        <v>440285.07569907</v>
      </c>
    </row>
    <row r="52" spans="1:21" x14ac:dyDescent="0.25">
      <c r="A52">
        <v>2014</v>
      </c>
      <c r="B52">
        <v>2021</v>
      </c>
      <c r="C52" s="6">
        <v>1503115.7510386002</v>
      </c>
      <c r="D52" s="6">
        <v>1140428.9916710246</v>
      </c>
      <c r="E52" s="6">
        <v>3054399.4405408609</v>
      </c>
      <c r="F52" s="6">
        <v>4352372.9908910245</v>
      </c>
      <c r="G52" s="6"/>
      <c r="H52" s="6"/>
      <c r="I52" s="6"/>
      <c r="K52" s="16">
        <f t="shared" si="2"/>
        <v>7406772.4314318858</v>
      </c>
      <c r="M52">
        <f t="shared" si="8"/>
        <v>2014</v>
      </c>
      <c r="N52">
        <f t="shared" si="9"/>
        <v>2021</v>
      </c>
      <c r="O52" s="6">
        <v>133989.06287907</v>
      </c>
      <c r="P52" s="6">
        <v>100694.3882</v>
      </c>
      <c r="Q52" s="6">
        <v>205510.95699999999</v>
      </c>
      <c r="R52" s="6"/>
      <c r="S52" s="6"/>
      <c r="U52" s="16">
        <f t="shared" si="3"/>
        <v>440194.40807906998</v>
      </c>
    </row>
    <row r="53" spans="1:21" x14ac:dyDescent="0.25">
      <c r="A53">
        <v>2014</v>
      </c>
      <c r="B53">
        <v>2022</v>
      </c>
      <c r="C53" s="6">
        <v>1466525.5835585999</v>
      </c>
      <c r="D53" s="6">
        <v>1063072.8778508902</v>
      </c>
      <c r="E53" s="6">
        <v>2871651.9480858995</v>
      </c>
      <c r="F53" s="6">
        <v>4027378.581215072</v>
      </c>
      <c r="G53" s="6"/>
      <c r="H53" s="6"/>
      <c r="I53" s="6"/>
      <c r="K53" s="16">
        <f t="shared" si="2"/>
        <v>6899030.529300971</v>
      </c>
      <c r="M53">
        <f t="shared" si="8"/>
        <v>2014</v>
      </c>
      <c r="N53">
        <f t="shared" si="9"/>
        <v>2022</v>
      </c>
      <c r="O53" s="6">
        <v>128406.40711207001</v>
      </c>
      <c r="P53" s="6">
        <v>100694.3882</v>
      </c>
      <c r="Q53" s="6">
        <v>196548.71960000001</v>
      </c>
      <c r="R53" s="6"/>
      <c r="S53" s="6"/>
      <c r="U53" s="16">
        <f t="shared" si="3"/>
        <v>425649.51491207001</v>
      </c>
    </row>
    <row r="54" spans="1:21" x14ac:dyDescent="0.25">
      <c r="A54">
        <v>2014</v>
      </c>
      <c r="B54">
        <v>2023</v>
      </c>
      <c r="C54" s="6">
        <v>1374463.4465586001</v>
      </c>
      <c r="D54" s="6">
        <v>995542.37385885441</v>
      </c>
      <c r="E54" s="6">
        <v>2714390.3879234325</v>
      </c>
      <c r="F54" s="6">
        <v>3743664.2734999531</v>
      </c>
      <c r="G54" s="6"/>
      <c r="H54" s="6"/>
      <c r="I54" s="6"/>
      <c r="K54" s="16">
        <f t="shared" si="2"/>
        <v>6458054.6614233851</v>
      </c>
      <c r="M54">
        <f t="shared" si="8"/>
        <v>2014</v>
      </c>
      <c r="N54">
        <f t="shared" si="9"/>
        <v>2023</v>
      </c>
      <c r="O54" s="6">
        <v>118015.82006206999</v>
      </c>
      <c r="P54" s="6">
        <v>100694.3882</v>
      </c>
      <c r="Q54" s="6">
        <v>194082.64619999999</v>
      </c>
      <c r="R54" s="6"/>
      <c r="S54" s="6"/>
      <c r="U54" s="16">
        <f t="shared" si="3"/>
        <v>412792.85446206998</v>
      </c>
    </row>
    <row r="55" spans="1:21" x14ac:dyDescent="0.25">
      <c r="A55">
        <v>2014</v>
      </c>
      <c r="B55">
        <v>2024</v>
      </c>
      <c r="C55" s="6">
        <v>1318246.1315585999</v>
      </c>
      <c r="D55" s="6">
        <v>863156.46899761527</v>
      </c>
      <c r="E55" s="6">
        <v>2473809.0915166433</v>
      </c>
      <c r="F55" s="6">
        <v>3145958.532196092</v>
      </c>
      <c r="G55" s="6"/>
      <c r="H55" s="6"/>
      <c r="I55" s="6"/>
      <c r="K55" s="16">
        <f t="shared" si="2"/>
        <v>5619767.6237127353</v>
      </c>
      <c r="M55">
        <f t="shared" si="8"/>
        <v>2014</v>
      </c>
      <c r="N55">
        <f t="shared" si="9"/>
        <v>2024</v>
      </c>
      <c r="O55" s="6">
        <v>113889.91358207</v>
      </c>
      <c r="P55" s="6">
        <v>98481.11752</v>
      </c>
      <c r="Q55" s="6">
        <v>187582.0692</v>
      </c>
      <c r="R55" s="6"/>
      <c r="S55" s="6"/>
      <c r="U55" s="16">
        <f t="shared" si="3"/>
        <v>399953.10030207003</v>
      </c>
    </row>
    <row r="56" spans="1:21" x14ac:dyDescent="0.25">
      <c r="C56" s="6"/>
      <c r="D56" s="6"/>
      <c r="E56" s="6"/>
      <c r="F56" s="6"/>
      <c r="G56" s="6"/>
      <c r="H56" s="6"/>
      <c r="I56" s="6"/>
      <c r="K56" s="16"/>
      <c r="O56" s="6"/>
      <c r="P56" s="6"/>
      <c r="Q56" s="6"/>
      <c r="R56" s="6"/>
      <c r="S56" s="6"/>
      <c r="U56" s="16"/>
    </row>
    <row r="57" spans="1:21" x14ac:dyDescent="0.25">
      <c r="A57">
        <v>2015</v>
      </c>
      <c r="B57">
        <v>2015</v>
      </c>
      <c r="C57" s="6">
        <v>5654473</v>
      </c>
      <c r="D57" s="6">
        <v>747248.90999999992</v>
      </c>
      <c r="E57" s="6">
        <v>0</v>
      </c>
      <c r="F57" s="6">
        <v>12758041.09</v>
      </c>
      <c r="G57" s="6">
        <v>0</v>
      </c>
      <c r="H57" s="6">
        <v>0</v>
      </c>
      <c r="I57" s="6">
        <v>0</v>
      </c>
      <c r="K57" s="16">
        <f t="shared" si="2"/>
        <v>12758041.09</v>
      </c>
      <c r="M57">
        <f t="shared" ref="M57:M66" si="10">A57</f>
        <v>2015</v>
      </c>
      <c r="N57">
        <f t="shared" ref="N57:N66" si="11">B57</f>
        <v>2015</v>
      </c>
      <c r="O57" s="6">
        <v>179991</v>
      </c>
      <c r="P57" s="6">
        <v>61319</v>
      </c>
      <c r="Q57" s="6">
        <v>1436472</v>
      </c>
      <c r="R57" s="6"/>
      <c r="S57" s="6"/>
      <c r="U57" s="16">
        <f t="shared" si="3"/>
        <v>1677782</v>
      </c>
    </row>
    <row r="58" spans="1:21" x14ac:dyDescent="0.25">
      <c r="A58">
        <v>2015</v>
      </c>
      <c r="B58">
        <v>2016</v>
      </c>
      <c r="C58" s="6">
        <v>5732423</v>
      </c>
      <c r="D58" s="6">
        <v>746864.15999999992</v>
      </c>
      <c r="E58" s="6">
        <v>0</v>
      </c>
      <c r="F58" s="6">
        <v>12757750.840000002</v>
      </c>
      <c r="G58" s="6">
        <v>0</v>
      </c>
      <c r="H58" s="6">
        <v>0</v>
      </c>
      <c r="I58" s="6">
        <v>0</v>
      </c>
      <c r="K58" s="16">
        <f t="shared" si="2"/>
        <v>12757750.840000002</v>
      </c>
      <c r="M58">
        <f t="shared" si="10"/>
        <v>2015</v>
      </c>
      <c r="N58">
        <f t="shared" si="11"/>
        <v>2016</v>
      </c>
      <c r="O58" s="6">
        <v>176227</v>
      </c>
      <c r="P58" s="6">
        <v>61319</v>
      </c>
      <c r="Q58" s="6">
        <v>1436472</v>
      </c>
      <c r="R58" s="6"/>
      <c r="S58" s="6"/>
      <c r="U58" s="16">
        <f t="shared" si="3"/>
        <v>1674018</v>
      </c>
    </row>
    <row r="59" spans="1:21" x14ac:dyDescent="0.25">
      <c r="A59">
        <v>2015</v>
      </c>
      <c r="B59">
        <v>2017</v>
      </c>
      <c r="C59" s="6">
        <v>5717530</v>
      </c>
      <c r="D59" s="6">
        <v>746864.15999999992</v>
      </c>
      <c r="E59" s="6">
        <v>0</v>
      </c>
      <c r="F59" s="6">
        <v>12757750.84</v>
      </c>
      <c r="G59" s="6">
        <v>0</v>
      </c>
      <c r="H59" s="6">
        <v>0</v>
      </c>
      <c r="I59" s="6">
        <v>0</v>
      </c>
      <c r="K59" s="16">
        <f t="shared" si="2"/>
        <v>12757750.84</v>
      </c>
      <c r="M59">
        <f t="shared" si="10"/>
        <v>2015</v>
      </c>
      <c r="N59">
        <f t="shared" si="11"/>
        <v>2017</v>
      </c>
      <c r="O59" s="6">
        <v>175961</v>
      </c>
      <c r="P59" s="6">
        <v>61319</v>
      </c>
      <c r="Q59" s="6">
        <v>1436472</v>
      </c>
      <c r="R59" s="6"/>
      <c r="S59" s="6"/>
      <c r="U59" s="16">
        <f t="shared" si="3"/>
        <v>1673752</v>
      </c>
    </row>
    <row r="60" spans="1:21" x14ac:dyDescent="0.25">
      <c r="A60">
        <v>2015</v>
      </c>
      <c r="B60">
        <v>2018</v>
      </c>
      <c r="C60" s="6">
        <v>5720849</v>
      </c>
      <c r="D60" s="6">
        <v>747248.33999999985</v>
      </c>
      <c r="E60" s="6">
        <v>0</v>
      </c>
      <c r="F60" s="6">
        <v>12758040.66</v>
      </c>
      <c r="G60" s="6">
        <v>0</v>
      </c>
      <c r="H60" s="6">
        <v>0</v>
      </c>
      <c r="I60" s="6">
        <v>0</v>
      </c>
      <c r="K60" s="16">
        <f t="shared" si="2"/>
        <v>12758040.66</v>
      </c>
      <c r="M60">
        <f t="shared" si="10"/>
        <v>2015</v>
      </c>
      <c r="N60">
        <f t="shared" si="11"/>
        <v>2018</v>
      </c>
      <c r="O60" s="6">
        <v>175695</v>
      </c>
      <c r="P60" s="6">
        <v>67353</v>
      </c>
      <c r="Q60" s="6">
        <v>1436472</v>
      </c>
      <c r="R60" s="6"/>
      <c r="S60" s="6"/>
      <c r="U60" s="16">
        <f t="shared" si="3"/>
        <v>1679520</v>
      </c>
    </row>
    <row r="61" spans="1:21" x14ac:dyDescent="0.25">
      <c r="A61">
        <v>2015</v>
      </c>
      <c r="B61">
        <v>2019</v>
      </c>
      <c r="C61" s="6">
        <v>5694111</v>
      </c>
      <c r="D61" s="6">
        <v>747248.33999999985</v>
      </c>
      <c r="E61" s="6">
        <v>0</v>
      </c>
      <c r="F61" s="6">
        <v>12758040.66</v>
      </c>
      <c r="G61" s="6">
        <v>0</v>
      </c>
      <c r="H61" s="6">
        <v>0</v>
      </c>
      <c r="I61" s="6">
        <v>0</v>
      </c>
      <c r="K61" s="16">
        <f t="shared" si="2"/>
        <v>12758040.66</v>
      </c>
      <c r="M61">
        <f t="shared" si="10"/>
        <v>2015</v>
      </c>
      <c r="N61">
        <f t="shared" si="11"/>
        <v>2019</v>
      </c>
      <c r="O61" s="6">
        <v>175186</v>
      </c>
      <c r="P61" s="6">
        <v>67353</v>
      </c>
      <c r="Q61" s="6">
        <v>1436472</v>
      </c>
      <c r="R61" s="6"/>
      <c r="S61" s="6"/>
      <c r="U61" s="16">
        <f t="shared" si="3"/>
        <v>1679011</v>
      </c>
    </row>
    <row r="62" spans="1:21" x14ac:dyDescent="0.25">
      <c r="A62">
        <v>2015</v>
      </c>
      <c r="B62">
        <v>2020</v>
      </c>
      <c r="C62" s="6">
        <v>5656669</v>
      </c>
      <c r="D62" s="6">
        <v>747248.33999999985</v>
      </c>
      <c r="E62" s="6">
        <v>0</v>
      </c>
      <c r="F62" s="6">
        <v>12758040.66</v>
      </c>
      <c r="G62" s="6">
        <v>0</v>
      </c>
      <c r="H62" s="6">
        <v>0</v>
      </c>
      <c r="I62" s="6">
        <v>0</v>
      </c>
      <c r="K62" s="16">
        <f t="shared" si="2"/>
        <v>12758040.66</v>
      </c>
      <c r="M62">
        <f t="shared" si="10"/>
        <v>2015</v>
      </c>
      <c r="N62">
        <f t="shared" si="11"/>
        <v>2020</v>
      </c>
      <c r="O62" s="6">
        <v>174372</v>
      </c>
      <c r="P62" s="6">
        <v>67353</v>
      </c>
      <c r="Q62" s="6">
        <v>1436472</v>
      </c>
      <c r="R62" s="6"/>
      <c r="S62" s="6"/>
      <c r="U62" s="16">
        <f t="shared" si="3"/>
        <v>1678197</v>
      </c>
    </row>
    <row r="63" spans="1:21" x14ac:dyDescent="0.25">
      <c r="A63">
        <v>2015</v>
      </c>
      <c r="B63">
        <v>2021</v>
      </c>
      <c r="C63" s="6">
        <v>5654473</v>
      </c>
      <c r="D63" s="6">
        <v>747248.90999999992</v>
      </c>
      <c r="E63" s="6">
        <v>0</v>
      </c>
      <c r="F63" s="6">
        <v>12758041.09</v>
      </c>
      <c r="G63" s="6">
        <v>0</v>
      </c>
      <c r="H63" s="6">
        <v>0</v>
      </c>
      <c r="I63" s="6">
        <v>0</v>
      </c>
      <c r="K63" s="16">
        <f t="shared" si="2"/>
        <v>12758041.09</v>
      </c>
      <c r="M63">
        <f t="shared" si="10"/>
        <v>2015</v>
      </c>
      <c r="N63">
        <f t="shared" si="11"/>
        <v>2021</v>
      </c>
      <c r="O63" s="6">
        <v>174372</v>
      </c>
      <c r="P63" s="6">
        <v>67353</v>
      </c>
      <c r="Q63" s="6">
        <v>1432952</v>
      </c>
      <c r="R63" s="6"/>
      <c r="S63" s="6"/>
      <c r="U63" s="16">
        <f t="shared" si="3"/>
        <v>1674677</v>
      </c>
    </row>
    <row r="64" spans="1:21" x14ac:dyDescent="0.25">
      <c r="A64">
        <v>2015</v>
      </c>
      <c r="B64">
        <v>2022</v>
      </c>
      <c r="C64" s="6">
        <v>5653862</v>
      </c>
      <c r="D64" s="6">
        <v>747248.90999999992</v>
      </c>
      <c r="E64" s="6">
        <v>0</v>
      </c>
      <c r="F64" s="6">
        <v>12758041.09</v>
      </c>
      <c r="G64" s="6">
        <v>0</v>
      </c>
      <c r="H64" s="6">
        <v>0</v>
      </c>
      <c r="I64" s="6">
        <v>0</v>
      </c>
      <c r="K64" s="16">
        <f t="shared" si="2"/>
        <v>12758041.09</v>
      </c>
      <c r="M64">
        <f t="shared" si="10"/>
        <v>2015</v>
      </c>
      <c r="N64">
        <f t="shared" si="11"/>
        <v>2022</v>
      </c>
      <c r="O64" s="6">
        <v>174208</v>
      </c>
      <c r="P64" s="6">
        <v>67353</v>
      </c>
      <c r="Q64" s="6">
        <v>1432952</v>
      </c>
      <c r="R64" s="6"/>
      <c r="S64" s="6"/>
      <c r="U64" s="16">
        <f t="shared" si="3"/>
        <v>1674513</v>
      </c>
    </row>
    <row r="65" spans="1:21" x14ac:dyDescent="0.25">
      <c r="A65">
        <v>2015</v>
      </c>
      <c r="B65">
        <v>2023</v>
      </c>
      <c r="C65" s="6">
        <v>5514992</v>
      </c>
      <c r="D65" s="6">
        <v>746472.56999999983</v>
      </c>
      <c r="E65" s="6">
        <v>0</v>
      </c>
      <c r="F65" s="6">
        <v>12757455.43</v>
      </c>
      <c r="G65" s="6">
        <v>0</v>
      </c>
      <c r="H65" s="6">
        <v>0</v>
      </c>
      <c r="I65" s="6">
        <v>0</v>
      </c>
      <c r="K65" s="16">
        <f t="shared" si="2"/>
        <v>12757455.43</v>
      </c>
      <c r="M65">
        <f t="shared" si="10"/>
        <v>2015</v>
      </c>
      <c r="N65">
        <f t="shared" si="11"/>
        <v>2023</v>
      </c>
      <c r="O65" s="6">
        <v>171850</v>
      </c>
      <c r="P65" s="6">
        <v>67353</v>
      </c>
      <c r="Q65" s="6">
        <v>1432952</v>
      </c>
      <c r="R65" s="6"/>
      <c r="S65" s="6"/>
      <c r="U65" s="16">
        <f t="shared" si="3"/>
        <v>1672155</v>
      </c>
    </row>
    <row r="66" spans="1:21" x14ac:dyDescent="0.25">
      <c r="A66">
        <v>2015</v>
      </c>
      <c r="B66">
        <v>2024</v>
      </c>
      <c r="C66" s="6">
        <v>5358426</v>
      </c>
      <c r="D66" s="6">
        <v>744006.17999999993</v>
      </c>
      <c r="E66" s="6">
        <v>0</v>
      </c>
      <c r="F66" s="6">
        <v>12755594.820000002</v>
      </c>
      <c r="G66" s="6"/>
      <c r="H66" s="6"/>
      <c r="I66" s="6"/>
      <c r="K66" s="16">
        <f t="shared" si="2"/>
        <v>12755594.820000002</v>
      </c>
      <c r="M66">
        <f t="shared" si="10"/>
        <v>2015</v>
      </c>
      <c r="N66">
        <f t="shared" si="11"/>
        <v>2024</v>
      </c>
      <c r="O66" s="6">
        <v>171850</v>
      </c>
      <c r="P66" s="6">
        <v>67353</v>
      </c>
      <c r="Q66" s="6">
        <v>1419409</v>
      </c>
      <c r="R66" s="6"/>
      <c r="S66" s="6"/>
      <c r="U66" s="16">
        <f t="shared" si="3"/>
        <v>1658612</v>
      </c>
    </row>
    <row r="67" spans="1:21" x14ac:dyDescent="0.25">
      <c r="C67" s="6"/>
      <c r="D67" s="6"/>
      <c r="E67" s="6"/>
      <c r="F67" s="6"/>
      <c r="G67" s="6"/>
      <c r="H67" s="6"/>
      <c r="I67" s="6"/>
      <c r="K67" s="16"/>
      <c r="O67" s="6"/>
      <c r="P67" s="6"/>
      <c r="Q67" s="6"/>
      <c r="R67" s="6"/>
      <c r="S67" s="6"/>
      <c r="U67" s="16"/>
    </row>
    <row r="68" spans="1:21" x14ac:dyDescent="0.25">
      <c r="A68">
        <v>2016</v>
      </c>
      <c r="B68">
        <v>2016</v>
      </c>
      <c r="C68" s="6">
        <v>5069095</v>
      </c>
      <c r="D68" s="6">
        <v>1565018.8599999999</v>
      </c>
      <c r="E68" s="6">
        <v>1499016.1500000004</v>
      </c>
      <c r="F68" s="6">
        <v>12168946.99</v>
      </c>
      <c r="G68" s="6"/>
      <c r="H68" s="6"/>
      <c r="I68" s="6"/>
      <c r="K68" s="16">
        <f t="shared" ref="K68:K124" si="12">SUM(E68:I68)</f>
        <v>13667963.140000001</v>
      </c>
      <c r="M68">
        <f t="shared" ref="M68:M76" si="13">A68</f>
        <v>2016</v>
      </c>
      <c r="N68">
        <f t="shared" ref="N68:N76" si="14">B68</f>
        <v>2016</v>
      </c>
      <c r="O68" s="6">
        <v>471947</v>
      </c>
      <c r="P68" s="6">
        <v>102647.41099999999</v>
      </c>
      <c r="Q68" s="6">
        <v>167152.58899999998</v>
      </c>
      <c r="R68" s="6"/>
      <c r="S68" s="6"/>
      <c r="U68" s="16">
        <f t="shared" ref="U68:U124" si="15">SUM(O68:S68)</f>
        <v>741747</v>
      </c>
    </row>
    <row r="69" spans="1:21" x14ac:dyDescent="0.25">
      <c r="A69">
        <v>2016</v>
      </c>
      <c r="B69">
        <v>2017</v>
      </c>
      <c r="C69" s="6">
        <v>5068832</v>
      </c>
      <c r="D69" s="6">
        <v>1565018.8599999999</v>
      </c>
      <c r="E69" s="6">
        <v>1499016.1500000001</v>
      </c>
      <c r="F69" s="6">
        <v>12168946.99</v>
      </c>
      <c r="G69" s="6">
        <v>0</v>
      </c>
      <c r="H69" s="6"/>
      <c r="I69" s="6"/>
      <c r="K69" s="16">
        <f t="shared" si="12"/>
        <v>13667963.140000001</v>
      </c>
      <c r="M69">
        <f t="shared" si="13"/>
        <v>2016</v>
      </c>
      <c r="N69">
        <f t="shared" si="14"/>
        <v>2017</v>
      </c>
      <c r="O69" s="6">
        <v>471947</v>
      </c>
      <c r="P69" s="6">
        <v>102647.44500000001</v>
      </c>
      <c r="Q69" s="6">
        <v>167153.55499999999</v>
      </c>
      <c r="R69" s="6"/>
      <c r="S69" s="6"/>
      <c r="U69" s="16">
        <f t="shared" si="15"/>
        <v>741748</v>
      </c>
    </row>
    <row r="70" spans="1:21" x14ac:dyDescent="0.25">
      <c r="A70">
        <v>2016</v>
      </c>
      <c r="B70">
        <v>2018</v>
      </c>
      <c r="C70" s="6">
        <v>5068569</v>
      </c>
      <c r="D70" s="6">
        <v>1566079.58</v>
      </c>
      <c r="E70" s="6">
        <v>1502703.4500000002</v>
      </c>
      <c r="F70" s="6">
        <v>12170339.970000001</v>
      </c>
      <c r="G70" s="6">
        <v>0</v>
      </c>
      <c r="H70" s="6"/>
      <c r="I70" s="6"/>
      <c r="K70" s="16">
        <f t="shared" si="12"/>
        <v>13673043.420000002</v>
      </c>
      <c r="M70">
        <f t="shared" si="13"/>
        <v>2016</v>
      </c>
      <c r="N70">
        <f t="shared" si="14"/>
        <v>2018</v>
      </c>
      <c r="O70" s="6">
        <v>471947</v>
      </c>
      <c r="P70" s="6">
        <v>102658.325</v>
      </c>
      <c r="Q70" s="6">
        <v>167462.67499999999</v>
      </c>
      <c r="R70" s="6"/>
      <c r="S70" s="6"/>
      <c r="U70" s="16">
        <f t="shared" si="15"/>
        <v>742068</v>
      </c>
    </row>
    <row r="71" spans="1:21" x14ac:dyDescent="0.25">
      <c r="A71">
        <v>2016</v>
      </c>
      <c r="B71">
        <v>2019</v>
      </c>
      <c r="C71" s="6">
        <v>5068569</v>
      </c>
      <c r="D71" s="6">
        <v>1526323.58</v>
      </c>
      <c r="E71" s="6">
        <v>1502703.4500000002</v>
      </c>
      <c r="F71" s="6">
        <v>12170339.970000001</v>
      </c>
      <c r="G71" s="6">
        <v>0</v>
      </c>
      <c r="H71" s="6"/>
      <c r="I71" s="6"/>
      <c r="K71" s="16">
        <f t="shared" si="12"/>
        <v>13673043.420000002</v>
      </c>
      <c r="M71">
        <f t="shared" si="13"/>
        <v>2016</v>
      </c>
      <c r="N71">
        <f t="shared" si="14"/>
        <v>2019</v>
      </c>
      <c r="O71" s="6">
        <v>471947</v>
      </c>
      <c r="P71" s="6">
        <v>102207.893</v>
      </c>
      <c r="Q71" s="6">
        <v>154665.10699999999</v>
      </c>
      <c r="R71" s="6"/>
      <c r="S71" s="6"/>
      <c r="U71" s="16">
        <f t="shared" si="15"/>
        <v>728820</v>
      </c>
    </row>
    <row r="72" spans="1:21" x14ac:dyDescent="0.25">
      <c r="A72">
        <v>2016</v>
      </c>
      <c r="B72">
        <v>2020</v>
      </c>
      <c r="C72" s="6">
        <v>5068569</v>
      </c>
      <c r="D72" s="6">
        <v>1510133.58</v>
      </c>
      <c r="E72" s="6">
        <v>1502703.4500000002</v>
      </c>
      <c r="F72" s="6">
        <v>12170339.970000001</v>
      </c>
      <c r="G72" s="6">
        <v>0</v>
      </c>
      <c r="H72" s="6"/>
      <c r="I72" s="6"/>
      <c r="K72" s="16">
        <f t="shared" si="12"/>
        <v>13673043.420000002</v>
      </c>
      <c r="M72">
        <f t="shared" si="13"/>
        <v>2016</v>
      </c>
      <c r="N72">
        <f t="shared" si="14"/>
        <v>2020</v>
      </c>
      <c r="O72" s="6">
        <v>471947</v>
      </c>
      <c r="P72" s="6">
        <v>71058.691000000006</v>
      </c>
      <c r="Q72" s="6">
        <v>148420.30900000001</v>
      </c>
      <c r="R72" s="6"/>
      <c r="S72" s="6"/>
      <c r="U72" s="16">
        <f t="shared" si="15"/>
        <v>691426</v>
      </c>
    </row>
    <row r="73" spans="1:21" x14ac:dyDescent="0.25">
      <c r="A73">
        <v>2016</v>
      </c>
      <c r="B73">
        <v>2021</v>
      </c>
      <c r="C73" s="6">
        <v>5068569</v>
      </c>
      <c r="D73" s="6">
        <v>1336953.1200000001</v>
      </c>
      <c r="E73" s="6">
        <v>1331898.3</v>
      </c>
      <c r="F73" s="6">
        <v>12105813.58</v>
      </c>
      <c r="G73" s="6">
        <v>0</v>
      </c>
      <c r="H73" s="6"/>
      <c r="I73" s="6"/>
      <c r="K73" s="16">
        <f t="shared" si="12"/>
        <v>13437711.880000001</v>
      </c>
      <c r="M73">
        <f t="shared" si="13"/>
        <v>2016</v>
      </c>
      <c r="N73">
        <f t="shared" si="14"/>
        <v>2021</v>
      </c>
      <c r="O73" s="6">
        <v>471947</v>
      </c>
      <c r="P73" s="6">
        <v>69115.489000000001</v>
      </c>
      <c r="Q73" s="6">
        <v>93210.511000000013</v>
      </c>
      <c r="R73" s="6"/>
      <c r="S73" s="6"/>
      <c r="U73" s="16">
        <f t="shared" si="15"/>
        <v>634273.00000000012</v>
      </c>
    </row>
    <row r="74" spans="1:21" x14ac:dyDescent="0.25">
      <c r="A74">
        <v>2016</v>
      </c>
      <c r="B74">
        <v>2022</v>
      </c>
      <c r="C74" s="6">
        <v>5068454</v>
      </c>
      <c r="D74" s="6">
        <v>1308878.1200000001</v>
      </c>
      <c r="E74" s="6">
        <v>1331898.3</v>
      </c>
      <c r="F74" s="6">
        <v>12105813.58</v>
      </c>
      <c r="G74" s="6">
        <v>0</v>
      </c>
      <c r="H74" s="6"/>
      <c r="I74" s="6"/>
      <c r="K74" s="16">
        <f t="shared" si="12"/>
        <v>13437711.880000001</v>
      </c>
      <c r="M74">
        <f t="shared" si="13"/>
        <v>2016</v>
      </c>
      <c r="N74">
        <f t="shared" si="14"/>
        <v>2022</v>
      </c>
      <c r="O74" s="6">
        <v>471947</v>
      </c>
      <c r="P74" s="6">
        <v>65068.774999999994</v>
      </c>
      <c r="Q74" s="6">
        <v>92399.225000000006</v>
      </c>
      <c r="R74" s="6"/>
      <c r="S74" s="6"/>
      <c r="U74" s="16">
        <f t="shared" si="15"/>
        <v>629415</v>
      </c>
    </row>
    <row r="75" spans="1:21" x14ac:dyDescent="0.25">
      <c r="A75">
        <v>2016</v>
      </c>
      <c r="B75">
        <v>2023</v>
      </c>
      <c r="C75" s="6">
        <v>5067838</v>
      </c>
      <c r="D75" s="6">
        <v>1278822.1200000001</v>
      </c>
      <c r="E75" s="6">
        <v>1331898.3</v>
      </c>
      <c r="F75" s="6">
        <v>12105813.58</v>
      </c>
      <c r="G75" s="6">
        <v>0</v>
      </c>
      <c r="H75" s="6"/>
      <c r="I75" s="6"/>
      <c r="K75" s="16">
        <f t="shared" si="12"/>
        <v>13437711.880000001</v>
      </c>
      <c r="M75">
        <f t="shared" si="13"/>
        <v>2016</v>
      </c>
      <c r="N75">
        <f t="shared" si="14"/>
        <v>2023</v>
      </c>
      <c r="O75" s="6">
        <v>471883</v>
      </c>
      <c r="P75" s="6">
        <v>51250.137999999999</v>
      </c>
      <c r="Q75" s="6">
        <v>89628.862000000008</v>
      </c>
      <c r="R75" s="6"/>
      <c r="S75" s="6"/>
      <c r="U75" s="16">
        <f t="shared" si="15"/>
        <v>612762</v>
      </c>
    </row>
    <row r="76" spans="1:21" x14ac:dyDescent="0.25">
      <c r="A76">
        <v>2016</v>
      </c>
      <c r="B76">
        <v>2024</v>
      </c>
      <c r="C76" s="6">
        <v>5065024</v>
      </c>
      <c r="D76" s="6">
        <v>1257126.8600000001</v>
      </c>
      <c r="E76" s="6">
        <v>1329501.1500000001</v>
      </c>
      <c r="F76" s="6">
        <v>12104907.99</v>
      </c>
      <c r="G76" s="6"/>
      <c r="H76" s="6"/>
      <c r="I76" s="6"/>
      <c r="K76" s="16">
        <f t="shared" si="12"/>
        <v>13434409.140000001</v>
      </c>
      <c r="M76">
        <f t="shared" si="13"/>
        <v>2016</v>
      </c>
      <c r="N76">
        <f t="shared" si="14"/>
        <v>2024</v>
      </c>
      <c r="O76" s="6">
        <v>471883</v>
      </c>
      <c r="P76" s="6">
        <v>43195.13</v>
      </c>
      <c r="Q76" s="6">
        <v>85854.87000000001</v>
      </c>
      <c r="R76" s="6"/>
      <c r="S76" s="6"/>
      <c r="U76" s="16">
        <f t="shared" si="15"/>
        <v>600933</v>
      </c>
    </row>
    <row r="77" spans="1:21" x14ac:dyDescent="0.25">
      <c r="C77" s="6"/>
      <c r="D77" s="6"/>
      <c r="E77" s="6"/>
      <c r="F77" s="6"/>
      <c r="G77" s="6"/>
      <c r="H77" s="6"/>
      <c r="I77" s="6"/>
      <c r="K77" s="16"/>
      <c r="O77" s="6"/>
      <c r="P77" s="6"/>
      <c r="Q77" s="6"/>
      <c r="R77" s="6"/>
      <c r="S77" s="6"/>
      <c r="U77" s="16"/>
    </row>
    <row r="78" spans="1:21" x14ac:dyDescent="0.25">
      <c r="A78">
        <v>2017</v>
      </c>
      <c r="B78">
        <v>2017</v>
      </c>
      <c r="C78" s="6">
        <v>4615174</v>
      </c>
      <c r="D78" s="6">
        <v>6243257.0199999996</v>
      </c>
      <c r="E78" s="6">
        <v>1355441.8900000001</v>
      </c>
      <c r="F78" s="6">
        <v>542097.09</v>
      </c>
      <c r="G78" s="6"/>
      <c r="H78" s="6"/>
      <c r="I78" s="6"/>
      <c r="K78" s="16">
        <f t="shared" si="12"/>
        <v>1897538.98</v>
      </c>
      <c r="M78">
        <f t="shared" ref="M78:N85" si="16">A78</f>
        <v>2017</v>
      </c>
      <c r="N78">
        <f t="shared" si="16"/>
        <v>2017</v>
      </c>
      <c r="O78" s="6">
        <v>896145</v>
      </c>
      <c r="P78" s="6">
        <v>113890.85</v>
      </c>
      <c r="Q78" s="6">
        <v>108325.15</v>
      </c>
      <c r="R78" s="6"/>
      <c r="S78" s="6"/>
      <c r="U78" s="16">
        <f t="shared" si="15"/>
        <v>1118361</v>
      </c>
    </row>
    <row r="79" spans="1:21" x14ac:dyDescent="0.25">
      <c r="A79">
        <v>2017</v>
      </c>
      <c r="B79">
        <v>2018</v>
      </c>
      <c r="C79" s="6">
        <v>3865821</v>
      </c>
      <c r="D79" s="6">
        <v>5305205.24</v>
      </c>
      <c r="E79" s="6">
        <v>1428434.59</v>
      </c>
      <c r="F79" s="6">
        <v>571294.17000000004</v>
      </c>
      <c r="G79" s="6"/>
      <c r="H79" s="6"/>
      <c r="I79" s="6"/>
      <c r="K79" s="16">
        <f t="shared" si="12"/>
        <v>1999728.7600000002</v>
      </c>
      <c r="M79">
        <f t="shared" si="16"/>
        <v>2017</v>
      </c>
      <c r="N79">
        <f t="shared" si="16"/>
        <v>2018</v>
      </c>
      <c r="O79" s="6">
        <v>704465</v>
      </c>
      <c r="P79" s="6">
        <v>113890.85</v>
      </c>
      <c r="Q79" s="6">
        <v>108325.15</v>
      </c>
      <c r="R79" s="6"/>
      <c r="S79" s="6"/>
      <c r="U79" s="16">
        <f t="shared" si="15"/>
        <v>926681</v>
      </c>
    </row>
    <row r="80" spans="1:21" x14ac:dyDescent="0.25">
      <c r="A80">
        <v>2017</v>
      </c>
      <c r="B80">
        <v>2019</v>
      </c>
      <c r="C80" s="6">
        <v>3865821</v>
      </c>
      <c r="D80" s="6">
        <v>5305205.24</v>
      </c>
      <c r="E80" s="6">
        <v>1428434.59</v>
      </c>
      <c r="F80" s="6">
        <v>571294.17000000004</v>
      </c>
      <c r="G80" s="6"/>
      <c r="H80" s="6"/>
      <c r="I80" s="6"/>
      <c r="K80" s="16">
        <f t="shared" si="12"/>
        <v>1999728.7600000002</v>
      </c>
      <c r="M80">
        <f t="shared" si="16"/>
        <v>2017</v>
      </c>
      <c r="N80">
        <f t="shared" si="16"/>
        <v>2019</v>
      </c>
      <c r="O80" s="6">
        <v>704465</v>
      </c>
      <c r="P80" s="6">
        <v>113890.85</v>
      </c>
      <c r="Q80" s="6">
        <v>108325.15</v>
      </c>
      <c r="R80" s="6"/>
      <c r="S80" s="6"/>
      <c r="U80" s="16">
        <f t="shared" si="15"/>
        <v>926681</v>
      </c>
    </row>
    <row r="81" spans="1:21" x14ac:dyDescent="0.25">
      <c r="A81">
        <v>2017</v>
      </c>
      <c r="B81">
        <v>2020</v>
      </c>
      <c r="C81" s="6">
        <v>3865821</v>
      </c>
      <c r="D81" s="6">
        <v>5207234.24</v>
      </c>
      <c r="E81" s="6">
        <v>1428434.59</v>
      </c>
      <c r="F81" s="6">
        <v>571294.17000000004</v>
      </c>
      <c r="G81" s="6"/>
      <c r="H81" s="6"/>
      <c r="I81" s="6"/>
      <c r="K81" s="16">
        <f t="shared" si="12"/>
        <v>1999728.7600000002</v>
      </c>
      <c r="M81">
        <f t="shared" si="16"/>
        <v>2017</v>
      </c>
      <c r="N81">
        <f t="shared" si="16"/>
        <v>2020</v>
      </c>
      <c r="O81" s="6">
        <v>704465</v>
      </c>
      <c r="P81" s="6">
        <v>111778.85</v>
      </c>
      <c r="Q81" s="6">
        <v>108325.15</v>
      </c>
      <c r="R81" s="6"/>
      <c r="S81" s="6"/>
      <c r="U81" s="16">
        <f t="shared" si="15"/>
        <v>924569</v>
      </c>
    </row>
    <row r="82" spans="1:21" x14ac:dyDescent="0.25">
      <c r="A82">
        <v>2017</v>
      </c>
      <c r="B82">
        <v>2021</v>
      </c>
      <c r="C82" s="6">
        <v>3865821</v>
      </c>
      <c r="D82" s="6">
        <v>5188318.24</v>
      </c>
      <c r="E82" s="6">
        <v>1428434.59</v>
      </c>
      <c r="F82" s="6">
        <v>571294.17000000004</v>
      </c>
      <c r="G82" s="6"/>
      <c r="H82" s="6"/>
      <c r="I82" s="6"/>
      <c r="K82" s="16">
        <f t="shared" si="12"/>
        <v>1999728.7600000002</v>
      </c>
      <c r="M82">
        <f t="shared" si="16"/>
        <v>2017</v>
      </c>
      <c r="N82">
        <f t="shared" si="16"/>
        <v>2021</v>
      </c>
      <c r="O82" s="6">
        <v>704465</v>
      </c>
      <c r="P82" s="6">
        <v>111778.85</v>
      </c>
      <c r="Q82" s="6">
        <v>108325.15</v>
      </c>
      <c r="R82" s="6"/>
      <c r="S82" s="6"/>
      <c r="U82" s="16">
        <f t="shared" si="15"/>
        <v>924569</v>
      </c>
    </row>
    <row r="83" spans="1:21" x14ac:dyDescent="0.25">
      <c r="A83">
        <v>2017</v>
      </c>
      <c r="B83">
        <v>2022</v>
      </c>
      <c r="C83" s="6">
        <v>3865821</v>
      </c>
      <c r="D83" s="6">
        <v>4557035.43</v>
      </c>
      <c r="E83" s="6">
        <v>1029323.74</v>
      </c>
      <c r="F83" s="6">
        <v>411649.83</v>
      </c>
      <c r="G83" s="6"/>
      <c r="H83" s="6"/>
      <c r="I83" s="6"/>
      <c r="K83" s="16">
        <f t="shared" si="12"/>
        <v>1440973.57</v>
      </c>
      <c r="M83">
        <f t="shared" si="16"/>
        <v>2017</v>
      </c>
      <c r="N83">
        <f t="shared" si="16"/>
        <v>2022</v>
      </c>
      <c r="O83" s="6">
        <v>704465</v>
      </c>
      <c r="P83" s="6">
        <v>97310</v>
      </c>
      <c r="Q83" s="6">
        <v>70180</v>
      </c>
      <c r="R83" s="6"/>
      <c r="S83" s="6"/>
      <c r="U83" s="16">
        <f t="shared" si="15"/>
        <v>871955</v>
      </c>
    </row>
    <row r="84" spans="1:21" x14ac:dyDescent="0.25">
      <c r="A84">
        <v>2017</v>
      </c>
      <c r="B84">
        <v>2023</v>
      </c>
      <c r="C84" s="6">
        <v>3865821</v>
      </c>
      <c r="D84" s="6">
        <v>4454287.43</v>
      </c>
      <c r="E84" s="6">
        <v>1029323.74</v>
      </c>
      <c r="F84" s="6">
        <v>411649.83</v>
      </c>
      <c r="G84" s="6"/>
      <c r="H84" s="6"/>
      <c r="I84" s="6"/>
      <c r="K84" s="16">
        <f t="shared" si="12"/>
        <v>1440973.57</v>
      </c>
      <c r="M84">
        <f t="shared" si="16"/>
        <v>2017</v>
      </c>
      <c r="N84">
        <f t="shared" si="16"/>
        <v>2023</v>
      </c>
      <c r="O84" s="6">
        <v>704465</v>
      </c>
      <c r="P84" s="6">
        <v>89786</v>
      </c>
      <c r="Q84" s="6">
        <v>70180</v>
      </c>
      <c r="R84" s="6"/>
      <c r="S84" s="6"/>
      <c r="U84" s="16">
        <f t="shared" si="15"/>
        <v>864431</v>
      </c>
    </row>
    <row r="85" spans="1:21" x14ac:dyDescent="0.25">
      <c r="A85">
        <v>2017</v>
      </c>
      <c r="B85">
        <v>2024</v>
      </c>
      <c r="C85" s="6">
        <v>3865788</v>
      </c>
      <c r="D85" s="6">
        <v>4425598.43</v>
      </c>
      <c r="E85" s="6">
        <v>1029323.74</v>
      </c>
      <c r="F85" s="6">
        <v>411649.83</v>
      </c>
      <c r="G85" s="6"/>
      <c r="H85" s="6"/>
      <c r="I85" s="6"/>
      <c r="K85" s="16">
        <f t="shared" si="12"/>
        <v>1440973.57</v>
      </c>
      <c r="M85">
        <f t="shared" si="16"/>
        <v>2017</v>
      </c>
      <c r="N85">
        <f t="shared" si="16"/>
        <v>2024</v>
      </c>
      <c r="O85" s="6">
        <v>704457</v>
      </c>
      <c r="P85" s="6">
        <v>89786</v>
      </c>
      <c r="Q85" s="6">
        <v>70180</v>
      </c>
      <c r="R85" s="6"/>
      <c r="S85" s="6"/>
      <c r="U85" s="16">
        <f t="shared" si="15"/>
        <v>864423</v>
      </c>
    </row>
    <row r="86" spans="1:21" x14ac:dyDescent="0.25">
      <c r="C86" s="6"/>
      <c r="D86" s="6"/>
      <c r="E86" s="6"/>
      <c r="F86" s="6"/>
      <c r="G86" s="6"/>
      <c r="H86" s="6"/>
      <c r="I86" s="6"/>
      <c r="K86" s="16"/>
      <c r="O86" s="6"/>
      <c r="P86" s="6"/>
      <c r="Q86" s="6"/>
      <c r="R86" s="6"/>
      <c r="S86" s="6"/>
      <c r="U86" s="16"/>
    </row>
    <row r="87" spans="1:21" x14ac:dyDescent="0.25">
      <c r="A87">
        <v>2018</v>
      </c>
      <c r="B87">
        <v>2018</v>
      </c>
      <c r="C87" s="6">
        <v>2016976</v>
      </c>
      <c r="D87" s="6">
        <v>2442332.77</v>
      </c>
      <c r="E87" s="6">
        <v>2614374.4500000002</v>
      </c>
      <c r="F87" s="6">
        <v>1045749.7799999999</v>
      </c>
      <c r="G87" s="6">
        <v>0</v>
      </c>
      <c r="H87" s="6"/>
      <c r="I87" s="6"/>
      <c r="K87" s="16">
        <f t="shared" si="12"/>
        <v>3660124.23</v>
      </c>
      <c r="M87">
        <f t="shared" ref="M87:N93" si="17">A87</f>
        <v>2018</v>
      </c>
      <c r="N87">
        <f t="shared" si="17"/>
        <v>2018</v>
      </c>
      <c r="O87" s="6">
        <v>200179</v>
      </c>
      <c r="P87" s="6">
        <v>144601.76500000001</v>
      </c>
      <c r="Q87" s="6">
        <v>276388.23499999999</v>
      </c>
      <c r="R87" s="6"/>
      <c r="S87" s="6"/>
      <c r="U87" s="16">
        <f t="shared" si="15"/>
        <v>621169</v>
      </c>
    </row>
    <row r="88" spans="1:21" x14ac:dyDescent="0.25">
      <c r="A88">
        <v>2018</v>
      </c>
      <c r="B88">
        <v>2019</v>
      </c>
      <c r="C88" s="6">
        <v>1646430.2515206395</v>
      </c>
      <c r="D88" s="6">
        <v>2525999.0793016278</v>
      </c>
      <c r="E88" s="6">
        <v>2716130.7721236018</v>
      </c>
      <c r="F88" s="6">
        <v>1086452.3088494407</v>
      </c>
      <c r="G88" s="6"/>
      <c r="H88" s="6"/>
      <c r="I88" s="6"/>
      <c r="K88" s="16">
        <f t="shared" si="12"/>
        <v>3802583.0809730422</v>
      </c>
      <c r="M88">
        <f t="shared" si="17"/>
        <v>2018</v>
      </c>
      <c r="N88">
        <f t="shared" si="17"/>
        <v>2019</v>
      </c>
      <c r="O88" s="6">
        <v>160648.10268240725</v>
      </c>
      <c r="P88" s="6">
        <v>144601.76500000001</v>
      </c>
      <c r="Q88" s="6">
        <v>276388.23499999999</v>
      </c>
      <c r="R88" s="6"/>
      <c r="S88" s="6"/>
      <c r="U88" s="16">
        <f t="shared" si="15"/>
        <v>581638.10268240725</v>
      </c>
    </row>
    <row r="89" spans="1:21" x14ac:dyDescent="0.25">
      <c r="A89">
        <v>2018</v>
      </c>
      <c r="B89">
        <v>2020</v>
      </c>
      <c r="C89" s="6">
        <v>1646430.2515206395</v>
      </c>
      <c r="D89" s="6">
        <v>2525999.0793016278</v>
      </c>
      <c r="E89" s="6">
        <v>2716130.7721236018</v>
      </c>
      <c r="F89" s="6">
        <v>1086452.3088494407</v>
      </c>
      <c r="G89" s="6"/>
      <c r="H89" s="6"/>
      <c r="I89" s="6"/>
      <c r="K89" s="16">
        <f t="shared" si="12"/>
        <v>3802583.0809730422</v>
      </c>
      <c r="M89">
        <f t="shared" si="17"/>
        <v>2018</v>
      </c>
      <c r="N89">
        <f t="shared" si="17"/>
        <v>2020</v>
      </c>
      <c r="O89" s="6">
        <v>160648.10268240725</v>
      </c>
      <c r="P89" s="6">
        <v>144601.76500000001</v>
      </c>
      <c r="Q89" s="6">
        <v>276388.23499999999</v>
      </c>
      <c r="R89" s="6"/>
      <c r="S89" s="6"/>
      <c r="U89" s="16">
        <f t="shared" si="15"/>
        <v>581638.10268240725</v>
      </c>
    </row>
    <row r="90" spans="1:21" x14ac:dyDescent="0.25">
      <c r="A90">
        <v>2018</v>
      </c>
      <c r="B90">
        <v>2021</v>
      </c>
      <c r="C90" s="6">
        <v>1646430.2515206395</v>
      </c>
      <c r="D90" s="6">
        <v>2497148.0309639145</v>
      </c>
      <c r="E90" s="6">
        <v>2716130.7721236018</v>
      </c>
      <c r="F90" s="6">
        <v>1086452.3088494407</v>
      </c>
      <c r="G90" s="6"/>
      <c r="H90" s="6"/>
      <c r="I90" s="6"/>
      <c r="K90" s="16">
        <f t="shared" si="12"/>
        <v>3802583.0809730422</v>
      </c>
      <c r="M90">
        <f t="shared" si="17"/>
        <v>2018</v>
      </c>
      <c r="N90">
        <f t="shared" si="17"/>
        <v>2021</v>
      </c>
      <c r="O90" s="6">
        <v>160648.10268240725</v>
      </c>
      <c r="P90" s="6">
        <v>143443.74224677894</v>
      </c>
      <c r="Q90" s="6">
        <v>276376.53780047246</v>
      </c>
      <c r="R90" s="6"/>
      <c r="S90" s="6"/>
      <c r="U90" s="16">
        <f t="shared" si="15"/>
        <v>580468.38272965862</v>
      </c>
    </row>
    <row r="91" spans="1:21" x14ac:dyDescent="0.25">
      <c r="A91">
        <v>2018</v>
      </c>
      <c r="B91">
        <v>2022</v>
      </c>
      <c r="C91" s="6">
        <v>1646430.2515206395</v>
      </c>
      <c r="D91" s="6">
        <v>2491619.3583823116</v>
      </c>
      <c r="E91" s="6">
        <v>2716130.7721236018</v>
      </c>
      <c r="F91" s="6">
        <v>1086452.3088494407</v>
      </c>
      <c r="G91" s="6"/>
      <c r="H91" s="6"/>
      <c r="I91" s="6"/>
      <c r="K91" s="16">
        <f t="shared" si="12"/>
        <v>3802583.0809730422</v>
      </c>
      <c r="M91">
        <f t="shared" si="17"/>
        <v>2018</v>
      </c>
      <c r="N91">
        <f t="shared" si="17"/>
        <v>2022</v>
      </c>
      <c r="O91" s="6">
        <v>160648.10268240725</v>
      </c>
      <c r="P91" s="6">
        <v>143443.74224677894</v>
      </c>
      <c r="Q91" s="6">
        <v>276376.53780047246</v>
      </c>
      <c r="R91" s="6"/>
      <c r="S91" s="6"/>
      <c r="U91" s="16">
        <f t="shared" si="15"/>
        <v>580468.38272965862</v>
      </c>
    </row>
    <row r="92" spans="1:21" x14ac:dyDescent="0.25">
      <c r="A92">
        <v>2018</v>
      </c>
      <c r="B92">
        <v>2023</v>
      </c>
      <c r="C92" s="6">
        <v>1646430.2515206395</v>
      </c>
      <c r="D92" s="6">
        <v>2026120.6484419007</v>
      </c>
      <c r="E92" s="6">
        <v>2159745.6512056994</v>
      </c>
      <c r="F92" s="6">
        <v>863898.26048227982</v>
      </c>
      <c r="G92" s="6"/>
      <c r="H92" s="6"/>
      <c r="I92" s="6"/>
      <c r="K92" s="16">
        <f t="shared" si="12"/>
        <v>3023643.9116879795</v>
      </c>
      <c r="M92">
        <f t="shared" si="17"/>
        <v>2018</v>
      </c>
      <c r="N92">
        <f t="shared" si="17"/>
        <v>2023</v>
      </c>
      <c r="O92" s="6">
        <v>160648.10268240725</v>
      </c>
      <c r="P92" s="6">
        <v>106580.77986942475</v>
      </c>
      <c r="Q92" s="6">
        <v>179192.36426017509</v>
      </c>
      <c r="R92" s="6"/>
      <c r="S92" s="6"/>
      <c r="U92" s="16">
        <f t="shared" si="15"/>
        <v>446421.2468120071</v>
      </c>
    </row>
    <row r="93" spans="1:21" x14ac:dyDescent="0.25">
      <c r="A93">
        <v>2018</v>
      </c>
      <c r="B93">
        <v>2024</v>
      </c>
      <c r="C93" s="6">
        <v>1646430.2515206395</v>
      </c>
      <c r="D93" s="6">
        <v>1995862.8424115106</v>
      </c>
      <c r="E93" s="6">
        <v>2159745.6512056994</v>
      </c>
      <c r="F93" s="6">
        <v>863898.26048227982</v>
      </c>
      <c r="K93" s="16">
        <f t="shared" si="12"/>
        <v>3023643.9116879795</v>
      </c>
      <c r="M93">
        <f t="shared" si="17"/>
        <v>2018</v>
      </c>
      <c r="N93">
        <f t="shared" si="17"/>
        <v>2024</v>
      </c>
      <c r="O93" s="6">
        <v>160648.10268240725</v>
      </c>
      <c r="P93" s="6">
        <v>102455.32381107469</v>
      </c>
      <c r="Q93" s="6">
        <v>179150.6929868584</v>
      </c>
      <c r="R93" s="6"/>
      <c r="U93" s="16">
        <f t="shared" si="15"/>
        <v>442254.11948034039</v>
      </c>
    </row>
    <row r="94" spans="1:21" x14ac:dyDescent="0.25">
      <c r="K94" s="16"/>
      <c r="O94" s="6"/>
      <c r="P94" s="6"/>
      <c r="Q94" s="6"/>
      <c r="R94" s="6"/>
      <c r="U94" s="16"/>
    </row>
    <row r="95" spans="1:21" x14ac:dyDescent="0.25">
      <c r="A95">
        <v>2019</v>
      </c>
      <c r="B95">
        <v>2019</v>
      </c>
      <c r="C95" s="59">
        <v>0</v>
      </c>
      <c r="D95" s="59">
        <v>434788.98</v>
      </c>
      <c r="E95" s="59">
        <v>612425.18000000005</v>
      </c>
      <c r="F95" s="59">
        <v>244347.84</v>
      </c>
      <c r="G95" s="59"/>
      <c r="H95" s="59"/>
      <c r="I95" s="59"/>
      <c r="K95" s="16">
        <f t="shared" si="12"/>
        <v>856773.02</v>
      </c>
      <c r="M95">
        <f t="shared" ref="M95:N100" si="18">A95</f>
        <v>2019</v>
      </c>
      <c r="N95">
        <f t="shared" si="18"/>
        <v>2019</v>
      </c>
      <c r="O95" s="6">
        <v>0</v>
      </c>
      <c r="P95" s="6">
        <v>294010.47499999998</v>
      </c>
      <c r="Q95" s="6">
        <v>510783.52499999997</v>
      </c>
      <c r="R95" s="6"/>
      <c r="U95" s="16">
        <f t="shared" si="15"/>
        <v>804794</v>
      </c>
    </row>
    <row r="96" spans="1:21" x14ac:dyDescent="0.25">
      <c r="A96">
        <v>2019</v>
      </c>
      <c r="B96">
        <v>2020</v>
      </c>
      <c r="C96" s="59">
        <v>0</v>
      </c>
      <c r="D96" s="59">
        <v>444899.01016645209</v>
      </c>
      <c r="E96" s="59">
        <v>635172.74787451723</v>
      </c>
      <c r="F96" s="59">
        <v>253615.36765258107</v>
      </c>
      <c r="G96" s="59"/>
      <c r="H96" s="59"/>
      <c r="I96" s="59"/>
      <c r="K96" s="16">
        <f t="shared" si="12"/>
        <v>888788.1155270983</v>
      </c>
      <c r="M96">
        <f t="shared" si="18"/>
        <v>2019</v>
      </c>
      <c r="N96">
        <f t="shared" si="18"/>
        <v>2020</v>
      </c>
      <c r="O96" s="6">
        <v>0</v>
      </c>
      <c r="P96" s="6">
        <v>294010.47499999998</v>
      </c>
      <c r="Q96" s="6">
        <v>510783.52499999997</v>
      </c>
      <c r="R96" s="6"/>
      <c r="U96" s="16">
        <f t="shared" si="15"/>
        <v>804794</v>
      </c>
    </row>
    <row r="97" spans="1:23" x14ac:dyDescent="0.25">
      <c r="A97">
        <v>2019</v>
      </c>
      <c r="B97">
        <v>2021</v>
      </c>
      <c r="C97" s="59">
        <v>0</v>
      </c>
      <c r="D97" s="59">
        <v>434788.98</v>
      </c>
      <c r="E97" s="59">
        <v>612425.18000000005</v>
      </c>
      <c r="F97" s="59">
        <v>244347.84</v>
      </c>
      <c r="G97" s="59"/>
      <c r="H97" s="59"/>
      <c r="I97" s="59"/>
      <c r="K97" s="16">
        <f t="shared" si="12"/>
        <v>856773.02</v>
      </c>
      <c r="M97">
        <f t="shared" si="18"/>
        <v>2019</v>
      </c>
      <c r="N97">
        <f t="shared" si="18"/>
        <v>2021</v>
      </c>
      <c r="O97" s="6">
        <v>0</v>
      </c>
      <c r="P97" s="6">
        <v>294010.47499999998</v>
      </c>
      <c r="Q97" s="6">
        <v>510783.52499999997</v>
      </c>
      <c r="R97" s="6"/>
      <c r="U97" s="16">
        <f t="shared" si="15"/>
        <v>804794</v>
      </c>
    </row>
    <row r="98" spans="1:23" x14ac:dyDescent="0.25">
      <c r="A98">
        <v>2019</v>
      </c>
      <c r="B98">
        <v>2022</v>
      </c>
      <c r="C98" s="59">
        <v>0</v>
      </c>
      <c r="D98" s="59">
        <v>405484.3773793513</v>
      </c>
      <c r="E98" s="59">
        <v>610219.45722210174</v>
      </c>
      <c r="F98" s="59">
        <v>244347.84</v>
      </c>
      <c r="G98" s="59"/>
      <c r="H98" s="59"/>
      <c r="I98" s="59"/>
      <c r="K98" s="16">
        <f t="shared" si="12"/>
        <v>854567.29722210171</v>
      </c>
      <c r="M98">
        <f t="shared" si="18"/>
        <v>2019</v>
      </c>
      <c r="N98">
        <f t="shared" si="18"/>
        <v>2022</v>
      </c>
      <c r="O98" s="6">
        <v>0</v>
      </c>
      <c r="P98" s="6">
        <v>291101.7680963435</v>
      </c>
      <c r="Q98" s="6">
        <v>510783.52499999997</v>
      </c>
      <c r="R98" s="6"/>
      <c r="U98" s="16">
        <f t="shared" si="15"/>
        <v>801885.29309634352</v>
      </c>
    </row>
    <row r="99" spans="1:23" x14ac:dyDescent="0.25">
      <c r="A99">
        <v>2019</v>
      </c>
      <c r="B99">
        <v>2023</v>
      </c>
      <c r="C99" s="59">
        <v>0</v>
      </c>
      <c r="D99" s="59">
        <v>427988.83522610756</v>
      </c>
      <c r="E99" s="59">
        <v>611913.34114605107</v>
      </c>
      <c r="F99" s="59">
        <v>244347.84</v>
      </c>
      <c r="G99" s="59"/>
      <c r="H99" s="59"/>
      <c r="I99" s="59"/>
      <c r="K99" s="16">
        <f t="shared" si="12"/>
        <v>856261.18114605104</v>
      </c>
      <c r="M99">
        <f t="shared" si="18"/>
        <v>2019</v>
      </c>
      <c r="N99">
        <f t="shared" si="18"/>
        <v>2023</v>
      </c>
      <c r="O99" s="6">
        <v>0</v>
      </c>
      <c r="P99" s="6">
        <v>291101.7680963435</v>
      </c>
      <c r="Q99" s="6">
        <v>510783.52499999997</v>
      </c>
      <c r="R99" s="6"/>
      <c r="U99" s="16">
        <f t="shared" si="15"/>
        <v>801885.29309634352</v>
      </c>
    </row>
    <row r="100" spans="1:23" x14ac:dyDescent="0.25">
      <c r="A100">
        <v>2019</v>
      </c>
      <c r="B100">
        <v>2024</v>
      </c>
      <c r="C100" s="6">
        <v>0</v>
      </c>
      <c r="D100" s="6">
        <v>371240.89182234468</v>
      </c>
      <c r="E100" s="6">
        <v>491816.25215604174</v>
      </c>
      <c r="F100" s="6">
        <v>195526.36064495679</v>
      </c>
      <c r="G100" s="6"/>
      <c r="H100" s="6"/>
      <c r="I100" s="6"/>
      <c r="K100" s="16">
        <f t="shared" si="12"/>
        <v>687342.6128009985</v>
      </c>
      <c r="M100">
        <f t="shared" si="18"/>
        <v>2019</v>
      </c>
      <c r="N100">
        <f t="shared" si="18"/>
        <v>2024</v>
      </c>
      <c r="O100" s="6">
        <v>0</v>
      </c>
      <c r="P100" s="6">
        <v>222877.07414765062</v>
      </c>
      <c r="Q100" s="6">
        <v>330918.42277162784</v>
      </c>
      <c r="R100" s="6"/>
      <c r="U100" s="16">
        <f t="shared" si="15"/>
        <v>553795.49691927852</v>
      </c>
    </row>
    <row r="101" spans="1:23" x14ac:dyDescent="0.25">
      <c r="C101" s="6"/>
      <c r="D101" s="6"/>
      <c r="E101" s="6"/>
      <c r="F101" s="6"/>
      <c r="G101" s="6"/>
      <c r="H101" s="6"/>
      <c r="I101" s="6"/>
      <c r="K101" s="16"/>
      <c r="O101" s="6"/>
      <c r="P101" s="6"/>
      <c r="Q101" s="6"/>
      <c r="R101" s="6"/>
      <c r="U101" s="16"/>
    </row>
    <row r="102" spans="1:23" x14ac:dyDescent="0.25">
      <c r="A102">
        <v>2020</v>
      </c>
      <c r="B102">
        <v>2020</v>
      </c>
      <c r="C102" s="59">
        <v>0</v>
      </c>
      <c r="D102" s="59">
        <v>0</v>
      </c>
      <c r="E102" s="59">
        <v>16490</v>
      </c>
      <c r="F102" s="59">
        <v>0</v>
      </c>
      <c r="G102" s="59"/>
      <c r="H102" s="59"/>
      <c r="I102" s="59"/>
      <c r="K102" s="16">
        <f t="shared" si="12"/>
        <v>16490</v>
      </c>
      <c r="M102">
        <f t="shared" ref="M102:N106" si="19">A102</f>
        <v>2020</v>
      </c>
      <c r="N102">
        <f t="shared" si="19"/>
        <v>2020</v>
      </c>
      <c r="O102" s="6">
        <v>0</v>
      </c>
      <c r="P102" s="6">
        <v>0</v>
      </c>
      <c r="Q102" s="6">
        <v>28223.464679402721</v>
      </c>
      <c r="R102" s="6"/>
      <c r="U102" s="16">
        <f t="shared" si="15"/>
        <v>28223.464679402721</v>
      </c>
    </row>
    <row r="103" spans="1:23" x14ac:dyDescent="0.25">
      <c r="A103">
        <v>2020</v>
      </c>
      <c r="B103">
        <v>2021</v>
      </c>
      <c r="C103" s="59">
        <v>0</v>
      </c>
      <c r="D103" s="59">
        <v>0</v>
      </c>
      <c r="E103" s="59">
        <v>16490.091380529047</v>
      </c>
      <c r="F103" s="59">
        <v>0</v>
      </c>
      <c r="G103" s="59"/>
      <c r="H103" s="59"/>
      <c r="I103" s="59"/>
      <c r="K103" s="16">
        <f t="shared" si="12"/>
        <v>16490.091380529047</v>
      </c>
      <c r="M103">
        <f t="shared" si="19"/>
        <v>2020</v>
      </c>
      <c r="N103">
        <f t="shared" si="19"/>
        <v>2021</v>
      </c>
      <c r="O103" s="6">
        <v>0</v>
      </c>
      <c r="P103" s="6">
        <v>0</v>
      </c>
      <c r="Q103" s="6">
        <v>28223.464679402721</v>
      </c>
      <c r="R103" s="6"/>
      <c r="U103" s="16">
        <f t="shared" si="15"/>
        <v>28223.464679402721</v>
      </c>
    </row>
    <row r="104" spans="1:23" x14ac:dyDescent="0.25">
      <c r="A104">
        <v>2020</v>
      </c>
      <c r="B104">
        <v>2022</v>
      </c>
      <c r="C104" s="59">
        <v>0</v>
      </c>
      <c r="D104" s="59">
        <v>0</v>
      </c>
      <c r="E104" s="59">
        <v>16490.091380529047</v>
      </c>
      <c r="F104" s="59">
        <v>0</v>
      </c>
      <c r="G104" s="59"/>
      <c r="H104" s="59"/>
      <c r="I104" s="59"/>
      <c r="K104" s="16">
        <f t="shared" si="12"/>
        <v>16490.091380529047</v>
      </c>
      <c r="M104">
        <f t="shared" si="19"/>
        <v>2020</v>
      </c>
      <c r="N104">
        <f t="shared" si="19"/>
        <v>2022</v>
      </c>
      <c r="O104" s="6">
        <v>0</v>
      </c>
      <c r="P104" s="6">
        <v>0</v>
      </c>
      <c r="Q104" s="6">
        <v>28223.464679402721</v>
      </c>
      <c r="R104" s="6"/>
      <c r="U104" s="16">
        <f t="shared" si="15"/>
        <v>28223.464679402721</v>
      </c>
    </row>
    <row r="105" spans="1:23" x14ac:dyDescent="0.25">
      <c r="A105">
        <v>2020</v>
      </c>
      <c r="B105">
        <v>2023</v>
      </c>
      <c r="C105" s="59">
        <v>0</v>
      </c>
      <c r="D105" s="59">
        <v>0</v>
      </c>
      <c r="E105" s="59">
        <v>16490.091380529047</v>
      </c>
      <c r="F105" s="59">
        <v>0</v>
      </c>
      <c r="G105" s="59"/>
      <c r="H105" s="59"/>
      <c r="I105" s="59"/>
      <c r="K105" s="16">
        <f t="shared" si="12"/>
        <v>16490.091380529047</v>
      </c>
      <c r="M105">
        <f t="shared" si="19"/>
        <v>2020</v>
      </c>
      <c r="N105">
        <f t="shared" si="19"/>
        <v>2023</v>
      </c>
      <c r="O105" s="6">
        <v>0</v>
      </c>
      <c r="P105" s="6">
        <v>0</v>
      </c>
      <c r="Q105" s="6">
        <v>28223.464679402721</v>
      </c>
      <c r="R105" s="6"/>
      <c r="U105" s="16">
        <f t="shared" si="15"/>
        <v>28223.464679402721</v>
      </c>
    </row>
    <row r="106" spans="1:23" x14ac:dyDescent="0.25">
      <c r="A106">
        <v>2020</v>
      </c>
      <c r="B106">
        <v>2024</v>
      </c>
      <c r="C106" s="6">
        <v>0</v>
      </c>
      <c r="D106" s="6">
        <v>0</v>
      </c>
      <c r="E106" s="6">
        <v>16490.091380529047</v>
      </c>
      <c r="F106" s="6">
        <v>0</v>
      </c>
      <c r="G106" s="6"/>
      <c r="H106" s="6"/>
      <c r="I106" s="6"/>
      <c r="K106" s="16">
        <f t="shared" si="12"/>
        <v>16490.091380529047</v>
      </c>
      <c r="M106">
        <f t="shared" si="19"/>
        <v>2020</v>
      </c>
      <c r="N106">
        <f t="shared" si="19"/>
        <v>2024</v>
      </c>
      <c r="O106" s="6">
        <v>0</v>
      </c>
      <c r="P106" s="6">
        <v>0</v>
      </c>
      <c r="Q106" s="6">
        <v>28223.464679402721</v>
      </c>
      <c r="R106" s="6"/>
      <c r="U106" s="16">
        <f t="shared" si="15"/>
        <v>28223.464679402721</v>
      </c>
    </row>
    <row r="107" spans="1:23" x14ac:dyDescent="0.25">
      <c r="C107" s="6"/>
      <c r="D107" s="6"/>
      <c r="E107" s="6"/>
      <c r="F107" s="6"/>
      <c r="G107" s="6"/>
      <c r="H107" s="6"/>
      <c r="I107" s="6"/>
      <c r="K107" s="16"/>
      <c r="O107" s="6"/>
      <c r="P107" s="6"/>
      <c r="Q107" s="6"/>
      <c r="R107" s="6"/>
      <c r="U107" s="16"/>
    </row>
    <row r="108" spans="1:23" x14ac:dyDescent="0.25">
      <c r="A108">
        <v>2021</v>
      </c>
      <c r="B108">
        <v>2021</v>
      </c>
      <c r="C108" s="6">
        <v>0</v>
      </c>
      <c r="D108" s="6">
        <v>0</v>
      </c>
      <c r="E108" s="6">
        <v>893773.38723277964</v>
      </c>
      <c r="F108" s="6">
        <v>0</v>
      </c>
      <c r="G108" s="6"/>
      <c r="H108" s="6"/>
      <c r="I108" s="6"/>
      <c r="K108" s="16">
        <f t="shared" si="12"/>
        <v>893773.38723277964</v>
      </c>
      <c r="M108">
        <f t="shared" ref="M108:N111" si="20">A108</f>
        <v>2021</v>
      </c>
      <c r="N108">
        <f t="shared" si="20"/>
        <v>2021</v>
      </c>
      <c r="O108" s="6">
        <v>0</v>
      </c>
      <c r="P108" s="6">
        <v>0</v>
      </c>
      <c r="Q108" s="6">
        <v>149820.8365393061</v>
      </c>
      <c r="R108" s="6">
        <v>0</v>
      </c>
      <c r="U108" s="16">
        <f t="shared" si="15"/>
        <v>149820.8365393061</v>
      </c>
    </row>
    <row r="109" spans="1:23" x14ac:dyDescent="0.25">
      <c r="A109">
        <v>2021</v>
      </c>
      <c r="B109">
        <v>2022</v>
      </c>
      <c r="C109" s="6">
        <v>0</v>
      </c>
      <c r="D109" s="6">
        <v>0</v>
      </c>
      <c r="E109" s="6">
        <v>893773.38723277964</v>
      </c>
      <c r="F109" s="6">
        <v>0</v>
      </c>
      <c r="G109" s="6"/>
      <c r="H109" s="6"/>
      <c r="I109" s="6"/>
      <c r="K109" s="16">
        <f t="shared" si="12"/>
        <v>893773.38723277964</v>
      </c>
      <c r="M109">
        <f t="shared" si="20"/>
        <v>2021</v>
      </c>
      <c r="N109">
        <f t="shared" si="20"/>
        <v>2022</v>
      </c>
      <c r="O109" s="6">
        <v>0</v>
      </c>
      <c r="P109" s="6">
        <v>0</v>
      </c>
      <c r="Q109" s="6">
        <v>149820.8365393061</v>
      </c>
      <c r="R109" s="6"/>
      <c r="U109" s="16">
        <f t="shared" si="15"/>
        <v>149820.8365393061</v>
      </c>
      <c r="W109" s="240" t="s">
        <v>250</v>
      </c>
    </row>
    <row r="110" spans="1:23" x14ac:dyDescent="0.25">
      <c r="A110">
        <v>2021</v>
      </c>
      <c r="B110">
        <v>2023</v>
      </c>
      <c r="C110" s="6">
        <v>0</v>
      </c>
      <c r="D110" s="6">
        <v>0</v>
      </c>
      <c r="E110" s="6">
        <v>893773.38723277964</v>
      </c>
      <c r="F110" s="6">
        <v>0</v>
      </c>
      <c r="G110" s="6"/>
      <c r="H110" s="6"/>
      <c r="I110" s="6"/>
      <c r="K110" s="16">
        <f t="shared" si="12"/>
        <v>893773.38723277964</v>
      </c>
      <c r="M110">
        <f t="shared" si="20"/>
        <v>2021</v>
      </c>
      <c r="N110">
        <f t="shared" si="20"/>
        <v>2023</v>
      </c>
      <c r="O110" s="6">
        <v>0</v>
      </c>
      <c r="P110" s="6">
        <v>0</v>
      </c>
      <c r="Q110" s="6">
        <v>149820.8365393061</v>
      </c>
      <c r="R110" s="6"/>
      <c r="U110" s="16">
        <f t="shared" si="15"/>
        <v>149820.8365393061</v>
      </c>
      <c r="W110" s="240"/>
    </row>
    <row r="111" spans="1:23" x14ac:dyDescent="0.25">
      <c r="A111">
        <v>2021</v>
      </c>
      <c r="B111">
        <v>2024</v>
      </c>
      <c r="C111" s="6">
        <v>0</v>
      </c>
      <c r="D111" s="6">
        <v>0</v>
      </c>
      <c r="E111" s="6">
        <v>893773.38723277964</v>
      </c>
      <c r="F111" s="6">
        <v>0</v>
      </c>
      <c r="G111" s="6"/>
      <c r="H111" s="6"/>
      <c r="I111" s="6"/>
      <c r="K111" s="16">
        <f t="shared" si="12"/>
        <v>893773.38723277964</v>
      </c>
      <c r="M111">
        <f t="shared" si="20"/>
        <v>2021</v>
      </c>
      <c r="N111">
        <f t="shared" si="20"/>
        <v>2024</v>
      </c>
      <c r="O111" s="6">
        <v>0</v>
      </c>
      <c r="P111" s="6">
        <v>0</v>
      </c>
      <c r="Q111" s="6">
        <v>149820.8365393061</v>
      </c>
      <c r="R111" s="6"/>
      <c r="U111" s="16">
        <f t="shared" si="15"/>
        <v>149820.8365393061</v>
      </c>
      <c r="W111" s="240"/>
    </row>
    <row r="112" spans="1:23" x14ac:dyDescent="0.25">
      <c r="C112" s="6"/>
      <c r="D112" s="6"/>
      <c r="E112" s="6"/>
      <c r="F112" s="6"/>
      <c r="G112" s="6"/>
      <c r="H112" s="6"/>
      <c r="I112" s="6"/>
      <c r="K112" s="16"/>
      <c r="O112" s="6"/>
      <c r="P112" s="6"/>
      <c r="Q112" s="6"/>
      <c r="R112" s="6"/>
      <c r="U112" s="16"/>
      <c r="W112" s="240"/>
    </row>
    <row r="113" spans="1:23" x14ac:dyDescent="0.25">
      <c r="A113">
        <v>2021</v>
      </c>
      <c r="B113">
        <f>B108</f>
        <v>2021</v>
      </c>
      <c r="C113" s="6">
        <f>'CDM Forecast'!L32</f>
        <v>390498.64501724264</v>
      </c>
      <c r="D113" s="6">
        <f>'CDM Forecast'!L33</f>
        <v>1168575.924692838</v>
      </c>
      <c r="E113" s="6">
        <f>'CDM Forecast'!L34</f>
        <v>1176933.4454095289</v>
      </c>
      <c r="F113" s="6">
        <f>'CDM Forecast'!L35</f>
        <v>771989.95240813587</v>
      </c>
      <c r="G113" s="6"/>
      <c r="H113" s="6"/>
      <c r="I113" s="6"/>
      <c r="K113" s="16">
        <f t="shared" si="12"/>
        <v>1948923.3978176648</v>
      </c>
      <c r="M113">
        <f t="shared" ref="M113:N116" si="21">A113</f>
        <v>2021</v>
      </c>
      <c r="N113">
        <f t="shared" si="21"/>
        <v>2021</v>
      </c>
      <c r="O113" s="6">
        <f>'CDM Forecast'!V32</f>
        <v>41645.977377185161</v>
      </c>
      <c r="P113" s="6">
        <f>'CDM Forecast'!V33</f>
        <v>105307.26878451451</v>
      </c>
      <c r="Q113" s="6">
        <f>'CDM Forecast'!V34</f>
        <v>312541.93069333443</v>
      </c>
      <c r="R113" s="6"/>
      <c r="U113" s="16">
        <f t="shared" si="15"/>
        <v>459495.17685503408</v>
      </c>
      <c r="W113" s="240"/>
    </row>
    <row r="114" spans="1:23" x14ac:dyDescent="0.25">
      <c r="A114">
        <f>A113</f>
        <v>2021</v>
      </c>
      <c r="B114">
        <f>B109</f>
        <v>2022</v>
      </c>
      <c r="C114" s="16">
        <f>C113</f>
        <v>390498.64501724264</v>
      </c>
      <c r="D114" s="16">
        <f>D113</f>
        <v>1168575.924692838</v>
      </c>
      <c r="E114" s="16">
        <f>E113</f>
        <v>1176933.4454095289</v>
      </c>
      <c r="F114" s="16">
        <f>F113</f>
        <v>771989.95240813587</v>
      </c>
      <c r="G114" s="16"/>
      <c r="H114" s="16"/>
      <c r="I114" s="16"/>
      <c r="K114" s="16">
        <f t="shared" si="12"/>
        <v>1948923.3978176648</v>
      </c>
      <c r="M114">
        <f t="shared" si="21"/>
        <v>2021</v>
      </c>
      <c r="N114">
        <f t="shared" si="21"/>
        <v>2022</v>
      </c>
      <c r="O114" s="16">
        <f>O113</f>
        <v>41645.977377185161</v>
      </c>
      <c r="P114" s="16">
        <f>P113</f>
        <v>105307.26878451451</v>
      </c>
      <c r="Q114" s="16">
        <f>Q113</f>
        <v>312541.93069333443</v>
      </c>
      <c r="R114" s="16">
        <f>R113</f>
        <v>0</v>
      </c>
      <c r="U114" s="16">
        <f t="shared" si="15"/>
        <v>459495.17685503408</v>
      </c>
      <c r="W114" s="240" t="s">
        <v>249</v>
      </c>
    </row>
    <row r="115" spans="1:23" x14ac:dyDescent="0.25">
      <c r="A115">
        <f>A114</f>
        <v>2021</v>
      </c>
      <c r="B115">
        <f>B110</f>
        <v>2023</v>
      </c>
      <c r="C115" s="6">
        <f t="shared" ref="C115:F116" si="22">C114*0.995</f>
        <v>388546.15179215645</v>
      </c>
      <c r="D115" s="6">
        <f t="shared" si="22"/>
        <v>1162733.0450693737</v>
      </c>
      <c r="E115" s="6">
        <f t="shared" si="22"/>
        <v>1171048.7781824812</v>
      </c>
      <c r="F115" s="6">
        <f t="shared" si="22"/>
        <v>768130.00264609524</v>
      </c>
      <c r="G115" s="6"/>
      <c r="H115" s="6"/>
      <c r="I115" s="6"/>
      <c r="K115" s="16">
        <f t="shared" si="12"/>
        <v>1939178.7808285765</v>
      </c>
      <c r="M115">
        <f t="shared" si="21"/>
        <v>2021</v>
      </c>
      <c r="N115">
        <f t="shared" si="21"/>
        <v>2023</v>
      </c>
      <c r="O115" s="6">
        <f t="shared" ref="O115:R116" si="23">O114*0.995</f>
        <v>41437.747490299233</v>
      </c>
      <c r="P115" s="6">
        <f t="shared" si="23"/>
        <v>104780.73244059194</v>
      </c>
      <c r="Q115" s="6">
        <f t="shared" si="23"/>
        <v>310979.22103986779</v>
      </c>
      <c r="R115" s="6">
        <f t="shared" si="23"/>
        <v>0</v>
      </c>
      <c r="U115" s="16">
        <f t="shared" si="15"/>
        <v>457197.70097075892</v>
      </c>
      <c r="W115" s="240"/>
    </row>
    <row r="116" spans="1:23" x14ac:dyDescent="0.25">
      <c r="A116">
        <f>A115</f>
        <v>2021</v>
      </c>
      <c r="B116">
        <f>B111</f>
        <v>2024</v>
      </c>
      <c r="C116" s="6">
        <f t="shared" si="22"/>
        <v>386603.42103319569</v>
      </c>
      <c r="D116" s="6">
        <f t="shared" si="22"/>
        <v>1156919.3798440269</v>
      </c>
      <c r="E116" s="6">
        <f t="shared" si="22"/>
        <v>1165193.5342915687</v>
      </c>
      <c r="F116" s="6">
        <f t="shared" si="22"/>
        <v>764289.35263286473</v>
      </c>
      <c r="K116" s="16">
        <f t="shared" si="12"/>
        <v>1929482.8869244335</v>
      </c>
      <c r="M116">
        <f t="shared" si="21"/>
        <v>2021</v>
      </c>
      <c r="N116">
        <f t="shared" si="21"/>
        <v>2024</v>
      </c>
      <c r="O116" s="6">
        <f t="shared" si="23"/>
        <v>41230.558752847734</v>
      </c>
      <c r="P116" s="6">
        <f t="shared" si="23"/>
        <v>104256.82877838897</v>
      </c>
      <c r="Q116" s="6">
        <f t="shared" si="23"/>
        <v>309424.32493466843</v>
      </c>
      <c r="R116" s="6">
        <f t="shared" si="23"/>
        <v>0</v>
      </c>
      <c r="U116" s="16">
        <f t="shared" si="15"/>
        <v>454911.71246590512</v>
      </c>
      <c r="W116" s="240"/>
    </row>
    <row r="117" spans="1:23" x14ac:dyDescent="0.25">
      <c r="K117" s="16"/>
      <c r="O117" s="6"/>
      <c r="P117" s="6"/>
      <c r="Q117" s="6"/>
      <c r="R117" s="6"/>
      <c r="U117" s="16"/>
      <c r="W117" s="240"/>
    </row>
    <row r="118" spans="1:23" x14ac:dyDescent="0.25">
      <c r="A118">
        <v>2022</v>
      </c>
      <c r="B118">
        <v>2022</v>
      </c>
      <c r="C118" s="6">
        <v>0</v>
      </c>
      <c r="D118" s="6">
        <v>0</v>
      </c>
      <c r="E118" s="6">
        <v>147699.79204387896</v>
      </c>
      <c r="F118" s="6">
        <v>0</v>
      </c>
      <c r="K118" s="16">
        <f t="shared" si="12"/>
        <v>147699.79204387896</v>
      </c>
      <c r="M118">
        <f t="shared" ref="M118:N120" si="24">A118</f>
        <v>2022</v>
      </c>
      <c r="N118">
        <f t="shared" si="24"/>
        <v>2022</v>
      </c>
      <c r="O118" s="6">
        <v>0</v>
      </c>
      <c r="P118" s="6">
        <v>0</v>
      </c>
      <c r="Q118" s="6">
        <v>99983</v>
      </c>
      <c r="R118" s="6"/>
      <c r="U118" s="16">
        <f t="shared" si="15"/>
        <v>99983</v>
      </c>
      <c r="W118" s="240"/>
    </row>
    <row r="119" spans="1:23" x14ac:dyDescent="0.25">
      <c r="A119">
        <v>2022</v>
      </c>
      <c r="B119">
        <v>2023</v>
      </c>
      <c r="C119" s="6">
        <v>0</v>
      </c>
      <c r="D119" s="6">
        <v>0</v>
      </c>
      <c r="E119" s="6">
        <v>147699.79204387896</v>
      </c>
      <c r="F119" s="6">
        <v>0</v>
      </c>
      <c r="K119" s="16">
        <f t="shared" si="12"/>
        <v>147699.79204387896</v>
      </c>
      <c r="M119">
        <f t="shared" si="24"/>
        <v>2022</v>
      </c>
      <c r="N119">
        <f t="shared" si="24"/>
        <v>2023</v>
      </c>
      <c r="O119" s="6">
        <v>0</v>
      </c>
      <c r="P119" s="6">
        <v>0</v>
      </c>
      <c r="Q119" s="6">
        <v>99953.011780852001</v>
      </c>
      <c r="R119" s="6"/>
      <c r="U119" s="16">
        <f t="shared" si="15"/>
        <v>99953.011780852001</v>
      </c>
      <c r="W119" s="240" t="s">
        <v>250</v>
      </c>
    </row>
    <row r="120" spans="1:23" x14ac:dyDescent="0.25">
      <c r="A120">
        <v>2022</v>
      </c>
      <c r="B120">
        <v>2024</v>
      </c>
      <c r="C120" s="6">
        <v>0</v>
      </c>
      <c r="D120" s="6">
        <v>0</v>
      </c>
      <c r="E120" s="6">
        <v>147699.79204387896</v>
      </c>
      <c r="F120" s="6">
        <v>0</v>
      </c>
      <c r="K120" s="16">
        <f t="shared" si="12"/>
        <v>147699.79204387896</v>
      </c>
      <c r="M120">
        <f t="shared" si="24"/>
        <v>2022</v>
      </c>
      <c r="N120">
        <f t="shared" si="24"/>
        <v>2024</v>
      </c>
      <c r="O120" s="6">
        <v>0</v>
      </c>
      <c r="P120" s="6">
        <v>0</v>
      </c>
      <c r="Q120" s="6">
        <v>99953.011780852001</v>
      </c>
      <c r="R120" s="6"/>
      <c r="U120" s="16">
        <f t="shared" si="15"/>
        <v>99953.011780852001</v>
      </c>
      <c r="W120" s="240"/>
    </row>
    <row r="121" spans="1:23" x14ac:dyDescent="0.25">
      <c r="C121" s="6"/>
      <c r="D121" s="6"/>
      <c r="E121" s="6"/>
      <c r="F121" s="6"/>
      <c r="K121" s="16"/>
      <c r="O121" s="6"/>
      <c r="P121" s="6"/>
      <c r="Q121" s="6"/>
      <c r="R121" s="6"/>
      <c r="U121" s="16"/>
      <c r="W121" s="240"/>
    </row>
    <row r="122" spans="1:23" x14ac:dyDescent="0.25">
      <c r="A122">
        <v>2022</v>
      </c>
      <c r="B122">
        <v>2022</v>
      </c>
      <c r="C122" s="6">
        <f>'CDM Forecast'!M32</f>
        <v>412648.77824301057</v>
      </c>
      <c r="D122" s="6">
        <f>'CDM Forecast'!M33</f>
        <v>1046887.5411541221</v>
      </c>
      <c r="E122" s="6">
        <f>'CDM Forecast'!M34</f>
        <v>1128733.6061037856</v>
      </c>
      <c r="F122" s="6">
        <f>'CDM Forecast'!M35</f>
        <v>928909.60862324736</v>
      </c>
      <c r="K122" s="16">
        <f t="shared" si="12"/>
        <v>2057643.2147270329</v>
      </c>
      <c r="M122">
        <f t="shared" ref="M122:N124" si="25">A122</f>
        <v>2022</v>
      </c>
      <c r="N122">
        <f t="shared" si="25"/>
        <v>2022</v>
      </c>
      <c r="O122" s="6">
        <f>'CDM Forecast'!W32</f>
        <v>44008.249203201965</v>
      </c>
      <c r="P122" s="6">
        <f>'CDM Forecast'!W33</f>
        <v>91387.009458253364</v>
      </c>
      <c r="Q122" s="6">
        <f>'CDM Forecast'!W34</f>
        <v>324723.96825148806</v>
      </c>
      <c r="R122" s="6"/>
      <c r="U122" s="16">
        <f t="shared" si="15"/>
        <v>460119.22691294341</v>
      </c>
      <c r="W122" s="240"/>
    </row>
    <row r="123" spans="1:23" x14ac:dyDescent="0.25">
      <c r="A123">
        <v>2022</v>
      </c>
      <c r="B123">
        <v>2023</v>
      </c>
      <c r="C123" s="16">
        <f>C122</f>
        <v>412648.77824301057</v>
      </c>
      <c r="D123" s="16">
        <f>D122</f>
        <v>1046887.5411541221</v>
      </c>
      <c r="E123" s="16">
        <f>E122</f>
        <v>1128733.6061037856</v>
      </c>
      <c r="F123" s="16">
        <f>F122</f>
        <v>928909.60862324736</v>
      </c>
      <c r="K123" s="16">
        <f t="shared" si="12"/>
        <v>2057643.2147270329</v>
      </c>
      <c r="M123">
        <f t="shared" si="25"/>
        <v>2022</v>
      </c>
      <c r="N123">
        <f t="shared" si="25"/>
        <v>2023</v>
      </c>
      <c r="O123" s="16">
        <f>O122</f>
        <v>44008.249203201965</v>
      </c>
      <c r="P123" s="16">
        <f>P122</f>
        <v>91387.009458253364</v>
      </c>
      <c r="Q123" s="16">
        <f>Q122</f>
        <v>324723.96825148806</v>
      </c>
      <c r="R123" s="6"/>
      <c r="U123" s="16">
        <f t="shared" si="15"/>
        <v>460119.22691294341</v>
      </c>
      <c r="W123" s="240" t="s">
        <v>249</v>
      </c>
    </row>
    <row r="124" spans="1:23" x14ac:dyDescent="0.25">
      <c r="A124">
        <v>2022</v>
      </c>
      <c r="B124">
        <v>2024</v>
      </c>
      <c r="C124" s="6">
        <f>C123*0.995</f>
        <v>410585.5343517955</v>
      </c>
      <c r="D124" s="6">
        <f>D123*0.995</f>
        <v>1041653.1034483515</v>
      </c>
      <c r="E124" s="6">
        <f>E123*0.995</f>
        <v>1123089.9380732665</v>
      </c>
      <c r="F124" s="6">
        <f>F123*0.995</f>
        <v>924265.06058013113</v>
      </c>
      <c r="K124" s="16">
        <f t="shared" si="12"/>
        <v>2047354.9986533977</v>
      </c>
      <c r="M124">
        <f t="shared" si="25"/>
        <v>2022</v>
      </c>
      <c r="N124">
        <f t="shared" si="25"/>
        <v>2024</v>
      </c>
      <c r="O124" s="6">
        <f>O123*0.995</f>
        <v>43788.207957185958</v>
      </c>
      <c r="P124" s="6">
        <f>P123*0.995</f>
        <v>90930.074410962101</v>
      </c>
      <c r="Q124" s="6">
        <f>Q123*0.995</f>
        <v>323100.3484102306</v>
      </c>
      <c r="U124" s="16">
        <f t="shared" si="15"/>
        <v>457818.63077837869</v>
      </c>
    </row>
    <row r="126" spans="1:23" x14ac:dyDescent="0.25">
      <c r="C126" t="str">
        <f t="shared" ref="C126:I126" si="26">C2</f>
        <v>Residential</v>
      </c>
      <c r="D126" t="str">
        <f t="shared" si="26"/>
        <v>GS&lt;50</v>
      </c>
      <c r="E126" t="str">
        <f t="shared" si="26"/>
        <v>GS&gt;50</v>
      </c>
      <c r="F126" t="str">
        <f t="shared" si="26"/>
        <v>Int</v>
      </c>
      <c r="G126" t="str">
        <f t="shared" si="26"/>
        <v>Sen Light</v>
      </c>
      <c r="H126" t="str">
        <f t="shared" si="26"/>
        <v>St. Light</v>
      </c>
      <c r="I126" t="str">
        <f t="shared" si="26"/>
        <v>USL</v>
      </c>
      <c r="O126" s="8" t="str">
        <f>O2</f>
        <v>Residential</v>
      </c>
      <c r="P126" s="8" t="str">
        <f>P2</f>
        <v>GS&lt;50</v>
      </c>
      <c r="Q126" s="8" t="str">
        <f>Q2</f>
        <v>GS&gt;50</v>
      </c>
      <c r="R126" s="8" t="str">
        <f>R2</f>
        <v>St. Light</v>
      </c>
      <c r="S126" s="8" t="str">
        <f>S2</f>
        <v>USL</v>
      </c>
      <c r="T126" s="16"/>
      <c r="U126" s="16"/>
      <c r="V126" s="16"/>
    </row>
    <row r="127" spans="1:23" x14ac:dyDescent="0.25">
      <c r="B127">
        <v>2011</v>
      </c>
      <c r="C127" s="16">
        <f t="shared" ref="C127:I138" si="27">SUMIF($B$3:$B$124,$B127,C$3:C$124)-SUMIFS(C$3:C$124,$B$3:$B$124,$B127,$A$3:$A$124,$B127)/2</f>
        <v>517777.32060056383</v>
      </c>
      <c r="D127" s="16">
        <f t="shared" si="27"/>
        <v>236280.8818348338</v>
      </c>
      <c r="E127" s="16">
        <f t="shared" si="27"/>
        <v>257566.55524255167</v>
      </c>
      <c r="F127" s="16">
        <f t="shared" si="27"/>
        <v>91162.708062189864</v>
      </c>
      <c r="G127" s="16">
        <f t="shared" si="27"/>
        <v>0</v>
      </c>
      <c r="H127" s="16">
        <f t="shared" si="27"/>
        <v>0</v>
      </c>
      <c r="I127" s="16">
        <f t="shared" si="27"/>
        <v>0</v>
      </c>
      <c r="N127">
        <v>2011</v>
      </c>
      <c r="O127" s="16">
        <f t="shared" ref="O127:S138" si="28">SUMIF($N$3:$N$124,$N127,O$3:O$124)-SUMIFS(O$3:O$124,$N$3:$N$124,$N127,$M$3:$M$124,$B127)/2</f>
        <v>37790.931375468623</v>
      </c>
      <c r="P127" s="16">
        <f t="shared" si="28"/>
        <v>2126.0295515256466</v>
      </c>
      <c r="Q127" s="16">
        <f t="shared" si="28"/>
        <v>149.27628097552028</v>
      </c>
      <c r="R127" s="16">
        <f t="shared" si="28"/>
        <v>0</v>
      </c>
      <c r="S127" s="16">
        <f t="shared" si="28"/>
        <v>0</v>
      </c>
      <c r="T127" s="16"/>
      <c r="U127" s="16"/>
      <c r="V127" s="16"/>
    </row>
    <row r="128" spans="1:23" x14ac:dyDescent="0.25">
      <c r="B128">
        <v>2012</v>
      </c>
      <c r="C128" s="16">
        <f t="shared" si="27"/>
        <v>1331157.9236452719</v>
      </c>
      <c r="D128" s="16">
        <f t="shared" si="27"/>
        <v>1072567.3255815245</v>
      </c>
      <c r="E128" s="16">
        <f t="shared" si="27"/>
        <v>1018154.7311047229</v>
      </c>
      <c r="F128" s="16">
        <f t="shared" si="27"/>
        <v>182325.41612437973</v>
      </c>
      <c r="G128" s="16">
        <f t="shared" si="27"/>
        <v>0</v>
      </c>
      <c r="H128" s="16">
        <f t="shared" si="27"/>
        <v>0</v>
      </c>
      <c r="I128" s="16">
        <f t="shared" si="27"/>
        <v>0</v>
      </c>
      <c r="N128">
        <v>2012</v>
      </c>
      <c r="O128" s="16">
        <f t="shared" si="28"/>
        <v>99706.84558217552</v>
      </c>
      <c r="P128" s="16">
        <f t="shared" si="28"/>
        <v>27305.714270372719</v>
      </c>
      <c r="Q128" s="16">
        <f t="shared" si="28"/>
        <v>18824.717233343763</v>
      </c>
      <c r="R128" s="16">
        <f t="shared" si="28"/>
        <v>0</v>
      </c>
      <c r="S128" s="16">
        <f t="shared" si="28"/>
        <v>0</v>
      </c>
      <c r="T128" s="16"/>
      <c r="U128" s="16"/>
      <c r="V128" s="16"/>
    </row>
    <row r="129" spans="1:22" x14ac:dyDescent="0.25">
      <c r="B129">
        <v>2013</v>
      </c>
      <c r="C129" s="16">
        <f t="shared" si="27"/>
        <v>1950177.6774709867</v>
      </c>
      <c r="D129" s="16">
        <f t="shared" si="27"/>
        <v>2459181.4135967419</v>
      </c>
      <c r="E129" s="16">
        <f t="shared" si="27"/>
        <v>3349736.0371281309</v>
      </c>
      <c r="F129" s="16">
        <f t="shared" si="27"/>
        <v>1710676.7136233707</v>
      </c>
      <c r="G129" s="16">
        <f t="shared" si="27"/>
        <v>0</v>
      </c>
      <c r="H129" s="16">
        <f t="shared" si="27"/>
        <v>0</v>
      </c>
      <c r="I129" s="16">
        <f t="shared" si="27"/>
        <v>0</v>
      </c>
      <c r="M129" t="s">
        <v>1</v>
      </c>
      <c r="N129">
        <v>2013</v>
      </c>
      <c r="O129" s="16">
        <f t="shared" si="28"/>
        <v>173107.27325715657</v>
      </c>
      <c r="P129" s="16">
        <f t="shared" si="28"/>
        <v>130799.86457916314</v>
      </c>
      <c r="Q129" s="16">
        <f t="shared" si="28"/>
        <v>73566.610611754004</v>
      </c>
      <c r="R129" s="16">
        <f t="shared" si="28"/>
        <v>0</v>
      </c>
      <c r="S129" s="16">
        <f t="shared" si="28"/>
        <v>0</v>
      </c>
      <c r="T129" s="16"/>
      <c r="U129" s="16"/>
      <c r="V129" s="16"/>
    </row>
    <row r="130" spans="1:22" x14ac:dyDescent="0.25">
      <c r="A130" t="s">
        <v>1</v>
      </c>
      <c r="B130">
        <v>2014</v>
      </c>
      <c r="C130" s="16">
        <f t="shared" si="27"/>
        <v>3210877.251408237</v>
      </c>
      <c r="D130" s="16">
        <f t="shared" si="27"/>
        <v>3858678.9499039454</v>
      </c>
      <c r="E130" s="16">
        <f t="shared" si="27"/>
        <v>6744631.7054799646</v>
      </c>
      <c r="F130" s="16">
        <f t="shared" si="27"/>
        <v>5544176.5083780047</v>
      </c>
      <c r="G130" s="16">
        <f t="shared" si="27"/>
        <v>0</v>
      </c>
      <c r="H130" s="16">
        <f t="shared" si="27"/>
        <v>0</v>
      </c>
      <c r="I130" s="16">
        <f t="shared" si="27"/>
        <v>0</v>
      </c>
      <c r="N130">
        <v>2014</v>
      </c>
      <c r="O130" s="16">
        <f t="shared" si="28"/>
        <v>307908.81652020209</v>
      </c>
      <c r="P130" s="16">
        <f t="shared" si="28"/>
        <v>302234.21017063211</v>
      </c>
      <c r="Q130" s="16">
        <f t="shared" si="28"/>
        <v>212537.81781877149</v>
      </c>
      <c r="R130" s="16">
        <f t="shared" si="28"/>
        <v>0</v>
      </c>
      <c r="S130" s="16">
        <f t="shared" si="28"/>
        <v>0</v>
      </c>
      <c r="T130" s="16"/>
      <c r="U130" s="16"/>
      <c r="V130" s="16"/>
    </row>
    <row r="131" spans="1:22" x14ac:dyDescent="0.25">
      <c r="B131">
        <v>2015</v>
      </c>
      <c r="C131" s="16">
        <f t="shared" si="27"/>
        <v>6682812.1576319784</v>
      </c>
      <c r="D131" s="16">
        <f t="shared" si="27"/>
        <v>4782159.6783164358</v>
      </c>
      <c r="E131" s="16">
        <f t="shared" si="27"/>
        <v>8318258.2215564186</v>
      </c>
      <c r="F131" s="16">
        <f t="shared" si="27"/>
        <v>14172508.145698847</v>
      </c>
      <c r="G131" s="16">
        <f t="shared" si="27"/>
        <v>0</v>
      </c>
      <c r="H131" s="16">
        <f t="shared" si="27"/>
        <v>0</v>
      </c>
      <c r="I131" s="16">
        <f t="shared" si="27"/>
        <v>0</v>
      </c>
      <c r="N131">
        <v>2015</v>
      </c>
      <c r="O131" s="16">
        <f t="shared" si="28"/>
        <v>458123.3333706666</v>
      </c>
      <c r="P131" s="16">
        <f t="shared" si="28"/>
        <v>397030.68469246052</v>
      </c>
      <c r="Q131" s="16">
        <f t="shared" si="28"/>
        <v>1033529.2963187716</v>
      </c>
      <c r="R131" s="16">
        <f t="shared" si="28"/>
        <v>0</v>
      </c>
      <c r="S131" s="16">
        <f t="shared" si="28"/>
        <v>0</v>
      </c>
      <c r="T131" s="16"/>
      <c r="U131" s="16"/>
      <c r="V131" s="16"/>
    </row>
    <row r="132" spans="1:22" x14ac:dyDescent="0.25">
      <c r="B132">
        <v>2016</v>
      </c>
      <c r="C132" s="16">
        <f t="shared" si="27"/>
        <v>11619517.006244428</v>
      </c>
      <c r="D132" s="16">
        <f t="shared" si="27"/>
        <v>5623100.7089145519</v>
      </c>
      <c r="E132" s="16">
        <f t="shared" si="27"/>
        <v>8875186.3411157466</v>
      </c>
      <c r="F132" s="16">
        <f t="shared" si="27"/>
        <v>26614324.173838492</v>
      </c>
      <c r="G132" s="16">
        <f t="shared" si="27"/>
        <v>0</v>
      </c>
      <c r="H132" s="16">
        <f t="shared" si="27"/>
        <v>0</v>
      </c>
      <c r="I132" s="16">
        <f t="shared" si="27"/>
        <v>0</v>
      </c>
      <c r="N132">
        <v>2016</v>
      </c>
      <c r="O132" s="16">
        <f t="shared" si="28"/>
        <v>735043.99510687182</v>
      </c>
      <c r="P132" s="16">
        <f t="shared" si="28"/>
        <v>429270.722009613</v>
      </c>
      <c r="Q132" s="16">
        <f t="shared" si="28"/>
        <v>1835341.5908187714</v>
      </c>
      <c r="R132" s="16">
        <f t="shared" si="28"/>
        <v>0</v>
      </c>
      <c r="S132" s="16">
        <f t="shared" si="28"/>
        <v>0</v>
      </c>
      <c r="T132" s="16"/>
      <c r="U132" s="16"/>
      <c r="V132" s="16"/>
    </row>
    <row r="133" spans="1:22" x14ac:dyDescent="0.25">
      <c r="B133">
        <v>2017</v>
      </c>
      <c r="C133" s="16">
        <f t="shared" si="27"/>
        <v>16119652.150806218</v>
      </c>
      <c r="D133" s="16">
        <f t="shared" si="27"/>
        <v>8428021.6427251082</v>
      </c>
      <c r="E133" s="16">
        <f t="shared" si="27"/>
        <v>10032228.692789851</v>
      </c>
      <c r="F133" s="16">
        <f t="shared" si="27"/>
        <v>32690912.116895083</v>
      </c>
      <c r="G133" s="16">
        <f t="shared" si="27"/>
        <v>0</v>
      </c>
      <c r="H133" s="16">
        <f t="shared" si="27"/>
        <v>0</v>
      </c>
      <c r="I133" s="16">
        <f t="shared" si="27"/>
        <v>0</v>
      </c>
      <c r="N133">
        <v>2017</v>
      </c>
      <c r="O133" s="16">
        <f t="shared" si="28"/>
        <v>1387993.4420564754</v>
      </c>
      <c r="P133" s="16">
        <f t="shared" si="28"/>
        <v>396477.07272553042</v>
      </c>
      <c r="Q133" s="16">
        <f t="shared" si="28"/>
        <v>1957168.2300950694</v>
      </c>
      <c r="R133" s="16">
        <f t="shared" si="28"/>
        <v>0</v>
      </c>
      <c r="S133" s="16">
        <f t="shared" si="28"/>
        <v>0</v>
      </c>
      <c r="T133" s="16"/>
      <c r="U133" s="16"/>
      <c r="V133" s="16"/>
    </row>
    <row r="134" spans="1:22" x14ac:dyDescent="0.25">
      <c r="B134">
        <v>2018</v>
      </c>
      <c r="C134" s="16">
        <f t="shared" si="27"/>
        <v>18491398.04082676</v>
      </c>
      <c r="D134" s="16">
        <f t="shared" si="27"/>
        <v>11823202.417088041</v>
      </c>
      <c r="E134" s="16">
        <f t="shared" si="27"/>
        <v>12068537.578215467</v>
      </c>
      <c r="F134" s="16">
        <f t="shared" si="27"/>
        <v>33501860.272465624</v>
      </c>
      <c r="G134" s="16">
        <f t="shared" si="27"/>
        <v>0</v>
      </c>
      <c r="H134" s="16">
        <f t="shared" si="27"/>
        <v>0</v>
      </c>
      <c r="I134" s="16">
        <f t="shared" si="27"/>
        <v>0</v>
      </c>
      <c r="N134">
        <v>2018</v>
      </c>
      <c r="O134" s="16">
        <f t="shared" si="28"/>
        <v>1720855.3546581622</v>
      </c>
      <c r="P134" s="16">
        <f t="shared" si="28"/>
        <v>531768.26022553048</v>
      </c>
      <c r="Q134" s="16">
        <f t="shared" si="28"/>
        <v>2146310.7870455179</v>
      </c>
      <c r="R134" s="16">
        <f t="shared" si="28"/>
        <v>0</v>
      </c>
      <c r="S134" s="16">
        <f t="shared" si="28"/>
        <v>0</v>
      </c>
      <c r="T134" s="16"/>
      <c r="U134" s="16"/>
      <c r="V134" s="16"/>
    </row>
    <row r="135" spans="1:22" x14ac:dyDescent="0.25">
      <c r="B135">
        <v>2019</v>
      </c>
      <c r="C135" s="16">
        <f t="shared" si="27"/>
        <v>19118840.360845551</v>
      </c>
      <c r="D135" s="16">
        <f t="shared" si="27"/>
        <v>13295490.629838396</v>
      </c>
      <c r="E135" s="16">
        <f t="shared" si="27"/>
        <v>13763662.12723149</v>
      </c>
      <c r="F135" s="16">
        <f t="shared" si="27"/>
        <v>34183394.994345158</v>
      </c>
      <c r="G135" s="16">
        <f t="shared" si="27"/>
        <v>0</v>
      </c>
      <c r="H135" s="16">
        <f t="shared" si="27"/>
        <v>0</v>
      </c>
      <c r="I135" s="16">
        <f t="shared" si="27"/>
        <v>0</v>
      </c>
      <c r="N135">
        <v>2019</v>
      </c>
      <c r="O135" s="16">
        <f t="shared" si="28"/>
        <v>1782301.6344383305</v>
      </c>
      <c r="P135" s="16">
        <f t="shared" si="28"/>
        <v>750623.94822553033</v>
      </c>
      <c r="Q135" s="16">
        <f t="shared" si="28"/>
        <v>2527099.0990455179</v>
      </c>
      <c r="R135" s="16">
        <f t="shared" si="28"/>
        <v>0</v>
      </c>
      <c r="S135" s="16">
        <f t="shared" si="28"/>
        <v>0</v>
      </c>
      <c r="T135" s="16"/>
      <c r="U135" s="16"/>
      <c r="V135" s="16"/>
    </row>
    <row r="136" spans="1:22" x14ac:dyDescent="0.25">
      <c r="B136">
        <v>2020</v>
      </c>
      <c r="C136" s="16">
        <f t="shared" si="27"/>
        <v>18847308.939543482</v>
      </c>
      <c r="D136" s="16">
        <f t="shared" si="27"/>
        <v>13386137.214600317</v>
      </c>
      <c r="E136" s="16">
        <f t="shared" si="27"/>
        <v>14050199.26792147</v>
      </c>
      <c r="F136" s="16">
        <f t="shared" si="27"/>
        <v>34263198.826709822</v>
      </c>
      <c r="G136" s="16">
        <f t="shared" si="27"/>
        <v>0</v>
      </c>
      <c r="H136" s="16">
        <f t="shared" si="27"/>
        <v>0</v>
      </c>
      <c r="I136" s="16">
        <f t="shared" si="27"/>
        <v>0</v>
      </c>
      <c r="N136">
        <v>2020</v>
      </c>
      <c r="O136" s="16">
        <f t="shared" si="28"/>
        <v>1753526.8598622507</v>
      </c>
      <c r="P136" s="16">
        <f t="shared" si="28"/>
        <v>864367.98372553033</v>
      </c>
      <c r="Q136" s="16">
        <f t="shared" si="28"/>
        <v>2790357.7958852192</v>
      </c>
      <c r="R136" s="16">
        <f t="shared" si="28"/>
        <v>0</v>
      </c>
      <c r="S136" s="16">
        <f t="shared" si="28"/>
        <v>0</v>
      </c>
      <c r="T136" s="16"/>
      <c r="U136" s="16"/>
      <c r="V136" s="16"/>
    </row>
    <row r="137" spans="1:22" x14ac:dyDescent="0.25">
      <c r="B137">
        <v>2021</v>
      </c>
      <c r="C137" s="16">
        <f>SUMIF($B$3:$B$124,$B137,C$3:C$124)-SUMIFS(C$3:C$124,$B$3:$B$124,$B137,$A$3:$A$124,$B137)/2</f>
        <v>18840090.506845605</v>
      </c>
      <c r="D137" s="16">
        <f t="shared" ref="D137:I137" si="29">SUMIF($B$3:$B$124,$B137,D$3:D$124)-SUMIFS(D$3:D$124,$B$3:$B$124,$B137,$A$3:$A$124,$B137)/2</f>
        <v>13494332.001635404</v>
      </c>
      <c r="E137" s="16">
        <f t="shared" si="29"/>
        <v>14427025.515739081</v>
      </c>
      <c r="F137" s="16">
        <f t="shared" si="29"/>
        <v>34374434.596293256</v>
      </c>
      <c r="G137" s="16">
        <f t="shared" si="29"/>
        <v>0</v>
      </c>
      <c r="H137" s="16">
        <f t="shared" si="29"/>
        <v>0</v>
      </c>
      <c r="I137" s="16">
        <f t="shared" si="29"/>
        <v>0</v>
      </c>
      <c r="N137">
        <v>2021</v>
      </c>
      <c r="O137" s="16">
        <f t="shared" si="28"/>
        <v>1729133.5741107385</v>
      </c>
      <c r="P137" s="16">
        <f t="shared" si="28"/>
        <v>913920.39336456661</v>
      </c>
      <c r="Q137" s="16">
        <f t="shared" si="28"/>
        <v>2967644.2227758844</v>
      </c>
      <c r="R137" s="16">
        <f t="shared" si="28"/>
        <v>0</v>
      </c>
      <c r="S137" s="16">
        <f t="shared" si="28"/>
        <v>0</v>
      </c>
    </row>
    <row r="138" spans="1:22" x14ac:dyDescent="0.25">
      <c r="B138">
        <v>2022</v>
      </c>
      <c r="C138" s="16">
        <f>SUMIF($B$3:$B$124,$B138,C$3:C$124)-SUMIFS(C$3:C$124,$B$3:$B$124,$B138,$A$3:$A$124,$B138)/2</f>
        <v>19177595.178164482</v>
      </c>
      <c r="D138" s="16">
        <f t="shared" si="27"/>
        <v>13750402.038322262</v>
      </c>
      <c r="E138" s="16">
        <f t="shared" si="27"/>
        <v>15414606.739548497</v>
      </c>
      <c r="F138" s="16">
        <f t="shared" si="27"/>
        <v>34639244.898422278</v>
      </c>
      <c r="G138" s="16">
        <f t="shared" si="27"/>
        <v>0</v>
      </c>
      <c r="H138" s="16">
        <f t="shared" si="27"/>
        <v>0</v>
      </c>
      <c r="I138" s="16">
        <f t="shared" si="27"/>
        <v>0</v>
      </c>
      <c r="N138">
        <v>2022</v>
      </c>
      <c r="O138" s="16">
        <f t="shared" si="28"/>
        <v>1763267.7866825403</v>
      </c>
      <c r="P138" s="16">
        <f t="shared" si="28"/>
        <v>984545.73362959782</v>
      </c>
      <c r="Q138" s="16">
        <f t="shared" si="28"/>
        <v>3342585.3921750146</v>
      </c>
      <c r="R138" s="16">
        <f t="shared" si="28"/>
        <v>0</v>
      </c>
      <c r="S138" s="16">
        <f t="shared" si="28"/>
        <v>0</v>
      </c>
    </row>
    <row r="139" spans="1:22" x14ac:dyDescent="0.25">
      <c r="O139" s="6"/>
      <c r="P139" s="6"/>
      <c r="Q139" s="6"/>
      <c r="R139" s="6"/>
      <c r="S139" s="6"/>
      <c r="T139" s="6"/>
      <c r="U139" s="6"/>
      <c r="V139" s="6"/>
    </row>
    <row r="140" spans="1:22" x14ac:dyDescent="0.25">
      <c r="A140" t="s">
        <v>302</v>
      </c>
      <c r="B140">
        <v>2022</v>
      </c>
      <c r="C140" s="6">
        <f t="shared" ref="C140:I142" si="30">SUMIFS(C$3:C$124,$B$3:$B$124,$B140)-(C118+C122)/2</f>
        <v>19177595.178164482</v>
      </c>
      <c r="D140" s="6">
        <f t="shared" si="30"/>
        <v>13750402.038322262</v>
      </c>
      <c r="E140" s="6">
        <f t="shared" si="30"/>
        <v>15414606.739548497</v>
      </c>
      <c r="F140" s="6">
        <f t="shared" si="30"/>
        <v>34639244.898422278</v>
      </c>
      <c r="G140" s="6">
        <f t="shared" si="30"/>
        <v>0</v>
      </c>
      <c r="H140" s="6">
        <f t="shared" si="30"/>
        <v>0</v>
      </c>
      <c r="I140" s="6">
        <f t="shared" si="30"/>
        <v>0</v>
      </c>
      <c r="J140" s="6"/>
      <c r="N140">
        <v>2022</v>
      </c>
      <c r="O140" s="6">
        <f t="shared" ref="O140:S142" si="31">SUMIFS(O$3:O$124,$N$3:$N$124,$B140)-(O118+O122)/2</f>
        <v>1763267.7866825403</v>
      </c>
      <c r="P140" s="6">
        <f t="shared" si="31"/>
        <v>984545.73362959782</v>
      </c>
      <c r="Q140" s="6">
        <f t="shared" si="31"/>
        <v>3342585.3921750146</v>
      </c>
      <c r="R140" s="6">
        <f t="shared" si="31"/>
        <v>0</v>
      </c>
      <c r="S140" s="6">
        <f t="shared" si="31"/>
        <v>0</v>
      </c>
      <c r="T140" s="6"/>
      <c r="U140" s="6"/>
      <c r="V140" s="6"/>
    </row>
    <row r="141" spans="1:22" x14ac:dyDescent="0.25">
      <c r="A141" t="s">
        <v>303</v>
      </c>
      <c r="B141">
        <v>2023</v>
      </c>
      <c r="C141" s="6">
        <f>SUMIFS(C$3:C$124,$B$3:$B$124,$B141)-(C119+C123)/2</f>
        <v>18892804.397518355</v>
      </c>
      <c r="D141" s="6">
        <f t="shared" si="30"/>
        <v>12999785.081711242</v>
      </c>
      <c r="E141" s="6">
        <f t="shared" si="30"/>
        <v>14541468.431164185</v>
      </c>
      <c r="F141" s="6">
        <f t="shared" si="30"/>
        <v>33952984.756904744</v>
      </c>
      <c r="G141" s="6">
        <f t="shared" si="30"/>
        <v>0</v>
      </c>
      <c r="H141" s="6">
        <f t="shared" si="30"/>
        <v>0</v>
      </c>
      <c r="I141" s="6">
        <f t="shared" si="30"/>
        <v>0</v>
      </c>
      <c r="J141" s="6"/>
      <c r="N141">
        <v>2023</v>
      </c>
      <c r="O141" s="6">
        <f t="shared" si="31"/>
        <v>1741382.6222589712</v>
      </c>
      <c r="P141" s="6">
        <f t="shared" si="31"/>
        <v>922460.33791559096</v>
      </c>
      <c r="Q141" s="6">
        <f t="shared" si="31"/>
        <v>3214872.1986338072</v>
      </c>
      <c r="R141" s="6">
        <f t="shared" si="31"/>
        <v>0</v>
      </c>
      <c r="S141" s="6">
        <f t="shared" si="31"/>
        <v>0</v>
      </c>
      <c r="T141" s="6"/>
      <c r="U141" s="6"/>
      <c r="V141" s="6"/>
    </row>
    <row r="142" spans="1:22" x14ac:dyDescent="0.25">
      <c r="A142" t="s">
        <v>174</v>
      </c>
      <c r="B142">
        <v>2024</v>
      </c>
      <c r="C142" s="6">
        <f>SUMIFS(C$3:C$124,$B$3:$B$124,$B142)-(C120+C124)/2</f>
        <v>18638166.505949825</v>
      </c>
      <c r="D142" s="6">
        <f t="shared" si="30"/>
        <v>12189862.73056812</v>
      </c>
      <c r="E142" s="6">
        <f t="shared" si="30"/>
        <v>13656470.597160781</v>
      </c>
      <c r="F142" s="6">
        <f t="shared" si="30"/>
        <v>33262006.120874241</v>
      </c>
      <c r="G142" s="6">
        <f t="shared" si="30"/>
        <v>0</v>
      </c>
      <c r="H142" s="6">
        <f t="shared" si="30"/>
        <v>0</v>
      </c>
      <c r="I142" s="6">
        <f t="shared" si="30"/>
        <v>0</v>
      </c>
      <c r="N142">
        <v>2024</v>
      </c>
      <c r="O142" s="6">
        <f t="shared" si="31"/>
        <v>1732854.3313924216</v>
      </c>
      <c r="P142" s="6">
        <f t="shared" si="31"/>
        <v>800683.70489218528</v>
      </c>
      <c r="Q142" s="6">
        <f t="shared" si="31"/>
        <v>3004758.7220199606</v>
      </c>
      <c r="R142" s="6">
        <f t="shared" si="31"/>
        <v>0</v>
      </c>
      <c r="S142" s="6">
        <f t="shared" si="31"/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DA25B-9569-44FE-B6CE-74AA2FE3AA09}">
  <sheetPr codeName="Sheet17">
    <tabColor theme="0" tint="-0.14999847407452621"/>
  </sheetPr>
  <dimension ref="A1:AF168"/>
  <sheetViews>
    <sheetView topLeftCell="E1" workbookViewId="0">
      <selection activeCell="S12" sqref="S12"/>
    </sheetView>
  </sheetViews>
  <sheetFormatPr defaultRowHeight="15" x14ac:dyDescent="0.25"/>
  <cols>
    <col min="1" max="1" width="12.28515625" customWidth="1"/>
    <col min="4" max="4" width="19.5703125" customWidth="1"/>
    <col min="9" max="10" width="11" customWidth="1"/>
    <col min="12" max="12" width="14" bestFit="1" customWidth="1"/>
    <col min="13" max="14" width="13.28515625" bestFit="1" customWidth="1"/>
    <col min="15" max="15" width="14.28515625" bestFit="1" customWidth="1"/>
    <col min="16" max="16" width="14.28515625" customWidth="1"/>
    <col min="17" max="17" width="13.28515625" bestFit="1" customWidth="1"/>
    <col min="18" max="18" width="13.28515625" customWidth="1"/>
    <col min="19" max="19" width="13" customWidth="1"/>
    <col min="21" max="21" width="13.7109375" customWidth="1"/>
    <col min="22" max="22" width="12.140625" customWidth="1"/>
    <col min="23" max="23" width="12.5703125" customWidth="1"/>
    <col min="24" max="24" width="11" customWidth="1"/>
  </cols>
  <sheetData>
    <row r="1" spans="1:32" x14ac:dyDescent="0.25">
      <c r="A1" t="s">
        <v>0</v>
      </c>
      <c r="B1" t="s">
        <v>28</v>
      </c>
      <c r="C1" t="s">
        <v>29</v>
      </c>
      <c r="D1" s="6" t="str">
        <f>'Monthly Data'!AM1</f>
        <v>K_GSgt50kWh_NoCDM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Data'!DM1</f>
        <v>COVID_AM</v>
      </c>
      <c r="I1" t="str">
        <f>'Monthly Data'!DG1</f>
        <v>Spring</v>
      </c>
      <c r="J1" t="str">
        <f>'Monthly Data'!CR1</f>
        <v>Trend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COVID_AM</v>
      </c>
      <c r="Q1" t="str">
        <f t="shared" si="0"/>
        <v>Spring</v>
      </c>
      <c r="R1" t="str">
        <f t="shared" si="0"/>
        <v>Trend</v>
      </c>
      <c r="S1" t="s">
        <v>51</v>
      </c>
    </row>
    <row r="2" spans="1:32" x14ac:dyDescent="0.25">
      <c r="A2" s="20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Data'!AM2</f>
        <v>4057582.0708843125</v>
      </c>
      <c r="E2" s="242">
        <f ca="1">'Weather Kenora'!BP38</f>
        <v>915.08000000000015</v>
      </c>
      <c r="F2" s="242">
        <f ca="1">'Weather Kenora'!BC38</f>
        <v>0</v>
      </c>
      <c r="G2">
        <f>'Monthly Data'!DJ2</f>
        <v>31</v>
      </c>
      <c r="H2">
        <f>'Monthly Data'!DM2</f>
        <v>0</v>
      </c>
      <c r="I2">
        <f>'Monthly Data'!DG2</f>
        <v>0</v>
      </c>
      <c r="J2">
        <f>'Monthly Data'!CR2</f>
        <v>1</v>
      </c>
      <c r="L2" s="6">
        <f t="shared" ref="L2:L33" si="3">$V$9</f>
        <v>283648.86219264602</v>
      </c>
      <c r="M2" s="6">
        <f ca="1">E2*$V$10</f>
        <v>974422.92595138878</v>
      </c>
      <c r="N2" s="6">
        <f ca="1">F2*$V$11</f>
        <v>0</v>
      </c>
      <c r="O2" s="6">
        <f>G2*$V$12</f>
        <v>2744069.0923123308</v>
      </c>
      <c r="P2" s="6">
        <f>H2*$V$13</f>
        <v>0</v>
      </c>
      <c r="Q2" s="6">
        <f>I2*$V$14</f>
        <v>0</v>
      </c>
      <c r="R2" s="6">
        <f>J2*$V$15</f>
        <v>-1431.0057407302399</v>
      </c>
      <c r="S2" s="6">
        <f ca="1">SUM(L2:R2)</f>
        <v>4000709.8747156356</v>
      </c>
    </row>
    <row r="3" spans="1:32" x14ac:dyDescent="0.25">
      <c r="A3" s="208">
        <v>41306</v>
      </c>
      <c r="B3">
        <f t="shared" si="1"/>
        <v>2</v>
      </c>
      <c r="C3">
        <f t="shared" si="2"/>
        <v>2013</v>
      </c>
      <c r="D3" s="6">
        <f>'Monthly Data'!AM3</f>
        <v>3600953.2908843122</v>
      </c>
      <c r="E3" s="242">
        <f ca="1">'Weather Kenora'!BP39</f>
        <v>835.30999999999983</v>
      </c>
      <c r="F3" s="242">
        <f ca="1">'Weather Kenora'!BC39</f>
        <v>0</v>
      </c>
      <c r="G3">
        <f>'Monthly Data'!DJ3</f>
        <v>28</v>
      </c>
      <c r="H3">
        <f>'Monthly Data'!DM3</f>
        <v>0</v>
      </c>
      <c r="I3">
        <f>'Monthly Data'!DG3</f>
        <v>0</v>
      </c>
      <c r="J3">
        <f>'Monthly Data'!CR3</f>
        <v>2</v>
      </c>
      <c r="L3" s="6">
        <f t="shared" si="3"/>
        <v>283648.86219264602</v>
      </c>
      <c r="M3" s="6">
        <f t="shared" ref="M3:M66" ca="1" si="4">E3*$V$10</f>
        <v>889479.84250169853</v>
      </c>
      <c r="N3" s="6">
        <f t="shared" ref="N3:N66" ca="1" si="5">F3*$V$11</f>
        <v>0</v>
      </c>
      <c r="O3" s="6">
        <f t="shared" ref="O3:O66" si="6">G3*$V$12</f>
        <v>2478514.0188627504</v>
      </c>
      <c r="P3" s="6">
        <f t="shared" ref="P3:P66" si="7">H3*$V$13</f>
        <v>0</v>
      </c>
      <c r="Q3" s="6">
        <f t="shared" ref="Q3:Q66" si="8">I3*$V$14</f>
        <v>0</v>
      </c>
      <c r="R3" s="6">
        <f t="shared" ref="R3:R66" si="9">J3*$V$15</f>
        <v>-2862.0114814604799</v>
      </c>
      <c r="S3" s="6">
        <f t="shared" ref="S3:S66" ca="1" si="10">SUM(L3:R3)</f>
        <v>3648780.7120756344</v>
      </c>
    </row>
    <row r="4" spans="1:32" x14ac:dyDescent="0.25">
      <c r="A4" s="208">
        <v>41334</v>
      </c>
      <c r="B4">
        <f t="shared" si="1"/>
        <v>3</v>
      </c>
      <c r="C4">
        <f t="shared" si="2"/>
        <v>2013</v>
      </c>
      <c r="D4" s="6">
        <f>'Monthly Data'!AM4</f>
        <v>3668986.0408843132</v>
      </c>
      <c r="E4" s="242">
        <f ca="1">'Weather Kenora'!BP40</f>
        <v>598.6</v>
      </c>
      <c r="F4" s="242">
        <f ca="1">'Weather Kenora'!BC40</f>
        <v>0</v>
      </c>
      <c r="G4">
        <f>'Monthly Data'!DJ4</f>
        <v>31</v>
      </c>
      <c r="H4">
        <f>'Monthly Data'!DM4</f>
        <v>0</v>
      </c>
      <c r="I4">
        <f>'Monthly Data'!DG4</f>
        <v>1</v>
      </c>
      <c r="J4">
        <f>'Monthly Data'!CR4</f>
        <v>3</v>
      </c>
      <c r="L4" s="6">
        <f t="shared" si="3"/>
        <v>283648.86219264602</v>
      </c>
      <c r="M4" s="6">
        <f t="shared" ca="1" si="4"/>
        <v>637419.20211839536</v>
      </c>
      <c r="N4" s="6">
        <f t="shared" ca="1" si="5"/>
        <v>0</v>
      </c>
      <c r="O4" s="6">
        <f t="shared" si="6"/>
        <v>2744069.0923123308</v>
      </c>
      <c r="P4" s="6">
        <f t="shared" si="7"/>
        <v>0</v>
      </c>
      <c r="Q4" s="6">
        <f t="shared" si="8"/>
        <v>-75302.614149432993</v>
      </c>
      <c r="R4" s="6">
        <f t="shared" si="9"/>
        <v>-4293.0172221907196</v>
      </c>
      <c r="S4" s="6">
        <f t="shared" ca="1" si="10"/>
        <v>3585541.5252517485</v>
      </c>
      <c r="U4" t="s">
        <v>419</v>
      </c>
    </row>
    <row r="5" spans="1:32" x14ac:dyDescent="0.25">
      <c r="A5" s="208">
        <v>41365</v>
      </c>
      <c r="B5">
        <f t="shared" si="1"/>
        <v>4</v>
      </c>
      <c r="C5">
        <f t="shared" si="2"/>
        <v>2013</v>
      </c>
      <c r="D5" s="6">
        <f>'Monthly Data'!AM5</f>
        <v>3316296.4208843126</v>
      </c>
      <c r="E5" s="242">
        <f ca="1">'Weather Kenora'!BP41</f>
        <v>372.89</v>
      </c>
      <c r="F5" s="242">
        <f ca="1">'Weather Kenora'!BC41</f>
        <v>0</v>
      </c>
      <c r="G5">
        <f>'Monthly Data'!DJ5</f>
        <v>30</v>
      </c>
      <c r="H5">
        <f>'Monthly Data'!DM5</f>
        <v>0</v>
      </c>
      <c r="I5">
        <f>'Monthly Data'!DG5</f>
        <v>1</v>
      </c>
      <c r="J5">
        <f>'Monthly Data'!CR5</f>
        <v>4</v>
      </c>
      <c r="L5" s="6">
        <f t="shared" si="3"/>
        <v>283648.86219264602</v>
      </c>
      <c r="M5" s="6">
        <f t="shared" ca="1" si="4"/>
        <v>397071.91159025801</v>
      </c>
      <c r="N5" s="6">
        <f t="shared" ca="1" si="5"/>
        <v>0</v>
      </c>
      <c r="O5" s="6">
        <f t="shared" si="6"/>
        <v>2655550.7344958037</v>
      </c>
      <c r="P5" s="6">
        <f t="shared" si="7"/>
        <v>0</v>
      </c>
      <c r="Q5" s="6">
        <f t="shared" si="8"/>
        <v>-75302.614149432993</v>
      </c>
      <c r="R5" s="6">
        <f t="shared" si="9"/>
        <v>-5724.0229629209598</v>
      </c>
      <c r="S5" s="6">
        <f t="shared" ca="1" si="10"/>
        <v>3255244.871166354</v>
      </c>
      <c r="U5" t="s">
        <v>387</v>
      </c>
    </row>
    <row r="6" spans="1:32" x14ac:dyDescent="0.25">
      <c r="A6" s="208">
        <v>41395</v>
      </c>
      <c r="B6">
        <f t="shared" si="1"/>
        <v>5</v>
      </c>
      <c r="C6">
        <f t="shared" si="2"/>
        <v>2013</v>
      </c>
      <c r="D6" s="6">
        <f>'Monthly Data'!AM6</f>
        <v>2904618.360884313</v>
      </c>
      <c r="E6" s="242">
        <f ca="1">'Weather Kenora'!BP42</f>
        <v>124.32399999999998</v>
      </c>
      <c r="F6" s="242">
        <f ca="1">'Weather Kenora'!BC42</f>
        <v>16.880000000000003</v>
      </c>
      <c r="G6">
        <f>'Monthly Data'!DJ6</f>
        <v>31</v>
      </c>
      <c r="H6">
        <f>'Monthly Data'!DM6</f>
        <v>0</v>
      </c>
      <c r="I6">
        <f>'Monthly Data'!DG6</f>
        <v>1</v>
      </c>
      <c r="J6">
        <f>'Monthly Data'!CR6</f>
        <v>5</v>
      </c>
      <c r="L6" s="6">
        <f t="shared" si="3"/>
        <v>283648.86219264602</v>
      </c>
      <c r="M6" s="6">
        <f t="shared" ca="1" si="4"/>
        <v>132386.40976305943</v>
      </c>
      <c r="N6" s="6">
        <f t="shared" ca="1" si="5"/>
        <v>51712.54723864152</v>
      </c>
      <c r="O6" s="6">
        <f t="shared" si="6"/>
        <v>2744069.0923123308</v>
      </c>
      <c r="P6" s="6">
        <f t="shared" si="7"/>
        <v>0</v>
      </c>
      <c r="Q6" s="6">
        <f t="shared" si="8"/>
        <v>-75302.614149432993</v>
      </c>
      <c r="R6" s="6">
        <f t="shared" si="9"/>
        <v>-7155.0287036512</v>
      </c>
      <c r="S6" s="6">
        <f t="shared" ca="1" si="10"/>
        <v>3129359.2686535935</v>
      </c>
      <c r="U6" t="s">
        <v>420</v>
      </c>
    </row>
    <row r="7" spans="1:32" x14ac:dyDescent="0.25">
      <c r="A7" s="208">
        <v>41426</v>
      </c>
      <c r="B7">
        <f t="shared" si="1"/>
        <v>6</v>
      </c>
      <c r="C7">
        <f t="shared" si="2"/>
        <v>2013</v>
      </c>
      <c r="D7" s="6">
        <f>'Monthly Data'!AM7</f>
        <v>3103363.050884313</v>
      </c>
      <c r="E7" s="242">
        <f ca="1">'Weather Kenora'!BP43</f>
        <v>10.96</v>
      </c>
      <c r="F7" s="242">
        <f ca="1">'Weather Kenora'!BC43</f>
        <v>69.847999999999999</v>
      </c>
      <c r="G7">
        <f>'Monthly Data'!DJ7</f>
        <v>30</v>
      </c>
      <c r="H7">
        <f>'Monthly Data'!DM7</f>
        <v>0</v>
      </c>
      <c r="I7">
        <f>'Monthly Data'!DG7</f>
        <v>0</v>
      </c>
      <c r="J7">
        <f>'Monthly Data'!CR7</f>
        <v>6</v>
      </c>
      <c r="L7" s="6">
        <f t="shared" si="3"/>
        <v>283648.86219264602</v>
      </c>
      <c r="M7" s="6">
        <f t="shared" ca="1" si="4"/>
        <v>11670.75585569264</v>
      </c>
      <c r="N7" s="6">
        <f t="shared" ca="1" si="5"/>
        <v>213982.10897657776</v>
      </c>
      <c r="O7" s="6">
        <f t="shared" si="6"/>
        <v>2655550.7344958037</v>
      </c>
      <c r="P7" s="6">
        <f t="shared" si="7"/>
        <v>0</v>
      </c>
      <c r="Q7" s="6">
        <f t="shared" si="8"/>
        <v>0</v>
      </c>
      <c r="R7" s="6">
        <f t="shared" si="9"/>
        <v>-8586.0344443814392</v>
      </c>
      <c r="S7" s="6">
        <f t="shared" ca="1" si="10"/>
        <v>3156266.4270763388</v>
      </c>
    </row>
    <row r="8" spans="1:32" x14ac:dyDescent="0.25">
      <c r="A8" s="208">
        <v>41456</v>
      </c>
      <c r="B8">
        <f t="shared" si="1"/>
        <v>7</v>
      </c>
      <c r="C8">
        <f t="shared" si="2"/>
        <v>2013</v>
      </c>
      <c r="D8" s="6">
        <f>'Monthly Data'!AM8</f>
        <v>3319363.2208843133</v>
      </c>
      <c r="E8" s="242">
        <f ca="1">'Weather Kenora'!BP44</f>
        <v>1.0799999999999998</v>
      </c>
      <c r="F8" s="242">
        <f ca="1">'Weather Kenora'!BC44</f>
        <v>130.23999999999998</v>
      </c>
      <c r="G8">
        <f>'Monthly Data'!DJ8</f>
        <v>31</v>
      </c>
      <c r="H8">
        <f>'Monthly Data'!DM8</f>
        <v>0</v>
      </c>
      <c r="I8">
        <f>'Monthly Data'!DG8</f>
        <v>0</v>
      </c>
      <c r="J8">
        <f>'Monthly Data'!CR8</f>
        <v>7</v>
      </c>
      <c r="L8" s="6">
        <f t="shared" si="3"/>
        <v>283648.86219264602</v>
      </c>
      <c r="M8" s="6">
        <f t="shared" ca="1" si="4"/>
        <v>1150.0379857799314</v>
      </c>
      <c r="N8" s="6">
        <f t="shared" ca="1" si="5"/>
        <v>398995.38817302545</v>
      </c>
      <c r="O8" s="6">
        <f t="shared" si="6"/>
        <v>2744069.0923123308</v>
      </c>
      <c r="P8" s="6">
        <f t="shared" si="7"/>
        <v>0</v>
      </c>
      <c r="Q8" s="6">
        <f t="shared" si="8"/>
        <v>0</v>
      </c>
      <c r="R8" s="6">
        <f t="shared" si="9"/>
        <v>-10017.04018511168</v>
      </c>
      <c r="S8" s="6">
        <f t="shared" ca="1" si="10"/>
        <v>3417846.3404786708</v>
      </c>
      <c r="V8" t="s">
        <v>53</v>
      </c>
      <c r="W8" t="s">
        <v>54</v>
      </c>
      <c r="X8" t="s">
        <v>55</v>
      </c>
      <c r="Y8" t="s">
        <v>56</v>
      </c>
    </row>
    <row r="9" spans="1:32" x14ac:dyDescent="0.25">
      <c r="A9" s="208">
        <v>41487</v>
      </c>
      <c r="B9">
        <f t="shared" si="1"/>
        <v>8</v>
      </c>
      <c r="C9">
        <f t="shared" si="2"/>
        <v>2013</v>
      </c>
      <c r="D9" s="6">
        <f>'Monthly Data'!AM9</f>
        <v>3360735.800884313</v>
      </c>
      <c r="E9" s="242">
        <f ca="1">'Weather Kenora'!BP45</f>
        <v>2.57</v>
      </c>
      <c r="F9" s="242">
        <f ca="1">'Weather Kenora'!BC45</f>
        <v>101.20500000000001</v>
      </c>
      <c r="G9">
        <f>'Monthly Data'!DJ9</f>
        <v>31</v>
      </c>
      <c r="H9">
        <f>'Monthly Data'!DM9</f>
        <v>0</v>
      </c>
      <c r="I9">
        <f>'Monthly Data'!DG9</f>
        <v>0</v>
      </c>
      <c r="J9">
        <f>'Monthly Data'!CR9</f>
        <v>8</v>
      </c>
      <c r="L9" s="6">
        <f t="shared" si="3"/>
        <v>283648.86219264602</v>
      </c>
      <c r="M9" s="6">
        <f t="shared" ca="1" si="4"/>
        <v>2736.6644661615032</v>
      </c>
      <c r="N9" s="6">
        <f t="shared" ca="1" si="5"/>
        <v>310045.51796722243</v>
      </c>
      <c r="O9" s="6">
        <f t="shared" si="6"/>
        <v>2744069.0923123308</v>
      </c>
      <c r="P9" s="6">
        <f t="shared" si="7"/>
        <v>0</v>
      </c>
      <c r="Q9" s="6">
        <f t="shared" si="8"/>
        <v>0</v>
      </c>
      <c r="R9" s="6">
        <f t="shared" si="9"/>
        <v>-11448.04592584192</v>
      </c>
      <c r="S9" s="6">
        <f t="shared" ca="1" si="10"/>
        <v>3329052.0910125184</v>
      </c>
      <c r="U9" t="s">
        <v>50</v>
      </c>
      <c r="V9" s="6">
        <v>283648.86219264602</v>
      </c>
      <c r="W9" s="6">
        <v>279470.27014475898</v>
      </c>
      <c r="X9" s="104">
        <v>1.0149518302813501</v>
      </c>
      <c r="Y9" s="104">
        <v>0.31229703509683998</v>
      </c>
      <c r="AC9" s="6"/>
      <c r="AD9" s="61"/>
      <c r="AE9" s="74"/>
      <c r="AF9" s="203"/>
    </row>
    <row r="10" spans="1:32" x14ac:dyDescent="0.25">
      <c r="A10" s="208">
        <v>41518</v>
      </c>
      <c r="B10">
        <f t="shared" si="1"/>
        <v>9</v>
      </c>
      <c r="C10">
        <f t="shared" si="2"/>
        <v>2013</v>
      </c>
      <c r="D10" s="6">
        <f>'Monthly Data'!AM10</f>
        <v>3128758.1208843137</v>
      </c>
      <c r="E10" s="242">
        <f ca="1">'Weather Kenora'!BP46</f>
        <v>56.61999999999999</v>
      </c>
      <c r="F10" s="242">
        <f ca="1">'Weather Kenora'!BC46</f>
        <v>20.560000000000002</v>
      </c>
      <c r="G10">
        <f>'Monthly Data'!DJ10</f>
        <v>30</v>
      </c>
      <c r="H10">
        <f>'Monthly Data'!DM10</f>
        <v>0</v>
      </c>
      <c r="I10">
        <f>'Monthly Data'!DG10</f>
        <v>0</v>
      </c>
      <c r="J10">
        <f>'Monthly Data'!CR10</f>
        <v>9</v>
      </c>
      <c r="L10" s="6">
        <f t="shared" si="3"/>
        <v>283648.86219264602</v>
      </c>
      <c r="M10" s="6">
        <f t="shared" ca="1" si="4"/>
        <v>60291.80625449973</v>
      </c>
      <c r="N10" s="6">
        <f t="shared" ca="1" si="5"/>
        <v>62986.372702989909</v>
      </c>
      <c r="O10" s="6">
        <f t="shared" si="6"/>
        <v>2655550.7344958037</v>
      </c>
      <c r="P10" s="6">
        <f t="shared" si="7"/>
        <v>0</v>
      </c>
      <c r="Q10" s="6">
        <f t="shared" si="8"/>
        <v>0</v>
      </c>
      <c r="R10" s="6">
        <f t="shared" si="9"/>
        <v>-12879.051666572159</v>
      </c>
      <c r="S10" s="6">
        <f t="shared" ca="1" si="10"/>
        <v>3049598.7239793669</v>
      </c>
      <c r="U10" t="s">
        <v>370</v>
      </c>
      <c r="V10" s="6">
        <v>1064.8499868332699</v>
      </c>
      <c r="W10" s="6">
        <v>32.466164706403298</v>
      </c>
      <c r="X10" s="104">
        <v>32.798761309285403</v>
      </c>
      <c r="Y10" s="104">
        <v>1.4186337115508E-59</v>
      </c>
      <c r="AC10" s="6"/>
      <c r="AD10" s="61"/>
      <c r="AE10" s="74"/>
      <c r="AF10" s="203"/>
    </row>
    <row r="11" spans="1:32" x14ac:dyDescent="0.25">
      <c r="A11" s="208">
        <v>41548</v>
      </c>
      <c r="B11">
        <f t="shared" si="1"/>
        <v>10</v>
      </c>
      <c r="C11">
        <f t="shared" si="2"/>
        <v>2013</v>
      </c>
      <c r="D11" s="6">
        <f>'Monthly Data'!AM11</f>
        <v>3176687.5608843132</v>
      </c>
      <c r="E11" s="242">
        <f ca="1">'Weather Kenora'!BP47</f>
        <v>272.00200000000001</v>
      </c>
      <c r="F11" s="242">
        <f ca="1">'Weather Kenora'!BC47</f>
        <v>1.4</v>
      </c>
      <c r="G11">
        <f>'Monthly Data'!DJ11</f>
        <v>31</v>
      </c>
      <c r="H11">
        <f>'Monthly Data'!DM11</f>
        <v>0</v>
      </c>
      <c r="I11">
        <f>'Monthly Data'!DG11</f>
        <v>0</v>
      </c>
      <c r="J11">
        <f>'Monthly Data'!CR11</f>
        <v>10</v>
      </c>
      <c r="L11" s="6">
        <f t="shared" si="3"/>
        <v>283648.86219264602</v>
      </c>
      <c r="M11" s="6">
        <f t="shared" ca="1" si="4"/>
        <v>289641.32611862308</v>
      </c>
      <c r="N11" s="6">
        <f t="shared" ca="1" si="5"/>
        <v>4288.9553396977553</v>
      </c>
      <c r="O11" s="6">
        <f t="shared" si="6"/>
        <v>2744069.0923123308</v>
      </c>
      <c r="P11" s="6">
        <f t="shared" si="7"/>
        <v>0</v>
      </c>
      <c r="Q11" s="6">
        <f t="shared" si="8"/>
        <v>0</v>
      </c>
      <c r="R11" s="6">
        <f t="shared" si="9"/>
        <v>-14310.0574073024</v>
      </c>
      <c r="S11" s="6">
        <f t="shared" ca="1" si="10"/>
        <v>3307338.1785559952</v>
      </c>
      <c r="U11" t="s">
        <v>371</v>
      </c>
      <c r="V11" s="6">
        <v>3063.5395283555399</v>
      </c>
      <c r="W11" s="6">
        <v>257.82250907850698</v>
      </c>
      <c r="X11" s="104">
        <v>11.8823586788642</v>
      </c>
      <c r="Y11" s="104">
        <v>1.2781451755969901E-21</v>
      </c>
      <c r="AC11" s="6"/>
      <c r="AD11" s="61"/>
      <c r="AE11" s="74"/>
      <c r="AF11" s="203"/>
    </row>
    <row r="12" spans="1:32" x14ac:dyDescent="0.25">
      <c r="A12" s="208">
        <v>41579</v>
      </c>
      <c r="B12">
        <f t="shared" si="1"/>
        <v>11</v>
      </c>
      <c r="C12">
        <f t="shared" si="2"/>
        <v>2013</v>
      </c>
      <c r="D12" s="6">
        <f>'Monthly Data'!AM12</f>
        <v>3504392.8408843125</v>
      </c>
      <c r="E12" s="242">
        <f ca="1">'Weather Kenora'!BP48</f>
        <v>539.76</v>
      </c>
      <c r="F12" s="242">
        <f ca="1">'Weather Kenora'!BC48</f>
        <v>0</v>
      </c>
      <c r="G12">
        <f>'Monthly Data'!DJ12</f>
        <v>30</v>
      </c>
      <c r="H12">
        <f>'Monthly Data'!DM12</f>
        <v>0</v>
      </c>
      <c r="I12">
        <f>'Monthly Data'!DG12</f>
        <v>0</v>
      </c>
      <c r="J12">
        <f>'Monthly Data'!CR12</f>
        <v>11</v>
      </c>
      <c r="L12" s="6">
        <f t="shared" si="3"/>
        <v>283648.86219264602</v>
      </c>
      <c r="M12" s="6">
        <f t="shared" ca="1" si="4"/>
        <v>574763.42889312573</v>
      </c>
      <c r="N12" s="6">
        <f t="shared" ca="1" si="5"/>
        <v>0</v>
      </c>
      <c r="O12" s="6">
        <f t="shared" si="6"/>
        <v>2655550.7344958037</v>
      </c>
      <c r="P12" s="6">
        <f t="shared" si="7"/>
        <v>0</v>
      </c>
      <c r="Q12" s="6">
        <f t="shared" si="8"/>
        <v>0</v>
      </c>
      <c r="R12" s="6">
        <f t="shared" si="9"/>
        <v>-15741.063148032639</v>
      </c>
      <c r="S12" s="6">
        <f t="shared" ca="1" si="10"/>
        <v>3498221.9624335431</v>
      </c>
      <c r="U12" t="s">
        <v>57</v>
      </c>
      <c r="V12" s="6">
        <v>88518.357816526797</v>
      </c>
      <c r="W12" s="6">
        <v>9269.7979225502695</v>
      </c>
      <c r="X12" s="104">
        <v>9.5491140752045496</v>
      </c>
      <c r="Y12" s="104">
        <v>3.36854924104527E-16</v>
      </c>
      <c r="AC12" s="6"/>
      <c r="AD12" s="61"/>
      <c r="AE12" s="74"/>
      <c r="AF12" s="203"/>
    </row>
    <row r="13" spans="1:32" x14ac:dyDescent="0.25">
      <c r="A13" s="208">
        <v>41609</v>
      </c>
      <c r="B13">
        <f t="shared" si="1"/>
        <v>12</v>
      </c>
      <c r="C13">
        <f t="shared" si="2"/>
        <v>2013</v>
      </c>
      <c r="D13" s="6">
        <f>'Monthly Data'!AM13</f>
        <v>4030190.570884313</v>
      </c>
      <c r="E13" s="242">
        <f ca="1">'Weather Kenora'!BP49</f>
        <v>820.75</v>
      </c>
      <c r="F13" s="242">
        <f ca="1">'Weather Kenora'!BC49</f>
        <v>0</v>
      </c>
      <c r="G13">
        <f>'Monthly Data'!DJ13</f>
        <v>31</v>
      </c>
      <c r="H13">
        <f>'Monthly Data'!DM13</f>
        <v>0</v>
      </c>
      <c r="I13">
        <f>'Monthly Data'!DG13</f>
        <v>0</v>
      </c>
      <c r="J13">
        <f>'Monthly Data'!CR13</f>
        <v>12</v>
      </c>
      <c r="L13" s="6">
        <f t="shared" si="3"/>
        <v>283648.86219264602</v>
      </c>
      <c r="M13" s="6">
        <f t="shared" ca="1" si="4"/>
        <v>873975.62669340626</v>
      </c>
      <c r="N13" s="6">
        <f t="shared" ca="1" si="5"/>
        <v>0</v>
      </c>
      <c r="O13" s="6">
        <f t="shared" si="6"/>
        <v>2744069.0923123308</v>
      </c>
      <c r="P13" s="6">
        <f t="shared" si="7"/>
        <v>0</v>
      </c>
      <c r="Q13" s="6">
        <f t="shared" si="8"/>
        <v>0</v>
      </c>
      <c r="R13" s="6">
        <f t="shared" si="9"/>
        <v>-17172.068888762878</v>
      </c>
      <c r="S13" s="6">
        <f t="shared" ca="1" si="10"/>
        <v>3884521.5123096202</v>
      </c>
      <c r="U13" t="s">
        <v>215</v>
      </c>
      <c r="V13" s="6">
        <v>-474448.47573554498</v>
      </c>
      <c r="W13" s="6">
        <v>50591.729584186403</v>
      </c>
      <c r="X13" s="104">
        <v>-9.3779848926897404</v>
      </c>
      <c r="Y13" s="104">
        <v>8.3949728561676403E-16</v>
      </c>
      <c r="AC13" s="6"/>
      <c r="AD13" s="61"/>
      <c r="AE13" s="74"/>
      <c r="AF13" s="203"/>
    </row>
    <row r="14" spans="1:32" x14ac:dyDescent="0.25">
      <c r="A14" s="208">
        <v>41640</v>
      </c>
      <c r="B14">
        <f t="shared" si="1"/>
        <v>1</v>
      </c>
      <c r="C14">
        <f t="shared" si="2"/>
        <v>2014</v>
      </c>
      <c r="D14" s="6">
        <f>'Monthly Data'!AM14</f>
        <v>4241022.0648182314</v>
      </c>
      <c r="E14" s="7">
        <f t="shared" ref="E14:F33" ca="1" si="11">E2</f>
        <v>915.08000000000015</v>
      </c>
      <c r="F14" s="7">
        <f t="shared" ca="1" si="11"/>
        <v>0</v>
      </c>
      <c r="G14">
        <f>'Monthly Data'!DJ14</f>
        <v>31</v>
      </c>
      <c r="H14">
        <f>'Monthly Data'!DM14</f>
        <v>0</v>
      </c>
      <c r="I14">
        <f>'Monthly Data'!DG14</f>
        <v>0</v>
      </c>
      <c r="J14">
        <f>'Monthly Data'!CR14</f>
        <v>13</v>
      </c>
      <c r="L14" s="6">
        <f t="shared" si="3"/>
        <v>283648.86219264602</v>
      </c>
      <c r="M14" s="6">
        <f t="shared" ca="1" si="4"/>
        <v>974422.92595138878</v>
      </c>
      <c r="N14" s="6">
        <f t="shared" ca="1" si="5"/>
        <v>0</v>
      </c>
      <c r="O14" s="6">
        <f t="shared" si="6"/>
        <v>2744069.0923123308</v>
      </c>
      <c r="P14" s="6">
        <f t="shared" si="7"/>
        <v>0</v>
      </c>
      <c r="Q14" s="6">
        <f t="shared" si="8"/>
        <v>0</v>
      </c>
      <c r="R14" s="6">
        <f t="shared" si="9"/>
        <v>-18603.07462949312</v>
      </c>
      <c r="S14" s="6">
        <f t="shared" ca="1" si="10"/>
        <v>3983537.8058268726</v>
      </c>
      <c r="U14" t="s">
        <v>40</v>
      </c>
      <c r="V14" s="6">
        <v>-75302.614149432993</v>
      </c>
      <c r="W14" s="6">
        <v>21438.498463827</v>
      </c>
      <c r="X14" s="104">
        <v>-3.51249478952505</v>
      </c>
      <c r="Y14" s="104">
        <v>6.3920970058610601E-4</v>
      </c>
      <c r="AC14" s="6"/>
      <c r="AD14" s="61"/>
      <c r="AE14" s="74"/>
      <c r="AF14" s="203"/>
    </row>
    <row r="15" spans="1:32" x14ac:dyDescent="0.25">
      <c r="A15" s="208">
        <v>41671</v>
      </c>
      <c r="B15">
        <f t="shared" si="1"/>
        <v>2</v>
      </c>
      <c r="C15">
        <f t="shared" si="2"/>
        <v>2014</v>
      </c>
      <c r="D15" s="6">
        <f>'Monthly Data'!AM15</f>
        <v>3553314.5348182302</v>
      </c>
      <c r="E15" s="7">
        <f t="shared" ca="1" si="11"/>
        <v>835.30999999999983</v>
      </c>
      <c r="F15" s="7">
        <f t="shared" ca="1" si="11"/>
        <v>0</v>
      </c>
      <c r="G15">
        <f>'Monthly Data'!DJ15</f>
        <v>28</v>
      </c>
      <c r="H15">
        <f>'Monthly Data'!DM15</f>
        <v>0</v>
      </c>
      <c r="I15">
        <f>'Monthly Data'!DG15</f>
        <v>0</v>
      </c>
      <c r="J15">
        <f>'Monthly Data'!CR15</f>
        <v>14</v>
      </c>
      <c r="L15" s="6">
        <f t="shared" si="3"/>
        <v>283648.86219264602</v>
      </c>
      <c r="M15" s="6">
        <f t="shared" ca="1" si="4"/>
        <v>889479.84250169853</v>
      </c>
      <c r="N15" s="6">
        <f t="shared" ca="1" si="5"/>
        <v>0</v>
      </c>
      <c r="O15" s="6">
        <f t="shared" si="6"/>
        <v>2478514.0188627504</v>
      </c>
      <c r="P15" s="6">
        <f t="shared" si="7"/>
        <v>0</v>
      </c>
      <c r="Q15" s="6">
        <f t="shared" si="8"/>
        <v>0</v>
      </c>
      <c r="R15" s="6">
        <f t="shared" si="9"/>
        <v>-20034.080370223361</v>
      </c>
      <c r="S15" s="6">
        <f t="shared" ca="1" si="10"/>
        <v>3631608.6431868719</v>
      </c>
      <c r="U15" t="s">
        <v>36</v>
      </c>
      <c r="V15" s="6">
        <v>-1431.0057407302399</v>
      </c>
      <c r="W15" s="6">
        <v>323.10993028838999</v>
      </c>
      <c r="X15" s="104">
        <v>-4.4288510088594597</v>
      </c>
      <c r="Y15" s="104">
        <v>2.19975608441796E-5</v>
      </c>
      <c r="AC15" s="6"/>
      <c r="AD15" s="61"/>
      <c r="AE15" s="74"/>
      <c r="AF15" s="203"/>
    </row>
    <row r="16" spans="1:32" x14ac:dyDescent="0.25">
      <c r="A16" s="208">
        <v>41699</v>
      </c>
      <c r="B16">
        <f t="shared" si="1"/>
        <v>3</v>
      </c>
      <c r="C16">
        <f t="shared" si="2"/>
        <v>2014</v>
      </c>
      <c r="D16" s="6">
        <f>'Monthly Data'!AM16</f>
        <v>3766522.9448182313</v>
      </c>
      <c r="E16" s="7">
        <f t="shared" ca="1" si="11"/>
        <v>598.6</v>
      </c>
      <c r="F16" s="7">
        <f t="shared" ca="1" si="11"/>
        <v>0</v>
      </c>
      <c r="G16">
        <f>'Monthly Data'!DJ16</f>
        <v>31</v>
      </c>
      <c r="H16">
        <f>'Monthly Data'!DM16</f>
        <v>0</v>
      </c>
      <c r="I16">
        <f>'Monthly Data'!DG16</f>
        <v>1</v>
      </c>
      <c r="J16">
        <f>'Monthly Data'!CR16</f>
        <v>15</v>
      </c>
      <c r="L16" s="6">
        <f t="shared" si="3"/>
        <v>283648.86219264602</v>
      </c>
      <c r="M16" s="6">
        <f t="shared" ca="1" si="4"/>
        <v>637419.20211839536</v>
      </c>
      <c r="N16" s="6">
        <f t="shared" ca="1" si="5"/>
        <v>0</v>
      </c>
      <c r="O16" s="6">
        <f t="shared" si="6"/>
        <v>2744069.0923123308</v>
      </c>
      <c r="P16" s="6">
        <f t="shared" si="7"/>
        <v>0</v>
      </c>
      <c r="Q16" s="6">
        <f t="shared" si="8"/>
        <v>-75302.614149432993</v>
      </c>
      <c r="R16" s="6">
        <f t="shared" si="9"/>
        <v>-21465.086110953598</v>
      </c>
      <c r="S16" s="6">
        <f t="shared" ca="1" si="10"/>
        <v>3568369.4563629855</v>
      </c>
    </row>
    <row r="17" spans="1:31" x14ac:dyDescent="0.25">
      <c r="A17" s="208">
        <v>41730</v>
      </c>
      <c r="B17">
        <f t="shared" si="1"/>
        <v>4</v>
      </c>
      <c r="C17">
        <f t="shared" si="2"/>
        <v>2014</v>
      </c>
      <c r="D17" s="6">
        <f>'Monthly Data'!AM17</f>
        <v>3219766.7848182311</v>
      </c>
      <c r="E17" s="7">
        <f t="shared" ca="1" si="11"/>
        <v>372.89</v>
      </c>
      <c r="F17" s="7">
        <f t="shared" ca="1" si="11"/>
        <v>0</v>
      </c>
      <c r="G17">
        <f>'Monthly Data'!DJ17</f>
        <v>30</v>
      </c>
      <c r="H17">
        <f>'Monthly Data'!DM17</f>
        <v>0</v>
      </c>
      <c r="I17">
        <f>'Monthly Data'!DG17</f>
        <v>1</v>
      </c>
      <c r="J17">
        <f>'Monthly Data'!CR17</f>
        <v>16</v>
      </c>
      <c r="L17" s="6">
        <f t="shared" si="3"/>
        <v>283648.86219264602</v>
      </c>
      <c r="M17" s="6">
        <f t="shared" ca="1" si="4"/>
        <v>397071.91159025801</v>
      </c>
      <c r="N17" s="6">
        <f t="shared" ca="1" si="5"/>
        <v>0</v>
      </c>
      <c r="O17" s="6">
        <f t="shared" si="6"/>
        <v>2655550.7344958037</v>
      </c>
      <c r="P17" s="6">
        <f t="shared" si="7"/>
        <v>0</v>
      </c>
      <c r="Q17" s="6">
        <f t="shared" si="8"/>
        <v>-75302.614149432993</v>
      </c>
      <c r="R17" s="6">
        <f t="shared" si="9"/>
        <v>-22896.091851683839</v>
      </c>
      <c r="S17" s="6">
        <f t="shared" ca="1" si="10"/>
        <v>3238072.8022775911</v>
      </c>
      <c r="U17" t="s">
        <v>145</v>
      </c>
    </row>
    <row r="18" spans="1:31" x14ac:dyDescent="0.25">
      <c r="A18" s="208">
        <v>41760</v>
      </c>
      <c r="B18">
        <f t="shared" si="1"/>
        <v>5</v>
      </c>
      <c r="C18">
        <f t="shared" si="2"/>
        <v>2014</v>
      </c>
      <c r="D18" s="6">
        <f>'Monthly Data'!AM18</f>
        <v>3135943.4148182315</v>
      </c>
      <c r="E18" s="7">
        <f t="shared" ca="1" si="11"/>
        <v>124.32399999999998</v>
      </c>
      <c r="F18" s="7">
        <f t="shared" ca="1" si="11"/>
        <v>16.880000000000003</v>
      </c>
      <c r="G18">
        <f>'Monthly Data'!DJ18</f>
        <v>31</v>
      </c>
      <c r="H18">
        <f>'Monthly Data'!DM18</f>
        <v>0</v>
      </c>
      <c r="I18">
        <f>'Monthly Data'!DG18</f>
        <v>1</v>
      </c>
      <c r="J18">
        <f>'Monthly Data'!CR18</f>
        <v>17</v>
      </c>
      <c r="L18" s="6">
        <f t="shared" si="3"/>
        <v>283648.86219264602</v>
      </c>
      <c r="M18" s="6">
        <f t="shared" ca="1" si="4"/>
        <v>132386.40976305943</v>
      </c>
      <c r="N18" s="6">
        <f t="shared" ca="1" si="5"/>
        <v>51712.54723864152</v>
      </c>
      <c r="O18" s="6">
        <f t="shared" si="6"/>
        <v>2744069.0923123308</v>
      </c>
      <c r="P18" s="6">
        <f t="shared" si="7"/>
        <v>0</v>
      </c>
      <c r="Q18" s="6">
        <f t="shared" si="8"/>
        <v>-75302.614149432993</v>
      </c>
      <c r="R18" s="6">
        <f t="shared" si="9"/>
        <v>-24327.09759241408</v>
      </c>
      <c r="S18" s="6">
        <f t="shared" ca="1" si="10"/>
        <v>3112187.199764831</v>
      </c>
      <c r="U18" t="s">
        <v>58</v>
      </c>
      <c r="V18" s="6">
        <v>3303450.4653549199</v>
      </c>
      <c r="W18" t="s">
        <v>59</v>
      </c>
      <c r="X18" s="204">
        <v>347615.26600348001</v>
      </c>
      <c r="Y18" s="6"/>
      <c r="AC18" s="6"/>
      <c r="AE18" s="6"/>
    </row>
    <row r="19" spans="1:31" x14ac:dyDescent="0.25">
      <c r="A19" s="208">
        <v>41791</v>
      </c>
      <c r="B19">
        <f t="shared" si="1"/>
        <v>6</v>
      </c>
      <c r="C19">
        <f t="shared" si="2"/>
        <v>2014</v>
      </c>
      <c r="D19" s="6">
        <f>'Monthly Data'!AM19</f>
        <v>3053605.7748182309</v>
      </c>
      <c r="E19" s="7">
        <f t="shared" ca="1" si="11"/>
        <v>10.96</v>
      </c>
      <c r="F19" s="7">
        <f t="shared" ca="1" si="11"/>
        <v>69.847999999999999</v>
      </c>
      <c r="G19">
        <f>'Monthly Data'!DJ19</f>
        <v>30</v>
      </c>
      <c r="H19">
        <f>'Monthly Data'!DM19</f>
        <v>0</v>
      </c>
      <c r="I19">
        <f>'Monthly Data'!DG19</f>
        <v>0</v>
      </c>
      <c r="J19">
        <f>'Monthly Data'!CR19</f>
        <v>18</v>
      </c>
      <c r="L19" s="6">
        <f t="shared" si="3"/>
        <v>283648.86219264602</v>
      </c>
      <c r="M19" s="6">
        <f t="shared" ca="1" si="4"/>
        <v>11670.75585569264</v>
      </c>
      <c r="N19" s="6">
        <f t="shared" ca="1" si="5"/>
        <v>213982.10897657776</v>
      </c>
      <c r="O19" s="6">
        <f t="shared" si="6"/>
        <v>2655550.7344958037</v>
      </c>
      <c r="P19" s="6">
        <f t="shared" si="7"/>
        <v>0</v>
      </c>
      <c r="Q19" s="6">
        <f t="shared" si="8"/>
        <v>0</v>
      </c>
      <c r="R19" s="6">
        <f t="shared" si="9"/>
        <v>-25758.103333144318</v>
      </c>
      <c r="S19" s="6">
        <f t="shared" ca="1" si="10"/>
        <v>3139094.3581875758</v>
      </c>
      <c r="U19" t="s">
        <v>60</v>
      </c>
      <c r="V19" s="204">
        <v>770172564649.5</v>
      </c>
      <c r="W19" t="s">
        <v>61</v>
      </c>
      <c r="X19" s="204">
        <v>82557.170571837298</v>
      </c>
      <c r="Y19" s="6"/>
      <c r="AC19" s="204"/>
      <c r="AE19" s="6"/>
    </row>
    <row r="20" spans="1:31" x14ac:dyDescent="0.25">
      <c r="A20" s="208">
        <v>41821</v>
      </c>
      <c r="B20">
        <f t="shared" si="1"/>
        <v>7</v>
      </c>
      <c r="C20">
        <f t="shared" si="2"/>
        <v>2014</v>
      </c>
      <c r="D20" s="6">
        <f>'Monthly Data'!AM20</f>
        <v>3271544.5848182309</v>
      </c>
      <c r="E20" s="7">
        <f t="shared" ca="1" si="11"/>
        <v>1.0799999999999998</v>
      </c>
      <c r="F20" s="7">
        <f t="shared" ca="1" si="11"/>
        <v>130.23999999999998</v>
      </c>
      <c r="G20">
        <f>'Monthly Data'!DJ20</f>
        <v>31</v>
      </c>
      <c r="H20">
        <f>'Monthly Data'!DM20</f>
        <v>0</v>
      </c>
      <c r="I20">
        <f>'Monthly Data'!DG20</f>
        <v>0</v>
      </c>
      <c r="J20">
        <f>'Monthly Data'!CR20</f>
        <v>19</v>
      </c>
      <c r="L20" s="6">
        <f t="shared" si="3"/>
        <v>283648.86219264602</v>
      </c>
      <c r="M20" s="6">
        <f t="shared" ca="1" si="4"/>
        <v>1150.0379857799314</v>
      </c>
      <c r="N20" s="6">
        <f t="shared" ca="1" si="5"/>
        <v>398995.38817302545</v>
      </c>
      <c r="O20" s="6">
        <f t="shared" si="6"/>
        <v>2744069.0923123308</v>
      </c>
      <c r="P20" s="6">
        <f t="shared" si="7"/>
        <v>0</v>
      </c>
      <c r="Q20" s="6">
        <f t="shared" si="8"/>
        <v>0</v>
      </c>
      <c r="R20" s="6">
        <f t="shared" si="9"/>
        <v>-27189.109073874559</v>
      </c>
      <c r="S20" s="6">
        <f t="shared" ca="1" si="10"/>
        <v>3400674.2715899078</v>
      </c>
      <c r="U20" t="s">
        <v>62</v>
      </c>
      <c r="V20" s="74">
        <v>0.94646605447034404</v>
      </c>
      <c r="W20" t="s">
        <v>63</v>
      </c>
      <c r="X20" s="104">
        <v>0.94362354408823801</v>
      </c>
      <c r="Y20" s="104"/>
      <c r="AC20" s="205"/>
      <c r="AD20" s="18"/>
      <c r="AE20" s="104"/>
    </row>
    <row r="21" spans="1:31" x14ac:dyDescent="0.25">
      <c r="A21" s="208">
        <v>41852</v>
      </c>
      <c r="B21">
        <f t="shared" si="1"/>
        <v>8</v>
      </c>
      <c r="C21">
        <f t="shared" si="2"/>
        <v>2014</v>
      </c>
      <c r="D21" s="6">
        <f>'Monthly Data'!AM21</f>
        <v>3268406.974818232</v>
      </c>
      <c r="E21" s="7">
        <f t="shared" ca="1" si="11"/>
        <v>2.57</v>
      </c>
      <c r="F21" s="7">
        <f t="shared" ca="1" si="11"/>
        <v>101.20500000000001</v>
      </c>
      <c r="G21">
        <f>'Monthly Data'!DJ21</f>
        <v>31</v>
      </c>
      <c r="H21">
        <f>'Monthly Data'!DM21</f>
        <v>0</v>
      </c>
      <c r="I21">
        <f>'Monthly Data'!DG21</f>
        <v>0</v>
      </c>
      <c r="J21">
        <f>'Monthly Data'!CR21</f>
        <v>20</v>
      </c>
      <c r="L21" s="6">
        <f t="shared" si="3"/>
        <v>283648.86219264602</v>
      </c>
      <c r="M21" s="6">
        <f t="shared" ca="1" si="4"/>
        <v>2736.6644661615032</v>
      </c>
      <c r="N21" s="6">
        <f t="shared" ca="1" si="5"/>
        <v>310045.51796722243</v>
      </c>
      <c r="O21" s="6">
        <f t="shared" si="6"/>
        <v>2744069.0923123308</v>
      </c>
      <c r="P21" s="6">
        <f t="shared" si="7"/>
        <v>0</v>
      </c>
      <c r="Q21" s="6">
        <f t="shared" si="8"/>
        <v>0</v>
      </c>
      <c r="R21" s="6">
        <f t="shared" si="9"/>
        <v>-28620.1148146048</v>
      </c>
      <c r="S21" s="6">
        <f t="shared" ca="1" si="10"/>
        <v>3311880.0221237559</v>
      </c>
      <c r="U21" t="s">
        <v>412</v>
      </c>
      <c r="V21" s="74">
        <v>299.56089784183803</v>
      </c>
      <c r="W21" t="s">
        <v>64</v>
      </c>
      <c r="X21" s="104">
        <v>6.1607902298346797E-67</v>
      </c>
      <c r="Y21" s="104"/>
      <c r="AC21" s="207"/>
      <c r="AE21" s="104"/>
    </row>
    <row r="22" spans="1:31" x14ac:dyDescent="0.25">
      <c r="A22" s="208">
        <v>41883</v>
      </c>
      <c r="B22">
        <f t="shared" si="1"/>
        <v>9</v>
      </c>
      <c r="C22">
        <f t="shared" si="2"/>
        <v>2014</v>
      </c>
      <c r="D22" s="6">
        <f>'Monthly Data'!AM22</f>
        <v>3030449.1548182308</v>
      </c>
      <c r="E22" s="7">
        <f t="shared" ca="1" si="11"/>
        <v>56.61999999999999</v>
      </c>
      <c r="F22" s="7">
        <f t="shared" ca="1" si="11"/>
        <v>20.560000000000002</v>
      </c>
      <c r="G22">
        <f>'Monthly Data'!DJ22</f>
        <v>30</v>
      </c>
      <c r="H22">
        <f>'Monthly Data'!DM22</f>
        <v>0</v>
      </c>
      <c r="I22">
        <f>'Monthly Data'!DG22</f>
        <v>0</v>
      </c>
      <c r="J22">
        <f>'Monthly Data'!CR22</f>
        <v>21</v>
      </c>
      <c r="L22" s="6">
        <f t="shared" si="3"/>
        <v>283648.86219264602</v>
      </c>
      <c r="M22" s="6">
        <f t="shared" ca="1" si="4"/>
        <v>60291.80625449973</v>
      </c>
      <c r="N22" s="6">
        <f t="shared" ca="1" si="5"/>
        <v>62986.372702989909</v>
      </c>
      <c r="O22" s="6">
        <f t="shared" si="6"/>
        <v>2655550.7344958037</v>
      </c>
      <c r="P22" s="6">
        <f t="shared" si="7"/>
        <v>0</v>
      </c>
      <c r="Q22" s="6">
        <f t="shared" si="8"/>
        <v>0</v>
      </c>
      <c r="R22" s="6">
        <f t="shared" si="9"/>
        <v>-30051.120555335037</v>
      </c>
      <c r="S22" s="6">
        <f t="shared" ca="1" si="10"/>
        <v>3032426.655090604</v>
      </c>
      <c r="U22" t="s">
        <v>65</v>
      </c>
      <c r="V22" s="74">
        <v>-2.0932343337515199E-2</v>
      </c>
      <c r="W22" t="s">
        <v>66</v>
      </c>
      <c r="X22" s="104">
        <v>2.03870794083989</v>
      </c>
    </row>
    <row r="23" spans="1:31" x14ac:dyDescent="0.25">
      <c r="A23" s="208">
        <v>41913</v>
      </c>
      <c r="B23">
        <f t="shared" si="1"/>
        <v>10</v>
      </c>
      <c r="C23">
        <f t="shared" si="2"/>
        <v>2014</v>
      </c>
      <c r="D23" s="6">
        <f>'Monthly Data'!AM23</f>
        <v>3209779.9848182308</v>
      </c>
      <c r="E23" s="7">
        <f t="shared" ca="1" si="11"/>
        <v>272.00200000000001</v>
      </c>
      <c r="F23" s="7">
        <f t="shared" ca="1" si="11"/>
        <v>1.4</v>
      </c>
      <c r="G23">
        <f>'Monthly Data'!DJ23</f>
        <v>31</v>
      </c>
      <c r="H23">
        <f>'Monthly Data'!DM23</f>
        <v>0</v>
      </c>
      <c r="I23">
        <f>'Monthly Data'!DG23</f>
        <v>0</v>
      </c>
      <c r="J23">
        <f>'Monthly Data'!CR23</f>
        <v>22</v>
      </c>
      <c r="L23" s="6">
        <f t="shared" si="3"/>
        <v>283648.86219264602</v>
      </c>
      <c r="M23" s="6">
        <f t="shared" ca="1" si="4"/>
        <v>289641.32611862308</v>
      </c>
      <c r="N23" s="6">
        <f t="shared" ca="1" si="5"/>
        <v>4288.9553396977553</v>
      </c>
      <c r="O23" s="6">
        <f t="shared" si="6"/>
        <v>2744069.0923123308</v>
      </c>
      <c r="P23" s="6">
        <f t="shared" si="7"/>
        <v>0</v>
      </c>
      <c r="Q23" s="6">
        <f t="shared" si="8"/>
        <v>0</v>
      </c>
      <c r="R23" s="6">
        <f t="shared" si="9"/>
        <v>-31482.126296065278</v>
      </c>
      <c r="S23" s="6">
        <f t="shared" ca="1" si="10"/>
        <v>3290166.1096672323</v>
      </c>
    </row>
    <row r="24" spans="1:31" x14ac:dyDescent="0.25">
      <c r="A24" s="208">
        <v>41944</v>
      </c>
      <c r="B24">
        <f t="shared" si="1"/>
        <v>11</v>
      </c>
      <c r="C24">
        <f t="shared" si="2"/>
        <v>2014</v>
      </c>
      <c r="D24" s="6">
        <f>'Monthly Data'!AM24</f>
        <v>3591150.2248182311</v>
      </c>
      <c r="E24" s="7">
        <f t="shared" ca="1" si="11"/>
        <v>539.76</v>
      </c>
      <c r="F24" s="7">
        <f t="shared" ca="1" si="11"/>
        <v>0</v>
      </c>
      <c r="G24">
        <f>'Monthly Data'!DJ24</f>
        <v>30</v>
      </c>
      <c r="H24">
        <f>'Monthly Data'!DM24</f>
        <v>0</v>
      </c>
      <c r="I24">
        <f>'Monthly Data'!DG24</f>
        <v>0</v>
      </c>
      <c r="J24">
        <f>'Monthly Data'!CR24</f>
        <v>23</v>
      </c>
      <c r="L24" s="6">
        <f t="shared" si="3"/>
        <v>283648.86219264602</v>
      </c>
      <c r="M24" s="6">
        <f t="shared" ca="1" si="4"/>
        <v>574763.42889312573</v>
      </c>
      <c r="N24" s="6">
        <f t="shared" ca="1" si="5"/>
        <v>0</v>
      </c>
      <c r="O24" s="6">
        <f t="shared" si="6"/>
        <v>2655550.7344958037</v>
      </c>
      <c r="P24" s="6">
        <f t="shared" si="7"/>
        <v>0</v>
      </c>
      <c r="Q24" s="6">
        <f t="shared" si="8"/>
        <v>0</v>
      </c>
      <c r="R24" s="6">
        <f t="shared" si="9"/>
        <v>-32913.13203679552</v>
      </c>
      <c r="S24" s="6">
        <f t="shared" ca="1" si="10"/>
        <v>3481049.8935447801</v>
      </c>
    </row>
    <row r="25" spans="1:31" x14ac:dyDescent="0.25">
      <c r="A25" s="208">
        <v>41974</v>
      </c>
      <c r="B25">
        <f t="shared" si="1"/>
        <v>12</v>
      </c>
      <c r="C25">
        <f t="shared" si="2"/>
        <v>2014</v>
      </c>
      <c r="D25" s="6">
        <f>'Monthly Data'!AM25</f>
        <v>3711707.0048182304</v>
      </c>
      <c r="E25" s="7">
        <f t="shared" ca="1" si="11"/>
        <v>820.75</v>
      </c>
      <c r="F25" s="7">
        <f t="shared" ca="1" si="11"/>
        <v>0</v>
      </c>
      <c r="G25">
        <f>'Monthly Data'!DJ25</f>
        <v>31</v>
      </c>
      <c r="H25">
        <f>'Monthly Data'!DM25</f>
        <v>0</v>
      </c>
      <c r="I25">
        <f>'Monthly Data'!DG25</f>
        <v>0</v>
      </c>
      <c r="J25">
        <f>'Monthly Data'!CR25</f>
        <v>24</v>
      </c>
      <c r="L25" s="6">
        <f t="shared" si="3"/>
        <v>283648.86219264602</v>
      </c>
      <c r="M25" s="6">
        <f t="shared" ca="1" si="4"/>
        <v>873975.62669340626</v>
      </c>
      <c r="N25" s="6">
        <f t="shared" ca="1" si="5"/>
        <v>0</v>
      </c>
      <c r="O25" s="6">
        <f t="shared" si="6"/>
        <v>2744069.0923123308</v>
      </c>
      <c r="P25" s="6">
        <f t="shared" si="7"/>
        <v>0</v>
      </c>
      <c r="Q25" s="6">
        <f t="shared" si="8"/>
        <v>0</v>
      </c>
      <c r="R25" s="6">
        <f t="shared" si="9"/>
        <v>-34344.137777525757</v>
      </c>
      <c r="S25" s="6">
        <f t="shared" ca="1" si="10"/>
        <v>3867349.4434208572</v>
      </c>
    </row>
    <row r="26" spans="1:31" x14ac:dyDescent="0.25">
      <c r="A26" s="208">
        <v>42005</v>
      </c>
      <c r="B26">
        <f t="shared" si="1"/>
        <v>1</v>
      </c>
      <c r="C26">
        <f t="shared" si="2"/>
        <v>2015</v>
      </c>
      <c r="D26" s="6">
        <f>'Monthly Data'!AM26</f>
        <v>4064558.7813598975</v>
      </c>
      <c r="E26" s="7">
        <f t="shared" ca="1" si="11"/>
        <v>915.08000000000015</v>
      </c>
      <c r="F26" s="7">
        <f t="shared" ca="1" si="11"/>
        <v>0</v>
      </c>
      <c r="G26">
        <f>'Monthly Data'!DJ26</f>
        <v>31</v>
      </c>
      <c r="H26">
        <f>'Monthly Data'!DM26</f>
        <v>0</v>
      </c>
      <c r="I26">
        <f>'Monthly Data'!DG26</f>
        <v>0</v>
      </c>
      <c r="J26">
        <f>'Monthly Data'!CR26</f>
        <v>25</v>
      </c>
      <c r="L26" s="6">
        <f t="shared" si="3"/>
        <v>283648.86219264602</v>
      </c>
      <c r="M26" s="6">
        <f t="shared" ca="1" si="4"/>
        <v>974422.92595138878</v>
      </c>
      <c r="N26" s="6">
        <f t="shared" ca="1" si="5"/>
        <v>0</v>
      </c>
      <c r="O26" s="6">
        <f t="shared" si="6"/>
        <v>2744069.0923123308</v>
      </c>
      <c r="P26" s="6">
        <f t="shared" si="7"/>
        <v>0</v>
      </c>
      <c r="Q26" s="6">
        <f t="shared" si="8"/>
        <v>0</v>
      </c>
      <c r="R26" s="6">
        <f t="shared" si="9"/>
        <v>-35775.143518256002</v>
      </c>
      <c r="S26" s="6">
        <f t="shared" ca="1" si="10"/>
        <v>3966365.7369381096</v>
      </c>
    </row>
    <row r="27" spans="1:31" x14ac:dyDescent="0.25">
      <c r="A27" s="208">
        <v>42036</v>
      </c>
      <c r="B27">
        <f t="shared" si="1"/>
        <v>2</v>
      </c>
      <c r="C27">
        <f t="shared" si="2"/>
        <v>2015</v>
      </c>
      <c r="D27" s="6">
        <f>'Monthly Data'!AM27</f>
        <v>3748940.5613598973</v>
      </c>
      <c r="E27" s="7">
        <f t="shared" ca="1" si="11"/>
        <v>835.30999999999983</v>
      </c>
      <c r="F27" s="7">
        <f t="shared" ca="1" si="11"/>
        <v>0</v>
      </c>
      <c r="G27">
        <f>'Monthly Data'!DJ27</f>
        <v>28</v>
      </c>
      <c r="H27">
        <f>'Monthly Data'!DM27</f>
        <v>0</v>
      </c>
      <c r="I27">
        <f>'Monthly Data'!DG27</f>
        <v>0</v>
      </c>
      <c r="J27">
        <f>'Monthly Data'!CR27</f>
        <v>26</v>
      </c>
      <c r="L27" s="6">
        <f t="shared" si="3"/>
        <v>283648.86219264602</v>
      </c>
      <c r="M27" s="6">
        <f t="shared" ca="1" si="4"/>
        <v>889479.84250169853</v>
      </c>
      <c r="N27" s="6">
        <f t="shared" ca="1" si="5"/>
        <v>0</v>
      </c>
      <c r="O27" s="6">
        <f t="shared" si="6"/>
        <v>2478514.0188627504</v>
      </c>
      <c r="P27" s="6">
        <f t="shared" si="7"/>
        <v>0</v>
      </c>
      <c r="Q27" s="6">
        <f t="shared" si="8"/>
        <v>0</v>
      </c>
      <c r="R27" s="6">
        <f t="shared" si="9"/>
        <v>-37206.149258986239</v>
      </c>
      <c r="S27" s="6">
        <f t="shared" ca="1" si="10"/>
        <v>3614436.5742981089</v>
      </c>
    </row>
    <row r="28" spans="1:31" x14ac:dyDescent="0.25">
      <c r="A28" s="208">
        <v>42064</v>
      </c>
      <c r="B28">
        <f t="shared" si="1"/>
        <v>3</v>
      </c>
      <c r="C28">
        <f t="shared" si="2"/>
        <v>2015</v>
      </c>
      <c r="D28" s="6">
        <f>'Monthly Data'!AM28</f>
        <v>3669168.571359897</v>
      </c>
      <c r="E28" s="7">
        <f t="shared" ca="1" si="11"/>
        <v>598.6</v>
      </c>
      <c r="F28" s="7">
        <f t="shared" ca="1" si="11"/>
        <v>0</v>
      </c>
      <c r="G28">
        <f>'Monthly Data'!DJ28</f>
        <v>31</v>
      </c>
      <c r="H28">
        <f>'Monthly Data'!DM28</f>
        <v>0</v>
      </c>
      <c r="I28">
        <f>'Monthly Data'!DG28</f>
        <v>1</v>
      </c>
      <c r="J28">
        <f>'Monthly Data'!CR28</f>
        <v>27</v>
      </c>
      <c r="L28" s="6">
        <f t="shared" si="3"/>
        <v>283648.86219264602</v>
      </c>
      <c r="M28" s="6">
        <f t="shared" ca="1" si="4"/>
        <v>637419.20211839536</v>
      </c>
      <c r="N28" s="6">
        <f t="shared" ca="1" si="5"/>
        <v>0</v>
      </c>
      <c r="O28" s="6">
        <f t="shared" si="6"/>
        <v>2744069.0923123308</v>
      </c>
      <c r="P28" s="6">
        <f t="shared" si="7"/>
        <v>0</v>
      </c>
      <c r="Q28" s="6">
        <f t="shared" si="8"/>
        <v>-75302.614149432993</v>
      </c>
      <c r="R28" s="6">
        <f t="shared" si="9"/>
        <v>-38637.154999716477</v>
      </c>
      <c r="S28" s="6">
        <f t="shared" ca="1" si="10"/>
        <v>3551197.3874742226</v>
      </c>
    </row>
    <row r="29" spans="1:31" x14ac:dyDescent="0.25">
      <c r="A29" s="208">
        <v>42095</v>
      </c>
      <c r="B29">
        <f t="shared" si="1"/>
        <v>4</v>
      </c>
      <c r="C29">
        <f t="shared" si="2"/>
        <v>2015</v>
      </c>
      <c r="D29" s="6">
        <f>'Monthly Data'!AM29</f>
        <v>3198342.5313598975</v>
      </c>
      <c r="E29" s="7">
        <f t="shared" ca="1" si="11"/>
        <v>372.89</v>
      </c>
      <c r="F29" s="7">
        <f t="shared" ca="1" si="11"/>
        <v>0</v>
      </c>
      <c r="G29">
        <f>'Monthly Data'!DJ29</f>
        <v>30</v>
      </c>
      <c r="H29">
        <f>'Monthly Data'!DM29</f>
        <v>0</v>
      </c>
      <c r="I29">
        <f>'Monthly Data'!DG29</f>
        <v>1</v>
      </c>
      <c r="J29">
        <f>'Monthly Data'!CR29</f>
        <v>28</v>
      </c>
      <c r="L29" s="6">
        <f t="shared" si="3"/>
        <v>283648.86219264602</v>
      </c>
      <c r="M29" s="6">
        <f t="shared" ca="1" si="4"/>
        <v>397071.91159025801</v>
      </c>
      <c r="N29" s="6">
        <f t="shared" ca="1" si="5"/>
        <v>0</v>
      </c>
      <c r="O29" s="6">
        <f t="shared" si="6"/>
        <v>2655550.7344958037</v>
      </c>
      <c r="P29" s="6">
        <f t="shared" si="7"/>
        <v>0</v>
      </c>
      <c r="Q29" s="6">
        <f t="shared" si="8"/>
        <v>-75302.614149432993</v>
      </c>
      <c r="R29" s="6">
        <f t="shared" si="9"/>
        <v>-40068.160740446721</v>
      </c>
      <c r="S29" s="6">
        <f t="shared" ca="1" si="10"/>
        <v>3220900.7333888281</v>
      </c>
    </row>
    <row r="30" spans="1:31" x14ac:dyDescent="0.25">
      <c r="A30" s="208">
        <v>42125</v>
      </c>
      <c r="B30">
        <f t="shared" si="1"/>
        <v>5</v>
      </c>
      <c r="C30">
        <f t="shared" si="2"/>
        <v>2015</v>
      </c>
      <c r="D30" s="6">
        <f>'Monthly Data'!AM30</f>
        <v>3049285.6513598971</v>
      </c>
      <c r="E30" s="7">
        <f t="shared" ca="1" si="11"/>
        <v>124.32399999999998</v>
      </c>
      <c r="F30" s="7">
        <f t="shared" ca="1" si="11"/>
        <v>16.880000000000003</v>
      </c>
      <c r="G30">
        <f>'Monthly Data'!DJ30</f>
        <v>31</v>
      </c>
      <c r="H30">
        <f>'Monthly Data'!DM30</f>
        <v>0</v>
      </c>
      <c r="I30">
        <f>'Monthly Data'!DG30</f>
        <v>1</v>
      </c>
      <c r="J30">
        <f>'Monthly Data'!CR30</f>
        <v>29</v>
      </c>
      <c r="L30" s="6">
        <f t="shared" si="3"/>
        <v>283648.86219264602</v>
      </c>
      <c r="M30" s="6">
        <f t="shared" ca="1" si="4"/>
        <v>132386.40976305943</v>
      </c>
      <c r="N30" s="6">
        <f t="shared" ca="1" si="5"/>
        <v>51712.54723864152</v>
      </c>
      <c r="O30" s="6">
        <f t="shared" si="6"/>
        <v>2744069.0923123308</v>
      </c>
      <c r="P30" s="6">
        <f t="shared" si="7"/>
        <v>0</v>
      </c>
      <c r="Q30" s="6">
        <f t="shared" si="8"/>
        <v>-75302.614149432993</v>
      </c>
      <c r="R30" s="6">
        <f t="shared" si="9"/>
        <v>-41499.166481176959</v>
      </c>
      <c r="S30" s="6">
        <f t="shared" ca="1" si="10"/>
        <v>3095015.130876068</v>
      </c>
    </row>
    <row r="31" spans="1:31" x14ac:dyDescent="0.25">
      <c r="A31" s="208">
        <v>42156</v>
      </c>
      <c r="B31">
        <f t="shared" si="1"/>
        <v>6</v>
      </c>
      <c r="C31">
        <f t="shared" si="2"/>
        <v>2015</v>
      </c>
      <c r="D31" s="6">
        <f>'Monthly Data'!AM31</f>
        <v>3136559.2713598977</v>
      </c>
      <c r="E31" s="7">
        <f t="shared" ca="1" si="11"/>
        <v>10.96</v>
      </c>
      <c r="F31" s="7">
        <f t="shared" ca="1" si="11"/>
        <v>69.847999999999999</v>
      </c>
      <c r="G31">
        <f>'Monthly Data'!DJ31</f>
        <v>30</v>
      </c>
      <c r="H31">
        <f>'Monthly Data'!DM31</f>
        <v>0</v>
      </c>
      <c r="I31">
        <f>'Monthly Data'!DG31</f>
        <v>0</v>
      </c>
      <c r="J31">
        <f>'Monthly Data'!CR31</f>
        <v>30</v>
      </c>
      <c r="L31" s="6">
        <f t="shared" si="3"/>
        <v>283648.86219264602</v>
      </c>
      <c r="M31" s="6">
        <f t="shared" ca="1" si="4"/>
        <v>11670.75585569264</v>
      </c>
      <c r="N31" s="6">
        <f t="shared" ca="1" si="5"/>
        <v>213982.10897657776</v>
      </c>
      <c r="O31" s="6">
        <f t="shared" si="6"/>
        <v>2655550.7344958037</v>
      </c>
      <c r="P31" s="6">
        <f t="shared" si="7"/>
        <v>0</v>
      </c>
      <c r="Q31" s="6">
        <f t="shared" si="8"/>
        <v>0</v>
      </c>
      <c r="R31" s="6">
        <f t="shared" si="9"/>
        <v>-42930.172221907196</v>
      </c>
      <c r="S31" s="6">
        <f t="shared" ca="1" si="10"/>
        <v>3121922.2892988129</v>
      </c>
    </row>
    <row r="32" spans="1:31" x14ac:dyDescent="0.25">
      <c r="A32" s="208">
        <v>42186</v>
      </c>
      <c r="B32">
        <f t="shared" si="1"/>
        <v>7</v>
      </c>
      <c r="C32">
        <f t="shared" si="2"/>
        <v>2015</v>
      </c>
      <c r="D32" s="6">
        <f>'Monthly Data'!AM32</f>
        <v>3410703.4613598981</v>
      </c>
      <c r="E32" s="7">
        <f t="shared" ca="1" si="11"/>
        <v>1.0799999999999998</v>
      </c>
      <c r="F32" s="7">
        <f t="shared" ca="1" si="11"/>
        <v>130.23999999999998</v>
      </c>
      <c r="G32">
        <f>'Monthly Data'!DJ32</f>
        <v>31</v>
      </c>
      <c r="H32">
        <f>'Monthly Data'!DM32</f>
        <v>0</v>
      </c>
      <c r="I32">
        <f>'Monthly Data'!DG32</f>
        <v>0</v>
      </c>
      <c r="J32">
        <f>'Monthly Data'!CR32</f>
        <v>31</v>
      </c>
      <c r="L32" s="6">
        <f t="shared" si="3"/>
        <v>283648.86219264602</v>
      </c>
      <c r="M32" s="6">
        <f t="shared" ca="1" si="4"/>
        <v>1150.0379857799314</v>
      </c>
      <c r="N32" s="6">
        <f t="shared" ca="1" si="5"/>
        <v>398995.38817302545</v>
      </c>
      <c r="O32" s="6">
        <f t="shared" si="6"/>
        <v>2744069.0923123308</v>
      </c>
      <c r="P32" s="6">
        <f t="shared" si="7"/>
        <v>0</v>
      </c>
      <c r="Q32" s="6">
        <f t="shared" si="8"/>
        <v>0</v>
      </c>
      <c r="R32" s="6">
        <f t="shared" si="9"/>
        <v>-44361.177962637441</v>
      </c>
      <c r="S32" s="6">
        <f t="shared" ca="1" si="10"/>
        <v>3383502.2027011449</v>
      </c>
    </row>
    <row r="33" spans="1:19" x14ac:dyDescent="0.25">
      <c r="A33" s="208">
        <v>42217</v>
      </c>
      <c r="B33">
        <f t="shared" si="1"/>
        <v>8</v>
      </c>
      <c r="C33">
        <f t="shared" si="2"/>
        <v>2015</v>
      </c>
      <c r="D33" s="6">
        <f>'Monthly Data'!AM33</f>
        <v>3260077.3713598978</v>
      </c>
      <c r="E33" s="7">
        <f t="shared" ca="1" si="11"/>
        <v>2.57</v>
      </c>
      <c r="F33" s="7">
        <f t="shared" ca="1" si="11"/>
        <v>101.20500000000001</v>
      </c>
      <c r="G33">
        <f>'Monthly Data'!DJ33</f>
        <v>31</v>
      </c>
      <c r="H33">
        <f>'Monthly Data'!DM33</f>
        <v>0</v>
      </c>
      <c r="I33">
        <f>'Monthly Data'!DG33</f>
        <v>0</v>
      </c>
      <c r="J33">
        <f>'Monthly Data'!CR33</f>
        <v>32</v>
      </c>
      <c r="L33" s="6">
        <f t="shared" si="3"/>
        <v>283648.86219264602</v>
      </c>
      <c r="M33" s="6">
        <f t="shared" ca="1" si="4"/>
        <v>2736.6644661615032</v>
      </c>
      <c r="N33" s="6">
        <f t="shared" ca="1" si="5"/>
        <v>310045.51796722243</v>
      </c>
      <c r="O33" s="6">
        <f t="shared" si="6"/>
        <v>2744069.0923123308</v>
      </c>
      <c r="P33" s="6">
        <f t="shared" si="7"/>
        <v>0</v>
      </c>
      <c r="Q33" s="6">
        <f t="shared" si="8"/>
        <v>0</v>
      </c>
      <c r="R33" s="6">
        <f t="shared" si="9"/>
        <v>-45792.183703367678</v>
      </c>
      <c r="S33" s="6">
        <f t="shared" ca="1" si="10"/>
        <v>3294707.9532349929</v>
      </c>
    </row>
    <row r="34" spans="1:19" x14ac:dyDescent="0.25">
      <c r="A34" s="208">
        <v>42248</v>
      </c>
      <c r="B34">
        <f t="shared" si="1"/>
        <v>9</v>
      </c>
      <c r="C34">
        <f t="shared" si="2"/>
        <v>2015</v>
      </c>
      <c r="D34" s="6">
        <f>'Monthly Data'!AM34</f>
        <v>3169925.151359898</v>
      </c>
      <c r="E34" s="7">
        <f t="shared" ref="E34:F53" ca="1" si="12">E22</f>
        <v>56.61999999999999</v>
      </c>
      <c r="F34" s="7">
        <f t="shared" ca="1" si="12"/>
        <v>20.560000000000002</v>
      </c>
      <c r="G34">
        <f>'Monthly Data'!DJ34</f>
        <v>30</v>
      </c>
      <c r="H34">
        <f>'Monthly Data'!DM34</f>
        <v>0</v>
      </c>
      <c r="I34">
        <f>'Monthly Data'!DG34</f>
        <v>0</v>
      </c>
      <c r="J34">
        <f>'Monthly Data'!CR34</f>
        <v>33</v>
      </c>
      <c r="L34" s="6">
        <f t="shared" ref="L34:L65" si="13">$V$9</f>
        <v>283648.86219264602</v>
      </c>
      <c r="M34" s="6">
        <f t="shared" ca="1" si="4"/>
        <v>60291.80625449973</v>
      </c>
      <c r="N34" s="6">
        <f t="shared" ca="1" si="5"/>
        <v>62986.372702989909</v>
      </c>
      <c r="O34" s="6">
        <f t="shared" si="6"/>
        <v>2655550.7344958037</v>
      </c>
      <c r="P34" s="6">
        <f t="shared" si="7"/>
        <v>0</v>
      </c>
      <c r="Q34" s="6">
        <f t="shared" si="8"/>
        <v>0</v>
      </c>
      <c r="R34" s="6">
        <f t="shared" si="9"/>
        <v>-47223.189444097916</v>
      </c>
      <c r="S34" s="6">
        <f t="shared" ca="1" si="10"/>
        <v>3015254.5862018415</v>
      </c>
    </row>
    <row r="35" spans="1:19" x14ac:dyDescent="0.25">
      <c r="A35" s="208">
        <v>42278</v>
      </c>
      <c r="B35">
        <f t="shared" si="1"/>
        <v>10</v>
      </c>
      <c r="C35">
        <f t="shared" si="2"/>
        <v>2015</v>
      </c>
      <c r="D35" s="6">
        <f>'Monthly Data'!AM35</f>
        <v>3163347.1713598971</v>
      </c>
      <c r="E35" s="7">
        <f t="shared" ca="1" si="12"/>
        <v>272.00200000000001</v>
      </c>
      <c r="F35" s="7">
        <f t="shared" ca="1" si="12"/>
        <v>1.4</v>
      </c>
      <c r="G35">
        <f>'Monthly Data'!DJ35</f>
        <v>31</v>
      </c>
      <c r="H35">
        <f>'Monthly Data'!DM35</f>
        <v>0</v>
      </c>
      <c r="I35">
        <f>'Monthly Data'!DG35</f>
        <v>0</v>
      </c>
      <c r="J35">
        <f>'Monthly Data'!CR35</f>
        <v>34</v>
      </c>
      <c r="L35" s="6">
        <f t="shared" si="13"/>
        <v>283648.86219264602</v>
      </c>
      <c r="M35" s="6">
        <f t="shared" ca="1" si="4"/>
        <v>289641.32611862308</v>
      </c>
      <c r="N35" s="6">
        <f t="shared" ca="1" si="5"/>
        <v>4288.9553396977553</v>
      </c>
      <c r="O35" s="6">
        <f t="shared" si="6"/>
        <v>2744069.0923123308</v>
      </c>
      <c r="P35" s="6">
        <f t="shared" si="7"/>
        <v>0</v>
      </c>
      <c r="Q35" s="6">
        <f t="shared" si="8"/>
        <v>0</v>
      </c>
      <c r="R35" s="6">
        <f t="shared" si="9"/>
        <v>-48654.195184828161</v>
      </c>
      <c r="S35" s="6">
        <f t="shared" ca="1" si="10"/>
        <v>3272994.0407784693</v>
      </c>
    </row>
    <row r="36" spans="1:19" x14ac:dyDescent="0.25">
      <c r="A36" s="208">
        <v>42309</v>
      </c>
      <c r="B36">
        <f t="shared" si="1"/>
        <v>11</v>
      </c>
      <c r="C36">
        <f t="shared" si="2"/>
        <v>2015</v>
      </c>
      <c r="D36" s="6">
        <f>'Monthly Data'!AM36</f>
        <v>3326445.8913598973</v>
      </c>
      <c r="E36" s="7">
        <f t="shared" ca="1" si="12"/>
        <v>539.76</v>
      </c>
      <c r="F36" s="7">
        <f t="shared" ca="1" si="12"/>
        <v>0</v>
      </c>
      <c r="G36">
        <f>'Monthly Data'!DJ36</f>
        <v>30</v>
      </c>
      <c r="H36">
        <f>'Monthly Data'!DM36</f>
        <v>0</v>
      </c>
      <c r="I36">
        <f>'Monthly Data'!DG36</f>
        <v>0</v>
      </c>
      <c r="J36">
        <f>'Monthly Data'!CR36</f>
        <v>35</v>
      </c>
      <c r="L36" s="6">
        <f t="shared" si="13"/>
        <v>283648.86219264602</v>
      </c>
      <c r="M36" s="6">
        <f t="shared" ca="1" si="4"/>
        <v>574763.42889312573</v>
      </c>
      <c r="N36" s="6">
        <f t="shared" ca="1" si="5"/>
        <v>0</v>
      </c>
      <c r="O36" s="6">
        <f t="shared" si="6"/>
        <v>2655550.7344958037</v>
      </c>
      <c r="P36" s="6">
        <f t="shared" si="7"/>
        <v>0</v>
      </c>
      <c r="Q36" s="6">
        <f t="shared" si="8"/>
        <v>0</v>
      </c>
      <c r="R36" s="6">
        <f t="shared" si="9"/>
        <v>-50085.200925558398</v>
      </c>
      <c r="S36" s="6">
        <f t="shared" ca="1" si="10"/>
        <v>3463877.8246560171</v>
      </c>
    </row>
    <row r="37" spans="1:19" x14ac:dyDescent="0.25">
      <c r="A37" s="208">
        <v>42339</v>
      </c>
      <c r="B37">
        <f t="shared" si="1"/>
        <v>12</v>
      </c>
      <c r="C37">
        <f t="shared" si="2"/>
        <v>2015</v>
      </c>
      <c r="D37" s="6">
        <f>'Monthly Data'!AM37</f>
        <v>3621754.0513598975</v>
      </c>
      <c r="E37" s="7">
        <f t="shared" ca="1" si="12"/>
        <v>820.75</v>
      </c>
      <c r="F37" s="7">
        <f t="shared" ca="1" si="12"/>
        <v>0</v>
      </c>
      <c r="G37">
        <f>'Monthly Data'!DJ37</f>
        <v>31</v>
      </c>
      <c r="H37">
        <f>'Monthly Data'!DM37</f>
        <v>0</v>
      </c>
      <c r="I37">
        <f>'Monthly Data'!DG37</f>
        <v>0</v>
      </c>
      <c r="J37">
        <f>'Monthly Data'!CR37</f>
        <v>36</v>
      </c>
      <c r="L37" s="6">
        <f t="shared" si="13"/>
        <v>283648.86219264602</v>
      </c>
      <c r="M37" s="6">
        <f t="shared" ca="1" si="4"/>
        <v>873975.62669340626</v>
      </c>
      <c r="N37" s="6">
        <f t="shared" ca="1" si="5"/>
        <v>0</v>
      </c>
      <c r="O37" s="6">
        <f t="shared" si="6"/>
        <v>2744069.0923123308</v>
      </c>
      <c r="P37" s="6">
        <f t="shared" si="7"/>
        <v>0</v>
      </c>
      <c r="Q37" s="6">
        <f t="shared" si="8"/>
        <v>0</v>
      </c>
      <c r="R37" s="6">
        <f t="shared" si="9"/>
        <v>-51516.206666288635</v>
      </c>
      <c r="S37" s="6">
        <f t="shared" ca="1" si="10"/>
        <v>3850177.3745320947</v>
      </c>
    </row>
    <row r="38" spans="1:19" x14ac:dyDescent="0.25">
      <c r="A38" s="208">
        <v>42370</v>
      </c>
      <c r="B38">
        <f t="shared" si="1"/>
        <v>1</v>
      </c>
      <c r="C38">
        <f t="shared" si="2"/>
        <v>2016</v>
      </c>
      <c r="D38" s="6">
        <f>'Monthly Data'!AM38</f>
        <v>4048046.4325682307</v>
      </c>
      <c r="E38" s="7">
        <f t="shared" ca="1" si="12"/>
        <v>915.08000000000015</v>
      </c>
      <c r="F38" s="7">
        <f t="shared" ca="1" si="12"/>
        <v>0</v>
      </c>
      <c r="G38">
        <f>'Monthly Data'!DJ38</f>
        <v>31</v>
      </c>
      <c r="H38">
        <f>'Monthly Data'!DM38</f>
        <v>0</v>
      </c>
      <c r="I38">
        <f>'Monthly Data'!DG38</f>
        <v>0</v>
      </c>
      <c r="J38">
        <f>'Monthly Data'!CR38</f>
        <v>37</v>
      </c>
      <c r="L38" s="6">
        <f t="shared" si="13"/>
        <v>283648.86219264602</v>
      </c>
      <c r="M38" s="6">
        <f t="shared" ca="1" si="4"/>
        <v>974422.92595138878</v>
      </c>
      <c r="N38" s="6">
        <f t="shared" ca="1" si="5"/>
        <v>0</v>
      </c>
      <c r="O38" s="6">
        <f t="shared" si="6"/>
        <v>2744069.0923123308</v>
      </c>
      <c r="P38" s="6">
        <f t="shared" si="7"/>
        <v>0</v>
      </c>
      <c r="Q38" s="6">
        <f t="shared" si="8"/>
        <v>0</v>
      </c>
      <c r="R38" s="6">
        <f t="shared" si="9"/>
        <v>-52947.21240701888</v>
      </c>
      <c r="S38" s="6">
        <f t="shared" ca="1" si="10"/>
        <v>3949193.6680493467</v>
      </c>
    </row>
    <row r="39" spans="1:19" x14ac:dyDescent="0.25">
      <c r="A39" s="208">
        <v>42401</v>
      </c>
      <c r="B39">
        <f t="shared" si="1"/>
        <v>2</v>
      </c>
      <c r="C39">
        <f t="shared" si="2"/>
        <v>2016</v>
      </c>
      <c r="D39" s="6">
        <f>'Monthly Data'!AM39</f>
        <v>3674808.9025682309</v>
      </c>
      <c r="E39" s="7">
        <f t="shared" ca="1" si="12"/>
        <v>835.30999999999983</v>
      </c>
      <c r="F39" s="7">
        <f t="shared" ca="1" si="12"/>
        <v>0</v>
      </c>
      <c r="G39">
        <f>'Monthly Data'!DJ39</f>
        <v>29</v>
      </c>
      <c r="H39">
        <f>'Monthly Data'!DM39</f>
        <v>0</v>
      </c>
      <c r="I39">
        <f>'Monthly Data'!DG39</f>
        <v>0</v>
      </c>
      <c r="J39">
        <f>'Monthly Data'!CR39</f>
        <v>38</v>
      </c>
      <c r="L39" s="6">
        <f t="shared" si="13"/>
        <v>283648.86219264602</v>
      </c>
      <c r="M39" s="6">
        <f t="shared" ca="1" si="4"/>
        <v>889479.84250169853</v>
      </c>
      <c r="N39" s="6">
        <f t="shared" ca="1" si="5"/>
        <v>0</v>
      </c>
      <c r="O39" s="6">
        <f t="shared" si="6"/>
        <v>2567032.376679277</v>
      </c>
      <c r="P39" s="6">
        <f t="shared" si="7"/>
        <v>0</v>
      </c>
      <c r="Q39" s="6">
        <f t="shared" si="8"/>
        <v>0</v>
      </c>
      <c r="R39" s="6">
        <f t="shared" si="9"/>
        <v>-54378.218147749118</v>
      </c>
      <c r="S39" s="6">
        <f t="shared" ca="1" si="10"/>
        <v>3685782.8632258726</v>
      </c>
    </row>
    <row r="40" spans="1:19" x14ac:dyDescent="0.25">
      <c r="A40" s="208">
        <v>42430</v>
      </c>
      <c r="B40">
        <f t="shared" si="1"/>
        <v>3</v>
      </c>
      <c r="C40">
        <f t="shared" si="2"/>
        <v>2016</v>
      </c>
      <c r="D40" s="6">
        <f>'Monthly Data'!AM40</f>
        <v>3557508.4225682314</v>
      </c>
      <c r="E40" s="7">
        <f t="shared" ca="1" si="12"/>
        <v>598.6</v>
      </c>
      <c r="F40" s="7">
        <f t="shared" ca="1" si="12"/>
        <v>0</v>
      </c>
      <c r="G40">
        <f>'Monthly Data'!DJ40</f>
        <v>31</v>
      </c>
      <c r="H40">
        <f>'Monthly Data'!DM40</f>
        <v>0</v>
      </c>
      <c r="I40">
        <f>'Monthly Data'!DG40</f>
        <v>1</v>
      </c>
      <c r="J40">
        <f>'Monthly Data'!CR40</f>
        <v>39</v>
      </c>
      <c r="L40" s="6">
        <f t="shared" si="13"/>
        <v>283648.86219264602</v>
      </c>
      <c r="M40" s="6">
        <f t="shared" ca="1" si="4"/>
        <v>637419.20211839536</v>
      </c>
      <c r="N40" s="6">
        <f t="shared" ca="1" si="5"/>
        <v>0</v>
      </c>
      <c r="O40" s="6">
        <f t="shared" si="6"/>
        <v>2744069.0923123308</v>
      </c>
      <c r="P40" s="6">
        <f t="shared" si="7"/>
        <v>0</v>
      </c>
      <c r="Q40" s="6">
        <f t="shared" si="8"/>
        <v>-75302.614149432993</v>
      </c>
      <c r="R40" s="6">
        <f t="shared" si="9"/>
        <v>-55809.223888479355</v>
      </c>
      <c r="S40" s="6">
        <f t="shared" ca="1" si="10"/>
        <v>3534025.3185854601</v>
      </c>
    </row>
    <row r="41" spans="1:19" x14ac:dyDescent="0.25">
      <c r="A41" s="208">
        <v>42461</v>
      </c>
      <c r="B41">
        <f t="shared" si="1"/>
        <v>4</v>
      </c>
      <c r="C41">
        <f t="shared" si="2"/>
        <v>2016</v>
      </c>
      <c r="D41" s="6">
        <f>'Monthly Data'!AM41</f>
        <v>3207096.8225682313</v>
      </c>
      <c r="E41" s="7">
        <f t="shared" ca="1" si="12"/>
        <v>372.89</v>
      </c>
      <c r="F41" s="7">
        <f t="shared" ca="1" si="12"/>
        <v>0</v>
      </c>
      <c r="G41">
        <f>'Monthly Data'!DJ41</f>
        <v>30</v>
      </c>
      <c r="H41">
        <f>'Monthly Data'!DM41</f>
        <v>0</v>
      </c>
      <c r="I41">
        <f>'Monthly Data'!DG41</f>
        <v>1</v>
      </c>
      <c r="J41">
        <f>'Monthly Data'!CR41</f>
        <v>40</v>
      </c>
      <c r="L41" s="6">
        <f t="shared" si="13"/>
        <v>283648.86219264602</v>
      </c>
      <c r="M41" s="6">
        <f t="shared" ca="1" si="4"/>
        <v>397071.91159025801</v>
      </c>
      <c r="N41" s="6">
        <f t="shared" ca="1" si="5"/>
        <v>0</v>
      </c>
      <c r="O41" s="6">
        <f t="shared" si="6"/>
        <v>2655550.7344958037</v>
      </c>
      <c r="P41" s="6">
        <f t="shared" si="7"/>
        <v>0</v>
      </c>
      <c r="Q41" s="6">
        <f t="shared" si="8"/>
        <v>-75302.614149432993</v>
      </c>
      <c r="R41" s="6">
        <f t="shared" si="9"/>
        <v>-57240.2296292096</v>
      </c>
      <c r="S41" s="6">
        <f t="shared" ca="1" si="10"/>
        <v>3203728.6645000651</v>
      </c>
    </row>
    <row r="42" spans="1:19" x14ac:dyDescent="0.25">
      <c r="A42" s="208">
        <v>42491</v>
      </c>
      <c r="B42">
        <f t="shared" si="1"/>
        <v>5</v>
      </c>
      <c r="C42">
        <f t="shared" si="2"/>
        <v>2016</v>
      </c>
      <c r="D42" s="6">
        <f>'Monthly Data'!AM42</f>
        <v>3103476.1225682306</v>
      </c>
      <c r="E42" s="7">
        <f t="shared" ca="1" si="12"/>
        <v>124.32399999999998</v>
      </c>
      <c r="F42" s="7">
        <f t="shared" ca="1" si="12"/>
        <v>16.880000000000003</v>
      </c>
      <c r="G42">
        <f>'Monthly Data'!DJ42</f>
        <v>31</v>
      </c>
      <c r="H42">
        <f>'Monthly Data'!DM42</f>
        <v>0</v>
      </c>
      <c r="I42">
        <f>'Monthly Data'!DG42</f>
        <v>1</v>
      </c>
      <c r="J42">
        <f>'Monthly Data'!CR42</f>
        <v>41</v>
      </c>
      <c r="L42" s="6">
        <f t="shared" si="13"/>
        <v>283648.86219264602</v>
      </c>
      <c r="M42" s="6">
        <f t="shared" ca="1" si="4"/>
        <v>132386.40976305943</v>
      </c>
      <c r="N42" s="6">
        <f t="shared" ca="1" si="5"/>
        <v>51712.54723864152</v>
      </c>
      <c r="O42" s="6">
        <f t="shared" si="6"/>
        <v>2744069.0923123308</v>
      </c>
      <c r="P42" s="6">
        <f t="shared" si="7"/>
        <v>0</v>
      </c>
      <c r="Q42" s="6">
        <f t="shared" si="8"/>
        <v>-75302.614149432993</v>
      </c>
      <c r="R42" s="6">
        <f t="shared" si="9"/>
        <v>-58671.235369939837</v>
      </c>
      <c r="S42" s="6">
        <f t="shared" ca="1" si="10"/>
        <v>3077843.0619873051</v>
      </c>
    </row>
    <row r="43" spans="1:19" x14ac:dyDescent="0.25">
      <c r="A43" s="208">
        <v>42522</v>
      </c>
      <c r="B43">
        <f t="shared" si="1"/>
        <v>6</v>
      </c>
      <c r="C43">
        <f t="shared" si="2"/>
        <v>2016</v>
      </c>
      <c r="D43" s="6">
        <f>'Monthly Data'!AM43</f>
        <v>3108989.062568231</v>
      </c>
      <c r="E43" s="7">
        <f t="shared" ca="1" si="12"/>
        <v>10.96</v>
      </c>
      <c r="F43" s="7">
        <f t="shared" ca="1" si="12"/>
        <v>69.847999999999999</v>
      </c>
      <c r="G43">
        <f>'Monthly Data'!DJ43</f>
        <v>30</v>
      </c>
      <c r="H43">
        <f>'Monthly Data'!DM43</f>
        <v>0</v>
      </c>
      <c r="I43">
        <f>'Monthly Data'!DG43</f>
        <v>0</v>
      </c>
      <c r="J43">
        <f>'Monthly Data'!CR43</f>
        <v>42</v>
      </c>
      <c r="L43" s="6">
        <f t="shared" si="13"/>
        <v>283648.86219264602</v>
      </c>
      <c r="M43" s="6">
        <f t="shared" ca="1" si="4"/>
        <v>11670.75585569264</v>
      </c>
      <c r="N43" s="6">
        <f t="shared" ca="1" si="5"/>
        <v>213982.10897657776</v>
      </c>
      <c r="O43" s="6">
        <f t="shared" si="6"/>
        <v>2655550.7344958037</v>
      </c>
      <c r="P43" s="6">
        <f t="shared" si="7"/>
        <v>0</v>
      </c>
      <c r="Q43" s="6">
        <f t="shared" si="8"/>
        <v>0</v>
      </c>
      <c r="R43" s="6">
        <f t="shared" si="9"/>
        <v>-60102.241110670075</v>
      </c>
      <c r="S43" s="6">
        <f t="shared" ca="1" si="10"/>
        <v>3104750.2204100504</v>
      </c>
    </row>
    <row r="44" spans="1:19" x14ac:dyDescent="0.25">
      <c r="A44" s="208">
        <v>42552</v>
      </c>
      <c r="B44">
        <f t="shared" si="1"/>
        <v>7</v>
      </c>
      <c r="C44">
        <f t="shared" si="2"/>
        <v>2016</v>
      </c>
      <c r="D44" s="6">
        <f>'Monthly Data'!AM44</f>
        <v>3320249.9425682304</v>
      </c>
      <c r="E44" s="7">
        <f t="shared" ca="1" si="12"/>
        <v>1.0799999999999998</v>
      </c>
      <c r="F44" s="7">
        <f t="shared" ca="1" si="12"/>
        <v>130.23999999999998</v>
      </c>
      <c r="G44">
        <f>'Monthly Data'!DJ44</f>
        <v>31</v>
      </c>
      <c r="H44">
        <f>'Monthly Data'!DM44</f>
        <v>0</v>
      </c>
      <c r="I44">
        <f>'Monthly Data'!DG44</f>
        <v>0</v>
      </c>
      <c r="J44">
        <f>'Monthly Data'!CR44</f>
        <v>43</v>
      </c>
      <c r="L44" s="6">
        <f t="shared" si="13"/>
        <v>283648.86219264602</v>
      </c>
      <c r="M44" s="6">
        <f t="shared" ca="1" si="4"/>
        <v>1150.0379857799314</v>
      </c>
      <c r="N44" s="6">
        <f t="shared" ca="1" si="5"/>
        <v>398995.38817302545</v>
      </c>
      <c r="O44" s="6">
        <f t="shared" si="6"/>
        <v>2744069.0923123308</v>
      </c>
      <c r="P44" s="6">
        <f t="shared" si="7"/>
        <v>0</v>
      </c>
      <c r="Q44" s="6">
        <f t="shared" si="8"/>
        <v>0</v>
      </c>
      <c r="R44" s="6">
        <f t="shared" si="9"/>
        <v>-61533.246851400319</v>
      </c>
      <c r="S44" s="6">
        <f t="shared" ca="1" si="10"/>
        <v>3366330.1338123819</v>
      </c>
    </row>
    <row r="45" spans="1:19" x14ac:dyDescent="0.25">
      <c r="A45" s="208">
        <v>42583</v>
      </c>
      <c r="B45">
        <f t="shared" si="1"/>
        <v>8</v>
      </c>
      <c r="C45">
        <f t="shared" si="2"/>
        <v>2016</v>
      </c>
      <c r="D45" s="6">
        <f>'Monthly Data'!AM45</f>
        <v>3316556.8525682311</v>
      </c>
      <c r="E45" s="7">
        <f t="shared" ca="1" si="12"/>
        <v>2.57</v>
      </c>
      <c r="F45" s="7">
        <f t="shared" ca="1" si="12"/>
        <v>101.20500000000001</v>
      </c>
      <c r="G45">
        <f>'Monthly Data'!DJ45</f>
        <v>31</v>
      </c>
      <c r="H45">
        <f>'Monthly Data'!DM45</f>
        <v>0</v>
      </c>
      <c r="I45">
        <f>'Monthly Data'!DG45</f>
        <v>0</v>
      </c>
      <c r="J45">
        <f>'Monthly Data'!CR45</f>
        <v>44</v>
      </c>
      <c r="L45" s="6">
        <f t="shared" si="13"/>
        <v>283648.86219264602</v>
      </c>
      <c r="M45" s="6">
        <f t="shared" ca="1" si="4"/>
        <v>2736.6644661615032</v>
      </c>
      <c r="N45" s="6">
        <f t="shared" ca="1" si="5"/>
        <v>310045.51796722243</v>
      </c>
      <c r="O45" s="6">
        <f t="shared" si="6"/>
        <v>2744069.0923123308</v>
      </c>
      <c r="P45" s="6">
        <f t="shared" si="7"/>
        <v>0</v>
      </c>
      <c r="Q45" s="6">
        <f t="shared" si="8"/>
        <v>0</v>
      </c>
      <c r="R45" s="6">
        <f t="shared" si="9"/>
        <v>-62964.252592130557</v>
      </c>
      <c r="S45" s="6">
        <f t="shared" ca="1" si="10"/>
        <v>3277535.88434623</v>
      </c>
    </row>
    <row r="46" spans="1:19" x14ac:dyDescent="0.25">
      <c r="A46" s="208">
        <v>42614</v>
      </c>
      <c r="B46">
        <f t="shared" si="1"/>
        <v>9</v>
      </c>
      <c r="C46">
        <f t="shared" si="2"/>
        <v>2016</v>
      </c>
      <c r="D46" s="6">
        <f>'Monthly Data'!AM46</f>
        <v>3054444.9925682312</v>
      </c>
      <c r="E46" s="7">
        <f t="shared" ca="1" si="12"/>
        <v>56.61999999999999</v>
      </c>
      <c r="F46" s="7">
        <f t="shared" ca="1" si="12"/>
        <v>20.560000000000002</v>
      </c>
      <c r="G46">
        <f>'Monthly Data'!DJ46</f>
        <v>30</v>
      </c>
      <c r="H46">
        <f>'Monthly Data'!DM46</f>
        <v>0</v>
      </c>
      <c r="I46">
        <f>'Monthly Data'!DG46</f>
        <v>0</v>
      </c>
      <c r="J46">
        <f>'Monthly Data'!CR46</f>
        <v>45</v>
      </c>
      <c r="L46" s="6">
        <f t="shared" si="13"/>
        <v>283648.86219264602</v>
      </c>
      <c r="M46" s="6">
        <f t="shared" ca="1" si="4"/>
        <v>60291.80625449973</v>
      </c>
      <c r="N46" s="6">
        <f t="shared" ca="1" si="5"/>
        <v>62986.372702989909</v>
      </c>
      <c r="O46" s="6">
        <f t="shared" si="6"/>
        <v>2655550.7344958037</v>
      </c>
      <c r="P46" s="6">
        <f t="shared" si="7"/>
        <v>0</v>
      </c>
      <c r="Q46" s="6">
        <f t="shared" si="8"/>
        <v>0</v>
      </c>
      <c r="R46" s="6">
        <f t="shared" si="9"/>
        <v>-64395.258332860794</v>
      </c>
      <c r="S46" s="6">
        <f t="shared" ca="1" si="10"/>
        <v>2998082.5173130785</v>
      </c>
    </row>
    <row r="47" spans="1:19" x14ac:dyDescent="0.25">
      <c r="A47" s="208">
        <v>42644</v>
      </c>
      <c r="B47">
        <f t="shared" si="1"/>
        <v>10</v>
      </c>
      <c r="C47">
        <f t="shared" si="2"/>
        <v>2016</v>
      </c>
      <c r="D47" s="6">
        <f>'Monthly Data'!AM47</f>
        <v>3193618.3425682308</v>
      </c>
      <c r="E47" s="7">
        <f t="shared" ca="1" si="12"/>
        <v>272.00200000000001</v>
      </c>
      <c r="F47" s="7">
        <f t="shared" ca="1" si="12"/>
        <v>1.4</v>
      </c>
      <c r="G47">
        <f>'Monthly Data'!DJ47</f>
        <v>31</v>
      </c>
      <c r="H47">
        <f>'Monthly Data'!DM47</f>
        <v>0</v>
      </c>
      <c r="I47">
        <f>'Monthly Data'!DG47</f>
        <v>0</v>
      </c>
      <c r="J47">
        <f>'Monthly Data'!CR47</f>
        <v>46</v>
      </c>
      <c r="L47" s="6">
        <f t="shared" si="13"/>
        <v>283648.86219264602</v>
      </c>
      <c r="M47" s="6">
        <f t="shared" ca="1" si="4"/>
        <v>289641.32611862308</v>
      </c>
      <c r="N47" s="6">
        <f t="shared" ca="1" si="5"/>
        <v>4288.9553396977553</v>
      </c>
      <c r="O47" s="6">
        <f t="shared" si="6"/>
        <v>2744069.0923123308</v>
      </c>
      <c r="P47" s="6">
        <f t="shared" si="7"/>
        <v>0</v>
      </c>
      <c r="Q47" s="6">
        <f t="shared" si="8"/>
        <v>0</v>
      </c>
      <c r="R47" s="6">
        <f t="shared" si="9"/>
        <v>-65826.264073591039</v>
      </c>
      <c r="S47" s="6">
        <f t="shared" ca="1" si="10"/>
        <v>3255821.9718897063</v>
      </c>
    </row>
    <row r="48" spans="1:19" x14ac:dyDescent="0.25">
      <c r="A48" s="208">
        <v>42675</v>
      </c>
      <c r="B48">
        <f t="shared" si="1"/>
        <v>11</v>
      </c>
      <c r="C48">
        <f t="shared" si="2"/>
        <v>2016</v>
      </c>
      <c r="D48" s="6">
        <f>'Monthly Data'!AM48</f>
        <v>3255789.8725682306</v>
      </c>
      <c r="E48" s="7">
        <f t="shared" ca="1" si="12"/>
        <v>539.76</v>
      </c>
      <c r="F48" s="7">
        <f t="shared" ca="1" si="12"/>
        <v>0</v>
      </c>
      <c r="G48">
        <f>'Monthly Data'!DJ48</f>
        <v>30</v>
      </c>
      <c r="H48">
        <f>'Monthly Data'!DM48</f>
        <v>0</v>
      </c>
      <c r="I48">
        <f>'Monthly Data'!DG48</f>
        <v>0</v>
      </c>
      <c r="J48">
        <f>'Monthly Data'!CR48</f>
        <v>47</v>
      </c>
      <c r="L48" s="6">
        <f t="shared" si="13"/>
        <v>283648.86219264602</v>
      </c>
      <c r="M48" s="6">
        <f t="shared" ca="1" si="4"/>
        <v>574763.42889312573</v>
      </c>
      <c r="N48" s="6">
        <f t="shared" ca="1" si="5"/>
        <v>0</v>
      </c>
      <c r="O48" s="6">
        <f t="shared" si="6"/>
        <v>2655550.7344958037</v>
      </c>
      <c r="P48" s="6">
        <f t="shared" si="7"/>
        <v>0</v>
      </c>
      <c r="Q48" s="6">
        <f t="shared" si="8"/>
        <v>0</v>
      </c>
      <c r="R48" s="6">
        <f t="shared" si="9"/>
        <v>-67257.269814321276</v>
      </c>
      <c r="S48" s="6">
        <f t="shared" ca="1" si="10"/>
        <v>3446705.7557672542</v>
      </c>
    </row>
    <row r="49" spans="1:19" x14ac:dyDescent="0.25">
      <c r="A49" s="208">
        <v>42705</v>
      </c>
      <c r="B49">
        <f t="shared" si="1"/>
        <v>12</v>
      </c>
      <c r="C49">
        <f t="shared" si="2"/>
        <v>2016</v>
      </c>
      <c r="D49" s="6">
        <f>'Monthly Data'!AM49</f>
        <v>3944987.582568231</v>
      </c>
      <c r="E49" s="7">
        <f t="shared" ca="1" si="12"/>
        <v>820.75</v>
      </c>
      <c r="F49" s="7">
        <f t="shared" ca="1" si="12"/>
        <v>0</v>
      </c>
      <c r="G49">
        <f>'Monthly Data'!DJ49</f>
        <v>31</v>
      </c>
      <c r="H49">
        <f>'Monthly Data'!DM49</f>
        <v>0</v>
      </c>
      <c r="I49">
        <f>'Monthly Data'!DG49</f>
        <v>0</v>
      </c>
      <c r="J49">
        <f>'Monthly Data'!CR49</f>
        <v>48</v>
      </c>
      <c r="L49" s="6">
        <f t="shared" si="13"/>
        <v>283648.86219264602</v>
      </c>
      <c r="M49" s="6">
        <f t="shared" ca="1" si="4"/>
        <v>873975.62669340626</v>
      </c>
      <c r="N49" s="6">
        <f t="shared" ca="1" si="5"/>
        <v>0</v>
      </c>
      <c r="O49" s="6">
        <f t="shared" si="6"/>
        <v>2744069.0923123308</v>
      </c>
      <c r="P49" s="6">
        <f t="shared" si="7"/>
        <v>0</v>
      </c>
      <c r="Q49" s="6">
        <f t="shared" si="8"/>
        <v>0</v>
      </c>
      <c r="R49" s="6">
        <f t="shared" si="9"/>
        <v>-68688.275555051514</v>
      </c>
      <c r="S49" s="6">
        <f t="shared" ca="1" si="10"/>
        <v>3833005.3056433317</v>
      </c>
    </row>
    <row r="50" spans="1:19" x14ac:dyDescent="0.25">
      <c r="A50" s="208">
        <v>42736</v>
      </c>
      <c r="B50">
        <f t="shared" si="1"/>
        <v>1</v>
      </c>
      <c r="C50">
        <f t="shared" si="2"/>
        <v>2017</v>
      </c>
      <c r="D50" s="6">
        <f>'Monthly Data'!AM50</f>
        <v>3848260.8625079221</v>
      </c>
      <c r="E50" s="7">
        <f t="shared" ca="1" si="12"/>
        <v>915.08000000000015</v>
      </c>
      <c r="F50" s="7">
        <f t="shared" ca="1" si="12"/>
        <v>0</v>
      </c>
      <c r="G50">
        <f>'Monthly Data'!DJ50</f>
        <v>31</v>
      </c>
      <c r="H50">
        <f>'Monthly Data'!DM50</f>
        <v>0</v>
      </c>
      <c r="I50">
        <f>'Monthly Data'!DG50</f>
        <v>0</v>
      </c>
      <c r="J50">
        <f>'Monthly Data'!CR50</f>
        <v>49</v>
      </c>
      <c r="L50" s="6">
        <f t="shared" si="13"/>
        <v>283648.86219264602</v>
      </c>
      <c r="M50" s="6">
        <f t="shared" ca="1" si="4"/>
        <v>974422.92595138878</v>
      </c>
      <c r="N50" s="6">
        <f t="shared" ca="1" si="5"/>
        <v>0</v>
      </c>
      <c r="O50" s="6">
        <f t="shared" si="6"/>
        <v>2744069.0923123308</v>
      </c>
      <c r="P50" s="6">
        <f t="shared" si="7"/>
        <v>0</v>
      </c>
      <c r="Q50" s="6">
        <f t="shared" si="8"/>
        <v>0</v>
      </c>
      <c r="R50" s="6">
        <f t="shared" si="9"/>
        <v>-70119.281295781751</v>
      </c>
      <c r="S50" s="6">
        <f t="shared" ca="1" si="10"/>
        <v>3932021.5991605837</v>
      </c>
    </row>
    <row r="51" spans="1:19" x14ac:dyDescent="0.25">
      <c r="A51" s="208">
        <v>42767</v>
      </c>
      <c r="B51">
        <f t="shared" si="1"/>
        <v>2</v>
      </c>
      <c r="C51">
        <f t="shared" si="2"/>
        <v>2017</v>
      </c>
      <c r="D51" s="6">
        <f>'Monthly Data'!AM51</f>
        <v>3376237.5525079221</v>
      </c>
      <c r="E51" s="7">
        <f t="shared" ca="1" si="12"/>
        <v>835.30999999999983</v>
      </c>
      <c r="F51" s="7">
        <f t="shared" ca="1" si="12"/>
        <v>0</v>
      </c>
      <c r="G51">
        <f>'Monthly Data'!DJ51</f>
        <v>28</v>
      </c>
      <c r="H51">
        <f>'Monthly Data'!DM51</f>
        <v>0</v>
      </c>
      <c r="I51">
        <f>'Monthly Data'!DG51</f>
        <v>0</v>
      </c>
      <c r="J51">
        <f>'Monthly Data'!CR51</f>
        <v>50</v>
      </c>
      <c r="L51" s="6">
        <f t="shared" si="13"/>
        <v>283648.86219264602</v>
      </c>
      <c r="M51" s="6">
        <f t="shared" ca="1" si="4"/>
        <v>889479.84250169853</v>
      </c>
      <c r="N51" s="6">
        <f t="shared" ca="1" si="5"/>
        <v>0</v>
      </c>
      <c r="O51" s="6">
        <f t="shared" si="6"/>
        <v>2478514.0188627504</v>
      </c>
      <c r="P51" s="6">
        <f t="shared" si="7"/>
        <v>0</v>
      </c>
      <c r="Q51" s="6">
        <f t="shared" si="8"/>
        <v>0</v>
      </c>
      <c r="R51" s="6">
        <f t="shared" si="9"/>
        <v>-71550.287036512003</v>
      </c>
      <c r="S51" s="6">
        <f t="shared" ca="1" si="10"/>
        <v>3580092.436520583</v>
      </c>
    </row>
    <row r="52" spans="1:19" x14ac:dyDescent="0.25">
      <c r="A52" s="208">
        <v>42795</v>
      </c>
      <c r="B52">
        <f t="shared" si="1"/>
        <v>3</v>
      </c>
      <c r="C52">
        <f t="shared" si="2"/>
        <v>2017</v>
      </c>
      <c r="D52" s="6">
        <f>'Monthly Data'!AM52</f>
        <v>3539284.1825079219</v>
      </c>
      <c r="E52" s="7">
        <f t="shared" ca="1" si="12"/>
        <v>598.6</v>
      </c>
      <c r="F52" s="7">
        <f t="shared" ca="1" si="12"/>
        <v>0</v>
      </c>
      <c r="G52">
        <f>'Monthly Data'!DJ52</f>
        <v>31</v>
      </c>
      <c r="H52">
        <f>'Monthly Data'!DM52</f>
        <v>0</v>
      </c>
      <c r="I52">
        <f>'Monthly Data'!DG52</f>
        <v>1</v>
      </c>
      <c r="J52">
        <f>'Monthly Data'!CR52</f>
        <v>51</v>
      </c>
      <c r="L52" s="6">
        <f t="shared" si="13"/>
        <v>283648.86219264602</v>
      </c>
      <c r="M52" s="6">
        <f t="shared" ca="1" si="4"/>
        <v>637419.20211839536</v>
      </c>
      <c r="N52" s="6">
        <f t="shared" ca="1" si="5"/>
        <v>0</v>
      </c>
      <c r="O52" s="6">
        <f t="shared" si="6"/>
        <v>2744069.0923123308</v>
      </c>
      <c r="P52" s="6">
        <f t="shared" si="7"/>
        <v>0</v>
      </c>
      <c r="Q52" s="6">
        <f t="shared" si="8"/>
        <v>-75302.614149432993</v>
      </c>
      <c r="R52" s="6">
        <f t="shared" si="9"/>
        <v>-72981.292777242241</v>
      </c>
      <c r="S52" s="6">
        <f t="shared" ca="1" si="10"/>
        <v>3516853.2496966971</v>
      </c>
    </row>
    <row r="53" spans="1:19" x14ac:dyDescent="0.25">
      <c r="A53" s="208">
        <v>42826</v>
      </c>
      <c r="B53">
        <f t="shared" si="1"/>
        <v>4</v>
      </c>
      <c r="C53">
        <f t="shared" si="2"/>
        <v>2017</v>
      </c>
      <c r="D53" s="6">
        <f>'Monthly Data'!AM53</f>
        <v>3044611.4125079224</v>
      </c>
      <c r="E53" s="7">
        <f t="shared" ca="1" si="12"/>
        <v>372.89</v>
      </c>
      <c r="F53" s="7">
        <f t="shared" ca="1" si="12"/>
        <v>0</v>
      </c>
      <c r="G53">
        <f>'Monthly Data'!DJ53</f>
        <v>30</v>
      </c>
      <c r="H53">
        <f>'Monthly Data'!DM53</f>
        <v>0</v>
      </c>
      <c r="I53">
        <f>'Monthly Data'!DG53</f>
        <v>1</v>
      </c>
      <c r="J53">
        <f>'Monthly Data'!CR53</f>
        <v>52</v>
      </c>
      <c r="L53" s="6">
        <f t="shared" si="13"/>
        <v>283648.86219264602</v>
      </c>
      <c r="M53" s="6">
        <f t="shared" ca="1" si="4"/>
        <v>397071.91159025801</v>
      </c>
      <c r="N53" s="6">
        <f t="shared" ca="1" si="5"/>
        <v>0</v>
      </c>
      <c r="O53" s="6">
        <f t="shared" si="6"/>
        <v>2655550.7344958037</v>
      </c>
      <c r="P53" s="6">
        <f t="shared" si="7"/>
        <v>0</v>
      </c>
      <c r="Q53" s="6">
        <f t="shared" si="8"/>
        <v>-75302.614149432993</v>
      </c>
      <c r="R53" s="6">
        <f t="shared" si="9"/>
        <v>-74412.298517972478</v>
      </c>
      <c r="S53" s="6">
        <f t="shared" ca="1" si="10"/>
        <v>3186556.5956113022</v>
      </c>
    </row>
    <row r="54" spans="1:19" x14ac:dyDescent="0.25">
      <c r="A54" s="208">
        <v>42856</v>
      </c>
      <c r="B54">
        <f t="shared" ref="B54:B117" si="14">MONTH(A54)</f>
        <v>5</v>
      </c>
      <c r="C54">
        <f t="shared" ref="C54:C117" si="15">YEAR(A54)</f>
        <v>2017</v>
      </c>
      <c r="D54" s="6">
        <f>'Monthly Data'!AM54</f>
        <v>2853335.6025079223</v>
      </c>
      <c r="E54" s="7">
        <f t="shared" ref="E54:F73" ca="1" si="16">E42</f>
        <v>124.32399999999998</v>
      </c>
      <c r="F54" s="7">
        <f t="shared" ca="1" si="16"/>
        <v>16.880000000000003</v>
      </c>
      <c r="G54">
        <f>'Monthly Data'!DJ54</f>
        <v>31</v>
      </c>
      <c r="H54">
        <f>'Monthly Data'!DM54</f>
        <v>0</v>
      </c>
      <c r="I54">
        <f>'Monthly Data'!DG54</f>
        <v>1</v>
      </c>
      <c r="J54">
        <f>'Monthly Data'!CR54</f>
        <v>53</v>
      </c>
      <c r="L54" s="6">
        <f t="shared" si="13"/>
        <v>283648.86219264602</v>
      </c>
      <c r="M54" s="6">
        <f t="shared" ca="1" si="4"/>
        <v>132386.40976305943</v>
      </c>
      <c r="N54" s="6">
        <f t="shared" ca="1" si="5"/>
        <v>51712.54723864152</v>
      </c>
      <c r="O54" s="6">
        <f t="shared" si="6"/>
        <v>2744069.0923123308</v>
      </c>
      <c r="P54" s="6">
        <f t="shared" si="7"/>
        <v>0</v>
      </c>
      <c r="Q54" s="6">
        <f t="shared" si="8"/>
        <v>-75302.614149432993</v>
      </c>
      <c r="R54" s="6">
        <f t="shared" si="9"/>
        <v>-75843.304258702716</v>
      </c>
      <c r="S54" s="6">
        <f t="shared" ca="1" si="10"/>
        <v>3060670.9930985421</v>
      </c>
    </row>
    <row r="55" spans="1:19" x14ac:dyDescent="0.25">
      <c r="A55" s="208">
        <v>42887</v>
      </c>
      <c r="B55">
        <f t="shared" si="14"/>
        <v>6</v>
      </c>
      <c r="C55">
        <f t="shared" si="15"/>
        <v>2017</v>
      </c>
      <c r="D55" s="6">
        <f>'Monthly Data'!AM55</f>
        <v>2980331.1725079226</v>
      </c>
      <c r="E55" s="7">
        <f t="shared" ca="1" si="16"/>
        <v>10.96</v>
      </c>
      <c r="F55" s="7">
        <f t="shared" ca="1" si="16"/>
        <v>69.847999999999999</v>
      </c>
      <c r="G55">
        <f>'Monthly Data'!DJ55</f>
        <v>30</v>
      </c>
      <c r="H55">
        <f>'Monthly Data'!DM55</f>
        <v>0</v>
      </c>
      <c r="I55">
        <f>'Monthly Data'!DG55</f>
        <v>0</v>
      </c>
      <c r="J55">
        <f>'Monthly Data'!CR55</f>
        <v>54</v>
      </c>
      <c r="L55" s="6">
        <f t="shared" si="13"/>
        <v>283648.86219264602</v>
      </c>
      <c r="M55" s="6">
        <f t="shared" ca="1" si="4"/>
        <v>11670.75585569264</v>
      </c>
      <c r="N55" s="6">
        <f t="shared" ca="1" si="5"/>
        <v>213982.10897657776</v>
      </c>
      <c r="O55" s="6">
        <f t="shared" si="6"/>
        <v>2655550.7344958037</v>
      </c>
      <c r="P55" s="6">
        <f t="shared" si="7"/>
        <v>0</v>
      </c>
      <c r="Q55" s="6">
        <f t="shared" si="8"/>
        <v>0</v>
      </c>
      <c r="R55" s="6">
        <f t="shared" si="9"/>
        <v>-77274.309999432953</v>
      </c>
      <c r="S55" s="6">
        <f t="shared" ca="1" si="10"/>
        <v>3087578.1515212874</v>
      </c>
    </row>
    <row r="56" spans="1:19" x14ac:dyDescent="0.25">
      <c r="A56" s="208">
        <v>42917</v>
      </c>
      <c r="B56">
        <f t="shared" si="14"/>
        <v>7</v>
      </c>
      <c r="C56">
        <f t="shared" si="15"/>
        <v>2017</v>
      </c>
      <c r="D56" s="6">
        <f>'Monthly Data'!AM56</f>
        <v>3224800.5725079225</v>
      </c>
      <c r="E56" s="7">
        <f t="shared" ca="1" si="16"/>
        <v>1.0799999999999998</v>
      </c>
      <c r="F56" s="7">
        <f t="shared" ca="1" si="16"/>
        <v>130.23999999999998</v>
      </c>
      <c r="G56">
        <f>'Monthly Data'!DJ56</f>
        <v>31</v>
      </c>
      <c r="H56">
        <f>'Monthly Data'!DM56</f>
        <v>0</v>
      </c>
      <c r="I56">
        <f>'Monthly Data'!DG56</f>
        <v>0</v>
      </c>
      <c r="J56">
        <f>'Monthly Data'!CR56</f>
        <v>55</v>
      </c>
      <c r="L56" s="6">
        <f t="shared" si="13"/>
        <v>283648.86219264602</v>
      </c>
      <c r="M56" s="6">
        <f t="shared" ca="1" si="4"/>
        <v>1150.0379857799314</v>
      </c>
      <c r="N56" s="6">
        <f t="shared" ca="1" si="5"/>
        <v>398995.38817302545</v>
      </c>
      <c r="O56" s="6">
        <f t="shared" si="6"/>
        <v>2744069.0923123308</v>
      </c>
      <c r="P56" s="6">
        <f t="shared" si="7"/>
        <v>0</v>
      </c>
      <c r="Q56" s="6">
        <f t="shared" si="8"/>
        <v>0</v>
      </c>
      <c r="R56" s="6">
        <f t="shared" si="9"/>
        <v>-78705.315740163191</v>
      </c>
      <c r="S56" s="6">
        <f t="shared" ca="1" si="10"/>
        <v>3349158.0649236194</v>
      </c>
    </row>
    <row r="57" spans="1:19" x14ac:dyDescent="0.25">
      <c r="A57" s="208">
        <v>42948</v>
      </c>
      <c r="B57">
        <f t="shared" si="14"/>
        <v>8</v>
      </c>
      <c r="C57">
        <f t="shared" si="15"/>
        <v>2017</v>
      </c>
      <c r="D57" s="6">
        <f>'Monthly Data'!AM57</f>
        <v>3186914.742507922</v>
      </c>
      <c r="E57" s="7">
        <f t="shared" ca="1" si="16"/>
        <v>2.57</v>
      </c>
      <c r="F57" s="7">
        <f t="shared" ca="1" si="16"/>
        <v>101.20500000000001</v>
      </c>
      <c r="G57">
        <f>'Monthly Data'!DJ57</f>
        <v>31</v>
      </c>
      <c r="H57">
        <f>'Monthly Data'!DM57</f>
        <v>0</v>
      </c>
      <c r="I57">
        <f>'Monthly Data'!DG57</f>
        <v>0</v>
      </c>
      <c r="J57">
        <f>'Monthly Data'!CR57</f>
        <v>56</v>
      </c>
      <c r="L57" s="6">
        <f t="shared" si="13"/>
        <v>283648.86219264602</v>
      </c>
      <c r="M57" s="6">
        <f t="shared" ca="1" si="4"/>
        <v>2736.6644661615032</v>
      </c>
      <c r="N57" s="6">
        <f t="shared" ca="1" si="5"/>
        <v>310045.51796722243</v>
      </c>
      <c r="O57" s="6">
        <f t="shared" si="6"/>
        <v>2744069.0923123308</v>
      </c>
      <c r="P57" s="6">
        <f t="shared" si="7"/>
        <v>0</v>
      </c>
      <c r="Q57" s="6">
        <f t="shared" si="8"/>
        <v>0</v>
      </c>
      <c r="R57" s="6">
        <f t="shared" si="9"/>
        <v>-80136.321480893443</v>
      </c>
      <c r="S57" s="6">
        <f t="shared" ca="1" si="10"/>
        <v>3260363.815457467</v>
      </c>
    </row>
    <row r="58" spans="1:19" x14ac:dyDescent="0.25">
      <c r="A58" s="208">
        <v>42979</v>
      </c>
      <c r="B58">
        <f t="shared" si="14"/>
        <v>9</v>
      </c>
      <c r="C58">
        <f t="shared" si="15"/>
        <v>2017</v>
      </c>
      <c r="D58" s="6">
        <f>'Monthly Data'!AM58</f>
        <v>3078797.1525079221</v>
      </c>
      <c r="E58" s="7">
        <f t="shared" ca="1" si="16"/>
        <v>56.61999999999999</v>
      </c>
      <c r="F58" s="7">
        <f t="shared" ca="1" si="16"/>
        <v>20.560000000000002</v>
      </c>
      <c r="G58">
        <f>'Monthly Data'!DJ58</f>
        <v>30</v>
      </c>
      <c r="H58">
        <f>'Monthly Data'!DM58</f>
        <v>0</v>
      </c>
      <c r="I58">
        <f>'Monthly Data'!DG58</f>
        <v>0</v>
      </c>
      <c r="J58">
        <f>'Monthly Data'!CR58</f>
        <v>57</v>
      </c>
      <c r="L58" s="6">
        <f t="shared" si="13"/>
        <v>283648.86219264602</v>
      </c>
      <c r="M58" s="6">
        <f t="shared" ca="1" si="4"/>
        <v>60291.80625449973</v>
      </c>
      <c r="N58" s="6">
        <f t="shared" ca="1" si="5"/>
        <v>62986.372702989909</v>
      </c>
      <c r="O58" s="6">
        <f t="shared" si="6"/>
        <v>2655550.7344958037</v>
      </c>
      <c r="P58" s="6">
        <f t="shared" si="7"/>
        <v>0</v>
      </c>
      <c r="Q58" s="6">
        <f t="shared" si="8"/>
        <v>0</v>
      </c>
      <c r="R58" s="6">
        <f t="shared" si="9"/>
        <v>-81567.32722162368</v>
      </c>
      <c r="S58" s="6">
        <f t="shared" ca="1" si="10"/>
        <v>2980910.4484243155</v>
      </c>
    </row>
    <row r="59" spans="1:19" x14ac:dyDescent="0.25">
      <c r="A59" s="208">
        <v>43009</v>
      </c>
      <c r="B59">
        <f t="shared" si="14"/>
        <v>10</v>
      </c>
      <c r="C59">
        <f t="shared" si="15"/>
        <v>2017</v>
      </c>
      <c r="D59" s="6">
        <f>'Monthly Data'!AM59</f>
        <v>3139014.0825079228</v>
      </c>
      <c r="E59" s="7">
        <f t="shared" ca="1" si="16"/>
        <v>272.00200000000001</v>
      </c>
      <c r="F59" s="7">
        <f t="shared" ca="1" si="16"/>
        <v>1.4</v>
      </c>
      <c r="G59">
        <f>'Monthly Data'!DJ59</f>
        <v>31</v>
      </c>
      <c r="H59">
        <f>'Monthly Data'!DM59</f>
        <v>0</v>
      </c>
      <c r="I59">
        <f>'Monthly Data'!DG59</f>
        <v>0</v>
      </c>
      <c r="J59">
        <f>'Monthly Data'!CR59</f>
        <v>58</v>
      </c>
      <c r="L59" s="6">
        <f t="shared" si="13"/>
        <v>283648.86219264602</v>
      </c>
      <c r="M59" s="6">
        <f t="shared" ca="1" si="4"/>
        <v>289641.32611862308</v>
      </c>
      <c r="N59" s="6">
        <f t="shared" ca="1" si="5"/>
        <v>4288.9553396977553</v>
      </c>
      <c r="O59" s="6">
        <f t="shared" si="6"/>
        <v>2744069.0923123308</v>
      </c>
      <c r="P59" s="6">
        <f t="shared" si="7"/>
        <v>0</v>
      </c>
      <c r="Q59" s="6">
        <f t="shared" si="8"/>
        <v>0</v>
      </c>
      <c r="R59" s="6">
        <f t="shared" si="9"/>
        <v>-82998.332962353918</v>
      </c>
      <c r="S59" s="6">
        <f t="shared" ca="1" si="10"/>
        <v>3238649.9030009438</v>
      </c>
    </row>
    <row r="60" spans="1:19" x14ac:dyDescent="0.25">
      <c r="A60" s="208">
        <v>43040</v>
      </c>
      <c r="B60">
        <f t="shared" si="14"/>
        <v>11</v>
      </c>
      <c r="C60">
        <f t="shared" si="15"/>
        <v>2017</v>
      </c>
      <c r="D60" s="6">
        <f>'Monthly Data'!AM60</f>
        <v>3610107.6325079226</v>
      </c>
      <c r="E60" s="7">
        <f t="shared" ca="1" si="16"/>
        <v>539.76</v>
      </c>
      <c r="F60" s="7">
        <f t="shared" ca="1" si="16"/>
        <v>0</v>
      </c>
      <c r="G60">
        <f>'Monthly Data'!DJ60</f>
        <v>30</v>
      </c>
      <c r="H60">
        <f>'Monthly Data'!DM60</f>
        <v>0</v>
      </c>
      <c r="I60">
        <f>'Monthly Data'!DG60</f>
        <v>0</v>
      </c>
      <c r="J60">
        <f>'Monthly Data'!CR60</f>
        <v>59</v>
      </c>
      <c r="L60" s="6">
        <f t="shared" si="13"/>
        <v>283648.86219264602</v>
      </c>
      <c r="M60" s="6">
        <f t="shared" ca="1" si="4"/>
        <v>574763.42889312573</v>
      </c>
      <c r="N60" s="6">
        <f t="shared" ca="1" si="5"/>
        <v>0</v>
      </c>
      <c r="O60" s="6">
        <f t="shared" si="6"/>
        <v>2655550.7344958037</v>
      </c>
      <c r="P60" s="6">
        <f t="shared" si="7"/>
        <v>0</v>
      </c>
      <c r="Q60" s="6">
        <f t="shared" si="8"/>
        <v>0</v>
      </c>
      <c r="R60" s="6">
        <f t="shared" si="9"/>
        <v>-84429.338703084155</v>
      </c>
      <c r="S60" s="6">
        <f t="shared" ca="1" si="10"/>
        <v>3429533.6868784912</v>
      </c>
    </row>
    <row r="61" spans="1:19" x14ac:dyDescent="0.25">
      <c r="A61" s="208">
        <v>43070</v>
      </c>
      <c r="B61">
        <f t="shared" si="14"/>
        <v>12</v>
      </c>
      <c r="C61">
        <f t="shared" si="15"/>
        <v>2017</v>
      </c>
      <c r="D61" s="6">
        <f>'Monthly Data'!AM61</f>
        <v>3918284.2125079222</v>
      </c>
      <c r="E61" s="7">
        <f t="shared" ca="1" si="16"/>
        <v>820.75</v>
      </c>
      <c r="F61" s="7">
        <f t="shared" ca="1" si="16"/>
        <v>0</v>
      </c>
      <c r="G61">
        <f>'Monthly Data'!DJ61</f>
        <v>31</v>
      </c>
      <c r="H61">
        <f>'Monthly Data'!DM61</f>
        <v>0</v>
      </c>
      <c r="I61">
        <f>'Monthly Data'!DG61</f>
        <v>0</v>
      </c>
      <c r="J61">
        <f>'Monthly Data'!CR61</f>
        <v>60</v>
      </c>
      <c r="L61" s="6">
        <f t="shared" si="13"/>
        <v>283648.86219264602</v>
      </c>
      <c r="M61" s="6">
        <f t="shared" ca="1" si="4"/>
        <v>873975.62669340626</v>
      </c>
      <c r="N61" s="6">
        <f t="shared" ca="1" si="5"/>
        <v>0</v>
      </c>
      <c r="O61" s="6">
        <f t="shared" si="6"/>
        <v>2744069.0923123308</v>
      </c>
      <c r="P61" s="6">
        <f t="shared" si="7"/>
        <v>0</v>
      </c>
      <c r="Q61" s="6">
        <f t="shared" si="8"/>
        <v>0</v>
      </c>
      <c r="R61" s="6">
        <f t="shared" si="9"/>
        <v>-85860.344443814392</v>
      </c>
      <c r="S61" s="6">
        <f t="shared" ca="1" si="10"/>
        <v>3815833.2367545688</v>
      </c>
    </row>
    <row r="62" spans="1:19" x14ac:dyDescent="0.25">
      <c r="A62" s="208">
        <v>43101</v>
      </c>
      <c r="B62">
        <f t="shared" si="14"/>
        <v>1</v>
      </c>
      <c r="C62">
        <f t="shared" si="15"/>
        <v>2018</v>
      </c>
      <c r="D62" s="6">
        <f>'Monthly Data'!AM62</f>
        <v>4001562.6022537928</v>
      </c>
      <c r="E62" s="7">
        <f t="shared" ca="1" si="16"/>
        <v>915.08000000000015</v>
      </c>
      <c r="F62" s="7">
        <f t="shared" ca="1" si="16"/>
        <v>0</v>
      </c>
      <c r="G62">
        <f>'Monthly Data'!DJ62</f>
        <v>31</v>
      </c>
      <c r="H62">
        <f>'Monthly Data'!DM62</f>
        <v>0</v>
      </c>
      <c r="I62">
        <f>'Monthly Data'!DG62</f>
        <v>0</v>
      </c>
      <c r="J62">
        <f>'Monthly Data'!CR62</f>
        <v>61</v>
      </c>
      <c r="L62" s="6">
        <f t="shared" si="13"/>
        <v>283648.86219264602</v>
      </c>
      <c r="M62" s="6">
        <f t="shared" ca="1" si="4"/>
        <v>974422.92595138878</v>
      </c>
      <c r="N62" s="6">
        <f t="shared" ca="1" si="5"/>
        <v>0</v>
      </c>
      <c r="O62" s="6">
        <f t="shared" si="6"/>
        <v>2744069.0923123308</v>
      </c>
      <c r="P62" s="6">
        <f t="shared" si="7"/>
        <v>0</v>
      </c>
      <c r="Q62" s="6">
        <f t="shared" si="8"/>
        <v>0</v>
      </c>
      <c r="R62" s="6">
        <f t="shared" si="9"/>
        <v>-87291.35018454463</v>
      </c>
      <c r="S62" s="6">
        <f t="shared" ca="1" si="10"/>
        <v>3914849.5302718212</v>
      </c>
    </row>
    <row r="63" spans="1:19" x14ac:dyDescent="0.25">
      <c r="A63" s="208">
        <v>43132</v>
      </c>
      <c r="B63">
        <f t="shared" si="14"/>
        <v>2</v>
      </c>
      <c r="C63">
        <f t="shared" si="15"/>
        <v>2018</v>
      </c>
      <c r="D63" s="6">
        <f>'Monthly Data'!AM63</f>
        <v>3588703.6322537931</v>
      </c>
      <c r="E63" s="7">
        <f t="shared" ca="1" si="16"/>
        <v>835.30999999999983</v>
      </c>
      <c r="F63" s="7">
        <f t="shared" ca="1" si="16"/>
        <v>0</v>
      </c>
      <c r="G63">
        <f>'Monthly Data'!DJ63</f>
        <v>28</v>
      </c>
      <c r="H63">
        <f>'Monthly Data'!DM63</f>
        <v>0</v>
      </c>
      <c r="I63">
        <f>'Monthly Data'!DG63</f>
        <v>0</v>
      </c>
      <c r="J63">
        <f>'Monthly Data'!CR63</f>
        <v>62</v>
      </c>
      <c r="L63" s="6">
        <f t="shared" si="13"/>
        <v>283648.86219264602</v>
      </c>
      <c r="M63" s="6">
        <f t="shared" ca="1" si="4"/>
        <v>889479.84250169853</v>
      </c>
      <c r="N63" s="6">
        <f t="shared" ca="1" si="5"/>
        <v>0</v>
      </c>
      <c r="O63" s="6">
        <f t="shared" si="6"/>
        <v>2478514.0188627504</v>
      </c>
      <c r="P63" s="6">
        <f t="shared" si="7"/>
        <v>0</v>
      </c>
      <c r="Q63" s="6">
        <f t="shared" si="8"/>
        <v>0</v>
      </c>
      <c r="R63" s="6">
        <f t="shared" si="9"/>
        <v>-88722.355925274882</v>
      </c>
      <c r="S63" s="6">
        <f t="shared" ca="1" si="10"/>
        <v>3562920.36763182</v>
      </c>
    </row>
    <row r="64" spans="1:19" x14ac:dyDescent="0.25">
      <c r="A64" s="208">
        <v>43160</v>
      </c>
      <c r="B64">
        <f t="shared" si="14"/>
        <v>3</v>
      </c>
      <c r="C64">
        <f t="shared" si="15"/>
        <v>2018</v>
      </c>
      <c r="D64" s="6">
        <f>'Monthly Data'!AM64</f>
        <v>3574987.6022537933</v>
      </c>
      <c r="E64" s="7">
        <f t="shared" ca="1" si="16"/>
        <v>598.6</v>
      </c>
      <c r="F64" s="7">
        <f t="shared" ca="1" si="16"/>
        <v>0</v>
      </c>
      <c r="G64">
        <f>'Monthly Data'!DJ64</f>
        <v>31</v>
      </c>
      <c r="H64">
        <f>'Monthly Data'!DM64</f>
        <v>0</v>
      </c>
      <c r="I64">
        <f>'Monthly Data'!DG64</f>
        <v>1</v>
      </c>
      <c r="J64">
        <f>'Monthly Data'!CR64</f>
        <v>63</v>
      </c>
      <c r="L64" s="6">
        <f t="shared" si="13"/>
        <v>283648.86219264602</v>
      </c>
      <c r="M64" s="6">
        <f t="shared" ca="1" si="4"/>
        <v>637419.20211839536</v>
      </c>
      <c r="N64" s="6">
        <f t="shared" ca="1" si="5"/>
        <v>0</v>
      </c>
      <c r="O64" s="6">
        <f t="shared" si="6"/>
        <v>2744069.0923123308</v>
      </c>
      <c r="P64" s="6">
        <f t="shared" si="7"/>
        <v>0</v>
      </c>
      <c r="Q64" s="6">
        <f t="shared" si="8"/>
        <v>-75302.614149432993</v>
      </c>
      <c r="R64" s="6">
        <f t="shared" si="9"/>
        <v>-90153.361666005119</v>
      </c>
      <c r="S64" s="6">
        <f t="shared" ca="1" si="10"/>
        <v>3499681.1808079341</v>
      </c>
    </row>
    <row r="65" spans="1:19" x14ac:dyDescent="0.25">
      <c r="A65" s="208">
        <v>43191</v>
      </c>
      <c r="B65">
        <f t="shared" si="14"/>
        <v>4</v>
      </c>
      <c r="C65">
        <f t="shared" si="15"/>
        <v>2018</v>
      </c>
      <c r="D65" s="6">
        <f>'Monthly Data'!AM65</f>
        <v>3219604.1922537936</v>
      </c>
      <c r="E65" s="7">
        <f t="shared" ca="1" si="16"/>
        <v>372.89</v>
      </c>
      <c r="F65" s="7">
        <f t="shared" ca="1" si="16"/>
        <v>0</v>
      </c>
      <c r="G65">
        <f>'Monthly Data'!DJ65</f>
        <v>30</v>
      </c>
      <c r="H65">
        <f>'Monthly Data'!DM65</f>
        <v>0</v>
      </c>
      <c r="I65">
        <f>'Monthly Data'!DG65</f>
        <v>1</v>
      </c>
      <c r="J65">
        <f>'Monthly Data'!CR65</f>
        <v>64</v>
      </c>
      <c r="L65" s="6">
        <f t="shared" si="13"/>
        <v>283648.86219264602</v>
      </c>
      <c r="M65" s="6">
        <f t="shared" ca="1" si="4"/>
        <v>397071.91159025801</v>
      </c>
      <c r="N65" s="6">
        <f t="shared" ca="1" si="5"/>
        <v>0</v>
      </c>
      <c r="O65" s="6">
        <f t="shared" si="6"/>
        <v>2655550.7344958037</v>
      </c>
      <c r="P65" s="6">
        <f t="shared" si="7"/>
        <v>0</v>
      </c>
      <c r="Q65" s="6">
        <f t="shared" si="8"/>
        <v>-75302.614149432993</v>
      </c>
      <c r="R65" s="6">
        <f t="shared" si="9"/>
        <v>-91584.367406735357</v>
      </c>
      <c r="S65" s="6">
        <f t="shared" ca="1" si="10"/>
        <v>3169384.5267225397</v>
      </c>
    </row>
    <row r="66" spans="1:19" x14ac:dyDescent="0.25">
      <c r="A66" s="208">
        <v>43221</v>
      </c>
      <c r="B66">
        <f t="shared" si="14"/>
        <v>5</v>
      </c>
      <c r="C66">
        <f t="shared" si="15"/>
        <v>2018</v>
      </c>
      <c r="D66" s="6">
        <f>'Monthly Data'!AM66</f>
        <v>3089577.6822537924</v>
      </c>
      <c r="E66" s="7">
        <f t="shared" ca="1" si="16"/>
        <v>124.32399999999998</v>
      </c>
      <c r="F66" s="7">
        <f t="shared" ca="1" si="16"/>
        <v>16.880000000000003</v>
      </c>
      <c r="G66">
        <f>'Monthly Data'!DJ66</f>
        <v>31</v>
      </c>
      <c r="H66">
        <f>'Monthly Data'!DM66</f>
        <v>0</v>
      </c>
      <c r="I66">
        <f>'Monthly Data'!DG66</f>
        <v>1</v>
      </c>
      <c r="J66">
        <f>'Monthly Data'!CR66</f>
        <v>65</v>
      </c>
      <c r="L66" s="6">
        <f t="shared" ref="L66:L97" si="17">$V$9</f>
        <v>283648.86219264602</v>
      </c>
      <c r="M66" s="6">
        <f t="shared" ca="1" si="4"/>
        <v>132386.40976305943</v>
      </c>
      <c r="N66" s="6">
        <f t="shared" ca="1" si="5"/>
        <v>51712.54723864152</v>
      </c>
      <c r="O66" s="6">
        <f t="shared" si="6"/>
        <v>2744069.0923123308</v>
      </c>
      <c r="P66" s="6">
        <f t="shared" si="7"/>
        <v>0</v>
      </c>
      <c r="Q66" s="6">
        <f t="shared" si="8"/>
        <v>-75302.614149432993</v>
      </c>
      <c r="R66" s="6">
        <f t="shared" si="9"/>
        <v>-93015.373147465594</v>
      </c>
      <c r="S66" s="6">
        <f t="shared" ca="1" si="10"/>
        <v>3043498.9242097791</v>
      </c>
    </row>
    <row r="67" spans="1:19" x14ac:dyDescent="0.25">
      <c r="A67" s="208">
        <v>43252</v>
      </c>
      <c r="B67">
        <f t="shared" si="14"/>
        <v>6</v>
      </c>
      <c r="C67">
        <f t="shared" si="15"/>
        <v>2018</v>
      </c>
      <c r="D67" s="6">
        <f>'Monthly Data'!AM67</f>
        <v>3093986.7922537932</v>
      </c>
      <c r="E67" s="7">
        <f t="shared" ca="1" si="16"/>
        <v>10.96</v>
      </c>
      <c r="F67" s="7">
        <f t="shared" ca="1" si="16"/>
        <v>69.847999999999999</v>
      </c>
      <c r="G67">
        <f>'Monthly Data'!DJ67</f>
        <v>30</v>
      </c>
      <c r="H67">
        <f>'Monthly Data'!DM67</f>
        <v>0</v>
      </c>
      <c r="I67">
        <f>'Monthly Data'!DG67</f>
        <v>0</v>
      </c>
      <c r="J67">
        <f>'Monthly Data'!CR67</f>
        <v>66</v>
      </c>
      <c r="L67" s="6">
        <f t="shared" si="17"/>
        <v>283648.86219264602</v>
      </c>
      <c r="M67" s="6">
        <f t="shared" ref="M67:M130" ca="1" si="18">E67*$V$10</f>
        <v>11670.75585569264</v>
      </c>
      <c r="N67" s="6">
        <f t="shared" ref="N67:N130" ca="1" si="19">F67*$V$11</f>
        <v>213982.10897657776</v>
      </c>
      <c r="O67" s="6">
        <f t="shared" ref="O67:O130" si="20">G67*$V$12</f>
        <v>2655550.7344958037</v>
      </c>
      <c r="P67" s="6">
        <f t="shared" ref="P67:P130" si="21">H67*$V$13</f>
        <v>0</v>
      </c>
      <c r="Q67" s="6">
        <f t="shared" ref="Q67:Q130" si="22">I67*$V$14</f>
        <v>0</v>
      </c>
      <c r="R67" s="6">
        <f t="shared" ref="R67:R130" si="23">J67*$V$15</f>
        <v>-94446.378888195832</v>
      </c>
      <c r="S67" s="6">
        <f t="shared" ref="S67:S130" ca="1" si="24">SUM(L67:R67)</f>
        <v>3070406.0826325244</v>
      </c>
    </row>
    <row r="68" spans="1:19" x14ac:dyDescent="0.25">
      <c r="A68" s="208">
        <v>43282</v>
      </c>
      <c r="B68">
        <f t="shared" si="14"/>
        <v>7</v>
      </c>
      <c r="C68">
        <f t="shared" si="15"/>
        <v>2018</v>
      </c>
      <c r="D68" s="6">
        <f>'Monthly Data'!AM68</f>
        <v>3454877.2822537934</v>
      </c>
      <c r="E68" s="7">
        <f t="shared" ca="1" si="16"/>
        <v>1.0799999999999998</v>
      </c>
      <c r="F68" s="7">
        <f t="shared" ca="1" si="16"/>
        <v>130.23999999999998</v>
      </c>
      <c r="G68">
        <f>'Monthly Data'!DJ68</f>
        <v>31</v>
      </c>
      <c r="H68">
        <f>'Monthly Data'!DM68</f>
        <v>0</v>
      </c>
      <c r="I68">
        <f>'Monthly Data'!DG68</f>
        <v>0</v>
      </c>
      <c r="J68">
        <f>'Monthly Data'!CR68</f>
        <v>67</v>
      </c>
      <c r="L68" s="6">
        <f t="shared" si="17"/>
        <v>283648.86219264602</v>
      </c>
      <c r="M68" s="6">
        <f t="shared" ca="1" si="18"/>
        <v>1150.0379857799314</v>
      </c>
      <c r="N68" s="6">
        <f t="shared" ca="1" si="19"/>
        <v>398995.38817302545</v>
      </c>
      <c r="O68" s="6">
        <f t="shared" si="20"/>
        <v>2744069.0923123308</v>
      </c>
      <c r="P68" s="6">
        <f t="shared" si="21"/>
        <v>0</v>
      </c>
      <c r="Q68" s="6">
        <f t="shared" si="22"/>
        <v>0</v>
      </c>
      <c r="R68" s="6">
        <f t="shared" si="23"/>
        <v>-95877.384628926084</v>
      </c>
      <c r="S68" s="6">
        <f t="shared" ca="1" si="24"/>
        <v>3331985.9960348564</v>
      </c>
    </row>
    <row r="69" spans="1:19" x14ac:dyDescent="0.25">
      <c r="A69" s="208">
        <v>43313</v>
      </c>
      <c r="B69">
        <f t="shared" si="14"/>
        <v>8</v>
      </c>
      <c r="C69">
        <f t="shared" si="15"/>
        <v>2018</v>
      </c>
      <c r="D69" s="6">
        <f>'Monthly Data'!AM69</f>
        <v>3189649.7322537932</v>
      </c>
      <c r="E69" s="7">
        <f t="shared" ca="1" si="16"/>
        <v>2.57</v>
      </c>
      <c r="F69" s="7">
        <f t="shared" ca="1" si="16"/>
        <v>101.20500000000001</v>
      </c>
      <c r="G69">
        <f>'Monthly Data'!DJ69</f>
        <v>31</v>
      </c>
      <c r="H69">
        <f>'Monthly Data'!DM69</f>
        <v>0</v>
      </c>
      <c r="I69">
        <f>'Monthly Data'!DG69</f>
        <v>0</v>
      </c>
      <c r="J69">
        <f>'Monthly Data'!CR69</f>
        <v>68</v>
      </c>
      <c r="L69" s="6">
        <f t="shared" si="17"/>
        <v>283648.86219264602</v>
      </c>
      <c r="M69" s="6">
        <f t="shared" ca="1" si="18"/>
        <v>2736.6644661615032</v>
      </c>
      <c r="N69" s="6">
        <f t="shared" ca="1" si="19"/>
        <v>310045.51796722243</v>
      </c>
      <c r="O69" s="6">
        <f t="shared" si="20"/>
        <v>2744069.0923123308</v>
      </c>
      <c r="P69" s="6">
        <f t="shared" si="21"/>
        <v>0</v>
      </c>
      <c r="Q69" s="6">
        <f t="shared" si="22"/>
        <v>0</v>
      </c>
      <c r="R69" s="6">
        <f t="shared" si="23"/>
        <v>-97308.390369656321</v>
      </c>
      <c r="S69" s="6">
        <f t="shared" ca="1" si="24"/>
        <v>3243191.746568704</v>
      </c>
    </row>
    <row r="70" spans="1:19" x14ac:dyDescent="0.25">
      <c r="A70" s="208">
        <v>43344</v>
      </c>
      <c r="B70">
        <f t="shared" si="14"/>
        <v>9</v>
      </c>
      <c r="C70">
        <f t="shared" si="15"/>
        <v>2018</v>
      </c>
      <c r="D70" s="6">
        <f>'Monthly Data'!AM70</f>
        <v>3048081.0422537928</v>
      </c>
      <c r="E70" s="7">
        <f t="shared" ca="1" si="16"/>
        <v>56.61999999999999</v>
      </c>
      <c r="F70" s="7">
        <f t="shared" ca="1" si="16"/>
        <v>20.560000000000002</v>
      </c>
      <c r="G70">
        <f>'Monthly Data'!DJ70</f>
        <v>30</v>
      </c>
      <c r="H70">
        <f>'Monthly Data'!DM70</f>
        <v>0</v>
      </c>
      <c r="I70">
        <f>'Monthly Data'!DG70</f>
        <v>0</v>
      </c>
      <c r="J70">
        <f>'Monthly Data'!CR70</f>
        <v>69</v>
      </c>
      <c r="L70" s="6">
        <f t="shared" si="17"/>
        <v>283648.86219264602</v>
      </c>
      <c r="M70" s="6">
        <f t="shared" ca="1" si="18"/>
        <v>60291.80625449973</v>
      </c>
      <c r="N70" s="6">
        <f t="shared" ca="1" si="19"/>
        <v>62986.372702989909</v>
      </c>
      <c r="O70" s="6">
        <f t="shared" si="20"/>
        <v>2655550.7344958037</v>
      </c>
      <c r="P70" s="6">
        <f t="shared" si="21"/>
        <v>0</v>
      </c>
      <c r="Q70" s="6">
        <f t="shared" si="22"/>
        <v>0</v>
      </c>
      <c r="R70" s="6">
        <f t="shared" si="23"/>
        <v>-98739.396110386559</v>
      </c>
      <c r="S70" s="6">
        <f t="shared" ca="1" si="24"/>
        <v>2963738.3795355526</v>
      </c>
    </row>
    <row r="71" spans="1:19" x14ac:dyDescent="0.25">
      <c r="A71" s="208">
        <v>43374</v>
      </c>
      <c r="B71">
        <f t="shared" si="14"/>
        <v>10</v>
      </c>
      <c r="C71">
        <f t="shared" si="15"/>
        <v>2018</v>
      </c>
      <c r="D71" s="6">
        <f>'Monthly Data'!AM71</f>
        <v>3203311.5422537932</v>
      </c>
      <c r="E71" s="7">
        <f t="shared" ca="1" si="16"/>
        <v>272.00200000000001</v>
      </c>
      <c r="F71" s="7">
        <f t="shared" ca="1" si="16"/>
        <v>1.4</v>
      </c>
      <c r="G71">
        <f>'Monthly Data'!DJ71</f>
        <v>31</v>
      </c>
      <c r="H71">
        <f>'Monthly Data'!DM71</f>
        <v>0</v>
      </c>
      <c r="I71">
        <f>'Monthly Data'!DG71</f>
        <v>0</v>
      </c>
      <c r="J71">
        <f>'Monthly Data'!CR71</f>
        <v>70</v>
      </c>
      <c r="L71" s="6">
        <f t="shared" si="17"/>
        <v>283648.86219264602</v>
      </c>
      <c r="M71" s="6">
        <f t="shared" ca="1" si="18"/>
        <v>289641.32611862308</v>
      </c>
      <c r="N71" s="6">
        <f t="shared" ca="1" si="19"/>
        <v>4288.9553396977553</v>
      </c>
      <c r="O71" s="6">
        <f t="shared" si="20"/>
        <v>2744069.0923123308</v>
      </c>
      <c r="P71" s="6">
        <f t="shared" si="21"/>
        <v>0</v>
      </c>
      <c r="Q71" s="6">
        <f t="shared" si="22"/>
        <v>0</v>
      </c>
      <c r="R71" s="6">
        <f t="shared" si="23"/>
        <v>-100170.4018511168</v>
      </c>
      <c r="S71" s="6">
        <f t="shared" ca="1" si="24"/>
        <v>3221477.8341121809</v>
      </c>
    </row>
    <row r="72" spans="1:19" x14ac:dyDescent="0.25">
      <c r="A72" s="208">
        <v>43405</v>
      </c>
      <c r="B72">
        <f t="shared" si="14"/>
        <v>11</v>
      </c>
      <c r="C72">
        <f t="shared" si="15"/>
        <v>2018</v>
      </c>
      <c r="D72" s="6">
        <f>'Monthly Data'!AM72</f>
        <v>3454002.072253793</v>
      </c>
      <c r="E72" s="7">
        <f t="shared" ca="1" si="16"/>
        <v>539.76</v>
      </c>
      <c r="F72" s="7">
        <f t="shared" ca="1" si="16"/>
        <v>0</v>
      </c>
      <c r="G72">
        <f>'Monthly Data'!DJ72</f>
        <v>30</v>
      </c>
      <c r="H72">
        <f>'Monthly Data'!DM72</f>
        <v>0</v>
      </c>
      <c r="I72">
        <f>'Monthly Data'!DG72</f>
        <v>0</v>
      </c>
      <c r="J72">
        <f>'Monthly Data'!CR72</f>
        <v>71</v>
      </c>
      <c r="L72" s="6">
        <f t="shared" si="17"/>
        <v>283648.86219264602</v>
      </c>
      <c r="M72" s="6">
        <f t="shared" ca="1" si="18"/>
        <v>574763.42889312573</v>
      </c>
      <c r="N72" s="6">
        <f t="shared" ca="1" si="19"/>
        <v>0</v>
      </c>
      <c r="O72" s="6">
        <f t="shared" si="20"/>
        <v>2655550.7344958037</v>
      </c>
      <c r="P72" s="6">
        <f t="shared" si="21"/>
        <v>0</v>
      </c>
      <c r="Q72" s="6">
        <f t="shared" si="22"/>
        <v>0</v>
      </c>
      <c r="R72" s="6">
        <f t="shared" si="23"/>
        <v>-101601.40759184703</v>
      </c>
      <c r="S72" s="6">
        <f t="shared" ca="1" si="24"/>
        <v>3412361.6179897282</v>
      </c>
    </row>
    <row r="73" spans="1:19" x14ac:dyDescent="0.25">
      <c r="A73" s="208">
        <v>43435</v>
      </c>
      <c r="B73">
        <f t="shared" si="14"/>
        <v>12</v>
      </c>
      <c r="C73">
        <f t="shared" si="15"/>
        <v>2018</v>
      </c>
      <c r="D73" s="6">
        <f>'Monthly Data'!AM73</f>
        <v>3774358.8322537937</v>
      </c>
      <c r="E73" s="7">
        <f t="shared" ca="1" si="16"/>
        <v>820.75</v>
      </c>
      <c r="F73" s="7">
        <f t="shared" ca="1" si="16"/>
        <v>0</v>
      </c>
      <c r="G73">
        <f>'Monthly Data'!DJ73</f>
        <v>31</v>
      </c>
      <c r="H73">
        <f>'Monthly Data'!DM73</f>
        <v>0</v>
      </c>
      <c r="I73">
        <f>'Monthly Data'!DG73</f>
        <v>0</v>
      </c>
      <c r="J73">
        <f>'Monthly Data'!CR73</f>
        <v>72</v>
      </c>
      <c r="L73" s="6">
        <f t="shared" si="17"/>
        <v>283648.86219264602</v>
      </c>
      <c r="M73" s="6">
        <f t="shared" ca="1" si="18"/>
        <v>873975.62669340626</v>
      </c>
      <c r="N73" s="6">
        <f t="shared" ca="1" si="19"/>
        <v>0</v>
      </c>
      <c r="O73" s="6">
        <f t="shared" si="20"/>
        <v>2744069.0923123308</v>
      </c>
      <c r="P73" s="6">
        <f t="shared" si="21"/>
        <v>0</v>
      </c>
      <c r="Q73" s="6">
        <f t="shared" si="22"/>
        <v>0</v>
      </c>
      <c r="R73" s="6">
        <f t="shared" si="23"/>
        <v>-103032.41333257727</v>
      </c>
      <c r="S73" s="6">
        <f t="shared" ca="1" si="24"/>
        <v>3798661.1678658058</v>
      </c>
    </row>
    <row r="74" spans="1:19" x14ac:dyDescent="0.25">
      <c r="A74" s="208">
        <v>43466</v>
      </c>
      <c r="B74">
        <f t="shared" si="14"/>
        <v>1</v>
      </c>
      <c r="C74">
        <f t="shared" si="15"/>
        <v>2019</v>
      </c>
      <c r="D74" s="6">
        <f>'Monthly Data'!AM74</f>
        <v>4115397.6715871254</v>
      </c>
      <c r="E74" s="7">
        <f t="shared" ref="E74:F93" ca="1" si="25">E62</f>
        <v>915.08000000000015</v>
      </c>
      <c r="F74" s="7">
        <f t="shared" ca="1" si="25"/>
        <v>0</v>
      </c>
      <c r="G74">
        <f>'Monthly Data'!DJ74</f>
        <v>31</v>
      </c>
      <c r="H74">
        <f>'Monthly Data'!DM74</f>
        <v>0</v>
      </c>
      <c r="I74">
        <f>'Monthly Data'!DG74</f>
        <v>0</v>
      </c>
      <c r="J74">
        <f>'Monthly Data'!CR74</f>
        <v>73</v>
      </c>
      <c r="L74" s="6">
        <f t="shared" si="17"/>
        <v>283648.86219264602</v>
      </c>
      <c r="M74" s="6">
        <f t="shared" ca="1" si="18"/>
        <v>974422.92595138878</v>
      </c>
      <c r="N74" s="6">
        <f t="shared" ca="1" si="19"/>
        <v>0</v>
      </c>
      <c r="O74" s="6">
        <f t="shared" si="20"/>
        <v>2744069.0923123308</v>
      </c>
      <c r="P74" s="6">
        <f t="shared" si="21"/>
        <v>0</v>
      </c>
      <c r="Q74" s="6">
        <f t="shared" si="22"/>
        <v>0</v>
      </c>
      <c r="R74" s="6">
        <f t="shared" si="23"/>
        <v>-104463.41907330752</v>
      </c>
      <c r="S74" s="6">
        <f t="shared" ca="1" si="24"/>
        <v>3897677.4613830582</v>
      </c>
    </row>
    <row r="75" spans="1:19" x14ac:dyDescent="0.25">
      <c r="A75" s="208">
        <v>43497</v>
      </c>
      <c r="B75">
        <f t="shared" si="14"/>
        <v>2</v>
      </c>
      <c r="C75">
        <f t="shared" si="15"/>
        <v>2019</v>
      </c>
      <c r="D75" s="6">
        <f>'Monthly Data'!AM75</f>
        <v>3809252.1115871258</v>
      </c>
      <c r="E75" s="7">
        <f t="shared" ca="1" si="25"/>
        <v>835.30999999999983</v>
      </c>
      <c r="F75" s="7">
        <f t="shared" ca="1" si="25"/>
        <v>0</v>
      </c>
      <c r="G75">
        <f>'Monthly Data'!DJ75</f>
        <v>28</v>
      </c>
      <c r="H75">
        <f>'Monthly Data'!DM75</f>
        <v>0</v>
      </c>
      <c r="I75">
        <f>'Monthly Data'!DG75</f>
        <v>0</v>
      </c>
      <c r="J75">
        <f>'Monthly Data'!CR75</f>
        <v>74</v>
      </c>
      <c r="L75" s="6">
        <f t="shared" si="17"/>
        <v>283648.86219264602</v>
      </c>
      <c r="M75" s="6">
        <f t="shared" ca="1" si="18"/>
        <v>889479.84250169853</v>
      </c>
      <c r="N75" s="6">
        <f t="shared" ca="1" si="19"/>
        <v>0</v>
      </c>
      <c r="O75" s="6">
        <f t="shared" si="20"/>
        <v>2478514.0188627504</v>
      </c>
      <c r="P75" s="6">
        <f t="shared" si="21"/>
        <v>0</v>
      </c>
      <c r="Q75" s="6">
        <f t="shared" si="22"/>
        <v>0</v>
      </c>
      <c r="R75" s="6">
        <f t="shared" si="23"/>
        <v>-105894.42481403776</v>
      </c>
      <c r="S75" s="6">
        <f t="shared" ca="1" si="24"/>
        <v>3545748.2987430571</v>
      </c>
    </row>
    <row r="76" spans="1:19" x14ac:dyDescent="0.25">
      <c r="A76" s="208">
        <v>43525</v>
      </c>
      <c r="B76">
        <f t="shared" si="14"/>
        <v>3</v>
      </c>
      <c r="C76">
        <f t="shared" si="15"/>
        <v>2019</v>
      </c>
      <c r="D76" s="6">
        <f>'Monthly Data'!AM76</f>
        <v>3558132.9115871266</v>
      </c>
      <c r="E76" s="7">
        <f t="shared" ca="1" si="25"/>
        <v>598.6</v>
      </c>
      <c r="F76" s="7">
        <f t="shared" ca="1" si="25"/>
        <v>0</v>
      </c>
      <c r="G76">
        <f>'Monthly Data'!DJ76</f>
        <v>31</v>
      </c>
      <c r="H76">
        <f>'Monthly Data'!DM76</f>
        <v>0</v>
      </c>
      <c r="I76">
        <f>'Monthly Data'!DG76</f>
        <v>1</v>
      </c>
      <c r="J76">
        <f>'Monthly Data'!CR76</f>
        <v>75</v>
      </c>
      <c r="L76" s="6">
        <f t="shared" si="17"/>
        <v>283648.86219264602</v>
      </c>
      <c r="M76" s="6">
        <f t="shared" ca="1" si="18"/>
        <v>637419.20211839536</v>
      </c>
      <c r="N76" s="6">
        <f t="shared" ca="1" si="19"/>
        <v>0</v>
      </c>
      <c r="O76" s="6">
        <f t="shared" si="20"/>
        <v>2744069.0923123308</v>
      </c>
      <c r="P76" s="6">
        <f t="shared" si="21"/>
        <v>0</v>
      </c>
      <c r="Q76" s="6">
        <f t="shared" si="22"/>
        <v>-75302.614149432993</v>
      </c>
      <c r="R76" s="6">
        <f t="shared" si="23"/>
        <v>-107325.430554768</v>
      </c>
      <c r="S76" s="6">
        <f t="shared" ca="1" si="24"/>
        <v>3482509.1119191712</v>
      </c>
    </row>
    <row r="77" spans="1:19" x14ac:dyDescent="0.25">
      <c r="A77" s="208">
        <v>43556</v>
      </c>
      <c r="B77">
        <f t="shared" si="14"/>
        <v>4</v>
      </c>
      <c r="C77">
        <f t="shared" si="15"/>
        <v>2019</v>
      </c>
      <c r="D77" s="6">
        <f>'Monthly Data'!AM77</f>
        <v>3215427.3215871258</v>
      </c>
      <c r="E77" s="7">
        <f t="shared" ca="1" si="25"/>
        <v>372.89</v>
      </c>
      <c r="F77" s="7">
        <f t="shared" ca="1" si="25"/>
        <v>0</v>
      </c>
      <c r="G77">
        <f>'Monthly Data'!DJ77</f>
        <v>30</v>
      </c>
      <c r="H77">
        <f>'Monthly Data'!DM77</f>
        <v>0</v>
      </c>
      <c r="I77">
        <f>'Monthly Data'!DG77</f>
        <v>1</v>
      </c>
      <c r="J77">
        <f>'Monthly Data'!CR77</f>
        <v>76</v>
      </c>
      <c r="L77" s="6">
        <f t="shared" si="17"/>
        <v>283648.86219264602</v>
      </c>
      <c r="M77" s="6">
        <f t="shared" ca="1" si="18"/>
        <v>397071.91159025801</v>
      </c>
      <c r="N77" s="6">
        <f t="shared" ca="1" si="19"/>
        <v>0</v>
      </c>
      <c r="O77" s="6">
        <f t="shared" si="20"/>
        <v>2655550.7344958037</v>
      </c>
      <c r="P77" s="6">
        <f t="shared" si="21"/>
        <v>0</v>
      </c>
      <c r="Q77" s="6">
        <f t="shared" si="22"/>
        <v>-75302.614149432993</v>
      </c>
      <c r="R77" s="6">
        <f t="shared" si="23"/>
        <v>-108756.43629549824</v>
      </c>
      <c r="S77" s="6">
        <f t="shared" ca="1" si="24"/>
        <v>3152212.4578337767</v>
      </c>
    </row>
    <row r="78" spans="1:19" x14ac:dyDescent="0.25">
      <c r="A78" s="208">
        <v>43586</v>
      </c>
      <c r="B78">
        <f t="shared" si="14"/>
        <v>5</v>
      </c>
      <c r="C78">
        <f t="shared" si="15"/>
        <v>2019</v>
      </c>
      <c r="D78" s="6">
        <f>'Monthly Data'!AM78</f>
        <v>3036260.5415871264</v>
      </c>
      <c r="E78" s="7">
        <f t="shared" ca="1" si="25"/>
        <v>124.32399999999998</v>
      </c>
      <c r="F78" s="7">
        <f t="shared" ca="1" si="25"/>
        <v>16.880000000000003</v>
      </c>
      <c r="G78">
        <f>'Monthly Data'!DJ78</f>
        <v>31</v>
      </c>
      <c r="H78">
        <f>'Monthly Data'!DM78</f>
        <v>0</v>
      </c>
      <c r="I78">
        <f>'Monthly Data'!DG78</f>
        <v>1</v>
      </c>
      <c r="J78">
        <f>'Monthly Data'!CR78</f>
        <v>77</v>
      </c>
      <c r="L78" s="6">
        <f t="shared" si="17"/>
        <v>283648.86219264602</v>
      </c>
      <c r="M78" s="6">
        <f t="shared" ca="1" si="18"/>
        <v>132386.40976305943</v>
      </c>
      <c r="N78" s="6">
        <f t="shared" ca="1" si="19"/>
        <v>51712.54723864152</v>
      </c>
      <c r="O78" s="6">
        <f t="shared" si="20"/>
        <v>2744069.0923123308</v>
      </c>
      <c r="P78" s="6">
        <f t="shared" si="21"/>
        <v>0</v>
      </c>
      <c r="Q78" s="6">
        <f t="shared" si="22"/>
        <v>-75302.614149432993</v>
      </c>
      <c r="R78" s="6">
        <f t="shared" si="23"/>
        <v>-110187.44203622847</v>
      </c>
      <c r="S78" s="6">
        <f t="shared" ca="1" si="24"/>
        <v>3026326.8553210166</v>
      </c>
    </row>
    <row r="79" spans="1:19" x14ac:dyDescent="0.25">
      <c r="A79" s="208">
        <v>43617</v>
      </c>
      <c r="B79">
        <f t="shared" si="14"/>
        <v>6</v>
      </c>
      <c r="C79">
        <f t="shared" si="15"/>
        <v>2019</v>
      </c>
      <c r="D79" s="6">
        <f>'Monthly Data'!AM79</f>
        <v>3059679.8915871261</v>
      </c>
      <c r="E79" s="7">
        <f t="shared" ca="1" si="25"/>
        <v>10.96</v>
      </c>
      <c r="F79" s="7">
        <f t="shared" ca="1" si="25"/>
        <v>69.847999999999999</v>
      </c>
      <c r="G79">
        <f>'Monthly Data'!DJ79</f>
        <v>30</v>
      </c>
      <c r="H79">
        <f>'Monthly Data'!DM79</f>
        <v>0</v>
      </c>
      <c r="I79">
        <f>'Monthly Data'!DG79</f>
        <v>0</v>
      </c>
      <c r="J79">
        <f>'Monthly Data'!CR79</f>
        <v>78</v>
      </c>
      <c r="L79" s="6">
        <f t="shared" si="17"/>
        <v>283648.86219264602</v>
      </c>
      <c r="M79" s="6">
        <f t="shared" ca="1" si="18"/>
        <v>11670.75585569264</v>
      </c>
      <c r="N79" s="6">
        <f t="shared" ca="1" si="19"/>
        <v>213982.10897657776</v>
      </c>
      <c r="O79" s="6">
        <f t="shared" si="20"/>
        <v>2655550.7344958037</v>
      </c>
      <c r="P79" s="6">
        <f t="shared" si="21"/>
        <v>0</v>
      </c>
      <c r="Q79" s="6">
        <f t="shared" si="22"/>
        <v>0</v>
      </c>
      <c r="R79" s="6">
        <f t="shared" si="23"/>
        <v>-111618.44777695871</v>
      </c>
      <c r="S79" s="6">
        <f t="shared" ca="1" si="24"/>
        <v>3053234.0137437615</v>
      </c>
    </row>
    <row r="80" spans="1:19" x14ac:dyDescent="0.25">
      <c r="A80" s="208">
        <v>43647</v>
      </c>
      <c r="B80">
        <f t="shared" si="14"/>
        <v>7</v>
      </c>
      <c r="C80">
        <f t="shared" si="15"/>
        <v>2019</v>
      </c>
      <c r="D80" s="6">
        <f>'Monthly Data'!AM80</f>
        <v>3281235.7415871266</v>
      </c>
      <c r="E80" s="7">
        <f t="shared" ca="1" si="25"/>
        <v>1.0799999999999998</v>
      </c>
      <c r="F80" s="7">
        <f t="shared" ca="1" si="25"/>
        <v>130.23999999999998</v>
      </c>
      <c r="G80">
        <f>'Monthly Data'!DJ80</f>
        <v>31</v>
      </c>
      <c r="H80">
        <f>'Monthly Data'!DM80</f>
        <v>0</v>
      </c>
      <c r="I80">
        <f>'Monthly Data'!DG80</f>
        <v>0</v>
      </c>
      <c r="J80">
        <f>'Monthly Data'!CR80</f>
        <v>79</v>
      </c>
      <c r="L80" s="6">
        <f t="shared" si="17"/>
        <v>283648.86219264602</v>
      </c>
      <c r="M80" s="6">
        <f t="shared" ca="1" si="18"/>
        <v>1150.0379857799314</v>
      </c>
      <c r="N80" s="6">
        <f t="shared" ca="1" si="19"/>
        <v>398995.38817302545</v>
      </c>
      <c r="O80" s="6">
        <f t="shared" si="20"/>
        <v>2744069.0923123308</v>
      </c>
      <c r="P80" s="6">
        <f t="shared" si="21"/>
        <v>0</v>
      </c>
      <c r="Q80" s="6">
        <f t="shared" si="22"/>
        <v>0</v>
      </c>
      <c r="R80" s="6">
        <f t="shared" si="23"/>
        <v>-113049.45351768896</v>
      </c>
      <c r="S80" s="6">
        <f t="shared" ca="1" si="24"/>
        <v>3314813.9271460935</v>
      </c>
    </row>
    <row r="81" spans="1:19" x14ac:dyDescent="0.25">
      <c r="A81" s="208">
        <v>43678</v>
      </c>
      <c r="B81">
        <f t="shared" si="14"/>
        <v>8</v>
      </c>
      <c r="C81">
        <f t="shared" si="15"/>
        <v>2019</v>
      </c>
      <c r="D81" s="6">
        <f>'Monthly Data'!AM81</f>
        <v>3362022.5115871271</v>
      </c>
      <c r="E81" s="7">
        <f t="shared" ca="1" si="25"/>
        <v>2.57</v>
      </c>
      <c r="F81" s="7">
        <f t="shared" ca="1" si="25"/>
        <v>101.20500000000001</v>
      </c>
      <c r="G81">
        <f>'Monthly Data'!DJ81</f>
        <v>31</v>
      </c>
      <c r="H81">
        <f>'Monthly Data'!DM81</f>
        <v>0</v>
      </c>
      <c r="I81">
        <f>'Monthly Data'!DG81</f>
        <v>0</v>
      </c>
      <c r="J81">
        <f>'Monthly Data'!CR81</f>
        <v>80</v>
      </c>
      <c r="L81" s="6">
        <f t="shared" si="17"/>
        <v>283648.86219264602</v>
      </c>
      <c r="M81" s="6">
        <f t="shared" ca="1" si="18"/>
        <v>2736.6644661615032</v>
      </c>
      <c r="N81" s="6">
        <f t="shared" ca="1" si="19"/>
        <v>310045.51796722243</v>
      </c>
      <c r="O81" s="6">
        <f t="shared" si="20"/>
        <v>2744069.0923123308</v>
      </c>
      <c r="P81" s="6">
        <f t="shared" si="21"/>
        <v>0</v>
      </c>
      <c r="Q81" s="6">
        <f t="shared" si="22"/>
        <v>0</v>
      </c>
      <c r="R81" s="6">
        <f t="shared" si="23"/>
        <v>-114480.4592584192</v>
      </c>
      <c r="S81" s="6">
        <f t="shared" ca="1" si="24"/>
        <v>3226019.6776799415</v>
      </c>
    </row>
    <row r="82" spans="1:19" x14ac:dyDescent="0.25">
      <c r="A82" s="208">
        <v>43709</v>
      </c>
      <c r="B82">
        <f t="shared" si="14"/>
        <v>9</v>
      </c>
      <c r="C82">
        <f t="shared" si="15"/>
        <v>2019</v>
      </c>
      <c r="D82" s="6">
        <f>'Monthly Data'!AM82</f>
        <v>2838141.891587127</v>
      </c>
      <c r="E82" s="7">
        <f t="shared" ca="1" si="25"/>
        <v>56.61999999999999</v>
      </c>
      <c r="F82" s="7">
        <f t="shared" ca="1" si="25"/>
        <v>20.560000000000002</v>
      </c>
      <c r="G82">
        <f>'Monthly Data'!DJ82</f>
        <v>30</v>
      </c>
      <c r="H82">
        <f>'Monthly Data'!DM82</f>
        <v>0</v>
      </c>
      <c r="I82">
        <f>'Monthly Data'!DG82</f>
        <v>0</v>
      </c>
      <c r="J82">
        <f>'Monthly Data'!CR82</f>
        <v>81</v>
      </c>
      <c r="L82" s="6">
        <f t="shared" si="17"/>
        <v>283648.86219264602</v>
      </c>
      <c r="M82" s="6">
        <f t="shared" ca="1" si="18"/>
        <v>60291.80625449973</v>
      </c>
      <c r="N82" s="6">
        <f t="shared" ca="1" si="19"/>
        <v>62986.372702989909</v>
      </c>
      <c r="O82" s="6">
        <f t="shared" si="20"/>
        <v>2655550.7344958037</v>
      </c>
      <c r="P82" s="6">
        <f t="shared" si="21"/>
        <v>0</v>
      </c>
      <c r="Q82" s="6">
        <f t="shared" si="22"/>
        <v>0</v>
      </c>
      <c r="R82" s="6">
        <f t="shared" si="23"/>
        <v>-115911.46499914944</v>
      </c>
      <c r="S82" s="6">
        <f t="shared" ca="1" si="24"/>
        <v>2946566.3106467896</v>
      </c>
    </row>
    <row r="83" spans="1:19" x14ac:dyDescent="0.25">
      <c r="A83" s="208">
        <v>43739</v>
      </c>
      <c r="B83">
        <f t="shared" si="14"/>
        <v>10</v>
      </c>
      <c r="C83">
        <f t="shared" si="15"/>
        <v>2019</v>
      </c>
      <c r="D83" s="6">
        <f>'Monthly Data'!AM83</f>
        <v>3225782.5115871262</v>
      </c>
      <c r="E83" s="7">
        <f t="shared" ca="1" si="25"/>
        <v>272.00200000000001</v>
      </c>
      <c r="F83" s="7">
        <f t="shared" ca="1" si="25"/>
        <v>1.4</v>
      </c>
      <c r="G83">
        <f>'Monthly Data'!DJ83</f>
        <v>31</v>
      </c>
      <c r="H83">
        <f>'Monthly Data'!DM83</f>
        <v>0</v>
      </c>
      <c r="I83">
        <f>'Monthly Data'!DG83</f>
        <v>0</v>
      </c>
      <c r="J83">
        <f>'Monthly Data'!CR83</f>
        <v>82</v>
      </c>
      <c r="L83" s="6">
        <f t="shared" si="17"/>
        <v>283648.86219264602</v>
      </c>
      <c r="M83" s="6">
        <f t="shared" ca="1" si="18"/>
        <v>289641.32611862308</v>
      </c>
      <c r="N83" s="6">
        <f t="shared" ca="1" si="19"/>
        <v>4288.9553396977553</v>
      </c>
      <c r="O83" s="6">
        <f t="shared" si="20"/>
        <v>2744069.0923123308</v>
      </c>
      <c r="P83" s="6">
        <f t="shared" si="21"/>
        <v>0</v>
      </c>
      <c r="Q83" s="6">
        <f t="shared" si="22"/>
        <v>0</v>
      </c>
      <c r="R83" s="6">
        <f t="shared" si="23"/>
        <v>-117342.47073987967</v>
      </c>
      <c r="S83" s="6">
        <f t="shared" ca="1" si="24"/>
        <v>3204305.7652234179</v>
      </c>
    </row>
    <row r="84" spans="1:19" x14ac:dyDescent="0.25">
      <c r="A84" s="208">
        <v>43770</v>
      </c>
      <c r="B84">
        <f t="shared" si="14"/>
        <v>11</v>
      </c>
      <c r="C84">
        <f t="shared" si="15"/>
        <v>2019</v>
      </c>
      <c r="D84" s="6">
        <f>'Monthly Data'!AM84</f>
        <v>3412825.1215871274</v>
      </c>
      <c r="E84" s="7">
        <f t="shared" ca="1" si="25"/>
        <v>539.76</v>
      </c>
      <c r="F84" s="7">
        <f t="shared" ca="1" si="25"/>
        <v>0</v>
      </c>
      <c r="G84">
        <f>'Monthly Data'!DJ84</f>
        <v>30</v>
      </c>
      <c r="H84">
        <f>'Monthly Data'!DM84</f>
        <v>0</v>
      </c>
      <c r="I84">
        <f>'Monthly Data'!DG84</f>
        <v>0</v>
      </c>
      <c r="J84">
        <f>'Monthly Data'!CR84</f>
        <v>83</v>
      </c>
      <c r="L84" s="6">
        <f t="shared" si="17"/>
        <v>283648.86219264602</v>
      </c>
      <c r="M84" s="6">
        <f t="shared" ca="1" si="18"/>
        <v>574763.42889312573</v>
      </c>
      <c r="N84" s="6">
        <f t="shared" ca="1" si="19"/>
        <v>0</v>
      </c>
      <c r="O84" s="6">
        <f t="shared" si="20"/>
        <v>2655550.7344958037</v>
      </c>
      <c r="P84" s="6">
        <f t="shared" si="21"/>
        <v>0</v>
      </c>
      <c r="Q84" s="6">
        <f t="shared" si="22"/>
        <v>0</v>
      </c>
      <c r="R84" s="6">
        <f t="shared" si="23"/>
        <v>-118773.47648060991</v>
      </c>
      <c r="S84" s="6">
        <f t="shared" ca="1" si="24"/>
        <v>3395189.5491009657</v>
      </c>
    </row>
    <row r="85" spans="1:19" x14ac:dyDescent="0.25">
      <c r="A85" s="208">
        <v>43800</v>
      </c>
      <c r="B85">
        <f t="shared" si="14"/>
        <v>12</v>
      </c>
      <c r="C85">
        <f t="shared" si="15"/>
        <v>2019</v>
      </c>
      <c r="D85" s="6">
        <f>'Monthly Data'!AM85</f>
        <v>3755159.5515871271</v>
      </c>
      <c r="E85" s="7">
        <f t="shared" ca="1" si="25"/>
        <v>820.75</v>
      </c>
      <c r="F85" s="7">
        <f t="shared" ca="1" si="25"/>
        <v>0</v>
      </c>
      <c r="G85">
        <f>'Monthly Data'!DJ85</f>
        <v>31</v>
      </c>
      <c r="H85">
        <f>'Monthly Data'!DM85</f>
        <v>0</v>
      </c>
      <c r="I85">
        <f>'Monthly Data'!DG85</f>
        <v>0</v>
      </c>
      <c r="J85">
        <f>'Monthly Data'!CR85</f>
        <v>84</v>
      </c>
      <c r="L85" s="6">
        <f t="shared" si="17"/>
        <v>283648.86219264602</v>
      </c>
      <c r="M85" s="6">
        <f t="shared" ca="1" si="18"/>
        <v>873975.62669340626</v>
      </c>
      <c r="N85" s="6">
        <f t="shared" ca="1" si="19"/>
        <v>0</v>
      </c>
      <c r="O85" s="6">
        <f t="shared" si="20"/>
        <v>2744069.0923123308</v>
      </c>
      <c r="P85" s="6">
        <f t="shared" si="21"/>
        <v>0</v>
      </c>
      <c r="Q85" s="6">
        <f t="shared" si="22"/>
        <v>0</v>
      </c>
      <c r="R85" s="6">
        <f t="shared" si="23"/>
        <v>-120204.48222134015</v>
      </c>
      <c r="S85" s="6">
        <f t="shared" ca="1" si="24"/>
        <v>3781489.0989770428</v>
      </c>
    </row>
    <row r="86" spans="1:19" x14ac:dyDescent="0.25">
      <c r="A86" s="208">
        <v>43831</v>
      </c>
      <c r="B86">
        <f t="shared" si="14"/>
        <v>1</v>
      </c>
      <c r="C86">
        <f t="shared" si="15"/>
        <v>2020</v>
      </c>
      <c r="D86" s="6">
        <f>'Monthly Data'!AM86</f>
        <v>3720614.2163237692</v>
      </c>
      <c r="E86" s="7">
        <f t="shared" ca="1" si="25"/>
        <v>915.08000000000015</v>
      </c>
      <c r="F86" s="7">
        <f t="shared" ca="1" si="25"/>
        <v>0</v>
      </c>
      <c r="G86">
        <f>'Monthly Data'!DJ86</f>
        <v>31</v>
      </c>
      <c r="H86">
        <f>'Monthly Data'!DM86</f>
        <v>0</v>
      </c>
      <c r="I86">
        <f>'Monthly Data'!DG86</f>
        <v>0</v>
      </c>
      <c r="J86">
        <f>'Monthly Data'!CR86</f>
        <v>85</v>
      </c>
      <c r="L86" s="6">
        <f t="shared" si="17"/>
        <v>283648.86219264602</v>
      </c>
      <c r="M86" s="6">
        <f t="shared" ca="1" si="18"/>
        <v>974422.92595138878</v>
      </c>
      <c r="N86" s="6">
        <f t="shared" ca="1" si="19"/>
        <v>0</v>
      </c>
      <c r="O86" s="6">
        <f t="shared" si="20"/>
        <v>2744069.0923123308</v>
      </c>
      <c r="P86" s="6">
        <f t="shared" si="21"/>
        <v>0</v>
      </c>
      <c r="Q86" s="6">
        <f t="shared" si="22"/>
        <v>0</v>
      </c>
      <c r="R86" s="6">
        <f t="shared" si="23"/>
        <v>-121635.4879620704</v>
      </c>
      <c r="S86" s="6">
        <f t="shared" ca="1" si="24"/>
        <v>3880505.3924942953</v>
      </c>
    </row>
    <row r="87" spans="1:19" x14ac:dyDescent="0.25">
      <c r="A87" s="208">
        <v>43862</v>
      </c>
      <c r="B87">
        <f t="shared" si="14"/>
        <v>2</v>
      </c>
      <c r="C87">
        <f t="shared" si="15"/>
        <v>2020</v>
      </c>
      <c r="D87" s="6">
        <f>'Monthly Data'!AM87</f>
        <v>3388341.4263237687</v>
      </c>
      <c r="E87" s="7">
        <f t="shared" ca="1" si="25"/>
        <v>835.30999999999983</v>
      </c>
      <c r="F87" s="7">
        <f t="shared" ca="1" si="25"/>
        <v>0</v>
      </c>
      <c r="G87">
        <f>'Monthly Data'!DJ87</f>
        <v>29</v>
      </c>
      <c r="H87">
        <f>'Monthly Data'!DM87</f>
        <v>0</v>
      </c>
      <c r="I87">
        <f>'Monthly Data'!DG87</f>
        <v>0</v>
      </c>
      <c r="J87">
        <f>'Monthly Data'!CR87</f>
        <v>86</v>
      </c>
      <c r="L87" s="6">
        <f t="shared" si="17"/>
        <v>283648.86219264602</v>
      </c>
      <c r="M87" s="6">
        <f t="shared" ca="1" si="18"/>
        <v>889479.84250169853</v>
      </c>
      <c r="N87" s="6">
        <f t="shared" ca="1" si="19"/>
        <v>0</v>
      </c>
      <c r="O87" s="6">
        <f t="shared" si="20"/>
        <v>2567032.376679277</v>
      </c>
      <c r="P87" s="6">
        <f t="shared" si="21"/>
        <v>0</v>
      </c>
      <c r="Q87" s="6">
        <f t="shared" si="22"/>
        <v>0</v>
      </c>
      <c r="R87" s="6">
        <f t="shared" si="23"/>
        <v>-123066.49370280064</v>
      </c>
      <c r="S87" s="6">
        <f t="shared" ca="1" si="24"/>
        <v>3617094.5876708212</v>
      </c>
    </row>
    <row r="88" spans="1:19" x14ac:dyDescent="0.25">
      <c r="A88" s="208">
        <v>43891</v>
      </c>
      <c r="B88">
        <f t="shared" si="14"/>
        <v>3</v>
      </c>
      <c r="C88">
        <f t="shared" si="15"/>
        <v>2020</v>
      </c>
      <c r="D88" s="6">
        <f>'Monthly Data'!AM88</f>
        <v>3240503.2163237683</v>
      </c>
      <c r="E88" s="7">
        <f t="shared" ca="1" si="25"/>
        <v>598.6</v>
      </c>
      <c r="F88" s="7">
        <f t="shared" ca="1" si="25"/>
        <v>0</v>
      </c>
      <c r="G88">
        <f>'Monthly Data'!DJ88</f>
        <v>31</v>
      </c>
      <c r="H88">
        <f>'Monthly Data'!DM88</f>
        <v>0.5</v>
      </c>
      <c r="I88">
        <f>'Monthly Data'!DG88</f>
        <v>1</v>
      </c>
      <c r="J88">
        <f>'Monthly Data'!CR88</f>
        <v>87</v>
      </c>
      <c r="L88" s="6">
        <f t="shared" si="17"/>
        <v>283648.86219264602</v>
      </c>
      <c r="M88" s="6">
        <f t="shared" ca="1" si="18"/>
        <v>637419.20211839536</v>
      </c>
      <c r="N88" s="6">
        <f t="shared" ca="1" si="19"/>
        <v>0</v>
      </c>
      <c r="O88" s="6">
        <f t="shared" si="20"/>
        <v>2744069.0923123308</v>
      </c>
      <c r="P88" s="6">
        <f t="shared" si="21"/>
        <v>-237224.23786777249</v>
      </c>
      <c r="Q88" s="6">
        <f t="shared" si="22"/>
        <v>-75302.614149432993</v>
      </c>
      <c r="R88" s="6">
        <f t="shared" si="23"/>
        <v>-124497.49944353088</v>
      </c>
      <c r="S88" s="6">
        <f t="shared" ca="1" si="24"/>
        <v>3228112.8051626356</v>
      </c>
    </row>
    <row r="89" spans="1:19" x14ac:dyDescent="0.25">
      <c r="A89" s="208">
        <v>43922</v>
      </c>
      <c r="B89">
        <f t="shared" si="14"/>
        <v>4</v>
      </c>
      <c r="C89">
        <f t="shared" si="15"/>
        <v>2020</v>
      </c>
      <c r="D89" s="6">
        <f>'Monthly Data'!AM89</f>
        <v>2699261.5163237681</v>
      </c>
      <c r="E89" s="7">
        <f t="shared" ca="1" si="25"/>
        <v>372.89</v>
      </c>
      <c r="F89" s="7">
        <f t="shared" ca="1" si="25"/>
        <v>0</v>
      </c>
      <c r="G89">
        <f>'Monthly Data'!DJ89</f>
        <v>30</v>
      </c>
      <c r="H89">
        <f>'Monthly Data'!DM89</f>
        <v>1</v>
      </c>
      <c r="I89">
        <f>'Monthly Data'!DG89</f>
        <v>1</v>
      </c>
      <c r="J89">
        <f>'Monthly Data'!CR89</f>
        <v>88</v>
      </c>
      <c r="L89" s="6">
        <f t="shared" si="17"/>
        <v>283648.86219264602</v>
      </c>
      <c r="M89" s="6">
        <f t="shared" ca="1" si="18"/>
        <v>397071.91159025801</v>
      </c>
      <c r="N89" s="6">
        <f t="shared" ca="1" si="19"/>
        <v>0</v>
      </c>
      <c r="O89" s="6">
        <f t="shared" si="20"/>
        <v>2655550.7344958037</v>
      </c>
      <c r="P89" s="6">
        <f t="shared" si="21"/>
        <v>-474448.47573554498</v>
      </c>
      <c r="Q89" s="6">
        <f t="shared" si="22"/>
        <v>-75302.614149432993</v>
      </c>
      <c r="R89" s="6">
        <f t="shared" si="23"/>
        <v>-125928.50518426111</v>
      </c>
      <c r="S89" s="6">
        <f t="shared" ca="1" si="24"/>
        <v>2660591.9132094686</v>
      </c>
    </row>
    <row r="90" spans="1:19" x14ac:dyDescent="0.25">
      <c r="A90" s="208">
        <v>43952</v>
      </c>
      <c r="B90">
        <f t="shared" si="14"/>
        <v>5</v>
      </c>
      <c r="C90">
        <f t="shared" si="15"/>
        <v>2020</v>
      </c>
      <c r="D90" s="6">
        <f>'Monthly Data'!AM90</f>
        <v>2595417.0363237686</v>
      </c>
      <c r="E90" s="7">
        <f t="shared" ca="1" si="25"/>
        <v>124.32399999999998</v>
      </c>
      <c r="F90" s="7">
        <f t="shared" ca="1" si="25"/>
        <v>16.880000000000003</v>
      </c>
      <c r="G90">
        <f>'Monthly Data'!DJ90</f>
        <v>31</v>
      </c>
      <c r="H90">
        <f>'Monthly Data'!DM90</f>
        <v>1</v>
      </c>
      <c r="I90">
        <f>'Monthly Data'!DG90</f>
        <v>1</v>
      </c>
      <c r="J90">
        <f>'Monthly Data'!CR90</f>
        <v>89</v>
      </c>
      <c r="L90" s="6">
        <f t="shared" si="17"/>
        <v>283648.86219264602</v>
      </c>
      <c r="M90" s="6">
        <f t="shared" ca="1" si="18"/>
        <v>132386.40976305943</v>
      </c>
      <c r="N90" s="6">
        <f t="shared" ca="1" si="19"/>
        <v>51712.54723864152</v>
      </c>
      <c r="O90" s="6">
        <f t="shared" si="20"/>
        <v>2744069.0923123308</v>
      </c>
      <c r="P90" s="6">
        <f t="shared" si="21"/>
        <v>-474448.47573554498</v>
      </c>
      <c r="Q90" s="6">
        <f t="shared" si="22"/>
        <v>-75302.614149432993</v>
      </c>
      <c r="R90" s="6">
        <f t="shared" si="23"/>
        <v>-127359.51092499135</v>
      </c>
      <c r="S90" s="6">
        <f t="shared" ca="1" si="24"/>
        <v>2534706.3106967085</v>
      </c>
    </row>
    <row r="91" spans="1:19" x14ac:dyDescent="0.25">
      <c r="A91" s="208">
        <v>43983</v>
      </c>
      <c r="B91">
        <f t="shared" si="14"/>
        <v>6</v>
      </c>
      <c r="C91">
        <f t="shared" si="15"/>
        <v>2020</v>
      </c>
      <c r="D91" s="6">
        <f>'Monthly Data'!AM91</f>
        <v>2652884.2163237683</v>
      </c>
      <c r="E91" s="7">
        <f t="shared" ca="1" si="25"/>
        <v>10.96</v>
      </c>
      <c r="F91" s="7">
        <f t="shared" ca="1" si="25"/>
        <v>69.847999999999999</v>
      </c>
      <c r="G91">
        <f>'Monthly Data'!DJ91</f>
        <v>30</v>
      </c>
      <c r="H91">
        <f>'Monthly Data'!DM91</f>
        <v>0.5</v>
      </c>
      <c r="I91">
        <f>'Monthly Data'!DG91</f>
        <v>0</v>
      </c>
      <c r="J91">
        <f>'Monthly Data'!CR91</f>
        <v>90</v>
      </c>
      <c r="L91" s="6">
        <f t="shared" si="17"/>
        <v>283648.86219264602</v>
      </c>
      <c r="M91" s="6">
        <f t="shared" ca="1" si="18"/>
        <v>11670.75585569264</v>
      </c>
      <c r="N91" s="6">
        <f t="shared" ca="1" si="19"/>
        <v>213982.10897657776</v>
      </c>
      <c r="O91" s="6">
        <f t="shared" si="20"/>
        <v>2655550.7344958037</v>
      </c>
      <c r="P91" s="6">
        <f t="shared" si="21"/>
        <v>-237224.23786777249</v>
      </c>
      <c r="Q91" s="6">
        <f t="shared" si="22"/>
        <v>0</v>
      </c>
      <c r="R91" s="6">
        <f t="shared" si="23"/>
        <v>-128790.51666572159</v>
      </c>
      <c r="S91" s="6">
        <f t="shared" ca="1" si="24"/>
        <v>2798837.7069872259</v>
      </c>
    </row>
    <row r="92" spans="1:19" x14ac:dyDescent="0.25">
      <c r="A92" s="208">
        <v>44013</v>
      </c>
      <c r="B92">
        <f t="shared" si="14"/>
        <v>7</v>
      </c>
      <c r="C92">
        <f t="shared" si="15"/>
        <v>2020</v>
      </c>
      <c r="D92" s="6">
        <f>'Monthly Data'!AM92</f>
        <v>3117374.3163237688</v>
      </c>
      <c r="E92" s="7">
        <f t="shared" ca="1" si="25"/>
        <v>1.0799999999999998</v>
      </c>
      <c r="F92" s="7">
        <f t="shared" ca="1" si="25"/>
        <v>130.23999999999998</v>
      </c>
      <c r="G92">
        <f>'Monthly Data'!DJ92</f>
        <v>31</v>
      </c>
      <c r="H92">
        <f>'Monthly Data'!DM92</f>
        <v>0.5</v>
      </c>
      <c r="I92">
        <f>'Monthly Data'!DG92</f>
        <v>0</v>
      </c>
      <c r="J92">
        <f>'Monthly Data'!CR92</f>
        <v>91</v>
      </c>
      <c r="L92" s="6">
        <f t="shared" si="17"/>
        <v>283648.86219264602</v>
      </c>
      <c r="M92" s="6">
        <f t="shared" ca="1" si="18"/>
        <v>1150.0379857799314</v>
      </c>
      <c r="N92" s="6">
        <f t="shared" ca="1" si="19"/>
        <v>398995.38817302545</v>
      </c>
      <c r="O92" s="6">
        <f t="shared" si="20"/>
        <v>2744069.0923123308</v>
      </c>
      <c r="P92" s="6">
        <f t="shared" si="21"/>
        <v>-237224.23786777249</v>
      </c>
      <c r="Q92" s="6">
        <f t="shared" si="22"/>
        <v>0</v>
      </c>
      <c r="R92" s="6">
        <f t="shared" si="23"/>
        <v>-130221.52240645184</v>
      </c>
      <c r="S92" s="6">
        <f t="shared" ca="1" si="24"/>
        <v>3060417.6203895579</v>
      </c>
    </row>
    <row r="93" spans="1:19" x14ac:dyDescent="0.25">
      <c r="A93" s="208">
        <v>44044</v>
      </c>
      <c r="B93">
        <f t="shared" si="14"/>
        <v>8</v>
      </c>
      <c r="C93">
        <f t="shared" si="15"/>
        <v>2020</v>
      </c>
      <c r="D93" s="6">
        <f>'Monthly Data'!AM93</f>
        <v>3082178.4663237678</v>
      </c>
      <c r="E93" s="7">
        <f t="shared" ca="1" si="25"/>
        <v>2.57</v>
      </c>
      <c r="F93" s="7">
        <f t="shared" ca="1" si="25"/>
        <v>101.20500000000001</v>
      </c>
      <c r="G93">
        <f>'Monthly Data'!DJ93</f>
        <v>31</v>
      </c>
      <c r="H93">
        <f>'Monthly Data'!DM93</f>
        <v>0.5</v>
      </c>
      <c r="I93">
        <f>'Monthly Data'!DG93</f>
        <v>0</v>
      </c>
      <c r="J93">
        <f>'Monthly Data'!CR93</f>
        <v>92</v>
      </c>
      <c r="L93" s="6">
        <f t="shared" si="17"/>
        <v>283648.86219264602</v>
      </c>
      <c r="M93" s="6">
        <f t="shared" ca="1" si="18"/>
        <v>2736.6644661615032</v>
      </c>
      <c r="N93" s="6">
        <f t="shared" ca="1" si="19"/>
        <v>310045.51796722243</v>
      </c>
      <c r="O93" s="6">
        <f t="shared" si="20"/>
        <v>2744069.0923123308</v>
      </c>
      <c r="P93" s="6">
        <f t="shared" si="21"/>
        <v>-237224.23786777249</v>
      </c>
      <c r="Q93" s="6">
        <f t="shared" si="22"/>
        <v>0</v>
      </c>
      <c r="R93" s="6">
        <f t="shared" si="23"/>
        <v>-131652.52814718208</v>
      </c>
      <c r="S93" s="6">
        <f t="shared" ca="1" si="24"/>
        <v>2971623.370923406</v>
      </c>
    </row>
    <row r="94" spans="1:19" x14ac:dyDescent="0.25">
      <c r="A94" s="208">
        <v>44075</v>
      </c>
      <c r="B94">
        <f t="shared" si="14"/>
        <v>9</v>
      </c>
      <c r="C94">
        <f t="shared" si="15"/>
        <v>2020</v>
      </c>
      <c r="D94" s="6">
        <f>'Monthly Data'!AM94</f>
        <v>2733484.0163237685</v>
      </c>
      <c r="E94" s="7">
        <f t="shared" ref="E94:F113" ca="1" si="26">E82</f>
        <v>56.61999999999999</v>
      </c>
      <c r="F94" s="7">
        <f t="shared" ca="1" si="26"/>
        <v>20.560000000000002</v>
      </c>
      <c r="G94">
        <f>'Monthly Data'!DJ94</f>
        <v>30</v>
      </c>
      <c r="H94">
        <f>'Monthly Data'!DM94</f>
        <v>0.5</v>
      </c>
      <c r="I94">
        <f>'Monthly Data'!DG94</f>
        <v>0</v>
      </c>
      <c r="J94">
        <f>'Monthly Data'!CR94</f>
        <v>93</v>
      </c>
      <c r="L94" s="6">
        <f t="shared" si="17"/>
        <v>283648.86219264602</v>
      </c>
      <c r="M94" s="6">
        <f t="shared" ca="1" si="18"/>
        <v>60291.80625449973</v>
      </c>
      <c r="N94" s="6">
        <f t="shared" ca="1" si="19"/>
        <v>62986.372702989909</v>
      </c>
      <c r="O94" s="6">
        <f t="shared" si="20"/>
        <v>2655550.7344958037</v>
      </c>
      <c r="P94" s="6">
        <f t="shared" si="21"/>
        <v>-237224.23786777249</v>
      </c>
      <c r="Q94" s="6">
        <f t="shared" si="22"/>
        <v>0</v>
      </c>
      <c r="R94" s="6">
        <f t="shared" si="23"/>
        <v>-133083.53388791232</v>
      </c>
      <c r="S94" s="6">
        <f t="shared" ca="1" si="24"/>
        <v>2692170.0038902541</v>
      </c>
    </row>
    <row r="95" spans="1:19" x14ac:dyDescent="0.25">
      <c r="A95" s="208">
        <v>44105</v>
      </c>
      <c r="B95">
        <f t="shared" si="14"/>
        <v>10</v>
      </c>
      <c r="C95">
        <f t="shared" si="15"/>
        <v>2020</v>
      </c>
      <c r="D95" s="6">
        <f>'Monthly Data'!AM95</f>
        <v>3016723.0963237681</v>
      </c>
      <c r="E95" s="7">
        <f t="shared" ca="1" si="26"/>
        <v>272.00200000000001</v>
      </c>
      <c r="F95" s="7">
        <f t="shared" ca="1" si="26"/>
        <v>1.4</v>
      </c>
      <c r="G95">
        <f>'Monthly Data'!DJ95</f>
        <v>31</v>
      </c>
      <c r="H95">
        <f>'Monthly Data'!DM95</f>
        <v>0.5</v>
      </c>
      <c r="I95">
        <f>'Monthly Data'!DG95</f>
        <v>0</v>
      </c>
      <c r="J95">
        <f>'Monthly Data'!CR95</f>
        <v>94</v>
      </c>
      <c r="L95" s="6">
        <f t="shared" si="17"/>
        <v>283648.86219264602</v>
      </c>
      <c r="M95" s="6">
        <f t="shared" ca="1" si="18"/>
        <v>289641.32611862308</v>
      </c>
      <c r="N95" s="6">
        <f t="shared" ca="1" si="19"/>
        <v>4288.9553396977553</v>
      </c>
      <c r="O95" s="6">
        <f t="shared" si="20"/>
        <v>2744069.0923123308</v>
      </c>
      <c r="P95" s="6">
        <f t="shared" si="21"/>
        <v>-237224.23786777249</v>
      </c>
      <c r="Q95" s="6">
        <f t="shared" si="22"/>
        <v>0</v>
      </c>
      <c r="R95" s="6">
        <f t="shared" si="23"/>
        <v>-134514.53962864255</v>
      </c>
      <c r="S95" s="6">
        <f t="shared" ca="1" si="24"/>
        <v>2949909.4584668824</v>
      </c>
    </row>
    <row r="96" spans="1:19" x14ac:dyDescent="0.25">
      <c r="A96" s="208">
        <v>44136</v>
      </c>
      <c r="B96">
        <f t="shared" si="14"/>
        <v>11</v>
      </c>
      <c r="C96">
        <f t="shared" si="15"/>
        <v>2020</v>
      </c>
      <c r="D96" s="6">
        <f>'Monthly Data'!AM96</f>
        <v>3138834.2963237683</v>
      </c>
      <c r="E96" s="7">
        <f t="shared" ca="1" si="26"/>
        <v>539.76</v>
      </c>
      <c r="F96" s="7">
        <f t="shared" ca="1" si="26"/>
        <v>0</v>
      </c>
      <c r="G96">
        <f>'Monthly Data'!DJ96</f>
        <v>30</v>
      </c>
      <c r="H96">
        <f>'Monthly Data'!DM96</f>
        <v>0.5</v>
      </c>
      <c r="I96">
        <f>'Monthly Data'!DG96</f>
        <v>0</v>
      </c>
      <c r="J96">
        <f>'Monthly Data'!CR96</f>
        <v>95</v>
      </c>
      <c r="L96" s="6">
        <f t="shared" si="17"/>
        <v>283648.86219264602</v>
      </c>
      <c r="M96" s="6">
        <f t="shared" ca="1" si="18"/>
        <v>574763.42889312573</v>
      </c>
      <c r="N96" s="6">
        <f t="shared" ca="1" si="19"/>
        <v>0</v>
      </c>
      <c r="O96" s="6">
        <f t="shared" si="20"/>
        <v>2655550.7344958037</v>
      </c>
      <c r="P96" s="6">
        <f t="shared" si="21"/>
        <v>-237224.23786777249</v>
      </c>
      <c r="Q96" s="6">
        <f t="shared" si="22"/>
        <v>0</v>
      </c>
      <c r="R96" s="6">
        <f t="shared" si="23"/>
        <v>-135945.54536937279</v>
      </c>
      <c r="S96" s="6">
        <f t="shared" ca="1" si="24"/>
        <v>3140793.2423444302</v>
      </c>
    </row>
    <row r="97" spans="1:19" x14ac:dyDescent="0.25">
      <c r="A97" s="208">
        <v>44166</v>
      </c>
      <c r="B97">
        <f t="shared" si="14"/>
        <v>12</v>
      </c>
      <c r="C97">
        <f t="shared" si="15"/>
        <v>2020</v>
      </c>
      <c r="D97" s="6">
        <f>'Monthly Data'!AM97</f>
        <v>3434251.6663237684</v>
      </c>
      <c r="E97" s="7">
        <f t="shared" ca="1" si="26"/>
        <v>820.75</v>
      </c>
      <c r="F97" s="7">
        <f t="shared" ca="1" si="26"/>
        <v>0</v>
      </c>
      <c r="G97">
        <f>'Monthly Data'!DJ97</f>
        <v>31</v>
      </c>
      <c r="H97">
        <f>'Monthly Data'!DM97</f>
        <v>0.5</v>
      </c>
      <c r="I97">
        <f>'Monthly Data'!DG97</f>
        <v>0</v>
      </c>
      <c r="J97">
        <f>'Monthly Data'!CR97</f>
        <v>96</v>
      </c>
      <c r="L97" s="6">
        <f t="shared" si="17"/>
        <v>283648.86219264602</v>
      </c>
      <c r="M97" s="6">
        <f t="shared" ca="1" si="18"/>
        <v>873975.62669340626</v>
      </c>
      <c r="N97" s="6">
        <f t="shared" ca="1" si="19"/>
        <v>0</v>
      </c>
      <c r="O97" s="6">
        <f t="shared" si="20"/>
        <v>2744069.0923123308</v>
      </c>
      <c r="P97" s="6">
        <f t="shared" si="21"/>
        <v>-237224.23786777249</v>
      </c>
      <c r="Q97" s="6">
        <f t="shared" si="22"/>
        <v>0</v>
      </c>
      <c r="R97" s="6">
        <f t="shared" si="23"/>
        <v>-137376.55111010303</v>
      </c>
      <c r="S97" s="6">
        <f t="shared" ca="1" si="24"/>
        <v>3527092.7922205077</v>
      </c>
    </row>
    <row r="98" spans="1:19" x14ac:dyDescent="0.25">
      <c r="A98" s="208">
        <v>44197</v>
      </c>
      <c r="B98">
        <f t="shared" si="14"/>
        <v>1</v>
      </c>
      <c r="C98">
        <f t="shared" si="15"/>
        <v>2021</v>
      </c>
      <c r="D98" s="6">
        <f>'Monthly Data'!AM98</f>
        <v>3410613.7552313241</v>
      </c>
      <c r="E98" s="7">
        <f t="shared" ca="1" si="26"/>
        <v>915.08000000000015</v>
      </c>
      <c r="F98" s="7">
        <f t="shared" ca="1" si="26"/>
        <v>0</v>
      </c>
      <c r="G98">
        <f>'Monthly Data'!DJ98</f>
        <v>31</v>
      </c>
      <c r="H98">
        <f>'Monthly Data'!DM98</f>
        <v>0.5</v>
      </c>
      <c r="I98">
        <f>'Monthly Data'!DG98</f>
        <v>0</v>
      </c>
      <c r="J98">
        <f>'Monthly Data'!CR98</f>
        <v>97</v>
      </c>
      <c r="L98" s="6">
        <f t="shared" ref="L98:L129" si="27">$V$9</f>
        <v>283648.86219264602</v>
      </c>
      <c r="M98" s="6">
        <f t="shared" ca="1" si="18"/>
        <v>974422.92595138878</v>
      </c>
      <c r="N98" s="6">
        <f t="shared" ca="1" si="19"/>
        <v>0</v>
      </c>
      <c r="O98" s="6">
        <f t="shared" si="20"/>
        <v>2744069.0923123308</v>
      </c>
      <c r="P98" s="6">
        <f t="shared" si="21"/>
        <v>-237224.23786777249</v>
      </c>
      <c r="Q98" s="6">
        <f t="shared" si="22"/>
        <v>0</v>
      </c>
      <c r="R98" s="6">
        <f t="shared" si="23"/>
        <v>-138807.55685083327</v>
      </c>
      <c r="S98" s="6">
        <f t="shared" ca="1" si="24"/>
        <v>3626109.0857377597</v>
      </c>
    </row>
    <row r="99" spans="1:19" x14ac:dyDescent="0.25">
      <c r="A99" s="208">
        <v>44228</v>
      </c>
      <c r="B99">
        <f t="shared" si="14"/>
        <v>2</v>
      </c>
      <c r="C99">
        <f t="shared" si="15"/>
        <v>2021</v>
      </c>
      <c r="D99" s="6">
        <f>'Monthly Data'!AM99</f>
        <v>3330519.8152313237</v>
      </c>
      <c r="E99" s="7">
        <f t="shared" ca="1" si="26"/>
        <v>835.30999999999983</v>
      </c>
      <c r="F99" s="7">
        <f t="shared" ca="1" si="26"/>
        <v>0</v>
      </c>
      <c r="G99">
        <f>'Monthly Data'!DJ99</f>
        <v>28</v>
      </c>
      <c r="H99">
        <f>'Monthly Data'!DM99</f>
        <v>0.5</v>
      </c>
      <c r="I99">
        <f>'Monthly Data'!DG99</f>
        <v>0</v>
      </c>
      <c r="J99">
        <f>'Monthly Data'!CR99</f>
        <v>98</v>
      </c>
      <c r="L99" s="6">
        <f t="shared" si="27"/>
        <v>283648.86219264602</v>
      </c>
      <c r="M99" s="6">
        <f t="shared" ca="1" si="18"/>
        <v>889479.84250169853</v>
      </c>
      <c r="N99" s="6">
        <f t="shared" ca="1" si="19"/>
        <v>0</v>
      </c>
      <c r="O99" s="6">
        <f t="shared" si="20"/>
        <v>2478514.0188627504</v>
      </c>
      <c r="P99" s="6">
        <f t="shared" si="21"/>
        <v>-237224.23786777249</v>
      </c>
      <c r="Q99" s="6">
        <f t="shared" si="22"/>
        <v>0</v>
      </c>
      <c r="R99" s="6">
        <f t="shared" si="23"/>
        <v>-140238.5625915635</v>
      </c>
      <c r="S99" s="6">
        <f t="shared" ca="1" si="24"/>
        <v>3274179.923097759</v>
      </c>
    </row>
    <row r="100" spans="1:19" x14ac:dyDescent="0.25">
      <c r="A100" s="208">
        <v>44256</v>
      </c>
      <c r="B100">
        <f t="shared" si="14"/>
        <v>3</v>
      </c>
      <c r="C100">
        <f t="shared" si="15"/>
        <v>2021</v>
      </c>
      <c r="D100" s="6">
        <f>'Monthly Data'!AM100</f>
        <v>3079909.4352313243</v>
      </c>
      <c r="E100" s="7">
        <f t="shared" ca="1" si="26"/>
        <v>598.6</v>
      </c>
      <c r="F100" s="7">
        <f t="shared" ca="1" si="26"/>
        <v>0</v>
      </c>
      <c r="G100">
        <f>'Monthly Data'!DJ100</f>
        <v>31</v>
      </c>
      <c r="H100">
        <f>'Monthly Data'!DM100</f>
        <v>0.5</v>
      </c>
      <c r="I100">
        <f>'Monthly Data'!DG100</f>
        <v>1</v>
      </c>
      <c r="J100">
        <f>'Monthly Data'!CR100</f>
        <v>99</v>
      </c>
      <c r="L100" s="6">
        <f t="shared" si="27"/>
        <v>283648.86219264602</v>
      </c>
      <c r="M100" s="6">
        <f t="shared" ca="1" si="18"/>
        <v>637419.20211839536</v>
      </c>
      <c r="N100" s="6">
        <f t="shared" ca="1" si="19"/>
        <v>0</v>
      </c>
      <c r="O100" s="6">
        <f t="shared" si="20"/>
        <v>2744069.0923123308</v>
      </c>
      <c r="P100" s="6">
        <f t="shared" si="21"/>
        <v>-237224.23786777249</v>
      </c>
      <c r="Q100" s="6">
        <f t="shared" si="22"/>
        <v>-75302.614149432993</v>
      </c>
      <c r="R100" s="6">
        <f t="shared" si="23"/>
        <v>-141669.56833229377</v>
      </c>
      <c r="S100" s="6">
        <f t="shared" ca="1" si="24"/>
        <v>3210940.7362738727</v>
      </c>
    </row>
    <row r="101" spans="1:19" x14ac:dyDescent="0.25">
      <c r="A101" s="208">
        <v>44287</v>
      </c>
      <c r="B101">
        <f t="shared" si="14"/>
        <v>4</v>
      </c>
      <c r="C101">
        <f t="shared" si="15"/>
        <v>2021</v>
      </c>
      <c r="D101" s="6">
        <f>'Monthly Data'!AM101</f>
        <v>2762492.8852313235</v>
      </c>
      <c r="E101" s="7">
        <f t="shared" ca="1" si="26"/>
        <v>372.89</v>
      </c>
      <c r="F101" s="7">
        <f t="shared" ca="1" si="26"/>
        <v>0</v>
      </c>
      <c r="G101">
        <f>'Monthly Data'!DJ101</f>
        <v>30</v>
      </c>
      <c r="H101">
        <f>'Monthly Data'!DM101</f>
        <v>0.5</v>
      </c>
      <c r="I101">
        <f>'Monthly Data'!DG101</f>
        <v>1</v>
      </c>
      <c r="J101">
        <f>'Monthly Data'!CR101</f>
        <v>100</v>
      </c>
      <c r="L101" s="6">
        <f t="shared" si="27"/>
        <v>283648.86219264602</v>
      </c>
      <c r="M101" s="6">
        <f t="shared" ca="1" si="18"/>
        <v>397071.91159025801</v>
      </c>
      <c r="N101" s="6">
        <f t="shared" ca="1" si="19"/>
        <v>0</v>
      </c>
      <c r="O101" s="6">
        <f t="shared" si="20"/>
        <v>2655550.7344958037</v>
      </c>
      <c r="P101" s="6">
        <f t="shared" si="21"/>
        <v>-237224.23786777249</v>
      </c>
      <c r="Q101" s="6">
        <f t="shared" si="22"/>
        <v>-75302.614149432993</v>
      </c>
      <c r="R101" s="6">
        <f t="shared" si="23"/>
        <v>-143100.57407302401</v>
      </c>
      <c r="S101" s="6">
        <f t="shared" ca="1" si="24"/>
        <v>2880644.0821884782</v>
      </c>
    </row>
    <row r="102" spans="1:19" x14ac:dyDescent="0.25">
      <c r="A102" s="208">
        <v>44317</v>
      </c>
      <c r="B102">
        <f t="shared" si="14"/>
        <v>5</v>
      </c>
      <c r="C102">
        <f t="shared" si="15"/>
        <v>2021</v>
      </c>
      <c r="D102" s="6">
        <f>'Monthly Data'!AM102</f>
        <v>2649402.5052313241</v>
      </c>
      <c r="E102" s="7">
        <f t="shared" ca="1" si="26"/>
        <v>124.32399999999998</v>
      </c>
      <c r="F102" s="7">
        <f t="shared" ca="1" si="26"/>
        <v>16.880000000000003</v>
      </c>
      <c r="G102">
        <f>'Monthly Data'!DJ102</f>
        <v>31</v>
      </c>
      <c r="H102">
        <f>'Monthly Data'!DM102</f>
        <v>0.5</v>
      </c>
      <c r="I102">
        <f>'Monthly Data'!DG102</f>
        <v>1</v>
      </c>
      <c r="J102">
        <f>'Monthly Data'!CR102</f>
        <v>101</v>
      </c>
      <c r="L102" s="6">
        <f t="shared" si="27"/>
        <v>283648.86219264602</v>
      </c>
      <c r="M102" s="6">
        <f t="shared" ca="1" si="18"/>
        <v>132386.40976305943</v>
      </c>
      <c r="N102" s="6">
        <f t="shared" ca="1" si="19"/>
        <v>51712.54723864152</v>
      </c>
      <c r="O102" s="6">
        <f t="shared" si="20"/>
        <v>2744069.0923123308</v>
      </c>
      <c r="P102" s="6">
        <f t="shared" si="21"/>
        <v>-237224.23786777249</v>
      </c>
      <c r="Q102" s="6">
        <f t="shared" si="22"/>
        <v>-75302.614149432993</v>
      </c>
      <c r="R102" s="6">
        <f t="shared" si="23"/>
        <v>-144531.57981375424</v>
      </c>
      <c r="S102" s="6">
        <f t="shared" ca="1" si="24"/>
        <v>2754758.4796757181</v>
      </c>
    </row>
    <row r="103" spans="1:19" x14ac:dyDescent="0.25">
      <c r="A103" s="208">
        <v>44348</v>
      </c>
      <c r="B103">
        <f t="shared" si="14"/>
        <v>6</v>
      </c>
      <c r="C103">
        <f t="shared" si="15"/>
        <v>2021</v>
      </c>
      <c r="D103" s="6">
        <f>'Monthly Data'!AM103</f>
        <v>2855727.845231324</v>
      </c>
      <c r="E103" s="7">
        <f t="shared" ca="1" si="26"/>
        <v>10.96</v>
      </c>
      <c r="F103" s="7">
        <f t="shared" ca="1" si="26"/>
        <v>69.847999999999999</v>
      </c>
      <c r="G103">
        <f>'Monthly Data'!DJ103</f>
        <v>30</v>
      </c>
      <c r="H103">
        <f>'Monthly Data'!DM103</f>
        <v>0.5</v>
      </c>
      <c r="I103">
        <f>'Monthly Data'!DG103</f>
        <v>0</v>
      </c>
      <c r="J103">
        <f>'Monthly Data'!CR103</f>
        <v>102</v>
      </c>
      <c r="L103" s="6">
        <f t="shared" si="27"/>
        <v>283648.86219264602</v>
      </c>
      <c r="M103" s="6">
        <f t="shared" ca="1" si="18"/>
        <v>11670.75585569264</v>
      </c>
      <c r="N103" s="6">
        <f t="shared" ca="1" si="19"/>
        <v>213982.10897657776</v>
      </c>
      <c r="O103" s="6">
        <f t="shared" si="20"/>
        <v>2655550.7344958037</v>
      </c>
      <c r="P103" s="6">
        <f t="shared" si="21"/>
        <v>-237224.23786777249</v>
      </c>
      <c r="Q103" s="6">
        <f t="shared" si="22"/>
        <v>0</v>
      </c>
      <c r="R103" s="6">
        <f t="shared" si="23"/>
        <v>-145962.58555448448</v>
      </c>
      <c r="S103" s="6">
        <f t="shared" ca="1" si="24"/>
        <v>2781665.6380984634</v>
      </c>
    </row>
    <row r="104" spans="1:19" x14ac:dyDescent="0.25">
      <c r="A104" s="208">
        <v>44378</v>
      </c>
      <c r="B104">
        <f t="shared" si="14"/>
        <v>7</v>
      </c>
      <c r="C104">
        <f t="shared" si="15"/>
        <v>2021</v>
      </c>
      <c r="D104" s="6">
        <f>'Monthly Data'!AM104</f>
        <v>3199145.325231323</v>
      </c>
      <c r="E104" s="7">
        <f t="shared" ca="1" si="26"/>
        <v>1.0799999999999998</v>
      </c>
      <c r="F104" s="7">
        <f t="shared" ca="1" si="26"/>
        <v>130.23999999999998</v>
      </c>
      <c r="G104">
        <f>'Monthly Data'!DJ104</f>
        <v>31</v>
      </c>
      <c r="H104">
        <f>'Monthly Data'!DM104</f>
        <v>0.5</v>
      </c>
      <c r="I104">
        <f>'Monthly Data'!DG104</f>
        <v>0</v>
      </c>
      <c r="J104">
        <f>'Monthly Data'!CR104</f>
        <v>103</v>
      </c>
      <c r="L104" s="6">
        <f t="shared" si="27"/>
        <v>283648.86219264602</v>
      </c>
      <c r="M104" s="6">
        <f t="shared" ca="1" si="18"/>
        <v>1150.0379857799314</v>
      </c>
      <c r="N104" s="6">
        <f t="shared" ca="1" si="19"/>
        <v>398995.38817302545</v>
      </c>
      <c r="O104" s="6">
        <f t="shared" si="20"/>
        <v>2744069.0923123308</v>
      </c>
      <c r="P104" s="6">
        <f t="shared" si="21"/>
        <v>-237224.23786777249</v>
      </c>
      <c r="Q104" s="6">
        <f t="shared" si="22"/>
        <v>0</v>
      </c>
      <c r="R104" s="6">
        <f t="shared" si="23"/>
        <v>-147393.59129521472</v>
      </c>
      <c r="S104" s="6">
        <f t="shared" ca="1" si="24"/>
        <v>3043245.5515007949</v>
      </c>
    </row>
    <row r="105" spans="1:19" x14ac:dyDescent="0.25">
      <c r="A105" s="208">
        <v>44409</v>
      </c>
      <c r="B105">
        <f t="shared" si="14"/>
        <v>8</v>
      </c>
      <c r="C105">
        <f t="shared" si="15"/>
        <v>2021</v>
      </c>
      <c r="D105" s="6">
        <f>'Monthly Data'!AM105</f>
        <v>3100321.7252313239</v>
      </c>
      <c r="E105" s="7">
        <f t="shared" ca="1" si="26"/>
        <v>2.57</v>
      </c>
      <c r="F105" s="7">
        <f t="shared" ca="1" si="26"/>
        <v>101.20500000000001</v>
      </c>
      <c r="G105">
        <f>'Monthly Data'!DJ105</f>
        <v>31</v>
      </c>
      <c r="H105">
        <f>'Monthly Data'!DM105</f>
        <v>0.5</v>
      </c>
      <c r="I105">
        <f>'Monthly Data'!DG105</f>
        <v>0</v>
      </c>
      <c r="J105">
        <f>'Monthly Data'!CR105</f>
        <v>104</v>
      </c>
      <c r="L105" s="6">
        <f t="shared" si="27"/>
        <v>283648.86219264602</v>
      </c>
      <c r="M105" s="6">
        <f t="shared" ca="1" si="18"/>
        <v>2736.6644661615032</v>
      </c>
      <c r="N105" s="6">
        <f t="shared" ca="1" si="19"/>
        <v>310045.51796722243</v>
      </c>
      <c r="O105" s="6">
        <f t="shared" si="20"/>
        <v>2744069.0923123308</v>
      </c>
      <c r="P105" s="6">
        <f t="shared" si="21"/>
        <v>-237224.23786777249</v>
      </c>
      <c r="Q105" s="6">
        <f t="shared" si="22"/>
        <v>0</v>
      </c>
      <c r="R105" s="6">
        <f t="shared" si="23"/>
        <v>-148824.59703594496</v>
      </c>
      <c r="S105" s="6">
        <f t="shared" ca="1" si="24"/>
        <v>2954451.302034643</v>
      </c>
    </row>
    <row r="106" spans="1:19" x14ac:dyDescent="0.25">
      <c r="A106" s="208">
        <v>44440</v>
      </c>
      <c r="B106">
        <f t="shared" si="14"/>
        <v>9</v>
      </c>
      <c r="C106">
        <f t="shared" si="15"/>
        <v>2021</v>
      </c>
      <c r="D106" s="6">
        <f>'Monthly Data'!AM106</f>
        <v>2799402.1852313234</v>
      </c>
      <c r="E106" s="7">
        <f t="shared" ca="1" si="26"/>
        <v>56.61999999999999</v>
      </c>
      <c r="F106" s="7">
        <f t="shared" ca="1" si="26"/>
        <v>20.560000000000002</v>
      </c>
      <c r="G106">
        <f>'Monthly Data'!DJ106</f>
        <v>30</v>
      </c>
      <c r="H106">
        <f>'Monthly Data'!DM106</f>
        <v>0.5</v>
      </c>
      <c r="I106">
        <f>'Monthly Data'!DG106</f>
        <v>0</v>
      </c>
      <c r="J106">
        <f>'Monthly Data'!CR106</f>
        <v>105</v>
      </c>
      <c r="L106" s="6">
        <f t="shared" si="27"/>
        <v>283648.86219264602</v>
      </c>
      <c r="M106" s="6">
        <f t="shared" ca="1" si="18"/>
        <v>60291.80625449973</v>
      </c>
      <c r="N106" s="6">
        <f t="shared" ca="1" si="19"/>
        <v>62986.372702989909</v>
      </c>
      <c r="O106" s="6">
        <f t="shared" si="20"/>
        <v>2655550.7344958037</v>
      </c>
      <c r="P106" s="6">
        <f t="shared" si="21"/>
        <v>-237224.23786777249</v>
      </c>
      <c r="Q106" s="6">
        <f t="shared" si="22"/>
        <v>0</v>
      </c>
      <c r="R106" s="6">
        <f t="shared" si="23"/>
        <v>-150255.60277667519</v>
      </c>
      <c r="S106" s="6">
        <f t="shared" ca="1" si="24"/>
        <v>2674997.9350014916</v>
      </c>
    </row>
    <row r="107" spans="1:19" x14ac:dyDescent="0.25">
      <c r="A107" s="208">
        <v>44470</v>
      </c>
      <c r="B107">
        <f t="shared" si="14"/>
        <v>10</v>
      </c>
      <c r="C107">
        <f t="shared" si="15"/>
        <v>2021</v>
      </c>
      <c r="D107" s="6">
        <f>'Monthly Data'!AM107</f>
        <v>2912573.6552313236</v>
      </c>
      <c r="E107" s="7">
        <f t="shared" ca="1" si="26"/>
        <v>272.00200000000001</v>
      </c>
      <c r="F107" s="7">
        <f t="shared" ca="1" si="26"/>
        <v>1.4</v>
      </c>
      <c r="G107">
        <f>'Monthly Data'!DJ107</f>
        <v>31</v>
      </c>
      <c r="H107">
        <f>'Monthly Data'!DM107</f>
        <v>0.5</v>
      </c>
      <c r="I107">
        <f>'Monthly Data'!DG107</f>
        <v>0</v>
      </c>
      <c r="J107">
        <f>'Monthly Data'!CR107</f>
        <v>106</v>
      </c>
      <c r="L107" s="6">
        <f t="shared" si="27"/>
        <v>283648.86219264602</v>
      </c>
      <c r="M107" s="6">
        <f t="shared" ca="1" si="18"/>
        <v>289641.32611862308</v>
      </c>
      <c r="N107" s="6">
        <f t="shared" ca="1" si="19"/>
        <v>4288.9553396977553</v>
      </c>
      <c r="O107" s="6">
        <f t="shared" si="20"/>
        <v>2744069.0923123308</v>
      </c>
      <c r="P107" s="6">
        <f t="shared" si="21"/>
        <v>-237224.23786777249</v>
      </c>
      <c r="Q107" s="6">
        <f t="shared" si="22"/>
        <v>0</v>
      </c>
      <c r="R107" s="6">
        <f t="shared" si="23"/>
        <v>-151686.60851740543</v>
      </c>
      <c r="S107" s="6">
        <f t="shared" ca="1" si="24"/>
        <v>2932737.3895781194</v>
      </c>
    </row>
    <row r="108" spans="1:19" x14ac:dyDescent="0.25">
      <c r="A108" s="208">
        <v>44501</v>
      </c>
      <c r="B108">
        <f t="shared" si="14"/>
        <v>11</v>
      </c>
      <c r="C108">
        <f t="shared" si="15"/>
        <v>2021</v>
      </c>
      <c r="D108" s="6">
        <f>'Monthly Data'!AM108</f>
        <v>3096678.3952313238</v>
      </c>
      <c r="E108" s="7">
        <f t="shared" ca="1" si="26"/>
        <v>539.76</v>
      </c>
      <c r="F108" s="7">
        <f t="shared" ca="1" si="26"/>
        <v>0</v>
      </c>
      <c r="G108">
        <f>'Monthly Data'!DJ108</f>
        <v>30</v>
      </c>
      <c r="H108">
        <f>'Monthly Data'!DM108</f>
        <v>0.5</v>
      </c>
      <c r="I108">
        <f>'Monthly Data'!DG108</f>
        <v>0</v>
      </c>
      <c r="J108">
        <f>'Monthly Data'!CR108</f>
        <v>107</v>
      </c>
      <c r="L108" s="6">
        <f t="shared" si="27"/>
        <v>283648.86219264602</v>
      </c>
      <c r="M108" s="6">
        <f t="shared" ca="1" si="18"/>
        <v>574763.42889312573</v>
      </c>
      <c r="N108" s="6">
        <f t="shared" ca="1" si="19"/>
        <v>0</v>
      </c>
      <c r="O108" s="6">
        <f t="shared" si="20"/>
        <v>2655550.7344958037</v>
      </c>
      <c r="P108" s="6">
        <f t="shared" si="21"/>
        <v>-237224.23786777249</v>
      </c>
      <c r="Q108" s="6">
        <f t="shared" si="22"/>
        <v>0</v>
      </c>
      <c r="R108" s="6">
        <f t="shared" si="23"/>
        <v>-153117.61425813567</v>
      </c>
      <c r="S108" s="6">
        <f t="shared" ca="1" si="24"/>
        <v>3123621.1734556672</v>
      </c>
    </row>
    <row r="109" spans="1:19" x14ac:dyDescent="0.25">
      <c r="A109" s="208">
        <v>44531</v>
      </c>
      <c r="B109">
        <f t="shared" si="14"/>
        <v>12</v>
      </c>
      <c r="C109">
        <f t="shared" si="15"/>
        <v>2021</v>
      </c>
      <c r="D109" s="6">
        <f>'Monthly Data'!AM109</f>
        <v>3466915.595231324</v>
      </c>
      <c r="E109" s="7">
        <f t="shared" ca="1" si="26"/>
        <v>820.75</v>
      </c>
      <c r="F109" s="7">
        <f t="shared" ca="1" si="26"/>
        <v>0</v>
      </c>
      <c r="G109">
        <f>'Monthly Data'!DJ109</f>
        <v>31</v>
      </c>
      <c r="H109">
        <f>'Monthly Data'!DM109</f>
        <v>0.5</v>
      </c>
      <c r="I109">
        <f>'Monthly Data'!DG109</f>
        <v>0</v>
      </c>
      <c r="J109">
        <f>'Monthly Data'!CR109</f>
        <v>108</v>
      </c>
      <c r="K109" t="str">
        <f>'K Res Normalized Monthly'!K109</f>
        <v>COVID</v>
      </c>
      <c r="L109" s="6">
        <f t="shared" si="27"/>
        <v>283648.86219264602</v>
      </c>
      <c r="M109" s="6">
        <f t="shared" ca="1" si="18"/>
        <v>873975.62669340626</v>
      </c>
      <c r="N109" s="6">
        <f t="shared" ca="1" si="19"/>
        <v>0</v>
      </c>
      <c r="O109" s="6">
        <f t="shared" si="20"/>
        <v>2744069.0923123308</v>
      </c>
      <c r="P109" s="6">
        <f t="shared" si="21"/>
        <v>-237224.23786777249</v>
      </c>
      <c r="Q109" s="6">
        <f t="shared" si="22"/>
        <v>0</v>
      </c>
      <c r="R109" s="6">
        <f t="shared" si="23"/>
        <v>-154548.61999886591</v>
      </c>
      <c r="S109" s="6">
        <f t="shared" ca="1" si="24"/>
        <v>3509920.7233317448</v>
      </c>
    </row>
    <row r="110" spans="1:19" x14ac:dyDescent="0.25">
      <c r="A110" s="208">
        <v>44562</v>
      </c>
      <c r="B110">
        <f t="shared" si="14"/>
        <v>1</v>
      </c>
      <c r="C110">
        <f t="shared" si="15"/>
        <v>2022</v>
      </c>
      <c r="D110" s="6">
        <f>'Monthly Data'!AM110</f>
        <v>3687991.7526812511</v>
      </c>
      <c r="E110" s="7">
        <f t="shared" ca="1" si="26"/>
        <v>915.08000000000015</v>
      </c>
      <c r="F110" s="7">
        <f t="shared" ca="1" si="26"/>
        <v>0</v>
      </c>
      <c r="G110">
        <f>'Monthly Data'!DJ110</f>
        <v>31</v>
      </c>
      <c r="H110">
        <f>'Monthly Data'!DM110</f>
        <v>0.25</v>
      </c>
      <c r="I110">
        <f>'Monthly Data'!DG110</f>
        <v>0</v>
      </c>
      <c r="J110">
        <f>'Monthly Data'!CR110</f>
        <v>109</v>
      </c>
      <c r="K110">
        <f>'K GS&lt;50 Normalized Monthly'!K110</f>
        <v>0.5</v>
      </c>
      <c r="L110" s="6">
        <f t="shared" si="27"/>
        <v>283648.86219264602</v>
      </c>
      <c r="M110" s="6">
        <f t="shared" ca="1" si="18"/>
        <v>974422.92595138878</v>
      </c>
      <c r="N110" s="6">
        <f t="shared" ca="1" si="19"/>
        <v>0</v>
      </c>
      <c r="O110" s="6">
        <f t="shared" si="20"/>
        <v>2744069.0923123308</v>
      </c>
      <c r="P110" s="6">
        <f t="shared" si="21"/>
        <v>-118612.11893388625</v>
      </c>
      <c r="Q110" s="6">
        <f t="shared" si="22"/>
        <v>0</v>
      </c>
      <c r="R110" s="6">
        <f t="shared" si="23"/>
        <v>-155979.62573959614</v>
      </c>
      <c r="S110" s="6">
        <f t="shared" ca="1" si="24"/>
        <v>3727549.135782883</v>
      </c>
    </row>
    <row r="111" spans="1:19" x14ac:dyDescent="0.25">
      <c r="A111" s="208">
        <v>44593</v>
      </c>
      <c r="B111">
        <f t="shared" si="14"/>
        <v>2</v>
      </c>
      <c r="C111">
        <f t="shared" si="15"/>
        <v>2022</v>
      </c>
      <c r="D111" s="6">
        <f>'Monthly Data'!AM111</f>
        <v>3416305.2326812516</v>
      </c>
      <c r="E111" s="7">
        <f t="shared" ca="1" si="26"/>
        <v>835.30999999999983</v>
      </c>
      <c r="F111" s="7">
        <f t="shared" ca="1" si="26"/>
        <v>0</v>
      </c>
      <c r="G111">
        <f>'Monthly Data'!DJ111</f>
        <v>28</v>
      </c>
      <c r="H111">
        <f>'Monthly Data'!DM111</f>
        <v>0.25</v>
      </c>
      <c r="I111">
        <f>'Monthly Data'!DG111</f>
        <v>0</v>
      </c>
      <c r="J111">
        <f>'Monthly Data'!CR111</f>
        <v>110</v>
      </c>
      <c r="K111">
        <f>'K GS&lt;50 Normalized Monthly'!K111</f>
        <v>0.5</v>
      </c>
      <c r="L111" s="6">
        <f t="shared" si="27"/>
        <v>283648.86219264602</v>
      </c>
      <c r="M111" s="6">
        <f t="shared" ca="1" si="18"/>
        <v>889479.84250169853</v>
      </c>
      <c r="N111" s="6">
        <f t="shared" ca="1" si="19"/>
        <v>0</v>
      </c>
      <c r="O111" s="6">
        <f t="shared" si="20"/>
        <v>2478514.0188627504</v>
      </c>
      <c r="P111" s="6">
        <f t="shared" si="21"/>
        <v>-118612.11893388625</v>
      </c>
      <c r="Q111" s="6">
        <f t="shared" si="22"/>
        <v>0</v>
      </c>
      <c r="R111" s="6">
        <f t="shared" si="23"/>
        <v>-157410.63148032638</v>
      </c>
      <c r="S111" s="6">
        <f t="shared" ca="1" si="24"/>
        <v>3375619.9731428823</v>
      </c>
    </row>
    <row r="112" spans="1:19" x14ac:dyDescent="0.25">
      <c r="A112" s="208">
        <v>44621</v>
      </c>
      <c r="B112">
        <f t="shared" si="14"/>
        <v>3</v>
      </c>
      <c r="C112">
        <f t="shared" si="15"/>
        <v>2022</v>
      </c>
      <c r="D112" s="6">
        <f>'Monthly Data'!AM112</f>
        <v>3364428.2826812514</v>
      </c>
      <c r="E112" s="7">
        <f t="shared" ca="1" si="26"/>
        <v>598.6</v>
      </c>
      <c r="F112" s="7">
        <f t="shared" ca="1" si="26"/>
        <v>0</v>
      </c>
      <c r="G112">
        <f>'Monthly Data'!DJ112</f>
        <v>31</v>
      </c>
      <c r="H112">
        <f>'Monthly Data'!DM112</f>
        <v>0.25</v>
      </c>
      <c r="I112">
        <f>'Monthly Data'!DG112</f>
        <v>1</v>
      </c>
      <c r="J112">
        <f>'Monthly Data'!CR112</f>
        <v>111</v>
      </c>
      <c r="K112">
        <f>'K GS&lt;50 Normalized Monthly'!K112</f>
        <v>0.5</v>
      </c>
      <c r="L112" s="6">
        <f t="shared" si="27"/>
        <v>283648.86219264602</v>
      </c>
      <c r="M112" s="6">
        <f t="shared" ca="1" si="18"/>
        <v>637419.20211839536</v>
      </c>
      <c r="N112" s="6">
        <f t="shared" ca="1" si="19"/>
        <v>0</v>
      </c>
      <c r="O112" s="6">
        <f t="shared" si="20"/>
        <v>2744069.0923123308</v>
      </c>
      <c r="P112" s="6">
        <f t="shared" si="21"/>
        <v>-118612.11893388625</v>
      </c>
      <c r="Q112" s="6">
        <f t="shared" si="22"/>
        <v>-75302.614149432993</v>
      </c>
      <c r="R112" s="6">
        <f t="shared" si="23"/>
        <v>-158841.63722105665</v>
      </c>
      <c r="S112" s="6">
        <f t="shared" ca="1" si="24"/>
        <v>3312380.7863189965</v>
      </c>
    </row>
    <row r="113" spans="1:24" x14ac:dyDescent="0.25">
      <c r="A113" s="208">
        <v>44652</v>
      </c>
      <c r="B113">
        <f t="shared" si="14"/>
        <v>4</v>
      </c>
      <c r="C113">
        <f t="shared" si="15"/>
        <v>2022</v>
      </c>
      <c r="D113" s="6">
        <f>'Monthly Data'!AM113</f>
        <v>2948739.4526812518</v>
      </c>
      <c r="E113" s="7">
        <f t="shared" ca="1" si="26"/>
        <v>372.89</v>
      </c>
      <c r="F113" s="7">
        <f t="shared" ca="1" si="26"/>
        <v>0</v>
      </c>
      <c r="G113">
        <f>'Monthly Data'!DJ113</f>
        <v>30</v>
      </c>
      <c r="H113">
        <f>'Monthly Data'!DM113</f>
        <v>0.25</v>
      </c>
      <c r="I113">
        <f>'Monthly Data'!DG113</f>
        <v>1</v>
      </c>
      <c r="J113">
        <f>'Monthly Data'!CR113</f>
        <v>112</v>
      </c>
      <c r="K113">
        <f>'K GS&lt;50 Normalized Monthly'!K113</f>
        <v>0.5</v>
      </c>
      <c r="L113" s="6">
        <f t="shared" si="27"/>
        <v>283648.86219264602</v>
      </c>
      <c r="M113" s="6">
        <f t="shared" ca="1" si="18"/>
        <v>397071.91159025801</v>
      </c>
      <c r="N113" s="6">
        <f t="shared" ca="1" si="19"/>
        <v>0</v>
      </c>
      <c r="O113" s="6">
        <f t="shared" si="20"/>
        <v>2655550.7344958037</v>
      </c>
      <c r="P113" s="6">
        <f t="shared" si="21"/>
        <v>-118612.11893388625</v>
      </c>
      <c r="Q113" s="6">
        <f t="shared" si="22"/>
        <v>-75302.614149432993</v>
      </c>
      <c r="R113" s="6">
        <f t="shared" si="23"/>
        <v>-160272.64296178689</v>
      </c>
      <c r="S113" s="6">
        <f t="shared" ca="1" si="24"/>
        <v>2982084.1322336015</v>
      </c>
    </row>
    <row r="114" spans="1:24" x14ac:dyDescent="0.25">
      <c r="A114" s="208">
        <v>44682</v>
      </c>
      <c r="B114">
        <f t="shared" si="14"/>
        <v>5</v>
      </c>
      <c r="C114">
        <f t="shared" si="15"/>
        <v>2022</v>
      </c>
      <c r="D114" s="6">
        <f>'Monthly Data'!AM114</f>
        <v>2800178.0626812512</v>
      </c>
      <c r="E114" s="7">
        <f t="shared" ref="E114:F133" ca="1" si="28">E102</f>
        <v>124.32399999999998</v>
      </c>
      <c r="F114" s="7">
        <f t="shared" ca="1" si="28"/>
        <v>16.880000000000003</v>
      </c>
      <c r="G114">
        <f>'Monthly Data'!DJ114</f>
        <v>31</v>
      </c>
      <c r="H114">
        <f>'Monthly Data'!DM114</f>
        <v>0.25</v>
      </c>
      <c r="I114">
        <f>'Monthly Data'!DG114</f>
        <v>1</v>
      </c>
      <c r="J114">
        <f>'Monthly Data'!CR114</f>
        <v>113</v>
      </c>
      <c r="K114">
        <f>'K GS&lt;50 Normalized Monthly'!K114</f>
        <v>0.5</v>
      </c>
      <c r="L114" s="6">
        <f t="shared" si="27"/>
        <v>283648.86219264602</v>
      </c>
      <c r="M114" s="6">
        <f t="shared" ca="1" si="18"/>
        <v>132386.40976305943</v>
      </c>
      <c r="N114" s="6">
        <f t="shared" ca="1" si="19"/>
        <v>51712.54723864152</v>
      </c>
      <c r="O114" s="6">
        <f t="shared" si="20"/>
        <v>2744069.0923123308</v>
      </c>
      <c r="P114" s="6">
        <f t="shared" si="21"/>
        <v>-118612.11893388625</v>
      </c>
      <c r="Q114" s="6">
        <f t="shared" si="22"/>
        <v>-75302.614149432993</v>
      </c>
      <c r="R114" s="6">
        <f t="shared" si="23"/>
        <v>-161703.64870251712</v>
      </c>
      <c r="S114" s="6">
        <f t="shared" ca="1" si="24"/>
        <v>2856198.5297208414</v>
      </c>
    </row>
    <row r="115" spans="1:24" x14ac:dyDescent="0.25">
      <c r="A115" s="208">
        <v>44713</v>
      </c>
      <c r="B115">
        <f t="shared" si="14"/>
        <v>6</v>
      </c>
      <c r="C115">
        <f t="shared" si="15"/>
        <v>2022</v>
      </c>
      <c r="D115" s="6">
        <f>'Monthly Data'!AM115</f>
        <v>2846337.9426812516</v>
      </c>
      <c r="E115" s="7">
        <f t="shared" ca="1" si="28"/>
        <v>10.96</v>
      </c>
      <c r="F115" s="7">
        <f t="shared" ca="1" si="28"/>
        <v>69.847999999999999</v>
      </c>
      <c r="G115">
        <f>'Monthly Data'!DJ115</f>
        <v>30</v>
      </c>
      <c r="H115">
        <f>'Monthly Data'!DM115</f>
        <v>0.25</v>
      </c>
      <c r="I115">
        <f>'Monthly Data'!DG115</f>
        <v>0</v>
      </c>
      <c r="J115">
        <f>'Monthly Data'!CR115</f>
        <v>114</v>
      </c>
      <c r="K115">
        <f>'K GS&lt;50 Normalized Monthly'!K115</f>
        <v>0.5</v>
      </c>
      <c r="L115" s="6">
        <f t="shared" si="27"/>
        <v>283648.86219264602</v>
      </c>
      <c r="M115" s="6">
        <f t="shared" ca="1" si="18"/>
        <v>11670.75585569264</v>
      </c>
      <c r="N115" s="6">
        <f t="shared" ca="1" si="19"/>
        <v>213982.10897657776</v>
      </c>
      <c r="O115" s="6">
        <f t="shared" si="20"/>
        <v>2655550.7344958037</v>
      </c>
      <c r="P115" s="6">
        <f t="shared" si="21"/>
        <v>-118612.11893388625</v>
      </c>
      <c r="Q115" s="6">
        <f t="shared" si="22"/>
        <v>0</v>
      </c>
      <c r="R115" s="6">
        <f t="shared" si="23"/>
        <v>-163134.65444324736</v>
      </c>
      <c r="S115" s="6">
        <f t="shared" ca="1" si="24"/>
        <v>2883105.6881435867</v>
      </c>
    </row>
    <row r="116" spans="1:24" x14ac:dyDescent="0.25">
      <c r="A116" s="208">
        <v>44743</v>
      </c>
      <c r="B116">
        <f t="shared" si="14"/>
        <v>7</v>
      </c>
      <c r="C116">
        <f t="shared" si="15"/>
        <v>2022</v>
      </c>
      <c r="D116" s="6">
        <f>'Monthly Data'!AM116</f>
        <v>3133130.4626812511</v>
      </c>
      <c r="E116" s="7">
        <f t="shared" ca="1" si="28"/>
        <v>1.0799999999999998</v>
      </c>
      <c r="F116" s="7">
        <f t="shared" ca="1" si="28"/>
        <v>130.23999999999998</v>
      </c>
      <c r="G116">
        <f>'Monthly Data'!DJ116</f>
        <v>31</v>
      </c>
      <c r="H116">
        <f>'Monthly Data'!DM116</f>
        <v>0.25</v>
      </c>
      <c r="I116">
        <f>'Monthly Data'!DG116</f>
        <v>0</v>
      </c>
      <c r="J116">
        <f>'Monthly Data'!CR116</f>
        <v>115</v>
      </c>
      <c r="K116">
        <f>'K GS&lt;50 Normalized Monthly'!K116</f>
        <v>0.5</v>
      </c>
      <c r="L116" s="6">
        <f t="shared" si="27"/>
        <v>283648.86219264602</v>
      </c>
      <c r="M116" s="6">
        <f t="shared" ca="1" si="18"/>
        <v>1150.0379857799314</v>
      </c>
      <c r="N116" s="6">
        <f t="shared" ca="1" si="19"/>
        <v>398995.38817302545</v>
      </c>
      <c r="O116" s="6">
        <f t="shared" si="20"/>
        <v>2744069.0923123308</v>
      </c>
      <c r="P116" s="6">
        <f t="shared" si="21"/>
        <v>-118612.11893388625</v>
      </c>
      <c r="Q116" s="6">
        <f t="shared" si="22"/>
        <v>0</v>
      </c>
      <c r="R116" s="6">
        <f t="shared" si="23"/>
        <v>-164565.6601839776</v>
      </c>
      <c r="S116" s="6">
        <f t="shared" ca="1" si="24"/>
        <v>3144685.6015459183</v>
      </c>
    </row>
    <row r="117" spans="1:24" x14ac:dyDescent="0.25">
      <c r="A117" s="208">
        <v>44774</v>
      </c>
      <c r="B117">
        <f t="shared" si="14"/>
        <v>8</v>
      </c>
      <c r="C117">
        <f t="shared" si="15"/>
        <v>2022</v>
      </c>
      <c r="D117" s="6">
        <f>'Monthly Data'!AM117</f>
        <v>3143185.7126812516</v>
      </c>
      <c r="E117" s="7">
        <f t="shared" ca="1" si="28"/>
        <v>2.57</v>
      </c>
      <c r="F117" s="7">
        <f t="shared" ca="1" si="28"/>
        <v>101.20500000000001</v>
      </c>
      <c r="G117">
        <f>'Monthly Data'!DJ117</f>
        <v>31</v>
      </c>
      <c r="H117">
        <f>'Monthly Data'!DM117</f>
        <v>0.25</v>
      </c>
      <c r="I117">
        <f>'Monthly Data'!DG117</f>
        <v>0</v>
      </c>
      <c r="J117">
        <f>'Monthly Data'!CR117</f>
        <v>116</v>
      </c>
      <c r="K117">
        <f>'K GS&lt;50 Normalized Monthly'!K117</f>
        <v>0.5</v>
      </c>
      <c r="L117" s="6">
        <f t="shared" si="27"/>
        <v>283648.86219264602</v>
      </c>
      <c r="M117" s="6">
        <f t="shared" ca="1" si="18"/>
        <v>2736.6644661615032</v>
      </c>
      <c r="N117" s="6">
        <f t="shared" ca="1" si="19"/>
        <v>310045.51796722243</v>
      </c>
      <c r="O117" s="6">
        <f t="shared" si="20"/>
        <v>2744069.0923123308</v>
      </c>
      <c r="P117" s="6">
        <f t="shared" si="21"/>
        <v>-118612.11893388625</v>
      </c>
      <c r="Q117" s="6">
        <f t="shared" si="22"/>
        <v>0</v>
      </c>
      <c r="R117" s="6">
        <f t="shared" si="23"/>
        <v>-165996.66592470784</v>
      </c>
      <c r="S117" s="6">
        <f t="shared" ca="1" si="24"/>
        <v>3055891.3520797663</v>
      </c>
    </row>
    <row r="118" spans="1:24" x14ac:dyDescent="0.25">
      <c r="A118" s="208">
        <v>44805</v>
      </c>
      <c r="B118">
        <f>MONTH(A118)</f>
        <v>9</v>
      </c>
      <c r="C118">
        <f>YEAR(A118)</f>
        <v>2022</v>
      </c>
      <c r="D118" s="6">
        <f>'Monthly Data'!AM118</f>
        <v>2906545.862681251</v>
      </c>
      <c r="E118" s="7">
        <f t="shared" ca="1" si="28"/>
        <v>56.61999999999999</v>
      </c>
      <c r="F118" s="7">
        <f t="shared" ca="1" si="28"/>
        <v>20.560000000000002</v>
      </c>
      <c r="G118">
        <f>'Monthly Data'!DJ118</f>
        <v>30</v>
      </c>
      <c r="H118">
        <f>'Monthly Data'!DM118</f>
        <v>0.25</v>
      </c>
      <c r="I118">
        <f>'Monthly Data'!DG118</f>
        <v>0</v>
      </c>
      <c r="J118">
        <f>'Monthly Data'!CR118</f>
        <v>117</v>
      </c>
      <c r="K118">
        <f>'K GS&lt;50 Normalized Monthly'!K118</f>
        <v>0.5</v>
      </c>
      <c r="L118" s="6">
        <f t="shared" si="27"/>
        <v>283648.86219264602</v>
      </c>
      <c r="M118" s="6">
        <f t="shared" ca="1" si="18"/>
        <v>60291.80625449973</v>
      </c>
      <c r="N118" s="6">
        <f t="shared" ca="1" si="19"/>
        <v>62986.372702989909</v>
      </c>
      <c r="O118" s="6">
        <f t="shared" si="20"/>
        <v>2655550.7344958037</v>
      </c>
      <c r="P118" s="6">
        <f t="shared" si="21"/>
        <v>-118612.11893388625</v>
      </c>
      <c r="Q118" s="6">
        <f t="shared" si="22"/>
        <v>0</v>
      </c>
      <c r="R118" s="6">
        <f t="shared" si="23"/>
        <v>-167427.67166543807</v>
      </c>
      <c r="S118" s="6">
        <f t="shared" ca="1" si="24"/>
        <v>2776437.9850466149</v>
      </c>
    </row>
    <row r="119" spans="1:24" x14ac:dyDescent="0.25">
      <c r="A119" s="208">
        <v>44835</v>
      </c>
      <c r="B119">
        <f>MONTH(A119)</f>
        <v>10</v>
      </c>
      <c r="C119">
        <f>YEAR(A119)</f>
        <v>2022</v>
      </c>
      <c r="D119" s="6">
        <f>'Monthly Data'!AM119</f>
        <v>2948497.5926812515</v>
      </c>
      <c r="E119" s="7">
        <f t="shared" ca="1" si="28"/>
        <v>272.00200000000001</v>
      </c>
      <c r="F119" s="7">
        <f t="shared" ca="1" si="28"/>
        <v>1.4</v>
      </c>
      <c r="G119">
        <f>'Monthly Data'!DJ119</f>
        <v>31</v>
      </c>
      <c r="H119">
        <f>'Monthly Data'!DM119</f>
        <v>0.25</v>
      </c>
      <c r="I119">
        <f>'Monthly Data'!DG119</f>
        <v>0</v>
      </c>
      <c r="J119">
        <f>'Monthly Data'!CR119</f>
        <v>118</v>
      </c>
      <c r="K119">
        <f>'K GS&lt;50 Normalized Monthly'!K119</f>
        <v>0.5</v>
      </c>
      <c r="L119" s="6">
        <f t="shared" si="27"/>
        <v>283648.86219264602</v>
      </c>
      <c r="M119" s="6">
        <f t="shared" ca="1" si="18"/>
        <v>289641.32611862308</v>
      </c>
      <c r="N119" s="6">
        <f t="shared" ca="1" si="19"/>
        <v>4288.9553396977553</v>
      </c>
      <c r="O119" s="6">
        <f t="shared" si="20"/>
        <v>2744069.0923123308</v>
      </c>
      <c r="P119" s="6">
        <f t="shared" si="21"/>
        <v>-118612.11893388625</v>
      </c>
      <c r="Q119" s="6">
        <f t="shared" si="22"/>
        <v>0</v>
      </c>
      <c r="R119" s="6">
        <f t="shared" si="23"/>
        <v>-168858.67740616831</v>
      </c>
      <c r="S119" s="6">
        <f t="shared" ca="1" si="24"/>
        <v>3034177.4396232432</v>
      </c>
    </row>
    <row r="120" spans="1:24" x14ac:dyDescent="0.25">
      <c r="A120" s="208">
        <v>44866</v>
      </c>
      <c r="B120">
        <f>MONTH(A120)</f>
        <v>11</v>
      </c>
      <c r="C120">
        <f>YEAR(A120)</f>
        <v>2022</v>
      </c>
      <c r="D120" s="6">
        <f>'Monthly Data'!AM120</f>
        <v>3142998.5826812517</v>
      </c>
      <c r="E120" s="7">
        <f t="shared" ca="1" si="28"/>
        <v>539.76</v>
      </c>
      <c r="F120" s="7">
        <f t="shared" ca="1" si="28"/>
        <v>0</v>
      </c>
      <c r="G120">
        <f>'Monthly Data'!DJ120</f>
        <v>30</v>
      </c>
      <c r="H120">
        <f>'Monthly Data'!DM120</f>
        <v>0.25</v>
      </c>
      <c r="I120">
        <f>'Monthly Data'!DG120</f>
        <v>0</v>
      </c>
      <c r="J120">
        <f>'Monthly Data'!CR120</f>
        <v>119</v>
      </c>
      <c r="K120">
        <f>'K GS&lt;50 Normalized Monthly'!K120</f>
        <v>0.5</v>
      </c>
      <c r="L120" s="6">
        <f t="shared" si="27"/>
        <v>283648.86219264602</v>
      </c>
      <c r="M120" s="6">
        <f t="shared" ca="1" si="18"/>
        <v>574763.42889312573</v>
      </c>
      <c r="N120" s="6">
        <f t="shared" ca="1" si="19"/>
        <v>0</v>
      </c>
      <c r="O120" s="6">
        <f t="shared" si="20"/>
        <v>2655550.7344958037</v>
      </c>
      <c r="P120" s="6">
        <f t="shared" si="21"/>
        <v>-118612.11893388625</v>
      </c>
      <c r="Q120" s="6">
        <f t="shared" si="22"/>
        <v>0</v>
      </c>
      <c r="R120" s="6">
        <f t="shared" si="23"/>
        <v>-170289.68314689855</v>
      </c>
      <c r="S120" s="6">
        <f t="shared" ca="1" si="24"/>
        <v>3225061.2235007905</v>
      </c>
    </row>
    <row r="121" spans="1:24" x14ac:dyDescent="0.25">
      <c r="A121" s="208">
        <v>44896</v>
      </c>
      <c r="B121">
        <f>MONTH(A121)</f>
        <v>12</v>
      </c>
      <c r="C121">
        <f>YEAR(A121)</f>
        <v>2022</v>
      </c>
      <c r="D121" s="6">
        <f>'Monthly Data'!AM121</f>
        <v>3600323.712681252</v>
      </c>
      <c r="E121" s="7">
        <f t="shared" ca="1" si="28"/>
        <v>820.75</v>
      </c>
      <c r="F121" s="7">
        <f t="shared" ca="1" si="28"/>
        <v>0</v>
      </c>
      <c r="G121">
        <f>'Monthly Data'!DJ121</f>
        <v>31</v>
      </c>
      <c r="H121">
        <f>'Monthly Data'!DM121</f>
        <v>0.25</v>
      </c>
      <c r="I121">
        <f>'Monthly Data'!DG121</f>
        <v>0</v>
      </c>
      <c r="J121">
        <f>'Monthly Data'!CR121</f>
        <v>120</v>
      </c>
      <c r="K121">
        <f>'K GS&lt;50 Normalized Monthly'!K121</f>
        <v>0.5</v>
      </c>
      <c r="L121" s="6">
        <f t="shared" si="27"/>
        <v>283648.86219264602</v>
      </c>
      <c r="M121" s="6">
        <f t="shared" ca="1" si="18"/>
        <v>873975.62669340626</v>
      </c>
      <c r="N121" s="6">
        <f t="shared" ca="1" si="19"/>
        <v>0</v>
      </c>
      <c r="O121" s="6">
        <f t="shared" si="20"/>
        <v>2744069.0923123308</v>
      </c>
      <c r="P121" s="6">
        <f t="shared" si="21"/>
        <v>-118612.11893388625</v>
      </c>
      <c r="Q121" s="6">
        <f t="shared" si="22"/>
        <v>0</v>
      </c>
      <c r="R121" s="6">
        <f t="shared" si="23"/>
        <v>-171720.68888762878</v>
      </c>
      <c r="S121" s="6">
        <f t="shared" ca="1" si="24"/>
        <v>3611360.7733768681</v>
      </c>
    </row>
    <row r="122" spans="1:24" x14ac:dyDescent="0.25">
      <c r="A122" s="208">
        <v>44927</v>
      </c>
      <c r="B122">
        <f>MONTH(A122)</f>
        <v>1</v>
      </c>
      <c r="C122">
        <f>YEAR(A122)</f>
        <v>2023</v>
      </c>
      <c r="D122" s="6"/>
      <c r="E122" s="7">
        <f t="shared" ca="1" si="28"/>
        <v>915.08000000000015</v>
      </c>
      <c r="F122" s="7">
        <f t="shared" ca="1" si="28"/>
        <v>0</v>
      </c>
      <c r="G122">
        <f>G74</f>
        <v>31</v>
      </c>
      <c r="H122">
        <f>$H$109*K122</f>
        <v>0.125</v>
      </c>
      <c r="I122">
        <f>I110</f>
        <v>0</v>
      </c>
      <c r="J122">
        <f>'Monthly Data'!CR122</f>
        <v>0</v>
      </c>
      <c r="K122">
        <f>'K GS&lt;50 Normalized Monthly'!K122</f>
        <v>0.25</v>
      </c>
      <c r="L122" s="6">
        <f t="shared" si="27"/>
        <v>283648.86219264602</v>
      </c>
      <c r="M122" s="6">
        <f t="shared" ca="1" si="18"/>
        <v>974422.92595138878</v>
      </c>
      <c r="N122" s="6">
        <f t="shared" ca="1" si="19"/>
        <v>0</v>
      </c>
      <c r="O122" s="6">
        <f t="shared" si="20"/>
        <v>2744069.0923123308</v>
      </c>
      <c r="P122" s="6">
        <f t="shared" si="21"/>
        <v>-59306.059466943123</v>
      </c>
      <c r="Q122" s="6">
        <f t="shared" si="22"/>
        <v>0</v>
      </c>
      <c r="R122" s="6">
        <f t="shared" si="23"/>
        <v>0</v>
      </c>
      <c r="S122" s="6">
        <f t="shared" ca="1" si="24"/>
        <v>3942834.8209894225</v>
      </c>
    </row>
    <row r="123" spans="1:24" x14ac:dyDescent="0.25">
      <c r="A123" s="208">
        <v>44958</v>
      </c>
      <c r="B123">
        <f t="shared" ref="B123:B145" si="29">MONTH(A123)</f>
        <v>2</v>
      </c>
      <c r="C123">
        <f t="shared" ref="C123:C145" si="30">YEAR(A123)</f>
        <v>2023</v>
      </c>
      <c r="D123" s="6"/>
      <c r="E123" s="7">
        <f t="shared" ca="1" si="28"/>
        <v>835.30999999999983</v>
      </c>
      <c r="F123" s="7">
        <f t="shared" ca="1" si="28"/>
        <v>0</v>
      </c>
      <c r="G123">
        <f t="shared" ref="G123:G145" si="31">G75</f>
        <v>28</v>
      </c>
      <c r="H123">
        <f t="shared" ref="H123:H145" si="32">$H$109*K123</f>
        <v>0.125</v>
      </c>
      <c r="I123">
        <f t="shared" ref="I123:I145" si="33">I111</f>
        <v>0</v>
      </c>
      <c r="J123">
        <f>'Monthly Data'!CR123</f>
        <v>0</v>
      </c>
      <c r="K123">
        <f>'K GS&lt;50 Normalized Monthly'!K123</f>
        <v>0.25</v>
      </c>
      <c r="L123" s="6">
        <f t="shared" si="27"/>
        <v>283648.86219264602</v>
      </c>
      <c r="M123" s="6">
        <f t="shared" ca="1" si="18"/>
        <v>889479.84250169853</v>
      </c>
      <c r="N123" s="6">
        <f t="shared" ca="1" si="19"/>
        <v>0</v>
      </c>
      <c r="O123" s="6">
        <f t="shared" si="20"/>
        <v>2478514.0188627504</v>
      </c>
      <c r="P123" s="6">
        <f t="shared" si="21"/>
        <v>-59306.059466943123</v>
      </c>
      <c r="Q123" s="6">
        <f t="shared" si="22"/>
        <v>0</v>
      </c>
      <c r="R123" s="6">
        <f t="shared" si="23"/>
        <v>0</v>
      </c>
      <c r="S123" s="6">
        <f t="shared" ca="1" si="24"/>
        <v>3592336.6640901519</v>
      </c>
    </row>
    <row r="124" spans="1:24" x14ac:dyDescent="0.25">
      <c r="A124" s="208">
        <v>44986</v>
      </c>
      <c r="B124">
        <f t="shared" si="29"/>
        <v>3</v>
      </c>
      <c r="C124">
        <f t="shared" si="30"/>
        <v>2023</v>
      </c>
      <c r="D124" s="6"/>
      <c r="E124" s="7">
        <f t="shared" ca="1" si="28"/>
        <v>598.6</v>
      </c>
      <c r="F124" s="7">
        <f t="shared" ca="1" si="28"/>
        <v>0</v>
      </c>
      <c r="G124">
        <f t="shared" si="31"/>
        <v>31</v>
      </c>
      <c r="H124">
        <f t="shared" si="32"/>
        <v>0.125</v>
      </c>
      <c r="I124">
        <f t="shared" si="33"/>
        <v>1</v>
      </c>
      <c r="J124">
        <f>'Monthly Data'!CR124</f>
        <v>0</v>
      </c>
      <c r="K124">
        <f>'K GS&lt;50 Normalized Monthly'!K124</f>
        <v>0.25</v>
      </c>
      <c r="L124" s="6">
        <f t="shared" si="27"/>
        <v>283648.86219264602</v>
      </c>
      <c r="M124" s="6">
        <f t="shared" ca="1" si="18"/>
        <v>637419.20211839536</v>
      </c>
      <c r="N124" s="6">
        <f t="shared" ca="1" si="19"/>
        <v>0</v>
      </c>
      <c r="O124" s="6">
        <f t="shared" si="20"/>
        <v>2744069.0923123308</v>
      </c>
      <c r="P124" s="6">
        <f t="shared" si="21"/>
        <v>-59306.059466943123</v>
      </c>
      <c r="Q124" s="6">
        <f t="shared" si="22"/>
        <v>-75302.614149432993</v>
      </c>
      <c r="R124" s="6">
        <f t="shared" si="23"/>
        <v>0</v>
      </c>
      <c r="S124" s="6">
        <f t="shared" ca="1" si="24"/>
        <v>3530528.4830069961</v>
      </c>
    </row>
    <row r="125" spans="1:24" x14ac:dyDescent="0.25">
      <c r="A125" s="208">
        <v>45017</v>
      </c>
      <c r="B125">
        <f t="shared" si="29"/>
        <v>4</v>
      </c>
      <c r="C125">
        <f t="shared" si="30"/>
        <v>2023</v>
      </c>
      <c r="D125" s="6"/>
      <c r="E125" s="7">
        <f t="shared" ca="1" si="28"/>
        <v>372.89</v>
      </c>
      <c r="F125" s="7">
        <f t="shared" ca="1" si="28"/>
        <v>0</v>
      </c>
      <c r="G125">
        <f t="shared" si="31"/>
        <v>30</v>
      </c>
      <c r="H125">
        <f t="shared" si="32"/>
        <v>0.125</v>
      </c>
      <c r="I125">
        <f t="shared" si="33"/>
        <v>1</v>
      </c>
      <c r="J125">
        <f>'Monthly Data'!CR125</f>
        <v>0</v>
      </c>
      <c r="K125">
        <f>'K GS&lt;50 Normalized Monthly'!K125</f>
        <v>0.25</v>
      </c>
      <c r="L125" s="6">
        <f t="shared" si="27"/>
        <v>283648.86219264602</v>
      </c>
      <c r="M125" s="6">
        <f t="shared" ca="1" si="18"/>
        <v>397071.91159025801</v>
      </c>
      <c r="N125" s="6">
        <f t="shared" ca="1" si="19"/>
        <v>0</v>
      </c>
      <c r="O125" s="6">
        <f t="shared" si="20"/>
        <v>2655550.7344958037</v>
      </c>
      <c r="P125" s="6">
        <f t="shared" si="21"/>
        <v>-59306.059466943123</v>
      </c>
      <c r="Q125" s="6">
        <f t="shared" si="22"/>
        <v>-75302.614149432993</v>
      </c>
      <c r="R125" s="6">
        <f t="shared" si="23"/>
        <v>0</v>
      </c>
      <c r="S125" s="6">
        <f t="shared" ca="1" si="24"/>
        <v>3201662.8346623317</v>
      </c>
      <c r="W125" s="6"/>
      <c r="X125" s="14"/>
    </row>
    <row r="126" spans="1:24" x14ac:dyDescent="0.25">
      <c r="A126" s="208">
        <v>45047</v>
      </c>
      <c r="B126">
        <f t="shared" si="29"/>
        <v>5</v>
      </c>
      <c r="C126">
        <f t="shared" si="30"/>
        <v>2023</v>
      </c>
      <c r="D126" s="6"/>
      <c r="E126" s="7">
        <f t="shared" ca="1" si="28"/>
        <v>124.32399999999998</v>
      </c>
      <c r="F126" s="7">
        <f t="shared" ca="1" si="28"/>
        <v>16.880000000000003</v>
      </c>
      <c r="G126">
        <f t="shared" si="31"/>
        <v>31</v>
      </c>
      <c r="H126">
        <f t="shared" si="32"/>
        <v>0.125</v>
      </c>
      <c r="I126">
        <f t="shared" si="33"/>
        <v>1</v>
      </c>
      <c r="J126">
        <f>'Monthly Data'!CR126</f>
        <v>0</v>
      </c>
      <c r="K126">
        <f>'K GS&lt;50 Normalized Monthly'!K126</f>
        <v>0.25</v>
      </c>
      <c r="L126" s="6">
        <f t="shared" si="27"/>
        <v>283648.86219264602</v>
      </c>
      <c r="M126" s="6">
        <f t="shared" ca="1" si="18"/>
        <v>132386.40976305943</v>
      </c>
      <c r="N126" s="6">
        <f t="shared" ca="1" si="19"/>
        <v>51712.54723864152</v>
      </c>
      <c r="O126" s="6">
        <f t="shared" si="20"/>
        <v>2744069.0923123308</v>
      </c>
      <c r="P126" s="6">
        <f t="shared" si="21"/>
        <v>-59306.059466943123</v>
      </c>
      <c r="Q126" s="6">
        <f t="shared" si="22"/>
        <v>-75302.614149432993</v>
      </c>
      <c r="R126" s="6">
        <f t="shared" si="23"/>
        <v>0</v>
      </c>
      <c r="S126" s="6">
        <f t="shared" ca="1" si="24"/>
        <v>3077208.2378903017</v>
      </c>
      <c r="W126" s="6"/>
      <c r="X126" s="14"/>
    </row>
    <row r="127" spans="1:24" x14ac:dyDescent="0.25">
      <c r="A127" s="208">
        <v>45078</v>
      </c>
      <c r="B127">
        <f t="shared" si="29"/>
        <v>6</v>
      </c>
      <c r="C127">
        <f t="shared" si="30"/>
        <v>2023</v>
      </c>
      <c r="D127" s="6"/>
      <c r="E127" s="7">
        <f t="shared" ca="1" si="28"/>
        <v>10.96</v>
      </c>
      <c r="F127" s="7">
        <f t="shared" ca="1" si="28"/>
        <v>69.847999999999999</v>
      </c>
      <c r="G127">
        <f t="shared" si="31"/>
        <v>30</v>
      </c>
      <c r="H127">
        <f t="shared" si="32"/>
        <v>0.125</v>
      </c>
      <c r="I127">
        <f t="shared" si="33"/>
        <v>0</v>
      </c>
      <c r="J127">
        <f>'Monthly Data'!CR127</f>
        <v>0</v>
      </c>
      <c r="K127">
        <f>'K GS&lt;50 Normalized Monthly'!K127</f>
        <v>0.25</v>
      </c>
      <c r="L127" s="6">
        <f t="shared" si="27"/>
        <v>283648.86219264602</v>
      </c>
      <c r="M127" s="6">
        <f t="shared" ca="1" si="18"/>
        <v>11670.75585569264</v>
      </c>
      <c r="N127" s="6">
        <f t="shared" ca="1" si="19"/>
        <v>213982.10897657776</v>
      </c>
      <c r="O127" s="6">
        <f t="shared" si="20"/>
        <v>2655550.7344958037</v>
      </c>
      <c r="P127" s="6">
        <f t="shared" si="21"/>
        <v>-59306.059466943123</v>
      </c>
      <c r="Q127" s="6">
        <f t="shared" si="22"/>
        <v>0</v>
      </c>
      <c r="R127" s="6">
        <f t="shared" si="23"/>
        <v>0</v>
      </c>
      <c r="S127" s="6">
        <f t="shared" ca="1" si="24"/>
        <v>3105546.4020537771</v>
      </c>
      <c r="W127" s="6"/>
      <c r="X127" s="14"/>
    </row>
    <row r="128" spans="1:24" x14ac:dyDescent="0.25">
      <c r="A128" s="208">
        <v>45108</v>
      </c>
      <c r="B128">
        <f t="shared" si="29"/>
        <v>7</v>
      </c>
      <c r="C128">
        <f t="shared" si="30"/>
        <v>2023</v>
      </c>
      <c r="D128" s="6"/>
      <c r="E128" s="7">
        <f t="shared" ca="1" si="28"/>
        <v>1.0799999999999998</v>
      </c>
      <c r="F128" s="7">
        <f t="shared" ca="1" si="28"/>
        <v>130.23999999999998</v>
      </c>
      <c r="G128">
        <f t="shared" si="31"/>
        <v>31</v>
      </c>
      <c r="H128">
        <f t="shared" si="32"/>
        <v>0.125</v>
      </c>
      <c r="I128">
        <f t="shared" si="33"/>
        <v>0</v>
      </c>
      <c r="J128">
        <f>'Monthly Data'!CR128</f>
        <v>0</v>
      </c>
      <c r="K128">
        <f>'K GS&lt;50 Normalized Monthly'!K128</f>
        <v>0.25</v>
      </c>
      <c r="L128" s="6">
        <f t="shared" si="27"/>
        <v>283648.86219264602</v>
      </c>
      <c r="M128" s="6">
        <f t="shared" ca="1" si="18"/>
        <v>1150.0379857799314</v>
      </c>
      <c r="N128" s="6">
        <f t="shared" ca="1" si="19"/>
        <v>398995.38817302545</v>
      </c>
      <c r="O128" s="6">
        <f t="shared" si="20"/>
        <v>2744069.0923123308</v>
      </c>
      <c r="P128" s="6">
        <f t="shared" si="21"/>
        <v>-59306.059466943123</v>
      </c>
      <c r="Q128" s="6">
        <f t="shared" si="22"/>
        <v>0</v>
      </c>
      <c r="R128" s="6">
        <f t="shared" si="23"/>
        <v>0</v>
      </c>
      <c r="S128" s="6">
        <f t="shared" ca="1" si="24"/>
        <v>3368557.3211968392</v>
      </c>
      <c r="W128" s="6"/>
      <c r="X128" s="14"/>
    </row>
    <row r="129" spans="1:24" x14ac:dyDescent="0.25">
      <c r="A129" s="208">
        <v>45139</v>
      </c>
      <c r="B129">
        <f t="shared" si="29"/>
        <v>8</v>
      </c>
      <c r="C129">
        <f t="shared" si="30"/>
        <v>2023</v>
      </c>
      <c r="D129" s="6"/>
      <c r="E129" s="7">
        <f t="shared" ca="1" si="28"/>
        <v>2.57</v>
      </c>
      <c r="F129" s="7">
        <f t="shared" ca="1" si="28"/>
        <v>101.20500000000001</v>
      </c>
      <c r="G129">
        <f t="shared" si="31"/>
        <v>31</v>
      </c>
      <c r="H129">
        <f t="shared" si="32"/>
        <v>0.125</v>
      </c>
      <c r="I129">
        <f t="shared" si="33"/>
        <v>0</v>
      </c>
      <c r="J129">
        <f>'Monthly Data'!CR129</f>
        <v>0</v>
      </c>
      <c r="K129">
        <f>'K GS&lt;50 Normalized Monthly'!K129</f>
        <v>0.25</v>
      </c>
      <c r="L129" s="6">
        <f t="shared" si="27"/>
        <v>283648.86219264602</v>
      </c>
      <c r="M129" s="6">
        <f t="shared" ca="1" si="18"/>
        <v>2736.6644661615032</v>
      </c>
      <c r="N129" s="6">
        <f t="shared" ca="1" si="19"/>
        <v>310045.51796722243</v>
      </c>
      <c r="O129" s="6">
        <f t="shared" si="20"/>
        <v>2744069.0923123308</v>
      </c>
      <c r="P129" s="6">
        <f t="shared" si="21"/>
        <v>-59306.059466943123</v>
      </c>
      <c r="Q129" s="6">
        <f t="shared" si="22"/>
        <v>0</v>
      </c>
      <c r="R129" s="6">
        <f t="shared" si="23"/>
        <v>0</v>
      </c>
      <c r="S129" s="6">
        <f t="shared" ca="1" si="24"/>
        <v>3281194.0774714174</v>
      </c>
      <c r="W129" s="6"/>
      <c r="X129" s="14"/>
    </row>
    <row r="130" spans="1:24" x14ac:dyDescent="0.25">
      <c r="A130" s="208">
        <v>45170</v>
      </c>
      <c r="B130">
        <f t="shared" si="29"/>
        <v>9</v>
      </c>
      <c r="C130">
        <f t="shared" si="30"/>
        <v>2023</v>
      </c>
      <c r="D130" s="6"/>
      <c r="E130" s="7">
        <f t="shared" ca="1" si="28"/>
        <v>56.61999999999999</v>
      </c>
      <c r="F130" s="7">
        <f t="shared" ca="1" si="28"/>
        <v>20.560000000000002</v>
      </c>
      <c r="G130">
        <f t="shared" si="31"/>
        <v>30</v>
      </c>
      <c r="H130">
        <f t="shared" si="32"/>
        <v>0.125</v>
      </c>
      <c r="I130">
        <f t="shared" si="33"/>
        <v>0</v>
      </c>
      <c r="J130">
        <f>'Monthly Data'!CR130</f>
        <v>0</v>
      </c>
      <c r="K130">
        <f>'K GS&lt;50 Normalized Monthly'!K130</f>
        <v>0.25</v>
      </c>
      <c r="L130" s="6">
        <f t="shared" ref="L130:L145" si="34">$V$9</f>
        <v>283648.86219264602</v>
      </c>
      <c r="M130" s="6">
        <f t="shared" ca="1" si="18"/>
        <v>60291.80625449973</v>
      </c>
      <c r="N130" s="6">
        <f t="shared" ca="1" si="19"/>
        <v>62986.372702989909</v>
      </c>
      <c r="O130" s="6">
        <f t="shared" si="20"/>
        <v>2655550.7344958037</v>
      </c>
      <c r="P130" s="6">
        <f t="shared" si="21"/>
        <v>-59306.059466943123</v>
      </c>
      <c r="Q130" s="6">
        <f t="shared" si="22"/>
        <v>0</v>
      </c>
      <c r="R130" s="6">
        <f t="shared" si="23"/>
        <v>0</v>
      </c>
      <c r="S130" s="6">
        <f t="shared" ca="1" si="24"/>
        <v>3003171.716178996</v>
      </c>
      <c r="W130" s="6"/>
      <c r="X130" s="14"/>
    </row>
    <row r="131" spans="1:24" x14ac:dyDescent="0.25">
      <c r="A131" s="208">
        <v>45200</v>
      </c>
      <c r="B131">
        <f t="shared" si="29"/>
        <v>10</v>
      </c>
      <c r="C131">
        <f t="shared" si="30"/>
        <v>2023</v>
      </c>
      <c r="D131" s="6"/>
      <c r="E131" s="7">
        <f t="shared" ca="1" si="28"/>
        <v>272.00200000000001</v>
      </c>
      <c r="F131" s="7">
        <f t="shared" ca="1" si="28"/>
        <v>1.4</v>
      </c>
      <c r="G131">
        <f t="shared" si="31"/>
        <v>31</v>
      </c>
      <c r="H131">
        <f t="shared" si="32"/>
        <v>0.125</v>
      </c>
      <c r="I131">
        <f t="shared" si="33"/>
        <v>0</v>
      </c>
      <c r="J131">
        <f>'Monthly Data'!CR131</f>
        <v>0</v>
      </c>
      <c r="K131">
        <f>'K GS&lt;50 Normalized Monthly'!K131</f>
        <v>0.25</v>
      </c>
      <c r="L131" s="6">
        <f t="shared" si="34"/>
        <v>283648.86219264602</v>
      </c>
      <c r="M131" s="6">
        <f t="shared" ref="M131:M145" ca="1" si="35">E131*$V$10</f>
        <v>289641.32611862308</v>
      </c>
      <c r="N131" s="6">
        <f t="shared" ref="N131:N145" ca="1" si="36">F131*$V$11</f>
        <v>4288.9553396977553</v>
      </c>
      <c r="O131" s="6">
        <f t="shared" ref="O131:O145" si="37">G131*$V$12</f>
        <v>2744069.0923123308</v>
      </c>
      <c r="P131" s="6">
        <f t="shared" ref="P131:P145" si="38">H131*$V$13</f>
        <v>-59306.059466943123</v>
      </c>
      <c r="Q131" s="6">
        <f t="shared" ref="Q131:Q145" si="39">I131*$V$14</f>
        <v>0</v>
      </c>
      <c r="R131" s="6">
        <f t="shared" ref="R131:R145" si="40">J131*$V$15</f>
        <v>0</v>
      </c>
      <c r="S131" s="6">
        <f t="shared" ref="S131:S145" ca="1" si="41">SUM(L131:R131)</f>
        <v>3262342.1764963544</v>
      </c>
      <c r="W131" s="6"/>
      <c r="X131" s="14"/>
    </row>
    <row r="132" spans="1:24" x14ac:dyDescent="0.25">
      <c r="A132" s="208">
        <v>45231</v>
      </c>
      <c r="B132">
        <f t="shared" si="29"/>
        <v>11</v>
      </c>
      <c r="C132">
        <f t="shared" si="30"/>
        <v>2023</v>
      </c>
      <c r="D132" s="6"/>
      <c r="E132" s="7">
        <f t="shared" ca="1" si="28"/>
        <v>539.76</v>
      </c>
      <c r="F132" s="7">
        <f t="shared" ca="1" si="28"/>
        <v>0</v>
      </c>
      <c r="G132">
        <f t="shared" si="31"/>
        <v>30</v>
      </c>
      <c r="H132">
        <f t="shared" si="32"/>
        <v>0.125</v>
      </c>
      <c r="I132">
        <f t="shared" si="33"/>
        <v>0</v>
      </c>
      <c r="J132">
        <f>'Monthly Data'!CR132</f>
        <v>0</v>
      </c>
      <c r="K132">
        <f>'K GS&lt;50 Normalized Monthly'!K132</f>
        <v>0.25</v>
      </c>
      <c r="L132" s="6">
        <f t="shared" si="34"/>
        <v>283648.86219264602</v>
      </c>
      <c r="M132" s="6">
        <f t="shared" ca="1" si="35"/>
        <v>574763.42889312573</v>
      </c>
      <c r="N132" s="6">
        <f t="shared" ca="1" si="36"/>
        <v>0</v>
      </c>
      <c r="O132" s="6">
        <f t="shared" si="37"/>
        <v>2655550.7344958037</v>
      </c>
      <c r="P132" s="6">
        <f t="shared" si="38"/>
        <v>-59306.059466943123</v>
      </c>
      <c r="Q132" s="6">
        <f t="shared" si="39"/>
        <v>0</v>
      </c>
      <c r="R132" s="6">
        <f t="shared" si="40"/>
        <v>0</v>
      </c>
      <c r="S132" s="6">
        <f t="shared" ca="1" si="41"/>
        <v>3454656.9661146323</v>
      </c>
      <c r="W132" s="6"/>
      <c r="X132" s="14"/>
    </row>
    <row r="133" spans="1:24" x14ac:dyDescent="0.25">
      <c r="A133" s="208">
        <v>45261</v>
      </c>
      <c r="B133">
        <f t="shared" si="29"/>
        <v>12</v>
      </c>
      <c r="C133">
        <f t="shared" si="30"/>
        <v>2023</v>
      </c>
      <c r="D133" s="6"/>
      <c r="E133" s="7">
        <f t="shared" ca="1" si="28"/>
        <v>820.75</v>
      </c>
      <c r="F133" s="7">
        <f t="shared" ca="1" si="28"/>
        <v>0</v>
      </c>
      <c r="G133">
        <f t="shared" si="31"/>
        <v>31</v>
      </c>
      <c r="H133">
        <f t="shared" si="32"/>
        <v>0.125</v>
      </c>
      <c r="I133">
        <f t="shared" si="33"/>
        <v>0</v>
      </c>
      <c r="J133">
        <f>'Monthly Data'!CR133</f>
        <v>0</v>
      </c>
      <c r="K133">
        <f>'K GS&lt;50 Normalized Monthly'!K133</f>
        <v>0.25</v>
      </c>
      <c r="L133" s="6">
        <f t="shared" si="34"/>
        <v>283648.86219264602</v>
      </c>
      <c r="M133" s="6">
        <f t="shared" ca="1" si="35"/>
        <v>873975.62669340626</v>
      </c>
      <c r="N133" s="6">
        <f t="shared" ca="1" si="36"/>
        <v>0</v>
      </c>
      <c r="O133" s="6">
        <f t="shared" si="37"/>
        <v>2744069.0923123308</v>
      </c>
      <c r="P133" s="6">
        <f t="shared" si="38"/>
        <v>-59306.059466943123</v>
      </c>
      <c r="Q133" s="6">
        <f t="shared" si="39"/>
        <v>0</v>
      </c>
      <c r="R133" s="6">
        <f t="shared" si="40"/>
        <v>0</v>
      </c>
      <c r="S133" s="6">
        <f t="shared" ca="1" si="41"/>
        <v>3842387.52173144</v>
      </c>
      <c r="W133" s="6"/>
      <c r="X133" s="14"/>
    </row>
    <row r="134" spans="1:24" x14ac:dyDescent="0.25">
      <c r="A134" s="208">
        <v>45292</v>
      </c>
      <c r="B134">
        <f t="shared" si="29"/>
        <v>1</v>
      </c>
      <c r="C134">
        <f t="shared" si="30"/>
        <v>2024</v>
      </c>
      <c r="D134" s="6"/>
      <c r="E134" s="7">
        <f t="shared" ref="E134:F145" ca="1" si="42">E122</f>
        <v>915.08000000000015</v>
      </c>
      <c r="F134" s="7">
        <f t="shared" ca="1" si="42"/>
        <v>0</v>
      </c>
      <c r="G134">
        <f t="shared" si="31"/>
        <v>31</v>
      </c>
      <c r="H134">
        <f t="shared" si="32"/>
        <v>0</v>
      </c>
      <c r="I134">
        <f t="shared" si="33"/>
        <v>0</v>
      </c>
      <c r="J134">
        <f>'Monthly Data'!CR134</f>
        <v>0</v>
      </c>
      <c r="K134">
        <f>'K GS&lt;50 Normalized Monthly'!K134</f>
        <v>0</v>
      </c>
      <c r="L134" s="6">
        <f t="shared" si="34"/>
        <v>283648.86219264602</v>
      </c>
      <c r="M134" s="6">
        <f t="shared" ca="1" si="35"/>
        <v>974422.92595138878</v>
      </c>
      <c r="N134" s="6">
        <f t="shared" ca="1" si="36"/>
        <v>0</v>
      </c>
      <c r="O134" s="6">
        <f t="shared" si="37"/>
        <v>2744069.0923123308</v>
      </c>
      <c r="P134" s="6">
        <f t="shared" si="38"/>
        <v>0</v>
      </c>
      <c r="Q134" s="6">
        <f t="shared" si="39"/>
        <v>0</v>
      </c>
      <c r="R134" s="6">
        <f t="shared" si="40"/>
        <v>0</v>
      </c>
      <c r="S134" s="6">
        <f t="shared" ca="1" si="41"/>
        <v>4002140.8804563656</v>
      </c>
      <c r="W134" s="6"/>
      <c r="X134" s="14"/>
    </row>
    <row r="135" spans="1:24" x14ac:dyDescent="0.25">
      <c r="A135" s="208">
        <v>45323</v>
      </c>
      <c r="B135">
        <f t="shared" si="29"/>
        <v>2</v>
      </c>
      <c r="C135">
        <f t="shared" si="30"/>
        <v>2024</v>
      </c>
      <c r="D135" s="6"/>
      <c r="E135" s="7">
        <f t="shared" ca="1" si="42"/>
        <v>835.30999999999983</v>
      </c>
      <c r="F135" s="7">
        <f t="shared" ca="1" si="42"/>
        <v>0</v>
      </c>
      <c r="G135">
        <f t="shared" si="31"/>
        <v>29</v>
      </c>
      <c r="H135">
        <f t="shared" si="32"/>
        <v>0</v>
      </c>
      <c r="I135">
        <f t="shared" si="33"/>
        <v>0</v>
      </c>
      <c r="J135">
        <f>'Monthly Data'!CR135</f>
        <v>0</v>
      </c>
      <c r="K135">
        <f>'K GS&lt;50 Normalized Monthly'!K135</f>
        <v>0</v>
      </c>
      <c r="L135" s="6">
        <f t="shared" si="34"/>
        <v>283648.86219264602</v>
      </c>
      <c r="M135" s="6">
        <f t="shared" ca="1" si="35"/>
        <v>889479.84250169853</v>
      </c>
      <c r="N135" s="6">
        <f t="shared" ca="1" si="36"/>
        <v>0</v>
      </c>
      <c r="O135" s="6">
        <f t="shared" si="37"/>
        <v>2567032.376679277</v>
      </c>
      <c r="P135" s="6">
        <f t="shared" si="38"/>
        <v>0</v>
      </c>
      <c r="Q135" s="6">
        <f t="shared" si="39"/>
        <v>0</v>
      </c>
      <c r="R135" s="6">
        <f t="shared" si="40"/>
        <v>0</v>
      </c>
      <c r="S135" s="6">
        <f t="shared" ca="1" si="41"/>
        <v>3740161.0813736217</v>
      </c>
      <c r="W135" s="6"/>
      <c r="X135" s="14"/>
    </row>
    <row r="136" spans="1:24" x14ac:dyDescent="0.25">
      <c r="A136" s="208">
        <v>45352</v>
      </c>
      <c r="B136">
        <f t="shared" si="29"/>
        <v>3</v>
      </c>
      <c r="C136">
        <f t="shared" si="30"/>
        <v>2024</v>
      </c>
      <c r="D136" s="6"/>
      <c r="E136" s="7">
        <f t="shared" ca="1" si="42"/>
        <v>598.6</v>
      </c>
      <c r="F136" s="7">
        <f t="shared" ca="1" si="42"/>
        <v>0</v>
      </c>
      <c r="G136">
        <f t="shared" si="31"/>
        <v>31</v>
      </c>
      <c r="H136">
        <f t="shared" si="32"/>
        <v>0</v>
      </c>
      <c r="I136">
        <f t="shared" si="33"/>
        <v>1</v>
      </c>
      <c r="J136">
        <f>'Monthly Data'!CR136</f>
        <v>0</v>
      </c>
      <c r="K136">
        <f>'K GS&lt;50 Normalized Monthly'!K136</f>
        <v>0</v>
      </c>
      <c r="L136" s="6">
        <f t="shared" si="34"/>
        <v>283648.86219264602</v>
      </c>
      <c r="M136" s="6">
        <f t="shared" ca="1" si="35"/>
        <v>637419.20211839536</v>
      </c>
      <c r="N136" s="6">
        <f t="shared" ca="1" si="36"/>
        <v>0</v>
      </c>
      <c r="O136" s="6">
        <f t="shared" si="37"/>
        <v>2744069.0923123308</v>
      </c>
      <c r="P136" s="6">
        <f t="shared" si="38"/>
        <v>0</v>
      </c>
      <c r="Q136" s="6">
        <f t="shared" si="39"/>
        <v>-75302.614149432993</v>
      </c>
      <c r="R136" s="6">
        <f t="shared" si="40"/>
        <v>0</v>
      </c>
      <c r="S136" s="6">
        <f t="shared" ca="1" si="41"/>
        <v>3589834.5424739392</v>
      </c>
      <c r="W136" s="6"/>
      <c r="X136" s="14"/>
    </row>
    <row r="137" spans="1:24" x14ac:dyDescent="0.25">
      <c r="A137" s="208">
        <v>45383</v>
      </c>
      <c r="B137">
        <f t="shared" si="29"/>
        <v>4</v>
      </c>
      <c r="C137">
        <f t="shared" si="30"/>
        <v>2024</v>
      </c>
      <c r="D137" s="6"/>
      <c r="E137" s="7">
        <f t="shared" ca="1" si="42"/>
        <v>372.89</v>
      </c>
      <c r="F137" s="7">
        <f t="shared" ca="1" si="42"/>
        <v>0</v>
      </c>
      <c r="G137">
        <f t="shared" si="31"/>
        <v>30</v>
      </c>
      <c r="H137">
        <f t="shared" si="32"/>
        <v>0</v>
      </c>
      <c r="I137">
        <f t="shared" si="33"/>
        <v>1</v>
      </c>
      <c r="J137">
        <f>'Monthly Data'!CR137</f>
        <v>0</v>
      </c>
      <c r="K137">
        <f>'K GS&lt;50 Normalized Monthly'!K137</f>
        <v>0</v>
      </c>
      <c r="L137" s="6">
        <f t="shared" si="34"/>
        <v>283648.86219264602</v>
      </c>
      <c r="M137" s="6">
        <f t="shared" ca="1" si="35"/>
        <v>397071.91159025801</v>
      </c>
      <c r="N137" s="6">
        <f t="shared" ca="1" si="36"/>
        <v>0</v>
      </c>
      <c r="O137" s="6">
        <f t="shared" si="37"/>
        <v>2655550.7344958037</v>
      </c>
      <c r="P137" s="6">
        <f t="shared" si="38"/>
        <v>0</v>
      </c>
      <c r="Q137" s="6">
        <f t="shared" si="39"/>
        <v>-75302.614149432993</v>
      </c>
      <c r="R137" s="6">
        <f t="shared" si="40"/>
        <v>0</v>
      </c>
      <c r="S137" s="6">
        <f t="shared" ca="1" si="41"/>
        <v>3260968.8941292749</v>
      </c>
      <c r="W137" s="6"/>
      <c r="X137" s="65"/>
    </row>
    <row r="138" spans="1:24" x14ac:dyDescent="0.25">
      <c r="A138" s="208">
        <v>45413</v>
      </c>
      <c r="B138">
        <f t="shared" si="29"/>
        <v>5</v>
      </c>
      <c r="C138">
        <f t="shared" si="30"/>
        <v>2024</v>
      </c>
      <c r="D138" s="6"/>
      <c r="E138" s="7">
        <f t="shared" ca="1" si="42"/>
        <v>124.32399999999998</v>
      </c>
      <c r="F138" s="7">
        <f t="shared" ca="1" si="42"/>
        <v>16.880000000000003</v>
      </c>
      <c r="G138">
        <f t="shared" si="31"/>
        <v>31</v>
      </c>
      <c r="H138">
        <f t="shared" si="32"/>
        <v>0</v>
      </c>
      <c r="I138">
        <f t="shared" si="33"/>
        <v>1</v>
      </c>
      <c r="J138">
        <f>'Monthly Data'!CR138</f>
        <v>0</v>
      </c>
      <c r="K138">
        <f>'K GS&lt;50 Normalized Monthly'!K138</f>
        <v>0</v>
      </c>
      <c r="L138" s="6">
        <f t="shared" si="34"/>
        <v>283648.86219264602</v>
      </c>
      <c r="M138" s="6">
        <f t="shared" ca="1" si="35"/>
        <v>132386.40976305943</v>
      </c>
      <c r="N138" s="6">
        <f t="shared" ca="1" si="36"/>
        <v>51712.54723864152</v>
      </c>
      <c r="O138" s="6">
        <f t="shared" si="37"/>
        <v>2744069.0923123308</v>
      </c>
      <c r="P138" s="6">
        <f t="shared" si="38"/>
        <v>0</v>
      </c>
      <c r="Q138" s="6">
        <f t="shared" si="39"/>
        <v>-75302.614149432993</v>
      </c>
      <c r="R138" s="6">
        <f t="shared" si="40"/>
        <v>0</v>
      </c>
      <c r="S138" s="6">
        <f t="shared" ca="1" si="41"/>
        <v>3136514.2973572449</v>
      </c>
      <c r="W138" s="6"/>
      <c r="X138" s="14"/>
    </row>
    <row r="139" spans="1:24" x14ac:dyDescent="0.25">
      <c r="A139" s="208">
        <v>45444</v>
      </c>
      <c r="B139">
        <f t="shared" si="29"/>
        <v>6</v>
      </c>
      <c r="C139">
        <f t="shared" si="30"/>
        <v>2024</v>
      </c>
      <c r="D139" s="6"/>
      <c r="E139" s="7">
        <f t="shared" ca="1" si="42"/>
        <v>10.96</v>
      </c>
      <c r="F139" s="7">
        <f t="shared" ca="1" si="42"/>
        <v>69.847999999999999</v>
      </c>
      <c r="G139">
        <f t="shared" si="31"/>
        <v>30</v>
      </c>
      <c r="H139">
        <f t="shared" si="32"/>
        <v>0</v>
      </c>
      <c r="I139">
        <f t="shared" si="33"/>
        <v>0</v>
      </c>
      <c r="J139">
        <f>'Monthly Data'!CR139</f>
        <v>0</v>
      </c>
      <c r="K139">
        <f>'K GS&lt;50 Normalized Monthly'!K139</f>
        <v>0</v>
      </c>
      <c r="L139" s="6">
        <f t="shared" si="34"/>
        <v>283648.86219264602</v>
      </c>
      <c r="M139" s="6">
        <f t="shared" ca="1" si="35"/>
        <v>11670.75585569264</v>
      </c>
      <c r="N139" s="6">
        <f t="shared" ca="1" si="36"/>
        <v>213982.10897657776</v>
      </c>
      <c r="O139" s="6">
        <f t="shared" si="37"/>
        <v>2655550.7344958037</v>
      </c>
      <c r="P139" s="6">
        <f t="shared" si="38"/>
        <v>0</v>
      </c>
      <c r="Q139" s="6">
        <f t="shared" si="39"/>
        <v>0</v>
      </c>
      <c r="R139" s="6">
        <f t="shared" si="40"/>
        <v>0</v>
      </c>
      <c r="S139" s="6">
        <f t="shared" ca="1" si="41"/>
        <v>3164852.4615207203</v>
      </c>
      <c r="W139" s="6"/>
      <c r="X139" s="14"/>
    </row>
    <row r="140" spans="1:24" x14ac:dyDescent="0.25">
      <c r="A140" s="208">
        <v>45474</v>
      </c>
      <c r="B140">
        <f t="shared" si="29"/>
        <v>7</v>
      </c>
      <c r="C140">
        <f t="shared" si="30"/>
        <v>2024</v>
      </c>
      <c r="D140" s="6"/>
      <c r="E140" s="7">
        <f t="shared" ca="1" si="42"/>
        <v>1.0799999999999998</v>
      </c>
      <c r="F140" s="7">
        <f t="shared" ca="1" si="42"/>
        <v>130.23999999999998</v>
      </c>
      <c r="G140">
        <f t="shared" si="31"/>
        <v>31</v>
      </c>
      <c r="H140">
        <f t="shared" si="32"/>
        <v>0</v>
      </c>
      <c r="I140">
        <f t="shared" si="33"/>
        <v>0</v>
      </c>
      <c r="J140">
        <f>'Monthly Data'!CR140</f>
        <v>0</v>
      </c>
      <c r="K140">
        <f>'K GS&lt;50 Normalized Monthly'!K140</f>
        <v>0</v>
      </c>
      <c r="L140" s="6">
        <f t="shared" si="34"/>
        <v>283648.86219264602</v>
      </c>
      <c r="M140" s="6">
        <f t="shared" ca="1" si="35"/>
        <v>1150.0379857799314</v>
      </c>
      <c r="N140" s="6">
        <f t="shared" ca="1" si="36"/>
        <v>398995.38817302545</v>
      </c>
      <c r="O140" s="6">
        <f t="shared" si="37"/>
        <v>2744069.0923123308</v>
      </c>
      <c r="P140" s="6">
        <f t="shared" si="38"/>
        <v>0</v>
      </c>
      <c r="Q140" s="6">
        <f t="shared" si="39"/>
        <v>0</v>
      </c>
      <c r="R140" s="6">
        <f t="shared" si="40"/>
        <v>0</v>
      </c>
      <c r="S140" s="6">
        <f t="shared" ca="1" si="41"/>
        <v>3427863.3806637824</v>
      </c>
      <c r="W140" s="6"/>
      <c r="X140" s="14"/>
    </row>
    <row r="141" spans="1:24" x14ac:dyDescent="0.25">
      <c r="A141" s="208">
        <v>45505</v>
      </c>
      <c r="B141">
        <f t="shared" si="29"/>
        <v>8</v>
      </c>
      <c r="C141">
        <f t="shared" si="30"/>
        <v>2024</v>
      </c>
      <c r="D141" s="6"/>
      <c r="E141" s="7">
        <f t="shared" ca="1" si="42"/>
        <v>2.57</v>
      </c>
      <c r="F141" s="7">
        <f t="shared" ca="1" si="42"/>
        <v>101.20500000000001</v>
      </c>
      <c r="G141">
        <f t="shared" si="31"/>
        <v>31</v>
      </c>
      <c r="H141">
        <f t="shared" si="32"/>
        <v>0</v>
      </c>
      <c r="I141">
        <f t="shared" si="33"/>
        <v>0</v>
      </c>
      <c r="J141">
        <f>'Monthly Data'!CR141</f>
        <v>0</v>
      </c>
      <c r="K141">
        <f>'K GS&lt;50 Normalized Monthly'!K141</f>
        <v>0</v>
      </c>
      <c r="L141" s="6">
        <f t="shared" si="34"/>
        <v>283648.86219264602</v>
      </c>
      <c r="M141" s="6">
        <f t="shared" ca="1" si="35"/>
        <v>2736.6644661615032</v>
      </c>
      <c r="N141" s="6">
        <f t="shared" ca="1" si="36"/>
        <v>310045.51796722243</v>
      </c>
      <c r="O141" s="6">
        <f t="shared" si="37"/>
        <v>2744069.0923123308</v>
      </c>
      <c r="P141" s="6">
        <f t="shared" si="38"/>
        <v>0</v>
      </c>
      <c r="Q141" s="6">
        <f t="shared" si="39"/>
        <v>0</v>
      </c>
      <c r="R141" s="6">
        <f t="shared" si="40"/>
        <v>0</v>
      </c>
      <c r="S141" s="6">
        <f t="shared" ca="1" si="41"/>
        <v>3340500.1369383605</v>
      </c>
      <c r="W141" s="6"/>
      <c r="X141" s="14"/>
    </row>
    <row r="142" spans="1:24" x14ac:dyDescent="0.25">
      <c r="A142" s="208">
        <v>45536</v>
      </c>
      <c r="B142">
        <f t="shared" si="29"/>
        <v>9</v>
      </c>
      <c r="C142">
        <f t="shared" si="30"/>
        <v>2024</v>
      </c>
      <c r="D142" s="6"/>
      <c r="E142" s="7">
        <f t="shared" ca="1" si="42"/>
        <v>56.61999999999999</v>
      </c>
      <c r="F142" s="7">
        <f t="shared" ca="1" si="42"/>
        <v>20.560000000000002</v>
      </c>
      <c r="G142">
        <f t="shared" si="31"/>
        <v>30</v>
      </c>
      <c r="H142">
        <f t="shared" si="32"/>
        <v>0</v>
      </c>
      <c r="I142">
        <f t="shared" si="33"/>
        <v>0</v>
      </c>
      <c r="J142">
        <f>'Monthly Data'!CR142</f>
        <v>0</v>
      </c>
      <c r="K142">
        <f>'K GS&lt;50 Normalized Monthly'!K142</f>
        <v>0</v>
      </c>
      <c r="L142" s="6">
        <f t="shared" si="34"/>
        <v>283648.86219264602</v>
      </c>
      <c r="M142" s="6">
        <f t="shared" ca="1" si="35"/>
        <v>60291.80625449973</v>
      </c>
      <c r="N142" s="6">
        <f t="shared" ca="1" si="36"/>
        <v>62986.372702989909</v>
      </c>
      <c r="O142" s="6">
        <f t="shared" si="37"/>
        <v>2655550.7344958037</v>
      </c>
      <c r="P142" s="6">
        <f t="shared" si="38"/>
        <v>0</v>
      </c>
      <c r="Q142" s="6">
        <f t="shared" si="39"/>
        <v>0</v>
      </c>
      <c r="R142" s="6">
        <f t="shared" si="40"/>
        <v>0</v>
      </c>
      <c r="S142" s="6">
        <f t="shared" ca="1" si="41"/>
        <v>3062477.7756459392</v>
      </c>
      <c r="W142" s="6"/>
      <c r="X142" s="14"/>
    </row>
    <row r="143" spans="1:24" x14ac:dyDescent="0.25">
      <c r="A143" s="208">
        <v>45566</v>
      </c>
      <c r="B143">
        <f t="shared" si="29"/>
        <v>10</v>
      </c>
      <c r="C143">
        <f t="shared" si="30"/>
        <v>2024</v>
      </c>
      <c r="D143" s="6"/>
      <c r="E143" s="7">
        <f t="shared" ca="1" si="42"/>
        <v>272.00200000000001</v>
      </c>
      <c r="F143" s="7">
        <f t="shared" ca="1" si="42"/>
        <v>1.4</v>
      </c>
      <c r="G143">
        <f t="shared" si="31"/>
        <v>31</v>
      </c>
      <c r="H143">
        <f t="shared" si="32"/>
        <v>0</v>
      </c>
      <c r="I143">
        <f t="shared" si="33"/>
        <v>0</v>
      </c>
      <c r="J143">
        <f>'Monthly Data'!CR143</f>
        <v>0</v>
      </c>
      <c r="K143">
        <f>'K GS&lt;50 Normalized Monthly'!K143</f>
        <v>0</v>
      </c>
      <c r="L143" s="6">
        <f t="shared" si="34"/>
        <v>283648.86219264602</v>
      </c>
      <c r="M143" s="6">
        <f t="shared" ca="1" si="35"/>
        <v>289641.32611862308</v>
      </c>
      <c r="N143" s="6">
        <f t="shared" ca="1" si="36"/>
        <v>4288.9553396977553</v>
      </c>
      <c r="O143" s="6">
        <f t="shared" si="37"/>
        <v>2744069.0923123308</v>
      </c>
      <c r="P143" s="6">
        <f t="shared" si="38"/>
        <v>0</v>
      </c>
      <c r="Q143" s="6">
        <f t="shared" si="39"/>
        <v>0</v>
      </c>
      <c r="R143" s="6">
        <f t="shared" si="40"/>
        <v>0</v>
      </c>
      <c r="S143" s="6">
        <f t="shared" ca="1" si="41"/>
        <v>3321648.2359632975</v>
      </c>
      <c r="W143" s="6"/>
      <c r="X143" s="14"/>
    </row>
    <row r="144" spans="1:24" x14ac:dyDescent="0.25">
      <c r="A144" s="208">
        <v>45597</v>
      </c>
      <c r="B144">
        <f t="shared" si="29"/>
        <v>11</v>
      </c>
      <c r="C144">
        <f t="shared" si="30"/>
        <v>2024</v>
      </c>
      <c r="D144" s="6"/>
      <c r="E144" s="7">
        <f t="shared" ca="1" si="42"/>
        <v>539.76</v>
      </c>
      <c r="F144" s="7">
        <f t="shared" ca="1" si="42"/>
        <v>0</v>
      </c>
      <c r="G144">
        <f t="shared" si="31"/>
        <v>30</v>
      </c>
      <c r="H144">
        <f t="shared" si="32"/>
        <v>0</v>
      </c>
      <c r="I144">
        <f t="shared" si="33"/>
        <v>0</v>
      </c>
      <c r="J144">
        <f>'Monthly Data'!CR144</f>
        <v>0</v>
      </c>
      <c r="K144">
        <f>'K GS&lt;50 Normalized Monthly'!K144</f>
        <v>0</v>
      </c>
      <c r="L144" s="6">
        <f t="shared" si="34"/>
        <v>283648.86219264602</v>
      </c>
      <c r="M144" s="6">
        <f t="shared" ca="1" si="35"/>
        <v>574763.42889312573</v>
      </c>
      <c r="N144" s="6">
        <f t="shared" ca="1" si="36"/>
        <v>0</v>
      </c>
      <c r="O144" s="6">
        <f t="shared" si="37"/>
        <v>2655550.7344958037</v>
      </c>
      <c r="P144" s="6">
        <f t="shared" si="38"/>
        <v>0</v>
      </c>
      <c r="Q144" s="6">
        <f t="shared" si="39"/>
        <v>0</v>
      </c>
      <c r="R144" s="6">
        <f t="shared" si="40"/>
        <v>0</v>
      </c>
      <c r="S144" s="6">
        <f t="shared" ca="1" si="41"/>
        <v>3513963.0255815755</v>
      </c>
      <c r="W144" s="6"/>
      <c r="X144" s="14"/>
    </row>
    <row r="145" spans="1:24" x14ac:dyDescent="0.25">
      <c r="A145" s="208">
        <v>45627</v>
      </c>
      <c r="B145">
        <f t="shared" si="29"/>
        <v>12</v>
      </c>
      <c r="C145">
        <f t="shared" si="30"/>
        <v>2024</v>
      </c>
      <c r="D145" s="6"/>
      <c r="E145" s="7">
        <f t="shared" ca="1" si="42"/>
        <v>820.75</v>
      </c>
      <c r="F145" s="7">
        <f t="shared" ca="1" si="42"/>
        <v>0</v>
      </c>
      <c r="G145">
        <f t="shared" si="31"/>
        <v>31</v>
      </c>
      <c r="H145">
        <f t="shared" si="32"/>
        <v>0</v>
      </c>
      <c r="I145">
        <f t="shared" si="33"/>
        <v>0</v>
      </c>
      <c r="J145">
        <f>'Monthly Data'!CR145</f>
        <v>0</v>
      </c>
      <c r="K145">
        <f>'K GS&lt;50 Normalized Monthly'!K145</f>
        <v>0</v>
      </c>
      <c r="L145" s="6">
        <f t="shared" si="34"/>
        <v>283648.86219264602</v>
      </c>
      <c r="M145" s="6">
        <f t="shared" ca="1" si="35"/>
        <v>873975.62669340626</v>
      </c>
      <c r="N145" s="6">
        <f t="shared" ca="1" si="36"/>
        <v>0</v>
      </c>
      <c r="O145" s="6">
        <f t="shared" si="37"/>
        <v>2744069.0923123308</v>
      </c>
      <c r="P145" s="6">
        <f t="shared" si="38"/>
        <v>0</v>
      </c>
      <c r="Q145" s="6">
        <f t="shared" si="39"/>
        <v>0</v>
      </c>
      <c r="R145" s="6">
        <f t="shared" si="40"/>
        <v>0</v>
      </c>
      <c r="S145" s="6">
        <f t="shared" ca="1" si="41"/>
        <v>3901693.5811983831</v>
      </c>
      <c r="W145" s="6"/>
      <c r="X145" s="14"/>
    </row>
    <row r="146" spans="1:24" x14ac:dyDescent="0.25">
      <c r="A146" s="17"/>
      <c r="W146" s="6"/>
      <c r="X146" s="14"/>
    </row>
    <row r="147" spans="1:24" x14ac:dyDescent="0.25">
      <c r="A147" s="17"/>
      <c r="W147" s="6"/>
      <c r="X147" s="14"/>
    </row>
    <row r="148" spans="1:24" x14ac:dyDescent="0.25">
      <c r="A148" s="17"/>
    </row>
    <row r="149" spans="1:24" x14ac:dyDescent="0.25">
      <c r="A149" s="17"/>
    </row>
    <row r="150" spans="1:24" x14ac:dyDescent="0.25">
      <c r="A150" s="17"/>
    </row>
    <row r="151" spans="1:24" x14ac:dyDescent="0.25">
      <c r="A151" s="17"/>
    </row>
    <row r="152" spans="1:24" x14ac:dyDescent="0.25">
      <c r="A152" s="17"/>
    </row>
    <row r="153" spans="1:24" x14ac:dyDescent="0.25">
      <c r="A153" s="17"/>
    </row>
    <row r="154" spans="1:24" x14ac:dyDescent="0.25">
      <c r="A154" s="17"/>
    </row>
    <row r="155" spans="1:24" x14ac:dyDescent="0.25">
      <c r="A155" s="17"/>
    </row>
    <row r="156" spans="1:24" x14ac:dyDescent="0.25">
      <c r="A156" s="17"/>
    </row>
    <row r="157" spans="1:24" x14ac:dyDescent="0.25">
      <c r="A157" s="17"/>
    </row>
    <row r="158" spans="1:24" x14ac:dyDescent="0.25">
      <c r="A158" s="17"/>
    </row>
    <row r="159" spans="1:24" x14ac:dyDescent="0.25">
      <c r="A159" s="17"/>
    </row>
    <row r="160" spans="1:24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E4C0-BBE0-4FAE-936E-F36C58047730}">
  <sheetPr codeName="Sheet26">
    <tabColor rgb="FFFF0000"/>
  </sheetPr>
  <dimension ref="B2:CU79"/>
  <sheetViews>
    <sheetView workbookViewId="0">
      <selection activeCell="CW15" sqref="CW15"/>
    </sheetView>
  </sheetViews>
  <sheetFormatPr defaultRowHeight="15" x14ac:dyDescent="0.25"/>
  <cols>
    <col min="2" max="2" width="6.42578125" customWidth="1"/>
    <col min="3" max="3" width="12.7109375" bestFit="1" customWidth="1"/>
    <col min="4" max="4" width="14.5703125" bestFit="1" customWidth="1"/>
    <col min="5" max="5" width="14" bestFit="1" customWidth="1"/>
    <col min="6" max="6" width="1.140625" customWidth="1"/>
    <col min="7" max="7" width="12.5703125" customWidth="1"/>
    <col min="8" max="8" width="14.42578125" customWidth="1"/>
    <col min="9" max="9" width="12.7109375" customWidth="1"/>
    <col min="11" max="11" width="6.42578125" customWidth="1"/>
    <col min="12" max="12" width="12.7109375" bestFit="1" customWidth="1"/>
    <col min="13" max="13" width="14.5703125" bestFit="1" customWidth="1"/>
    <col min="14" max="14" width="14" bestFit="1" customWidth="1"/>
    <col min="15" max="15" width="1.140625" customWidth="1"/>
    <col min="16" max="16" width="12.5703125" customWidth="1"/>
    <col min="17" max="17" width="14.42578125" customWidth="1"/>
    <col min="18" max="18" width="12.7109375" customWidth="1"/>
    <col min="19" max="19" width="3.7109375" customWidth="1"/>
    <col min="20" max="20" width="6.42578125" customWidth="1"/>
    <col min="21" max="21" width="12.7109375" bestFit="1" customWidth="1"/>
    <col min="22" max="22" width="14.5703125" bestFit="1" customWidth="1"/>
    <col min="23" max="23" width="14" bestFit="1" customWidth="1"/>
    <col min="24" max="24" width="1.140625" customWidth="1"/>
    <col min="25" max="25" width="12.5703125" customWidth="1"/>
    <col min="26" max="26" width="14.42578125" customWidth="1"/>
    <col min="27" max="27" width="12.7109375" customWidth="1"/>
    <col min="29" max="29" width="6.42578125" customWidth="1"/>
    <col min="30" max="30" width="12.7109375" bestFit="1" customWidth="1"/>
    <col min="31" max="31" width="14.5703125" bestFit="1" customWidth="1"/>
    <col min="32" max="32" width="14" bestFit="1" customWidth="1"/>
    <col min="33" max="33" width="1.140625" customWidth="1"/>
    <col min="34" max="34" width="12.5703125" customWidth="1"/>
    <col min="35" max="35" width="14.42578125" customWidth="1"/>
    <col min="36" max="36" width="12.7109375" customWidth="1"/>
    <col min="38" max="38" width="6.5703125" customWidth="1"/>
    <col min="39" max="39" width="10.85546875" customWidth="1"/>
    <col min="40" max="40" width="9.5703125" customWidth="1"/>
    <col min="41" max="41" width="12.140625" customWidth="1"/>
    <col min="42" max="42" width="10.28515625" customWidth="1"/>
    <col min="44" max="44" width="6.5703125" customWidth="1"/>
    <col min="45" max="45" width="10.85546875" customWidth="1"/>
    <col min="46" max="46" width="9.5703125" customWidth="1"/>
    <col min="47" max="47" width="12.140625" customWidth="1"/>
    <col min="48" max="48" width="10.28515625" customWidth="1"/>
    <col min="50" max="50" width="6.5703125" customWidth="1"/>
    <col min="51" max="51" width="10.85546875" customWidth="1"/>
    <col min="52" max="52" width="9.5703125" customWidth="1"/>
    <col min="53" max="53" width="12.140625" customWidth="1"/>
    <col min="54" max="54" width="10.28515625" customWidth="1"/>
    <col min="55" max="55" width="14.7109375" customWidth="1"/>
    <col min="56" max="56" width="6.42578125" customWidth="1"/>
    <col min="57" max="57" width="12.7109375" bestFit="1" customWidth="1"/>
    <col min="58" max="58" width="14.5703125" bestFit="1" customWidth="1"/>
    <col min="59" max="59" width="14" bestFit="1" customWidth="1"/>
    <col min="60" max="60" width="1.140625" customWidth="1"/>
    <col min="61" max="61" width="12.5703125" customWidth="1"/>
    <col min="62" max="62" width="14.42578125" customWidth="1"/>
    <col min="63" max="63" width="12.7109375" customWidth="1"/>
    <col min="65" max="65" width="6.42578125" customWidth="1"/>
    <col min="66" max="66" width="12.7109375" bestFit="1" customWidth="1"/>
    <col min="67" max="67" width="14.5703125" bestFit="1" customWidth="1"/>
    <col min="68" max="68" width="14" bestFit="1" customWidth="1"/>
    <col min="69" max="69" width="1.140625" customWidth="1"/>
    <col min="70" max="70" width="12.5703125" customWidth="1"/>
    <col min="71" max="71" width="14.42578125" customWidth="1"/>
    <col min="72" max="72" width="12.7109375" customWidth="1"/>
    <col min="74" max="74" width="6.42578125" customWidth="1"/>
    <col min="75" max="75" width="12.7109375" bestFit="1" customWidth="1"/>
    <col min="76" max="76" width="14.5703125" bestFit="1" customWidth="1"/>
    <col min="77" max="77" width="14" bestFit="1" customWidth="1"/>
    <col min="78" max="78" width="1.140625" customWidth="1"/>
    <col min="79" max="79" width="12.5703125" customWidth="1"/>
    <col min="80" max="80" width="14.42578125" customWidth="1"/>
    <col min="81" max="81" width="12.7109375" customWidth="1"/>
    <col min="83" max="83" width="6.5703125" customWidth="1"/>
    <col min="84" max="84" width="10.85546875" customWidth="1"/>
    <col min="85" max="85" width="9.5703125" customWidth="1"/>
    <col min="86" max="86" width="12.140625" customWidth="1"/>
    <col min="87" max="87" width="10.28515625" customWidth="1"/>
    <col min="89" max="89" width="6.5703125" customWidth="1"/>
    <col min="90" max="90" width="10.85546875" customWidth="1"/>
    <col min="91" max="91" width="9.5703125" customWidth="1"/>
    <col min="92" max="92" width="12.140625" customWidth="1"/>
    <col min="93" max="93" width="10.28515625" customWidth="1"/>
  </cols>
  <sheetData>
    <row r="2" spans="2:99" x14ac:dyDescent="0.25">
      <c r="B2" s="286" t="s">
        <v>95</v>
      </c>
      <c r="C2" s="287"/>
      <c r="D2" s="287"/>
      <c r="E2" s="287"/>
      <c r="F2" s="287"/>
      <c r="G2" s="287"/>
      <c r="H2" s="287"/>
      <c r="I2" s="288"/>
      <c r="K2" s="286" t="s">
        <v>106</v>
      </c>
      <c r="L2" s="287"/>
      <c r="M2" s="287"/>
      <c r="N2" s="287"/>
      <c r="O2" s="287"/>
      <c r="P2" s="287"/>
      <c r="Q2" s="287"/>
      <c r="R2" s="288"/>
      <c r="T2" s="286" t="s">
        <v>107</v>
      </c>
      <c r="U2" s="287"/>
      <c r="V2" s="287"/>
      <c r="W2" s="287"/>
      <c r="X2" s="287"/>
      <c r="Y2" s="287"/>
      <c r="Z2" s="287"/>
      <c r="AA2" s="288"/>
      <c r="AC2" s="286" t="s">
        <v>85</v>
      </c>
      <c r="AD2" s="287"/>
      <c r="AE2" s="287"/>
      <c r="AF2" s="287"/>
      <c r="AG2" s="287"/>
      <c r="AH2" s="287"/>
      <c r="AI2" s="287"/>
      <c r="AJ2" s="288"/>
      <c r="AL2" s="285" t="s">
        <v>108</v>
      </c>
      <c r="AM2" s="285"/>
      <c r="AN2" s="285"/>
      <c r="AO2" s="285"/>
      <c r="AP2" s="285"/>
      <c r="AR2" s="285" t="s">
        <v>112</v>
      </c>
      <c r="AS2" s="285"/>
      <c r="AT2" s="285"/>
      <c r="AU2" s="285"/>
      <c r="AV2" s="285"/>
      <c r="AX2" s="285" t="s">
        <v>46</v>
      </c>
      <c r="AY2" s="285"/>
      <c r="AZ2" s="285"/>
      <c r="BA2" s="285"/>
      <c r="BB2" s="285"/>
      <c r="BD2" s="286" t="s">
        <v>95</v>
      </c>
      <c r="BE2" s="287"/>
      <c r="BF2" s="287"/>
      <c r="BG2" s="287"/>
      <c r="BH2" s="287"/>
      <c r="BI2" s="287"/>
      <c r="BJ2" s="287"/>
      <c r="BK2" s="288"/>
      <c r="BM2" s="286" t="s">
        <v>106</v>
      </c>
      <c r="BN2" s="287"/>
      <c r="BO2" s="287"/>
      <c r="BP2" s="287"/>
      <c r="BQ2" s="287"/>
      <c r="BR2" s="287"/>
      <c r="BS2" s="287"/>
      <c r="BT2" s="288"/>
      <c r="BV2" s="286" t="s">
        <v>107</v>
      </c>
      <c r="BW2" s="287"/>
      <c r="BX2" s="287"/>
      <c r="BY2" s="287"/>
      <c r="BZ2" s="287"/>
      <c r="CA2" s="287"/>
      <c r="CB2" s="287"/>
      <c r="CC2" s="288"/>
      <c r="CE2" s="285" t="s">
        <v>108</v>
      </c>
      <c r="CF2" s="285"/>
      <c r="CG2" s="285"/>
      <c r="CH2" s="285"/>
      <c r="CI2" s="285"/>
      <c r="CK2" s="285" t="s">
        <v>46</v>
      </c>
      <c r="CL2" s="285"/>
      <c r="CM2" s="285"/>
      <c r="CN2" s="285"/>
      <c r="CO2" s="285"/>
    </row>
    <row r="3" spans="2:99" s="39" customFormat="1" ht="45" x14ac:dyDescent="0.25">
      <c r="B3" s="255" t="s">
        <v>29</v>
      </c>
      <c r="C3" s="255" t="s">
        <v>96</v>
      </c>
      <c r="D3" s="255" t="s">
        <v>97</v>
      </c>
      <c r="E3" s="255" t="s">
        <v>98</v>
      </c>
      <c r="F3" s="256"/>
      <c r="G3" s="257" t="s">
        <v>99</v>
      </c>
      <c r="H3" s="255" t="s">
        <v>97</v>
      </c>
      <c r="I3" s="255" t="s">
        <v>88</v>
      </c>
      <c r="K3" s="255" t="s">
        <v>29</v>
      </c>
      <c r="L3" s="255" t="s">
        <v>96</v>
      </c>
      <c r="M3" s="255" t="s">
        <v>97</v>
      </c>
      <c r="N3" s="255" t="s">
        <v>98</v>
      </c>
      <c r="O3" s="256"/>
      <c r="P3" s="257" t="s">
        <v>99</v>
      </c>
      <c r="Q3" s="255" t="s">
        <v>97</v>
      </c>
      <c r="R3" s="255" t="s">
        <v>88</v>
      </c>
      <c r="T3" s="255" t="s">
        <v>29</v>
      </c>
      <c r="U3" s="255" t="s">
        <v>96</v>
      </c>
      <c r="V3" s="255" t="s">
        <v>97</v>
      </c>
      <c r="W3" s="255" t="s">
        <v>98</v>
      </c>
      <c r="X3" s="256"/>
      <c r="Y3" s="257" t="s">
        <v>99</v>
      </c>
      <c r="Z3" s="255" t="s">
        <v>97</v>
      </c>
      <c r="AA3" s="255" t="s">
        <v>88</v>
      </c>
      <c r="AC3" s="255" t="s">
        <v>29</v>
      </c>
      <c r="AD3" s="255" t="s">
        <v>96</v>
      </c>
      <c r="AE3" s="255" t="s">
        <v>97</v>
      </c>
      <c r="AF3" s="255" t="s">
        <v>98</v>
      </c>
      <c r="AG3" s="256"/>
      <c r="AH3" s="257" t="s">
        <v>99</v>
      </c>
      <c r="AI3" s="255" t="s">
        <v>97</v>
      </c>
      <c r="AJ3" s="255" t="s">
        <v>88</v>
      </c>
      <c r="AL3" s="275" t="s">
        <v>29</v>
      </c>
      <c r="AM3" s="275" t="s">
        <v>96</v>
      </c>
      <c r="AN3" s="276" t="s">
        <v>109</v>
      </c>
      <c r="AO3" s="276" t="s">
        <v>110</v>
      </c>
      <c r="AP3" s="276" t="s">
        <v>111</v>
      </c>
      <c r="AR3" s="275" t="s">
        <v>29</v>
      </c>
      <c r="AS3" s="275" t="s">
        <v>96</v>
      </c>
      <c r="AT3" s="276" t="s">
        <v>109</v>
      </c>
      <c r="AU3" s="276" t="s">
        <v>110</v>
      </c>
      <c r="AV3" s="276" t="s">
        <v>111</v>
      </c>
      <c r="AX3" s="275" t="s">
        <v>29</v>
      </c>
      <c r="AY3" s="275" t="s">
        <v>96</v>
      </c>
      <c r="AZ3" s="276" t="s">
        <v>109</v>
      </c>
      <c r="BA3" s="276" t="s">
        <v>110</v>
      </c>
      <c r="BB3" s="276" t="s">
        <v>111</v>
      </c>
      <c r="BD3" s="255" t="s">
        <v>29</v>
      </c>
      <c r="BE3" s="255" t="s">
        <v>96</v>
      </c>
      <c r="BF3" s="255" t="s">
        <v>97</v>
      </c>
      <c r="BG3" s="255" t="s">
        <v>98</v>
      </c>
      <c r="BH3" s="256"/>
      <c r="BI3" s="257" t="s">
        <v>99</v>
      </c>
      <c r="BJ3" s="255" t="s">
        <v>97</v>
      </c>
      <c r="BK3" s="255" t="s">
        <v>88</v>
      </c>
      <c r="BM3" s="255" t="s">
        <v>29</v>
      </c>
      <c r="BN3" s="255" t="s">
        <v>96</v>
      </c>
      <c r="BO3" s="255" t="s">
        <v>97</v>
      </c>
      <c r="BP3" s="255" t="s">
        <v>98</v>
      </c>
      <c r="BQ3" s="256"/>
      <c r="BR3" s="257" t="s">
        <v>99</v>
      </c>
      <c r="BS3" s="255" t="s">
        <v>97</v>
      </c>
      <c r="BT3" s="255" t="s">
        <v>88</v>
      </c>
      <c r="BV3" s="255" t="s">
        <v>29</v>
      </c>
      <c r="BW3" s="255" t="s">
        <v>96</v>
      </c>
      <c r="BX3" s="255" t="s">
        <v>97</v>
      </c>
      <c r="BY3" s="255" t="s">
        <v>98</v>
      </c>
      <c r="BZ3" s="256"/>
      <c r="CA3" s="257" t="s">
        <v>99</v>
      </c>
      <c r="CB3" s="255" t="s">
        <v>97</v>
      </c>
      <c r="CC3" s="255" t="s">
        <v>88</v>
      </c>
      <c r="CE3" s="275" t="s">
        <v>29</v>
      </c>
      <c r="CF3" s="275" t="s">
        <v>96</v>
      </c>
      <c r="CG3" s="276" t="s">
        <v>109</v>
      </c>
      <c r="CH3" s="276" t="s">
        <v>110</v>
      </c>
      <c r="CI3" s="276" t="s">
        <v>111</v>
      </c>
      <c r="CK3" s="275" t="s">
        <v>29</v>
      </c>
      <c r="CL3" s="275" t="s">
        <v>96</v>
      </c>
      <c r="CM3" s="276" t="s">
        <v>109</v>
      </c>
      <c r="CN3" s="276" t="s">
        <v>110</v>
      </c>
      <c r="CO3" s="276" t="s">
        <v>111</v>
      </c>
      <c r="CQ3"/>
      <c r="CR3"/>
      <c r="CS3"/>
      <c r="CT3"/>
      <c r="CU3"/>
    </row>
    <row r="4" spans="2:99" x14ac:dyDescent="0.25">
      <c r="B4" s="260"/>
      <c r="C4" s="260" t="s">
        <v>100</v>
      </c>
      <c r="D4" s="260" t="s">
        <v>101</v>
      </c>
      <c r="E4" s="260" t="s">
        <v>102</v>
      </c>
      <c r="F4" s="261"/>
      <c r="G4" s="262" t="s">
        <v>103</v>
      </c>
      <c r="H4" s="260" t="s">
        <v>104</v>
      </c>
      <c r="I4" s="260" t="s">
        <v>105</v>
      </c>
      <c r="K4" s="260"/>
      <c r="L4" s="260" t="s">
        <v>100</v>
      </c>
      <c r="M4" s="260" t="s">
        <v>101</v>
      </c>
      <c r="N4" s="260" t="s">
        <v>102</v>
      </c>
      <c r="O4" s="261"/>
      <c r="P4" s="262" t="s">
        <v>103</v>
      </c>
      <c r="Q4" s="260" t="s">
        <v>104</v>
      </c>
      <c r="R4" s="260" t="s">
        <v>105</v>
      </c>
      <c r="T4" s="260"/>
      <c r="U4" s="260" t="s">
        <v>100</v>
      </c>
      <c r="V4" s="260" t="s">
        <v>101</v>
      </c>
      <c r="W4" s="260" t="s">
        <v>102</v>
      </c>
      <c r="X4" s="261"/>
      <c r="Y4" s="262" t="s">
        <v>103</v>
      </c>
      <c r="Z4" s="260" t="s">
        <v>104</v>
      </c>
      <c r="AA4" s="260" t="s">
        <v>105</v>
      </c>
      <c r="AC4" s="260"/>
      <c r="AD4" s="260" t="s">
        <v>100</v>
      </c>
      <c r="AE4" s="260" t="s">
        <v>101</v>
      </c>
      <c r="AF4" s="260" t="s">
        <v>102</v>
      </c>
      <c r="AG4" s="261"/>
      <c r="AH4" s="262" t="s">
        <v>103</v>
      </c>
      <c r="AI4" s="260" t="s">
        <v>104</v>
      </c>
      <c r="AJ4" s="260" t="s">
        <v>105</v>
      </c>
      <c r="AL4" s="277"/>
      <c r="AM4" s="277"/>
      <c r="AN4" s="277"/>
      <c r="AO4" s="277"/>
      <c r="AP4" s="277"/>
      <c r="AR4" s="277"/>
      <c r="AS4" s="277"/>
      <c r="AT4" s="277"/>
      <c r="AU4" s="277"/>
      <c r="AV4" s="277"/>
      <c r="AX4" s="277"/>
      <c r="AY4" s="277"/>
      <c r="AZ4" s="277"/>
      <c r="BA4" s="277"/>
      <c r="BB4" s="277"/>
      <c r="BD4" s="260"/>
      <c r="BE4" s="260" t="s">
        <v>100</v>
      </c>
      <c r="BF4" s="260" t="s">
        <v>101</v>
      </c>
      <c r="BG4" s="260" t="s">
        <v>102</v>
      </c>
      <c r="BH4" s="261"/>
      <c r="BI4" s="262" t="s">
        <v>103</v>
      </c>
      <c r="BJ4" s="260" t="s">
        <v>104</v>
      </c>
      <c r="BK4" s="260" t="s">
        <v>105</v>
      </c>
      <c r="BM4" s="260"/>
      <c r="BN4" s="260" t="s">
        <v>100</v>
      </c>
      <c r="BO4" s="260" t="s">
        <v>101</v>
      </c>
      <c r="BP4" s="260" t="s">
        <v>102</v>
      </c>
      <c r="BQ4" s="261"/>
      <c r="BR4" s="262" t="s">
        <v>103</v>
      </c>
      <c r="BS4" s="260" t="s">
        <v>104</v>
      </c>
      <c r="BT4" s="260" t="s">
        <v>105</v>
      </c>
      <c r="BV4" s="260"/>
      <c r="BW4" s="260" t="s">
        <v>100</v>
      </c>
      <c r="BX4" s="260" t="s">
        <v>101</v>
      </c>
      <c r="BY4" s="260" t="s">
        <v>102</v>
      </c>
      <c r="BZ4" s="261"/>
      <c r="CA4" s="262" t="s">
        <v>103</v>
      </c>
      <c r="CB4" s="260" t="s">
        <v>104</v>
      </c>
      <c r="CC4" s="260" t="s">
        <v>105</v>
      </c>
      <c r="CE4" s="277"/>
      <c r="CF4" s="277"/>
      <c r="CG4" s="277"/>
      <c r="CH4" s="277"/>
      <c r="CI4" s="277"/>
      <c r="CK4" s="277"/>
      <c r="CL4" s="277"/>
      <c r="CM4" s="277"/>
      <c r="CN4" s="277"/>
      <c r="CO4" s="277"/>
    </row>
    <row r="5" spans="2:99" x14ac:dyDescent="0.25">
      <c r="B5" s="263">
        <v>2013</v>
      </c>
      <c r="C5" s="264">
        <f>SUMIF('Monthly Data'!$B:$B,B5,'Monthly Data'!C:C)</f>
        <v>341035888.63527828</v>
      </c>
      <c r="D5" s="264">
        <f>SUMIF('Monthly Data'!$B:$B,B5,'Monthly Data'!D:D)</f>
        <v>1950177.6774709867</v>
      </c>
      <c r="E5" s="264">
        <f>SUMIF('Monthly Data'!$B:$B,B5,'Monthly Data'!E:E)</f>
        <v>342986066.31274921</v>
      </c>
      <c r="F5" s="265"/>
      <c r="G5" s="266">
        <f ca="1">SUMIF('TB Res Normalized Monthly'!$C:$C,B5,'TB Res Normalized Monthly'!$U:$U)</f>
        <v>334632383.55444217</v>
      </c>
      <c r="H5" s="264">
        <f t="shared" ref="H5:H13" si="0">D5</f>
        <v>1950177.6774709867</v>
      </c>
      <c r="I5" s="264">
        <f t="shared" ref="I5:I15" ca="1" si="1">G5-H5</f>
        <v>332682205.87697119</v>
      </c>
      <c r="K5" s="263">
        <v>2013</v>
      </c>
      <c r="L5" s="264">
        <f>SUMIF('Monthly Data'!$B:$B,K5,'Monthly Data'!G:G)</f>
        <v>136331185.61000001</v>
      </c>
      <c r="M5" s="264">
        <f>SUMIF('Monthly Data'!$B:$B,K5,'Monthly Data'!H:H)</f>
        <v>2459181.4135967419</v>
      </c>
      <c r="N5" s="264">
        <f>SUMIF('Monthly Data'!$B:$B,K5,'Monthly Data'!I:I)</f>
        <v>138790367.02359673</v>
      </c>
      <c r="O5" s="265"/>
      <c r="P5" s="266">
        <f ca="1">SUMIF('TB GS&lt;50 Normalized Monthly'!$C:$C,K5,'TB GS&lt;50 Normalized Monthly'!$O:$O)</f>
        <v>136993203.90194926</v>
      </c>
      <c r="Q5" s="264">
        <f t="shared" ref="Q5:Q13" si="2">M5</f>
        <v>2459181.4135967419</v>
      </c>
      <c r="R5" s="264">
        <f ca="1">P5-Q5</f>
        <v>134534022.48835251</v>
      </c>
      <c r="T5" s="263">
        <v>2013</v>
      </c>
      <c r="U5" s="264">
        <f>SUMIF('Monthly Data'!$B:$B,$T5,'Monthly Data'!K:K)</f>
        <v>285068374</v>
      </c>
      <c r="V5" s="264">
        <f>SUMIF('Monthly Data'!$B:$B,$T5,'Monthly Data'!L:L)</f>
        <v>3349736.0371281304</v>
      </c>
      <c r="W5" s="264">
        <f>SUMIF('Monthly Data'!$B:$B,$T5,'Monthly Data'!M:M)</f>
        <v>288418110.03712815</v>
      </c>
      <c r="X5" s="265"/>
      <c r="Y5" s="266">
        <f ca="1">SUMIF('TB GS&gt;50 Normalized Monthly'!$C:$C,T5,'TB GS&gt;50 Normalized Monthly'!$Q:$Q)</f>
        <v>281896321.47470427</v>
      </c>
      <c r="Z5" s="264">
        <f t="shared" ref="Z5:Z13" si="3">V5</f>
        <v>3349736.0371281304</v>
      </c>
      <c r="AA5" s="264">
        <f t="shared" ref="AA5:AA15" ca="1" si="4">Y5-Z5</f>
        <v>278546585.43757612</v>
      </c>
      <c r="AC5" s="263">
        <v>2013</v>
      </c>
      <c r="AD5" s="264">
        <f>SUMIF('Monthly Data'!$B:$B,$AC5,'Monthly Data'!P:P)</f>
        <v>187992826.44999999</v>
      </c>
      <c r="AE5" s="264">
        <f>SUMIF('Monthly Data'!$B:$B,$AC5,'Monthly Data'!Q:Q)</f>
        <v>1710676.7136233712</v>
      </c>
      <c r="AF5" s="264">
        <f>SUMIF('Monthly Data'!$B:$B,$AC5,'Monthly Data'!R:R)</f>
        <v>189703503.16362336</v>
      </c>
      <c r="AG5" s="265"/>
      <c r="AH5" s="266">
        <f>SUMIF('TB Int Normalized Monthly'!$C:$C,AC5,'TB Int Normalized Monthly'!$M:$M)</f>
        <v>198095502.29814747</v>
      </c>
      <c r="AI5" s="264">
        <f t="shared" ref="AI5:AI13" si="5">AE5</f>
        <v>1710676.7136233712</v>
      </c>
      <c r="AJ5" s="264">
        <f t="shared" ref="AJ5:AJ15" si="6">AH5-AI5</f>
        <v>196384825.5845241</v>
      </c>
      <c r="AL5" s="263">
        <v>2013</v>
      </c>
      <c r="AM5" s="264">
        <f>SUMIF('Monthly Data'!$B:$B,$AL5,'Monthly Data'!U:U)</f>
        <v>10555413.669999998</v>
      </c>
      <c r="AN5" s="264">
        <f>'Connection Count'!S4</f>
        <v>13130.429212782117</v>
      </c>
      <c r="AO5" s="264">
        <f t="shared" ref="AO5:AO13" si="7">AM5/AN5</f>
        <v>803.88946156646489</v>
      </c>
      <c r="AP5" s="264">
        <f t="shared" ref="AP5:AP15" si="8">AO5*AN5</f>
        <v>10555413.669999998</v>
      </c>
      <c r="AR5" s="263">
        <v>2013</v>
      </c>
      <c r="AS5" s="264">
        <f>SUMIF('Monthly Data'!$B:$B,$AR5,'Monthly Data'!X:X)</f>
        <v>144894</v>
      </c>
      <c r="AT5" s="264">
        <f>'Connection Count'!W4</f>
        <v>171.20413377549903</v>
      </c>
      <c r="AU5" s="264">
        <f t="shared" ref="AU5:AU13" si="9">AS5/AT5</f>
        <v>846.3230227256098</v>
      </c>
      <c r="AV5" s="264">
        <f t="shared" ref="AV5:AV15" si="10">AU5*AT5</f>
        <v>144894</v>
      </c>
      <c r="AX5" s="263">
        <v>2013</v>
      </c>
      <c r="AY5" s="264">
        <f>SUMIF('Monthly Data'!$B:$B,$AX5,'Monthly Data'!AA:AA)</f>
        <v>1992260.18</v>
      </c>
      <c r="AZ5" s="264">
        <f>'Connection Count'!AA4</f>
        <v>464.23450215657562</v>
      </c>
      <c r="BA5" s="264">
        <f t="shared" ref="BA5:BA13" si="11">AY5/AZ5</f>
        <v>4291.4952911622595</v>
      </c>
      <c r="BB5" s="264">
        <f t="shared" ref="BB5:BB13" si="12">BA5*AZ5</f>
        <v>1992260.1800000002</v>
      </c>
      <c r="BD5" s="263">
        <v>2013</v>
      </c>
      <c r="BE5" s="264">
        <f>SUMIF('Monthly Data'!$B:$B,BD5,'Monthly Data'!AC:AC)</f>
        <v>38534627.980000004</v>
      </c>
      <c r="BF5" s="264">
        <f>SUMIF('Monthly Data'!$B:$B,BD5,'Monthly Data'!AD:AD)</f>
        <v>173107.27325715657</v>
      </c>
      <c r="BG5" s="264">
        <f>SUMIF('Monthly Data'!$B:$B,BD5,'Monthly Data'!AE:AE)</f>
        <v>38707735.253257155</v>
      </c>
      <c r="BH5" s="265"/>
      <c r="BI5" s="266">
        <f ca="1">SUMIF('K Res Normalized Monthly'!$C:$C,BD5,'K Res Normalized Monthly'!$S:$S)</f>
        <v>37185366.195028856</v>
      </c>
      <c r="BJ5" s="264">
        <f t="shared" ref="BJ5:BJ14" si="13">BF5</f>
        <v>173107.27325715657</v>
      </c>
      <c r="BK5" s="264">
        <f t="shared" ref="BK5:BK16" ca="1" si="14">BI5-BJ5</f>
        <v>37012258.921771698</v>
      </c>
      <c r="BM5" s="263">
        <v>2013</v>
      </c>
      <c r="BN5" s="264">
        <f>SUMIF('Monthly Data'!$B:$B,BM5,'Monthly Data'!AG:AG)</f>
        <v>24297121.439999998</v>
      </c>
      <c r="BO5" s="264">
        <f>SUMIF('Monthly Data'!$B:$B,BM5,'Monthly Data'!AH:AH)</f>
        <v>130799.86457916316</v>
      </c>
      <c r="BP5" s="264">
        <f>SUMIF('Monthly Data'!$B:$B,BM5,'Monthly Data'!AI:AI)</f>
        <v>24427921.304579161</v>
      </c>
      <c r="BQ5" s="265"/>
      <c r="BR5" s="266">
        <f ca="1">SUMIF('K GS&lt;50 Normalized Monthly'!$C:$C,BM5,'K GS&lt;50 Normalized Monthly'!$S:$S)</f>
        <v>23371192.772007924</v>
      </c>
      <c r="BS5" s="264">
        <f t="shared" ref="BS5:BS14" si="15">BO5</f>
        <v>130799.86457916316</v>
      </c>
      <c r="BT5" s="264">
        <f t="shared" ref="BT5:BT16" ca="1" si="16">BR5-BS5</f>
        <v>23240392.90742876</v>
      </c>
      <c r="BV5" s="263">
        <v>2013</v>
      </c>
      <c r="BW5" s="264">
        <f>SUMIF('Monthly Data'!$B:$B,$T5,'Monthly Data'!AK:AK)</f>
        <v>41098360.740000002</v>
      </c>
      <c r="BX5" s="264">
        <f>SUMIF('Monthly Data'!$B:$B,$T5,'Monthly Data'!AL:AL)</f>
        <v>73566.610611754004</v>
      </c>
      <c r="BY5" s="264">
        <f>SUMIF('Monthly Data'!$B:$B,$T5,'Monthly Data'!AM:AM)</f>
        <v>41171927.350611754</v>
      </c>
      <c r="BZ5" s="265"/>
      <c r="CA5" s="266">
        <f ca="1">SUMIF('K GS&gt;50 Normalized Monthly'!$C:$C,BV5,'K GS&gt;50 Normalized Monthly'!$S:$S)</f>
        <v>41262481.487709023</v>
      </c>
      <c r="CB5" s="264">
        <f t="shared" ref="CB5:CB14" si="17">BX5</f>
        <v>73566.610611754004</v>
      </c>
      <c r="CC5" s="264">
        <f t="shared" ref="CC5:CC16" ca="1" si="18">CA5-CB5</f>
        <v>41188914.877097271</v>
      </c>
      <c r="CE5" s="263">
        <v>2013</v>
      </c>
      <c r="CF5" s="264">
        <f>SUMIF('Monthly Data'!$B:$B,$AL5,'Monthly Data'!AP:AP)</f>
        <v>1656360</v>
      </c>
      <c r="CG5" s="264">
        <f>'Connection Count'!AQ4</f>
        <v>532</v>
      </c>
      <c r="CH5" s="264">
        <f t="shared" ref="CH5:CH13" si="19">CF5/CG5</f>
        <v>3113.4586466165415</v>
      </c>
      <c r="CI5" s="264">
        <f t="shared" ref="CI5:CI13" si="20">CH5*CG5</f>
        <v>1656360</v>
      </c>
      <c r="CK5" s="263">
        <v>2013</v>
      </c>
      <c r="CL5" s="264">
        <f>SUMIF('Monthly Data'!$B:$B,$AX5,'Monthly Data'!AS:AS)</f>
        <v>181077.33</v>
      </c>
      <c r="CM5" s="264">
        <f>'Connection Count'!AU4</f>
        <v>33</v>
      </c>
      <c r="CN5" s="264">
        <f t="shared" ref="CN5:CN14" si="21">CL5/CM5</f>
        <v>5487.1918181818182</v>
      </c>
      <c r="CO5" s="264">
        <f t="shared" ref="CO5:CO16" si="22">CN5*CM5</f>
        <v>181077.33000000002</v>
      </c>
    </row>
    <row r="6" spans="2:99" x14ac:dyDescent="0.25">
      <c r="B6" s="263">
        <f t="shared" ref="B6:B16" si="23">B5+1</f>
        <v>2014</v>
      </c>
      <c r="C6" s="264">
        <f>SUMIF('Monthly Data'!$B:$B,B6,'Monthly Data'!C:C)</f>
        <v>340024795.88802838</v>
      </c>
      <c r="D6" s="264">
        <f>SUMIF('Monthly Data'!$B:$B,B6,'Monthly Data'!D:D)</f>
        <v>3210877.2514082366</v>
      </c>
      <c r="E6" s="264">
        <f>SUMIF('Monthly Data'!$B:$B,B6,'Monthly Data'!E:E)</f>
        <v>343235673.13943666</v>
      </c>
      <c r="F6" s="265"/>
      <c r="G6" s="266">
        <f ca="1">SUMIF('TB Res Normalized Monthly'!$C:$C,B6,'TB Res Normalized Monthly'!$U:$U)</f>
        <v>334632383.55444217</v>
      </c>
      <c r="H6" s="264">
        <f t="shared" si="0"/>
        <v>3210877.2514082366</v>
      </c>
      <c r="I6" s="264">
        <f t="shared" ca="1" si="1"/>
        <v>331421506.30303395</v>
      </c>
      <c r="K6" s="263">
        <f t="shared" ref="K6:K14" si="24">K5+1</f>
        <v>2014</v>
      </c>
      <c r="L6" s="264">
        <f>SUMIF('Monthly Data'!$B:$B,K6,'Monthly Data'!G:G)</f>
        <v>139285835.96861196</v>
      </c>
      <c r="M6" s="264">
        <f>SUMIF('Monthly Data'!$B:$B,K6,'Monthly Data'!H:H)</f>
        <v>3858678.9499039445</v>
      </c>
      <c r="N6" s="264">
        <f>SUMIF('Monthly Data'!$B:$B,K6,'Monthly Data'!I:I)</f>
        <v>143144514.91851586</v>
      </c>
      <c r="O6" s="265"/>
      <c r="P6" s="266">
        <f ca="1">SUMIF('TB GS&lt;50 Normalized Monthly'!$C:$C,K6,'TB GS&lt;50 Normalized Monthly'!$O:$O)</f>
        <v>141670061.87565744</v>
      </c>
      <c r="Q6" s="264">
        <f t="shared" si="2"/>
        <v>3858678.9499039445</v>
      </c>
      <c r="R6" s="264">
        <f ca="1">P6-Q6</f>
        <v>137811382.9257535</v>
      </c>
      <c r="T6" s="263">
        <f t="shared" ref="T6:T16" si="25">T5+1</f>
        <v>2014</v>
      </c>
      <c r="U6" s="264">
        <f>SUMIF('Monthly Data'!$B:$B,$T6,'Monthly Data'!K:K)</f>
        <v>280037460</v>
      </c>
      <c r="V6" s="264">
        <f>SUMIF('Monthly Data'!$B:$B,$T6,'Monthly Data'!L:L)</f>
        <v>6744631.7054799646</v>
      </c>
      <c r="W6" s="264">
        <f>SUMIF('Monthly Data'!$B:$B,$T6,'Monthly Data'!M:M)</f>
        <v>286782091.70548004</v>
      </c>
      <c r="X6" s="265"/>
      <c r="Y6" s="266">
        <f ca="1">SUMIF('TB GS&gt;50 Normalized Monthly'!$C:$C,T6,'TB GS&gt;50 Normalized Monthly'!$Q:$Q)</f>
        <v>278137242.19017041</v>
      </c>
      <c r="Z6" s="264">
        <f t="shared" si="3"/>
        <v>6744631.7054799646</v>
      </c>
      <c r="AA6" s="264">
        <f t="shared" ca="1" si="4"/>
        <v>271392610.48469043</v>
      </c>
      <c r="AC6" s="263">
        <f t="shared" ref="AC6:AC16" si="26">AC5+1</f>
        <v>2014</v>
      </c>
      <c r="AD6" s="264">
        <f>SUMIF('Monthly Data'!$B:$B,$AC6,'Monthly Data'!P:P)</f>
        <v>193164947.17000002</v>
      </c>
      <c r="AE6" s="264">
        <f>SUMIF('Monthly Data'!$B:$B,$AC6,'Monthly Data'!Q:Q)</f>
        <v>5544176.5083780047</v>
      </c>
      <c r="AF6" s="264">
        <f>SUMIF('Monthly Data'!$B:$B,$AC6,'Monthly Data'!R:R)</f>
        <v>198709123.67837802</v>
      </c>
      <c r="AG6" s="265"/>
      <c r="AH6" s="266">
        <f>SUMIF('TB Int Normalized Monthly'!$C:$C,AC6,'TB Int Normalized Monthly'!$M:$M)</f>
        <v>199286254.7526989</v>
      </c>
      <c r="AI6" s="264">
        <f t="shared" si="5"/>
        <v>5544176.5083780047</v>
      </c>
      <c r="AJ6" s="264">
        <f t="shared" si="6"/>
        <v>193742078.2443209</v>
      </c>
      <c r="AL6" s="263">
        <f t="shared" ref="AL6:AL16" si="27">AL5+1</f>
        <v>2014</v>
      </c>
      <c r="AM6" s="264">
        <f>SUMIF('Monthly Data'!$B:$B,$AL6,'Monthly Data'!U:U)</f>
        <v>10310975.150000004</v>
      </c>
      <c r="AN6" s="264">
        <f>'Connection Count'!S5</f>
        <v>13181.199042124841</v>
      </c>
      <c r="AO6" s="264">
        <f t="shared" si="7"/>
        <v>782.24864953847555</v>
      </c>
      <c r="AP6" s="264">
        <f t="shared" si="8"/>
        <v>10310975.150000004</v>
      </c>
      <c r="AR6" s="263">
        <f t="shared" ref="AR6:AR16" si="28">AR5+1</f>
        <v>2014</v>
      </c>
      <c r="AS6" s="264">
        <f>SUMIF('Monthly Data'!$B:$B,$AR6,'Monthly Data'!X:X)</f>
        <v>146313.06111328126</v>
      </c>
      <c r="AT6" s="264">
        <f>'Connection Count'!W5</f>
        <v>171.15282168115178</v>
      </c>
      <c r="AU6" s="264">
        <f t="shared" si="9"/>
        <v>854.86794594514129</v>
      </c>
      <c r="AV6" s="264">
        <f t="shared" si="10"/>
        <v>146313.06111328126</v>
      </c>
      <c r="AX6" s="263">
        <f t="shared" ref="AX6:AX14" si="29">AX5+1</f>
        <v>2014</v>
      </c>
      <c r="AY6" s="264">
        <f>SUMIF('Monthly Data'!$B:$B,$AX6,'Monthly Data'!AA:AA)</f>
        <v>2099765.330000001</v>
      </c>
      <c r="AZ6" s="264">
        <f>'Connection Count'!AA5</f>
        <v>455.00732663598046</v>
      </c>
      <c r="BA6" s="264">
        <f t="shared" si="11"/>
        <v>4614.7945474290709</v>
      </c>
      <c r="BB6" s="264">
        <f t="shared" si="12"/>
        <v>2099765.330000001</v>
      </c>
      <c r="BD6" s="263">
        <f t="shared" ref="BD6:BD16" si="30">BD5+1</f>
        <v>2014</v>
      </c>
      <c r="BE6" s="264">
        <f>SUMIF('Monthly Data'!$B:$B,BD6,'Monthly Data'!AC:AC)</f>
        <v>38636113.560000025</v>
      </c>
      <c r="BF6" s="264">
        <f>SUMIF('Monthly Data'!$B:$B,BD6,'Monthly Data'!AD:AD)</f>
        <v>307908.81652020215</v>
      </c>
      <c r="BG6" s="264">
        <f>SUMIF('Monthly Data'!$B:$B,BD6,'Monthly Data'!AE:AE)</f>
        <v>38944022.376520231</v>
      </c>
      <c r="BH6" s="265"/>
      <c r="BI6" s="266">
        <f ca="1">SUMIF('K Res Normalized Monthly'!$C:$C,BD6,'K Res Normalized Monthly'!$S:$S)</f>
        <v>37185366.195028856</v>
      </c>
      <c r="BJ6" s="264">
        <f t="shared" si="13"/>
        <v>307908.81652020215</v>
      </c>
      <c r="BK6" s="264">
        <f t="shared" ca="1" si="14"/>
        <v>36877457.378508657</v>
      </c>
      <c r="BM6" s="263">
        <f t="shared" ref="BM6:BM14" si="31">BM5+1</f>
        <v>2014</v>
      </c>
      <c r="BN6" s="264">
        <f>SUMIF('Monthly Data'!$B:$B,BM6,'Monthly Data'!AG:AG)</f>
        <v>24159886.469999995</v>
      </c>
      <c r="BO6" s="264">
        <f>SUMIF('Monthly Data'!$B:$B,BM6,'Monthly Data'!AH:AH)</f>
        <v>302234.21017063217</v>
      </c>
      <c r="BP6" s="264">
        <f>SUMIF('Monthly Data'!$B:$B,BM6,'Monthly Data'!AI:AI)</f>
        <v>24462120.680170625</v>
      </c>
      <c r="BQ6" s="265"/>
      <c r="BR6" s="266">
        <f ca="1">SUMIF('K GS&lt;50 Normalized Monthly'!$C:$C,BM6,'K GS&lt;50 Normalized Monthly'!$S:$S)</f>
        <v>23371192.772007924</v>
      </c>
      <c r="BS6" s="264">
        <f t="shared" si="15"/>
        <v>302234.21017063217</v>
      </c>
      <c r="BT6" s="264">
        <f t="shared" ca="1" si="16"/>
        <v>23068958.561837293</v>
      </c>
      <c r="BV6" s="263">
        <f t="shared" ref="BV6:BV16" si="32">BV5+1</f>
        <v>2014</v>
      </c>
      <c r="BW6" s="264">
        <f>SUMIF('Monthly Data'!$B:$B,$T6,'Monthly Data'!AK:AK)</f>
        <v>40840675.63000001</v>
      </c>
      <c r="BX6" s="264">
        <f>SUMIF('Monthly Data'!$B:$B,$T6,'Monthly Data'!AL:AL)</f>
        <v>212537.81781877155</v>
      </c>
      <c r="BY6" s="264">
        <f>SUMIF('Monthly Data'!$B:$B,$T6,'Monthly Data'!AM:AM)</f>
        <v>41053213.447818771</v>
      </c>
      <c r="BZ6" s="265"/>
      <c r="CA6" s="266">
        <f ca="1">SUMIF('K GS&gt;50 Normalized Monthly'!$C:$C,BV6,'K GS&gt;50 Normalized Monthly'!$S:$S)</f>
        <v>41056416.66104386</v>
      </c>
      <c r="CB6" s="264">
        <f t="shared" si="17"/>
        <v>212537.81781877155</v>
      </c>
      <c r="CC6" s="264">
        <f t="shared" ca="1" si="18"/>
        <v>40843878.843225092</v>
      </c>
      <c r="CE6" s="263">
        <f t="shared" ref="CE6:CE16" si="33">CE5+1</f>
        <v>2014</v>
      </c>
      <c r="CF6" s="264">
        <f>SUMIF('Monthly Data'!$B:$B,$AL6,'Monthly Data'!AP:AP)</f>
        <v>1653291</v>
      </c>
      <c r="CG6" s="264">
        <f>'Connection Count'!AQ5</f>
        <v>532.08333333333337</v>
      </c>
      <c r="CH6" s="264">
        <f t="shared" si="19"/>
        <v>3107.2031323414249</v>
      </c>
      <c r="CI6" s="264">
        <f t="shared" si="20"/>
        <v>1653291</v>
      </c>
      <c r="CK6" s="263">
        <f t="shared" ref="CK6:CK14" si="34">CK5+1</f>
        <v>2014</v>
      </c>
      <c r="CL6" s="264">
        <f>SUMIF('Monthly Data'!$B:$B,$AX6,'Monthly Data'!AS:AS)</f>
        <v>181077.33</v>
      </c>
      <c r="CM6" s="264">
        <f>'Connection Count'!AU5</f>
        <v>33</v>
      </c>
      <c r="CN6" s="264">
        <f t="shared" si="21"/>
        <v>5487.1918181818182</v>
      </c>
      <c r="CO6" s="264">
        <f t="shared" si="22"/>
        <v>181077.33000000002</v>
      </c>
    </row>
    <row r="7" spans="2:99" x14ac:dyDescent="0.25">
      <c r="B7" s="263">
        <f t="shared" si="23"/>
        <v>2015</v>
      </c>
      <c r="C7" s="264">
        <f>SUMIF('Monthly Data'!$B:$B,B7,'Monthly Data'!C:C)</f>
        <v>324673269.19699794</v>
      </c>
      <c r="D7" s="264">
        <f>SUMIF('Monthly Data'!$B:$B,B7,'Monthly Data'!D:D)</f>
        <v>6682812.1576319793</v>
      </c>
      <c r="E7" s="264">
        <f>SUMIF('Monthly Data'!$B:$B,B7,'Monthly Data'!E:E)</f>
        <v>331356081.35462993</v>
      </c>
      <c r="F7" s="265"/>
      <c r="G7" s="266">
        <f ca="1">SUMIF('TB Res Normalized Monthly'!$C:$C,B7,'TB Res Normalized Monthly'!$U:$U)</f>
        <v>334632383.55444217</v>
      </c>
      <c r="H7" s="264">
        <f t="shared" si="0"/>
        <v>6682812.1576319793</v>
      </c>
      <c r="I7" s="264">
        <f t="shared" ca="1" si="1"/>
        <v>327949571.39681017</v>
      </c>
      <c r="K7" s="263">
        <f t="shared" si="24"/>
        <v>2015</v>
      </c>
      <c r="L7" s="264">
        <f>SUMIF('Monthly Data'!$B:$B,K7,'Monthly Data'!G:G)</f>
        <v>137179401.47999987</v>
      </c>
      <c r="M7" s="264">
        <f>SUMIF('Monthly Data'!$B:$B,K7,'Monthly Data'!H:H)</f>
        <v>4782159.6783164348</v>
      </c>
      <c r="N7" s="264">
        <f>SUMIF('Monthly Data'!$B:$B,K7,'Monthly Data'!I:I)</f>
        <v>141961561.15831631</v>
      </c>
      <c r="O7" s="265"/>
      <c r="P7" s="266">
        <f ca="1">SUMIF('TB GS&lt;50 Normalized Monthly'!$C:$C,K7,'TB GS&lt;50 Normalized Monthly'!$O:$O)</f>
        <v>143318758.75316745</v>
      </c>
      <c r="Q7" s="264">
        <f t="shared" si="2"/>
        <v>4782159.6783164348</v>
      </c>
      <c r="R7" s="264">
        <f ca="1">P7-Q7</f>
        <v>138536599.07485101</v>
      </c>
      <c r="T7" s="263">
        <f t="shared" si="25"/>
        <v>2015</v>
      </c>
      <c r="U7" s="264">
        <f>SUMIF('Monthly Data'!$B:$B,$T7,'Monthly Data'!K:K)</f>
        <v>266548349</v>
      </c>
      <c r="V7" s="264">
        <f>SUMIF('Monthly Data'!$B:$B,$T7,'Monthly Data'!L:L)</f>
        <v>8318258.2215564167</v>
      </c>
      <c r="W7" s="264">
        <f>SUMIF('Monthly Data'!$B:$B,$T7,'Monthly Data'!M:M)</f>
        <v>274866607.22155643</v>
      </c>
      <c r="X7" s="265"/>
      <c r="Y7" s="266">
        <f ca="1">SUMIF('TB GS&gt;50 Normalized Monthly'!$C:$C,T7,'TB GS&gt;50 Normalized Monthly'!$Q:$Q)</f>
        <v>275762569.61474419</v>
      </c>
      <c r="Z7" s="264">
        <f t="shared" si="3"/>
        <v>8318258.2215564167</v>
      </c>
      <c r="AA7" s="264">
        <f t="shared" ca="1" si="4"/>
        <v>267444311.39318776</v>
      </c>
      <c r="AC7" s="263">
        <f t="shared" si="26"/>
        <v>2015</v>
      </c>
      <c r="AD7" s="264">
        <f>SUMIF('Monthly Data'!$B:$B,$AC7,'Monthly Data'!P:P)</f>
        <v>198507738.57999998</v>
      </c>
      <c r="AE7" s="264">
        <f>SUMIF('Monthly Data'!$B:$B,$AC7,'Monthly Data'!Q:Q)</f>
        <v>14172508.145698851</v>
      </c>
      <c r="AF7" s="264">
        <f>SUMIF('Monthly Data'!$B:$B,$AC7,'Monthly Data'!R:R)</f>
        <v>212680246.72569883</v>
      </c>
      <c r="AG7" s="265"/>
      <c r="AH7" s="266">
        <f>SUMIF('TB Int Normalized Monthly'!$C:$C,AC7,'TB Int Normalized Monthly'!$M:$M)</f>
        <v>199370503.547351</v>
      </c>
      <c r="AI7" s="264">
        <f t="shared" si="5"/>
        <v>14172508.145698851</v>
      </c>
      <c r="AJ7" s="264">
        <f t="shared" si="6"/>
        <v>185197995.40165216</v>
      </c>
      <c r="AL7" s="263">
        <f t="shared" si="27"/>
        <v>2015</v>
      </c>
      <c r="AM7" s="264">
        <f>SUMIF('Monthly Data'!$B:$B,$AL7,'Monthly Data'!U:U)</f>
        <v>9533360.5500000026</v>
      </c>
      <c r="AN7" s="264">
        <f>'Connection Count'!S6</f>
        <v>13233.285464822451</v>
      </c>
      <c r="AO7" s="264">
        <f t="shared" si="7"/>
        <v>720.40768525262899</v>
      </c>
      <c r="AP7" s="264">
        <f t="shared" si="8"/>
        <v>9533360.5500000026</v>
      </c>
      <c r="AR7" s="263">
        <f t="shared" si="28"/>
        <v>2015</v>
      </c>
      <c r="AS7" s="264">
        <f>SUMIF('Monthly Data'!$B:$B,$AR7,'Monthly Data'!X:X)</f>
        <v>145462.32</v>
      </c>
      <c r="AT7" s="264">
        <f>'Connection Count'!W6</f>
        <v>159.82935063913479</v>
      </c>
      <c r="AU7" s="264">
        <f t="shared" si="9"/>
        <v>910.11018575947992</v>
      </c>
      <c r="AV7" s="264">
        <f t="shared" si="10"/>
        <v>145462.32</v>
      </c>
      <c r="AX7" s="263">
        <f t="shared" si="29"/>
        <v>2015</v>
      </c>
      <c r="AY7" s="264">
        <f>SUMIF('Monthly Data'!$B:$B,$AX7,'Monthly Data'!AA:AA)</f>
        <v>2203934.8200000008</v>
      </c>
      <c r="AZ7" s="264">
        <f>'Connection Count'!AA6</f>
        <v>442.26979316736555</v>
      </c>
      <c r="BA7" s="264">
        <f t="shared" si="11"/>
        <v>4983.2361469144662</v>
      </c>
      <c r="BB7" s="264">
        <f t="shared" si="12"/>
        <v>2203934.8200000008</v>
      </c>
      <c r="BD7" s="263">
        <f t="shared" si="30"/>
        <v>2015</v>
      </c>
      <c r="BE7" s="264">
        <f>SUMIF('Monthly Data'!$B:$B,BD7,'Monthly Data'!AC:AC)</f>
        <v>35851884.879999988</v>
      </c>
      <c r="BF7" s="264">
        <f>SUMIF('Monthly Data'!$B:$B,BD7,'Monthly Data'!AD:AD)</f>
        <v>458123.33337066672</v>
      </c>
      <c r="BG7" s="264">
        <f>SUMIF('Monthly Data'!$B:$B,BD7,'Monthly Data'!AE:AE)</f>
        <v>36310008.213370651</v>
      </c>
      <c r="BH7" s="265"/>
      <c r="BI7" s="266">
        <f ca="1">SUMIF('K Res Normalized Monthly'!$C:$C,BD7,'K Res Normalized Monthly'!$S:$S)</f>
        <v>37185366.195028856</v>
      </c>
      <c r="BJ7" s="264">
        <f t="shared" si="13"/>
        <v>458123.33337066672</v>
      </c>
      <c r="BK7" s="264">
        <f t="shared" ca="1" si="14"/>
        <v>36727242.861658193</v>
      </c>
      <c r="BM7" s="263">
        <f t="shared" si="31"/>
        <v>2015</v>
      </c>
      <c r="BN7" s="264">
        <f>SUMIF('Monthly Data'!$B:$B,BM7,'Monthly Data'!AG:AG)</f>
        <v>22487439.489999998</v>
      </c>
      <c r="BO7" s="264">
        <f>SUMIF('Monthly Data'!$B:$B,BM7,'Monthly Data'!AH:AH)</f>
        <v>397030.68469246052</v>
      </c>
      <c r="BP7" s="264">
        <f>SUMIF('Monthly Data'!$B:$B,BM7,'Monthly Data'!AI:AI)</f>
        <v>22884470.174692456</v>
      </c>
      <c r="BQ7" s="265"/>
      <c r="BR7" s="266">
        <f ca="1">SUMIF('K GS&lt;50 Normalized Monthly'!$C:$C,BM7,'K GS&lt;50 Normalized Monthly'!$S:$S)</f>
        <v>23371192.772007924</v>
      </c>
      <c r="BS7" s="264">
        <f t="shared" si="15"/>
        <v>397030.68469246052</v>
      </c>
      <c r="BT7" s="264">
        <f t="shared" ca="1" si="16"/>
        <v>22974162.087315463</v>
      </c>
      <c r="BV7" s="263">
        <f t="shared" si="32"/>
        <v>2015</v>
      </c>
      <c r="BW7" s="264">
        <f>SUMIF('Monthly Data'!$B:$B,$T7,'Monthly Data'!AK:AK)</f>
        <v>39785579.170000002</v>
      </c>
      <c r="BX7" s="264">
        <f>SUMIF('Monthly Data'!$B:$B,$T7,'Monthly Data'!AL:AL)</f>
        <v>1033529.2963187714</v>
      </c>
      <c r="BY7" s="264">
        <f>SUMIF('Monthly Data'!$B:$B,$T7,'Monthly Data'!AM:AM)</f>
        <v>40819108.466318771</v>
      </c>
      <c r="BZ7" s="265"/>
      <c r="CA7" s="266">
        <f ca="1">SUMIF('K GS&gt;50 Normalized Monthly'!$C:$C,BV7,'K GS&gt;50 Normalized Monthly'!$S:$S)</f>
        <v>40850351.834378712</v>
      </c>
      <c r="CB7" s="264">
        <f t="shared" si="17"/>
        <v>1033529.2963187714</v>
      </c>
      <c r="CC7" s="264">
        <f t="shared" ca="1" si="18"/>
        <v>39816822.538059942</v>
      </c>
      <c r="CE7" s="263">
        <f t="shared" si="33"/>
        <v>2015</v>
      </c>
      <c r="CF7" s="264">
        <f>SUMIF('Monthly Data'!$B:$B,$AL7,'Monthly Data'!AP:AP)</f>
        <v>1511727.69</v>
      </c>
      <c r="CG7" s="264">
        <f>'Connection Count'!AQ6</f>
        <v>533</v>
      </c>
      <c r="CH7" s="264">
        <f t="shared" si="19"/>
        <v>2836.2620825515946</v>
      </c>
      <c r="CI7" s="264">
        <f t="shared" si="20"/>
        <v>1511727.69</v>
      </c>
      <c r="CK7" s="263">
        <f t="shared" si="34"/>
        <v>2015</v>
      </c>
      <c r="CL7" s="264">
        <f>SUMIF('Monthly Data'!$B:$B,$AX7,'Monthly Data'!AS:AS)</f>
        <v>178355.31</v>
      </c>
      <c r="CM7" s="264">
        <f>'Connection Count'!AU6</f>
        <v>33</v>
      </c>
      <c r="CN7" s="264">
        <f t="shared" si="21"/>
        <v>5404.7063636363637</v>
      </c>
      <c r="CO7" s="264">
        <f t="shared" si="22"/>
        <v>178355.31</v>
      </c>
    </row>
    <row r="8" spans="2:99" x14ac:dyDescent="0.25">
      <c r="B8" s="263">
        <f t="shared" si="23"/>
        <v>2016</v>
      </c>
      <c r="C8" s="264">
        <f>SUMIF('Monthly Data'!$B:$B,B8,'Monthly Data'!C:C)</f>
        <v>317817150.55000055</v>
      </c>
      <c r="D8" s="264">
        <f>SUMIF('Monthly Data'!$B:$B,B8,'Monthly Data'!D:D)</f>
        <v>11619517.00624443</v>
      </c>
      <c r="E8" s="264">
        <f>SUMIF('Monthly Data'!$B:$B,B8,'Monthly Data'!E:E)</f>
        <v>329436667.55624497</v>
      </c>
      <c r="F8" s="265"/>
      <c r="G8" s="266">
        <f ca="1">SUMIF('TB Res Normalized Monthly'!$C:$C,B8,'TB Res Normalized Monthly'!$U:$U)</f>
        <v>335741889.38204765</v>
      </c>
      <c r="H8" s="264">
        <f t="shared" si="0"/>
        <v>11619517.00624443</v>
      </c>
      <c r="I8" s="264">
        <f t="shared" ca="1" si="1"/>
        <v>324122372.37580323</v>
      </c>
      <c r="K8" s="263">
        <f t="shared" si="24"/>
        <v>2016</v>
      </c>
      <c r="L8" s="264">
        <f>SUMIF('Monthly Data'!$B:$B,K8,'Monthly Data'!G:G)</f>
        <v>136383490.82999989</v>
      </c>
      <c r="M8" s="264">
        <f>SUMIF('Monthly Data'!$B:$B,K8,'Monthly Data'!H:H)</f>
        <v>5623100.7089145519</v>
      </c>
      <c r="N8" s="264">
        <f>SUMIF('Monthly Data'!$B:$B,K8,'Monthly Data'!I:I)</f>
        <v>142006591.53891444</v>
      </c>
      <c r="O8" s="265"/>
      <c r="P8" s="266">
        <f ca="1">SUMIF('TB GS&lt;50 Normalized Monthly'!$C:$C,K8,'TB GS&lt;50 Normalized Monthly'!$O:$O)</f>
        <v>144280470.7749618</v>
      </c>
      <c r="Q8" s="264">
        <f t="shared" si="2"/>
        <v>5623100.7089145519</v>
      </c>
      <c r="R8" s="264">
        <f ca="1">P8-Q8</f>
        <v>138657370.06604725</v>
      </c>
      <c r="T8" s="263">
        <f t="shared" si="25"/>
        <v>2016</v>
      </c>
      <c r="U8" s="264">
        <f>SUMIF('Monthly Data'!$B:$B,$T8,'Monthly Data'!K:K)</f>
        <v>262049200.09000003</v>
      </c>
      <c r="V8" s="264">
        <f>SUMIF('Monthly Data'!$B:$B,$T8,'Monthly Data'!L:L)</f>
        <v>8875186.3411157485</v>
      </c>
      <c r="W8" s="264">
        <f>SUMIF('Monthly Data'!$B:$B,$T8,'Monthly Data'!M:M)</f>
        <v>270924386.43111575</v>
      </c>
      <c r="X8" s="265"/>
      <c r="Y8" s="266">
        <f ca="1">SUMIF('TB GS&gt;50 Normalized Monthly'!$C:$C,T8,'TB GS&gt;50 Normalized Monthly'!$Q:$Q)</f>
        <v>275850079.07512879</v>
      </c>
      <c r="Z8" s="264">
        <f t="shared" si="3"/>
        <v>8875186.3411157485</v>
      </c>
      <c r="AA8" s="264">
        <f t="shared" ca="1" si="4"/>
        <v>266974892.73401305</v>
      </c>
      <c r="AC8" s="263">
        <f t="shared" si="26"/>
        <v>2016</v>
      </c>
      <c r="AD8" s="264">
        <f>SUMIF('Monthly Data'!$B:$B,$AC8,'Monthly Data'!P:P)</f>
        <v>172284339.51999998</v>
      </c>
      <c r="AE8" s="264">
        <f>SUMIF('Monthly Data'!$B:$B,$AC8,'Monthly Data'!Q:Q)</f>
        <v>26614324.1738385</v>
      </c>
      <c r="AF8" s="264">
        <f>SUMIF('Monthly Data'!$B:$B,$AC8,'Monthly Data'!R:R)</f>
        <v>198898663.69383854</v>
      </c>
      <c r="AG8" s="265"/>
      <c r="AH8" s="266">
        <f>SUMIF('TB Int Normalized Monthly'!$C:$C,AC8,'TB Int Normalized Monthly'!$M:$M)</f>
        <v>199175327.93823281</v>
      </c>
      <c r="AI8" s="264">
        <f t="shared" si="5"/>
        <v>26614324.1738385</v>
      </c>
      <c r="AJ8" s="264">
        <f t="shared" si="6"/>
        <v>172561003.76439431</v>
      </c>
      <c r="AL8" s="263">
        <f t="shared" si="27"/>
        <v>2016</v>
      </c>
      <c r="AM8" s="264">
        <f>SUMIF('Monthly Data'!$B:$B,$AL8,'Monthly Data'!U:U)</f>
        <v>8453641.8399999999</v>
      </c>
      <c r="AN8" s="264">
        <f>'Connection Count'!S7</f>
        <v>13198.416666666666</v>
      </c>
      <c r="AO8" s="264">
        <f t="shared" si="7"/>
        <v>640.50424028134694</v>
      </c>
      <c r="AP8" s="264">
        <f t="shared" si="8"/>
        <v>8453641.8399999999</v>
      </c>
      <c r="AR8" s="263">
        <f t="shared" si="28"/>
        <v>2016</v>
      </c>
      <c r="AS8" s="264">
        <f>SUMIF('Monthly Data'!$B:$B,$AR8,'Monthly Data'!X:X)</f>
        <v>118737.53672</v>
      </c>
      <c r="AT8" s="264">
        <f>'Connection Count'!W7</f>
        <v>139.58333333333334</v>
      </c>
      <c r="AU8" s="264">
        <f t="shared" si="9"/>
        <v>850.65697948656714</v>
      </c>
      <c r="AV8" s="264">
        <f t="shared" si="10"/>
        <v>118737.53672</v>
      </c>
      <c r="AX8" s="263">
        <f t="shared" si="29"/>
        <v>2016</v>
      </c>
      <c r="AY8" s="264">
        <f>SUMIF('Monthly Data'!$B:$B,$AX8,'Monthly Data'!AA:AA)</f>
        <v>2183331.8200000003</v>
      </c>
      <c r="AZ8" s="264">
        <f>'Connection Count'!AA7</f>
        <v>432.16666666666669</v>
      </c>
      <c r="BA8" s="264">
        <f t="shared" si="11"/>
        <v>5052.0597454685694</v>
      </c>
      <c r="BB8" s="264">
        <f t="shared" si="12"/>
        <v>2183331.8200000003</v>
      </c>
      <c r="BD8" s="263">
        <f t="shared" si="30"/>
        <v>2016</v>
      </c>
      <c r="BE8" s="264">
        <f>SUMIF('Monthly Data'!$B:$B,BD8,'Monthly Data'!AC:AC)</f>
        <v>34748010.400000028</v>
      </c>
      <c r="BF8" s="264">
        <f>SUMIF('Monthly Data'!$B:$B,BD8,'Monthly Data'!AD:AD)</f>
        <v>735043.99510687205</v>
      </c>
      <c r="BG8" s="264">
        <f>SUMIF('Monthly Data'!$B:$B,BD8,'Monthly Data'!AE:AE)</f>
        <v>35483054.395106904</v>
      </c>
      <c r="BH8" s="265"/>
      <c r="BI8" s="266">
        <f ca="1">SUMIF('K Res Normalized Monthly'!$C:$C,BD8,'K Res Normalized Monthly'!$S:$S)</f>
        <v>37297796.406175166</v>
      </c>
      <c r="BJ8" s="264">
        <f t="shared" si="13"/>
        <v>735043.99510687205</v>
      </c>
      <c r="BK8" s="264">
        <f t="shared" ca="1" si="14"/>
        <v>36562752.411068298</v>
      </c>
      <c r="BM8" s="263">
        <f t="shared" si="31"/>
        <v>2016</v>
      </c>
      <c r="BN8" s="264">
        <f>SUMIF('Monthly Data'!$B:$B,BM8,'Monthly Data'!AG:AG)</f>
        <v>22044527.609999988</v>
      </c>
      <c r="BO8" s="264">
        <f>SUMIF('Monthly Data'!$B:$B,BM8,'Monthly Data'!AH:AH)</f>
        <v>429270.722009613</v>
      </c>
      <c r="BP8" s="264">
        <f>SUMIF('Monthly Data'!$B:$B,BM8,'Monthly Data'!AI:AI)</f>
        <v>22473798.332009599</v>
      </c>
      <c r="BQ8" s="265"/>
      <c r="BR8" s="266">
        <f ca="1">SUMIF('K GS&lt;50 Normalized Monthly'!$C:$C,BM8,'K GS&lt;50 Normalized Monthly'!$S:$S)</f>
        <v>23423720.001768854</v>
      </c>
      <c r="BS8" s="264">
        <f t="shared" si="15"/>
        <v>429270.722009613</v>
      </c>
      <c r="BT8" s="264">
        <f t="shared" ca="1" si="16"/>
        <v>22994449.279759239</v>
      </c>
      <c r="BV8" s="263">
        <f t="shared" si="32"/>
        <v>2016</v>
      </c>
      <c r="BW8" s="264">
        <f>SUMIF('Monthly Data'!$B:$B,$T8,'Monthly Data'!AK:AK)</f>
        <v>38950231.759999998</v>
      </c>
      <c r="BX8" s="264">
        <f>SUMIF('Monthly Data'!$B:$B,$T8,'Monthly Data'!AL:AL)</f>
        <v>1835341.5908187709</v>
      </c>
      <c r="BY8" s="264">
        <f>SUMIF('Monthly Data'!$B:$B,$T8,'Monthly Data'!AM:AM)</f>
        <v>40785573.350818768</v>
      </c>
      <c r="BZ8" s="265"/>
      <c r="CA8" s="266">
        <f ca="1">SUMIF('K GS&gt;50 Normalized Monthly'!$C:$C,BV8,'K GS&gt;50 Normalized Monthly'!$S:$S)</f>
        <v>40732805.365530089</v>
      </c>
      <c r="CB8" s="264">
        <f t="shared" si="17"/>
        <v>1835341.5908187709</v>
      </c>
      <c r="CC8" s="264">
        <f t="shared" ca="1" si="18"/>
        <v>38897463.774711318</v>
      </c>
      <c r="CE8" s="263">
        <f t="shared" si="33"/>
        <v>2016</v>
      </c>
      <c r="CF8" s="264">
        <f>SUMIF('Monthly Data'!$B:$B,$AL8,'Monthly Data'!AP:AP)</f>
        <v>376841.34</v>
      </c>
      <c r="CG8" s="264">
        <f>'Connection Count'!AQ7</f>
        <v>533.75</v>
      </c>
      <c r="CH8" s="264">
        <f t="shared" si="19"/>
        <v>706.02592974238883</v>
      </c>
      <c r="CI8" s="264">
        <f t="shared" si="20"/>
        <v>376841.34</v>
      </c>
      <c r="CK8" s="263">
        <f t="shared" si="34"/>
        <v>2016</v>
      </c>
      <c r="CL8" s="264">
        <f>SUMIF('Monthly Data'!$B:$B,$AX8,'Monthly Data'!AS:AS)</f>
        <v>178900.55</v>
      </c>
      <c r="CM8" s="264">
        <f>'Connection Count'!AU7</f>
        <v>33</v>
      </c>
      <c r="CN8" s="264">
        <f t="shared" si="21"/>
        <v>5421.2287878787874</v>
      </c>
      <c r="CO8" s="264">
        <f t="shared" si="22"/>
        <v>178900.55</v>
      </c>
    </row>
    <row r="9" spans="2:99" x14ac:dyDescent="0.25">
      <c r="B9" s="263">
        <f t="shared" si="23"/>
        <v>2017</v>
      </c>
      <c r="C9" s="264">
        <f>SUMIF('Monthly Data'!$B:$B,B9,'Monthly Data'!C:C)</f>
        <v>313246007.40999937</v>
      </c>
      <c r="D9" s="264">
        <f>SUMIF('Monthly Data'!$B:$B,B9,'Monthly Data'!D:D)</f>
        <v>16119652.15080622</v>
      </c>
      <c r="E9" s="264">
        <f>SUMIF('Monthly Data'!$B:$B,B9,'Monthly Data'!E:E)</f>
        <v>329365659.56080562</v>
      </c>
      <c r="F9" s="265"/>
      <c r="G9" s="266">
        <f ca="1">SUMIF('TB Res Normalized Monthly'!$C:$C,B9,'TB Res Normalized Monthly'!$U:$U)</f>
        <v>336266511.21398878</v>
      </c>
      <c r="H9" s="264">
        <f t="shared" si="0"/>
        <v>16119652.15080622</v>
      </c>
      <c r="I9" s="264">
        <f t="shared" ca="1" si="1"/>
        <v>320146859.06318253</v>
      </c>
      <c r="K9" s="263">
        <f t="shared" si="24"/>
        <v>2017</v>
      </c>
      <c r="L9" s="264">
        <f>SUMIF('Monthly Data'!$B:$B,K9,'Monthly Data'!G:G)</f>
        <v>135028810.21999979</v>
      </c>
      <c r="M9" s="264">
        <f>SUMIF('Monthly Data'!$B:$B,K9,'Monthly Data'!H:H)</f>
        <v>8428021.6427251063</v>
      </c>
      <c r="N9" s="264">
        <f>SUMIF('Monthly Data'!$B:$B,K9,'Monthly Data'!I:I)</f>
        <v>143456831.86272487</v>
      </c>
      <c r="O9" s="265"/>
      <c r="P9" s="266">
        <f ca="1">SUMIF('TB GS&lt;50 Normalized Monthly'!$C:$C,K9,'TB GS&lt;50 Normalized Monthly'!$O:$O)</f>
        <v>146318142.75103334</v>
      </c>
      <c r="Q9" s="264">
        <f t="shared" si="2"/>
        <v>8428021.6427251063</v>
      </c>
      <c r="R9" s="264">
        <f t="shared" ref="R9:R15" ca="1" si="35">P9-Q9</f>
        <v>137890121.10830823</v>
      </c>
      <c r="T9" s="263">
        <f t="shared" si="25"/>
        <v>2017</v>
      </c>
      <c r="U9" s="264">
        <f>SUMIF('Monthly Data'!$B:$B,$T9,'Monthly Data'!K:K)</f>
        <v>265313383.60999998</v>
      </c>
      <c r="V9" s="264">
        <f>SUMIF('Monthly Data'!$B:$B,$T9,'Monthly Data'!L:L)</f>
        <v>10032228.692789849</v>
      </c>
      <c r="W9" s="264">
        <f>SUMIF('Monthly Data'!$B:$B,$T9,'Monthly Data'!M:M)</f>
        <v>275345612.30278987</v>
      </c>
      <c r="X9" s="265"/>
      <c r="Y9" s="266">
        <f ca="1">SUMIF('TB GS&gt;50 Normalized Monthly'!$C:$C,T9,'TB GS&gt;50 Normalized Monthly'!$Q:$Q)</f>
        <v>278116464.0656274</v>
      </c>
      <c r="Z9" s="264">
        <f t="shared" si="3"/>
        <v>10032228.692789849</v>
      </c>
      <c r="AA9" s="264">
        <f t="shared" ca="1" si="4"/>
        <v>268084235.37283754</v>
      </c>
      <c r="AC9" s="263">
        <f t="shared" si="26"/>
        <v>2017</v>
      </c>
      <c r="AD9" s="264">
        <f>SUMIF('Monthly Data'!$B:$B,$AC9,'Monthly Data'!P:P)</f>
        <v>157852838.83000001</v>
      </c>
      <c r="AE9" s="264">
        <f>SUMIF('Monthly Data'!$B:$B,$AC9,'Monthly Data'!Q:Q)</f>
        <v>32690912.116895076</v>
      </c>
      <c r="AF9" s="264">
        <f>SUMIF('Monthly Data'!$B:$B,$AC9,'Monthly Data'!R:R)</f>
        <v>190543750.94689509</v>
      </c>
      <c r="AG9" s="265"/>
      <c r="AH9" s="266">
        <f>SUMIF('TB Int Normalized Monthly'!$C:$C,AC9,'TB Int Normalized Monthly'!$M:$M)</f>
        <v>184561847.22144377</v>
      </c>
      <c r="AI9" s="264">
        <f t="shared" si="5"/>
        <v>32690912.116895076</v>
      </c>
      <c r="AJ9" s="264">
        <f t="shared" si="6"/>
        <v>151870935.10454869</v>
      </c>
      <c r="AL9" s="263">
        <f t="shared" si="27"/>
        <v>2017</v>
      </c>
      <c r="AM9" s="264">
        <f>SUMIF('Monthly Data'!$B:$B,$AL9,'Monthly Data'!U:U)</f>
        <v>7389843.8100000005</v>
      </c>
      <c r="AN9" s="264">
        <f>'Connection Count'!S8</f>
        <v>13208.25</v>
      </c>
      <c r="AO9" s="264">
        <f t="shared" si="7"/>
        <v>559.48697291465567</v>
      </c>
      <c r="AP9" s="264">
        <f t="shared" si="8"/>
        <v>7389843.8100000005</v>
      </c>
      <c r="AR9" s="263">
        <f t="shared" si="28"/>
        <v>2017</v>
      </c>
      <c r="AS9" s="264">
        <f>SUMIF('Monthly Data'!$B:$B,$AR9,'Monthly Data'!X:X)</f>
        <v>111436.06176000001</v>
      </c>
      <c r="AT9" s="264">
        <f>'Connection Count'!W8</f>
        <v>131</v>
      </c>
      <c r="AU9" s="264">
        <f t="shared" si="9"/>
        <v>850.65696000000014</v>
      </c>
      <c r="AV9" s="264">
        <f t="shared" si="10"/>
        <v>111436.06176000001</v>
      </c>
      <c r="AX9" s="263">
        <f t="shared" si="29"/>
        <v>2017</v>
      </c>
      <c r="AY9" s="264">
        <f>SUMIF('Monthly Data'!$B:$B,$AX9,'Monthly Data'!AA:AA)</f>
        <v>2070119.3300000003</v>
      </c>
      <c r="AZ9" s="264">
        <f>'Connection Count'!AA8</f>
        <v>422.5</v>
      </c>
      <c r="BA9" s="264">
        <f t="shared" si="11"/>
        <v>4899.6907218934921</v>
      </c>
      <c r="BB9" s="264">
        <f t="shared" si="12"/>
        <v>2070119.3300000003</v>
      </c>
      <c r="BD9" s="263">
        <f t="shared" si="30"/>
        <v>2017</v>
      </c>
      <c r="BE9" s="264">
        <f>SUMIF('Monthly Data'!$B:$B,BD9,'Monthly Data'!AC:AC)</f>
        <v>34367111.000000015</v>
      </c>
      <c r="BF9" s="264">
        <f>SUMIF('Monthly Data'!$B:$B,BD9,'Monthly Data'!AD:AD)</f>
        <v>1387993.4420564759</v>
      </c>
      <c r="BG9" s="264">
        <f>SUMIF('Monthly Data'!$B:$B,BD9,'Monthly Data'!AE:AE)</f>
        <v>35755104.442056477</v>
      </c>
      <c r="BH9" s="265"/>
      <c r="BI9" s="266">
        <f ca="1">SUMIF('K Res Normalized Monthly'!$C:$C,BD9,'K Res Normalized Monthly'!$S:$S)</f>
        <v>37369948.200139642</v>
      </c>
      <c r="BJ9" s="264">
        <f t="shared" si="13"/>
        <v>1387993.4420564759</v>
      </c>
      <c r="BK9" s="264">
        <f t="shared" ca="1" si="14"/>
        <v>35981954.758083165</v>
      </c>
      <c r="BM9" s="263">
        <f t="shared" si="31"/>
        <v>2017</v>
      </c>
      <c r="BN9" s="264">
        <f>SUMIF('Monthly Data'!$B:$B,BM9,'Monthly Data'!AG:AG)</f>
        <v>22078305.120000005</v>
      </c>
      <c r="BO9" s="264">
        <f>SUMIF('Monthly Data'!$B:$B,BM9,'Monthly Data'!AH:AH)</f>
        <v>396477.07272553042</v>
      </c>
      <c r="BP9" s="264">
        <f>SUMIF('Monthly Data'!$B:$B,BM9,'Monthly Data'!AI:AI)</f>
        <v>22474782.192725539</v>
      </c>
      <c r="BQ9" s="265"/>
      <c r="BR9" s="266">
        <f ca="1">SUMIF('K GS&lt;50 Normalized Monthly'!$C:$C,BM9,'K GS&lt;50 Normalized Monthly'!$S:$S)</f>
        <v>23371192.772007924</v>
      </c>
      <c r="BS9" s="264">
        <f t="shared" si="15"/>
        <v>396477.07272553042</v>
      </c>
      <c r="BT9" s="264">
        <f t="shared" ca="1" si="16"/>
        <v>22974715.699282393</v>
      </c>
      <c r="BV9" s="263">
        <f t="shared" si="32"/>
        <v>2017</v>
      </c>
      <c r="BW9" s="264">
        <f>SUMIF('Monthly Data'!$B:$B,$T9,'Monthly Data'!AK:AK)</f>
        <v>37842810.950000003</v>
      </c>
      <c r="BX9" s="264">
        <f>SUMIF('Monthly Data'!$B:$B,$T9,'Monthly Data'!AL:AL)</f>
        <v>1957168.2300950689</v>
      </c>
      <c r="BY9" s="264">
        <f>SUMIF('Monthly Data'!$B:$B,$T9,'Monthly Data'!AM:AM)</f>
        <v>39799979.180095077</v>
      </c>
      <c r="BZ9" s="265"/>
      <c r="CA9" s="266">
        <f ca="1">SUMIF('K GS&gt;50 Normalized Monthly'!$C:$C,BV9,'K GS&gt;50 Normalized Monthly'!$S:$S)</f>
        <v>40438222.181048393</v>
      </c>
      <c r="CB9" s="264">
        <f t="shared" si="17"/>
        <v>1957168.2300950689</v>
      </c>
      <c r="CC9" s="264">
        <f t="shared" ca="1" si="18"/>
        <v>38481053.950953327</v>
      </c>
      <c r="CE9" s="263">
        <f t="shared" si="33"/>
        <v>2017</v>
      </c>
      <c r="CF9" s="264">
        <f>SUMIF('Monthly Data'!$B:$B,$AL9,'Monthly Data'!AP:AP)</f>
        <v>375386.35000000003</v>
      </c>
      <c r="CG9" s="264">
        <f>'Connection Count'!AQ8</f>
        <v>534</v>
      </c>
      <c r="CH9" s="264">
        <f t="shared" si="19"/>
        <v>702.97069288389514</v>
      </c>
      <c r="CI9" s="264">
        <f t="shared" si="20"/>
        <v>375386.35</v>
      </c>
      <c r="CK9" s="263">
        <f t="shared" si="34"/>
        <v>2017</v>
      </c>
      <c r="CL9" s="264">
        <f>SUMIF('Monthly Data'!$B:$B,$AX9,'Monthly Data'!AS:AS)</f>
        <v>178900.46999999997</v>
      </c>
      <c r="CM9" s="264">
        <f>'Connection Count'!AU8</f>
        <v>33</v>
      </c>
      <c r="CN9" s="264">
        <f t="shared" si="21"/>
        <v>5421.2263636363632</v>
      </c>
      <c r="CO9" s="264">
        <f t="shared" si="22"/>
        <v>178900.46999999997</v>
      </c>
    </row>
    <row r="10" spans="2:99" x14ac:dyDescent="0.25">
      <c r="B10" s="263">
        <f t="shared" si="23"/>
        <v>2018</v>
      </c>
      <c r="C10" s="264">
        <f>SUMIF('Monthly Data'!$B:$B,B10,'Monthly Data'!C:C)</f>
        <v>322395476.5299992</v>
      </c>
      <c r="D10" s="264">
        <f>SUMIF('Monthly Data'!$B:$B,B10,'Monthly Data'!D:D)</f>
        <v>18491398.04082676</v>
      </c>
      <c r="E10" s="264">
        <f>SUMIF('Monthly Data'!$B:$B,B10,'Monthly Data'!E:E)</f>
        <v>340886874.57082593</v>
      </c>
      <c r="F10" s="265"/>
      <c r="G10" s="266">
        <f ca="1">SUMIF('TB Res Normalized Monthly'!$C:$C,B10,'TB Res Normalized Monthly'!$U:$U)</f>
        <v>339283362.27776706</v>
      </c>
      <c r="H10" s="264">
        <f t="shared" si="0"/>
        <v>18491398.04082676</v>
      </c>
      <c r="I10" s="264">
        <f t="shared" ca="1" si="1"/>
        <v>320791964.23694032</v>
      </c>
      <c r="K10" s="263">
        <f t="shared" si="24"/>
        <v>2018</v>
      </c>
      <c r="L10" s="264">
        <f>SUMIF('Monthly Data'!$B:$B,K10,'Monthly Data'!G:G)</f>
        <v>136840816.2599999</v>
      </c>
      <c r="M10" s="264">
        <f>SUMIF('Monthly Data'!$B:$B,K10,'Monthly Data'!H:H)</f>
        <v>11823202.417088045</v>
      </c>
      <c r="N10" s="264">
        <f>SUMIF('Monthly Data'!$B:$B,K10,'Monthly Data'!I:I)</f>
        <v>148664018.67708796</v>
      </c>
      <c r="O10" s="265"/>
      <c r="P10" s="266">
        <f ca="1">SUMIF('TB GS&lt;50 Normalized Monthly'!$C:$C,K10,'TB GS&lt;50 Normalized Monthly'!$O:$O)</f>
        <v>145882160.21174696</v>
      </c>
      <c r="Q10" s="264">
        <f t="shared" si="2"/>
        <v>11823202.417088045</v>
      </c>
      <c r="R10" s="264">
        <f t="shared" ca="1" si="35"/>
        <v>134058957.79465891</v>
      </c>
      <c r="T10" s="263">
        <f t="shared" si="25"/>
        <v>2018</v>
      </c>
      <c r="U10" s="264">
        <f>SUMIF('Monthly Data'!$B:$B,$T10,'Monthly Data'!K:K)</f>
        <v>267919634.78</v>
      </c>
      <c r="V10" s="264">
        <f>SUMIF('Monthly Data'!$B:$B,$T10,'Monthly Data'!L:L)</f>
        <v>12068537.578215465</v>
      </c>
      <c r="W10" s="264">
        <f>SUMIF('Monthly Data'!$B:$B,$T10,'Monthly Data'!M:M)</f>
        <v>279988172.35821551</v>
      </c>
      <c r="X10" s="265"/>
      <c r="Y10" s="266">
        <f ca="1">SUMIF('TB GS&gt;50 Normalized Monthly'!$C:$C,T10,'TB GS&gt;50 Normalized Monthly'!$Q:$Q)</f>
        <v>277172986.35995311</v>
      </c>
      <c r="Z10" s="264">
        <f t="shared" si="3"/>
        <v>12068537.578215465</v>
      </c>
      <c r="AA10" s="264">
        <f t="shared" ca="1" si="4"/>
        <v>265104448.78173763</v>
      </c>
      <c r="AC10" s="263">
        <f t="shared" si="26"/>
        <v>2018</v>
      </c>
      <c r="AD10" s="264">
        <f>SUMIF('Monthly Data'!$B:$B,$AC10,'Monthly Data'!P:P)</f>
        <v>155157528.56999999</v>
      </c>
      <c r="AE10" s="264">
        <f>SUMIF('Monthly Data'!$B:$B,$AC10,'Monthly Data'!Q:Q)</f>
        <v>33501860.272465631</v>
      </c>
      <c r="AF10" s="264">
        <f>SUMIF('Monthly Data'!$B:$B,$AC10,'Monthly Data'!R:R)</f>
        <v>188659388.84246564</v>
      </c>
      <c r="AG10" s="265"/>
      <c r="AH10" s="266">
        <f>SUMIF('TB Int Normalized Monthly'!$C:$C,AC10,'TB Int Normalized Monthly'!$M:$M)</f>
        <v>184351209.64362338</v>
      </c>
      <c r="AI10" s="264">
        <f t="shared" si="5"/>
        <v>33501860.272465631</v>
      </c>
      <c r="AJ10" s="264">
        <f t="shared" si="6"/>
        <v>150849349.37115777</v>
      </c>
      <c r="AL10" s="263">
        <f t="shared" si="27"/>
        <v>2018</v>
      </c>
      <c r="AM10" s="264">
        <f>SUMIF('Monthly Data'!$B:$B,$AL10,'Monthly Data'!U:U)</f>
        <v>7129546.709999999</v>
      </c>
      <c r="AN10" s="264">
        <f>'Connection Count'!S9</f>
        <v>13180</v>
      </c>
      <c r="AO10" s="264">
        <f t="shared" si="7"/>
        <v>540.93677617602418</v>
      </c>
      <c r="AP10" s="264">
        <f t="shared" si="8"/>
        <v>7129546.709999999</v>
      </c>
      <c r="AR10" s="263">
        <f t="shared" si="28"/>
        <v>2018</v>
      </c>
      <c r="AS10" s="264">
        <f>SUMIF('Monthly Data'!$B:$B,$AR10,'Monthly Data'!X:X)</f>
        <v>109663.85975999999</v>
      </c>
      <c r="AT10" s="264">
        <f>'Connection Count'!W9</f>
        <v>128.91666666666666</v>
      </c>
      <c r="AU10" s="264">
        <f t="shared" si="9"/>
        <v>850.65696000000003</v>
      </c>
      <c r="AV10" s="264">
        <f t="shared" si="10"/>
        <v>109663.85975999999</v>
      </c>
      <c r="AX10" s="263">
        <f t="shared" si="29"/>
        <v>2018</v>
      </c>
      <c r="AY10" s="264">
        <f>SUMIF('Monthly Data'!$B:$B,$AX10,'Monthly Data'!AA:AA)</f>
        <v>2027080.64</v>
      </c>
      <c r="AZ10" s="264">
        <f>'Connection Count'!AA9</f>
        <v>415.33333333333331</v>
      </c>
      <c r="BA10" s="264">
        <f t="shared" si="11"/>
        <v>4880.6114927768858</v>
      </c>
      <c r="BB10" s="264">
        <f t="shared" si="12"/>
        <v>2027080.64</v>
      </c>
      <c r="BD10" s="263">
        <f t="shared" si="30"/>
        <v>2018</v>
      </c>
      <c r="BE10" s="264">
        <f>SUMIF('Monthly Data'!$B:$B,BD10,'Monthly Data'!AC:AC)</f>
        <v>36023395.990000024</v>
      </c>
      <c r="BF10" s="264">
        <f>SUMIF('Monthly Data'!$B:$B,BD10,'Monthly Data'!AD:AD)</f>
        <v>1720855.3546581622</v>
      </c>
      <c r="BG10" s="264">
        <f>SUMIF('Monthly Data'!$B:$B,BD10,'Monthly Data'!AE:AE)</f>
        <v>37744251.344658189</v>
      </c>
      <c r="BH10" s="265"/>
      <c r="BI10" s="266">
        <f ca="1">SUMIF('K Res Normalized Monthly'!$C:$C,BD10,'K Res Normalized Monthly'!$S:$S)</f>
        <v>37710714.978805721</v>
      </c>
      <c r="BJ10" s="264">
        <f t="shared" si="13"/>
        <v>1720855.3546581622</v>
      </c>
      <c r="BK10" s="264">
        <f t="shared" ca="1" si="14"/>
        <v>35989859.624147557</v>
      </c>
      <c r="BM10" s="263">
        <f t="shared" si="31"/>
        <v>2018</v>
      </c>
      <c r="BN10" s="264">
        <f>SUMIF('Monthly Data'!$B:$B,BM10,'Monthly Data'!AG:AG)</f>
        <v>22952194.019999996</v>
      </c>
      <c r="BO10" s="264">
        <f>SUMIF('Monthly Data'!$B:$B,BM10,'Monthly Data'!AH:AH)</f>
        <v>531768.26022553048</v>
      </c>
      <c r="BP10" s="264">
        <f>SUMIF('Monthly Data'!$B:$B,BM10,'Monthly Data'!AI:AI)</f>
        <v>23483962.280225527</v>
      </c>
      <c r="BQ10" s="265"/>
      <c r="BR10" s="266">
        <f ca="1">SUMIF('K GS&lt;50 Normalized Monthly'!$C:$C,BM10,'K GS&lt;50 Normalized Monthly'!$S:$S)</f>
        <v>23495054.756232023</v>
      </c>
      <c r="BS10" s="264">
        <f t="shared" si="15"/>
        <v>531768.26022553048</v>
      </c>
      <c r="BT10" s="264">
        <f t="shared" ca="1" si="16"/>
        <v>22963286.496006493</v>
      </c>
      <c r="BV10" s="263">
        <f t="shared" si="32"/>
        <v>2018</v>
      </c>
      <c r="BW10" s="264">
        <f>SUMIF('Monthly Data'!$B:$B,$T10,'Monthly Data'!AK:AK)</f>
        <v>38546392.219999999</v>
      </c>
      <c r="BX10" s="264">
        <f>SUMIF('Monthly Data'!$B:$B,$T10,'Monthly Data'!AL:AL)</f>
        <v>2146310.7870455179</v>
      </c>
      <c r="BY10" s="264">
        <f>SUMIF('Monthly Data'!$B:$B,$T10,'Monthly Data'!AM:AM)</f>
        <v>40692703.007045515</v>
      </c>
      <c r="BZ10" s="265"/>
      <c r="CA10" s="266">
        <f ca="1">SUMIF('K GS&gt;50 Normalized Monthly'!$C:$C,BV10,'K GS&gt;50 Normalized Monthly'!$S:$S)</f>
        <v>40232157.354383245</v>
      </c>
      <c r="CB10" s="264">
        <f t="shared" si="17"/>
        <v>2146310.7870455179</v>
      </c>
      <c r="CC10" s="264">
        <f t="shared" ca="1" si="18"/>
        <v>38085846.567337729</v>
      </c>
      <c r="CE10" s="263">
        <f t="shared" si="33"/>
        <v>2018</v>
      </c>
      <c r="CF10" s="264">
        <f>SUMIF('Monthly Data'!$B:$B,$AL10,'Monthly Data'!AP:AP)</f>
        <v>378588.39</v>
      </c>
      <c r="CG10" s="264">
        <f>'Connection Count'!AQ9</f>
        <v>525.16666666666663</v>
      </c>
      <c r="CH10" s="264">
        <f t="shared" si="19"/>
        <v>720.89188828943202</v>
      </c>
      <c r="CI10" s="264">
        <f t="shared" si="20"/>
        <v>378588.39</v>
      </c>
      <c r="CK10" s="263">
        <f t="shared" si="34"/>
        <v>2018</v>
      </c>
      <c r="CL10" s="264">
        <f>SUMIF('Monthly Data'!$B:$B,$AX10,'Monthly Data'!AS:AS)</f>
        <v>172780.85</v>
      </c>
      <c r="CM10" s="264">
        <f>'Connection Count'!AU9</f>
        <v>35</v>
      </c>
      <c r="CN10" s="264">
        <f t="shared" si="21"/>
        <v>4936.5957142857142</v>
      </c>
      <c r="CO10" s="264">
        <f t="shared" si="22"/>
        <v>172780.85</v>
      </c>
    </row>
    <row r="11" spans="2:99" x14ac:dyDescent="0.25">
      <c r="B11" s="263">
        <f t="shared" si="23"/>
        <v>2019</v>
      </c>
      <c r="C11" s="264">
        <f>SUMIF('Monthly Data'!$B:$B,B11,'Monthly Data'!C:C)</f>
        <v>324499428.95999992</v>
      </c>
      <c r="D11" s="264">
        <f>SUMIF('Monthly Data'!$B:$B,B11,'Monthly Data'!D:D)</f>
        <v>19118840.360845551</v>
      </c>
      <c r="E11" s="264">
        <f>SUMIF('Monthly Data'!$B:$B,B11,'Monthly Data'!E:E)</f>
        <v>343618269.32084548</v>
      </c>
      <c r="F11" s="265"/>
      <c r="G11" s="266">
        <f ca="1">SUMIF('TB Res Normalized Monthly'!$C:$C,B11,'TB Res Normalized Monthly'!$U:$U)</f>
        <v>342300213.34154534</v>
      </c>
      <c r="H11" s="264">
        <f t="shared" si="0"/>
        <v>19118840.360845551</v>
      </c>
      <c r="I11" s="264">
        <f t="shared" ca="1" si="1"/>
        <v>323181372.98069978</v>
      </c>
      <c r="K11" s="263">
        <f t="shared" si="24"/>
        <v>2019</v>
      </c>
      <c r="L11" s="264">
        <f>SUMIF('Monthly Data'!$B:$B,K11,'Monthly Data'!G:G)</f>
        <v>136484465.18999988</v>
      </c>
      <c r="M11" s="264">
        <f>SUMIF('Monthly Data'!$B:$B,K11,'Monthly Data'!H:H)</f>
        <v>13295490.629838398</v>
      </c>
      <c r="N11" s="264">
        <f>SUMIF('Monthly Data'!$B:$B,K11,'Monthly Data'!I:I)</f>
        <v>149779955.81983829</v>
      </c>
      <c r="O11" s="265"/>
      <c r="P11" s="266">
        <f ca="1">SUMIF('TB GS&lt;50 Normalized Monthly'!$C:$C,K11,'TB GS&lt;50 Normalized Monthly'!$O:$O)</f>
        <v>148862860.10837495</v>
      </c>
      <c r="Q11" s="264">
        <f t="shared" si="2"/>
        <v>13295490.629838398</v>
      </c>
      <c r="R11" s="264">
        <f t="shared" ca="1" si="35"/>
        <v>135567369.47853655</v>
      </c>
      <c r="T11" s="263">
        <f t="shared" si="25"/>
        <v>2019</v>
      </c>
      <c r="U11" s="264">
        <f>SUMIF('Monthly Data'!$B:$B,$T11,'Monthly Data'!K:K)</f>
        <v>259222112.87999997</v>
      </c>
      <c r="V11" s="264">
        <f>SUMIF('Monthly Data'!$B:$B,$T11,'Monthly Data'!L:L)</f>
        <v>13763662.127231488</v>
      </c>
      <c r="W11" s="264">
        <f>SUMIF('Monthly Data'!$B:$B,$T11,'Monthly Data'!M:M)</f>
        <v>272985775.00723153</v>
      </c>
      <c r="X11" s="265"/>
      <c r="Y11" s="266">
        <f ca="1">SUMIF('TB GS&gt;50 Normalized Monthly'!$C:$C,T11,'TB GS&gt;50 Normalized Monthly'!$Q:$Q)</f>
        <v>277352108.15022844</v>
      </c>
      <c r="Z11" s="264">
        <f t="shared" si="3"/>
        <v>13763662.127231488</v>
      </c>
      <c r="AA11" s="264">
        <f t="shared" ca="1" si="4"/>
        <v>263588446.02299696</v>
      </c>
      <c r="AC11" s="263">
        <f t="shared" si="26"/>
        <v>2019</v>
      </c>
      <c r="AD11" s="264">
        <f>SUMIF('Monthly Data'!$B:$B,$AC11,'Monthly Data'!P:P)</f>
        <v>153008610.21000004</v>
      </c>
      <c r="AE11" s="264">
        <f>SUMIF('Monthly Data'!$B:$B,$AC11,'Monthly Data'!Q:Q)</f>
        <v>34183394.994345151</v>
      </c>
      <c r="AF11" s="264">
        <f>SUMIF('Monthly Data'!$B:$B,$AC11,'Monthly Data'!R:R)</f>
        <v>187192005.20434517</v>
      </c>
      <c r="AG11" s="265"/>
      <c r="AH11" s="266">
        <f>SUMIF('TB Int Normalized Monthly'!$C:$C,AC11,'TB Int Normalized Monthly'!$M:$M)</f>
        <v>183508659.33234203</v>
      </c>
      <c r="AI11" s="264">
        <f t="shared" si="5"/>
        <v>34183394.994345151</v>
      </c>
      <c r="AJ11" s="264">
        <f t="shared" si="6"/>
        <v>149325264.33799687</v>
      </c>
      <c r="AL11" s="263">
        <f t="shared" si="27"/>
        <v>2019</v>
      </c>
      <c r="AM11" s="264">
        <f>SUMIF('Monthly Data'!$B:$B,$AL11,'Monthly Data'!U:U)</f>
        <v>6628962.6500000004</v>
      </c>
      <c r="AN11" s="264">
        <f>'Connection Count'!S10</f>
        <v>13181.333333333334</v>
      </c>
      <c r="AO11" s="264">
        <f t="shared" si="7"/>
        <v>502.90531939105807</v>
      </c>
      <c r="AP11" s="264">
        <f t="shared" si="8"/>
        <v>6628962.6500000004</v>
      </c>
      <c r="AR11" s="263">
        <f t="shared" si="28"/>
        <v>2019</v>
      </c>
      <c r="AS11" s="264">
        <f>SUMIF('Monthly Data'!$B:$B,$AR11,'Monthly Data'!X:X)</f>
        <v>107253.66503999998</v>
      </c>
      <c r="AT11" s="264">
        <f>'Connection Count'!W10</f>
        <v>126.08333333333333</v>
      </c>
      <c r="AU11" s="264">
        <f t="shared" si="9"/>
        <v>850.65695999999991</v>
      </c>
      <c r="AV11" s="264">
        <f t="shared" si="10"/>
        <v>107253.66503999998</v>
      </c>
      <c r="AX11" s="263">
        <f t="shared" si="29"/>
        <v>2019</v>
      </c>
      <c r="AY11" s="264">
        <f>SUMIF('Monthly Data'!$B:$B,$AX11,'Monthly Data'!AA:AA)</f>
        <v>2001648.4200000004</v>
      </c>
      <c r="AZ11" s="264">
        <f>'Connection Count'!AA10</f>
        <v>411.41666666666669</v>
      </c>
      <c r="BA11" s="264">
        <f t="shared" si="11"/>
        <v>4865.2584646546493</v>
      </c>
      <c r="BB11" s="264">
        <f t="shared" si="12"/>
        <v>2001648.4200000004</v>
      </c>
      <c r="BD11" s="263">
        <f t="shared" si="30"/>
        <v>2019</v>
      </c>
      <c r="BE11" s="264">
        <f>SUMIF('Monthly Data'!$B:$B,BD11,'Monthly Data'!AC:AC)</f>
        <v>36680640.440000005</v>
      </c>
      <c r="BF11" s="264">
        <f>SUMIF('Monthly Data'!$B:$B,BD11,'Monthly Data'!AD:AD)</f>
        <v>1782301.634438331</v>
      </c>
      <c r="BG11" s="264">
        <f>SUMIF('Monthly Data'!$B:$B,BD11,'Monthly Data'!AE:AE)</f>
        <v>38462942.074438326</v>
      </c>
      <c r="BH11" s="265"/>
      <c r="BI11" s="266">
        <f ca="1">SUMIF('K Res Normalized Monthly'!$C:$C,BD11,'K Res Normalized Monthly'!$S:$S)</f>
        <v>38051481.7574718</v>
      </c>
      <c r="BJ11" s="264">
        <f t="shared" si="13"/>
        <v>1782301.634438331</v>
      </c>
      <c r="BK11" s="264">
        <f t="shared" ca="1" si="14"/>
        <v>36269180.123033471</v>
      </c>
      <c r="BM11" s="263">
        <f t="shared" si="31"/>
        <v>2019</v>
      </c>
      <c r="BN11" s="264">
        <f>SUMIF('Monthly Data'!$B:$B,BM11,'Monthly Data'!AG:AG)</f>
        <v>22967565.629999995</v>
      </c>
      <c r="BO11" s="264">
        <f>SUMIF('Monthly Data'!$B:$B,BM11,'Monthly Data'!AH:AH)</f>
        <v>750623.94822553033</v>
      </c>
      <c r="BP11" s="264">
        <f>SUMIF('Monthly Data'!$B:$B,BM11,'Monthly Data'!AI:AI)</f>
        <v>23718189.578225523</v>
      </c>
      <c r="BQ11" s="265"/>
      <c r="BR11" s="266">
        <f ca="1">SUMIF('K GS&lt;50 Normalized Monthly'!$C:$C,BM11,'K GS&lt;50 Normalized Monthly'!$S:$S)</f>
        <v>23723723.034799591</v>
      </c>
      <c r="BS11" s="264">
        <f t="shared" si="15"/>
        <v>750623.94822553033</v>
      </c>
      <c r="BT11" s="264">
        <f t="shared" ca="1" si="16"/>
        <v>22973099.086574059</v>
      </c>
      <c r="BV11" s="263">
        <f t="shared" si="32"/>
        <v>2019</v>
      </c>
      <c r="BW11" s="264">
        <f>SUMIF('Monthly Data'!$B:$B,$T11,'Monthly Data'!AK:AK)</f>
        <v>38142218.68</v>
      </c>
      <c r="BX11" s="264">
        <f>SUMIF('Monthly Data'!$B:$B,$T11,'Monthly Data'!AL:AL)</f>
        <v>2527099.0990455179</v>
      </c>
      <c r="BY11" s="264">
        <f>SUMIF('Monthly Data'!$B:$B,$T11,'Monthly Data'!AM:AM)</f>
        <v>40669317.779045515</v>
      </c>
      <c r="BZ11" s="265"/>
      <c r="CA11" s="266">
        <f ca="1">SUMIF('K GS&gt;50 Normalized Monthly'!$C:$C,BV11,'K GS&gt;50 Normalized Monthly'!$S:$S)</f>
        <v>40026092.527718097</v>
      </c>
      <c r="CB11" s="264">
        <f t="shared" si="17"/>
        <v>2527099.0990455179</v>
      </c>
      <c r="CC11" s="264">
        <f t="shared" ca="1" si="18"/>
        <v>37498993.428672582</v>
      </c>
      <c r="CE11" s="263">
        <f t="shared" si="33"/>
        <v>2019</v>
      </c>
      <c r="CF11" s="264">
        <f>SUMIF('Monthly Data'!$B:$B,$AL11,'Monthly Data'!AP:AP)</f>
        <v>375386.35000000003</v>
      </c>
      <c r="CG11" s="264">
        <f>'Connection Count'!AQ10</f>
        <v>428</v>
      </c>
      <c r="CH11" s="264">
        <f t="shared" si="19"/>
        <v>877.0709112149533</v>
      </c>
      <c r="CI11" s="264">
        <f t="shared" si="20"/>
        <v>375386.35000000003</v>
      </c>
      <c r="CK11" s="263">
        <f t="shared" si="34"/>
        <v>2019</v>
      </c>
      <c r="CL11" s="264">
        <f>SUMIF('Monthly Data'!$B:$B,$AX11,'Monthly Data'!AS:AS)</f>
        <v>165457.85</v>
      </c>
      <c r="CM11" s="264">
        <f>'Connection Count'!AU10</f>
        <v>36</v>
      </c>
      <c r="CN11" s="264">
        <f t="shared" si="21"/>
        <v>4596.0513888888891</v>
      </c>
      <c r="CO11" s="264">
        <f t="shared" si="22"/>
        <v>165457.85</v>
      </c>
    </row>
    <row r="12" spans="2:99" x14ac:dyDescent="0.25">
      <c r="B12" s="263">
        <f t="shared" si="23"/>
        <v>2020</v>
      </c>
      <c r="C12" s="264">
        <f>SUMIF('Monthly Data'!$B:$B,B12,'Monthly Data'!C:C)</f>
        <v>331913750.30999959</v>
      </c>
      <c r="D12" s="264">
        <f>SUMIF('Monthly Data'!$B:$B,B12,'Monthly Data'!D:D)</f>
        <v>18847308.939543482</v>
      </c>
      <c r="E12" s="264">
        <f>SUMIF('Monthly Data'!$B:$B,B12,'Monthly Data'!E:E)</f>
        <v>350761059.24954307</v>
      </c>
      <c r="F12" s="265"/>
      <c r="G12" s="266">
        <f ca="1">SUMIF('TB Res Normalized Monthly'!$C:$C,B12,'TB Res Normalized Monthly'!$U:$U)</f>
        <v>353422521.84568805</v>
      </c>
      <c r="H12" s="264">
        <f t="shared" si="0"/>
        <v>18847308.939543482</v>
      </c>
      <c r="I12" s="264">
        <f t="shared" ca="1" si="1"/>
        <v>334575212.90614456</v>
      </c>
      <c r="K12" s="263">
        <f t="shared" si="24"/>
        <v>2020</v>
      </c>
      <c r="L12" s="264">
        <f>SUMIF('Monthly Data'!$B:$B,K12,'Monthly Data'!G:G)</f>
        <v>125019641.22999981</v>
      </c>
      <c r="M12" s="264">
        <f>SUMIF('Monthly Data'!$B:$B,K12,'Monthly Data'!H:H)</f>
        <v>13386137.214600317</v>
      </c>
      <c r="N12" s="264">
        <f>SUMIF('Monthly Data'!$B:$B,K12,'Monthly Data'!I:I)</f>
        <v>138405778.44460011</v>
      </c>
      <c r="O12" s="265"/>
      <c r="P12" s="266">
        <f ca="1">SUMIF('TB GS&lt;50 Normalized Monthly'!$C:$C,K12,'TB GS&lt;50 Normalized Monthly'!$O:$O)</f>
        <v>138681387.08162898</v>
      </c>
      <c r="Q12" s="264">
        <f t="shared" si="2"/>
        <v>13386137.214600317</v>
      </c>
      <c r="R12" s="264">
        <f t="shared" ca="1" si="35"/>
        <v>125295249.86702865</v>
      </c>
      <c r="T12" s="263">
        <f t="shared" si="25"/>
        <v>2020</v>
      </c>
      <c r="U12" s="264">
        <f>SUMIF('Monthly Data'!$B:$B,$T12,'Monthly Data'!K:K)</f>
        <v>236676675.38</v>
      </c>
      <c r="V12" s="264">
        <f>SUMIF('Monthly Data'!$B:$B,$T12,'Monthly Data'!L:L)</f>
        <v>14050199.26792147</v>
      </c>
      <c r="W12" s="264">
        <f>SUMIF('Monthly Data'!$B:$B,$T12,'Monthly Data'!M:M)</f>
        <v>250726874.64792144</v>
      </c>
      <c r="X12" s="265"/>
      <c r="Y12" s="266">
        <f ca="1">SUMIF('TB GS&gt;50 Normalized Monthly'!$C:$C,T12,'TB GS&gt;50 Normalized Monthly'!$Q:$Q)</f>
        <v>254054212.24365488</v>
      </c>
      <c r="Z12" s="264">
        <f t="shared" si="3"/>
        <v>14050199.26792147</v>
      </c>
      <c r="AA12" s="264">
        <f t="shared" ca="1" si="4"/>
        <v>240004012.9757334</v>
      </c>
      <c r="AC12" s="263">
        <f t="shared" si="26"/>
        <v>2020</v>
      </c>
      <c r="AD12" s="264">
        <f>SUMIF('Monthly Data'!$B:$B,$AC12,'Monthly Data'!P:P)</f>
        <v>148353499.99000001</v>
      </c>
      <c r="AE12" s="264">
        <f>SUMIF('Monthly Data'!$B:$B,$AC12,'Monthly Data'!Q:Q)</f>
        <v>34263198.826709829</v>
      </c>
      <c r="AF12" s="264">
        <f>SUMIF('Monthly Data'!$B:$B,$AC12,'Monthly Data'!R:R)</f>
        <v>182616698.81670979</v>
      </c>
      <c r="AG12" s="265"/>
      <c r="AH12" s="266">
        <f>SUMIF('TB Int Normalized Monthly'!$C:$C,AC12,'TB Int Normalized Monthly'!$M:$M)</f>
        <v>184220059.91298753</v>
      </c>
      <c r="AI12" s="264">
        <f t="shared" si="5"/>
        <v>34263198.826709829</v>
      </c>
      <c r="AJ12" s="264">
        <f t="shared" si="6"/>
        <v>149956861.08627769</v>
      </c>
      <c r="AL12" s="263">
        <f t="shared" si="27"/>
        <v>2020</v>
      </c>
      <c r="AM12" s="264">
        <f>SUMIF('Monthly Data'!$B:$B,$AL12,'Monthly Data'!U:U)</f>
        <v>6324460.3699999992</v>
      </c>
      <c r="AN12" s="264">
        <f>'Connection Count'!S11</f>
        <v>13210</v>
      </c>
      <c r="AO12" s="264">
        <f t="shared" si="7"/>
        <v>478.76308629825883</v>
      </c>
      <c r="AP12" s="264">
        <f t="shared" si="8"/>
        <v>6324460.3699999992</v>
      </c>
      <c r="AR12" s="263">
        <f t="shared" si="28"/>
        <v>2020</v>
      </c>
      <c r="AS12" s="264">
        <f>SUMIF('Monthly Data'!$B:$B,$AR12,'Monthly Data'!X:X)</f>
        <v>104630.80607999998</v>
      </c>
      <c r="AT12" s="264">
        <f>'Connection Count'!W11</f>
        <v>123</v>
      </c>
      <c r="AU12" s="264">
        <f t="shared" si="9"/>
        <v>850.6569599999998</v>
      </c>
      <c r="AV12" s="264">
        <f t="shared" si="10"/>
        <v>104630.80607999998</v>
      </c>
      <c r="AX12" s="263">
        <f t="shared" si="29"/>
        <v>2020</v>
      </c>
      <c r="AY12" s="264">
        <f>SUMIF('Monthly Data'!$B:$B,$AX12,'Monthly Data'!AA:AA)</f>
        <v>1987074.4600000002</v>
      </c>
      <c r="AZ12" s="264">
        <f>'Connection Count'!AA11</f>
        <v>407.83333333333331</v>
      </c>
      <c r="BA12" s="264">
        <f t="shared" si="11"/>
        <v>4872.2708459337973</v>
      </c>
      <c r="BB12" s="264">
        <f t="shared" si="12"/>
        <v>1987074.4600000002</v>
      </c>
      <c r="BD12" s="263">
        <f t="shared" si="30"/>
        <v>2020</v>
      </c>
      <c r="BE12" s="264">
        <f>SUMIF('Monthly Data'!$B:$B,BD12,'Monthly Data'!AC:AC)</f>
        <v>37898877.170000054</v>
      </c>
      <c r="BF12" s="264">
        <f>SUMIF('Monthly Data'!$B:$B,BD12,'Monthly Data'!AD:AD)</f>
        <v>1753526.859862251</v>
      </c>
      <c r="BG12" s="264">
        <f>SUMIF('Monthly Data'!$B:$B,BD12,'Monthly Data'!AE:AE)</f>
        <v>39652404.029862307</v>
      </c>
      <c r="BH12" s="265"/>
      <c r="BI12" s="266">
        <f ca="1">SUMIF('K Res Normalized Monthly'!$C:$C,BD12,'K Res Normalized Monthly'!$S:$S)</f>
        <v>40160237.767250501</v>
      </c>
      <c r="BJ12" s="264">
        <f t="shared" si="13"/>
        <v>1753526.859862251</v>
      </c>
      <c r="BK12" s="264">
        <f t="shared" ca="1" si="14"/>
        <v>38406710.907388248</v>
      </c>
      <c r="BM12" s="263">
        <f t="shared" si="31"/>
        <v>2020</v>
      </c>
      <c r="BN12" s="264">
        <f>SUMIF('Monthly Data'!$B:$B,BM12,'Monthly Data'!AG:AG)</f>
        <v>21296794.120000016</v>
      </c>
      <c r="BO12" s="264">
        <f>SUMIF('Monthly Data'!$B:$B,BM12,'Monthly Data'!AH:AH)</f>
        <v>864367.98372553021</v>
      </c>
      <c r="BP12" s="264">
        <f>SUMIF('Monthly Data'!$B:$B,BM12,'Monthly Data'!AI:AI)</f>
        <v>22161162.103725545</v>
      </c>
      <c r="BQ12" s="265"/>
      <c r="BR12" s="266">
        <f ca="1">SUMIF('K GS&lt;50 Normalized Monthly'!$C:$C,BM12,'K GS&lt;50 Normalized Monthly'!$S:$S)</f>
        <v>22403700.907533042</v>
      </c>
      <c r="BS12" s="264">
        <f t="shared" si="15"/>
        <v>864367.98372553021</v>
      </c>
      <c r="BT12" s="264">
        <f t="shared" ca="1" si="16"/>
        <v>21539332.923807513</v>
      </c>
      <c r="BV12" s="263">
        <f t="shared" si="32"/>
        <v>2020</v>
      </c>
      <c r="BW12" s="264">
        <f>SUMIF('Monthly Data'!$B:$B,$T12,'Monthly Data'!AK:AK)</f>
        <v>34029509.689999998</v>
      </c>
      <c r="BX12" s="264">
        <f>SUMIF('Monthly Data'!$B:$B,$T12,'Monthly Data'!AL:AL)</f>
        <v>2790357.7958852197</v>
      </c>
      <c r="BY12" s="264">
        <f>SUMIF('Monthly Data'!$B:$B,$T12,'Monthly Data'!AM:AM)</f>
        <v>36819867.485885218</v>
      </c>
      <c r="BZ12" s="265"/>
      <c r="CA12" s="266">
        <f ca="1">SUMIF('K GS&gt;50 Normalized Monthly'!$C:$C,BV12,'K GS&gt;50 Normalized Monthly'!$S:$S)</f>
        <v>37061855.204456195</v>
      </c>
      <c r="CB12" s="264">
        <f t="shared" si="17"/>
        <v>2790357.7958852197</v>
      </c>
      <c r="CC12" s="264">
        <f t="shared" ca="1" si="18"/>
        <v>34271497.408570975</v>
      </c>
      <c r="CE12" s="263">
        <f t="shared" si="33"/>
        <v>2020</v>
      </c>
      <c r="CF12" s="264">
        <f>SUMIF('Monthly Data'!$B:$B,$AL12,'Monthly Data'!AP:AP)</f>
        <v>376841.34</v>
      </c>
      <c r="CG12" s="264">
        <f>'Connection Count'!AQ11</f>
        <v>428</v>
      </c>
      <c r="CH12" s="264">
        <f t="shared" si="19"/>
        <v>880.4704205607477</v>
      </c>
      <c r="CI12" s="264">
        <f t="shared" si="20"/>
        <v>376841.34</v>
      </c>
      <c r="CK12" s="263">
        <f t="shared" si="34"/>
        <v>2020</v>
      </c>
      <c r="CL12" s="264">
        <f>SUMIF('Monthly Data'!$B:$B,$AX12,'Monthly Data'!AS:AS)</f>
        <v>165928.76999999999</v>
      </c>
      <c r="CM12" s="264">
        <f>'Connection Count'!AU11</f>
        <v>36</v>
      </c>
      <c r="CN12" s="264">
        <f t="shared" si="21"/>
        <v>4609.1324999999997</v>
      </c>
      <c r="CO12" s="264">
        <f t="shared" si="22"/>
        <v>165928.76999999999</v>
      </c>
    </row>
    <row r="13" spans="2:99" x14ac:dyDescent="0.25">
      <c r="B13" s="263">
        <f t="shared" si="23"/>
        <v>2021</v>
      </c>
      <c r="C13" s="264">
        <f>SUMIF('Monthly Data'!$B:$B,B13,'Monthly Data'!C:C)</f>
        <v>335982135.12999904</v>
      </c>
      <c r="D13" s="264">
        <f>SUMIF('Monthly Data'!$B:$B,B13,'Monthly Data'!D:D)</f>
        <v>18840090.506845601</v>
      </c>
      <c r="E13" s="264">
        <f>SUMIF('Monthly Data'!$B:$B,B13,'Monthly Data'!E:E)</f>
        <v>354822225.63684469</v>
      </c>
      <c r="F13" s="265"/>
      <c r="G13" s="266">
        <f ca="1">SUMIF('TB Res Normalized Monthly'!$C:$C,B13,'TB Res Normalized Monthly'!$U:$U)</f>
        <v>357229231.17736745</v>
      </c>
      <c r="H13" s="264">
        <f t="shared" si="0"/>
        <v>18840090.506845601</v>
      </c>
      <c r="I13" s="264">
        <f t="shared" ca="1" si="1"/>
        <v>338389140.67052186</v>
      </c>
      <c r="K13" s="263">
        <f t="shared" si="24"/>
        <v>2021</v>
      </c>
      <c r="L13" s="264">
        <f>SUMIF('Monthly Data'!$B:$B,K13,'Monthly Data'!G:G)</f>
        <v>128770648.59999982</v>
      </c>
      <c r="M13" s="264">
        <f>SUMIF('Monthly Data'!$B:$B,K13,'Monthly Data'!H:H)</f>
        <v>13494332.001635404</v>
      </c>
      <c r="N13" s="264">
        <f>SUMIF('Monthly Data'!$B:$B,K13,'Monthly Data'!I:I)</f>
        <v>142264980.60163522</v>
      </c>
      <c r="O13" s="265"/>
      <c r="P13" s="266">
        <f ca="1">SUMIF('TB GS&lt;50 Normalized Monthly'!$C:$C,K13,'TB GS&lt;50 Normalized Monthly'!$O:$O)</f>
        <v>142417657.00488961</v>
      </c>
      <c r="Q13" s="264">
        <f t="shared" si="2"/>
        <v>13494332.001635404</v>
      </c>
      <c r="R13" s="264">
        <f ca="1">P13-Q13</f>
        <v>128923325.0032542</v>
      </c>
      <c r="T13" s="263">
        <f t="shared" si="25"/>
        <v>2021</v>
      </c>
      <c r="U13" s="264">
        <f>SUMIF('Monthly Data'!$B:$B,$T13,'Monthly Data'!K:K)</f>
        <v>231532219.24999994</v>
      </c>
      <c r="V13" s="264">
        <f>SUMIF('Monthly Data'!$B:$B,$T13,'Monthly Data'!L:L)</f>
        <v>14427025.515739085</v>
      </c>
      <c r="W13" s="264">
        <f>SUMIF('Monthly Data'!$B:$B,$T13,'Monthly Data'!M:M)</f>
        <v>245959244.76573908</v>
      </c>
      <c r="X13" s="265"/>
      <c r="Y13" s="266">
        <f ca="1">SUMIF('TB GS&gt;50 Normalized Monthly'!$C:$C,T13,'TB GS&gt;50 Normalized Monthly'!$Q:$Q)</f>
        <v>250355532.78731284</v>
      </c>
      <c r="Z13" s="264">
        <f t="shared" si="3"/>
        <v>14427025.515739085</v>
      </c>
      <c r="AA13" s="264">
        <f t="shared" ca="1" si="4"/>
        <v>235928507.27157375</v>
      </c>
      <c r="AC13" s="263">
        <f t="shared" si="26"/>
        <v>2021</v>
      </c>
      <c r="AD13" s="264">
        <f>SUMIF('Monthly Data'!$B:$B,$AC13,'Monthly Data'!P:P)</f>
        <v>145455212.03</v>
      </c>
      <c r="AE13" s="264">
        <f>SUMIF('Monthly Data'!$B:$B,$AC13,'Monthly Data'!Q:Q)</f>
        <v>34374434.596293256</v>
      </c>
      <c r="AF13" s="264">
        <f>SUMIF('Monthly Data'!$B:$B,$AC13,'Monthly Data'!R:R)</f>
        <v>179829646.62629327</v>
      </c>
      <c r="AG13" s="265"/>
      <c r="AH13" s="266">
        <f>SUMIF('TB Int Normalized Monthly'!$C:$C,AC13,'TB Int Normalized Monthly'!$M:$M)</f>
        <v>183508659.33234203</v>
      </c>
      <c r="AI13" s="264">
        <f t="shared" si="5"/>
        <v>34374434.596293256</v>
      </c>
      <c r="AJ13" s="264">
        <f t="shared" si="6"/>
        <v>149134224.73604876</v>
      </c>
      <c r="AL13" s="263">
        <f t="shared" si="27"/>
        <v>2021</v>
      </c>
      <c r="AM13" s="264">
        <f>SUMIF('Monthly Data'!$B:$B,$AL13,'Monthly Data'!U:U)</f>
        <v>5320906.4800000004</v>
      </c>
      <c r="AN13" s="264">
        <f>'Connection Count'!S12</f>
        <v>13210</v>
      </c>
      <c r="AO13" s="264">
        <f t="shared" si="7"/>
        <v>402.79382891748679</v>
      </c>
      <c r="AP13" s="264">
        <f t="shared" si="8"/>
        <v>5320906.4800000004</v>
      </c>
      <c r="AR13" s="263">
        <f t="shared" si="28"/>
        <v>2021</v>
      </c>
      <c r="AS13" s="264">
        <f>SUMIF('Monthly Data'!$B:$B,$AR13,'Monthly Data'!X:X)</f>
        <v>101511.73056</v>
      </c>
      <c r="AT13" s="264">
        <f>'Connection Count'!W12</f>
        <v>119.33333333333333</v>
      </c>
      <c r="AU13" s="264">
        <f t="shared" si="9"/>
        <v>850.65696000000003</v>
      </c>
      <c r="AV13" s="264">
        <f t="shared" si="10"/>
        <v>101511.73056</v>
      </c>
      <c r="AX13" s="263">
        <f t="shared" si="29"/>
        <v>2021</v>
      </c>
      <c r="AY13" s="264">
        <f>SUMIF('Monthly Data'!$B:$B,$AX13,'Monthly Data'!AA:AA)</f>
        <v>1974807.7400000005</v>
      </c>
      <c r="AZ13" s="264">
        <f>'Connection Count'!AA12</f>
        <v>404.66666666666669</v>
      </c>
      <c r="BA13" s="264">
        <f t="shared" si="11"/>
        <v>4880.0850247116978</v>
      </c>
      <c r="BB13" s="264">
        <f t="shared" si="12"/>
        <v>1974807.7400000005</v>
      </c>
      <c r="BD13" s="263">
        <f t="shared" si="30"/>
        <v>2021</v>
      </c>
      <c r="BE13" s="264">
        <f>SUMIF('Monthly Data'!$B:$B,BD13,'Monthly Data'!AC:AC)</f>
        <v>38473116.469999999</v>
      </c>
      <c r="BF13" s="264">
        <f>SUMIF('Monthly Data'!$B:$B,BD13,'Monthly Data'!AD:AD)</f>
        <v>1729133.5741107387</v>
      </c>
      <c r="BG13" s="264">
        <f>SUMIF('Monthly Data'!$B:$B,BD13,'Monthly Data'!AE:AE)</f>
        <v>40202250.044110753</v>
      </c>
      <c r="BH13" s="265"/>
      <c r="BI13" s="266">
        <f ca="1">SUMIF('K Res Normalized Monthly'!$C:$C,BD13,'K Res Normalized Monthly'!$S:$S)</f>
        <v>40301439.649508879</v>
      </c>
      <c r="BJ13" s="264">
        <f t="shared" si="13"/>
        <v>1729133.5741107387</v>
      </c>
      <c r="BK13" s="264">
        <f t="shared" ca="1" si="14"/>
        <v>38572306.07539814</v>
      </c>
      <c r="BM13" s="263">
        <f t="shared" si="31"/>
        <v>2021</v>
      </c>
      <c r="BN13" s="264">
        <f>SUMIF('Monthly Data'!$B:$B,BM13,'Monthly Data'!AG:AG)</f>
        <v>21527392.38000001</v>
      </c>
      <c r="BO13" s="264">
        <f>SUMIF('Monthly Data'!$B:$B,BM13,'Monthly Data'!AH:AH)</f>
        <v>913920.39336456673</v>
      </c>
      <c r="BP13" s="264">
        <f>SUMIF('Monthly Data'!$B:$B,BM13,'Monthly Data'!AI:AI)</f>
        <v>22441312.773364581</v>
      </c>
      <c r="BQ13" s="265"/>
      <c r="BR13" s="266">
        <f ca="1">SUMIF('K GS&lt;50 Normalized Monthly'!$C:$C,BM13,'K GS&lt;50 Normalized Monthly'!$S:$S)</f>
        <v>22579841.95633968</v>
      </c>
      <c r="BS13" s="264">
        <f t="shared" si="15"/>
        <v>913920.39336456673</v>
      </c>
      <c r="BT13" s="264">
        <f t="shared" ca="1" si="16"/>
        <v>21665921.562975112</v>
      </c>
      <c r="BV13" s="263">
        <f t="shared" si="32"/>
        <v>2021</v>
      </c>
      <c r="BW13" s="264">
        <f>SUMIF('Monthly Data'!$B:$B,$T13,'Monthly Data'!AK:AK)</f>
        <v>33696058.899999999</v>
      </c>
      <c r="BX13" s="264">
        <f>SUMIF('Monthly Data'!$B:$B,$T13,'Monthly Data'!AL:AL)</f>
        <v>2967644.2227758854</v>
      </c>
      <c r="BY13" s="264">
        <f>SUMIF('Monthly Data'!$B:$B,$T13,'Monthly Data'!AM:AM)</f>
        <v>36663703.12277589</v>
      </c>
      <c r="BZ13" s="265"/>
      <c r="CA13" s="266">
        <f ca="1">SUMIF('K GS&gt;50 Normalized Monthly'!$C:$C,BV13,'K GS&gt;50 Normalized Monthly'!$S:$S)</f>
        <v>36767272.019974507</v>
      </c>
      <c r="CB13" s="264">
        <f t="shared" si="17"/>
        <v>2967644.2227758854</v>
      </c>
      <c r="CC13" s="264">
        <f t="shared" ca="1" si="18"/>
        <v>33799627.797198623</v>
      </c>
      <c r="CE13" s="263">
        <f t="shared" si="33"/>
        <v>2021</v>
      </c>
      <c r="CF13" s="264">
        <f>SUMIF('Monthly Data'!$B:$B,$AL13,'Monthly Data'!AP:AP)</f>
        <v>375386.35000000003</v>
      </c>
      <c r="CG13" s="264">
        <f>'Connection Count'!AQ12</f>
        <v>428</v>
      </c>
      <c r="CH13" s="264">
        <f t="shared" si="19"/>
        <v>877.0709112149533</v>
      </c>
      <c r="CI13" s="264">
        <f t="shared" si="20"/>
        <v>375386.35000000003</v>
      </c>
      <c r="CK13" s="263">
        <f t="shared" si="34"/>
        <v>2021</v>
      </c>
      <c r="CL13" s="264">
        <f>SUMIF('Monthly Data'!$B:$B,$AX13,'Monthly Data'!AS:AS)</f>
        <v>165450.85</v>
      </c>
      <c r="CM13" s="264">
        <f>'Connection Count'!AU12</f>
        <v>36</v>
      </c>
      <c r="CN13" s="264">
        <f t="shared" si="21"/>
        <v>4595.8569444444447</v>
      </c>
      <c r="CO13" s="264">
        <f t="shared" si="22"/>
        <v>165450.85</v>
      </c>
    </row>
    <row r="14" spans="2:99" x14ac:dyDescent="0.25">
      <c r="B14" s="263">
        <f t="shared" si="23"/>
        <v>2022</v>
      </c>
      <c r="C14" s="264">
        <f>SUMIF('Monthly Data'!$B:$B,B14,'Monthly Data'!C:C)</f>
        <v>341327118</v>
      </c>
      <c r="D14" s="264">
        <f>SUMIF('Monthly Data'!$B:$B,B14,'Monthly Data'!D:D)</f>
        <v>19177595.178164482</v>
      </c>
      <c r="E14" s="264">
        <f>SUMIF('Monthly Data'!$B:$B,B14,'Monthly Data'!E:E)</f>
        <v>360504713.17816448</v>
      </c>
      <c r="F14" s="265"/>
      <c r="G14" s="266">
        <f ca="1">SUMIF('TB Res Normalized Monthly'!$C:$C,B14,'TB Res Normalized Monthly'!$U:$U)</f>
        <v>355798424.38701296</v>
      </c>
      <c r="H14" s="264">
        <f>D14</f>
        <v>19177595.178164482</v>
      </c>
      <c r="I14" s="264">
        <f ca="1">G14-H14</f>
        <v>336620829.20884848</v>
      </c>
      <c r="K14" s="263">
        <f t="shared" si="24"/>
        <v>2022</v>
      </c>
      <c r="L14" s="264">
        <f>SUMIF('Monthly Data'!$B:$B,K14,'Monthly Data'!G:G)</f>
        <v>138155288</v>
      </c>
      <c r="M14" s="264">
        <f>SUMIF('Monthly Data'!$B:$B,K14,'Monthly Data'!H:H)</f>
        <v>13750402.038322264</v>
      </c>
      <c r="N14" s="264">
        <f>SUMIF('Monthly Data'!$B:$B,K14,'Monthly Data'!I:I)</f>
        <v>151905690.03832227</v>
      </c>
      <c r="O14" s="265"/>
      <c r="P14" s="266">
        <f ca="1">SUMIF('TB GS&lt;50 Normalized Monthly'!$C:$C,K14,'TB GS&lt;50 Normalized Monthly'!$O:$O)</f>
        <v>151495391.74793524</v>
      </c>
      <c r="Q14" s="264">
        <f>M14</f>
        <v>13750402.038322264</v>
      </c>
      <c r="R14" s="264">
        <f ca="1">P14-Q14</f>
        <v>137744989.70961297</v>
      </c>
      <c r="T14" s="263">
        <f t="shared" si="25"/>
        <v>2022</v>
      </c>
      <c r="U14" s="264">
        <f>SUMIF('Monthly Data'!$B:$B,$T14,'Monthly Data'!K:K)</f>
        <v>242150458</v>
      </c>
      <c r="V14" s="264">
        <f>SUMIF('Monthly Data'!$B:$B,$T14,'Monthly Data'!L:L)</f>
        <v>15414606.739548499</v>
      </c>
      <c r="W14" s="264">
        <f>SUMIF('Monthly Data'!$B:$B,$T14,'Monthly Data'!M:M)</f>
        <v>257565064.73954856</v>
      </c>
      <c r="X14" s="265"/>
      <c r="Y14" s="266">
        <f ca="1">SUMIF('TB GS&gt;50 Normalized Monthly'!$C:$C,T14,'TB GS&gt;50 Normalized Monthly'!$Q:$Q)</f>
        <v>255836576.20058623</v>
      </c>
      <c r="Z14" s="264">
        <f>V14</f>
        <v>15414606.739548499</v>
      </c>
      <c r="AA14" s="264">
        <f ca="1">Y14-Z14</f>
        <v>240421969.46103773</v>
      </c>
      <c r="AC14" s="263">
        <f t="shared" si="26"/>
        <v>2022</v>
      </c>
      <c r="AD14" s="264">
        <f>SUMIF('Monthly Data'!$B:$B,$AC14,'Monthly Data'!P:P)</f>
        <v>144466450.787</v>
      </c>
      <c r="AE14" s="264">
        <f>SUMIF('Monthly Data'!$B:$B,$AC14,'Monthly Data'!Q:Q)</f>
        <v>34639244.898422278</v>
      </c>
      <c r="AF14" s="264">
        <f>SUMIF('Monthly Data'!$B:$B,$AC14,'Monthly Data'!R:R)</f>
        <v>179105695.6854223</v>
      </c>
      <c r="AG14" s="265"/>
      <c r="AH14" s="266">
        <f>SUMIF('TB Int Normalized Monthly'!$C:$C,AC14,'TB Int Normalized Monthly'!$M:$M)</f>
        <v>183508659.33234203</v>
      </c>
      <c r="AI14" s="264">
        <f>AE14</f>
        <v>34639244.898422278</v>
      </c>
      <c r="AJ14" s="264">
        <f>AH14-AI14</f>
        <v>148869414.43391976</v>
      </c>
      <c r="AL14" s="263">
        <f t="shared" si="27"/>
        <v>2022</v>
      </c>
      <c r="AM14" s="264">
        <f>SUMIF('Monthly Data'!$B:$B,$AL14,'Monthly Data'!U:U)</f>
        <v>5210473.32</v>
      </c>
      <c r="AN14" s="264">
        <f>'Connection Count'!S13</f>
        <v>13210</v>
      </c>
      <c r="AO14" s="264">
        <f>AM14/AN14</f>
        <v>394.43401362604089</v>
      </c>
      <c r="AP14" s="264">
        <f>AO14*AN14</f>
        <v>5210473.32</v>
      </c>
      <c r="AR14" s="263">
        <f t="shared" si="28"/>
        <v>2022</v>
      </c>
      <c r="AS14" s="264">
        <f>SUMIF('Monthly Data'!$B:$B,$AR14,'Monthly Data'!X:X)</f>
        <v>100378.9672</v>
      </c>
      <c r="AT14" s="264">
        <f>'Connection Count'!W13</f>
        <v>118</v>
      </c>
      <c r="AU14" s="264">
        <f>AS14/AT14</f>
        <v>850.66921355932197</v>
      </c>
      <c r="AV14" s="264">
        <f>AU14*AT14</f>
        <v>100378.9672</v>
      </c>
      <c r="AX14" s="263">
        <f t="shared" si="29"/>
        <v>2022</v>
      </c>
      <c r="AY14" s="264">
        <f>SUMIF('Monthly Data'!$B:$B,$AX14,'Monthly Data'!AA:AA)</f>
        <v>1951176.4600000002</v>
      </c>
      <c r="AZ14" s="264">
        <f>'Connection Count'!AA13</f>
        <v>402</v>
      </c>
      <c r="BA14" s="264">
        <f>AY14/AZ14</f>
        <v>4853.6727860696519</v>
      </c>
      <c r="BB14" s="264">
        <f>BA14*AZ14</f>
        <v>1951176.46</v>
      </c>
      <c r="BD14" s="263">
        <f t="shared" si="30"/>
        <v>2022</v>
      </c>
      <c r="BE14" s="264">
        <f>SUMIF('Monthly Data'!$B:$B,BD14,'Monthly Data'!AC:AC)</f>
        <v>39479410.670000046</v>
      </c>
      <c r="BF14" s="264">
        <f>SUMIF('Monthly Data'!$B:$B,BD14,'Monthly Data'!AD:AD)</f>
        <v>1763267.7866825399</v>
      </c>
      <c r="BG14" s="264">
        <f>SUMIF('Monthly Data'!$B:$B,BD14,'Monthly Data'!AE:AE)</f>
        <v>41242678.456682585</v>
      </c>
      <c r="BH14" s="265"/>
      <c r="BI14" s="266">
        <f ca="1">SUMIF('K Res Normalized Monthly'!$C:$C,BD14,'K Res Normalized Monthly'!$S:$S)</f>
        <v>40119398.316606641</v>
      </c>
      <c r="BJ14" s="264">
        <f t="shared" si="13"/>
        <v>1763267.7866825399</v>
      </c>
      <c r="BK14" s="264">
        <f t="shared" ca="1" si="14"/>
        <v>38356130.529924102</v>
      </c>
      <c r="BM14" s="263">
        <f t="shared" si="31"/>
        <v>2022</v>
      </c>
      <c r="BN14" s="264">
        <f>SUMIF('Monthly Data'!$B:$B,BM14,'Monthly Data'!AG:AG)</f>
        <v>23095368.740000006</v>
      </c>
      <c r="BO14" s="264">
        <f>SUMIF('Monthly Data'!$B:$B,BM14,'Monthly Data'!AH:AH)</f>
        <v>984545.73362959782</v>
      </c>
      <c r="BP14" s="264">
        <f>SUMIF('Monthly Data'!$B:$B,BM14,'Monthly Data'!AI:AI)</f>
        <v>24079914.473629601</v>
      </c>
      <c r="BQ14" s="265"/>
      <c r="BR14" s="266">
        <f ca="1">SUMIF('K GS&lt;50 Normalized Monthly'!$C:$C,BM14,'K GS&lt;50 Normalized Monthly'!$S:$S)</f>
        <v>23609119.05270477</v>
      </c>
      <c r="BS14" s="264">
        <f t="shared" si="15"/>
        <v>984545.73362959782</v>
      </c>
      <c r="BT14" s="264">
        <f t="shared" ca="1" si="16"/>
        <v>22624573.319075171</v>
      </c>
      <c r="BV14" s="263">
        <f t="shared" si="32"/>
        <v>2022</v>
      </c>
      <c r="BW14" s="264">
        <f>SUMIF('Monthly Data'!$B:$B,$T14,'Monthly Data'!AK:AK)</f>
        <v>34596077.259999998</v>
      </c>
      <c r="BX14" s="264">
        <f>SUMIF('Monthly Data'!$B:$B,$T14,'Monthly Data'!AL:AL)</f>
        <v>3342585.3921750155</v>
      </c>
      <c r="BY14" s="264">
        <f>SUMIF('Monthly Data'!$B:$B,$T14,'Monthly Data'!AM:AM)</f>
        <v>37938662.652175017</v>
      </c>
      <c r="BZ14" s="265"/>
      <c r="CA14" s="266">
        <f ca="1">SUMIF('K GS&gt;50 Normalized Monthly'!$C:$C,BV14,'K GS&gt;50 Normalized Monthly'!$S:$S)</f>
        <v>37984552.620515995</v>
      </c>
      <c r="CB14" s="264">
        <f t="shared" si="17"/>
        <v>3342585.3921750155</v>
      </c>
      <c r="CC14" s="264">
        <f t="shared" ca="1" si="18"/>
        <v>34641967.228340976</v>
      </c>
      <c r="CE14" s="263">
        <f t="shared" si="33"/>
        <v>2022</v>
      </c>
      <c r="CF14" s="264">
        <f>SUMIF('Monthly Data'!$B:$B,$AL14,'Monthly Data'!AP:AP)</f>
        <v>375386.35000000003</v>
      </c>
      <c r="CG14" s="264">
        <f>'Connection Count'!AQ13</f>
        <v>428</v>
      </c>
      <c r="CH14" s="264">
        <f>CF14/CG14</f>
        <v>877.0709112149533</v>
      </c>
      <c r="CI14" s="264">
        <f>CH14*CG14</f>
        <v>375386.35000000003</v>
      </c>
      <c r="CK14" s="263">
        <f t="shared" si="34"/>
        <v>2022</v>
      </c>
      <c r="CL14" s="264">
        <f>SUMIF('Monthly Data'!$B:$B,$AX14,'Monthly Data'!AS:AS)</f>
        <v>165441.88999999998</v>
      </c>
      <c r="CM14" s="264">
        <f>'Connection Count'!AU13</f>
        <v>36</v>
      </c>
      <c r="CN14" s="264">
        <f t="shared" si="21"/>
        <v>4595.6080555555554</v>
      </c>
      <c r="CO14" s="264">
        <f t="shared" si="22"/>
        <v>165441.88999999998</v>
      </c>
    </row>
    <row r="15" spans="2:99" s="11" customFormat="1" x14ac:dyDescent="0.25">
      <c r="B15" s="271">
        <f t="shared" si="23"/>
        <v>2023</v>
      </c>
      <c r="C15" s="271"/>
      <c r="D15" s="271"/>
      <c r="E15" s="271"/>
      <c r="F15" s="272"/>
      <c r="G15" s="273">
        <f ca="1">SUMIF('TB Res Normalized Monthly'!$C:$C,B15,'TB Res Normalized Monthly'!$U:$U)</f>
        <v>358815275.45079136</v>
      </c>
      <c r="H15" s="274">
        <f>'Historic CDM'!C141</f>
        <v>18892804.397518355</v>
      </c>
      <c r="I15" s="274">
        <f t="shared" ca="1" si="1"/>
        <v>339922471.05327302</v>
      </c>
      <c r="K15" s="271">
        <v>2023</v>
      </c>
      <c r="L15" s="271"/>
      <c r="M15" s="271"/>
      <c r="N15" s="271"/>
      <c r="O15" s="272"/>
      <c r="P15" s="273">
        <f ca="1">SUMIF('TB GS&lt;50 Normalized Monthly'!$C:$C,K15,'TB GS&lt;50 Normalized Monthly'!$O:$O)</f>
        <v>153810147.96238682</v>
      </c>
      <c r="Q15" s="274">
        <f>'Historic CDM'!D141</f>
        <v>12999785.081711242</v>
      </c>
      <c r="R15" s="274">
        <f t="shared" ca="1" si="35"/>
        <v>140810362.88067558</v>
      </c>
      <c r="T15" s="271">
        <f t="shared" si="25"/>
        <v>2023</v>
      </c>
      <c r="U15" s="271"/>
      <c r="V15" s="271"/>
      <c r="W15" s="271"/>
      <c r="X15" s="272"/>
      <c r="Y15" s="273">
        <f ca="1">SUMIF('TB GS&gt;50 Normalized Monthly'!$C:$C,T15,'TB GS&gt;50 Normalized Monthly'!$Q:$Q)</f>
        <v>259653746.43913367</v>
      </c>
      <c r="Z15" s="274">
        <f>'Historic CDM'!E141</f>
        <v>14541468.431164185</v>
      </c>
      <c r="AA15" s="274">
        <f t="shared" ca="1" si="4"/>
        <v>245112278.0079695</v>
      </c>
      <c r="AC15" s="271">
        <f t="shared" si="26"/>
        <v>2023</v>
      </c>
      <c r="AD15" s="271"/>
      <c r="AE15" s="271"/>
      <c r="AF15" s="271"/>
      <c r="AG15" s="272"/>
      <c r="AH15" s="273">
        <f>SUMIF('TB Int Normalized Monthly'!$C:$C,AC15,'TB Int Normalized Monthly'!$M:$M)</f>
        <v>183508659.33234203</v>
      </c>
      <c r="AI15" s="274">
        <f>'Historic CDM'!F141</f>
        <v>33952984.756904744</v>
      </c>
      <c r="AJ15" s="274">
        <f t="shared" si="6"/>
        <v>149555674.57543728</v>
      </c>
      <c r="AL15" s="271">
        <f t="shared" si="27"/>
        <v>2023</v>
      </c>
      <c r="AM15" s="271"/>
      <c r="AN15" s="274">
        <f>'Connection Count'!S14</f>
        <v>13218.8709107993</v>
      </c>
      <c r="AO15" s="274">
        <f>AO14</f>
        <v>394.43401362604089</v>
      </c>
      <c r="AP15" s="274">
        <f t="shared" si="8"/>
        <v>5213972.3089510864</v>
      </c>
      <c r="AR15" s="271">
        <f t="shared" si="28"/>
        <v>2023</v>
      </c>
      <c r="AS15" s="271"/>
      <c r="AT15" s="274">
        <f>'Connection Count'!W14</f>
        <v>115.41845120129921</v>
      </c>
      <c r="AU15" s="274">
        <f>AU14</f>
        <v>850.66921355932197</v>
      </c>
      <c r="AV15" s="274">
        <f t="shared" si="10"/>
        <v>98182.923113644181</v>
      </c>
      <c r="AX15" s="271">
        <f>AX14+1</f>
        <v>2023</v>
      </c>
      <c r="AY15" s="271"/>
      <c r="AZ15" s="274">
        <f>'Connection Count'!AA14</f>
        <v>398.73409178929285</v>
      </c>
      <c r="BA15" s="274">
        <f>BA14</f>
        <v>4853.6727860696519</v>
      </c>
      <c r="BB15" s="274">
        <f>BA15*AZ15</f>
        <v>1935324.8101958893</v>
      </c>
      <c r="BD15" s="271">
        <f t="shared" si="30"/>
        <v>2023</v>
      </c>
      <c r="BE15" s="271"/>
      <c r="BF15" s="271"/>
      <c r="BG15" s="271"/>
      <c r="BH15" s="272"/>
      <c r="BI15" s="273">
        <f ca="1">SUMIF('K Res Normalized Monthly'!$C:$C,BD15,'K Res Normalized Monthly'!$S:$S)</f>
        <v>39937356.983704388</v>
      </c>
      <c r="BJ15" s="274">
        <f>'Historic CDM'!O141</f>
        <v>1741382.6222589712</v>
      </c>
      <c r="BK15" s="274">
        <f t="shared" ca="1" si="14"/>
        <v>38195974.361445419</v>
      </c>
      <c r="BM15" s="271">
        <v>2023</v>
      </c>
      <c r="BN15" s="271"/>
      <c r="BO15" s="271"/>
      <c r="BP15" s="271"/>
      <c r="BQ15" s="272"/>
      <c r="BR15" s="273">
        <f ca="1">SUMIF('K GS&lt;50 Normalized Monthly'!$C:$C,BM15,'K GS&lt;50 Normalized Monthly'!$S:$S)</f>
        <v>24238091.740171097</v>
      </c>
      <c r="BS15" s="274">
        <f>'Historic CDM'!P141</f>
        <v>922460.33791559096</v>
      </c>
      <c r="BT15" s="274">
        <f t="shared" ca="1" si="16"/>
        <v>23315631.402255505</v>
      </c>
      <c r="BV15" s="271">
        <f t="shared" si="32"/>
        <v>2023</v>
      </c>
      <c r="BW15" s="271"/>
      <c r="BX15" s="271"/>
      <c r="BY15" s="271"/>
      <c r="BZ15" s="272"/>
      <c r="CA15" s="273">
        <f ca="1">SUMIF('K GS&gt;50 Normalized Monthly'!$C:$C,BV15,'K GS&gt;50 Normalized Monthly'!$S:$S)</f>
        <v>40662427.221882656</v>
      </c>
      <c r="CB15" s="274">
        <f>'Historic CDM'!Q141</f>
        <v>3214872.1986338072</v>
      </c>
      <c r="CC15" s="274">
        <f t="shared" ca="1" si="18"/>
        <v>37447555.023248851</v>
      </c>
      <c r="CE15" s="271">
        <f t="shared" si="33"/>
        <v>2023</v>
      </c>
      <c r="CF15" s="271"/>
      <c r="CG15" s="274">
        <f>'Connection Count'!AQ14</f>
        <v>428</v>
      </c>
      <c r="CH15" s="274">
        <f>CH14</f>
        <v>877.0709112149533</v>
      </c>
      <c r="CI15" s="274">
        <f>CH15*CG15</f>
        <v>375386.35000000003</v>
      </c>
      <c r="CK15" s="271">
        <f>CK14+1</f>
        <v>2023</v>
      </c>
      <c r="CL15" s="271"/>
      <c r="CM15" s="274">
        <f>'Connection Count'!AU14</f>
        <v>36.349733382931866</v>
      </c>
      <c r="CN15" s="274">
        <f>CN14</f>
        <v>4595.6080555555554</v>
      </c>
      <c r="CO15" s="274">
        <f t="shared" si="22"/>
        <v>167049.12755189839</v>
      </c>
      <c r="CQ15"/>
      <c r="CR15"/>
      <c r="CS15"/>
      <c r="CT15"/>
      <c r="CU15"/>
    </row>
    <row r="16" spans="2:99" s="11" customFormat="1" x14ac:dyDescent="0.25">
      <c r="B16" s="271">
        <f t="shared" si="23"/>
        <v>2024</v>
      </c>
      <c r="C16" s="271"/>
      <c r="D16" s="271"/>
      <c r="E16" s="271"/>
      <c r="F16" s="272"/>
      <c r="G16" s="273">
        <f ca="1">SUMIF('TB Res Normalized Monthly'!$C:$C,B16,'TB Res Normalized Monthly'!$U:$U)</f>
        <v>360717803.41510868</v>
      </c>
      <c r="H16" s="274">
        <f>'Historic CDM'!C142</f>
        <v>18638166.505949825</v>
      </c>
      <c r="I16" s="274">
        <f ca="1">G16-H16</f>
        <v>342079636.90915883</v>
      </c>
      <c r="K16" s="271">
        <v>2024</v>
      </c>
      <c r="L16" s="271"/>
      <c r="M16" s="271"/>
      <c r="N16" s="271"/>
      <c r="O16" s="272"/>
      <c r="P16" s="273">
        <f ca="1">SUMIF('TB GS&lt;50 Normalized Monthly'!$C:$C,K16,'TB GS&lt;50 Normalized Monthly'!$O:$O)</f>
        <v>159064696.18661219</v>
      </c>
      <c r="Q16" s="274">
        <f>'Historic CDM'!D142</f>
        <v>12189862.73056812</v>
      </c>
      <c r="R16" s="274">
        <f ca="1">P16-Q16</f>
        <v>146874833.45604408</v>
      </c>
      <c r="T16" s="271">
        <f t="shared" si="25"/>
        <v>2024</v>
      </c>
      <c r="U16" s="271"/>
      <c r="V16" s="271"/>
      <c r="W16" s="271"/>
      <c r="X16" s="272"/>
      <c r="Y16" s="273">
        <f ca="1">SUMIF('TB GS&gt;50 Normalized Monthly'!$C:$C,T16,'TB GS&gt;50 Normalized Monthly'!$Q:$Q)</f>
        <v>264046941.3541393</v>
      </c>
      <c r="Z16" s="274">
        <f>'Historic CDM'!E142</f>
        <v>13656470.597160781</v>
      </c>
      <c r="AA16" s="274">
        <f ca="1">Y16-Z16</f>
        <v>250390470.75697851</v>
      </c>
      <c r="AC16" s="271">
        <f t="shared" si="26"/>
        <v>2024</v>
      </c>
      <c r="AD16" s="271"/>
      <c r="AE16" s="271"/>
      <c r="AF16" s="271"/>
      <c r="AG16" s="272"/>
      <c r="AH16" s="273">
        <f>SUMIF('TB Int Normalized Monthly'!$C:$C,AC16,'TB Int Normalized Monthly'!$M:$M)</f>
        <v>184009422.33516717</v>
      </c>
      <c r="AI16" s="274">
        <f>'Historic CDM'!F142</f>
        <v>33262006.120874241</v>
      </c>
      <c r="AJ16" s="274">
        <f>AH16-AI16</f>
        <v>150747416.21429294</v>
      </c>
      <c r="AL16" s="271">
        <f t="shared" si="27"/>
        <v>2024</v>
      </c>
      <c r="AM16" s="271"/>
      <c r="AN16" s="274">
        <f>'Connection Count'!S15</f>
        <v>13227.747778680994</v>
      </c>
      <c r="AO16" s="274">
        <f>AO15</f>
        <v>394.43401362604089</v>
      </c>
      <c r="AP16" s="274">
        <f>AO16*AN16</f>
        <v>5217473.6475780914</v>
      </c>
      <c r="AR16" s="271">
        <f t="shared" si="28"/>
        <v>2024</v>
      </c>
      <c r="AS16" s="271"/>
      <c r="AT16" s="274">
        <f>'Connection Count'!W15</f>
        <v>112.89338031954819</v>
      </c>
      <c r="AU16" s="274">
        <f>AU15</f>
        <v>850.66921355932197</v>
      </c>
      <c r="AV16" s="274">
        <f>AU16*AT16</f>
        <v>96034.923052483486</v>
      </c>
      <c r="AX16" s="271">
        <f>AX15+1</f>
        <v>2024</v>
      </c>
      <c r="AY16" s="271"/>
      <c r="AZ16" s="274">
        <f>'Connection Count'!AA15</f>
        <v>395.49471630605029</v>
      </c>
      <c r="BA16" s="274">
        <f>BA15</f>
        <v>4853.6727860696519</v>
      </c>
      <c r="BB16" s="274">
        <f>BA16*AZ16</f>
        <v>1919601.9415690138</v>
      </c>
      <c r="BD16" s="271">
        <f t="shared" si="30"/>
        <v>2024</v>
      </c>
      <c r="BE16" s="271"/>
      <c r="BF16" s="271"/>
      <c r="BG16" s="271"/>
      <c r="BH16" s="272"/>
      <c r="BI16" s="273">
        <f ca="1">SUMIF('K Res Normalized Monthly'!$C:$C,BD16,'K Res Normalized Monthly'!$S:$S)</f>
        <v>40390553.973516777</v>
      </c>
      <c r="BJ16" s="274">
        <f>'Historic CDM'!O142</f>
        <v>1732854.3313924216</v>
      </c>
      <c r="BK16" s="274">
        <f t="shared" ca="1" si="14"/>
        <v>38657699.642124355</v>
      </c>
      <c r="BM16" s="271">
        <v>2024</v>
      </c>
      <c r="BN16" s="271"/>
      <c r="BO16" s="271"/>
      <c r="BP16" s="271"/>
      <c r="BQ16" s="272"/>
      <c r="BR16" s="273">
        <f ca="1">SUMIF('K GS&lt;50 Normalized Monthly'!$C:$C,BM16,'K GS&lt;50 Normalized Monthly'!$S:$S)</f>
        <v>24919591.657398351</v>
      </c>
      <c r="BS16" s="274">
        <f>'Historic CDM'!P142</f>
        <v>800683.70489218528</v>
      </c>
      <c r="BT16" s="274">
        <f t="shared" ca="1" si="16"/>
        <v>24118907.952506166</v>
      </c>
      <c r="BV16" s="271">
        <f t="shared" si="32"/>
        <v>2024</v>
      </c>
      <c r="BW16" s="271"/>
      <c r="BX16" s="271"/>
      <c r="BY16" s="271"/>
      <c r="BZ16" s="272"/>
      <c r="CA16" s="273">
        <f ca="1">SUMIF('K GS&gt;50 Normalized Monthly'!$C:$C,BV16,'K GS&gt;50 Normalized Monthly'!$S:$S)</f>
        <v>41462618.293302506</v>
      </c>
      <c r="CB16" s="274">
        <f>'Historic CDM'!Q142</f>
        <v>3004758.7220199606</v>
      </c>
      <c r="CC16" s="274">
        <f t="shared" ca="1" si="18"/>
        <v>38457859.571282543</v>
      </c>
      <c r="CE16" s="271">
        <f t="shared" si="33"/>
        <v>2024</v>
      </c>
      <c r="CF16" s="271"/>
      <c r="CG16" s="274">
        <f>'Connection Count'!AQ15</f>
        <v>428</v>
      </c>
      <c r="CH16" s="274">
        <f>CH15</f>
        <v>877.0709112149533</v>
      </c>
      <c r="CI16" s="274">
        <f>CH16*CG16</f>
        <v>375386.35000000003</v>
      </c>
      <c r="CK16" s="271">
        <f>CK15+1</f>
        <v>2024</v>
      </c>
      <c r="CL16" s="271"/>
      <c r="CM16" s="274">
        <f>'Connection Count'!AU15</f>
        <v>36.702864361395314</v>
      </c>
      <c r="CN16" s="274">
        <f>CN15</f>
        <v>4595.6080555555554</v>
      </c>
      <c r="CO16" s="274">
        <f t="shared" si="22"/>
        <v>168671.97912119122</v>
      </c>
      <c r="CQ16"/>
      <c r="CR16"/>
      <c r="CS16"/>
      <c r="CT16"/>
      <c r="CU16"/>
    </row>
    <row r="20" spans="41:93" x14ac:dyDescent="0.25">
      <c r="AO20" s="4"/>
      <c r="AU20" s="4"/>
      <c r="BA20" s="4"/>
      <c r="CH20" s="4"/>
      <c r="CN20" s="4"/>
    </row>
    <row r="21" spans="41:93" x14ac:dyDescent="0.25">
      <c r="AO21" s="4"/>
      <c r="AP21" s="4"/>
      <c r="AU21" s="4"/>
      <c r="AV21" s="4"/>
      <c r="BA21" s="4"/>
      <c r="BB21" s="4"/>
      <c r="CH21" s="4"/>
      <c r="CI21" s="4"/>
      <c r="CN21" s="4"/>
      <c r="CO21" s="4"/>
    </row>
    <row r="22" spans="41:93" x14ac:dyDescent="0.25">
      <c r="AO22" s="4"/>
      <c r="AP22" s="4"/>
      <c r="AQ22" s="4"/>
      <c r="AU22" s="4"/>
      <c r="AV22" s="4"/>
      <c r="BA22" s="4"/>
      <c r="BB22" s="4"/>
      <c r="CH22" s="4"/>
      <c r="CI22" s="4"/>
      <c r="CJ22" s="4"/>
      <c r="CN22" s="4"/>
      <c r="CO22" s="4"/>
    </row>
    <row r="23" spans="41:93" x14ac:dyDescent="0.25">
      <c r="AO23" s="4"/>
      <c r="AP23" s="4"/>
      <c r="AQ23" s="4"/>
      <c r="AU23" s="4"/>
      <c r="AV23" s="4"/>
      <c r="BA23" s="4"/>
      <c r="BB23" s="4"/>
      <c r="CH23" s="4"/>
      <c r="CI23" s="4"/>
      <c r="CJ23" s="4"/>
      <c r="CN23" s="4"/>
      <c r="CO23" s="4"/>
    </row>
    <row r="24" spans="41:93" x14ac:dyDescent="0.25">
      <c r="AO24" s="4"/>
      <c r="AP24" s="4"/>
      <c r="AQ24" s="4"/>
      <c r="AU24" s="4"/>
      <c r="AV24" s="4"/>
      <c r="BA24" s="4"/>
      <c r="BB24" s="4"/>
      <c r="CH24" s="4"/>
      <c r="CI24" s="4"/>
      <c r="CJ24" s="4"/>
      <c r="CN24" s="4"/>
      <c r="CO24" s="4"/>
    </row>
    <row r="25" spans="41:93" x14ac:dyDescent="0.25">
      <c r="AO25" s="4"/>
      <c r="AP25" s="4"/>
      <c r="AQ25" s="4"/>
      <c r="AU25" s="4"/>
      <c r="AV25" s="4"/>
      <c r="BA25" s="4"/>
      <c r="BB25" s="4"/>
      <c r="CH25" s="4"/>
      <c r="CI25" s="4"/>
      <c r="CJ25" s="4"/>
      <c r="CN25" s="4"/>
      <c r="CO25" s="4"/>
    </row>
    <row r="26" spans="41:93" x14ac:dyDescent="0.25">
      <c r="AO26" s="4"/>
      <c r="AP26" s="4"/>
      <c r="AQ26" s="4"/>
      <c r="AU26" s="4"/>
      <c r="AV26" s="4"/>
      <c r="BA26" s="4"/>
      <c r="BB26" s="4"/>
      <c r="CH26" s="4"/>
      <c r="CI26" s="4"/>
      <c r="CJ26" s="4"/>
      <c r="CN26" s="4"/>
      <c r="CO26" s="4"/>
    </row>
    <row r="27" spans="41:93" x14ac:dyDescent="0.25">
      <c r="AO27" s="4"/>
      <c r="AP27" s="4"/>
      <c r="AU27" s="4"/>
      <c r="AV27" s="4"/>
      <c r="BA27" s="4"/>
      <c r="BB27" s="4"/>
      <c r="CH27" s="4"/>
      <c r="CI27" s="4"/>
      <c r="CN27" s="4"/>
      <c r="CO27" s="4"/>
    </row>
    <row r="54" spans="39:92" x14ac:dyDescent="0.25">
      <c r="AM54" s="6"/>
      <c r="AN54" s="6"/>
      <c r="AO54" s="104"/>
      <c r="AS54" s="6"/>
      <c r="AT54" s="6"/>
      <c r="AU54" s="104"/>
      <c r="AY54" s="6"/>
      <c r="AZ54" s="6"/>
      <c r="BA54" s="104"/>
      <c r="CF54" s="6"/>
      <c r="CG54" s="6"/>
      <c r="CH54" s="104"/>
      <c r="CL54" s="6"/>
      <c r="CM54" s="6"/>
      <c r="CN54" s="104"/>
    </row>
    <row r="55" spans="39:92" x14ac:dyDescent="0.25">
      <c r="AM55" s="6"/>
      <c r="AN55" s="6"/>
      <c r="AO55" s="104"/>
      <c r="AS55" s="6"/>
      <c r="AT55" s="6"/>
      <c r="AU55" s="104"/>
      <c r="AY55" s="6"/>
      <c r="AZ55" s="6"/>
      <c r="BA55" s="104"/>
      <c r="CF55" s="6"/>
      <c r="CG55" s="6"/>
      <c r="CH55" s="104"/>
      <c r="CL55" s="6"/>
      <c r="CM55" s="6"/>
      <c r="CN55" s="104"/>
    </row>
    <row r="56" spans="39:92" x14ac:dyDescent="0.25">
      <c r="AM56" s="6"/>
      <c r="AN56" s="6"/>
      <c r="AO56" s="104"/>
      <c r="AS56" s="6"/>
      <c r="AT56" s="6"/>
      <c r="AU56" s="104"/>
      <c r="AY56" s="6"/>
      <c r="AZ56" s="6"/>
      <c r="BA56" s="104"/>
      <c r="CF56" s="6"/>
      <c r="CG56" s="6"/>
      <c r="CH56" s="104"/>
      <c r="CL56" s="6"/>
      <c r="CM56" s="6"/>
      <c r="CN56" s="104"/>
    </row>
    <row r="57" spans="39:92" x14ac:dyDescent="0.25">
      <c r="AM57" s="6"/>
      <c r="AN57" s="6"/>
      <c r="AO57" s="104"/>
      <c r="AS57" s="6"/>
      <c r="AT57" s="6"/>
      <c r="AU57" s="104"/>
      <c r="AY57" s="6"/>
      <c r="AZ57" s="6"/>
      <c r="BA57" s="104"/>
      <c r="CF57" s="6"/>
      <c r="CG57" s="6"/>
      <c r="CH57" s="104"/>
      <c r="CL57" s="6"/>
      <c r="CM57" s="6"/>
      <c r="CN57" s="104"/>
    </row>
    <row r="58" spans="39:92" x14ac:dyDescent="0.25">
      <c r="AM58" s="6"/>
      <c r="AN58" s="6"/>
      <c r="AO58" s="104"/>
      <c r="AS58" s="6"/>
      <c r="AT58" s="6"/>
      <c r="AU58" s="104"/>
      <c r="AY58" s="6"/>
      <c r="AZ58" s="6"/>
      <c r="BA58" s="104"/>
      <c r="CF58" s="6"/>
      <c r="CG58" s="6"/>
      <c r="CH58" s="104"/>
      <c r="CL58" s="6"/>
      <c r="CM58" s="6"/>
      <c r="CN58" s="104"/>
    </row>
    <row r="59" spans="39:92" x14ac:dyDescent="0.25">
      <c r="AM59" s="6"/>
      <c r="AN59" s="6"/>
      <c r="AO59" s="104"/>
      <c r="AS59" s="6"/>
      <c r="AT59" s="6"/>
      <c r="AU59" s="104"/>
      <c r="AY59" s="6"/>
      <c r="AZ59" s="6"/>
      <c r="BA59" s="104"/>
      <c r="CF59" s="6"/>
      <c r="CG59" s="6"/>
      <c r="CH59" s="104"/>
      <c r="CL59" s="6"/>
      <c r="CM59" s="6"/>
      <c r="CN59" s="104"/>
    </row>
    <row r="60" spans="39:92" x14ac:dyDescent="0.25">
      <c r="AM60" s="6"/>
      <c r="AN60" s="6"/>
      <c r="AO60" s="104"/>
      <c r="AS60" s="6"/>
      <c r="AT60" s="6"/>
      <c r="AU60" s="104"/>
      <c r="AY60" s="6"/>
      <c r="AZ60" s="6"/>
      <c r="BA60" s="104"/>
      <c r="CF60" s="6"/>
      <c r="CG60" s="6"/>
      <c r="CH60" s="104"/>
      <c r="CL60" s="6"/>
      <c r="CM60" s="6"/>
      <c r="CN60" s="104"/>
    </row>
    <row r="61" spans="39:92" x14ac:dyDescent="0.25">
      <c r="AM61" s="6"/>
      <c r="AN61" s="6"/>
      <c r="AO61" s="104"/>
      <c r="AS61" s="6"/>
      <c r="AT61" s="6"/>
      <c r="AU61" s="104"/>
      <c r="AY61" s="6"/>
      <c r="AZ61" s="6"/>
      <c r="BA61" s="104"/>
      <c r="CF61" s="6"/>
      <c r="CG61" s="6"/>
      <c r="CH61" s="104"/>
      <c r="CL61" s="6"/>
      <c r="CM61" s="6"/>
      <c r="CN61" s="104"/>
    </row>
    <row r="62" spans="39:92" x14ac:dyDescent="0.25">
      <c r="AM62" s="6"/>
      <c r="AN62" s="6"/>
      <c r="AO62" s="104"/>
      <c r="AS62" s="6"/>
      <c r="AT62" s="6"/>
      <c r="AU62" s="104"/>
      <c r="AY62" s="6"/>
      <c r="AZ62" s="6"/>
      <c r="BA62" s="104"/>
      <c r="CF62" s="6"/>
      <c r="CG62" s="6"/>
      <c r="CH62" s="104"/>
      <c r="CL62" s="6"/>
      <c r="CM62" s="6"/>
      <c r="CN62" s="104"/>
    </row>
    <row r="63" spans="39:92" x14ac:dyDescent="0.25">
      <c r="AM63" s="6"/>
      <c r="AN63" s="6"/>
      <c r="AO63" s="104"/>
      <c r="AS63" s="6"/>
      <c r="AT63" s="6"/>
      <c r="AU63" s="104"/>
      <c r="AY63" s="6"/>
      <c r="AZ63" s="6"/>
      <c r="BA63" s="104"/>
      <c r="CF63" s="6"/>
      <c r="CG63" s="6"/>
      <c r="CH63" s="104"/>
      <c r="CL63" s="6"/>
      <c r="CM63" s="6"/>
      <c r="CN63" s="104"/>
    </row>
    <row r="64" spans="39:92" x14ac:dyDescent="0.25">
      <c r="AM64" s="6"/>
      <c r="AN64" s="6"/>
      <c r="AO64" s="104"/>
      <c r="AS64" s="6"/>
      <c r="AT64" s="6"/>
      <c r="AU64" s="104"/>
      <c r="AY64" s="6"/>
      <c r="AZ64" s="6"/>
      <c r="BA64" s="104"/>
      <c r="CF64" s="6"/>
      <c r="CG64" s="6"/>
      <c r="CH64" s="104"/>
      <c r="CL64" s="6"/>
      <c r="CM64" s="6"/>
      <c r="CN64" s="104"/>
    </row>
    <row r="65" spans="39:92" x14ac:dyDescent="0.25">
      <c r="AM65" s="6"/>
      <c r="AN65" s="6"/>
      <c r="AO65" s="104"/>
      <c r="AS65" s="6"/>
      <c r="AT65" s="6"/>
      <c r="AU65" s="104"/>
      <c r="AY65" s="6"/>
      <c r="AZ65" s="6"/>
      <c r="BA65" s="104"/>
      <c r="CF65" s="6"/>
      <c r="CG65" s="6"/>
      <c r="CH65" s="104"/>
      <c r="CL65" s="6"/>
      <c r="CM65" s="6"/>
      <c r="CN65" s="104"/>
    </row>
    <row r="66" spans="39:92" x14ac:dyDescent="0.25">
      <c r="AM66" s="6"/>
      <c r="AN66" s="6"/>
      <c r="AO66" s="104"/>
      <c r="AS66" s="6"/>
      <c r="AT66" s="6"/>
      <c r="AU66" s="104"/>
      <c r="AY66" s="6"/>
      <c r="AZ66" s="6"/>
      <c r="BA66" s="104"/>
      <c r="CF66" s="6"/>
      <c r="CG66" s="6"/>
      <c r="CH66" s="104"/>
      <c r="CL66" s="6"/>
      <c r="CM66" s="6"/>
      <c r="CN66" s="104"/>
    </row>
    <row r="67" spans="39:92" x14ac:dyDescent="0.25">
      <c r="AM67" s="6"/>
      <c r="AN67" s="6"/>
      <c r="AO67" s="104"/>
      <c r="AS67" s="6"/>
      <c r="AT67" s="6"/>
      <c r="AU67" s="104"/>
      <c r="AY67" s="6"/>
      <c r="AZ67" s="6"/>
      <c r="BA67" s="104"/>
      <c r="CF67" s="6"/>
      <c r="CG67" s="6"/>
      <c r="CH67" s="104"/>
      <c r="CL67" s="6"/>
      <c r="CM67" s="6"/>
      <c r="CN67" s="104"/>
    </row>
    <row r="68" spans="39:92" x14ac:dyDescent="0.25">
      <c r="AM68" s="6"/>
      <c r="AN68" s="6"/>
      <c r="AO68" s="104"/>
      <c r="AS68" s="6"/>
      <c r="AT68" s="6"/>
      <c r="AU68" s="104"/>
      <c r="AY68" s="6"/>
      <c r="AZ68" s="6"/>
      <c r="BA68" s="104"/>
      <c r="CF68" s="6"/>
      <c r="CG68" s="6"/>
      <c r="CH68" s="104"/>
      <c r="CL68" s="6"/>
      <c r="CM68" s="6"/>
      <c r="CN68" s="104"/>
    </row>
    <row r="69" spans="39:92" x14ac:dyDescent="0.25">
      <c r="AM69" s="6"/>
      <c r="AN69" s="6"/>
      <c r="AO69" s="104"/>
      <c r="AS69" s="6"/>
      <c r="AT69" s="6"/>
      <c r="AU69" s="104"/>
      <c r="AY69" s="6"/>
      <c r="AZ69" s="6"/>
      <c r="BA69" s="104"/>
      <c r="CF69" s="6"/>
      <c r="CG69" s="6"/>
      <c r="CH69" s="104"/>
      <c r="CL69" s="6"/>
      <c r="CM69" s="6"/>
      <c r="CN69" s="104"/>
    </row>
    <row r="70" spans="39:92" x14ac:dyDescent="0.25">
      <c r="AM70" s="6"/>
      <c r="AN70" s="6"/>
      <c r="AO70" s="104"/>
      <c r="AS70" s="6"/>
      <c r="AT70" s="6"/>
      <c r="AU70" s="104"/>
      <c r="AY70" s="6"/>
      <c r="AZ70" s="6"/>
      <c r="BA70" s="104"/>
      <c r="CF70" s="6"/>
      <c r="CG70" s="6"/>
      <c r="CH70" s="104"/>
      <c r="CL70" s="6"/>
      <c r="CM70" s="6"/>
      <c r="CN70" s="104"/>
    </row>
    <row r="71" spans="39:92" x14ac:dyDescent="0.25">
      <c r="AM71" s="6"/>
      <c r="AN71" s="6"/>
      <c r="AO71" s="104"/>
      <c r="AS71" s="6"/>
      <c r="AT71" s="6"/>
      <c r="AU71" s="104"/>
      <c r="AY71" s="6"/>
      <c r="AZ71" s="6"/>
      <c r="BA71" s="104"/>
      <c r="CF71" s="6"/>
      <c r="CG71" s="6"/>
      <c r="CH71" s="104"/>
      <c r="CL71" s="6"/>
      <c r="CM71" s="6"/>
      <c r="CN71" s="104"/>
    </row>
    <row r="72" spans="39:92" x14ac:dyDescent="0.25">
      <c r="AM72" s="6"/>
      <c r="AN72" s="6"/>
      <c r="AO72" s="104"/>
      <c r="AS72" s="6"/>
      <c r="AT72" s="6"/>
      <c r="AU72" s="104"/>
      <c r="AY72" s="6"/>
      <c r="AZ72" s="6"/>
      <c r="BA72" s="104"/>
      <c r="CF72" s="6"/>
      <c r="CG72" s="6"/>
      <c r="CH72" s="104"/>
      <c r="CL72" s="6"/>
      <c r="CM72" s="6"/>
      <c r="CN72" s="104"/>
    </row>
    <row r="73" spans="39:92" x14ac:dyDescent="0.25">
      <c r="AM73" s="6"/>
      <c r="AN73" s="6"/>
      <c r="AO73" s="104"/>
      <c r="AS73" s="6"/>
      <c r="AT73" s="6"/>
      <c r="AU73" s="104"/>
      <c r="AY73" s="6"/>
      <c r="AZ73" s="6"/>
      <c r="BA73" s="104"/>
      <c r="CF73" s="6"/>
      <c r="CG73" s="6"/>
      <c r="CH73" s="104"/>
      <c r="CL73" s="6"/>
      <c r="CM73" s="6"/>
      <c r="CN73" s="104"/>
    </row>
    <row r="74" spans="39:92" x14ac:dyDescent="0.25">
      <c r="AM74" s="6"/>
      <c r="AN74" s="6"/>
      <c r="AO74" s="104"/>
      <c r="AS74" s="6"/>
      <c r="AT74" s="6"/>
      <c r="AU74" s="104"/>
      <c r="AY74" s="6"/>
      <c r="AZ74" s="6"/>
      <c r="BA74" s="104"/>
      <c r="CF74" s="6"/>
      <c r="CG74" s="6"/>
      <c r="CH74" s="104"/>
      <c r="CL74" s="6"/>
      <c r="CM74" s="6"/>
      <c r="CN74" s="104"/>
    </row>
    <row r="75" spans="39:92" x14ac:dyDescent="0.25">
      <c r="AM75" s="6"/>
      <c r="AN75" s="6"/>
      <c r="AO75" s="104"/>
      <c r="AS75" s="6"/>
      <c r="AT75" s="6"/>
      <c r="AU75" s="104"/>
      <c r="AY75" s="6"/>
      <c r="AZ75" s="6"/>
      <c r="BA75" s="104"/>
      <c r="CF75" s="6"/>
      <c r="CG75" s="6"/>
      <c r="CH75" s="104"/>
      <c r="CL75" s="6"/>
      <c r="CM75" s="6"/>
      <c r="CN75" s="104"/>
    </row>
    <row r="76" spans="39:92" x14ac:dyDescent="0.25">
      <c r="AM76" s="6"/>
      <c r="AN76" s="6"/>
      <c r="AO76" s="104"/>
      <c r="AS76" s="6"/>
      <c r="AT76" s="6"/>
      <c r="AU76" s="104"/>
      <c r="AY76" s="6"/>
      <c r="AZ76" s="6"/>
      <c r="BA76" s="104"/>
      <c r="CF76" s="6"/>
      <c r="CG76" s="6"/>
      <c r="CH76" s="104"/>
      <c r="CL76" s="6"/>
      <c r="CM76" s="6"/>
      <c r="CN76" s="104"/>
    </row>
    <row r="77" spans="39:92" x14ac:dyDescent="0.25">
      <c r="AM77" s="6"/>
      <c r="AN77" s="6"/>
      <c r="AO77" s="104"/>
      <c r="AS77" s="6"/>
      <c r="AT77" s="6"/>
      <c r="AU77" s="104"/>
      <c r="AY77" s="6"/>
      <c r="AZ77" s="6"/>
      <c r="BA77" s="104"/>
      <c r="CF77" s="6"/>
      <c r="CG77" s="6"/>
      <c r="CH77" s="104"/>
      <c r="CL77" s="6"/>
      <c r="CM77" s="6"/>
      <c r="CN77" s="104"/>
    </row>
    <row r="78" spans="39:92" x14ac:dyDescent="0.25">
      <c r="AM78" s="6"/>
      <c r="AN78" s="6"/>
      <c r="AO78" s="104"/>
      <c r="AS78" s="6"/>
      <c r="AT78" s="6"/>
      <c r="AU78" s="104"/>
      <c r="AY78" s="6"/>
      <c r="AZ78" s="6"/>
      <c r="BA78" s="104"/>
      <c r="CF78" s="6"/>
      <c r="CG78" s="6"/>
      <c r="CH78" s="104"/>
      <c r="CL78" s="6"/>
      <c r="CM78" s="6"/>
      <c r="CN78" s="104"/>
    </row>
    <row r="79" spans="39:92" x14ac:dyDescent="0.25">
      <c r="AO79" s="101"/>
      <c r="AU79" s="101"/>
      <c r="BA79" s="101"/>
      <c r="CH79" s="101"/>
      <c r="CN79" s="101"/>
    </row>
  </sheetData>
  <mergeCells count="12">
    <mergeCell ref="CK2:CO2"/>
    <mergeCell ref="BD2:BK2"/>
    <mergeCell ref="BM2:BT2"/>
    <mergeCell ref="BV2:CC2"/>
    <mergeCell ref="CE2:CI2"/>
    <mergeCell ref="AR2:AV2"/>
    <mergeCell ref="AX2:BB2"/>
    <mergeCell ref="B2:I2"/>
    <mergeCell ref="K2:R2"/>
    <mergeCell ref="T2:AA2"/>
    <mergeCell ref="AC2:AJ2"/>
    <mergeCell ref="AL2:AP2"/>
  </mergeCells>
  <phoneticPr fontId="29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35644-0000-4A45-989F-DE5A563EC00A}">
  <sheetPr codeName="Sheet25">
    <tabColor theme="0" tint="-0.14999847407452621"/>
  </sheetPr>
  <dimension ref="A2:AV66"/>
  <sheetViews>
    <sheetView topLeftCell="P1" workbookViewId="0">
      <selection activeCell="AA32" sqref="AA32"/>
    </sheetView>
  </sheetViews>
  <sheetFormatPr defaultRowHeight="15" x14ac:dyDescent="0.25"/>
  <cols>
    <col min="1" max="1" width="5.5703125" customWidth="1"/>
    <col min="2" max="2" width="5" bestFit="1" customWidth="1"/>
    <col min="3" max="3" width="10.5703125" bestFit="1" customWidth="1"/>
    <col min="4" max="4" width="9.85546875" customWidth="1"/>
    <col min="5" max="5" width="2" customWidth="1"/>
    <col min="6" max="6" width="5" customWidth="1"/>
    <col min="7" max="7" width="10" bestFit="1" customWidth="1"/>
    <col min="8" max="8" width="9.5703125" bestFit="1" customWidth="1"/>
    <col min="9" max="9" width="1.85546875" customWidth="1"/>
    <col min="10" max="10" width="5" bestFit="1" customWidth="1"/>
    <col min="11" max="11" width="10" bestFit="1" customWidth="1"/>
    <col min="12" max="12" width="10.85546875" customWidth="1"/>
    <col min="13" max="13" width="2" customWidth="1"/>
    <col min="14" max="14" width="5" bestFit="1" customWidth="1"/>
    <col min="15" max="15" width="10" bestFit="1" customWidth="1"/>
    <col min="17" max="17" width="2.7109375" customWidth="1"/>
    <col min="18" max="18" width="5" bestFit="1" customWidth="1"/>
    <col min="19" max="19" width="11.140625" bestFit="1" customWidth="1"/>
    <col min="21" max="21" width="2.5703125" customWidth="1"/>
    <col min="22" max="22" width="5" bestFit="1" customWidth="1"/>
    <col min="23" max="23" width="10" bestFit="1" customWidth="1"/>
    <col min="25" max="25" width="2.140625" customWidth="1"/>
    <col min="26" max="26" width="5" bestFit="1" customWidth="1"/>
    <col min="27" max="27" width="10" bestFit="1" customWidth="1"/>
    <col min="29" max="29" width="11.85546875" customWidth="1"/>
    <col min="30" max="30" width="5" bestFit="1" customWidth="1"/>
    <col min="31" max="32" width="11.85546875" customWidth="1"/>
    <col min="33" max="33" width="2.140625" customWidth="1"/>
    <col min="34" max="34" width="5" bestFit="1" customWidth="1"/>
    <col min="35" max="36" width="11.85546875" customWidth="1"/>
    <col min="37" max="37" width="2.140625" customWidth="1"/>
    <col min="38" max="38" width="5" bestFit="1" customWidth="1"/>
    <col min="39" max="40" width="11.85546875" customWidth="1"/>
    <col min="41" max="41" width="2.140625" customWidth="1"/>
    <col min="42" max="42" width="5" bestFit="1" customWidth="1"/>
    <col min="43" max="44" width="11.85546875" customWidth="1"/>
    <col min="45" max="45" width="2.140625" customWidth="1"/>
    <col min="46" max="46" width="5" bestFit="1" customWidth="1"/>
  </cols>
  <sheetData>
    <row r="2" spans="2:48" ht="15" customHeight="1" x14ac:dyDescent="0.25">
      <c r="B2" s="290" t="s">
        <v>3</v>
      </c>
      <c r="C2" s="290"/>
      <c r="D2" s="289" t="s">
        <v>89</v>
      </c>
      <c r="E2" s="19"/>
      <c r="F2" s="290" t="s">
        <v>90</v>
      </c>
      <c r="G2" s="290"/>
      <c r="H2" s="289" t="s">
        <v>89</v>
      </c>
      <c r="I2" s="19"/>
      <c r="J2" s="290" t="s">
        <v>92</v>
      </c>
      <c r="K2" s="290"/>
      <c r="L2" s="289" t="s">
        <v>89</v>
      </c>
      <c r="M2" s="19"/>
      <c r="N2" s="290" t="s">
        <v>33</v>
      </c>
      <c r="O2" s="290"/>
      <c r="P2" s="289" t="s">
        <v>89</v>
      </c>
      <c r="Q2" s="19"/>
      <c r="R2" s="290" t="s">
        <v>94</v>
      </c>
      <c r="S2" s="290"/>
      <c r="T2" s="289" t="s">
        <v>89</v>
      </c>
      <c r="U2" s="19"/>
      <c r="V2" s="290" t="s">
        <v>93</v>
      </c>
      <c r="W2" s="290"/>
      <c r="X2" s="289" t="s">
        <v>89</v>
      </c>
      <c r="Y2" s="19"/>
      <c r="Z2" s="290" t="s">
        <v>46</v>
      </c>
      <c r="AA2" s="290"/>
      <c r="AB2" s="289" t="s">
        <v>89</v>
      </c>
      <c r="AC2" s="35"/>
      <c r="AD2" s="290" t="s">
        <v>3</v>
      </c>
      <c r="AE2" s="290"/>
      <c r="AF2" s="289" t="s">
        <v>89</v>
      </c>
      <c r="AG2" s="19"/>
      <c r="AH2" s="290" t="s">
        <v>90</v>
      </c>
      <c r="AI2" s="290"/>
      <c r="AJ2" s="289" t="s">
        <v>89</v>
      </c>
      <c r="AK2" s="19"/>
      <c r="AL2" s="290" t="s">
        <v>92</v>
      </c>
      <c r="AM2" s="290"/>
      <c r="AN2" s="289" t="s">
        <v>89</v>
      </c>
      <c r="AO2" s="19"/>
      <c r="AP2" s="290" t="s">
        <v>300</v>
      </c>
      <c r="AQ2" s="290"/>
      <c r="AR2" s="289" t="s">
        <v>89</v>
      </c>
      <c r="AS2" s="19"/>
      <c r="AT2" s="290" t="s">
        <v>46</v>
      </c>
      <c r="AU2" s="290"/>
      <c r="AV2" s="289" t="s">
        <v>89</v>
      </c>
    </row>
    <row r="3" spans="2:48" x14ac:dyDescent="0.25">
      <c r="B3" s="27" t="s">
        <v>29</v>
      </c>
      <c r="C3" s="27" t="s">
        <v>91</v>
      </c>
      <c r="D3" s="289"/>
      <c r="E3" s="19"/>
      <c r="F3" s="27" t="s">
        <v>29</v>
      </c>
      <c r="G3" s="27" t="s">
        <v>91</v>
      </c>
      <c r="H3" s="289"/>
      <c r="I3" s="19"/>
      <c r="J3" s="27" t="s">
        <v>29</v>
      </c>
      <c r="K3" s="27" t="s">
        <v>91</v>
      </c>
      <c r="L3" s="289"/>
      <c r="M3" s="19"/>
      <c r="N3" s="27" t="s">
        <v>29</v>
      </c>
      <c r="O3" s="27" t="s">
        <v>91</v>
      </c>
      <c r="P3" s="289"/>
      <c r="Q3" s="19"/>
      <c r="R3" s="27" t="s">
        <v>29</v>
      </c>
      <c r="S3" s="27" t="s">
        <v>91</v>
      </c>
      <c r="T3" s="289"/>
      <c r="U3" s="19"/>
      <c r="V3" s="27" t="s">
        <v>29</v>
      </c>
      <c r="W3" s="27" t="s">
        <v>91</v>
      </c>
      <c r="X3" s="289"/>
      <c r="Y3" s="19"/>
      <c r="Z3" s="27" t="s">
        <v>29</v>
      </c>
      <c r="AA3" s="27" t="s">
        <v>91</v>
      </c>
      <c r="AB3" s="289"/>
      <c r="AC3" s="35"/>
      <c r="AD3" s="27" t="s">
        <v>29</v>
      </c>
      <c r="AE3" s="27" t="s">
        <v>91</v>
      </c>
      <c r="AF3" s="289"/>
      <c r="AG3" s="19"/>
      <c r="AH3" s="27" t="s">
        <v>29</v>
      </c>
      <c r="AI3" s="27" t="s">
        <v>91</v>
      </c>
      <c r="AJ3" s="289"/>
      <c r="AK3" s="19"/>
      <c r="AL3" s="27" t="s">
        <v>29</v>
      </c>
      <c r="AM3" s="27" t="s">
        <v>91</v>
      </c>
      <c r="AN3" s="289"/>
      <c r="AO3" s="19"/>
      <c r="AP3" s="27" t="s">
        <v>29</v>
      </c>
      <c r="AQ3" s="27" t="s">
        <v>91</v>
      </c>
      <c r="AR3" s="289"/>
      <c r="AS3" s="19"/>
      <c r="AT3" s="27" t="s">
        <v>29</v>
      </c>
      <c r="AU3" s="27" t="s">
        <v>91</v>
      </c>
      <c r="AV3" s="289"/>
    </row>
    <row r="4" spans="2:48" x14ac:dyDescent="0.25">
      <c r="B4" s="19">
        <v>2013</v>
      </c>
      <c r="C4" s="28">
        <f>AVERAGEIFS('Monthly Data'!F:F,'Monthly Data'!B:B,'Connection Count'!B4)</f>
        <v>45014.03194173181</v>
      </c>
      <c r="D4" s="29"/>
      <c r="E4" s="30"/>
      <c r="F4" s="19">
        <v>2013</v>
      </c>
      <c r="G4" s="28">
        <f>AVERAGEIFS('Monthly Data'!J:J,'Monthly Data'!B:B,'Connection Count'!F4)</f>
        <v>4552.3425733778204</v>
      </c>
      <c r="H4" s="29"/>
      <c r="I4" s="30"/>
      <c r="J4" s="19">
        <v>2013</v>
      </c>
      <c r="K4" s="28">
        <f>AVERAGEIFS('Monthly Data'!O:O,'Monthly Data'!B:B,'Connection Count'!J4)</f>
        <v>502.92375861273899</v>
      </c>
      <c r="L4" s="29"/>
      <c r="M4" s="30"/>
      <c r="N4" s="19">
        <v>2013</v>
      </c>
      <c r="O4" s="28">
        <f>AVERAGEIFS('Monthly Data'!T:T,'Monthly Data'!B:B,'Connection Count'!B4)</f>
        <v>20.770908779568142</v>
      </c>
      <c r="P4" s="29"/>
      <c r="Q4" s="30"/>
      <c r="R4" s="19">
        <v>2013</v>
      </c>
      <c r="S4" s="28">
        <f>AVERAGEIFS('Monthly Data'!W:W,'Monthly Data'!B:B,'Connection Count'!B4)</f>
        <v>13130.429212782117</v>
      </c>
      <c r="T4" s="29"/>
      <c r="U4" s="30"/>
      <c r="V4" s="19">
        <v>2013</v>
      </c>
      <c r="W4" s="28">
        <f>AVERAGEIFS('Monthly Data'!Z:Z,'Monthly Data'!B:B,'Connection Count'!B4)</f>
        <v>171.20413377549903</v>
      </c>
      <c r="X4" s="29"/>
      <c r="Y4" s="30"/>
      <c r="Z4" s="19">
        <v>2013</v>
      </c>
      <c r="AA4" s="28">
        <f>AVERAGEIFS('Monthly Data'!AB:AB,'Monthly Data'!B:B,'Connection Count'!B4)</f>
        <v>464.23450215657562</v>
      </c>
      <c r="AB4" s="29"/>
      <c r="AC4" s="30"/>
      <c r="AD4" s="19">
        <v>2013</v>
      </c>
      <c r="AE4" s="28">
        <f>AVERAGEIFS('Monthly Data'!AF:AF,'Monthly Data'!B:B,'Connection Count'!B4)</f>
        <v>4715.5</v>
      </c>
      <c r="AF4" s="29"/>
      <c r="AG4" s="30"/>
      <c r="AH4" s="19">
        <v>2013</v>
      </c>
      <c r="AI4" s="28">
        <f>AVERAGEIFS('Monthly Data'!AJ:AJ,'Monthly Data'!B:B,'Connection Count'!B4)</f>
        <v>748.45833333333303</v>
      </c>
      <c r="AJ4" s="29"/>
      <c r="AK4" s="30"/>
      <c r="AL4" s="19">
        <v>2013</v>
      </c>
      <c r="AM4" s="28">
        <f>AVERAGEIFS('Monthly Data'!AO:AO,'Monthly Data'!B:B,'Connection Count'!B4)</f>
        <v>65.916666666666643</v>
      </c>
      <c r="AN4" s="29"/>
      <c r="AO4" s="30"/>
      <c r="AP4" s="19">
        <v>2013</v>
      </c>
      <c r="AQ4" s="28">
        <f>AVERAGEIFS('Monthly Data'!AR:AR,'Monthly Data'!B:B,'Connection Count'!B4)</f>
        <v>532</v>
      </c>
      <c r="AR4" s="29"/>
      <c r="AS4" s="30"/>
      <c r="AT4" s="19">
        <v>2013</v>
      </c>
      <c r="AU4" s="28">
        <f>AVERAGEIFS('Monthly Data'!AT:AT,'Monthly Data'!B:B,'Connection Count'!B4)</f>
        <v>33</v>
      </c>
      <c r="AV4" s="29"/>
    </row>
    <row r="5" spans="2:48" x14ac:dyDescent="0.25">
      <c r="B5" s="19">
        <f t="shared" ref="B5:B15" si="0">B4+1</f>
        <v>2014</v>
      </c>
      <c r="C5" s="28">
        <f>AVERAGEIFS('Monthly Data'!F:F,'Monthly Data'!B:B,'Connection Count'!B5)</f>
        <v>45179.222738646866</v>
      </c>
      <c r="D5" s="29">
        <f t="shared" ref="D5:D11" si="1">C5/C4</f>
        <v>1.0036697622894319</v>
      </c>
      <c r="E5" s="30"/>
      <c r="F5" s="19">
        <f t="shared" ref="F5:F15" si="2">F4+1</f>
        <v>2014</v>
      </c>
      <c r="G5" s="28">
        <f>AVERAGEIFS('Monthly Data'!J:J,'Monthly Data'!B:B,'Connection Count'!F5)</f>
        <v>4590.8234538278612</v>
      </c>
      <c r="H5" s="29">
        <f t="shared" ref="H5:H11" si="3">G5/G4</f>
        <v>1.0084529843327428</v>
      </c>
      <c r="I5" s="30"/>
      <c r="J5" s="19">
        <f t="shared" ref="J5:J15" si="4">J4+1</f>
        <v>2014</v>
      </c>
      <c r="K5" s="28">
        <f>AVERAGEIFS('Monthly Data'!O:O,'Monthly Data'!B:B,'Connection Count'!J5)</f>
        <v>482.63713331644755</v>
      </c>
      <c r="L5" s="29">
        <f t="shared" ref="L5:L11" si="5">K5/K4</f>
        <v>0.95966262291475368</v>
      </c>
      <c r="M5" s="30"/>
      <c r="N5" s="19">
        <f t="shared" ref="N5:N15" si="6">N4+1</f>
        <v>2014</v>
      </c>
      <c r="O5" s="28">
        <f>AVERAGEIFS('Monthly Data'!T:T,'Monthly Data'!B:B,'Connection Count'!B5)</f>
        <v>21.241999323997234</v>
      </c>
      <c r="P5" s="29">
        <f t="shared" ref="P5:P11" si="7">O5/O4</f>
        <v>1.0226803049124404</v>
      </c>
      <c r="Q5" s="30"/>
      <c r="R5" s="19">
        <f t="shared" ref="R5:R15" si="8">R4+1</f>
        <v>2014</v>
      </c>
      <c r="S5" s="28">
        <f>AVERAGEIFS('Monthly Data'!W:W,'Monthly Data'!B:B,'Connection Count'!B5)</f>
        <v>13181.199042124841</v>
      </c>
      <c r="T5" s="29">
        <f t="shared" ref="T5:T11" si="9">S5/S4</f>
        <v>1.0038665780470679</v>
      </c>
      <c r="U5" s="30"/>
      <c r="V5" s="19">
        <f t="shared" ref="V5:V15" si="10">V4+1</f>
        <v>2014</v>
      </c>
      <c r="W5" s="28">
        <f>AVERAGEIFS('Monthly Data'!Z:Z,'Monthly Data'!B:B,'Connection Count'!B5)</f>
        <v>171.15282168115178</v>
      </c>
      <c r="X5" s="29">
        <f t="shared" ref="X5:X11" si="11">W5/W4</f>
        <v>0.99970028705957215</v>
      </c>
      <c r="Y5" s="30"/>
      <c r="Z5" s="19">
        <f t="shared" ref="Z5:Z15" si="12">Z4+1</f>
        <v>2014</v>
      </c>
      <c r="AA5" s="28">
        <f>AVERAGEIFS('Monthly Data'!AB:AB,'Monthly Data'!B:B,'Connection Count'!B5)</f>
        <v>455.00732663598046</v>
      </c>
      <c r="AB5" s="29">
        <f t="shared" ref="AB5:AB11" si="13">AA5/AA4</f>
        <v>0.980123891098721</v>
      </c>
      <c r="AC5" s="29"/>
      <c r="AD5" s="19">
        <f t="shared" ref="AD5:AD15" si="14">AD4+1</f>
        <v>2014</v>
      </c>
      <c r="AE5" s="28">
        <f>AVERAGEIFS('Monthly Data'!AF:AF,'Monthly Data'!B:B,'Connection Count'!B5)</f>
        <v>4712.666666666667</v>
      </c>
      <c r="AF5" s="29">
        <f t="shared" ref="AF5:AF11" si="15">AE5/AE4</f>
        <v>0.9993991446647581</v>
      </c>
      <c r="AG5" s="30"/>
      <c r="AH5" s="19">
        <f t="shared" ref="AH5:AH15" si="16">AH4+1</f>
        <v>2014</v>
      </c>
      <c r="AI5" s="28">
        <f>AVERAGEIFS('Monthly Data'!AJ:AJ,'Monthly Data'!B:B,'Connection Count'!B5)</f>
        <v>746.375</v>
      </c>
      <c r="AJ5" s="29">
        <f t="shared" ref="AJ5:AJ11" si="17">AI5/AI4</f>
        <v>0.99721650058453526</v>
      </c>
      <c r="AK5" s="30"/>
      <c r="AL5" s="19">
        <f t="shared" ref="AL5:AL15" si="18">AL4+1</f>
        <v>2014</v>
      </c>
      <c r="AM5" s="28">
        <f>AVERAGEIFS('Monthly Data'!AO:AO,'Monthly Data'!B:B,'Connection Count'!B5)</f>
        <v>63.375</v>
      </c>
      <c r="AN5" s="29">
        <f t="shared" ref="AN5:AN11" si="19">AM5/AM4</f>
        <v>0.96144121365360335</v>
      </c>
      <c r="AO5" s="30"/>
      <c r="AP5" s="19">
        <f t="shared" ref="AP5:AP15" si="20">AP4+1</f>
        <v>2014</v>
      </c>
      <c r="AQ5" s="28">
        <f>AVERAGEIFS('Monthly Data'!AR:AR,'Monthly Data'!B:B,'Connection Count'!B5)</f>
        <v>532.08333333333337</v>
      </c>
      <c r="AR5" s="29">
        <f t="shared" ref="AR5:AR11" si="21">AQ5/AQ4</f>
        <v>1.0001566416040102</v>
      </c>
      <c r="AS5" s="30"/>
      <c r="AT5" s="19">
        <f t="shared" ref="AT5:AT15" si="22">AT4+1</f>
        <v>2014</v>
      </c>
      <c r="AU5" s="28">
        <f>AVERAGEIFS('Monthly Data'!AT:AT,'Monthly Data'!B:B,'Connection Count'!B5)</f>
        <v>33</v>
      </c>
      <c r="AV5" s="29">
        <f t="shared" ref="AV5:AV11" si="23">AU5/AU4</f>
        <v>1</v>
      </c>
    </row>
    <row r="6" spans="2:48" x14ac:dyDescent="0.25">
      <c r="B6" s="19">
        <f t="shared" si="0"/>
        <v>2015</v>
      </c>
      <c r="C6" s="28">
        <f>AVERAGEIFS('Monthly Data'!F:F,'Monthly Data'!B:B,'Connection Count'!B6)</f>
        <v>45318.681855529612</v>
      </c>
      <c r="D6" s="29">
        <f t="shared" si="1"/>
        <v>1.0030867976124664</v>
      </c>
      <c r="E6" s="30"/>
      <c r="F6" s="19">
        <f t="shared" si="2"/>
        <v>2015</v>
      </c>
      <c r="G6" s="28">
        <f>AVERAGEIFS('Monthly Data'!J:J,'Monthly Data'!B:B,'Connection Count'!F6)</f>
        <v>4604.388823526594</v>
      </c>
      <c r="H6" s="29">
        <f t="shared" si="3"/>
        <v>1.0029548881230494</v>
      </c>
      <c r="I6" s="30"/>
      <c r="J6" s="19">
        <f t="shared" si="4"/>
        <v>2015</v>
      </c>
      <c r="K6" s="28">
        <f>AVERAGEIFS('Monthly Data'!O:O,'Monthly Data'!B:B,'Connection Count'!J6)</f>
        <v>469.82173648849152</v>
      </c>
      <c r="L6" s="29">
        <f t="shared" si="5"/>
        <v>0.97344713876469713</v>
      </c>
      <c r="M6" s="30"/>
      <c r="N6" s="19">
        <f t="shared" si="6"/>
        <v>2015</v>
      </c>
      <c r="O6" s="28">
        <f>AVERAGEIFS('Monthly Data'!T:T,'Monthly Data'!B:B,'Connection Count'!B6)</f>
        <v>21.275330190029425</v>
      </c>
      <c r="P6" s="29">
        <f t="shared" si="7"/>
        <v>1.001569102113403</v>
      </c>
      <c r="Q6" s="30"/>
      <c r="R6" s="19">
        <f t="shared" si="8"/>
        <v>2015</v>
      </c>
      <c r="S6" s="28">
        <f>AVERAGEIFS('Monthly Data'!W:W,'Monthly Data'!B:B,'Connection Count'!B6)</f>
        <v>13233.285464822451</v>
      </c>
      <c r="T6" s="29">
        <f t="shared" si="9"/>
        <v>1.0039515693929779</v>
      </c>
      <c r="U6" s="30"/>
      <c r="V6" s="19">
        <f t="shared" si="10"/>
        <v>2015</v>
      </c>
      <c r="W6" s="28">
        <f>AVERAGEIFS('Monthly Data'!Z:Z,'Monthly Data'!B:B,'Connection Count'!B6)</f>
        <v>159.82935063913479</v>
      </c>
      <c r="X6" s="29">
        <f t="shared" si="11"/>
        <v>0.93383999789900052</v>
      </c>
      <c r="Y6" s="30"/>
      <c r="Z6" s="19">
        <f t="shared" si="12"/>
        <v>2015</v>
      </c>
      <c r="AA6" s="28">
        <f>AVERAGEIFS('Monthly Data'!AB:AB,'Monthly Data'!B:B,'Connection Count'!B6)</f>
        <v>442.26979316736555</v>
      </c>
      <c r="AB6" s="29">
        <f t="shared" si="13"/>
        <v>0.97200587172345621</v>
      </c>
      <c r="AC6" s="29"/>
      <c r="AD6" s="19">
        <f t="shared" si="14"/>
        <v>2015</v>
      </c>
      <c r="AE6" s="28">
        <f>AVERAGEIFS('Monthly Data'!AF:AF,'Monthly Data'!B:B,'Connection Count'!B6)</f>
        <v>4718.25</v>
      </c>
      <c r="AF6" s="29">
        <f t="shared" si="15"/>
        <v>1.0011847503182911</v>
      </c>
      <c r="AG6" s="30"/>
      <c r="AH6" s="19">
        <f t="shared" si="16"/>
        <v>2015</v>
      </c>
      <c r="AI6" s="28">
        <f>AVERAGEIFS('Monthly Data'!AJ:AJ,'Monthly Data'!B:B,'Connection Count'!B6)</f>
        <v>747.70833333333303</v>
      </c>
      <c r="AJ6" s="29">
        <f t="shared" si="17"/>
        <v>1.0017864121029416</v>
      </c>
      <c r="AK6" s="30"/>
      <c r="AL6" s="19">
        <f t="shared" si="18"/>
        <v>2015</v>
      </c>
      <c r="AM6" s="28">
        <f>AVERAGEIFS('Monthly Data'!AO:AO,'Monthly Data'!B:B,'Connection Count'!B6)</f>
        <v>62.541666666666686</v>
      </c>
      <c r="AN6" s="29">
        <f t="shared" si="19"/>
        <v>0.98685075608152562</v>
      </c>
      <c r="AO6" s="30"/>
      <c r="AP6" s="19">
        <f t="shared" si="20"/>
        <v>2015</v>
      </c>
      <c r="AQ6" s="28">
        <f>AVERAGEIFS('Monthly Data'!AR:AR,'Monthly Data'!B:B,'Connection Count'!B6)</f>
        <v>533</v>
      </c>
      <c r="AR6" s="29">
        <f t="shared" si="21"/>
        <v>1.0017227877838684</v>
      </c>
      <c r="AS6" s="30"/>
      <c r="AT6" s="19">
        <f t="shared" si="22"/>
        <v>2015</v>
      </c>
      <c r="AU6" s="28">
        <f>AVERAGEIFS('Monthly Data'!AT:AT,'Monthly Data'!B:B,'Connection Count'!B6)</f>
        <v>33</v>
      </c>
      <c r="AV6" s="29">
        <f t="shared" si="23"/>
        <v>1</v>
      </c>
    </row>
    <row r="7" spans="2:48" x14ac:dyDescent="0.25">
      <c r="B7" s="19">
        <f t="shared" si="0"/>
        <v>2016</v>
      </c>
      <c r="C7" s="28">
        <f>AVERAGEIFS('Monthly Data'!F:F,'Monthly Data'!B:B,'Connection Count'!B7)</f>
        <v>45430.113222471111</v>
      </c>
      <c r="D7" s="29">
        <f t="shared" si="1"/>
        <v>1.0024588395420839</v>
      </c>
      <c r="E7" s="31"/>
      <c r="F7" s="19">
        <f t="shared" si="2"/>
        <v>2016</v>
      </c>
      <c r="G7" s="28">
        <f>AVERAGEIFS('Monthly Data'!J:J,'Monthly Data'!B:B,'Connection Count'!F7)</f>
        <v>4612.3017269215825</v>
      </c>
      <c r="H7" s="29">
        <f t="shared" si="3"/>
        <v>1.0017185567288662</v>
      </c>
      <c r="I7" s="31"/>
      <c r="J7" s="19">
        <f t="shared" si="4"/>
        <v>2016</v>
      </c>
      <c r="K7" s="28">
        <f>AVERAGEIFS('Monthly Data'!O:O,'Monthly Data'!B:B,'Connection Count'!J7)</f>
        <v>467.34999999999997</v>
      </c>
      <c r="L7" s="29">
        <f t="shared" si="5"/>
        <v>0.99473899077772421</v>
      </c>
      <c r="M7" s="31"/>
      <c r="N7" s="19">
        <f t="shared" si="6"/>
        <v>2016</v>
      </c>
      <c r="O7" s="28">
        <f>AVERAGEIFS('Monthly Data'!T:T,'Monthly Data'!B:B,'Connection Count'!B7)</f>
        <v>21</v>
      </c>
      <c r="P7" s="29">
        <f t="shared" si="7"/>
        <v>0.98705871130693623</v>
      </c>
      <c r="Q7" s="31"/>
      <c r="R7" s="19">
        <f t="shared" si="8"/>
        <v>2016</v>
      </c>
      <c r="S7" s="28">
        <f>AVERAGEIFS('Monthly Data'!W:W,'Monthly Data'!B:B,'Connection Count'!B7)</f>
        <v>13198.416666666666</v>
      </c>
      <c r="T7" s="29">
        <f t="shared" si="9"/>
        <v>0.99736506869375141</v>
      </c>
      <c r="U7" s="31"/>
      <c r="V7" s="19">
        <f t="shared" si="10"/>
        <v>2016</v>
      </c>
      <c r="W7" s="28">
        <f>AVERAGEIFS('Monthly Data'!Z:Z,'Monthly Data'!B:B,'Connection Count'!B7)</f>
        <v>139.58333333333334</v>
      </c>
      <c r="X7" s="29">
        <f t="shared" si="11"/>
        <v>0.87332728798033332</v>
      </c>
      <c r="Y7" s="31"/>
      <c r="Z7" s="19">
        <f t="shared" si="12"/>
        <v>2016</v>
      </c>
      <c r="AA7" s="28">
        <f>AVERAGEIFS('Monthly Data'!AB:AB,'Monthly Data'!B:B,'Connection Count'!B7)</f>
        <v>432.16666666666669</v>
      </c>
      <c r="AB7" s="29">
        <f t="shared" si="13"/>
        <v>0.97715619140899457</v>
      </c>
      <c r="AC7" s="29"/>
      <c r="AD7" s="19">
        <f t="shared" si="14"/>
        <v>2016</v>
      </c>
      <c r="AE7" s="28">
        <f>AVERAGEIFS('Monthly Data'!AF:AF,'Monthly Data'!B:B,'Connection Count'!B7)</f>
        <v>4725.916666666667</v>
      </c>
      <c r="AF7" s="29">
        <f t="shared" si="15"/>
        <v>1.001624896236246</v>
      </c>
      <c r="AG7" s="31"/>
      <c r="AH7" s="19">
        <f t="shared" si="16"/>
        <v>2016</v>
      </c>
      <c r="AI7" s="28">
        <f>AVERAGEIFS('Monthly Data'!AJ:AJ,'Monthly Data'!B:B,'Connection Count'!B7)</f>
        <v>750.54166666666697</v>
      </c>
      <c r="AJ7" s="29">
        <f t="shared" si="17"/>
        <v>1.0037893563666769</v>
      </c>
      <c r="AK7" s="31"/>
      <c r="AL7" s="19">
        <f t="shared" si="18"/>
        <v>2016</v>
      </c>
      <c r="AM7" s="28">
        <f>AVERAGEIFS('Monthly Data'!AO:AO,'Monthly Data'!B:B,'Connection Count'!B7)</f>
        <v>60.833333333333314</v>
      </c>
      <c r="AN7" s="29">
        <f t="shared" si="19"/>
        <v>0.97268487674883353</v>
      </c>
      <c r="AO7" s="31"/>
      <c r="AP7" s="19">
        <f t="shared" si="20"/>
        <v>2016</v>
      </c>
      <c r="AQ7" s="28">
        <f>AVERAGEIFS('Monthly Data'!AR:AR,'Monthly Data'!B:B,'Connection Count'!B7)</f>
        <v>533.75</v>
      </c>
      <c r="AR7" s="29">
        <f t="shared" si="21"/>
        <v>1.0014071294559099</v>
      </c>
      <c r="AS7" s="31"/>
      <c r="AT7" s="19">
        <f t="shared" si="22"/>
        <v>2016</v>
      </c>
      <c r="AU7" s="28">
        <f>AVERAGEIFS('Monthly Data'!AT:AT,'Monthly Data'!B:B,'Connection Count'!B7)</f>
        <v>33</v>
      </c>
      <c r="AV7" s="29">
        <f t="shared" si="23"/>
        <v>1</v>
      </c>
    </row>
    <row r="8" spans="2:48" x14ac:dyDescent="0.25">
      <c r="B8" s="19">
        <f t="shared" si="0"/>
        <v>2017</v>
      </c>
      <c r="C8" s="28">
        <f>AVERAGEIFS('Monthly Data'!F:F,'Monthly Data'!B:B,'Connection Count'!B8)</f>
        <v>45568.835232720332</v>
      </c>
      <c r="D8" s="29">
        <f t="shared" si="1"/>
        <v>1.003053525523256</v>
      </c>
      <c r="E8" s="31"/>
      <c r="F8" s="19">
        <f t="shared" si="2"/>
        <v>2017</v>
      </c>
      <c r="G8" s="28">
        <f>AVERAGEIFS('Monthly Data'!J:J,'Monthly Data'!B:B,'Connection Count'!F8)</f>
        <v>4629.0675582015601</v>
      </c>
      <c r="H8" s="29">
        <f t="shared" si="3"/>
        <v>1.0036350248254828</v>
      </c>
      <c r="I8" s="31"/>
      <c r="J8" s="19">
        <f t="shared" si="4"/>
        <v>2017</v>
      </c>
      <c r="K8" s="28">
        <f>AVERAGEIFS('Monthly Data'!O:O,'Monthly Data'!B:B,'Connection Count'!J8)</f>
        <v>482.52500000000009</v>
      </c>
      <c r="L8" s="29">
        <f t="shared" si="5"/>
        <v>1.0324703113298388</v>
      </c>
      <c r="M8" s="31"/>
      <c r="N8" s="19">
        <f t="shared" si="6"/>
        <v>2017</v>
      </c>
      <c r="O8" s="28">
        <f>AVERAGEIFS('Monthly Data'!T:T,'Monthly Data'!B:B,'Connection Count'!B8)</f>
        <v>15.416666666666666</v>
      </c>
      <c r="P8" s="29">
        <f t="shared" si="7"/>
        <v>0.73412698412698407</v>
      </c>
      <c r="Q8" s="31"/>
      <c r="R8" s="19">
        <f t="shared" si="8"/>
        <v>2017</v>
      </c>
      <c r="S8" s="28">
        <f>AVERAGEIFS('Monthly Data'!W:W,'Monthly Data'!B:B,'Connection Count'!B8)</f>
        <v>13208.25</v>
      </c>
      <c r="T8" s="29">
        <f t="shared" si="9"/>
        <v>1.0007450388619847</v>
      </c>
      <c r="U8" s="31"/>
      <c r="V8" s="19">
        <f t="shared" si="10"/>
        <v>2017</v>
      </c>
      <c r="W8" s="28">
        <f>AVERAGEIFS('Monthly Data'!Z:Z,'Monthly Data'!B:B,'Connection Count'!B8)</f>
        <v>131</v>
      </c>
      <c r="X8" s="29">
        <f t="shared" si="11"/>
        <v>0.93850746268656715</v>
      </c>
      <c r="Y8" s="31"/>
      <c r="Z8" s="19">
        <f t="shared" si="12"/>
        <v>2017</v>
      </c>
      <c r="AA8" s="28">
        <f>AVERAGEIFS('Monthly Data'!AB:AB,'Monthly Data'!B:B,'Connection Count'!B8)</f>
        <v>422.5</v>
      </c>
      <c r="AB8" s="29">
        <f t="shared" si="13"/>
        <v>0.97763208638642496</v>
      </c>
      <c r="AC8" s="29"/>
      <c r="AD8" s="19">
        <f t="shared" si="14"/>
        <v>2017</v>
      </c>
      <c r="AE8" s="28">
        <f>AVERAGEIFS('Monthly Data'!AF:AF,'Monthly Data'!B:B,'Connection Count'!B8)</f>
        <v>4762.8886311848955</v>
      </c>
      <c r="AF8" s="29">
        <f t="shared" si="15"/>
        <v>1.0078232366598852</v>
      </c>
      <c r="AG8" s="31"/>
      <c r="AH8" s="19">
        <f t="shared" si="16"/>
        <v>2017</v>
      </c>
      <c r="AI8" s="28">
        <f>AVERAGEIFS('Monthly Data'!AJ:AJ,'Monthly Data'!B:B,'Connection Count'!B8)</f>
        <v>749.8779296875</v>
      </c>
      <c r="AJ8" s="29">
        <f t="shared" si="17"/>
        <v>0.99911565605396058</v>
      </c>
      <c r="AK8" s="31"/>
      <c r="AL8" s="19">
        <f t="shared" si="18"/>
        <v>2017</v>
      </c>
      <c r="AM8" s="28">
        <f>AVERAGEIFS('Monthly Data'!AO:AO,'Monthly Data'!B:B,'Connection Count'!B8)</f>
        <v>58.249918619791664</v>
      </c>
      <c r="AN8" s="29">
        <f t="shared" si="19"/>
        <v>0.9575329088184934</v>
      </c>
      <c r="AO8" s="31"/>
      <c r="AP8" s="19">
        <f t="shared" si="20"/>
        <v>2017</v>
      </c>
      <c r="AQ8" s="28">
        <f>AVERAGEIFS('Monthly Data'!AR:AR,'Monthly Data'!B:B,'Connection Count'!B8)</f>
        <v>534</v>
      </c>
      <c r="AR8" s="29">
        <f t="shared" si="21"/>
        <v>1.0004683840749415</v>
      </c>
      <c r="AS8" s="31"/>
      <c r="AT8" s="19">
        <f t="shared" si="22"/>
        <v>2017</v>
      </c>
      <c r="AU8" s="28">
        <f>AVERAGEIFS('Monthly Data'!AT:AT,'Monthly Data'!B:B,'Connection Count'!B8)</f>
        <v>33</v>
      </c>
      <c r="AV8" s="29">
        <f t="shared" si="23"/>
        <v>1</v>
      </c>
    </row>
    <row r="9" spans="2:48" x14ac:dyDescent="0.25">
      <c r="B9" s="19">
        <f t="shared" si="0"/>
        <v>2018</v>
      </c>
      <c r="C9" s="28">
        <f>AVERAGEIFS('Monthly Data'!F:F,'Monthly Data'!B:B,'Connection Count'!B9)</f>
        <v>45670.987651017109</v>
      </c>
      <c r="D9" s="29">
        <f t="shared" si="1"/>
        <v>1.0022417166858684</v>
      </c>
      <c r="E9" s="31"/>
      <c r="F9" s="19">
        <f t="shared" si="2"/>
        <v>2018</v>
      </c>
      <c r="G9" s="28">
        <f>AVERAGEIFS('Monthly Data'!J:J,'Monthly Data'!B:B,'Connection Count'!F9)</f>
        <v>4625.480322483284</v>
      </c>
      <c r="H9" s="29">
        <f t="shared" si="3"/>
        <v>0.99922506300174418</v>
      </c>
      <c r="I9" s="31"/>
      <c r="J9" s="19">
        <f t="shared" si="4"/>
        <v>2018</v>
      </c>
      <c r="K9" s="28">
        <f>AVERAGEIFS('Monthly Data'!O:O,'Monthly Data'!B:B,'Connection Count'!J9)</f>
        <v>477.43333333333339</v>
      </c>
      <c r="L9" s="29">
        <f t="shared" si="5"/>
        <v>0.98944786971314092</v>
      </c>
      <c r="M9" s="31"/>
      <c r="N9" s="19">
        <f t="shared" si="6"/>
        <v>2018</v>
      </c>
      <c r="O9" s="28">
        <f>AVERAGEIFS('Monthly Data'!T:T,'Monthly Data'!B:B,'Connection Count'!B9)</f>
        <v>15.333333333333334</v>
      </c>
      <c r="P9" s="29">
        <f t="shared" si="7"/>
        <v>0.99459459459459465</v>
      </c>
      <c r="Q9" s="31"/>
      <c r="R9" s="19">
        <f t="shared" si="8"/>
        <v>2018</v>
      </c>
      <c r="S9" s="28">
        <f>AVERAGEIFS('Monthly Data'!W:W,'Monthly Data'!B:B,'Connection Count'!B9)</f>
        <v>13180</v>
      </c>
      <c r="T9" s="29">
        <f t="shared" si="9"/>
        <v>0.99786118524407097</v>
      </c>
      <c r="U9" s="31"/>
      <c r="V9" s="19">
        <f t="shared" si="10"/>
        <v>2018</v>
      </c>
      <c r="W9" s="28">
        <f>AVERAGEIFS('Monthly Data'!Z:Z,'Monthly Data'!B:B,'Connection Count'!B9)</f>
        <v>128.91666666666666</v>
      </c>
      <c r="X9" s="29">
        <f t="shared" si="11"/>
        <v>0.98409669211195927</v>
      </c>
      <c r="Y9" s="31"/>
      <c r="Z9" s="19">
        <f t="shared" si="12"/>
        <v>2018</v>
      </c>
      <c r="AA9" s="28">
        <f>AVERAGEIFS('Monthly Data'!AB:AB,'Monthly Data'!B:B,'Connection Count'!B9)</f>
        <v>415.33333333333331</v>
      </c>
      <c r="AB9" s="29">
        <f t="shared" si="13"/>
        <v>0.98303747534516761</v>
      </c>
      <c r="AC9" s="29"/>
      <c r="AD9" s="19">
        <f t="shared" si="14"/>
        <v>2018</v>
      </c>
      <c r="AE9" s="28">
        <f>AVERAGEIFS('Monthly Data'!AF:AF,'Monthly Data'!B:B,'Connection Count'!B9)</f>
        <v>4771.7869804600878</v>
      </c>
      <c r="AF9" s="29">
        <f t="shared" si="15"/>
        <v>1.0018682673403132</v>
      </c>
      <c r="AG9" s="31"/>
      <c r="AH9" s="19">
        <f t="shared" si="16"/>
        <v>2018</v>
      </c>
      <c r="AI9" s="28">
        <f>AVERAGEIFS('Monthly Data'!AJ:AJ,'Monthly Data'!B:B,'Connection Count'!B9)</f>
        <v>741.53050812085473</v>
      </c>
      <c r="AJ9" s="29">
        <f t="shared" si="17"/>
        <v>0.98886829277650046</v>
      </c>
      <c r="AK9" s="31"/>
      <c r="AL9" s="19">
        <f t="shared" si="18"/>
        <v>2018</v>
      </c>
      <c r="AM9" s="28">
        <f>AVERAGEIFS('Monthly Data'!AO:AO,'Monthly Data'!B:B,'Connection Count'!B9)</f>
        <v>58.330973287423454</v>
      </c>
      <c r="AN9" s="29">
        <f t="shared" si="19"/>
        <v>1.0013914983840724</v>
      </c>
      <c r="AO9" s="31"/>
      <c r="AP9" s="19">
        <f t="shared" si="20"/>
        <v>2018</v>
      </c>
      <c r="AQ9" s="28">
        <f>AVERAGEIFS('Monthly Data'!AR:AR,'Monthly Data'!B:B,'Connection Count'!B9)</f>
        <v>525.16666666666663</v>
      </c>
      <c r="AR9" s="29">
        <f t="shared" si="21"/>
        <v>0.9834581772784019</v>
      </c>
      <c r="AS9" s="31"/>
      <c r="AT9" s="19">
        <f t="shared" si="22"/>
        <v>2018</v>
      </c>
      <c r="AU9" s="28">
        <f>AVERAGEIFS('Monthly Data'!AT:AT,'Monthly Data'!B:B,'Connection Count'!B9)</f>
        <v>35</v>
      </c>
      <c r="AV9" s="29">
        <f t="shared" si="23"/>
        <v>1.0606060606060606</v>
      </c>
    </row>
    <row r="10" spans="2:48" x14ac:dyDescent="0.25">
      <c r="B10" s="19">
        <f t="shared" si="0"/>
        <v>2019</v>
      </c>
      <c r="C10" s="28">
        <f>AVERAGEIFS('Monthly Data'!F:F,'Monthly Data'!B:B,'Connection Count'!B10)</f>
        <v>45790.207374100988</v>
      </c>
      <c r="D10" s="29">
        <f t="shared" si="1"/>
        <v>1.0026104038737866</v>
      </c>
      <c r="E10" s="31"/>
      <c r="F10" s="19">
        <f t="shared" si="2"/>
        <v>2019</v>
      </c>
      <c r="G10" s="28">
        <f>AVERAGEIFS('Monthly Data'!J:J,'Monthly Data'!B:B,'Connection Count'!F10)</f>
        <v>4650.0053255995654</v>
      </c>
      <c r="H10" s="29">
        <f t="shared" si="3"/>
        <v>1.0053021527293222</v>
      </c>
      <c r="I10" s="31"/>
      <c r="J10" s="19">
        <f t="shared" si="4"/>
        <v>2019</v>
      </c>
      <c r="K10" s="28">
        <f>AVERAGEIFS('Monthly Data'!O:O,'Monthly Data'!B:B,'Connection Count'!J10)</f>
        <v>478.40000000000009</v>
      </c>
      <c r="L10" s="29">
        <f t="shared" si="5"/>
        <v>1.0020247154925646</v>
      </c>
      <c r="M10" s="31"/>
      <c r="N10" s="19">
        <f t="shared" si="6"/>
        <v>2019</v>
      </c>
      <c r="O10" s="28">
        <f>AVERAGEIFS('Monthly Data'!T:T,'Monthly Data'!B:B,'Connection Count'!B10)</f>
        <v>15</v>
      </c>
      <c r="P10" s="29">
        <f t="shared" si="7"/>
        <v>0.97826086956521741</v>
      </c>
      <c r="Q10" s="31"/>
      <c r="R10" s="19">
        <f t="shared" si="8"/>
        <v>2019</v>
      </c>
      <c r="S10" s="28">
        <f>AVERAGEIFS('Monthly Data'!W:W,'Monthly Data'!B:B,'Connection Count'!B10)</f>
        <v>13181.333333333334</v>
      </c>
      <c r="T10" s="29">
        <f t="shared" si="9"/>
        <v>1.0001011633788568</v>
      </c>
      <c r="U10" s="31"/>
      <c r="V10" s="19">
        <f t="shared" si="10"/>
        <v>2019</v>
      </c>
      <c r="W10" s="28">
        <f>AVERAGEIFS('Monthly Data'!Z:Z,'Monthly Data'!B:B,'Connection Count'!B10)</f>
        <v>126.08333333333333</v>
      </c>
      <c r="X10" s="29">
        <f t="shared" si="11"/>
        <v>0.9780219780219781</v>
      </c>
      <c r="Y10" s="31"/>
      <c r="Z10" s="19">
        <f t="shared" si="12"/>
        <v>2019</v>
      </c>
      <c r="AA10" s="28">
        <f>AVERAGEIFS('Monthly Data'!AB:AB,'Monthly Data'!B:B,'Connection Count'!B10)</f>
        <v>411.41666666666669</v>
      </c>
      <c r="AB10" s="29">
        <f t="shared" si="13"/>
        <v>0.99056982343499211</v>
      </c>
      <c r="AC10" s="29"/>
      <c r="AD10" s="19">
        <f t="shared" si="14"/>
        <v>2019</v>
      </c>
      <c r="AE10" s="28">
        <f>AVERAGEIFS('Monthly Data'!AF:AF,'Monthly Data'!B:B,'Connection Count'!B10)</f>
        <v>4768.2434172315579</v>
      </c>
      <c r="AF10" s="29">
        <f t="shared" si="15"/>
        <v>0.99925739282934456</v>
      </c>
      <c r="AG10" s="31"/>
      <c r="AH10" s="19">
        <f t="shared" si="16"/>
        <v>2019</v>
      </c>
      <c r="AI10" s="28">
        <f>AVERAGEIFS('Monthly Data'!AJ:AJ,'Monthly Data'!B:B,'Connection Count'!B10)</f>
        <v>732.85079683629249</v>
      </c>
      <c r="AJ10" s="29">
        <f t="shared" si="17"/>
        <v>0.98829486961155799</v>
      </c>
      <c r="AK10" s="31"/>
      <c r="AL10" s="19">
        <f t="shared" si="18"/>
        <v>2019</v>
      </c>
      <c r="AM10" s="28">
        <f>AVERAGEIFS('Monthly Data'!AO:AO,'Monthly Data'!B:B,'Connection Count'!B10)</f>
        <v>59.939981520171081</v>
      </c>
      <c r="AN10" s="29">
        <f t="shared" si="19"/>
        <v>1.0275841142718347</v>
      </c>
      <c r="AO10" s="31"/>
      <c r="AP10" s="19">
        <f t="shared" si="20"/>
        <v>2019</v>
      </c>
      <c r="AQ10" s="28">
        <f>AVERAGEIFS('Monthly Data'!AR:AR,'Monthly Data'!B:B,'Connection Count'!B10)</f>
        <v>428</v>
      </c>
      <c r="AR10" s="29">
        <f t="shared" si="21"/>
        <v>0.81497937162805467</v>
      </c>
      <c r="AS10" s="31"/>
      <c r="AT10" s="19">
        <f t="shared" si="22"/>
        <v>2019</v>
      </c>
      <c r="AU10" s="28">
        <f>AVERAGEIFS('Monthly Data'!AT:AT,'Monthly Data'!B:B,'Connection Count'!B10)</f>
        <v>36</v>
      </c>
      <c r="AV10" s="29">
        <f t="shared" si="23"/>
        <v>1.0285714285714285</v>
      </c>
    </row>
    <row r="11" spans="2:48" x14ac:dyDescent="0.25">
      <c r="B11" s="19">
        <f t="shared" si="0"/>
        <v>2020</v>
      </c>
      <c r="C11" s="28">
        <f>AVERAGEIFS('Monthly Data'!F:F,'Monthly Data'!B:B,'Connection Count'!B11)</f>
        <v>45991.663665537293</v>
      </c>
      <c r="D11" s="29">
        <f t="shared" si="1"/>
        <v>1.0043995496633249</v>
      </c>
      <c r="E11" s="31"/>
      <c r="F11" s="19">
        <f t="shared" si="2"/>
        <v>2020</v>
      </c>
      <c r="G11" s="28">
        <f>AVERAGEIFS('Monthly Data'!J:J,'Monthly Data'!B:B,'Connection Count'!F11)</f>
        <v>4662.8513806947267</v>
      </c>
      <c r="H11" s="29">
        <f t="shared" si="3"/>
        <v>1.0027625893296166</v>
      </c>
      <c r="I11" s="31"/>
      <c r="J11" s="19">
        <f t="shared" si="4"/>
        <v>2020</v>
      </c>
      <c r="K11" s="28">
        <f>AVERAGEIFS('Monthly Data'!O:O,'Monthly Data'!B:B,'Connection Count'!J11)</f>
        <v>465.38333333333327</v>
      </c>
      <c r="L11" s="29">
        <f t="shared" si="5"/>
        <v>0.97279124860646571</v>
      </c>
      <c r="M11" s="31"/>
      <c r="N11" s="19">
        <f t="shared" si="6"/>
        <v>2020</v>
      </c>
      <c r="O11" s="28">
        <f>AVERAGEIFS('Monthly Data'!T:T,'Monthly Data'!B:B,'Connection Count'!B11)</f>
        <v>15.083333333333334</v>
      </c>
      <c r="P11" s="29">
        <f t="shared" si="7"/>
        <v>1.0055555555555555</v>
      </c>
      <c r="Q11" s="31"/>
      <c r="R11" s="19">
        <f t="shared" si="8"/>
        <v>2020</v>
      </c>
      <c r="S11" s="28">
        <f>AVERAGEIFS('Monthly Data'!W:W,'Monthly Data'!B:B,'Connection Count'!B11)</f>
        <v>13210</v>
      </c>
      <c r="T11" s="29">
        <f t="shared" si="9"/>
        <v>1.0021747926360509</v>
      </c>
      <c r="U11" s="31"/>
      <c r="V11" s="19">
        <f t="shared" si="10"/>
        <v>2020</v>
      </c>
      <c r="W11" s="28">
        <f>AVERAGEIFS('Monthly Data'!Z:Z,'Monthly Data'!B:B,'Connection Count'!B11)</f>
        <v>123</v>
      </c>
      <c r="X11" s="29">
        <f t="shared" si="11"/>
        <v>0.97554527428949112</v>
      </c>
      <c r="Y11" s="31"/>
      <c r="Z11" s="19">
        <f t="shared" si="12"/>
        <v>2020</v>
      </c>
      <c r="AA11" s="28">
        <f>AVERAGEIFS('Monthly Data'!AB:AB,'Monthly Data'!B:B,'Connection Count'!B11)</f>
        <v>407.83333333333331</v>
      </c>
      <c r="AB11" s="29">
        <f t="shared" si="13"/>
        <v>0.99129025724123954</v>
      </c>
      <c r="AC11" s="29"/>
      <c r="AD11" s="19">
        <f t="shared" si="14"/>
        <v>2020</v>
      </c>
      <c r="AE11" s="28">
        <f>AVERAGEIFS('Monthly Data'!AF:AF,'Monthly Data'!B:B,'Connection Count'!B11)</f>
        <v>4779.7110783082435</v>
      </c>
      <c r="AF11" s="29">
        <f t="shared" si="15"/>
        <v>1.0024050074782767</v>
      </c>
      <c r="AG11" s="31"/>
      <c r="AH11" s="19">
        <f t="shared" si="16"/>
        <v>2020</v>
      </c>
      <c r="AI11" s="28">
        <f>AVERAGEIFS('Monthly Data'!AJ:AJ,'Monthly Data'!B:B,'Connection Count'!B11)</f>
        <v>728.21330178959215</v>
      </c>
      <c r="AJ11" s="29">
        <f t="shared" si="17"/>
        <v>0.99367197925318451</v>
      </c>
      <c r="AK11" s="31"/>
      <c r="AL11" s="19">
        <f t="shared" si="18"/>
        <v>2020</v>
      </c>
      <c r="AM11" s="28">
        <f>AVERAGEIFS('Monthly Data'!AO:AO,'Monthly Data'!B:B,'Connection Count'!B11)</f>
        <v>60.578049311894574</v>
      </c>
      <c r="AN11" s="29">
        <f t="shared" si="19"/>
        <v>1.0106451115856412</v>
      </c>
      <c r="AO11" s="31"/>
      <c r="AP11" s="19">
        <f t="shared" si="20"/>
        <v>2020</v>
      </c>
      <c r="AQ11" s="28">
        <f>AVERAGEIFS('Monthly Data'!AR:AR,'Monthly Data'!B:B,'Connection Count'!B11)</f>
        <v>428</v>
      </c>
      <c r="AR11" s="29">
        <f t="shared" si="21"/>
        <v>1</v>
      </c>
      <c r="AS11" s="31"/>
      <c r="AT11" s="19">
        <f t="shared" si="22"/>
        <v>2020</v>
      </c>
      <c r="AU11" s="28">
        <f>AVERAGEIFS('Monthly Data'!AT:AT,'Monthly Data'!B:B,'Connection Count'!B11)</f>
        <v>36</v>
      </c>
      <c r="AV11" s="29">
        <f t="shared" si="23"/>
        <v>1</v>
      </c>
    </row>
    <row r="12" spans="2:48" s="11" customFormat="1" x14ac:dyDescent="0.25">
      <c r="B12" s="19">
        <f t="shared" si="0"/>
        <v>2021</v>
      </c>
      <c r="C12" s="28">
        <f>AVERAGEIFS('Monthly Data'!F:F,'Monthly Data'!B:B,'Connection Count'!B12)</f>
        <v>46079.778299234749</v>
      </c>
      <c r="D12" s="29">
        <f>C12/C11</f>
        <v>1.0019158827203609</v>
      </c>
      <c r="E12" s="31"/>
      <c r="F12" s="19">
        <f t="shared" si="2"/>
        <v>2021</v>
      </c>
      <c r="G12" s="28">
        <f>AVERAGEIFS('Monthly Data'!J:J,'Monthly Data'!B:B,'Connection Count'!F12)</f>
        <v>4693.5931643995837</v>
      </c>
      <c r="H12" s="29">
        <f>G12/G11</f>
        <v>1.0065929151917934</v>
      </c>
      <c r="I12" s="31"/>
      <c r="J12" s="19">
        <f t="shared" si="4"/>
        <v>2021</v>
      </c>
      <c r="K12" s="28">
        <f>AVERAGEIFS('Monthly Data'!O:O,'Monthly Data'!B:B,'Connection Count'!J12)</f>
        <v>448.36666666666673</v>
      </c>
      <c r="L12" s="29">
        <f>K12/K11</f>
        <v>0.9634351609784052</v>
      </c>
      <c r="M12" s="31"/>
      <c r="N12" s="19">
        <f t="shared" si="6"/>
        <v>2021</v>
      </c>
      <c r="O12" s="28">
        <f>AVERAGEIFS('Monthly Data'!T:T,'Monthly Data'!B:B,'Connection Count'!B12)</f>
        <v>15</v>
      </c>
      <c r="P12" s="29">
        <f>O12/O11</f>
        <v>0.99447513812154698</v>
      </c>
      <c r="Q12" s="31"/>
      <c r="R12" s="19">
        <f t="shared" si="8"/>
        <v>2021</v>
      </c>
      <c r="S12" s="28">
        <f>AVERAGEIFS('Monthly Data'!W:W,'Monthly Data'!B:B,'Connection Count'!B12)</f>
        <v>13210</v>
      </c>
      <c r="T12" s="29">
        <f>S12/S11</f>
        <v>1</v>
      </c>
      <c r="U12" s="31"/>
      <c r="V12" s="19">
        <f t="shared" si="10"/>
        <v>2021</v>
      </c>
      <c r="W12" s="28">
        <f>AVERAGEIFS('Monthly Data'!Z:Z,'Monthly Data'!B:B,'Connection Count'!B12)</f>
        <v>119.33333333333333</v>
      </c>
      <c r="X12" s="29">
        <f>W12/W11</f>
        <v>0.97018970189701892</v>
      </c>
      <c r="Y12" s="31"/>
      <c r="Z12" s="19">
        <f t="shared" si="12"/>
        <v>2021</v>
      </c>
      <c r="AA12" s="28">
        <f>AVERAGEIFS('Monthly Data'!AB:AB,'Monthly Data'!B:B,'Connection Count'!B12)</f>
        <v>404.66666666666669</v>
      </c>
      <c r="AB12" s="29">
        <f>AA12/AA11</f>
        <v>0.9922353902738047</v>
      </c>
      <c r="AC12" s="29"/>
      <c r="AD12" s="19">
        <f t="shared" si="14"/>
        <v>2021</v>
      </c>
      <c r="AE12" s="28">
        <f>AVERAGEIFS('Monthly Data'!AF:AF,'Monthly Data'!B:B,'Connection Count'!B12)</f>
        <v>4790.6501980171643</v>
      </c>
      <c r="AF12" s="29">
        <f>AE12/AE11</f>
        <v>1.0022886571028458</v>
      </c>
      <c r="AG12" s="31"/>
      <c r="AH12" s="19">
        <f t="shared" si="16"/>
        <v>2021</v>
      </c>
      <c r="AI12" s="28">
        <f>AVERAGEIFS('Monthly Data'!AJ:AJ,'Monthly Data'!B:B,'Connection Count'!B12)</f>
        <v>732.03683592979871</v>
      </c>
      <c r="AJ12" s="29">
        <f>AI12/AI11</f>
        <v>1.0052505689346929</v>
      </c>
      <c r="AK12" s="31"/>
      <c r="AL12" s="19">
        <f t="shared" si="18"/>
        <v>2021</v>
      </c>
      <c r="AM12" s="28">
        <f>AVERAGEIFS('Monthly Data'!AO:AO,'Monthly Data'!B:B,'Connection Count'!B12)</f>
        <v>60.155312837559869</v>
      </c>
      <c r="AN12" s="29">
        <f>AM12/AM11</f>
        <v>0.99302162286279327</v>
      </c>
      <c r="AO12" s="31"/>
      <c r="AP12" s="19">
        <f t="shared" si="20"/>
        <v>2021</v>
      </c>
      <c r="AQ12" s="28">
        <f>AVERAGEIFS('Monthly Data'!AR:AR,'Monthly Data'!B:B,'Connection Count'!B12)</f>
        <v>428</v>
      </c>
      <c r="AR12" s="29">
        <f>AQ12/AQ11</f>
        <v>1</v>
      </c>
      <c r="AS12" s="31"/>
      <c r="AT12" s="19">
        <f t="shared" si="22"/>
        <v>2021</v>
      </c>
      <c r="AU12" s="28">
        <f>AVERAGEIFS('Monthly Data'!AT:AT,'Monthly Data'!B:B,'Connection Count'!B12)</f>
        <v>36</v>
      </c>
      <c r="AV12" s="29">
        <f>AU12/AU11</f>
        <v>1</v>
      </c>
    </row>
    <row r="13" spans="2:48" x14ac:dyDescent="0.25">
      <c r="B13" s="19">
        <f t="shared" si="0"/>
        <v>2022</v>
      </c>
      <c r="C13" s="28">
        <f>AVERAGEIFS('Monthly Data'!F:F,'Monthly Data'!B:B,'Connection Count'!B13)</f>
        <v>46183.419338777487</v>
      </c>
      <c r="D13" s="29">
        <f>C13/C12</f>
        <v>1.0022491653251826</v>
      </c>
      <c r="E13" s="31"/>
      <c r="F13" s="19">
        <f t="shared" si="2"/>
        <v>2022</v>
      </c>
      <c r="G13" s="243">
        <f>AVERAGEIFS('Monthly Data'!J:J,'Monthly Data'!B:B,'Connection Count'!F13)</f>
        <v>4719.9748966058924</v>
      </c>
      <c r="H13" s="29">
        <f>G13/G12</f>
        <v>1.005620796537376</v>
      </c>
      <c r="I13" s="31"/>
      <c r="J13" s="19">
        <f t="shared" si="4"/>
        <v>2022</v>
      </c>
      <c r="K13" s="28">
        <f>AVERAGEIFS('Monthly Data'!O:O,'Monthly Data'!B:B,'Connection Count'!J13)</f>
        <v>420.11666666666662</v>
      </c>
      <c r="L13" s="29">
        <f>K13/K12</f>
        <v>0.93699353207939906</v>
      </c>
      <c r="M13" s="31"/>
      <c r="N13" s="19">
        <f t="shared" si="6"/>
        <v>2022</v>
      </c>
      <c r="O13" s="28">
        <f>AVERAGEIFS('Monthly Data'!T:T,'Monthly Data'!B:B,'Connection Count'!B13)</f>
        <v>15</v>
      </c>
      <c r="P13" s="29">
        <f>O13/O12</f>
        <v>1</v>
      </c>
      <c r="Q13" s="31"/>
      <c r="R13" s="19">
        <f t="shared" si="8"/>
        <v>2022</v>
      </c>
      <c r="S13" s="28">
        <f>AVERAGEIFS('Monthly Data'!W:W,'Monthly Data'!B:B,'Connection Count'!B13)</f>
        <v>13210</v>
      </c>
      <c r="T13" s="29">
        <f>S13/S12</f>
        <v>1</v>
      </c>
      <c r="U13" s="31"/>
      <c r="V13" s="19">
        <f t="shared" si="10"/>
        <v>2022</v>
      </c>
      <c r="W13" s="28">
        <f>AVERAGEIFS('Monthly Data'!Z:Z,'Monthly Data'!B:B,'Connection Count'!B13)</f>
        <v>118</v>
      </c>
      <c r="X13" s="29">
        <f>W13/W12</f>
        <v>0.98882681564245811</v>
      </c>
      <c r="Y13" s="31"/>
      <c r="Z13" s="19">
        <f t="shared" si="12"/>
        <v>2022</v>
      </c>
      <c r="AA13" s="28">
        <f>AVERAGEIFS('Monthly Data'!AB:AB,'Monthly Data'!B:B,'Connection Count'!B13)</f>
        <v>402</v>
      </c>
      <c r="AB13" s="29">
        <f>AA13/AA12</f>
        <v>0.99341021416803954</v>
      </c>
      <c r="AC13" s="33"/>
      <c r="AD13" s="19">
        <f t="shared" si="14"/>
        <v>2022</v>
      </c>
      <c r="AE13" s="28">
        <f>AVERAGEIFS('Monthly Data'!AF:AF,'Monthly Data'!B:B,'Connection Count'!B13)</f>
        <v>4790.7304850743858</v>
      </c>
      <c r="AF13" s="29">
        <f>AE13/AE12</f>
        <v>1.0000167591149225</v>
      </c>
      <c r="AG13" s="31"/>
      <c r="AH13" s="19">
        <f t="shared" si="16"/>
        <v>2022</v>
      </c>
      <c r="AI13" s="28">
        <f>AVERAGEIFS('Monthly Data'!AJ:AJ,'Monthly Data'!B:B,'Connection Count'!B13)</f>
        <v>732.44619633038644</v>
      </c>
      <c r="AJ13" s="29">
        <f>AI13/AI12</f>
        <v>1.0005592073793224</v>
      </c>
      <c r="AK13" s="31"/>
      <c r="AL13" s="19">
        <f t="shared" si="18"/>
        <v>2022</v>
      </c>
      <c r="AM13" s="28">
        <f>AVERAGEIFS('Monthly Data'!AO:AO,'Monthly Data'!B:B,'Connection Count'!B13)</f>
        <v>59.672584304891984</v>
      </c>
      <c r="AN13" s="29">
        <f>AM13/AM12</f>
        <v>0.99197529677933161</v>
      </c>
      <c r="AO13" s="31"/>
      <c r="AP13" s="19">
        <f t="shared" si="20"/>
        <v>2022</v>
      </c>
      <c r="AQ13" s="28">
        <f>AVERAGEIFS('Monthly Data'!AR:AR,'Monthly Data'!B:B,'Connection Count'!B13)</f>
        <v>428</v>
      </c>
      <c r="AR13" s="29">
        <f>AQ13/AQ12</f>
        <v>1</v>
      </c>
      <c r="AS13" s="31"/>
      <c r="AT13" s="19">
        <f t="shared" si="22"/>
        <v>2022</v>
      </c>
      <c r="AU13" s="28">
        <f>AVERAGEIFS('Monthly Data'!AT:AT,'Monthly Data'!B:B,'Connection Count'!B13)</f>
        <v>36</v>
      </c>
      <c r="AV13" s="29">
        <f>AU13/AU12</f>
        <v>1</v>
      </c>
    </row>
    <row r="14" spans="2:48" x14ac:dyDescent="0.25">
      <c r="B14" s="31">
        <f t="shared" si="0"/>
        <v>2023</v>
      </c>
      <c r="C14" s="202">
        <f>C13*D14</f>
        <v>46315.212239287626</v>
      </c>
      <c r="D14" s="33">
        <f>GEOMEAN(D5:D13)</f>
        <v>1.0028536843394678</v>
      </c>
      <c r="E14" s="31"/>
      <c r="F14" s="31">
        <f t="shared" si="2"/>
        <v>2023</v>
      </c>
      <c r="G14" s="202">
        <f>G13*H14</f>
        <v>4738.9776593761389</v>
      </c>
      <c r="H14" s="33">
        <f>GEOMEAN(H5:H13)</f>
        <v>1.0040260304739992</v>
      </c>
      <c r="I14" s="31"/>
      <c r="J14" s="31">
        <f t="shared" si="4"/>
        <v>2023</v>
      </c>
      <c r="K14" s="202">
        <f>K13*L14</f>
        <v>411.80209415478146</v>
      </c>
      <c r="L14" s="251">
        <f>GEOMEAN(L5:L13)</f>
        <v>0.98020889631002861</v>
      </c>
      <c r="M14" s="31"/>
      <c r="N14" s="31">
        <f t="shared" si="6"/>
        <v>2023</v>
      </c>
      <c r="O14" s="252">
        <v>15</v>
      </c>
      <c r="P14" s="33">
        <f>GEOMEAN(P5:P13)</f>
        <v>0.96447919161555307</v>
      </c>
      <c r="Q14" s="31"/>
      <c r="R14" s="31">
        <f t="shared" si="8"/>
        <v>2023</v>
      </c>
      <c r="S14" s="202">
        <f>S13*T14</f>
        <v>13218.8709107993</v>
      </c>
      <c r="T14" s="33">
        <f>GEOMEAN(T5:T13)</f>
        <v>1.000671529962097</v>
      </c>
      <c r="U14" s="31"/>
      <c r="V14" s="31">
        <f t="shared" si="10"/>
        <v>2023</v>
      </c>
      <c r="W14" s="202">
        <f>W13*X14</f>
        <v>115.41845120129921</v>
      </c>
      <c r="X14" s="251">
        <f>GEOMEAN(X10:X13)</f>
        <v>0.97812246780762035</v>
      </c>
      <c r="Y14" s="31"/>
      <c r="Z14" s="31">
        <f t="shared" si="12"/>
        <v>2023</v>
      </c>
      <c r="AA14" s="202">
        <f>AA13*AB14</f>
        <v>398.73409178929285</v>
      </c>
      <c r="AB14" s="251">
        <f>GEOMEAN(AB10:AB13)</f>
        <v>0.99187585022212155</v>
      </c>
      <c r="AC14" s="33"/>
      <c r="AD14" s="31">
        <f t="shared" si="14"/>
        <v>2023</v>
      </c>
      <c r="AE14" s="202">
        <f>AE13*AF14</f>
        <v>4799.1631677611995</v>
      </c>
      <c r="AF14" s="33">
        <f>GEOMEAN(AF5:AF13)</f>
        <v>1.0017602081171308</v>
      </c>
      <c r="AG14" s="31"/>
      <c r="AH14" s="31">
        <f t="shared" si="16"/>
        <v>2023</v>
      </c>
      <c r="AI14" s="202">
        <f>AI13*AJ14</f>
        <v>730.68835080682879</v>
      </c>
      <c r="AJ14" s="33">
        <f>GEOMEAN(AJ5:AJ13)</f>
        <v>0.99760003460682223</v>
      </c>
      <c r="AK14" s="31"/>
      <c r="AL14" s="31">
        <f t="shared" si="18"/>
        <v>2023</v>
      </c>
      <c r="AM14" s="202">
        <f>AM13*AN14</f>
        <v>60.012781021343258</v>
      </c>
      <c r="AN14" s="251">
        <f>GEOMEAN(AN10:AN13)</f>
        <v>1.0057010555251482</v>
      </c>
      <c r="AO14" s="31"/>
      <c r="AP14" s="31">
        <f t="shared" si="20"/>
        <v>2023</v>
      </c>
      <c r="AQ14" s="202">
        <f>AQ13*AR14</f>
        <v>428</v>
      </c>
      <c r="AR14" s="251">
        <f>GEOMEAN(AR11:AR13)</f>
        <v>1</v>
      </c>
      <c r="AS14" s="31"/>
      <c r="AT14" s="31">
        <f t="shared" si="22"/>
        <v>2023</v>
      </c>
      <c r="AU14" s="202">
        <f>AU13*AV14</f>
        <v>36.349733382931866</v>
      </c>
      <c r="AV14" s="33">
        <f>GEOMEAN(AV5:AV13)</f>
        <v>1.0097148161925518</v>
      </c>
    </row>
    <row r="15" spans="2:48" x14ac:dyDescent="0.25">
      <c r="B15" s="31">
        <f t="shared" si="0"/>
        <v>2024</v>
      </c>
      <c r="C15" s="202">
        <f>C14*D15</f>
        <v>46447.381235134009</v>
      </c>
      <c r="D15" s="33">
        <f>D14</f>
        <v>1.0028536843394678</v>
      </c>
      <c r="E15" s="31"/>
      <c r="F15" s="31">
        <f t="shared" si="2"/>
        <v>2024</v>
      </c>
      <c r="G15" s="202">
        <f>G14*H15</f>
        <v>4758.056927848389</v>
      </c>
      <c r="H15" s="33">
        <f>H14</f>
        <v>1.0040260304739992</v>
      </c>
      <c r="I15" s="31"/>
      <c r="J15" s="31">
        <f t="shared" si="4"/>
        <v>2024</v>
      </c>
      <c r="K15" s="248">
        <f>K14*L15</f>
        <v>403.65207620961684</v>
      </c>
      <c r="L15" s="33">
        <f>L14</f>
        <v>0.98020889631002861</v>
      </c>
      <c r="M15" s="31"/>
      <c r="N15" s="31">
        <f t="shared" si="6"/>
        <v>2024</v>
      </c>
      <c r="O15" s="252">
        <v>15</v>
      </c>
      <c r="P15" s="33">
        <f>P14</f>
        <v>0.96447919161555307</v>
      </c>
      <c r="Q15" s="31"/>
      <c r="R15" s="31">
        <f t="shared" si="8"/>
        <v>2024</v>
      </c>
      <c r="S15" s="202">
        <f>S14*T15</f>
        <v>13227.747778680994</v>
      </c>
      <c r="T15" s="33">
        <f>T14</f>
        <v>1.000671529962097</v>
      </c>
      <c r="U15" s="31"/>
      <c r="V15" s="31">
        <f t="shared" si="10"/>
        <v>2024</v>
      </c>
      <c r="W15" s="202">
        <f>W14*X15</f>
        <v>112.89338031954819</v>
      </c>
      <c r="X15" s="33">
        <f>X14</f>
        <v>0.97812246780762035</v>
      </c>
      <c r="Y15" s="31"/>
      <c r="Z15" s="31">
        <f t="shared" si="12"/>
        <v>2024</v>
      </c>
      <c r="AA15" s="202">
        <f>AA14*AB15</f>
        <v>395.49471630605029</v>
      </c>
      <c r="AB15" s="33">
        <f>AB14</f>
        <v>0.99187585022212155</v>
      </c>
      <c r="AC15" s="33"/>
      <c r="AD15" s="31">
        <f t="shared" si="14"/>
        <v>2024</v>
      </c>
      <c r="AE15" s="202">
        <f>AE14*AF15</f>
        <v>4807.6106937245286</v>
      </c>
      <c r="AF15" s="33">
        <f>AF14</f>
        <v>1.0017602081171308</v>
      </c>
      <c r="AG15" s="31"/>
      <c r="AH15" s="31">
        <f t="shared" si="16"/>
        <v>2024</v>
      </c>
      <c r="AI15" s="202">
        <f>AI14*AJ15</f>
        <v>728.93472405169427</v>
      </c>
      <c r="AJ15" s="33">
        <f>AJ14</f>
        <v>0.99760003460682223</v>
      </c>
      <c r="AK15" s="31"/>
      <c r="AL15" s="31">
        <f t="shared" si="18"/>
        <v>2024</v>
      </c>
      <c r="AM15" s="202">
        <f>AM14*AN15</f>
        <v>60.354917218164495</v>
      </c>
      <c r="AN15" s="33">
        <f>AN14</f>
        <v>1.0057010555251482</v>
      </c>
      <c r="AO15" s="31"/>
      <c r="AP15" s="31">
        <f t="shared" si="20"/>
        <v>2024</v>
      </c>
      <c r="AQ15" s="202">
        <f>AQ14*AR15</f>
        <v>428</v>
      </c>
      <c r="AR15" s="33">
        <f>AR14</f>
        <v>1</v>
      </c>
      <c r="AS15" s="31"/>
      <c r="AT15" s="31">
        <f t="shared" si="22"/>
        <v>2024</v>
      </c>
      <c r="AU15" s="202">
        <f>AU14*AV15</f>
        <v>36.702864361395314</v>
      </c>
      <c r="AV15" s="33">
        <f>AV14</f>
        <v>1.0097148161925518</v>
      </c>
    </row>
    <row r="16" spans="2:48" x14ac:dyDescent="0.25">
      <c r="B16" s="31"/>
      <c r="C16" s="202"/>
      <c r="D16" s="33"/>
      <c r="E16" s="31"/>
      <c r="F16" s="31"/>
      <c r="G16" s="202"/>
      <c r="H16" s="33"/>
      <c r="I16" s="31"/>
      <c r="J16" s="31"/>
      <c r="K16" s="202"/>
      <c r="L16" s="33"/>
      <c r="M16" s="31"/>
      <c r="N16" s="31"/>
      <c r="O16" s="202"/>
      <c r="P16" s="29"/>
      <c r="Q16" s="31"/>
      <c r="R16" s="31"/>
      <c r="S16" s="202"/>
      <c r="T16" s="33"/>
      <c r="U16" s="31"/>
      <c r="V16" s="31"/>
      <c r="W16" s="202"/>
      <c r="X16" s="33"/>
      <c r="Y16" s="31"/>
      <c r="Z16" s="31"/>
      <c r="AA16" s="202"/>
      <c r="AB16" s="33"/>
      <c r="AC16" s="33"/>
      <c r="AD16" s="31"/>
      <c r="AE16" s="202"/>
      <c r="AF16" s="33"/>
      <c r="AG16" s="31"/>
      <c r="AH16" s="31"/>
      <c r="AI16" s="202"/>
      <c r="AJ16" s="33"/>
      <c r="AK16" s="31"/>
      <c r="AL16" s="31"/>
      <c r="AM16" s="202"/>
      <c r="AN16" s="33"/>
      <c r="AO16" s="31"/>
      <c r="AP16" s="31"/>
      <c r="AQ16" s="202"/>
      <c r="AR16" s="29"/>
      <c r="AS16" s="31"/>
      <c r="AT16" s="31"/>
      <c r="AU16" s="202"/>
      <c r="AV16" s="33"/>
    </row>
    <row r="17" spans="1:48" x14ac:dyDescent="0.25">
      <c r="B17" s="31"/>
      <c r="C17" s="202"/>
      <c r="D17" s="33"/>
      <c r="E17" s="31"/>
      <c r="F17" s="31"/>
      <c r="G17" s="202"/>
      <c r="H17" s="33"/>
      <c r="I17" s="31"/>
      <c r="J17" s="202" t="s">
        <v>397</v>
      </c>
      <c r="L17" s="33"/>
      <c r="M17" s="31"/>
      <c r="N17" s="202" t="s">
        <v>398</v>
      </c>
      <c r="P17" s="29"/>
      <c r="Q17" s="31"/>
      <c r="R17" s="31"/>
      <c r="S17" s="202"/>
      <c r="T17" s="33"/>
      <c r="U17" s="31"/>
      <c r="V17" s="31"/>
      <c r="W17" s="33" t="s">
        <v>218</v>
      </c>
      <c r="X17" s="33"/>
      <c r="Y17" s="31"/>
      <c r="Z17" s="31"/>
      <c r="AA17" s="33" t="s">
        <v>218</v>
      </c>
      <c r="AB17" s="33"/>
      <c r="AD17" s="31"/>
      <c r="AE17" s="202"/>
      <c r="AF17" s="33"/>
      <c r="AG17" s="31"/>
      <c r="AH17" s="31"/>
      <c r="AI17" s="202"/>
      <c r="AJ17" s="33"/>
      <c r="AK17" s="31"/>
      <c r="AL17" s="31"/>
      <c r="AM17" s="33" t="s">
        <v>218</v>
      </c>
      <c r="AN17" s="33"/>
      <c r="AO17" s="31"/>
      <c r="AP17" s="31"/>
      <c r="AQ17" s="33" t="s">
        <v>399</v>
      </c>
      <c r="AR17" s="29"/>
      <c r="AS17" s="31"/>
      <c r="AT17" s="31"/>
      <c r="AU17" s="202"/>
      <c r="AV17" s="33"/>
    </row>
    <row r="18" spans="1:48" x14ac:dyDescent="0.25">
      <c r="A18" t="s">
        <v>217</v>
      </c>
      <c r="C18" s="244"/>
      <c r="G18" s="244"/>
      <c r="K18" s="244"/>
      <c r="O18" s="244"/>
      <c r="S18" s="244"/>
      <c r="W18" s="244"/>
      <c r="AA18" s="244"/>
      <c r="AE18" s="244"/>
      <c r="AI18" s="244"/>
      <c r="AM18" s="244"/>
      <c r="AQ18" s="244"/>
      <c r="AU18" s="244"/>
    </row>
    <row r="19" spans="1:48" x14ac:dyDescent="0.25">
      <c r="B19" s="11">
        <v>2022</v>
      </c>
      <c r="C19" s="202">
        <f>AVERAGE(C25:C36)</f>
        <v>46183.419338777487</v>
      </c>
      <c r="D19" s="103"/>
      <c r="F19" s="11">
        <v>2022</v>
      </c>
      <c r="G19" s="202">
        <f>AVERAGE(G25:G36)</f>
        <v>4719.9748966058924</v>
      </c>
      <c r="H19" s="103"/>
      <c r="J19" s="11">
        <v>2022</v>
      </c>
      <c r="K19" s="202">
        <f>AVERAGE(K25:K36)</f>
        <v>420.11666666666662</v>
      </c>
      <c r="L19" s="103"/>
      <c r="N19" s="11">
        <v>2022</v>
      </c>
      <c r="O19" s="202">
        <f>AVERAGE(O25:O36)</f>
        <v>15</v>
      </c>
      <c r="P19" s="103"/>
      <c r="R19" s="11">
        <v>2022</v>
      </c>
      <c r="S19" s="202">
        <f>AVERAGE(S25:S36)</f>
        <v>13210</v>
      </c>
      <c r="T19" s="103"/>
      <c r="V19" s="11">
        <v>2022</v>
      </c>
      <c r="W19" s="202">
        <f>AVERAGE(W25:W36)</f>
        <v>118</v>
      </c>
      <c r="X19" s="103"/>
      <c r="Z19" s="11">
        <v>2022</v>
      </c>
      <c r="AA19" s="202">
        <f>AVERAGE(AA25:AA36)</f>
        <v>402</v>
      </c>
      <c r="AB19" s="103"/>
      <c r="AD19" s="11">
        <v>2022</v>
      </c>
      <c r="AE19" s="202">
        <f>AVERAGE(AE25:AE36)</f>
        <v>4790.7304850743858</v>
      </c>
      <c r="AF19" s="103"/>
      <c r="AH19" s="11">
        <v>2022</v>
      </c>
      <c r="AI19" s="202">
        <f>AVERAGE(AI25:AI36)</f>
        <v>732.44619633038644</v>
      </c>
      <c r="AJ19" s="103"/>
      <c r="AL19" s="11">
        <v>2022</v>
      </c>
      <c r="AM19" s="202">
        <f>AVERAGE(AM25:AM36)</f>
        <v>59.672584304891984</v>
      </c>
      <c r="AN19" s="103"/>
      <c r="AP19" s="11">
        <v>2022</v>
      </c>
      <c r="AQ19" s="202">
        <f>AVERAGE(AQ25:AQ36)</f>
        <v>428</v>
      </c>
      <c r="AR19" s="103"/>
      <c r="AT19" s="11">
        <v>2022</v>
      </c>
      <c r="AU19" s="202">
        <f>AVERAGE(AU25:AU36)</f>
        <v>36</v>
      </c>
      <c r="AV19" s="103"/>
    </row>
    <row r="20" spans="1:48" x14ac:dyDescent="0.25">
      <c r="B20" s="11">
        <v>2023</v>
      </c>
      <c r="C20" s="202">
        <f>AVERAGE(C37:C48)</f>
        <v>46315.230950757017</v>
      </c>
      <c r="D20" s="103">
        <f>C20/C19</f>
        <v>1.0028540894950335</v>
      </c>
      <c r="F20" s="11">
        <v>2023</v>
      </c>
      <c r="G20" s="202">
        <f>AVERAGE(G37:G48)</f>
        <v>4739.0205588133058</v>
      </c>
      <c r="H20" s="103">
        <f>G20/G19</f>
        <v>1.0040351193861452</v>
      </c>
      <c r="J20" s="11">
        <v>2023</v>
      </c>
      <c r="K20" s="202">
        <f>AVERAGE(K37:K48)</f>
        <v>411.80201640643946</v>
      </c>
      <c r="L20" s="103">
        <f>K20/K19</f>
        <v>0.98020871124633513</v>
      </c>
      <c r="N20" s="11">
        <v>2023</v>
      </c>
      <c r="O20" s="202">
        <f>AVERAGE(O37:O48)</f>
        <v>15</v>
      </c>
      <c r="P20" s="103">
        <f>O20/O14</f>
        <v>1</v>
      </c>
      <c r="R20" s="11">
        <v>2023</v>
      </c>
      <c r="S20" s="202">
        <f>AVERAGE(S37:S48)</f>
        <v>13218.870932104008</v>
      </c>
      <c r="T20" s="103">
        <f>S20/S19</f>
        <v>1.0006715315748682</v>
      </c>
      <c r="V20" s="11">
        <v>2023</v>
      </c>
      <c r="W20" s="202">
        <f>AVERAGE(W37:W48)</f>
        <v>115.42521894324337</v>
      </c>
      <c r="X20" s="103">
        <f>W20/W19</f>
        <v>0.97817982155290983</v>
      </c>
      <c r="Z20" s="11">
        <v>2023</v>
      </c>
      <c r="AA20" s="202">
        <f>AVERAGE(AA37:AA48)</f>
        <v>398.7394187603536</v>
      </c>
      <c r="AB20" s="103">
        <f>AA20/AA19</f>
        <v>0.9918891013939144</v>
      </c>
      <c r="AD20" s="11">
        <v>2023</v>
      </c>
      <c r="AE20" s="202">
        <f>AVERAGE(AE37:AE48)</f>
        <v>4799.16347349851</v>
      </c>
      <c r="AF20" s="103">
        <f>AE20/AE19</f>
        <v>1.0017602719356469</v>
      </c>
      <c r="AH20" s="11">
        <v>2023</v>
      </c>
      <c r="AI20" s="202">
        <f>AVERAGE(AI37:AI48)</f>
        <v>730.68862741899375</v>
      </c>
      <c r="AJ20" s="103">
        <f>AI20/AI19</f>
        <v>0.99760041226209073</v>
      </c>
      <c r="AL20" s="11">
        <v>2023</v>
      </c>
      <c r="AM20" s="202">
        <f>AVERAGE(AM37:AM48)</f>
        <v>60.012863333910268</v>
      </c>
      <c r="AN20" s="103">
        <f>AM20/AM19</f>
        <v>1.0057024349285706</v>
      </c>
      <c r="AP20" s="11">
        <v>2023</v>
      </c>
      <c r="AQ20" s="202">
        <f>AVERAGE(AQ37:AQ48)</f>
        <v>428</v>
      </c>
      <c r="AR20" s="103">
        <f>AQ20/AQ19</f>
        <v>1</v>
      </c>
      <c r="AT20" s="11">
        <v>2023</v>
      </c>
      <c r="AU20" s="202">
        <f>AVERAGE(AU37:AU48)</f>
        <v>36.349700000000006</v>
      </c>
      <c r="AV20" s="103">
        <f>AU20/AU19</f>
        <v>1.009713888888889</v>
      </c>
    </row>
    <row r="21" spans="1:48" x14ac:dyDescent="0.25">
      <c r="B21" s="11">
        <v>2024</v>
      </c>
      <c r="C21" s="202">
        <f>AVERAGE(C49:C60)</f>
        <v>46447.4</v>
      </c>
      <c r="D21" s="103">
        <f>C21/C20</f>
        <v>1.0028536843394673</v>
      </c>
      <c r="F21" s="11">
        <v>2024</v>
      </c>
      <c r="G21" s="202">
        <f>AVERAGE(G49:G60)</f>
        <v>4758.0999999999995</v>
      </c>
      <c r="H21" s="103">
        <f>G21/G20</f>
        <v>1.0040260304739999</v>
      </c>
      <c r="J21" s="11">
        <v>2024</v>
      </c>
      <c r="K21" s="202">
        <f>AVERAGE(K49:K60)</f>
        <v>403.6520000000001</v>
      </c>
      <c r="L21" s="103">
        <f>K21/K20</f>
        <v>0.98020889631002805</v>
      </c>
      <c r="N21" s="11">
        <v>2024</v>
      </c>
      <c r="O21" s="202">
        <f>AVERAGE(O49:O60)</f>
        <v>15</v>
      </c>
      <c r="P21" s="103">
        <f>O21/O20</f>
        <v>1</v>
      </c>
      <c r="R21" s="11">
        <v>2024</v>
      </c>
      <c r="S21" s="202">
        <f>AVERAGE(S49:S60)</f>
        <v>13227.747800000003</v>
      </c>
      <c r="T21" s="103">
        <f>S21/S20</f>
        <v>1.0006715299620965</v>
      </c>
      <c r="V21" s="11">
        <v>2024</v>
      </c>
      <c r="W21" s="202">
        <f>AVERAGE(W49:W60)</f>
        <v>112.90000000000003</v>
      </c>
      <c r="X21" s="103">
        <f>W21/W20</f>
        <v>0.97812246780761991</v>
      </c>
      <c r="Z21" s="11">
        <v>2024</v>
      </c>
      <c r="AA21" s="202">
        <f>AVERAGE(AA49:AA60)</f>
        <v>395.50000000000017</v>
      </c>
      <c r="AB21" s="103">
        <f>AA21/AA20</f>
        <v>0.99187585022212121</v>
      </c>
      <c r="AD21" s="11">
        <v>2024</v>
      </c>
      <c r="AE21" s="202">
        <f>AVERAGE(AE49:AE60)</f>
        <v>4807.6109999999999</v>
      </c>
      <c r="AF21" s="103">
        <f>AE21/AE20</f>
        <v>1.0017602081171308</v>
      </c>
      <c r="AH21" s="11">
        <v>2024</v>
      </c>
      <c r="AI21" s="202">
        <f>AVERAGE(AI49:AI60)</f>
        <v>728.93499999999995</v>
      </c>
      <c r="AJ21" s="103">
        <f>AI21/AI20</f>
        <v>0.99760003460682267</v>
      </c>
      <c r="AL21" s="11">
        <v>2024</v>
      </c>
      <c r="AM21" s="202">
        <f>AVERAGE(AM49:AM60)</f>
        <v>60.355000000000018</v>
      </c>
      <c r="AN21" s="103">
        <f>AM21/AM20</f>
        <v>1.0057010555251482</v>
      </c>
      <c r="AP21" s="11">
        <v>2024</v>
      </c>
      <c r="AQ21" s="202">
        <f>AVERAGE(AQ49:AQ60)</f>
        <v>428</v>
      </c>
      <c r="AR21" s="103">
        <f>AQ21/AQ20</f>
        <v>1</v>
      </c>
      <c r="AT21" s="11">
        <v>2024</v>
      </c>
      <c r="AU21" s="202">
        <f>AVERAGE(AU49:AU60)</f>
        <v>36.702830654154404</v>
      </c>
      <c r="AV21" s="103">
        <f>AU21/AU20</f>
        <v>1.0097148161925518</v>
      </c>
    </row>
    <row r="22" spans="1:48" x14ac:dyDescent="0.25">
      <c r="A22" s="11" t="s">
        <v>428</v>
      </c>
      <c r="C22" s="120" t="str">
        <f>IF(ROUND(C20,1)=ROUND(C14,1),IF(ROUND(C21,1)=ROUND(C15,1),"Match","Check"),"Check")</f>
        <v>Match</v>
      </c>
      <c r="G22" s="120" t="str">
        <f>IF(ROUND(G20,1)=ROUND(G14,1),IF(ROUND(G21,1)=ROUND(G15,1),"Match","Check"),"Check")</f>
        <v>Match</v>
      </c>
      <c r="K22" s="120" t="str">
        <f>IF(ROUND(K20,1)=ROUND(K14,1),IF(ROUND(K21,1)=ROUND(K15,1),"Match","Check"),"Check")</f>
        <v>Match</v>
      </c>
      <c r="O22" s="120" t="str">
        <f>IF(ROUND(O20,1)=ROUND(O14,1),IF(ROUND(O21,1)=ROUND(O15,1),"Match","Check"),"Check")</f>
        <v>Match</v>
      </c>
      <c r="S22" s="120" t="str">
        <f>IF(ROUND(S20,1)=ROUND(S14,1),IF(ROUND(S21,1)=ROUND(S15,1),"Match","Check"),"Check")</f>
        <v>Match</v>
      </c>
      <c r="W22" s="120" t="str">
        <f>IF(ROUND(W20,1)=ROUND(W14,1),IF(ROUND(W21,1)=ROUND(W15,1),"Match","Check"),"Check")</f>
        <v>Match</v>
      </c>
      <c r="AA22" s="120" t="str">
        <f>IF(ROUND(AA20,1)=ROUND(AA14,1),IF(ROUND(AA21,1)=ROUND(AA15,1),"Match","Check"),"Check")</f>
        <v>Match</v>
      </c>
      <c r="AE22" s="120" t="str">
        <f>IF(ROUND(AE20,1)=ROUND(AE14,1),IF(ROUND(AE21,1)=ROUND(AE15,1),"Match","Check"),"Check")</f>
        <v>Match</v>
      </c>
      <c r="AI22" s="120" t="str">
        <f>IF(ROUND(AI20,1)=ROUND(AI14,1),IF(ROUND(AI21,1)=ROUND(AI15,1),"Match","Check"),"Check")</f>
        <v>Match</v>
      </c>
      <c r="AM22" s="120" t="str">
        <f>IF(ROUND(AM20,1)=ROUND(AM14,1),IF(ROUND(AM21,1)=ROUND(AM15,1),"Match","Check"),"Check")</f>
        <v>Match</v>
      </c>
      <c r="AQ22" s="120" t="str">
        <f>IF(ROUND(AQ20,1)=ROUND(AQ14,1),IF(ROUND(AQ21,1)=ROUND(AQ15,1),"Match","Check"),"Check")</f>
        <v>Match</v>
      </c>
      <c r="AU22" s="120" t="str">
        <f>IF(ROUND(AU20,1)=ROUND(AU14,1),IF(ROUND(AU21,1)=ROUND(AU15,1),"Match","Check"),"Check")</f>
        <v>Match</v>
      </c>
    </row>
    <row r="23" spans="1:48" x14ac:dyDescent="0.25">
      <c r="C23" s="119"/>
      <c r="G23" s="119"/>
      <c r="K23" s="119"/>
      <c r="L23" s="121"/>
      <c r="O23" s="119"/>
      <c r="S23" s="119"/>
      <c r="W23" s="119"/>
      <c r="AA23" s="119"/>
      <c r="AE23" s="119"/>
      <c r="AI23" s="119"/>
      <c r="AM23" s="119"/>
      <c r="AN23" s="121"/>
      <c r="AQ23" s="119"/>
      <c r="AU23" s="119"/>
    </row>
    <row r="24" spans="1:48" x14ac:dyDescent="0.25">
      <c r="A24">
        <v>2021</v>
      </c>
      <c r="B24" t="s">
        <v>20</v>
      </c>
      <c r="F24" t="s">
        <v>20</v>
      </c>
      <c r="J24" t="s">
        <v>20</v>
      </c>
      <c r="N24" t="s">
        <v>20</v>
      </c>
      <c r="R24" t="s">
        <v>20</v>
      </c>
      <c r="S24" s="28"/>
      <c r="V24" t="s">
        <v>20</v>
      </c>
      <c r="W24" s="28"/>
      <c r="Z24" t="s">
        <v>20</v>
      </c>
      <c r="AA24" s="28"/>
      <c r="AD24" t="s">
        <v>20</v>
      </c>
      <c r="AH24" t="s">
        <v>20</v>
      </c>
      <c r="AL24" t="s">
        <v>20</v>
      </c>
      <c r="AP24" t="s">
        <v>20</v>
      </c>
      <c r="AT24" t="s">
        <v>20</v>
      </c>
      <c r="AU24" s="28"/>
    </row>
    <row r="25" spans="1:48" x14ac:dyDescent="0.25">
      <c r="A25">
        <v>2022</v>
      </c>
      <c r="B25" t="s">
        <v>27</v>
      </c>
      <c r="C25" s="28">
        <f>'Monthly Data'!F110</f>
        <v>46144.308832672876</v>
      </c>
      <c r="F25" t="s">
        <v>27</v>
      </c>
      <c r="G25" s="28">
        <f>'Monthly Data'!J110</f>
        <v>4711.5438483483267</v>
      </c>
      <c r="H25" s="14"/>
      <c r="J25" t="s">
        <v>27</v>
      </c>
      <c r="K25" s="28">
        <f>'Monthly Data'!O110</f>
        <v>419.6</v>
      </c>
      <c r="L25" s="14"/>
      <c r="N25" t="s">
        <v>27</v>
      </c>
      <c r="O25" s="28">
        <f>'Monthly Data'!T110</f>
        <v>15</v>
      </c>
      <c r="R25" t="s">
        <v>27</v>
      </c>
      <c r="S25" s="28">
        <f>'Monthly Data'!W110</f>
        <v>13210</v>
      </c>
      <c r="V25" t="s">
        <v>27</v>
      </c>
      <c r="W25" s="28">
        <f>'Monthly Data'!Z110</f>
        <v>118</v>
      </c>
      <c r="Z25" t="s">
        <v>27</v>
      </c>
      <c r="AA25" s="28">
        <f>'Monthly Data'!AB110</f>
        <v>402</v>
      </c>
      <c r="AD25" t="s">
        <v>27</v>
      </c>
      <c r="AE25" s="28">
        <f>'Monthly Data'!AF110</f>
        <v>4793.8181687883034</v>
      </c>
      <c r="AH25" t="s">
        <v>27</v>
      </c>
      <c r="AI25" s="28">
        <f>'Monthly Data'!AJ110</f>
        <v>732.94376581577012</v>
      </c>
      <c r="AJ25" s="14"/>
      <c r="AL25" t="s">
        <v>27</v>
      </c>
      <c r="AM25" s="28">
        <f>'Monthly Data'!AO110</f>
        <v>59.474586538956132</v>
      </c>
      <c r="AN25" s="14"/>
      <c r="AP25" t="s">
        <v>27</v>
      </c>
      <c r="AQ25" s="28">
        <f>'Monthly Data'!AR110</f>
        <v>428</v>
      </c>
      <c r="AT25" t="s">
        <v>27</v>
      </c>
      <c r="AU25" s="28">
        <f>'Monthly Data'!AT110</f>
        <v>36</v>
      </c>
    </row>
    <row r="26" spans="1:48" x14ac:dyDescent="0.25">
      <c r="A26">
        <f>A25</f>
        <v>2022</v>
      </c>
      <c r="B26" t="s">
        <v>26</v>
      </c>
      <c r="C26" s="28">
        <f>'Monthly Data'!F111</f>
        <v>46177.654416336438</v>
      </c>
      <c r="F26" t="s">
        <v>26</v>
      </c>
      <c r="G26" s="28">
        <f>'Monthly Data'!J111</f>
        <v>4714.2719241741634</v>
      </c>
      <c r="H26" s="14"/>
      <c r="J26" t="s">
        <v>26</v>
      </c>
      <c r="K26" s="28">
        <f>'Monthly Data'!O111</f>
        <v>420</v>
      </c>
      <c r="L26" s="14"/>
      <c r="N26" t="s">
        <v>26</v>
      </c>
      <c r="O26" s="28">
        <f>'Monthly Data'!T111</f>
        <v>15</v>
      </c>
      <c r="R26" t="s">
        <v>26</v>
      </c>
      <c r="S26" s="28">
        <f>'Monthly Data'!W111</f>
        <v>13210</v>
      </c>
      <c r="V26" t="s">
        <v>26</v>
      </c>
      <c r="W26" s="28">
        <f>'Monthly Data'!Z111</f>
        <v>118</v>
      </c>
      <c r="Z26" t="s">
        <v>26</v>
      </c>
      <c r="AA26" s="28">
        <f>'Monthly Data'!AB111</f>
        <v>402</v>
      </c>
      <c r="AD26" t="s">
        <v>26</v>
      </c>
      <c r="AE26" s="28">
        <f>'Monthly Data'!AF111</f>
        <v>4794.4090843941522</v>
      </c>
      <c r="AH26" t="s">
        <v>26</v>
      </c>
      <c r="AI26" s="28">
        <f>'Monthly Data'!AJ111</f>
        <v>732.97188290788506</v>
      </c>
      <c r="AJ26" s="14"/>
      <c r="AL26" t="s">
        <v>26</v>
      </c>
      <c r="AM26" s="28">
        <f>'Monthly Data'!AO111</f>
        <v>60.237293269478066</v>
      </c>
      <c r="AN26" s="14"/>
      <c r="AP26" t="s">
        <v>26</v>
      </c>
      <c r="AQ26" s="28">
        <f>'Monthly Data'!AR111</f>
        <v>428</v>
      </c>
      <c r="AT26" t="s">
        <v>26</v>
      </c>
      <c r="AU26" s="28">
        <f>'Monthly Data'!AT111</f>
        <v>36</v>
      </c>
    </row>
    <row r="27" spans="1:48" x14ac:dyDescent="0.25">
      <c r="A27">
        <f t="shared" ref="A27:A36" si="24">A26</f>
        <v>2022</v>
      </c>
      <c r="B27" t="s">
        <v>25</v>
      </c>
      <c r="C27" s="28">
        <f>'Monthly Data'!F112</f>
        <v>46198.827208168223</v>
      </c>
      <c r="F27" t="s">
        <v>25</v>
      </c>
      <c r="G27" s="28">
        <f>'Monthly Data'!J112</f>
        <v>4715.1359620870817</v>
      </c>
      <c r="H27" s="14"/>
      <c r="J27" t="s">
        <v>25</v>
      </c>
      <c r="K27" s="28">
        <f>'Monthly Data'!O112</f>
        <v>419.8</v>
      </c>
      <c r="L27" s="14"/>
      <c r="N27" t="s">
        <v>25</v>
      </c>
      <c r="O27" s="28">
        <f>'Monthly Data'!T112</f>
        <v>15</v>
      </c>
      <c r="R27" t="s">
        <v>25</v>
      </c>
      <c r="S27" s="28">
        <f>'Monthly Data'!W112</f>
        <v>13210</v>
      </c>
      <c r="V27" t="s">
        <v>25</v>
      </c>
      <c r="W27" s="28">
        <f>'Monthly Data'!Z112</f>
        <v>118</v>
      </c>
      <c r="Z27" t="s">
        <v>25</v>
      </c>
      <c r="AA27" s="28">
        <f>'Monthly Data'!AB112</f>
        <v>402</v>
      </c>
      <c r="AD27" t="s">
        <v>25</v>
      </c>
      <c r="AE27" s="28">
        <f>'Monthly Data'!AF112</f>
        <v>4794.7045421970761</v>
      </c>
      <c r="AH27" t="s">
        <v>25</v>
      </c>
      <c r="AI27" s="28">
        <f>'Monthly Data'!AJ112</f>
        <v>732.98594145394259</v>
      </c>
      <c r="AJ27" s="14"/>
      <c r="AL27" t="s">
        <v>25</v>
      </c>
      <c r="AM27" s="28">
        <f>'Monthly Data'!AO112</f>
        <v>60.618646634739036</v>
      </c>
      <c r="AN27" s="14"/>
      <c r="AP27" t="s">
        <v>25</v>
      </c>
      <c r="AQ27" s="28">
        <f>'Monthly Data'!AR112</f>
        <v>428</v>
      </c>
      <c r="AT27" t="s">
        <v>25</v>
      </c>
      <c r="AU27" s="28">
        <f>'Monthly Data'!AT112</f>
        <v>36</v>
      </c>
    </row>
    <row r="28" spans="1:48" x14ac:dyDescent="0.25">
      <c r="A28">
        <f t="shared" si="24"/>
        <v>2022</v>
      </c>
      <c r="B28" t="s">
        <v>24</v>
      </c>
      <c r="C28" s="28">
        <f>'Monthly Data'!F113</f>
        <v>46209.913604084111</v>
      </c>
      <c r="F28" t="s">
        <v>24</v>
      </c>
      <c r="G28" s="28">
        <f>'Monthly Data'!J113</f>
        <v>4716.5679810435413</v>
      </c>
      <c r="H28" s="14"/>
      <c r="J28" t="s">
        <v>24</v>
      </c>
      <c r="K28" s="28">
        <f>'Monthly Data'!O113</f>
        <v>420</v>
      </c>
      <c r="L28" s="14"/>
      <c r="N28" t="s">
        <v>24</v>
      </c>
      <c r="O28" s="28">
        <f>'Monthly Data'!T113</f>
        <v>15</v>
      </c>
      <c r="R28" t="s">
        <v>24</v>
      </c>
      <c r="S28" s="28">
        <f>'Monthly Data'!W113</f>
        <v>13210</v>
      </c>
      <c r="V28" t="s">
        <v>24</v>
      </c>
      <c r="W28" s="28">
        <f>'Monthly Data'!Z113</f>
        <v>118</v>
      </c>
      <c r="Z28" t="s">
        <v>24</v>
      </c>
      <c r="AA28" s="28">
        <f>'Monthly Data'!AB113</f>
        <v>402</v>
      </c>
      <c r="AD28" t="s">
        <v>24</v>
      </c>
      <c r="AE28" s="28">
        <f>'Monthly Data'!AF113</f>
        <v>4795.852271098538</v>
      </c>
      <c r="AH28" t="s">
        <v>24</v>
      </c>
      <c r="AI28" s="28">
        <f>'Monthly Data'!AJ113</f>
        <v>732.49297072697129</v>
      </c>
      <c r="AJ28" s="14"/>
      <c r="AL28" t="s">
        <v>24</v>
      </c>
      <c r="AM28" s="28">
        <f>'Monthly Data'!AO113</f>
        <v>60.809323317369518</v>
      </c>
      <c r="AN28" s="14"/>
      <c r="AP28" t="s">
        <v>24</v>
      </c>
      <c r="AQ28" s="28">
        <f>'Monthly Data'!AR113</f>
        <v>428</v>
      </c>
      <c r="AT28" t="s">
        <v>24</v>
      </c>
      <c r="AU28" s="28">
        <f>'Monthly Data'!AT113</f>
        <v>36</v>
      </c>
    </row>
    <row r="29" spans="1:48" x14ac:dyDescent="0.25">
      <c r="A29">
        <f t="shared" si="24"/>
        <v>2022</v>
      </c>
      <c r="B29" t="s">
        <v>13</v>
      </c>
      <c r="C29" s="28">
        <f>'Monthly Data'!F114</f>
        <v>46194.956802042056</v>
      </c>
      <c r="F29" t="s">
        <v>13</v>
      </c>
      <c r="G29" s="28">
        <f>'Monthly Data'!J114</f>
        <v>4720.7839905217706</v>
      </c>
      <c r="H29" s="14"/>
      <c r="J29" t="s">
        <v>13</v>
      </c>
      <c r="K29" s="28">
        <f>'Monthly Data'!O114</f>
        <v>423</v>
      </c>
      <c r="L29" s="14"/>
      <c r="N29" t="s">
        <v>13</v>
      </c>
      <c r="O29" s="28">
        <f>'Monthly Data'!T114</f>
        <v>15</v>
      </c>
      <c r="R29" t="s">
        <v>13</v>
      </c>
      <c r="S29" s="28">
        <f>'Monthly Data'!W114</f>
        <v>13210</v>
      </c>
      <c r="V29" t="s">
        <v>13</v>
      </c>
      <c r="W29" s="28">
        <f>'Monthly Data'!Z114</f>
        <v>118</v>
      </c>
      <c r="Z29" t="s">
        <v>13</v>
      </c>
      <c r="AA29" s="28">
        <f>'Monthly Data'!AB114</f>
        <v>402</v>
      </c>
      <c r="AD29" t="s">
        <v>13</v>
      </c>
      <c r="AE29" s="28">
        <f>'Monthly Data'!AF114</f>
        <v>4795.426135549269</v>
      </c>
      <c r="AH29" t="s">
        <v>13</v>
      </c>
      <c r="AI29" s="28">
        <f>'Monthly Data'!AJ114</f>
        <v>732.24648536348559</v>
      </c>
      <c r="AJ29" s="14"/>
      <c r="AL29" t="s">
        <v>13</v>
      </c>
      <c r="AM29" s="28">
        <f>'Monthly Data'!AO114</f>
        <v>59.404661658684759</v>
      </c>
      <c r="AN29" s="14"/>
      <c r="AP29" t="s">
        <v>13</v>
      </c>
      <c r="AQ29" s="28">
        <f>'Monthly Data'!AR114</f>
        <v>428</v>
      </c>
      <c r="AT29" t="s">
        <v>13</v>
      </c>
      <c r="AU29" s="28">
        <f>'Monthly Data'!AT114</f>
        <v>36</v>
      </c>
    </row>
    <row r="30" spans="1:48" x14ac:dyDescent="0.25">
      <c r="A30">
        <f t="shared" si="24"/>
        <v>2022</v>
      </c>
      <c r="B30" t="s">
        <v>37</v>
      </c>
      <c r="C30" s="28">
        <f>'Monthly Data'!F115</f>
        <v>46169.478401021028</v>
      </c>
      <c r="F30" t="s">
        <v>37</v>
      </c>
      <c r="G30" s="28">
        <f>'Monthly Data'!J115</f>
        <v>4721.8919952608849</v>
      </c>
      <c r="H30" s="14"/>
      <c r="J30" t="s">
        <v>37</v>
      </c>
      <c r="K30" s="28">
        <f>'Monthly Data'!O115</f>
        <v>422.6</v>
      </c>
      <c r="L30" s="14"/>
      <c r="N30" t="s">
        <v>37</v>
      </c>
      <c r="O30" s="28">
        <f>'Monthly Data'!T115</f>
        <v>15</v>
      </c>
      <c r="R30" t="s">
        <v>37</v>
      </c>
      <c r="S30" s="28">
        <f>'Monthly Data'!W115</f>
        <v>13210</v>
      </c>
      <c r="V30" t="s">
        <v>37</v>
      </c>
      <c r="W30" s="28">
        <f>'Monthly Data'!Z115</f>
        <v>118</v>
      </c>
      <c r="Z30" t="s">
        <v>37</v>
      </c>
      <c r="AA30" s="28">
        <f>'Monthly Data'!AB115</f>
        <v>402</v>
      </c>
      <c r="AD30" t="s">
        <v>37</v>
      </c>
      <c r="AE30" s="28">
        <f>'Monthly Data'!AF115</f>
        <v>4789.7130677746345</v>
      </c>
      <c r="AH30" t="s">
        <v>37</v>
      </c>
      <c r="AI30" s="28">
        <f>'Monthly Data'!AJ115</f>
        <v>732.12324268174279</v>
      </c>
      <c r="AJ30" s="14"/>
      <c r="AL30" t="s">
        <v>37</v>
      </c>
      <c r="AM30" s="28">
        <f>'Monthly Data'!AO115</f>
        <v>59.20233082934238</v>
      </c>
      <c r="AN30" s="14"/>
      <c r="AP30" t="s">
        <v>37</v>
      </c>
      <c r="AQ30" s="28">
        <f>'Monthly Data'!AR115</f>
        <v>428</v>
      </c>
      <c r="AT30" t="s">
        <v>37</v>
      </c>
      <c r="AU30" s="28">
        <f>'Monthly Data'!AT115</f>
        <v>36</v>
      </c>
    </row>
    <row r="31" spans="1:48" x14ac:dyDescent="0.25">
      <c r="A31">
        <f t="shared" si="24"/>
        <v>2022</v>
      </c>
      <c r="B31" t="s">
        <v>38</v>
      </c>
      <c r="C31" s="28">
        <f>'Monthly Data'!F116</f>
        <v>46161.739200510514</v>
      </c>
      <c r="F31" t="s">
        <v>38</v>
      </c>
      <c r="G31" s="28">
        <f>'Monthly Data'!J116</f>
        <v>4723.4459976304424</v>
      </c>
      <c r="H31" s="14"/>
      <c r="J31" t="s">
        <v>38</v>
      </c>
      <c r="K31" s="28">
        <f>'Monthly Data'!O116</f>
        <v>421.4</v>
      </c>
      <c r="L31" s="14"/>
      <c r="N31" t="s">
        <v>38</v>
      </c>
      <c r="O31" s="28">
        <f>'Monthly Data'!T116</f>
        <v>15</v>
      </c>
      <c r="R31" t="s">
        <v>38</v>
      </c>
      <c r="S31" s="28">
        <f>'Monthly Data'!W116</f>
        <v>13210</v>
      </c>
      <c r="V31" t="s">
        <v>38</v>
      </c>
      <c r="W31" s="28">
        <f>'Monthly Data'!Z116</f>
        <v>118</v>
      </c>
      <c r="Z31" t="s">
        <v>38</v>
      </c>
      <c r="AA31" s="28">
        <f>'Monthly Data'!AB116</f>
        <v>402</v>
      </c>
      <c r="AD31" t="s">
        <v>38</v>
      </c>
      <c r="AE31" s="28">
        <f>'Monthly Data'!AF116</f>
        <v>4788.8565338873177</v>
      </c>
      <c r="AH31" t="s">
        <v>38</v>
      </c>
      <c r="AI31" s="28">
        <f>'Monthly Data'!AJ116</f>
        <v>731.0616213408714</v>
      </c>
      <c r="AJ31" s="14"/>
      <c r="AL31" t="s">
        <v>38</v>
      </c>
      <c r="AM31" s="28">
        <f>'Monthly Data'!AO116</f>
        <v>59.101165414671186</v>
      </c>
      <c r="AN31" s="14"/>
      <c r="AP31" t="s">
        <v>38</v>
      </c>
      <c r="AQ31" s="28">
        <f>'Monthly Data'!AR116</f>
        <v>428</v>
      </c>
      <c r="AT31" t="s">
        <v>38</v>
      </c>
      <c r="AU31" s="28">
        <f>'Monthly Data'!AT116</f>
        <v>36</v>
      </c>
    </row>
    <row r="32" spans="1:48" x14ac:dyDescent="0.25">
      <c r="A32">
        <f t="shared" si="24"/>
        <v>2022</v>
      </c>
      <c r="B32" t="s">
        <v>39</v>
      </c>
      <c r="C32" s="28">
        <f>'Monthly Data'!F117</f>
        <v>46148.369600255261</v>
      </c>
      <c r="F32" t="s">
        <v>39</v>
      </c>
      <c r="G32" s="28">
        <f>'Monthly Data'!J117</f>
        <v>4723.2229988152212</v>
      </c>
      <c r="H32" s="14"/>
      <c r="J32" t="s">
        <v>39</v>
      </c>
      <c r="K32" s="28">
        <f>'Monthly Data'!O117</f>
        <v>421.2</v>
      </c>
      <c r="L32" s="14"/>
      <c r="N32" t="s">
        <v>39</v>
      </c>
      <c r="O32" s="28">
        <f>'Monthly Data'!T117</f>
        <v>15</v>
      </c>
      <c r="R32" t="s">
        <v>39</v>
      </c>
      <c r="S32" s="28">
        <f>'Monthly Data'!W117</f>
        <v>13210</v>
      </c>
      <c r="V32" t="s">
        <v>39</v>
      </c>
      <c r="W32" s="28">
        <f>'Monthly Data'!Z117</f>
        <v>118</v>
      </c>
      <c r="Z32" t="s">
        <v>39</v>
      </c>
      <c r="AA32" s="28">
        <f>'Monthly Data'!AB117</f>
        <v>402</v>
      </c>
      <c r="AD32" t="s">
        <v>39</v>
      </c>
      <c r="AE32" s="28">
        <f>'Monthly Data'!AF117</f>
        <v>4786.9282669436589</v>
      </c>
      <c r="AH32" t="s">
        <v>39</v>
      </c>
      <c r="AI32" s="28">
        <f>'Monthly Data'!AJ117</f>
        <v>730.5308106704357</v>
      </c>
      <c r="AJ32" s="14"/>
      <c r="AL32" t="s">
        <v>39</v>
      </c>
      <c r="AM32" s="28">
        <f>'Monthly Data'!AO117</f>
        <v>59.050582707335593</v>
      </c>
      <c r="AN32" s="14"/>
      <c r="AP32" t="s">
        <v>39</v>
      </c>
      <c r="AQ32" s="28">
        <f>'Monthly Data'!AR117</f>
        <v>428</v>
      </c>
      <c r="AT32" t="s">
        <v>39</v>
      </c>
      <c r="AU32" s="28">
        <f>'Monthly Data'!AT117</f>
        <v>36</v>
      </c>
    </row>
    <row r="33" spans="1:48" x14ac:dyDescent="0.25">
      <c r="A33">
        <f t="shared" si="24"/>
        <v>2022</v>
      </c>
      <c r="B33" t="s">
        <v>149</v>
      </c>
      <c r="C33" s="28">
        <f>'Monthly Data'!F118</f>
        <v>46156.68480012763</v>
      </c>
      <c r="F33" t="s">
        <v>149</v>
      </c>
      <c r="G33" s="28">
        <f>'Monthly Data'!J118</f>
        <v>4722.1114994076106</v>
      </c>
      <c r="H33" s="14"/>
      <c r="J33" t="s">
        <v>149</v>
      </c>
      <c r="K33" s="28">
        <f>'Monthly Data'!O118</f>
        <v>420.8</v>
      </c>
      <c r="L33" s="14"/>
      <c r="N33" t="s">
        <v>149</v>
      </c>
      <c r="O33" s="28">
        <f>'Monthly Data'!T118</f>
        <v>15</v>
      </c>
      <c r="R33" t="s">
        <v>149</v>
      </c>
      <c r="S33" s="28">
        <f>'Monthly Data'!W118</f>
        <v>13210</v>
      </c>
      <c r="V33" t="s">
        <v>149</v>
      </c>
      <c r="W33" s="28">
        <f>'Monthly Data'!Z118</f>
        <v>118</v>
      </c>
      <c r="Z33" t="s">
        <v>149</v>
      </c>
      <c r="AA33" s="28">
        <f>'Monthly Data'!AB118</f>
        <v>402</v>
      </c>
      <c r="AD33" t="s">
        <v>149</v>
      </c>
      <c r="AE33" s="28">
        <f>'Monthly Data'!AF118</f>
        <v>4782.964133471829</v>
      </c>
      <c r="AH33" t="s">
        <v>149</v>
      </c>
      <c r="AI33" s="28">
        <f>'Monthly Data'!AJ118</f>
        <v>729.26540533521779</v>
      </c>
      <c r="AJ33" s="14"/>
      <c r="AL33" t="s">
        <v>149</v>
      </c>
      <c r="AM33" s="28">
        <f>'Monthly Data'!AO118</f>
        <v>59.025291353667797</v>
      </c>
      <c r="AN33" s="14"/>
      <c r="AP33" t="s">
        <v>149</v>
      </c>
      <c r="AQ33" s="28">
        <f>'Monthly Data'!AR118</f>
        <v>428</v>
      </c>
      <c r="AT33" t="s">
        <v>149</v>
      </c>
      <c r="AU33" s="28">
        <f>'Monthly Data'!AT118</f>
        <v>36</v>
      </c>
    </row>
    <row r="34" spans="1:48" x14ac:dyDescent="0.25">
      <c r="A34">
        <f t="shared" si="24"/>
        <v>2022</v>
      </c>
      <c r="B34" t="s">
        <v>22</v>
      </c>
      <c r="C34" s="28">
        <f>'Monthly Data'!F119</f>
        <v>46180.342400063819</v>
      </c>
      <c r="F34" t="s">
        <v>22</v>
      </c>
      <c r="G34" s="28">
        <f>'Monthly Data'!J119</f>
        <v>4720.5557497038053</v>
      </c>
      <c r="H34" s="14"/>
      <c r="J34" t="s">
        <v>22</v>
      </c>
      <c r="K34" s="28">
        <f>'Monthly Data'!O119</f>
        <v>416.8</v>
      </c>
      <c r="L34" s="14"/>
      <c r="N34" t="s">
        <v>22</v>
      </c>
      <c r="O34" s="28">
        <f>'Monthly Data'!T119</f>
        <v>15</v>
      </c>
      <c r="R34" t="s">
        <v>22</v>
      </c>
      <c r="S34" s="28">
        <f>'Monthly Data'!W119</f>
        <v>13210</v>
      </c>
      <c r="V34" t="s">
        <v>22</v>
      </c>
      <c r="W34" s="28">
        <f>'Monthly Data'!Z119</f>
        <v>118</v>
      </c>
      <c r="Z34" t="s">
        <v>22</v>
      </c>
      <c r="AA34" s="28">
        <f>'Monthly Data'!AB119</f>
        <v>402</v>
      </c>
      <c r="AD34" t="s">
        <v>22</v>
      </c>
      <c r="AE34" s="28">
        <f>'Monthly Data'!AF119</f>
        <v>4784.4820667359145</v>
      </c>
      <c r="AH34" t="s">
        <v>22</v>
      </c>
      <c r="AI34" s="28">
        <f>'Monthly Data'!AJ119</f>
        <v>731.1327026676089</v>
      </c>
      <c r="AJ34" s="14"/>
      <c r="AL34" t="s">
        <v>22</v>
      </c>
      <c r="AM34" s="28">
        <f>'Monthly Data'!AO119</f>
        <v>59.512645676833898</v>
      </c>
      <c r="AN34" s="14"/>
      <c r="AP34" t="s">
        <v>22</v>
      </c>
      <c r="AQ34" s="28">
        <f>'Monthly Data'!AR119</f>
        <v>428</v>
      </c>
      <c r="AT34" t="s">
        <v>22</v>
      </c>
      <c r="AU34" s="28">
        <f>'Monthly Data'!AT119</f>
        <v>36</v>
      </c>
    </row>
    <row r="35" spans="1:48" x14ac:dyDescent="0.25">
      <c r="A35">
        <f t="shared" si="24"/>
        <v>2022</v>
      </c>
      <c r="B35" t="s">
        <v>21</v>
      </c>
      <c r="C35" s="28">
        <f>'Monthly Data'!F120</f>
        <v>46213.171200031909</v>
      </c>
      <c r="F35" t="s">
        <v>21</v>
      </c>
      <c r="G35" s="28">
        <f>'Monthly Data'!J120</f>
        <v>4721.7778748519031</v>
      </c>
      <c r="H35" s="14"/>
      <c r="J35" t="s">
        <v>21</v>
      </c>
      <c r="K35" s="28">
        <f>'Monthly Data'!O120</f>
        <v>417.2</v>
      </c>
      <c r="L35" s="14"/>
      <c r="N35" t="s">
        <v>21</v>
      </c>
      <c r="O35" s="28">
        <f>'Monthly Data'!T120</f>
        <v>15</v>
      </c>
      <c r="R35" t="s">
        <v>21</v>
      </c>
      <c r="S35" s="28">
        <f>'Monthly Data'!W120</f>
        <v>13210</v>
      </c>
      <c r="V35" t="s">
        <v>21</v>
      </c>
      <c r="W35" s="28">
        <f>'Monthly Data'!Z120</f>
        <v>118</v>
      </c>
      <c r="Z35" t="s">
        <v>21</v>
      </c>
      <c r="AA35" s="28">
        <f>'Monthly Data'!AB120</f>
        <v>402</v>
      </c>
      <c r="AD35" t="s">
        <v>21</v>
      </c>
      <c r="AE35" s="28">
        <f>'Monthly Data'!AF120</f>
        <v>4789.7410333679572</v>
      </c>
      <c r="AH35" t="s">
        <v>21</v>
      </c>
      <c r="AI35" s="28">
        <f>'Monthly Data'!AJ120</f>
        <v>735.0663513338045</v>
      </c>
      <c r="AJ35" s="14"/>
      <c r="AL35" t="s">
        <v>21</v>
      </c>
      <c r="AM35" s="28">
        <f>'Monthly Data'!AO120</f>
        <v>59.756322838416949</v>
      </c>
      <c r="AN35" s="14"/>
      <c r="AP35" t="s">
        <v>21</v>
      </c>
      <c r="AQ35" s="28">
        <f>'Monthly Data'!AR120</f>
        <v>428</v>
      </c>
      <c r="AT35" t="s">
        <v>21</v>
      </c>
      <c r="AU35" s="28">
        <f>'Monthly Data'!AT120</f>
        <v>36</v>
      </c>
    </row>
    <row r="36" spans="1:48" x14ac:dyDescent="0.25">
      <c r="A36">
        <f t="shared" si="24"/>
        <v>2022</v>
      </c>
      <c r="B36" t="s">
        <v>20</v>
      </c>
      <c r="C36" s="28">
        <f>'Monthly Data'!F121</f>
        <v>46245.585600015955</v>
      </c>
      <c r="F36" t="s">
        <v>20</v>
      </c>
      <c r="G36" s="28">
        <f>'Monthly Data'!J121</f>
        <v>4728.3889374259516</v>
      </c>
      <c r="H36" s="14"/>
      <c r="J36" t="s">
        <v>20</v>
      </c>
      <c r="K36" s="28">
        <f>'Monthly Data'!O121</f>
        <v>419</v>
      </c>
      <c r="L36" s="14"/>
      <c r="N36" t="s">
        <v>20</v>
      </c>
      <c r="O36" s="28">
        <f>'Monthly Data'!T121</f>
        <v>15</v>
      </c>
      <c r="R36" t="s">
        <v>20</v>
      </c>
      <c r="S36" s="28">
        <f>'Monthly Data'!W121</f>
        <v>13210</v>
      </c>
      <c r="V36" t="s">
        <v>20</v>
      </c>
      <c r="W36" s="28">
        <f>'Monthly Data'!Z121</f>
        <v>118</v>
      </c>
      <c r="Z36" t="s">
        <v>20</v>
      </c>
      <c r="AA36" s="28">
        <f>'Monthly Data'!AB121</f>
        <v>402</v>
      </c>
      <c r="AD36" t="s">
        <v>20</v>
      </c>
      <c r="AE36" s="28">
        <f>'Monthly Data'!AF121</f>
        <v>4791.8705166839791</v>
      </c>
      <c r="AH36" t="s">
        <v>20</v>
      </c>
      <c r="AI36" s="28">
        <f>'Monthly Data'!AJ121</f>
        <v>736.53317566690225</v>
      </c>
      <c r="AJ36" s="14"/>
      <c r="AL36" t="s">
        <v>20</v>
      </c>
      <c r="AM36" s="28">
        <f>'Monthly Data'!AO121</f>
        <v>59.878161419208475</v>
      </c>
      <c r="AN36" s="14"/>
      <c r="AP36" t="s">
        <v>20</v>
      </c>
      <c r="AQ36" s="28">
        <f>'Monthly Data'!AR121</f>
        <v>428</v>
      </c>
      <c r="AT36" t="s">
        <v>20</v>
      </c>
      <c r="AU36" s="28">
        <f>'Monthly Data'!AT121</f>
        <v>36</v>
      </c>
    </row>
    <row r="37" spans="1:48" s="11" customFormat="1" x14ac:dyDescent="0.25">
      <c r="A37" s="11">
        <f>A25+1</f>
        <v>2023</v>
      </c>
      <c r="B37" s="11" t="str">
        <f>B25</f>
        <v>Jan</v>
      </c>
      <c r="C37" s="122">
        <v>46254.763684641992</v>
      </c>
      <c r="D37" s="102">
        <f>C37/C36</f>
        <v>1.0001984640156882</v>
      </c>
      <c r="F37" s="11" t="str">
        <f>F25</f>
        <v>Jan</v>
      </c>
      <c r="G37" s="122">
        <v>4730.2982422207651</v>
      </c>
      <c r="H37" s="102">
        <f>G37/G36</f>
        <v>1.000403796054022</v>
      </c>
      <c r="J37" s="11" t="str">
        <f>J25</f>
        <v>Jan</v>
      </c>
      <c r="K37" s="122">
        <v>415.58536482261269</v>
      </c>
      <c r="L37" s="102">
        <f>K37/K36</f>
        <v>0.99185051270313296</v>
      </c>
      <c r="N37" s="11" t="str">
        <f>N25</f>
        <v>Jan</v>
      </c>
      <c r="O37" s="118">
        <v>15</v>
      </c>
      <c r="P37" s="102">
        <f>O37/O36</f>
        <v>1</v>
      </c>
      <c r="R37" s="11" t="str">
        <f>R25</f>
        <v>Jan</v>
      </c>
      <c r="S37" s="122">
        <v>13214.804112345942</v>
      </c>
      <c r="T37" s="102">
        <f>S37/S36</f>
        <v>1.0003636723956051</v>
      </c>
      <c r="V37" s="11" t="str">
        <f>V25</f>
        <v>Jan</v>
      </c>
      <c r="W37" s="122">
        <v>116.59905075692802</v>
      </c>
      <c r="X37" s="102">
        <f>W37/W36</f>
        <v>0.98812754878752562</v>
      </c>
      <c r="Z37" s="11" t="str">
        <f>Z25</f>
        <v>Jan</v>
      </c>
      <c r="AA37" s="122">
        <v>400.23190470733783</v>
      </c>
      <c r="AB37" s="102">
        <f>AA37/AA36</f>
        <v>0.99560175300332798</v>
      </c>
      <c r="AC37" s="102"/>
      <c r="AD37" s="11" t="str">
        <f>AD25</f>
        <v>Jan</v>
      </c>
      <c r="AE37" s="122">
        <v>4795.2960390575745</v>
      </c>
      <c r="AF37" s="102">
        <f>AE37/AE36</f>
        <v>1.0007148612137304</v>
      </c>
      <c r="AH37" s="11" t="str">
        <f>AH25</f>
        <v>Jan</v>
      </c>
      <c r="AI37" s="122">
        <v>731.49360787269427</v>
      </c>
      <c r="AJ37" s="102">
        <f>AI37/AI36</f>
        <v>0.99315771785888007</v>
      </c>
      <c r="AL37" s="11" t="str">
        <f>AL25</f>
        <v>Jan</v>
      </c>
      <c r="AM37" s="122">
        <v>59.856619496603003</v>
      </c>
      <c r="AN37" s="102">
        <f>AM37/AM36</f>
        <v>0.99964023740718</v>
      </c>
      <c r="AP37" s="11" t="str">
        <f>AP25</f>
        <v>Jan</v>
      </c>
      <c r="AQ37" s="122">
        <v>428</v>
      </c>
      <c r="AR37" s="102">
        <f>AQ37/AQ36</f>
        <v>1</v>
      </c>
      <c r="AT37" s="11" t="str">
        <f>AT25</f>
        <v>Jan</v>
      </c>
      <c r="AU37" s="122">
        <v>36.1888459499595</v>
      </c>
      <c r="AV37" s="102">
        <f>AV15^(1/12)</f>
        <v>1.0008059855299687</v>
      </c>
    </row>
    <row r="38" spans="1:48" s="11" customFormat="1" x14ac:dyDescent="0.25">
      <c r="A38" s="11">
        <f t="shared" ref="A38:A60" si="25">A26+1</f>
        <v>2023</v>
      </c>
      <c r="B38" s="11" t="str">
        <f t="shared" ref="B38:B60" si="26">B26</f>
        <v>Feb</v>
      </c>
      <c r="C38" s="118">
        <f>C37*D38</f>
        <v>46265.749031770516</v>
      </c>
      <c r="D38" s="102">
        <f>D15^(1/12)</f>
        <v>1.0002374965571854</v>
      </c>
      <c r="F38" s="11" t="str">
        <f t="shared" ref="F38:F60" si="27">F26</f>
        <v>Feb</v>
      </c>
      <c r="G38" s="118">
        <f>G37*H38</f>
        <v>4731.8823483203123</v>
      </c>
      <c r="H38" s="102">
        <f>H15^(1/12)</f>
        <v>1.0003348850365095</v>
      </c>
      <c r="I38" s="103"/>
      <c r="J38" s="11" t="str">
        <f t="shared" ref="J38:J60" si="28">J26</f>
        <v>Feb</v>
      </c>
      <c r="K38" s="118">
        <f>K37*L38</f>
        <v>414.89366002243304</v>
      </c>
      <c r="L38" s="102">
        <f>L15^(1/12)</f>
        <v>0.99833558912625597</v>
      </c>
      <c r="N38" s="11" t="str">
        <f t="shared" ref="N38:N60" si="29">N26</f>
        <v>Feb</v>
      </c>
      <c r="O38" s="118">
        <f t="shared" ref="O38:O46" si="30">O37*P38</f>
        <v>15</v>
      </c>
      <c r="P38" s="102">
        <v>1</v>
      </c>
      <c r="R38" s="11" t="str">
        <f t="shared" ref="R38:R60" si="31">R26</f>
        <v>Feb</v>
      </c>
      <c r="S38" s="118">
        <f>S37*T38</f>
        <v>13215.543396242072</v>
      </c>
      <c r="T38" s="102">
        <f>T15^(1/12)</f>
        <v>1.0000559436136809</v>
      </c>
      <c r="V38" s="11" t="str">
        <f t="shared" ref="V38:V60" si="32">V26</f>
        <v>Feb</v>
      </c>
      <c r="W38" s="118">
        <f>W37*X38</f>
        <v>116.38431399097291</v>
      </c>
      <c r="X38" s="102">
        <f>X15^(1/12)</f>
        <v>0.99815833178262514</v>
      </c>
      <c r="Z38" s="11" t="str">
        <f t="shared" ref="Z38:Z60" si="33">Z26</f>
        <v>Feb</v>
      </c>
      <c r="AA38" s="118">
        <f>AA37*AB38</f>
        <v>399.95992849868952</v>
      </c>
      <c r="AB38" s="102">
        <f>AB15^(1/12)</f>
        <v>0.99932045345348663</v>
      </c>
      <c r="AC38" s="102"/>
      <c r="AD38" s="11" t="str">
        <f t="shared" ref="AD38:AD60" si="34">AD26</f>
        <v>Feb</v>
      </c>
      <c r="AE38" s="118">
        <f>AE37*AF38</f>
        <v>4795.9988654749377</v>
      </c>
      <c r="AF38" s="102">
        <f>AF15^(1/12)</f>
        <v>1.0001465658035789</v>
      </c>
      <c r="AH38" s="11" t="str">
        <f t="shared" ref="AH38:AH60" si="35">AH26</f>
        <v>Feb</v>
      </c>
      <c r="AI38" s="118">
        <f>AI37*AJ38</f>
        <v>731.34715008954367</v>
      </c>
      <c r="AJ38" s="102">
        <f>AJ15^(1/12)</f>
        <v>0.99979978255233626</v>
      </c>
      <c r="AK38" s="103"/>
      <c r="AL38" s="11" t="str">
        <f t="shared" ref="AL38:AL60" si="36">AL26</f>
        <v>Feb</v>
      </c>
      <c r="AM38" s="118">
        <f>AM37*AN38</f>
        <v>59.88498261956893</v>
      </c>
      <c r="AN38" s="102">
        <f>AN15^(1/12)</f>
        <v>1.0004738510661721</v>
      </c>
      <c r="AP38" s="11" t="str">
        <f t="shared" ref="AP38:AP60" si="37">AP26</f>
        <v>Feb</v>
      </c>
      <c r="AQ38" s="118">
        <f>AQ37*AR38</f>
        <v>428</v>
      </c>
      <c r="AR38" s="102">
        <f>AR15^(1/12)</f>
        <v>1</v>
      </c>
      <c r="AT38" s="11" t="str">
        <f t="shared" ref="AT38:AT60" si="38">AT26</f>
        <v>Feb</v>
      </c>
      <c r="AU38" s="118">
        <f>AU37*AV38</f>
        <v>36.218013636141436</v>
      </c>
      <c r="AV38" s="102">
        <f>AV15^(1/12)</f>
        <v>1.0008059855299687</v>
      </c>
    </row>
    <row r="39" spans="1:48" s="11" customFormat="1" x14ac:dyDescent="0.25">
      <c r="A39" s="11">
        <f t="shared" si="25"/>
        <v>2023</v>
      </c>
      <c r="B39" s="11" t="str">
        <f t="shared" si="26"/>
        <v>Mar</v>
      </c>
      <c r="C39" s="118">
        <f t="shared" ref="C39:C60" si="39">C38*D39</f>
        <v>46276.736987881166</v>
      </c>
      <c r="D39" s="102">
        <f t="shared" ref="D39:D60" si="40">D38</f>
        <v>1.0002374965571854</v>
      </c>
      <c r="F39" s="11" t="str">
        <f t="shared" si="27"/>
        <v>Mar</v>
      </c>
      <c r="G39" s="118">
        <f t="shared" ref="G39:G60" si="41">G38*H39</f>
        <v>4733.4669849132879</v>
      </c>
      <c r="H39" s="102">
        <f t="shared" ref="H39:H60" si="42">H38</f>
        <v>1.0003348850365095</v>
      </c>
      <c r="J39" s="11" t="str">
        <f t="shared" si="28"/>
        <v>Mar</v>
      </c>
      <c r="K39" s="118">
        <f t="shared" ref="K39:K60" si="43">K38*L39</f>
        <v>414.20310650324427</v>
      </c>
      <c r="L39" s="102">
        <f t="shared" ref="L39:L60" si="44">L38</f>
        <v>0.99833558912625597</v>
      </c>
      <c r="N39" s="11" t="str">
        <f t="shared" si="29"/>
        <v>Mar</v>
      </c>
      <c r="O39" s="118">
        <f t="shared" si="30"/>
        <v>15</v>
      </c>
      <c r="P39" s="102">
        <f t="shared" ref="P39:P60" si="45">P38</f>
        <v>1</v>
      </c>
      <c r="R39" s="11" t="str">
        <f t="shared" si="31"/>
        <v>Mar</v>
      </c>
      <c r="S39" s="118">
        <f t="shared" ref="S39:S60" si="46">S38*T39</f>
        <v>13216.282721496415</v>
      </c>
      <c r="T39" s="102">
        <f t="shared" ref="T39:T60" si="47">T38</f>
        <v>1.0000559436136809</v>
      </c>
      <c r="V39" s="11" t="str">
        <f t="shared" si="32"/>
        <v>Mar</v>
      </c>
      <c r="W39" s="118">
        <f t="shared" ref="W39:W60" si="48">W38*X39</f>
        <v>116.16997269889477</v>
      </c>
      <c r="X39" s="102">
        <f t="shared" ref="X39:X60" si="49">X38</f>
        <v>0.99815833178262514</v>
      </c>
      <c r="Z39" s="11" t="str">
        <f t="shared" si="33"/>
        <v>Mar</v>
      </c>
      <c r="AA39" s="118">
        <f t="shared" ref="AA39:AA46" si="50">AA38*AB39</f>
        <v>399.68813711053451</v>
      </c>
      <c r="AB39" s="102">
        <f t="shared" ref="AB39:AB60" si="51">AB38</f>
        <v>0.99932045345348663</v>
      </c>
      <c r="AC39" s="102"/>
      <c r="AD39" s="11" t="str">
        <f t="shared" si="34"/>
        <v>Mar</v>
      </c>
      <c r="AE39" s="118">
        <f t="shared" ref="AE39:AE60" si="52">AE38*AF39</f>
        <v>4796.7017949026194</v>
      </c>
      <c r="AF39" s="102">
        <f t="shared" ref="AF39:AF60" si="53">AF38</f>
        <v>1.0001465658035789</v>
      </c>
      <c r="AH39" s="11" t="str">
        <f t="shared" si="35"/>
        <v>Mar</v>
      </c>
      <c r="AI39" s="118">
        <f t="shared" ref="AI39:AI60" si="54">AI38*AJ39</f>
        <v>731.20072162979659</v>
      </c>
      <c r="AJ39" s="102">
        <f t="shared" ref="AJ39:AJ60" si="55">AJ38</f>
        <v>0.99979978255233626</v>
      </c>
      <c r="AL39" s="11" t="str">
        <f t="shared" si="36"/>
        <v>Mar</v>
      </c>
      <c r="AM39" s="118">
        <f t="shared" ref="AM39:AM60" si="56">AM38*AN39</f>
        <v>59.913359182430916</v>
      </c>
      <c r="AN39" s="102">
        <f t="shared" ref="AN39:AN60" si="57">AN38</f>
        <v>1.0004738510661721</v>
      </c>
      <c r="AP39" s="11" t="str">
        <f t="shared" si="37"/>
        <v>Mar</v>
      </c>
      <c r="AQ39" s="118">
        <f t="shared" ref="AQ39:AQ60" si="58">AQ38*AR39</f>
        <v>428</v>
      </c>
      <c r="AR39" s="102">
        <f t="shared" ref="AR39:AR60" si="59">AR38</f>
        <v>1</v>
      </c>
      <c r="AT39" s="11" t="str">
        <f t="shared" si="38"/>
        <v>Mar</v>
      </c>
      <c r="AU39" s="118">
        <f t="shared" ref="AU39:AU52" si="60">AU38*AV39</f>
        <v>36.247204831056372</v>
      </c>
      <c r="AV39" s="102">
        <f t="shared" ref="AV39:AV60" si="61">AV38</f>
        <v>1.0008059855299687</v>
      </c>
    </row>
    <row r="40" spans="1:48" s="11" customFormat="1" x14ac:dyDescent="0.25">
      <c r="A40" s="11">
        <f t="shared" si="25"/>
        <v>2023</v>
      </c>
      <c r="B40" s="11" t="str">
        <f t="shared" si="26"/>
        <v>Apr</v>
      </c>
      <c r="C40" s="118">
        <f t="shared" si="39"/>
        <v>46287.727553593562</v>
      </c>
      <c r="D40" s="102">
        <f t="shared" si="40"/>
        <v>1.0002374965571854</v>
      </c>
      <c r="F40" s="11" t="str">
        <f t="shared" si="27"/>
        <v>Apr</v>
      </c>
      <c r="G40" s="118">
        <f t="shared" si="41"/>
        <v>4735.0521521773471</v>
      </c>
      <c r="H40" s="102">
        <f t="shared" si="42"/>
        <v>1.0003348850365095</v>
      </c>
      <c r="J40" s="11" t="str">
        <f t="shared" si="28"/>
        <v>Apr</v>
      </c>
      <c r="K40" s="118">
        <f t="shared" si="43"/>
        <v>413.51370234884172</v>
      </c>
      <c r="L40" s="102">
        <f t="shared" si="44"/>
        <v>0.99833558912625597</v>
      </c>
      <c r="N40" s="11" t="str">
        <f t="shared" si="29"/>
        <v>Apr</v>
      </c>
      <c r="O40" s="118">
        <f t="shared" si="30"/>
        <v>15</v>
      </c>
      <c r="P40" s="102">
        <f t="shared" si="45"/>
        <v>1</v>
      </c>
      <c r="R40" s="11" t="str">
        <f t="shared" si="31"/>
        <v>Apr</v>
      </c>
      <c r="S40" s="118">
        <f t="shared" si="46"/>
        <v>13217.022088111284</v>
      </c>
      <c r="T40" s="102">
        <f t="shared" si="47"/>
        <v>1.0000559436136809</v>
      </c>
      <c r="V40" s="11" t="str">
        <f t="shared" si="32"/>
        <v>Apr</v>
      </c>
      <c r="W40" s="118">
        <f t="shared" si="48"/>
        <v>115.95602615236191</v>
      </c>
      <c r="X40" s="102">
        <f t="shared" si="49"/>
        <v>0.99815833178262514</v>
      </c>
      <c r="Z40" s="11" t="str">
        <f t="shared" si="33"/>
        <v>Apr</v>
      </c>
      <c r="AA40" s="118">
        <f t="shared" si="50"/>
        <v>399.41653041727869</v>
      </c>
      <c r="AB40" s="102">
        <f t="shared" si="51"/>
        <v>0.99932045345348663</v>
      </c>
      <c r="AC40" s="102"/>
      <c r="AD40" s="11" t="str">
        <f t="shared" si="34"/>
        <v>Apr</v>
      </c>
      <c r="AE40" s="118">
        <f t="shared" si="52"/>
        <v>4797.4048273557173</v>
      </c>
      <c r="AF40" s="102">
        <f t="shared" si="53"/>
        <v>1.0001465658035789</v>
      </c>
      <c r="AH40" s="11" t="str">
        <f t="shared" si="35"/>
        <v>Apr</v>
      </c>
      <c r="AI40" s="118">
        <f t="shared" si="54"/>
        <v>731.054322487582</v>
      </c>
      <c r="AJ40" s="102">
        <f t="shared" si="55"/>
        <v>0.99979978255233626</v>
      </c>
      <c r="AL40" s="11" t="str">
        <f t="shared" si="36"/>
        <v>Apr</v>
      </c>
      <c r="AM40" s="118">
        <f t="shared" si="56"/>
        <v>59.941749191557463</v>
      </c>
      <c r="AN40" s="102">
        <f t="shared" si="57"/>
        <v>1.0004738510661721</v>
      </c>
      <c r="AP40" s="11" t="str">
        <f t="shared" si="37"/>
        <v>Apr</v>
      </c>
      <c r="AQ40" s="118">
        <f t="shared" si="58"/>
        <v>428</v>
      </c>
      <c r="AR40" s="102">
        <f t="shared" si="59"/>
        <v>1</v>
      </c>
      <c r="AT40" s="11" t="str">
        <f t="shared" si="38"/>
        <v>Apr</v>
      </c>
      <c r="AU40" s="118">
        <f t="shared" si="60"/>
        <v>36.276419553652012</v>
      </c>
      <c r="AV40" s="102">
        <f t="shared" si="61"/>
        <v>1.0008059855299687</v>
      </c>
    </row>
    <row r="41" spans="1:48" s="11" customFormat="1" x14ac:dyDescent="0.25">
      <c r="A41" s="11">
        <f t="shared" si="25"/>
        <v>2023</v>
      </c>
      <c r="B41" s="11" t="str">
        <f t="shared" si="26"/>
        <v>May</v>
      </c>
      <c r="C41" s="118">
        <f t="shared" si="39"/>
        <v>46298.720729527478</v>
      </c>
      <c r="D41" s="102">
        <f t="shared" si="40"/>
        <v>1.0002374965571854</v>
      </c>
      <c r="F41" s="11" t="str">
        <f t="shared" si="27"/>
        <v>May</v>
      </c>
      <c r="G41" s="118">
        <f t="shared" si="41"/>
        <v>4736.6378502902035</v>
      </c>
      <c r="H41" s="102">
        <f t="shared" si="42"/>
        <v>1.0003348850365095</v>
      </c>
      <c r="J41" s="11" t="str">
        <f t="shared" si="28"/>
        <v>May</v>
      </c>
      <c r="K41" s="118">
        <f t="shared" si="43"/>
        <v>412.82544564621014</v>
      </c>
      <c r="L41" s="102">
        <f t="shared" si="44"/>
        <v>0.99833558912625597</v>
      </c>
      <c r="N41" s="11" t="str">
        <f t="shared" si="29"/>
        <v>May</v>
      </c>
      <c r="O41" s="118">
        <f t="shared" si="30"/>
        <v>15</v>
      </c>
      <c r="P41" s="102">
        <f t="shared" si="45"/>
        <v>1</v>
      </c>
      <c r="R41" s="11" t="str">
        <f t="shared" si="31"/>
        <v>May</v>
      </c>
      <c r="S41" s="118">
        <f t="shared" si="46"/>
        <v>13217.761496088993</v>
      </c>
      <c r="T41" s="102">
        <f t="shared" si="47"/>
        <v>1.0000559436136809</v>
      </c>
      <c r="V41" s="11" t="str">
        <f t="shared" si="32"/>
        <v>May</v>
      </c>
      <c r="W41" s="118">
        <f t="shared" si="48"/>
        <v>115.74247362438402</v>
      </c>
      <c r="X41" s="102">
        <f t="shared" si="49"/>
        <v>0.99815833178262514</v>
      </c>
      <c r="Z41" s="11" t="str">
        <f t="shared" si="33"/>
        <v>May</v>
      </c>
      <c r="AA41" s="118">
        <f t="shared" si="50"/>
        <v>399.14510829341327</v>
      </c>
      <c r="AB41" s="102">
        <f t="shared" si="51"/>
        <v>0.99932045345348663</v>
      </c>
      <c r="AC41" s="102"/>
      <c r="AD41" s="11" t="str">
        <f t="shared" si="34"/>
        <v>May</v>
      </c>
      <c r="AE41" s="118">
        <f t="shared" si="52"/>
        <v>4798.1079628493317</v>
      </c>
      <c r="AF41" s="102">
        <f t="shared" si="53"/>
        <v>1.0001465658035789</v>
      </c>
      <c r="AH41" s="11" t="str">
        <f t="shared" si="35"/>
        <v>May</v>
      </c>
      <c r="AI41" s="118">
        <f t="shared" si="54"/>
        <v>730.90795265703002</v>
      </c>
      <c r="AJ41" s="102">
        <f t="shared" si="55"/>
        <v>0.99979978255233626</v>
      </c>
      <c r="AL41" s="11" t="str">
        <f t="shared" si="36"/>
        <v>May</v>
      </c>
      <c r="AM41" s="118">
        <f t="shared" si="56"/>
        <v>59.970152653320106</v>
      </c>
      <c r="AN41" s="102">
        <f t="shared" si="57"/>
        <v>1.0004738510661721</v>
      </c>
      <c r="AP41" s="11" t="str">
        <f t="shared" si="37"/>
        <v>May</v>
      </c>
      <c r="AQ41" s="118">
        <f t="shared" si="58"/>
        <v>428</v>
      </c>
      <c r="AR41" s="102">
        <f t="shared" si="59"/>
        <v>1</v>
      </c>
      <c r="AT41" s="11" t="str">
        <f t="shared" si="38"/>
        <v>May</v>
      </c>
      <c r="AU41" s="118">
        <f t="shared" si="60"/>
        <v>36.305657822891327</v>
      </c>
      <c r="AV41" s="102">
        <f t="shared" si="61"/>
        <v>1.0008059855299687</v>
      </c>
    </row>
    <row r="42" spans="1:48" s="11" customFormat="1" x14ac:dyDescent="0.25">
      <c r="A42" s="11">
        <f t="shared" si="25"/>
        <v>2023</v>
      </c>
      <c r="B42" s="11" t="str">
        <f t="shared" si="26"/>
        <v>Jun</v>
      </c>
      <c r="C42" s="118">
        <f t="shared" si="39"/>
        <v>46309.716516302833</v>
      </c>
      <c r="D42" s="102">
        <f t="shared" si="40"/>
        <v>1.0002374965571854</v>
      </c>
      <c r="F42" s="11" t="str">
        <f t="shared" si="27"/>
        <v>Jun</v>
      </c>
      <c r="G42" s="118">
        <f t="shared" si="41"/>
        <v>4738.2240794296304</v>
      </c>
      <c r="H42" s="102">
        <f t="shared" si="42"/>
        <v>1.0003348850365095</v>
      </c>
      <c r="J42" s="11" t="str">
        <f t="shared" si="28"/>
        <v>Jun</v>
      </c>
      <c r="K42" s="118">
        <f t="shared" si="43"/>
        <v>412.13833448551839</v>
      </c>
      <c r="L42" s="102">
        <f t="shared" si="44"/>
        <v>0.99833558912625597</v>
      </c>
      <c r="N42" s="11" t="str">
        <f t="shared" si="29"/>
        <v>Jun</v>
      </c>
      <c r="O42" s="118">
        <f t="shared" si="30"/>
        <v>15</v>
      </c>
      <c r="P42" s="102">
        <f t="shared" si="45"/>
        <v>1</v>
      </c>
      <c r="R42" s="11" t="str">
        <f t="shared" si="31"/>
        <v>Jun</v>
      </c>
      <c r="S42" s="118">
        <f t="shared" si="46"/>
        <v>13218.500945431857</v>
      </c>
      <c r="T42" s="102">
        <f t="shared" si="47"/>
        <v>1.0000559436136809</v>
      </c>
      <c r="V42" s="11" t="str">
        <f t="shared" si="32"/>
        <v>Jun</v>
      </c>
      <c r="W42" s="118">
        <f t="shared" si="48"/>
        <v>115.52931438930965</v>
      </c>
      <c r="X42" s="102">
        <f t="shared" si="49"/>
        <v>0.99815833178262514</v>
      </c>
      <c r="Z42" s="11" t="str">
        <f t="shared" si="33"/>
        <v>Jun</v>
      </c>
      <c r="AA42" s="118">
        <f t="shared" si="50"/>
        <v>398.87387061351478</v>
      </c>
      <c r="AB42" s="102">
        <f t="shared" si="51"/>
        <v>0.99932045345348663</v>
      </c>
      <c r="AC42" s="102"/>
      <c r="AD42" s="11" t="str">
        <f t="shared" si="34"/>
        <v>Jun</v>
      </c>
      <c r="AE42" s="118">
        <f t="shared" si="52"/>
        <v>4798.8112013985647</v>
      </c>
      <c r="AF42" s="102">
        <f t="shared" si="53"/>
        <v>1.0001465658035789</v>
      </c>
      <c r="AH42" s="11" t="str">
        <f t="shared" si="35"/>
        <v>Jun</v>
      </c>
      <c r="AI42" s="118">
        <f t="shared" si="54"/>
        <v>730.76161213227192</v>
      </c>
      <c r="AJ42" s="102">
        <f t="shared" si="55"/>
        <v>0.99979978255233626</v>
      </c>
      <c r="AL42" s="11" t="str">
        <f t="shared" si="36"/>
        <v>Jun</v>
      </c>
      <c r="AM42" s="118">
        <f t="shared" si="56"/>
        <v>59.998569574093388</v>
      </c>
      <c r="AN42" s="102">
        <f t="shared" si="57"/>
        <v>1.0004738510661721</v>
      </c>
      <c r="AP42" s="11" t="str">
        <f t="shared" si="37"/>
        <v>Jun</v>
      </c>
      <c r="AQ42" s="118">
        <f t="shared" si="58"/>
        <v>428</v>
      </c>
      <c r="AR42" s="102">
        <f t="shared" si="59"/>
        <v>1</v>
      </c>
      <c r="AT42" s="11" t="str">
        <f t="shared" si="38"/>
        <v>Jun</v>
      </c>
      <c r="AU42" s="118">
        <f t="shared" si="60"/>
        <v>36.334919657752572</v>
      </c>
      <c r="AV42" s="102">
        <f t="shared" si="61"/>
        <v>1.0008059855299687</v>
      </c>
    </row>
    <row r="43" spans="1:48" s="11" customFormat="1" x14ac:dyDescent="0.25">
      <c r="A43" s="11">
        <f t="shared" si="25"/>
        <v>2023</v>
      </c>
      <c r="B43" s="11" t="str">
        <f t="shared" si="26"/>
        <v>Jul</v>
      </c>
      <c r="C43" s="118">
        <f t="shared" si="39"/>
        <v>46320.714914539691</v>
      </c>
      <c r="D43" s="102">
        <f t="shared" si="40"/>
        <v>1.0002374965571854</v>
      </c>
      <c r="F43" s="11" t="str">
        <f t="shared" si="27"/>
        <v>Jul</v>
      </c>
      <c r="G43" s="118">
        <f t="shared" si="41"/>
        <v>4739.8108397734604</v>
      </c>
      <c r="H43" s="102">
        <f t="shared" si="42"/>
        <v>1.0003348850365095</v>
      </c>
      <c r="J43" s="11" t="str">
        <f t="shared" si="28"/>
        <v>Jul</v>
      </c>
      <c r="K43" s="118">
        <f t="shared" si="43"/>
        <v>411.45236696011392</v>
      </c>
      <c r="L43" s="102">
        <f t="shared" si="44"/>
        <v>0.99833558912625597</v>
      </c>
      <c r="N43" s="11" t="str">
        <f t="shared" si="29"/>
        <v>Jul</v>
      </c>
      <c r="O43" s="118">
        <f t="shared" si="30"/>
        <v>15</v>
      </c>
      <c r="P43" s="102">
        <f t="shared" si="45"/>
        <v>1</v>
      </c>
      <c r="R43" s="11" t="str">
        <f t="shared" si="31"/>
        <v>Jul</v>
      </c>
      <c r="S43" s="118">
        <f t="shared" si="46"/>
        <v>13219.240436142189</v>
      </c>
      <c r="T43" s="102">
        <f t="shared" si="47"/>
        <v>1.0000559436136809</v>
      </c>
      <c r="V43" s="11" t="str">
        <f t="shared" si="32"/>
        <v>Jul</v>
      </c>
      <c r="W43" s="118">
        <f t="shared" si="48"/>
        <v>115.31654772282374</v>
      </c>
      <c r="X43" s="102">
        <f t="shared" si="49"/>
        <v>0.99815833178262514</v>
      </c>
      <c r="Z43" s="11" t="str">
        <f t="shared" si="33"/>
        <v>Jul</v>
      </c>
      <c r="AA43" s="118">
        <f t="shared" si="50"/>
        <v>398.60281725224496</v>
      </c>
      <c r="AB43" s="102">
        <f t="shared" si="51"/>
        <v>0.99932045345348663</v>
      </c>
      <c r="AC43" s="102"/>
      <c r="AD43" s="11" t="str">
        <f t="shared" si="34"/>
        <v>Jul</v>
      </c>
      <c r="AE43" s="118">
        <f t="shared" si="52"/>
        <v>4799.5145430185212</v>
      </c>
      <c r="AF43" s="102">
        <f t="shared" si="53"/>
        <v>1.0001465658035789</v>
      </c>
      <c r="AH43" s="11" t="str">
        <f t="shared" si="35"/>
        <v>Jul</v>
      </c>
      <c r="AI43" s="118">
        <f t="shared" si="54"/>
        <v>730.6153009074402</v>
      </c>
      <c r="AJ43" s="102">
        <f t="shared" si="55"/>
        <v>0.99979978255233626</v>
      </c>
      <c r="AL43" s="11" t="str">
        <f t="shared" si="36"/>
        <v>Jul</v>
      </c>
      <c r="AM43" s="118">
        <f t="shared" si="56"/>
        <v>60.026999960254876</v>
      </c>
      <c r="AN43" s="102">
        <f t="shared" si="57"/>
        <v>1.0004738510661721</v>
      </c>
      <c r="AP43" s="11" t="str">
        <f t="shared" si="37"/>
        <v>Jul</v>
      </c>
      <c r="AQ43" s="118">
        <f t="shared" si="58"/>
        <v>428</v>
      </c>
      <c r="AR43" s="102">
        <f t="shared" si="59"/>
        <v>1</v>
      </c>
      <c r="AT43" s="11" t="str">
        <f t="shared" si="38"/>
        <v>Jul</v>
      </c>
      <c r="AU43" s="118">
        <f t="shared" si="60"/>
        <v>36.364205077229293</v>
      </c>
      <c r="AV43" s="102">
        <f t="shared" si="61"/>
        <v>1.0008059855299687</v>
      </c>
    </row>
    <row r="44" spans="1:48" s="11" customFormat="1" x14ac:dyDescent="0.25">
      <c r="A44" s="11">
        <f t="shared" si="25"/>
        <v>2023</v>
      </c>
      <c r="B44" s="11" t="str">
        <f t="shared" si="26"/>
        <v>Aug</v>
      </c>
      <c r="C44" s="118">
        <f t="shared" si="39"/>
        <v>46331.715924858261</v>
      </c>
      <c r="D44" s="102">
        <f t="shared" si="40"/>
        <v>1.0002374965571854</v>
      </c>
      <c r="F44" s="11" t="str">
        <f t="shared" si="27"/>
        <v>Aug</v>
      </c>
      <c r="G44" s="118">
        <f t="shared" si="41"/>
        <v>4741.3981314995863</v>
      </c>
      <c r="H44" s="102">
        <f t="shared" si="42"/>
        <v>1.0003348850365095</v>
      </c>
      <c r="J44" s="11" t="str">
        <f t="shared" si="28"/>
        <v>Aug</v>
      </c>
      <c r="K44" s="118">
        <f t="shared" si="43"/>
        <v>410.76754116651779</v>
      </c>
      <c r="L44" s="102">
        <f t="shared" si="44"/>
        <v>0.99833558912625597</v>
      </c>
      <c r="N44" s="11" t="str">
        <f t="shared" si="29"/>
        <v>Aug</v>
      </c>
      <c r="O44" s="118">
        <f t="shared" si="30"/>
        <v>15</v>
      </c>
      <c r="P44" s="102">
        <f t="shared" si="45"/>
        <v>1</v>
      </c>
      <c r="R44" s="11" t="str">
        <f t="shared" si="31"/>
        <v>Aug</v>
      </c>
      <c r="S44" s="118">
        <f t="shared" si="46"/>
        <v>13219.979968222304</v>
      </c>
      <c r="T44" s="102">
        <f t="shared" si="47"/>
        <v>1.0000559436136809</v>
      </c>
      <c r="V44" s="11" t="str">
        <f t="shared" si="32"/>
        <v>Aug</v>
      </c>
      <c r="W44" s="118">
        <f t="shared" si="48"/>
        <v>115.10417290194523</v>
      </c>
      <c r="X44" s="102">
        <f t="shared" si="49"/>
        <v>0.99815833178262514</v>
      </c>
      <c r="Z44" s="11" t="str">
        <f t="shared" si="33"/>
        <v>Aug</v>
      </c>
      <c r="AA44" s="118">
        <f t="shared" si="50"/>
        <v>398.3319480843507</v>
      </c>
      <c r="AB44" s="102">
        <f t="shared" si="51"/>
        <v>0.99932045345348663</v>
      </c>
      <c r="AC44" s="102"/>
      <c r="AD44" s="11" t="str">
        <f t="shared" si="34"/>
        <v>Aug</v>
      </c>
      <c r="AE44" s="118">
        <f t="shared" si="52"/>
        <v>4800.217987724307</v>
      </c>
      <c r="AF44" s="102">
        <f t="shared" si="53"/>
        <v>1.0001465658035789</v>
      </c>
      <c r="AH44" s="11" t="str">
        <f t="shared" si="35"/>
        <v>Aug</v>
      </c>
      <c r="AI44" s="118">
        <f t="shared" si="54"/>
        <v>730.46901897666839</v>
      </c>
      <c r="AJ44" s="102">
        <f t="shared" si="55"/>
        <v>0.99979978255233626</v>
      </c>
      <c r="AL44" s="11" t="str">
        <f t="shared" si="36"/>
        <v>Aug</v>
      </c>
      <c r="AM44" s="118">
        <f t="shared" si="56"/>
        <v>60.055443818185161</v>
      </c>
      <c r="AN44" s="102">
        <f t="shared" si="57"/>
        <v>1.0004738510661721</v>
      </c>
      <c r="AP44" s="11" t="str">
        <f t="shared" si="37"/>
        <v>Aug</v>
      </c>
      <c r="AQ44" s="118">
        <f t="shared" si="58"/>
        <v>428</v>
      </c>
      <c r="AR44" s="102">
        <f t="shared" si="59"/>
        <v>1</v>
      </c>
      <c r="AT44" s="11" t="str">
        <f t="shared" si="38"/>
        <v>Aug</v>
      </c>
      <c r="AU44" s="118">
        <f t="shared" si="60"/>
        <v>36.393514100330357</v>
      </c>
      <c r="AV44" s="102">
        <f t="shared" si="61"/>
        <v>1.0008059855299687</v>
      </c>
    </row>
    <row r="45" spans="1:48" s="11" customFormat="1" x14ac:dyDescent="0.25">
      <c r="A45" s="11">
        <f t="shared" si="25"/>
        <v>2023</v>
      </c>
      <c r="B45" s="11" t="str">
        <f t="shared" si="26"/>
        <v>Sep</v>
      </c>
      <c r="C45" s="118">
        <f t="shared" si="39"/>
        <v>46342.719547878907</v>
      </c>
      <c r="D45" s="102">
        <f t="shared" si="40"/>
        <v>1.0002374965571854</v>
      </c>
      <c r="F45" s="11" t="str">
        <f t="shared" si="27"/>
        <v>Sep</v>
      </c>
      <c r="G45" s="118">
        <f t="shared" si="41"/>
        <v>4742.9859547859596</v>
      </c>
      <c r="H45" s="102">
        <f t="shared" si="42"/>
        <v>1.0003348850365095</v>
      </c>
      <c r="J45" s="11" t="str">
        <f t="shared" si="28"/>
        <v>Sep</v>
      </c>
      <c r="K45" s="118">
        <f t="shared" si="43"/>
        <v>410.08385520441914</v>
      </c>
      <c r="L45" s="102">
        <f t="shared" si="44"/>
        <v>0.99833558912625597</v>
      </c>
      <c r="N45" s="11" t="str">
        <f t="shared" si="29"/>
        <v>Sep</v>
      </c>
      <c r="O45" s="118">
        <f t="shared" si="30"/>
        <v>15</v>
      </c>
      <c r="P45" s="102">
        <f t="shared" si="45"/>
        <v>1</v>
      </c>
      <c r="R45" s="11" t="str">
        <f t="shared" si="31"/>
        <v>Sep</v>
      </c>
      <c r="S45" s="118">
        <f t="shared" si="46"/>
        <v>13220.719541674514</v>
      </c>
      <c r="T45" s="102">
        <f t="shared" si="47"/>
        <v>1.0000559436136809</v>
      </c>
      <c r="V45" s="11" t="str">
        <f t="shared" si="32"/>
        <v>Sep</v>
      </c>
      <c r="W45" s="118">
        <f t="shared" si="48"/>
        <v>114.89218920502449</v>
      </c>
      <c r="X45" s="102">
        <f t="shared" si="49"/>
        <v>0.99815833178262514</v>
      </c>
      <c r="Z45" s="11" t="str">
        <f t="shared" si="33"/>
        <v>Sep</v>
      </c>
      <c r="AA45" s="118">
        <f t="shared" si="50"/>
        <v>398.06126298466404</v>
      </c>
      <c r="AB45" s="102">
        <f t="shared" si="51"/>
        <v>0.99932045345348663</v>
      </c>
      <c r="AC45" s="102"/>
      <c r="AD45" s="11" t="str">
        <f t="shared" si="34"/>
        <v>Sep</v>
      </c>
      <c r="AE45" s="118">
        <f t="shared" si="52"/>
        <v>4800.9215355310316</v>
      </c>
      <c r="AF45" s="102">
        <f t="shared" si="53"/>
        <v>1.0001465658035789</v>
      </c>
      <c r="AH45" s="11" t="str">
        <f t="shared" si="35"/>
        <v>Sep</v>
      </c>
      <c r="AI45" s="118">
        <f t="shared" si="54"/>
        <v>730.3227663340914</v>
      </c>
      <c r="AJ45" s="102">
        <f t="shared" si="55"/>
        <v>0.99979978255233626</v>
      </c>
      <c r="AL45" s="11" t="str">
        <f t="shared" si="36"/>
        <v>Sep</v>
      </c>
      <c r="AM45" s="118">
        <f t="shared" si="56"/>
        <v>60.083901154267849</v>
      </c>
      <c r="AN45" s="102">
        <f t="shared" si="57"/>
        <v>1.0004738510661721</v>
      </c>
      <c r="AP45" s="11" t="str">
        <f t="shared" si="37"/>
        <v>Sep</v>
      </c>
      <c r="AQ45" s="118">
        <f t="shared" si="58"/>
        <v>428</v>
      </c>
      <c r="AR45" s="102">
        <f t="shared" si="59"/>
        <v>1</v>
      </c>
      <c r="AT45" s="11" t="str">
        <f t="shared" si="38"/>
        <v>Sep</v>
      </c>
      <c r="AU45" s="118">
        <f t="shared" si="60"/>
        <v>36.422846746079934</v>
      </c>
      <c r="AV45" s="102">
        <f t="shared" si="61"/>
        <v>1.0008059855299687</v>
      </c>
    </row>
    <row r="46" spans="1:48" s="11" customFormat="1" x14ac:dyDescent="0.25">
      <c r="A46" s="11">
        <f t="shared" si="25"/>
        <v>2023</v>
      </c>
      <c r="B46" s="11" t="str">
        <f t="shared" si="26"/>
        <v>Oct</v>
      </c>
      <c r="C46" s="118">
        <f t="shared" si="39"/>
        <v>46353.725784222137</v>
      </c>
      <c r="D46" s="102">
        <f t="shared" si="40"/>
        <v>1.0002374965571854</v>
      </c>
      <c r="F46" s="11" t="str">
        <f t="shared" si="27"/>
        <v>Oct</v>
      </c>
      <c r="G46" s="118">
        <f t="shared" si="41"/>
        <v>4744.5743098105922</v>
      </c>
      <c r="H46" s="102">
        <f t="shared" si="42"/>
        <v>1.0003348850365095</v>
      </c>
      <c r="J46" s="11" t="str">
        <f t="shared" si="28"/>
        <v>Oct</v>
      </c>
      <c r="K46" s="118">
        <f t="shared" si="43"/>
        <v>409.40130717667006</v>
      </c>
      <c r="L46" s="102">
        <f t="shared" si="44"/>
        <v>0.99833558912625597</v>
      </c>
      <c r="N46" s="11" t="str">
        <f t="shared" si="29"/>
        <v>Oct</v>
      </c>
      <c r="O46" s="118">
        <f t="shared" si="30"/>
        <v>15</v>
      </c>
      <c r="P46" s="102">
        <f t="shared" si="45"/>
        <v>1</v>
      </c>
      <c r="R46" s="11" t="str">
        <f t="shared" si="31"/>
        <v>Oct</v>
      </c>
      <c r="S46" s="118">
        <f t="shared" si="46"/>
        <v>13221.459156501138</v>
      </c>
      <c r="T46" s="102">
        <f t="shared" si="47"/>
        <v>1.0000559436136809</v>
      </c>
      <c r="V46" s="11" t="str">
        <f t="shared" si="32"/>
        <v>Oct</v>
      </c>
      <c r="W46" s="118">
        <f t="shared" si="48"/>
        <v>114.68059591174098</v>
      </c>
      <c r="X46" s="102">
        <f t="shared" si="49"/>
        <v>0.99815833178262514</v>
      </c>
      <c r="Z46" s="11" t="str">
        <f t="shared" si="33"/>
        <v>Oct</v>
      </c>
      <c r="AA46" s="118">
        <f t="shared" si="50"/>
        <v>397.79076182810206</v>
      </c>
      <c r="AB46" s="102">
        <f t="shared" si="51"/>
        <v>0.99932045345348663</v>
      </c>
      <c r="AC46" s="102"/>
      <c r="AD46" s="11" t="str">
        <f t="shared" si="34"/>
        <v>Oct</v>
      </c>
      <c r="AE46" s="118">
        <f t="shared" si="52"/>
        <v>4801.6251864538053</v>
      </c>
      <c r="AF46" s="102">
        <f t="shared" si="53"/>
        <v>1.0001465658035789</v>
      </c>
      <c r="AH46" s="11" t="str">
        <f t="shared" si="35"/>
        <v>Oct</v>
      </c>
      <c r="AI46" s="118">
        <f t="shared" si="54"/>
        <v>730.17654297384524</v>
      </c>
      <c r="AJ46" s="102">
        <f t="shared" si="55"/>
        <v>0.99979978255233626</v>
      </c>
      <c r="AL46" s="11" t="str">
        <f t="shared" si="36"/>
        <v>Oct</v>
      </c>
      <c r="AM46" s="118">
        <f t="shared" si="56"/>
        <v>60.112371974889584</v>
      </c>
      <c r="AN46" s="102">
        <f t="shared" si="57"/>
        <v>1.0004738510661721</v>
      </c>
      <c r="AP46" s="11" t="str">
        <f t="shared" si="37"/>
        <v>Oct</v>
      </c>
      <c r="AQ46" s="118">
        <f t="shared" si="58"/>
        <v>428</v>
      </c>
      <c r="AR46" s="102">
        <f t="shared" si="59"/>
        <v>1</v>
      </c>
      <c r="AT46" s="11" t="str">
        <f t="shared" si="38"/>
        <v>Oct</v>
      </c>
      <c r="AU46" s="118">
        <f t="shared" si="60"/>
        <v>36.452203033517542</v>
      </c>
      <c r="AV46" s="102">
        <f t="shared" si="61"/>
        <v>1.0008059855299687</v>
      </c>
    </row>
    <row r="47" spans="1:48" s="11" customFormat="1" x14ac:dyDescent="0.25">
      <c r="A47" s="11">
        <f t="shared" si="25"/>
        <v>2023</v>
      </c>
      <c r="B47" s="11" t="str">
        <f t="shared" si="26"/>
        <v>Nov</v>
      </c>
      <c r="C47" s="118">
        <f t="shared" si="39"/>
        <v>46364.734634508604</v>
      </c>
      <c r="D47" s="102">
        <f t="shared" si="40"/>
        <v>1.0002374965571854</v>
      </c>
      <c r="F47" s="11" t="str">
        <f t="shared" si="27"/>
        <v>Nov</v>
      </c>
      <c r="G47" s="118">
        <f t="shared" si="41"/>
        <v>4746.163196751555</v>
      </c>
      <c r="H47" s="102">
        <f t="shared" si="42"/>
        <v>1.0003348850365095</v>
      </c>
      <c r="J47" s="11" t="str">
        <f t="shared" si="28"/>
        <v>Nov</v>
      </c>
      <c r="K47" s="118">
        <f t="shared" si="43"/>
        <v>408.71989518928018</v>
      </c>
      <c r="L47" s="102">
        <f t="shared" si="44"/>
        <v>0.99833558912625597</v>
      </c>
      <c r="N47" s="11" t="str">
        <f t="shared" si="29"/>
        <v>Nov</v>
      </c>
      <c r="O47" s="118">
        <f t="shared" ref="O47:O60" si="62">O46*P47</f>
        <v>15</v>
      </c>
      <c r="P47" s="102">
        <f t="shared" si="45"/>
        <v>1</v>
      </c>
      <c r="R47" s="11" t="str">
        <f t="shared" si="31"/>
        <v>Nov</v>
      </c>
      <c r="S47" s="118">
        <f t="shared" si="46"/>
        <v>13222.198812704486</v>
      </c>
      <c r="T47" s="102">
        <f t="shared" si="47"/>
        <v>1.0000559436136809</v>
      </c>
      <c r="V47" s="11" t="str">
        <f t="shared" si="32"/>
        <v>Nov</v>
      </c>
      <c r="W47" s="118">
        <f t="shared" si="48"/>
        <v>114.46939230310072</v>
      </c>
      <c r="X47" s="102">
        <f t="shared" si="49"/>
        <v>0.99815833178262514</v>
      </c>
      <c r="Z47" s="11" t="str">
        <f t="shared" si="33"/>
        <v>Nov</v>
      </c>
      <c r="AA47" s="118">
        <f>AA46*AB47</f>
        <v>397.52044448966683</v>
      </c>
      <c r="AB47" s="102">
        <f t="shared" si="51"/>
        <v>0.99932045345348663</v>
      </c>
      <c r="AC47" s="102"/>
      <c r="AD47" s="11" t="str">
        <f t="shared" si="34"/>
        <v>Nov</v>
      </c>
      <c r="AE47" s="118">
        <f t="shared" si="52"/>
        <v>4802.3289405077421</v>
      </c>
      <c r="AF47" s="102">
        <f t="shared" si="53"/>
        <v>1.0001465658035789</v>
      </c>
      <c r="AH47" s="11" t="str">
        <f t="shared" si="35"/>
        <v>Nov</v>
      </c>
      <c r="AI47" s="118">
        <f t="shared" si="54"/>
        <v>730.0303488900671</v>
      </c>
      <c r="AJ47" s="102">
        <f t="shared" si="55"/>
        <v>0.99979978255233626</v>
      </c>
      <c r="AL47" s="11" t="str">
        <f t="shared" si="36"/>
        <v>Nov</v>
      </c>
      <c r="AM47" s="118">
        <f t="shared" si="56"/>
        <v>60.14085628644002</v>
      </c>
      <c r="AN47" s="102">
        <f t="shared" si="57"/>
        <v>1.0004738510661721</v>
      </c>
      <c r="AP47" s="11" t="str">
        <f t="shared" si="37"/>
        <v>Nov</v>
      </c>
      <c r="AQ47" s="118">
        <f t="shared" si="58"/>
        <v>428</v>
      </c>
      <c r="AR47" s="102">
        <f t="shared" si="59"/>
        <v>1</v>
      </c>
      <c r="AT47" s="11" t="str">
        <f t="shared" si="38"/>
        <v>Nov</v>
      </c>
      <c r="AU47" s="118">
        <f t="shared" si="60"/>
        <v>36.48158298169804</v>
      </c>
      <c r="AV47" s="102">
        <f t="shared" si="61"/>
        <v>1.0008059855299687</v>
      </c>
    </row>
    <row r="48" spans="1:48" s="11" customFormat="1" x14ac:dyDescent="0.25">
      <c r="A48" s="11">
        <f t="shared" si="25"/>
        <v>2023</v>
      </c>
      <c r="B48" s="11" t="str">
        <f t="shared" si="26"/>
        <v>Dec</v>
      </c>
      <c r="C48" s="118">
        <f t="shared" si="39"/>
        <v>46375.746099359116</v>
      </c>
      <c r="D48" s="102">
        <f t="shared" si="40"/>
        <v>1.0002374965571854</v>
      </c>
      <c r="F48" s="11" t="str">
        <f t="shared" si="27"/>
        <v>Dec</v>
      </c>
      <c r="G48" s="118">
        <f t="shared" si="41"/>
        <v>4747.7526157869788</v>
      </c>
      <c r="H48" s="102">
        <f t="shared" si="42"/>
        <v>1.0003348850365095</v>
      </c>
      <c r="J48" s="11" t="str">
        <f t="shared" si="28"/>
        <v>Dec</v>
      </c>
      <c r="K48" s="118">
        <f t="shared" si="43"/>
        <v>408.03961735141161</v>
      </c>
      <c r="L48" s="102">
        <f t="shared" si="44"/>
        <v>0.99833558912625597</v>
      </c>
      <c r="N48" s="11" t="str">
        <f t="shared" si="29"/>
        <v>Dec</v>
      </c>
      <c r="O48" s="118">
        <f t="shared" si="62"/>
        <v>15</v>
      </c>
      <c r="P48" s="102">
        <f t="shared" si="45"/>
        <v>1</v>
      </c>
      <c r="R48" s="11" t="str">
        <f t="shared" si="31"/>
        <v>Dec</v>
      </c>
      <c r="S48" s="118">
        <f t="shared" si="46"/>
        <v>13222.938510286876</v>
      </c>
      <c r="T48" s="102">
        <f t="shared" si="47"/>
        <v>1.0000559436136809</v>
      </c>
      <c r="V48" s="11" t="str">
        <f t="shared" si="32"/>
        <v>Dec</v>
      </c>
      <c r="W48" s="118">
        <f t="shared" si="48"/>
        <v>114.25857766143389</v>
      </c>
      <c r="X48" s="102">
        <f t="shared" si="49"/>
        <v>0.99815833178262514</v>
      </c>
      <c r="Z48" s="11" t="str">
        <f t="shared" si="33"/>
        <v>Dec</v>
      </c>
      <c r="AA48" s="118">
        <f>AA47*AB48</f>
        <v>397.25031084444544</v>
      </c>
      <c r="AB48" s="102">
        <f t="shared" si="51"/>
        <v>0.99932045345348663</v>
      </c>
      <c r="AC48" s="102"/>
      <c r="AD48" s="11" t="str">
        <f t="shared" si="34"/>
        <v>Dec</v>
      </c>
      <c r="AE48" s="118">
        <f t="shared" si="52"/>
        <v>4803.0327977079578</v>
      </c>
      <c r="AF48" s="102">
        <f t="shared" si="53"/>
        <v>1.0001465658035789</v>
      </c>
      <c r="AH48" s="11" t="str">
        <f t="shared" si="35"/>
        <v>Dec</v>
      </c>
      <c r="AI48" s="118">
        <f t="shared" si="54"/>
        <v>729.88418407689528</v>
      </c>
      <c r="AJ48" s="102">
        <f t="shared" si="55"/>
        <v>0.99979978255233626</v>
      </c>
      <c r="AL48" s="11" t="str">
        <f t="shared" si="36"/>
        <v>Dec</v>
      </c>
      <c r="AM48" s="118">
        <f t="shared" si="56"/>
        <v>60.169354095311853</v>
      </c>
      <c r="AN48" s="102">
        <f t="shared" si="57"/>
        <v>1.0004738510661721</v>
      </c>
      <c r="AP48" s="11" t="str">
        <f t="shared" si="37"/>
        <v>Dec</v>
      </c>
      <c r="AQ48" s="118">
        <f t="shared" si="58"/>
        <v>428</v>
      </c>
      <c r="AR48" s="102">
        <f t="shared" si="59"/>
        <v>1</v>
      </c>
      <c r="AT48" s="11" t="str">
        <f t="shared" si="38"/>
        <v>Dec</v>
      </c>
      <c r="AU48" s="118">
        <f t="shared" si="60"/>
        <v>36.510986609691642</v>
      </c>
      <c r="AV48" s="102">
        <f t="shared" si="61"/>
        <v>1.0008059855299687</v>
      </c>
    </row>
    <row r="49" spans="1:48" s="11" customFormat="1" x14ac:dyDescent="0.25">
      <c r="A49" s="11">
        <f t="shared" si="25"/>
        <v>2024</v>
      </c>
      <c r="B49" s="11" t="str">
        <f t="shared" si="26"/>
        <v>Jan</v>
      </c>
      <c r="C49" s="118">
        <f>C48*D49</f>
        <v>46386.760179394616</v>
      </c>
      <c r="D49" s="102">
        <f t="shared" si="40"/>
        <v>1.0002374965571854</v>
      </c>
      <c r="F49" s="11" t="str">
        <f t="shared" si="27"/>
        <v>Jan</v>
      </c>
      <c r="G49" s="118">
        <f>G48*H49</f>
        <v>4749.3425670950546</v>
      </c>
      <c r="H49" s="102">
        <f t="shared" si="42"/>
        <v>1.0003348850365095</v>
      </c>
      <c r="J49" s="11" t="str">
        <f t="shared" si="28"/>
        <v>Jan</v>
      </c>
      <c r="K49" s="118">
        <f t="shared" si="43"/>
        <v>407.36047177537358</v>
      </c>
      <c r="L49" s="102">
        <f>L48</f>
        <v>0.99833558912625597</v>
      </c>
      <c r="N49" s="11" t="str">
        <f t="shared" si="29"/>
        <v>Jan</v>
      </c>
      <c r="O49" s="118">
        <f t="shared" si="62"/>
        <v>15</v>
      </c>
      <c r="P49" s="102">
        <f t="shared" si="45"/>
        <v>1</v>
      </c>
      <c r="R49" s="11" t="str">
        <f t="shared" si="31"/>
        <v>Jan</v>
      </c>
      <c r="S49" s="118">
        <f>S48*T49</f>
        <v>13223.678249250623</v>
      </c>
      <c r="T49" s="102">
        <f t="shared" si="47"/>
        <v>1.0000559436136809</v>
      </c>
      <c r="V49" s="11" t="str">
        <f t="shared" si="32"/>
        <v>Jan</v>
      </c>
      <c r="W49" s="118">
        <f>W48*X49</f>
        <v>114.04815127039237</v>
      </c>
      <c r="X49" s="102">
        <f t="shared" si="49"/>
        <v>0.99815833178262514</v>
      </c>
      <c r="Z49" s="11" t="str">
        <f t="shared" si="33"/>
        <v>Jan</v>
      </c>
      <c r="AA49" s="118">
        <f>AA48*AB49</f>
        <v>396.98036076760974</v>
      </c>
      <c r="AB49" s="102">
        <f t="shared" si="51"/>
        <v>0.99932045345348663</v>
      </c>
      <c r="AC49" s="102"/>
      <c r="AD49" s="11" t="str">
        <f t="shared" si="34"/>
        <v>Jan</v>
      </c>
      <c r="AE49" s="118">
        <f t="shared" si="52"/>
        <v>4803.7367580695691</v>
      </c>
      <c r="AF49" s="102">
        <f t="shared" si="53"/>
        <v>1.0001465658035789</v>
      </c>
      <c r="AH49" s="11" t="str">
        <f t="shared" si="35"/>
        <v>Jan</v>
      </c>
      <c r="AI49" s="118">
        <f t="shared" si="54"/>
        <v>729.73804852846922</v>
      </c>
      <c r="AJ49" s="102">
        <f t="shared" si="55"/>
        <v>0.99979978255233626</v>
      </c>
      <c r="AL49" s="11" t="str">
        <f t="shared" si="36"/>
        <v>Jan</v>
      </c>
      <c r="AM49" s="118">
        <f t="shared" si="56"/>
        <v>60.197865407900807</v>
      </c>
      <c r="AN49" s="102">
        <f>AN48</f>
        <v>1.0004738510661721</v>
      </c>
      <c r="AP49" s="11" t="str">
        <f t="shared" si="37"/>
        <v>Jan</v>
      </c>
      <c r="AQ49" s="118">
        <f t="shared" si="58"/>
        <v>428</v>
      </c>
      <c r="AR49" s="102">
        <f t="shared" si="59"/>
        <v>1</v>
      </c>
      <c r="AT49" s="11" t="str">
        <f t="shared" si="38"/>
        <v>Jan</v>
      </c>
      <c r="AU49" s="118">
        <f t="shared" si="60"/>
        <v>36.540413936583931</v>
      </c>
      <c r="AV49" s="102">
        <f t="shared" si="61"/>
        <v>1.0008059855299687</v>
      </c>
    </row>
    <row r="50" spans="1:48" s="11" customFormat="1" x14ac:dyDescent="0.25">
      <c r="A50" s="11">
        <f t="shared" si="25"/>
        <v>2024</v>
      </c>
      <c r="B50" s="11" t="str">
        <f t="shared" si="26"/>
        <v>Feb</v>
      </c>
      <c r="C50" s="118">
        <f>C49*D50</f>
        <v>46397.77687523621</v>
      </c>
      <c r="D50" s="102">
        <f t="shared" si="40"/>
        <v>1.0002374965571854</v>
      </c>
      <c r="F50" s="11" t="str">
        <f t="shared" si="27"/>
        <v>Feb</v>
      </c>
      <c r="G50" s="118">
        <f>G49*H50</f>
        <v>4750.9330508540324</v>
      </c>
      <c r="H50" s="102">
        <f t="shared" si="42"/>
        <v>1.0003348850365095</v>
      </c>
      <c r="J50" s="11" t="str">
        <f t="shared" si="28"/>
        <v>Feb</v>
      </c>
      <c r="K50" s="118">
        <f t="shared" si="43"/>
        <v>406.68245657661714</v>
      </c>
      <c r="L50" s="102">
        <f t="shared" si="44"/>
        <v>0.99833558912625597</v>
      </c>
      <c r="N50" s="11" t="str">
        <f t="shared" si="29"/>
        <v>Feb</v>
      </c>
      <c r="O50" s="118">
        <f t="shared" si="62"/>
        <v>15</v>
      </c>
      <c r="P50" s="102">
        <f t="shared" si="45"/>
        <v>1</v>
      </c>
      <c r="R50" s="11" t="str">
        <f t="shared" si="31"/>
        <v>Feb</v>
      </c>
      <c r="S50" s="118">
        <f>S49*T50</f>
        <v>13224.418029598039</v>
      </c>
      <c r="T50" s="102">
        <f t="shared" si="47"/>
        <v>1.0000559436136809</v>
      </c>
      <c r="V50" s="11" t="str">
        <f t="shared" si="32"/>
        <v>Feb</v>
      </c>
      <c r="W50" s="118">
        <f t="shared" si="48"/>
        <v>113.83811241494733</v>
      </c>
      <c r="X50" s="102">
        <f>X15^(1/12)</f>
        <v>0.99815833178262514</v>
      </c>
      <c r="Z50" s="11" t="str">
        <f t="shared" si="33"/>
        <v>Feb</v>
      </c>
      <c r="AA50" s="118">
        <f>AA49*AB50</f>
        <v>396.71059413441645</v>
      </c>
      <c r="AB50" s="102">
        <f t="shared" si="51"/>
        <v>0.99932045345348663</v>
      </c>
      <c r="AC50" s="102"/>
      <c r="AD50" s="11" t="str">
        <f t="shared" si="34"/>
        <v>Feb</v>
      </c>
      <c r="AE50" s="118">
        <f t="shared" si="52"/>
        <v>4804.4408216076972</v>
      </c>
      <c r="AF50" s="102">
        <f t="shared" si="53"/>
        <v>1.0001465658035789</v>
      </c>
      <c r="AH50" s="11" t="str">
        <f t="shared" si="35"/>
        <v>Feb</v>
      </c>
      <c r="AI50" s="118">
        <f t="shared" si="54"/>
        <v>729.59194223892973</v>
      </c>
      <c r="AJ50" s="102">
        <f t="shared" si="55"/>
        <v>0.99979978255233626</v>
      </c>
      <c r="AL50" s="11" t="str">
        <f t="shared" si="36"/>
        <v>Feb</v>
      </c>
      <c r="AM50" s="118">
        <f t="shared" si="56"/>
        <v>60.226390230605631</v>
      </c>
      <c r="AN50" s="102">
        <f t="shared" si="57"/>
        <v>1.0004738510661721</v>
      </c>
      <c r="AP50" s="11" t="str">
        <f t="shared" si="37"/>
        <v>Feb</v>
      </c>
      <c r="AQ50" s="118">
        <f t="shared" si="58"/>
        <v>428</v>
      </c>
      <c r="AR50" s="102">
        <f t="shared" si="59"/>
        <v>1</v>
      </c>
      <c r="AT50" s="11" t="str">
        <f t="shared" si="38"/>
        <v>Feb</v>
      </c>
      <c r="AU50" s="118">
        <f t="shared" si="60"/>
        <v>36.569864981475881</v>
      </c>
      <c r="AV50" s="102">
        <f t="shared" si="61"/>
        <v>1.0008059855299687</v>
      </c>
    </row>
    <row r="51" spans="1:48" s="11" customFormat="1" x14ac:dyDescent="0.25">
      <c r="A51" s="11">
        <f t="shared" si="25"/>
        <v>2024</v>
      </c>
      <c r="B51" s="11" t="str">
        <f t="shared" si="26"/>
        <v>Mar</v>
      </c>
      <c r="C51" s="118">
        <f t="shared" si="39"/>
        <v>46408.796187505133</v>
      </c>
      <c r="D51" s="102">
        <f t="shared" si="40"/>
        <v>1.0002374965571854</v>
      </c>
      <c r="F51" s="11" t="str">
        <f t="shared" si="27"/>
        <v>Mar</v>
      </c>
      <c r="G51" s="118">
        <f t="shared" si="41"/>
        <v>4752.5240672422215</v>
      </c>
      <c r="H51" s="102">
        <f t="shared" si="42"/>
        <v>1.0003348850365095</v>
      </c>
      <c r="J51" s="11" t="str">
        <f t="shared" si="28"/>
        <v>Mar</v>
      </c>
      <c r="K51" s="118">
        <f t="shared" si="43"/>
        <v>406.00556987373011</v>
      </c>
      <c r="L51" s="102">
        <f t="shared" si="44"/>
        <v>0.99833558912625597</v>
      </c>
      <c r="N51" s="11" t="str">
        <f t="shared" si="29"/>
        <v>Mar</v>
      </c>
      <c r="O51" s="118">
        <f t="shared" si="62"/>
        <v>15</v>
      </c>
      <c r="P51" s="102">
        <f t="shared" si="45"/>
        <v>1</v>
      </c>
      <c r="R51" s="11" t="str">
        <f t="shared" si="31"/>
        <v>Mar</v>
      </c>
      <c r="S51" s="118">
        <f>S50*T51</f>
        <v>13225.157851331442</v>
      </c>
      <c r="T51" s="102">
        <f t="shared" si="47"/>
        <v>1.0000559436136809</v>
      </c>
      <c r="V51" s="11" t="str">
        <f t="shared" si="32"/>
        <v>Mar</v>
      </c>
      <c r="W51" s="118">
        <f t="shared" si="48"/>
        <v>113.62846038138677</v>
      </c>
      <c r="X51" s="102">
        <f t="shared" si="49"/>
        <v>0.99815833178262514</v>
      </c>
      <c r="Z51" s="11" t="str">
        <f t="shared" si="33"/>
        <v>Mar</v>
      </c>
      <c r="AA51" s="118">
        <f t="shared" ref="AA51:AA60" si="63">AA50*AB51</f>
        <v>396.44101082020717</v>
      </c>
      <c r="AB51" s="102">
        <f t="shared" si="51"/>
        <v>0.99932045345348663</v>
      </c>
      <c r="AC51" s="102"/>
      <c r="AD51" s="11" t="str">
        <f t="shared" si="34"/>
        <v>Mar</v>
      </c>
      <c r="AE51" s="118">
        <f t="shared" si="52"/>
        <v>4805.1449883374635</v>
      </c>
      <c r="AF51" s="102">
        <f t="shared" si="53"/>
        <v>1.0001465658035789</v>
      </c>
      <c r="AH51" s="11" t="str">
        <f t="shared" si="35"/>
        <v>Mar</v>
      </c>
      <c r="AI51" s="118">
        <f t="shared" si="54"/>
        <v>729.44586520241864</v>
      </c>
      <c r="AJ51" s="102">
        <f t="shared" si="55"/>
        <v>0.99979978255233626</v>
      </c>
      <c r="AL51" s="11" t="str">
        <f t="shared" si="36"/>
        <v>Mar</v>
      </c>
      <c r="AM51" s="118">
        <f t="shared" si="56"/>
        <v>60.254928569828103</v>
      </c>
      <c r="AN51" s="102">
        <f t="shared" si="57"/>
        <v>1.0004738510661721</v>
      </c>
      <c r="AP51" s="11" t="str">
        <f t="shared" si="37"/>
        <v>Mar</v>
      </c>
      <c r="AQ51" s="118">
        <f t="shared" si="58"/>
        <v>428</v>
      </c>
      <c r="AR51" s="102">
        <f t="shared" si="59"/>
        <v>1</v>
      </c>
      <c r="AT51" s="11" t="str">
        <f t="shared" si="38"/>
        <v>Mar</v>
      </c>
      <c r="AU51" s="118">
        <f t="shared" si="60"/>
        <v>36.599339763483862</v>
      </c>
      <c r="AV51" s="102">
        <f t="shared" si="61"/>
        <v>1.0008059855299687</v>
      </c>
    </row>
    <row r="52" spans="1:48" s="11" customFormat="1" x14ac:dyDescent="0.25">
      <c r="A52" s="11">
        <f t="shared" si="25"/>
        <v>2024</v>
      </c>
      <c r="B52" s="11" t="str">
        <f t="shared" si="26"/>
        <v>Apr</v>
      </c>
      <c r="C52" s="118">
        <f t="shared" si="39"/>
        <v>46419.818116822782</v>
      </c>
      <c r="D52" s="102">
        <f t="shared" si="40"/>
        <v>1.0002374965571854</v>
      </c>
      <c r="F52" s="11" t="str">
        <f t="shared" si="27"/>
        <v>Apr</v>
      </c>
      <c r="G52" s="118">
        <f t="shared" si="41"/>
        <v>4754.1156164379918</v>
      </c>
      <c r="H52" s="102">
        <f t="shared" si="42"/>
        <v>1.0003348850365095</v>
      </c>
      <c r="J52" s="11" t="str">
        <f t="shared" si="28"/>
        <v>Apr</v>
      </c>
      <c r="K52" s="118">
        <f t="shared" si="43"/>
        <v>405.32980978843165</v>
      </c>
      <c r="L52" s="102">
        <f t="shared" si="44"/>
        <v>0.99833558912625597</v>
      </c>
      <c r="N52" s="11" t="str">
        <f t="shared" si="29"/>
        <v>Apr</v>
      </c>
      <c r="O52" s="118">
        <f t="shared" si="62"/>
        <v>15</v>
      </c>
      <c r="P52" s="102">
        <f t="shared" si="45"/>
        <v>1</v>
      </c>
      <c r="R52" s="11" t="str">
        <f t="shared" si="31"/>
        <v>Apr</v>
      </c>
      <c r="S52" s="118">
        <f>S51*T52</f>
        <v>13225.897714453145</v>
      </c>
      <c r="T52" s="102">
        <f t="shared" si="47"/>
        <v>1.0000559436136809</v>
      </c>
      <c r="V52" s="11" t="str">
        <f t="shared" si="32"/>
        <v>Apr</v>
      </c>
      <c r="W52" s="118">
        <f t="shared" si="48"/>
        <v>113.41919445731314</v>
      </c>
      <c r="X52" s="102">
        <f t="shared" si="49"/>
        <v>0.99815833178262514</v>
      </c>
      <c r="Z52" s="11" t="str">
        <f t="shared" si="33"/>
        <v>Apr</v>
      </c>
      <c r="AA52" s="118">
        <f t="shared" si="63"/>
        <v>396.17161070040805</v>
      </c>
      <c r="AB52" s="102">
        <f t="shared" si="51"/>
        <v>0.99932045345348663</v>
      </c>
      <c r="AC52" s="102"/>
      <c r="AD52" s="11" t="str">
        <f t="shared" si="34"/>
        <v>Apr</v>
      </c>
      <c r="AE52" s="118">
        <f t="shared" si="52"/>
        <v>4805.8492582739918</v>
      </c>
      <c r="AF52" s="102">
        <f t="shared" si="53"/>
        <v>1.0001465658035789</v>
      </c>
      <c r="AH52" s="11" t="str">
        <f t="shared" si="35"/>
        <v>Apr</v>
      </c>
      <c r="AI52" s="118">
        <f t="shared" si="54"/>
        <v>729.29981741307893</v>
      </c>
      <c r="AJ52" s="102">
        <f t="shared" si="55"/>
        <v>0.99979978255233626</v>
      </c>
      <c r="AL52" s="11" t="str">
        <f t="shared" si="36"/>
        <v>Apr</v>
      </c>
      <c r="AM52" s="118">
        <f t="shared" si="56"/>
        <v>60.28348043197304</v>
      </c>
      <c r="AN52" s="102">
        <f t="shared" si="57"/>
        <v>1.0004738510661721</v>
      </c>
      <c r="AP52" s="11" t="str">
        <f t="shared" si="37"/>
        <v>Apr</v>
      </c>
      <c r="AQ52" s="118">
        <f t="shared" si="58"/>
        <v>428</v>
      </c>
      <c r="AR52" s="102">
        <f t="shared" si="59"/>
        <v>1</v>
      </c>
      <c r="AT52" s="11" t="str">
        <f t="shared" si="38"/>
        <v>Apr</v>
      </c>
      <c r="AU52" s="118">
        <f t="shared" si="60"/>
        <v>36.628838301739634</v>
      </c>
      <c r="AV52" s="102">
        <f t="shared" si="61"/>
        <v>1.0008059855299687</v>
      </c>
    </row>
    <row r="53" spans="1:48" s="11" customFormat="1" x14ac:dyDescent="0.25">
      <c r="A53" s="11">
        <f t="shared" si="25"/>
        <v>2024</v>
      </c>
      <c r="B53" s="11" t="str">
        <f t="shared" si="26"/>
        <v>May</v>
      </c>
      <c r="C53" s="118">
        <f t="shared" si="39"/>
        <v>46430.842663810698</v>
      </c>
      <c r="D53" s="102">
        <f t="shared" si="40"/>
        <v>1.0002374965571854</v>
      </c>
      <c r="F53" s="11" t="str">
        <f t="shared" si="27"/>
        <v>May</v>
      </c>
      <c r="G53" s="118">
        <f t="shared" si="41"/>
        <v>4755.7076986197726</v>
      </c>
      <c r="H53" s="102">
        <f t="shared" si="42"/>
        <v>1.0003348850365095</v>
      </c>
      <c r="J53" s="11" t="str">
        <f t="shared" si="28"/>
        <v>May</v>
      </c>
      <c r="K53" s="118">
        <f t="shared" si="43"/>
        <v>404.65517444556718</v>
      </c>
      <c r="L53" s="102">
        <f t="shared" si="44"/>
        <v>0.99833558912625597</v>
      </c>
      <c r="N53" s="11" t="str">
        <f t="shared" si="29"/>
        <v>May</v>
      </c>
      <c r="O53" s="118">
        <f t="shared" si="62"/>
        <v>15</v>
      </c>
      <c r="P53" s="102">
        <f t="shared" si="45"/>
        <v>1</v>
      </c>
      <c r="R53" s="11" t="str">
        <f t="shared" si="31"/>
        <v>May</v>
      </c>
      <c r="S53" s="118">
        <f t="shared" si="46"/>
        <v>13226.637618965466</v>
      </c>
      <c r="T53" s="102">
        <f t="shared" si="47"/>
        <v>1.0000559436136809</v>
      </c>
      <c r="V53" s="11" t="str">
        <f t="shared" si="32"/>
        <v>May</v>
      </c>
      <c r="W53" s="118">
        <f t="shared" si="48"/>
        <v>113.21031393164084</v>
      </c>
      <c r="X53" s="102">
        <f t="shared" si="49"/>
        <v>0.99815833178262514</v>
      </c>
      <c r="Z53" s="11" t="str">
        <f t="shared" si="33"/>
        <v>May</v>
      </c>
      <c r="AA53" s="118">
        <f t="shared" si="63"/>
        <v>395.90239365052997</v>
      </c>
      <c r="AB53" s="102">
        <f t="shared" si="51"/>
        <v>0.99932045345348663</v>
      </c>
      <c r="AC53" s="102"/>
      <c r="AD53" s="11" t="str">
        <f t="shared" si="34"/>
        <v>May</v>
      </c>
      <c r="AE53" s="118">
        <f t="shared" si="52"/>
        <v>4806.5536314324099</v>
      </c>
      <c r="AF53" s="102">
        <f t="shared" si="53"/>
        <v>1.0001465658035789</v>
      </c>
      <c r="AH53" s="11" t="str">
        <f t="shared" si="35"/>
        <v>May</v>
      </c>
      <c r="AI53" s="118">
        <f t="shared" si="54"/>
        <v>729.1537988650548</v>
      </c>
      <c r="AJ53" s="102">
        <f t="shared" si="55"/>
        <v>0.99979978255233626</v>
      </c>
      <c r="AL53" s="11" t="str">
        <f t="shared" si="36"/>
        <v>May</v>
      </c>
      <c r="AM53" s="118">
        <f t="shared" si="56"/>
        <v>60.312045823448301</v>
      </c>
      <c r="AN53" s="102">
        <f t="shared" si="57"/>
        <v>1.0004738510661721</v>
      </c>
      <c r="AP53" s="11" t="str">
        <f t="shared" si="37"/>
        <v>May</v>
      </c>
      <c r="AQ53" s="118">
        <f t="shared" si="58"/>
        <v>428</v>
      </c>
      <c r="AR53" s="102">
        <f t="shared" si="59"/>
        <v>1</v>
      </c>
      <c r="AT53" s="11" t="str">
        <f t="shared" si="38"/>
        <v>May</v>
      </c>
      <c r="AU53" s="118">
        <f>AU52*AV53</f>
        <v>36.6583606153904</v>
      </c>
      <c r="AV53" s="102">
        <f t="shared" si="61"/>
        <v>1.0008059855299687</v>
      </c>
    </row>
    <row r="54" spans="1:48" s="11" customFormat="1" x14ac:dyDescent="0.25">
      <c r="A54" s="11">
        <f t="shared" si="25"/>
        <v>2024</v>
      </c>
      <c r="B54" s="11" t="str">
        <f t="shared" si="26"/>
        <v>Jun</v>
      </c>
      <c r="C54" s="118">
        <f t="shared" si="39"/>
        <v>46441.869829090567</v>
      </c>
      <c r="D54" s="102">
        <f t="shared" si="40"/>
        <v>1.0002374965571854</v>
      </c>
      <c r="F54" s="11" t="str">
        <f t="shared" si="27"/>
        <v>Jun</v>
      </c>
      <c r="G54" s="118">
        <f t="shared" si="41"/>
        <v>4757.3003139660532</v>
      </c>
      <c r="H54" s="102">
        <f t="shared" si="42"/>
        <v>1.0003348850365095</v>
      </c>
      <c r="J54" s="11" t="str">
        <f t="shared" si="28"/>
        <v>Jun</v>
      </c>
      <c r="K54" s="118">
        <f t="shared" si="43"/>
        <v>403.9816619731032</v>
      </c>
      <c r="L54" s="102">
        <f t="shared" si="44"/>
        <v>0.99833558912625597</v>
      </c>
      <c r="N54" s="11" t="str">
        <f t="shared" si="29"/>
        <v>Jun</v>
      </c>
      <c r="O54" s="118">
        <f t="shared" si="62"/>
        <v>15</v>
      </c>
      <c r="P54" s="102">
        <f t="shared" si="45"/>
        <v>1</v>
      </c>
      <c r="R54" s="11" t="str">
        <f t="shared" si="31"/>
        <v>Jun</v>
      </c>
      <c r="S54" s="118">
        <f t="shared" si="46"/>
        <v>13227.377564870718</v>
      </c>
      <c r="T54" s="102">
        <f t="shared" si="47"/>
        <v>1.0000559436136809</v>
      </c>
      <c r="V54" s="11" t="str">
        <f t="shared" si="32"/>
        <v>Jun</v>
      </c>
      <c r="W54" s="118">
        <f t="shared" si="48"/>
        <v>113.0018180945939</v>
      </c>
      <c r="X54" s="102">
        <f t="shared" si="49"/>
        <v>0.99815833178262514</v>
      </c>
      <c r="Z54" s="11" t="str">
        <f t="shared" si="33"/>
        <v>Jun</v>
      </c>
      <c r="AA54" s="118">
        <f t="shared" si="63"/>
        <v>395.63335954616838</v>
      </c>
      <c r="AB54" s="102">
        <f t="shared" si="51"/>
        <v>0.99932045345348663</v>
      </c>
      <c r="AC54" s="102"/>
      <c r="AD54" s="11" t="str">
        <f t="shared" si="34"/>
        <v>Jun</v>
      </c>
      <c r="AE54" s="118">
        <f t="shared" si="52"/>
        <v>4807.2581078278454</v>
      </c>
      <c r="AF54" s="102">
        <f t="shared" si="53"/>
        <v>1.0001465658035789</v>
      </c>
      <c r="AH54" s="11" t="str">
        <f t="shared" si="35"/>
        <v>Jun</v>
      </c>
      <c r="AI54" s="118">
        <f t="shared" si="54"/>
        <v>729.00780955249172</v>
      </c>
      <c r="AJ54" s="102">
        <f t="shared" si="55"/>
        <v>0.99979978255233626</v>
      </c>
      <c r="AL54" s="11" t="str">
        <f t="shared" si="36"/>
        <v>Jun</v>
      </c>
      <c r="AM54" s="118">
        <f t="shared" si="56"/>
        <v>60.340624750664766</v>
      </c>
      <c r="AN54" s="102">
        <f t="shared" si="57"/>
        <v>1.0004738510661721</v>
      </c>
      <c r="AP54" s="11" t="str">
        <f t="shared" si="37"/>
        <v>Jun</v>
      </c>
      <c r="AQ54" s="118">
        <f t="shared" si="58"/>
        <v>428</v>
      </c>
      <c r="AR54" s="102">
        <f t="shared" si="59"/>
        <v>1</v>
      </c>
      <c r="AT54" s="11" t="str">
        <f t="shared" si="38"/>
        <v>Jun</v>
      </c>
      <c r="AU54" s="118">
        <f t="shared" ref="AU54:AU60" si="64">AU53*AV54</f>
        <v>36.687906723598779</v>
      </c>
      <c r="AV54" s="102">
        <f t="shared" si="61"/>
        <v>1.0008059855299687</v>
      </c>
    </row>
    <row r="55" spans="1:48" s="11" customFormat="1" x14ac:dyDescent="0.25">
      <c r="A55" s="11">
        <f t="shared" si="25"/>
        <v>2024</v>
      </c>
      <c r="B55" s="11" t="str">
        <f t="shared" si="26"/>
        <v>Jul</v>
      </c>
      <c r="C55" s="118">
        <f t="shared" si="39"/>
        <v>46452.899613284229</v>
      </c>
      <c r="D55" s="102">
        <f t="shared" si="40"/>
        <v>1.0002374965571854</v>
      </c>
      <c r="F55" s="11" t="str">
        <f t="shared" si="27"/>
        <v>Jul</v>
      </c>
      <c r="G55" s="118">
        <f t="shared" si="41"/>
        <v>4758.8934626553819</v>
      </c>
      <c r="H55" s="102">
        <f t="shared" si="42"/>
        <v>1.0003348850365095</v>
      </c>
      <c r="J55" s="11" t="str">
        <f t="shared" si="28"/>
        <v>Jul</v>
      </c>
      <c r="K55" s="118">
        <f t="shared" si="43"/>
        <v>403.30927050212199</v>
      </c>
      <c r="L55" s="102">
        <f t="shared" si="44"/>
        <v>0.99833558912625597</v>
      </c>
      <c r="N55" s="11" t="str">
        <f t="shared" si="29"/>
        <v>Jul</v>
      </c>
      <c r="O55" s="118">
        <f t="shared" si="62"/>
        <v>15</v>
      </c>
      <c r="P55" s="102">
        <f t="shared" si="45"/>
        <v>1</v>
      </c>
      <c r="R55" s="11" t="str">
        <f t="shared" si="31"/>
        <v>Jul</v>
      </c>
      <c r="S55" s="118">
        <f t="shared" si="46"/>
        <v>13228.117552171218</v>
      </c>
      <c r="T55" s="102">
        <f t="shared" si="47"/>
        <v>1.0000559436136809</v>
      </c>
      <c r="V55" s="11" t="str">
        <f t="shared" si="32"/>
        <v>Jul</v>
      </c>
      <c r="W55" s="118">
        <f t="shared" si="48"/>
        <v>112.79370623770352</v>
      </c>
      <c r="X55" s="102">
        <f t="shared" si="49"/>
        <v>0.99815833178262514</v>
      </c>
      <c r="Z55" s="11" t="str">
        <f t="shared" si="33"/>
        <v>Jul</v>
      </c>
      <c r="AA55" s="118">
        <f t="shared" si="63"/>
        <v>395.3645082630033</v>
      </c>
      <c r="AB55" s="102">
        <f t="shared" si="51"/>
        <v>0.99932045345348663</v>
      </c>
      <c r="AC55" s="102"/>
      <c r="AD55" s="11" t="str">
        <f t="shared" si="34"/>
        <v>Jul</v>
      </c>
      <c r="AE55" s="118">
        <f t="shared" si="52"/>
        <v>4807.9626874754304</v>
      </c>
      <c r="AF55" s="102">
        <f t="shared" si="53"/>
        <v>1.0001465658035789</v>
      </c>
      <c r="AH55" s="11" t="str">
        <f t="shared" si="35"/>
        <v>Jul</v>
      </c>
      <c r="AI55" s="118">
        <f t="shared" si="54"/>
        <v>728.8618494695362</v>
      </c>
      <c r="AJ55" s="102">
        <f t="shared" si="55"/>
        <v>0.99979978255233626</v>
      </c>
      <c r="AL55" s="11" t="str">
        <f t="shared" si="36"/>
        <v>Jul</v>
      </c>
      <c r="AM55" s="118">
        <f t="shared" si="56"/>
        <v>60.369217220036361</v>
      </c>
      <c r="AN55" s="102">
        <f t="shared" si="57"/>
        <v>1.0004738510661721</v>
      </c>
      <c r="AP55" s="11" t="str">
        <f t="shared" si="37"/>
        <v>Jul</v>
      </c>
      <c r="AQ55" s="118">
        <f t="shared" si="58"/>
        <v>428</v>
      </c>
      <c r="AR55" s="102">
        <f t="shared" si="59"/>
        <v>1</v>
      </c>
      <c r="AT55" s="11" t="str">
        <f t="shared" si="38"/>
        <v>Jul</v>
      </c>
      <c r="AU55" s="118">
        <f t="shared" si="64"/>
        <v>36.717476645542838</v>
      </c>
      <c r="AV55" s="102">
        <f t="shared" si="61"/>
        <v>1.0008059855299687</v>
      </c>
    </row>
    <row r="56" spans="1:48" s="11" customFormat="1" x14ac:dyDescent="0.25">
      <c r="A56" s="11">
        <f t="shared" si="25"/>
        <v>2024</v>
      </c>
      <c r="B56" s="11" t="str">
        <f t="shared" si="26"/>
        <v>Aug</v>
      </c>
      <c r="C56" s="118">
        <f t="shared" si="39"/>
        <v>46463.932017013663</v>
      </c>
      <c r="D56" s="102">
        <f t="shared" si="40"/>
        <v>1.0002374965571854</v>
      </c>
      <c r="F56" s="11" t="str">
        <f t="shared" si="27"/>
        <v>Aug</v>
      </c>
      <c r="G56" s="118">
        <f t="shared" si="41"/>
        <v>4760.487144866368</v>
      </c>
      <c r="H56" s="102">
        <f t="shared" si="42"/>
        <v>1.0003348850365095</v>
      </c>
      <c r="J56" s="11" t="str">
        <f t="shared" si="28"/>
        <v>Aug</v>
      </c>
      <c r="K56" s="118">
        <f t="shared" si="43"/>
        <v>402.63799816681649</v>
      </c>
      <c r="L56" s="102">
        <f t="shared" si="44"/>
        <v>0.99833558912625597</v>
      </c>
      <c r="N56" s="11" t="str">
        <f t="shared" si="29"/>
        <v>Aug</v>
      </c>
      <c r="O56" s="118">
        <f t="shared" si="62"/>
        <v>15</v>
      </c>
      <c r="P56" s="102">
        <f t="shared" si="45"/>
        <v>1</v>
      </c>
      <c r="R56" s="11" t="str">
        <f t="shared" si="31"/>
        <v>Aug</v>
      </c>
      <c r="S56" s="118">
        <f t="shared" si="46"/>
        <v>13228.857580869282</v>
      </c>
      <c r="T56" s="102">
        <f t="shared" si="47"/>
        <v>1.0000559436136809</v>
      </c>
      <c r="V56" s="11" t="str">
        <f t="shared" si="32"/>
        <v>Aug</v>
      </c>
      <c r="W56" s="118">
        <f t="shared" si="48"/>
        <v>112.58597765380563</v>
      </c>
      <c r="X56" s="102">
        <f t="shared" si="49"/>
        <v>0.99815833178262514</v>
      </c>
      <c r="Z56" s="11" t="str">
        <f t="shared" si="33"/>
        <v>Aug</v>
      </c>
      <c r="AA56" s="118">
        <f t="shared" si="63"/>
        <v>395.09583967679924</v>
      </c>
      <c r="AB56" s="102">
        <f t="shared" si="51"/>
        <v>0.99932045345348663</v>
      </c>
      <c r="AC56" s="102"/>
      <c r="AD56" s="11" t="str">
        <f t="shared" si="34"/>
        <v>Aug</v>
      </c>
      <c r="AE56" s="118">
        <f t="shared" si="52"/>
        <v>4808.667370390297</v>
      </c>
      <c r="AF56" s="102">
        <f t="shared" si="53"/>
        <v>1.0001465658035789</v>
      </c>
      <c r="AH56" s="11" t="str">
        <f t="shared" si="35"/>
        <v>Aug</v>
      </c>
      <c r="AI56" s="118">
        <f t="shared" si="54"/>
        <v>728.71591861033596</v>
      </c>
      <c r="AJ56" s="102">
        <f t="shared" si="55"/>
        <v>0.99979978255233626</v>
      </c>
      <c r="AL56" s="11" t="str">
        <f t="shared" si="36"/>
        <v>Aug</v>
      </c>
      <c r="AM56" s="118">
        <f t="shared" si="56"/>
        <v>60.397823237980056</v>
      </c>
      <c r="AN56" s="102">
        <f t="shared" si="57"/>
        <v>1.0004738510661721</v>
      </c>
      <c r="AP56" s="11" t="str">
        <f t="shared" si="37"/>
        <v>Aug</v>
      </c>
      <c r="AQ56" s="118">
        <f t="shared" si="58"/>
        <v>428</v>
      </c>
      <c r="AR56" s="102">
        <f t="shared" si="59"/>
        <v>1</v>
      </c>
      <c r="AT56" s="11" t="str">
        <f t="shared" si="38"/>
        <v>Aug</v>
      </c>
      <c r="AU56" s="118">
        <f t="shared" si="64"/>
        <v>36.747070400416106</v>
      </c>
      <c r="AV56" s="102">
        <f t="shared" si="61"/>
        <v>1.0008059855299687</v>
      </c>
    </row>
    <row r="57" spans="1:48" s="11" customFormat="1" x14ac:dyDescent="0.25">
      <c r="A57" s="11">
        <f t="shared" si="25"/>
        <v>2024</v>
      </c>
      <c r="B57" s="11" t="str">
        <f t="shared" si="26"/>
        <v>Sep</v>
      </c>
      <c r="C57" s="118">
        <f t="shared" si="39"/>
        <v>46474.967040901</v>
      </c>
      <c r="D57" s="102">
        <f t="shared" si="40"/>
        <v>1.0002374965571854</v>
      </c>
      <c r="F57" s="11" t="str">
        <f t="shared" si="27"/>
        <v>Sep</v>
      </c>
      <c r="G57" s="118">
        <f t="shared" si="41"/>
        <v>4762.081360777679</v>
      </c>
      <c r="H57" s="102">
        <f t="shared" si="42"/>
        <v>1.0003348850365095</v>
      </c>
      <c r="J57" s="11" t="str">
        <f t="shared" si="28"/>
        <v>Sep</v>
      </c>
      <c r="K57" s="118">
        <f t="shared" si="43"/>
        <v>401.9678431044851</v>
      </c>
      <c r="L57" s="102">
        <f t="shared" si="44"/>
        <v>0.99833558912625597</v>
      </c>
      <c r="N57" s="11" t="str">
        <f t="shared" si="29"/>
        <v>Sep</v>
      </c>
      <c r="O57" s="118">
        <f t="shared" si="62"/>
        <v>15</v>
      </c>
      <c r="P57" s="102">
        <f t="shared" si="45"/>
        <v>1</v>
      </c>
      <c r="R57" s="11" t="str">
        <f t="shared" si="31"/>
        <v>Sep</v>
      </c>
      <c r="S57" s="118">
        <f t="shared" si="46"/>
        <v>13229.597650967225</v>
      </c>
      <c r="T57" s="102">
        <f t="shared" si="47"/>
        <v>1.0000559436136809</v>
      </c>
      <c r="V57" s="11" t="str">
        <f t="shared" si="32"/>
        <v>Sep</v>
      </c>
      <c r="W57" s="118">
        <f t="shared" si="48"/>
        <v>112.37863163703854</v>
      </c>
      <c r="X57" s="102">
        <f t="shared" si="49"/>
        <v>0.99815833178262514</v>
      </c>
      <c r="Z57" s="11" t="str">
        <f t="shared" si="33"/>
        <v>Sep</v>
      </c>
      <c r="AA57" s="118">
        <f t="shared" si="63"/>
        <v>394.82735366340506</v>
      </c>
      <c r="AB57" s="102">
        <f t="shared" si="51"/>
        <v>0.99932045345348663</v>
      </c>
      <c r="AC57" s="102"/>
      <c r="AD57" s="11" t="str">
        <f t="shared" si="34"/>
        <v>Sep</v>
      </c>
      <c r="AE57" s="118">
        <f t="shared" si="52"/>
        <v>4809.3721565875821</v>
      </c>
      <c r="AF57" s="102">
        <f t="shared" si="53"/>
        <v>1.0001465658035789</v>
      </c>
      <c r="AH57" s="11" t="str">
        <f t="shared" si="35"/>
        <v>Sep</v>
      </c>
      <c r="AI57" s="118">
        <f t="shared" si="54"/>
        <v>728.5700169690399</v>
      </c>
      <c r="AJ57" s="102">
        <f t="shared" si="55"/>
        <v>0.99979978255233626</v>
      </c>
      <c r="AL57" s="11" t="str">
        <f t="shared" si="36"/>
        <v>Sep</v>
      </c>
      <c r="AM57" s="118">
        <f t="shared" si="56"/>
        <v>60.426442810915852</v>
      </c>
      <c r="AN57" s="102">
        <f t="shared" si="57"/>
        <v>1.0004738510661721</v>
      </c>
      <c r="AP57" s="11" t="str">
        <f t="shared" si="37"/>
        <v>Sep</v>
      </c>
      <c r="AQ57" s="118">
        <f t="shared" si="58"/>
        <v>428</v>
      </c>
      <c r="AR57" s="102">
        <f t="shared" si="59"/>
        <v>1</v>
      </c>
      <c r="AT57" s="11" t="str">
        <f t="shared" si="38"/>
        <v>Sep</v>
      </c>
      <c r="AU57" s="118">
        <f t="shared" si="64"/>
        <v>36.77668800742758</v>
      </c>
      <c r="AV57" s="102">
        <f t="shared" si="61"/>
        <v>1.0008059855299687</v>
      </c>
    </row>
    <row r="58" spans="1:48" s="11" customFormat="1" x14ac:dyDescent="0.25">
      <c r="A58" s="11">
        <f t="shared" si="25"/>
        <v>2024</v>
      </c>
      <c r="B58" s="11" t="str">
        <f t="shared" si="26"/>
        <v>Oct</v>
      </c>
      <c r="C58" s="118">
        <f t="shared" si="39"/>
        <v>46486.004685568521</v>
      </c>
      <c r="D58" s="102">
        <f t="shared" si="40"/>
        <v>1.0002374965571854</v>
      </c>
      <c r="F58" s="11" t="str">
        <f t="shared" si="27"/>
        <v>Oct</v>
      </c>
      <c r="G58" s="118">
        <f t="shared" si="41"/>
        <v>4763.6761105680444</v>
      </c>
      <c r="H58" s="102">
        <f t="shared" si="42"/>
        <v>1.0003348850365095</v>
      </c>
      <c r="J58" s="11" t="str">
        <f t="shared" si="28"/>
        <v>Oct</v>
      </c>
      <c r="K58" s="118">
        <f t="shared" si="43"/>
        <v>401.29880345552658</v>
      </c>
      <c r="L58" s="102">
        <f t="shared" si="44"/>
        <v>0.99833558912625597</v>
      </c>
      <c r="N58" s="11" t="str">
        <f t="shared" si="29"/>
        <v>Oct</v>
      </c>
      <c r="O58" s="118">
        <f t="shared" si="62"/>
        <v>15</v>
      </c>
      <c r="P58" s="102">
        <f t="shared" si="45"/>
        <v>1</v>
      </c>
      <c r="R58" s="11" t="str">
        <f t="shared" si="31"/>
        <v>Oct</v>
      </c>
      <c r="S58" s="118">
        <f t="shared" si="46"/>
        <v>13230.337762467365</v>
      </c>
      <c r="T58" s="102">
        <f t="shared" si="47"/>
        <v>1.0000559436136809</v>
      </c>
      <c r="V58" s="11" t="str">
        <f t="shared" si="32"/>
        <v>Oct</v>
      </c>
      <c r="W58" s="118">
        <f t="shared" si="48"/>
        <v>112.17166748284053</v>
      </c>
      <c r="X58" s="102">
        <f t="shared" si="49"/>
        <v>0.99815833178262514</v>
      </c>
      <c r="Z58" s="11" t="str">
        <f t="shared" si="33"/>
        <v>Oct</v>
      </c>
      <c r="AA58" s="118">
        <f t="shared" si="63"/>
        <v>394.55905009875408</v>
      </c>
      <c r="AB58" s="102">
        <f t="shared" si="51"/>
        <v>0.99932045345348663</v>
      </c>
      <c r="AC58" s="102"/>
      <c r="AD58" s="11" t="str">
        <f t="shared" si="34"/>
        <v>Oct</v>
      </c>
      <c r="AE58" s="118">
        <f t="shared" si="52"/>
        <v>4810.0770460824224</v>
      </c>
      <c r="AF58" s="102">
        <f t="shared" si="53"/>
        <v>1.0001465658035789</v>
      </c>
      <c r="AH58" s="11" t="str">
        <f t="shared" si="35"/>
        <v>Oct</v>
      </c>
      <c r="AI58" s="118">
        <f t="shared" si="54"/>
        <v>728.42414453979802</v>
      </c>
      <c r="AJ58" s="102">
        <f t="shared" si="55"/>
        <v>0.99979978255233626</v>
      </c>
      <c r="AL58" s="11" t="str">
        <f t="shared" si="36"/>
        <v>Oct</v>
      </c>
      <c r="AM58" s="118">
        <f t="shared" si="56"/>
        <v>60.455075945266792</v>
      </c>
      <c r="AN58" s="102">
        <f t="shared" si="57"/>
        <v>1.0004738510661721</v>
      </c>
      <c r="AP58" s="11" t="str">
        <f t="shared" si="37"/>
        <v>Oct</v>
      </c>
      <c r="AQ58" s="118">
        <f t="shared" si="58"/>
        <v>428</v>
      </c>
      <c r="AR58" s="102">
        <f t="shared" si="59"/>
        <v>1</v>
      </c>
      <c r="AT58" s="11" t="str">
        <f t="shared" si="38"/>
        <v>Oct</v>
      </c>
      <c r="AU58" s="118">
        <f t="shared" si="64"/>
        <v>36.80632948580174</v>
      </c>
      <c r="AV58" s="102">
        <f t="shared" si="61"/>
        <v>1.0008059855299687</v>
      </c>
    </row>
    <row r="59" spans="1:48" s="11" customFormat="1" x14ac:dyDescent="0.25">
      <c r="A59" s="11">
        <f>A47+1</f>
        <v>2024</v>
      </c>
      <c r="B59" s="11" t="str">
        <f>B47</f>
        <v>Nov</v>
      </c>
      <c r="C59" s="118">
        <f t="shared" si="39"/>
        <v>46497.044951638651</v>
      </c>
      <c r="D59" s="102">
        <f t="shared" si="40"/>
        <v>1.0002374965571854</v>
      </c>
      <c r="F59" s="11" t="str">
        <f t="shared" si="27"/>
        <v>Nov</v>
      </c>
      <c r="G59" s="118">
        <f t="shared" si="41"/>
        <v>4765.2713944162515</v>
      </c>
      <c r="H59" s="102">
        <f t="shared" si="42"/>
        <v>1.0003348850365095</v>
      </c>
      <c r="J59" s="11" t="str">
        <f t="shared" si="28"/>
        <v>Nov</v>
      </c>
      <c r="K59" s="118">
        <f t="shared" si="43"/>
        <v>400.63087736343476</v>
      </c>
      <c r="L59" s="102">
        <f t="shared" si="44"/>
        <v>0.99833558912625597</v>
      </c>
      <c r="N59" s="11" t="str">
        <f t="shared" si="29"/>
        <v>Nov</v>
      </c>
      <c r="O59" s="118">
        <f t="shared" si="62"/>
        <v>15</v>
      </c>
      <c r="P59" s="102">
        <f t="shared" si="45"/>
        <v>1</v>
      </c>
      <c r="R59" s="11" t="str">
        <f t="shared" si="31"/>
        <v>Nov</v>
      </c>
      <c r="S59" s="118">
        <f t="shared" si="46"/>
        <v>13231.077915372016</v>
      </c>
      <c r="T59" s="102">
        <f t="shared" si="47"/>
        <v>1.0000559436136809</v>
      </c>
      <c r="V59" s="11" t="str">
        <f t="shared" si="32"/>
        <v>Nov</v>
      </c>
      <c r="W59" s="118">
        <f t="shared" si="48"/>
        <v>111.96508448794745</v>
      </c>
      <c r="X59" s="102">
        <f t="shared" si="49"/>
        <v>0.99815833178262514</v>
      </c>
      <c r="Z59" s="11" t="str">
        <f t="shared" si="33"/>
        <v>Nov</v>
      </c>
      <c r="AA59" s="118">
        <f t="shared" si="63"/>
        <v>394.29092885886388</v>
      </c>
      <c r="AB59" s="102">
        <f t="shared" si="51"/>
        <v>0.99932045345348663</v>
      </c>
      <c r="AC59" s="102"/>
      <c r="AD59" s="11" t="str">
        <f>AD47</f>
        <v>Nov</v>
      </c>
      <c r="AE59" s="118">
        <f t="shared" si="52"/>
        <v>4810.7820388899572</v>
      </c>
      <c r="AF59" s="102">
        <f t="shared" si="53"/>
        <v>1.0001465658035789</v>
      </c>
      <c r="AH59" s="11" t="str">
        <f t="shared" si="35"/>
        <v>Nov</v>
      </c>
      <c r="AI59" s="118">
        <f t="shared" si="54"/>
        <v>728.2783013167616</v>
      </c>
      <c r="AJ59" s="102">
        <f t="shared" si="55"/>
        <v>0.99979978255233626</v>
      </c>
      <c r="AL59" s="11" t="str">
        <f t="shared" si="36"/>
        <v>Nov</v>
      </c>
      <c r="AM59" s="118">
        <f t="shared" si="56"/>
        <v>60.483722647458976</v>
      </c>
      <c r="AN59" s="102">
        <f t="shared" si="57"/>
        <v>1.0004738510661721</v>
      </c>
      <c r="AP59" s="11" t="str">
        <f t="shared" si="37"/>
        <v>Nov</v>
      </c>
      <c r="AQ59" s="118">
        <f t="shared" si="58"/>
        <v>428</v>
      </c>
      <c r="AR59" s="102">
        <f t="shared" si="59"/>
        <v>1</v>
      </c>
      <c r="AT59" s="11" t="str">
        <f t="shared" si="38"/>
        <v>Nov</v>
      </c>
      <c r="AU59" s="118">
        <f t="shared" si="64"/>
        <v>36.835994854778555</v>
      </c>
      <c r="AV59" s="102">
        <f t="shared" si="61"/>
        <v>1.0008059855299687</v>
      </c>
    </row>
    <row r="60" spans="1:48" s="11" customFormat="1" x14ac:dyDescent="0.25">
      <c r="A60" s="11">
        <f t="shared" si="25"/>
        <v>2024</v>
      </c>
      <c r="B60" s="11" t="str">
        <f t="shared" si="26"/>
        <v>Dec</v>
      </c>
      <c r="C60" s="118">
        <f t="shared" si="39"/>
        <v>46508.087839733962</v>
      </c>
      <c r="D60" s="102">
        <f t="shared" si="40"/>
        <v>1.0002374965571854</v>
      </c>
      <c r="F60" s="11" t="str">
        <f t="shared" si="27"/>
        <v>Dec</v>
      </c>
      <c r="G60" s="118">
        <f t="shared" si="41"/>
        <v>4766.8672125011481</v>
      </c>
      <c r="H60" s="102">
        <f t="shared" si="42"/>
        <v>1.0003348850365095</v>
      </c>
      <c r="J60" s="11" t="str">
        <f t="shared" si="28"/>
        <v>Dec</v>
      </c>
      <c r="K60" s="118">
        <f t="shared" si="43"/>
        <v>399.96406297479348</v>
      </c>
      <c r="L60" s="102">
        <f t="shared" si="44"/>
        <v>0.99833558912625597</v>
      </c>
      <c r="N60" s="11" t="str">
        <f t="shared" si="29"/>
        <v>Dec</v>
      </c>
      <c r="O60" s="118">
        <f t="shared" si="62"/>
        <v>15</v>
      </c>
      <c r="P60" s="102">
        <f t="shared" si="45"/>
        <v>1</v>
      </c>
      <c r="R60" s="11" t="str">
        <f t="shared" si="31"/>
        <v>Dec</v>
      </c>
      <c r="S60" s="118">
        <f t="shared" si="46"/>
        <v>13231.818109683496</v>
      </c>
      <c r="T60" s="102">
        <f t="shared" si="47"/>
        <v>1.0000559436136809</v>
      </c>
      <c r="V60" s="11" t="str">
        <f t="shared" si="32"/>
        <v>Dec</v>
      </c>
      <c r="W60" s="118">
        <f t="shared" si="48"/>
        <v>111.7588819503903</v>
      </c>
      <c r="X60" s="102">
        <f t="shared" si="49"/>
        <v>0.99815833178262514</v>
      </c>
      <c r="Z60" s="11" t="str">
        <f t="shared" si="33"/>
        <v>Dec</v>
      </c>
      <c r="AA60" s="118">
        <f t="shared" si="63"/>
        <v>394.02298981983631</v>
      </c>
      <c r="AB60" s="102">
        <f t="shared" si="51"/>
        <v>0.99932045345348663</v>
      </c>
      <c r="AC60" s="102"/>
      <c r="AD60" s="11" t="str">
        <f t="shared" si="34"/>
        <v>Dec</v>
      </c>
      <c r="AE60" s="118">
        <f t="shared" si="52"/>
        <v>4811.4871350253297</v>
      </c>
      <c r="AF60" s="102">
        <f t="shared" si="53"/>
        <v>1.0001465658035789</v>
      </c>
      <c r="AH60" s="11" t="str">
        <f t="shared" si="35"/>
        <v>Dec</v>
      </c>
      <c r="AI60" s="118">
        <f t="shared" si="54"/>
        <v>728.13248729408303</v>
      </c>
      <c r="AJ60" s="102">
        <f t="shared" si="55"/>
        <v>0.99979978255233626</v>
      </c>
      <c r="AL60" s="11" t="str">
        <f t="shared" si="36"/>
        <v>Dec</v>
      </c>
      <c r="AM60" s="118">
        <f t="shared" si="56"/>
        <v>60.512382923921535</v>
      </c>
      <c r="AN60" s="102">
        <f t="shared" si="57"/>
        <v>1.0004738510661721</v>
      </c>
      <c r="AP60" s="11" t="str">
        <f t="shared" si="37"/>
        <v>Dec</v>
      </c>
      <c r="AQ60" s="118">
        <f t="shared" si="58"/>
        <v>428</v>
      </c>
      <c r="AR60" s="102">
        <f t="shared" si="59"/>
        <v>1</v>
      </c>
      <c r="AT60" s="11" t="str">
        <f t="shared" si="38"/>
        <v>Dec</v>
      </c>
      <c r="AU60" s="118">
        <f t="shared" si="64"/>
        <v>36.865684133613506</v>
      </c>
      <c r="AV60" s="102">
        <f t="shared" si="61"/>
        <v>1.0008059855299687</v>
      </c>
    </row>
    <row r="61" spans="1:48" x14ac:dyDescent="0.25">
      <c r="A61" s="11"/>
      <c r="B61" s="11"/>
      <c r="C61" s="60"/>
      <c r="D61" s="102"/>
      <c r="E61" s="11"/>
      <c r="F61" s="11"/>
      <c r="G61" s="60"/>
      <c r="H61" s="102"/>
      <c r="I61" s="11"/>
      <c r="J61" s="11"/>
      <c r="K61" s="60"/>
      <c r="L61" s="102"/>
      <c r="M61" s="11"/>
      <c r="N61" s="11"/>
      <c r="O61" s="60"/>
      <c r="P61" s="102"/>
      <c r="Q61" s="11"/>
      <c r="R61" s="11"/>
      <c r="S61" s="60"/>
      <c r="T61" s="102"/>
      <c r="U61" s="11"/>
      <c r="V61" s="11"/>
      <c r="W61" s="60"/>
      <c r="X61" s="102"/>
      <c r="Y61" s="11"/>
      <c r="Z61" s="11"/>
      <c r="AA61" s="60"/>
      <c r="AB61" s="102"/>
      <c r="AC61" s="102"/>
      <c r="AD61" s="11"/>
      <c r="AE61" s="60"/>
      <c r="AF61" s="102"/>
      <c r="AG61" s="11"/>
      <c r="AH61" s="11"/>
      <c r="AI61" s="60"/>
      <c r="AJ61" s="102"/>
      <c r="AK61" s="11"/>
      <c r="AL61" s="11"/>
      <c r="AM61" s="60"/>
      <c r="AN61" s="102"/>
      <c r="AO61" s="11"/>
      <c r="AP61" s="11"/>
      <c r="AQ61" s="60"/>
      <c r="AR61" s="102"/>
      <c r="AS61" s="11"/>
      <c r="AT61" s="11"/>
      <c r="AU61" s="60"/>
      <c r="AV61" s="102"/>
    </row>
    <row r="63" spans="1:48" x14ac:dyDescent="0.25">
      <c r="C63" s="100"/>
      <c r="G63" s="100"/>
      <c r="K63" s="100"/>
      <c r="O63" s="100"/>
      <c r="S63" s="100"/>
      <c r="W63" s="100"/>
      <c r="AA63" s="100"/>
    </row>
    <row r="64" spans="1:48" x14ac:dyDescent="0.25">
      <c r="C64" s="100" t="s">
        <v>299</v>
      </c>
      <c r="G64" s="100"/>
      <c r="K64" s="100"/>
      <c r="O64" s="100"/>
      <c r="S64" s="100"/>
      <c r="W64" s="100"/>
      <c r="AA64" s="100"/>
    </row>
    <row r="65" spans="3:27" x14ac:dyDescent="0.25">
      <c r="C65" s="100"/>
      <c r="G65" s="100"/>
      <c r="K65" s="100"/>
      <c r="O65" s="100"/>
      <c r="S65" s="100"/>
      <c r="W65" s="100"/>
      <c r="AA65" s="100"/>
    </row>
    <row r="66" spans="3:27" x14ac:dyDescent="0.25">
      <c r="C66" s="100"/>
      <c r="G66" s="100"/>
      <c r="K66" s="100"/>
      <c r="O66" s="100"/>
      <c r="S66" s="100"/>
      <c r="W66" s="100"/>
      <c r="AA66" s="100"/>
    </row>
  </sheetData>
  <mergeCells count="24">
    <mergeCell ref="L2:L3"/>
    <mergeCell ref="B2:C2"/>
    <mergeCell ref="D2:D3"/>
    <mergeCell ref="F2:G2"/>
    <mergeCell ref="H2:H3"/>
    <mergeCell ref="J2:K2"/>
    <mergeCell ref="V2:W2"/>
    <mergeCell ref="X2:X3"/>
    <mergeCell ref="Z2:AA2"/>
    <mergeCell ref="AB2:AB3"/>
    <mergeCell ref="N2:O2"/>
    <mergeCell ref="P2:P3"/>
    <mergeCell ref="R2:S2"/>
    <mergeCell ref="T2:T3"/>
    <mergeCell ref="AD2:AE2"/>
    <mergeCell ref="AF2:AF3"/>
    <mergeCell ref="AH2:AI2"/>
    <mergeCell ref="AJ2:AJ3"/>
    <mergeCell ref="AL2:AM2"/>
    <mergeCell ref="AN2:AN3"/>
    <mergeCell ref="AP2:AQ2"/>
    <mergeCell ref="AR2:AR3"/>
    <mergeCell ref="AT2:AU2"/>
    <mergeCell ref="AV2:AV3"/>
  </mergeCells>
  <phoneticPr fontId="29" type="noConversion"/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DFBB0-4C81-4691-9244-2C3A51AD77BC}">
  <sheetPr codeName="Sheet27"/>
  <dimension ref="A2:AK39"/>
  <sheetViews>
    <sheetView topLeftCell="J1" workbookViewId="0">
      <selection activeCell="AC29" sqref="AC29"/>
    </sheetView>
  </sheetViews>
  <sheetFormatPr defaultColWidth="7.85546875" defaultRowHeight="12.75" x14ac:dyDescent="0.2"/>
  <cols>
    <col min="1" max="1" width="11.42578125" style="19" customWidth="1"/>
    <col min="2" max="2" width="5.85546875" style="19" customWidth="1"/>
    <col min="3" max="3" width="18.7109375" style="19" bestFit="1" customWidth="1"/>
    <col min="4" max="4" width="13.5703125" style="19" customWidth="1"/>
    <col min="5" max="5" width="12.5703125" style="19" customWidth="1"/>
    <col min="6" max="6" width="10.7109375" style="19" customWidth="1"/>
    <col min="7" max="7" width="12.42578125" style="19" customWidth="1"/>
    <col min="8" max="8" width="5" style="19" bestFit="1" customWidth="1"/>
    <col min="9" max="9" width="16" style="19" bestFit="1" customWidth="1"/>
    <col min="10" max="10" width="12.42578125" style="19" bestFit="1" customWidth="1"/>
    <col min="11" max="11" width="10.28515625" style="19" bestFit="1" customWidth="1"/>
    <col min="12" max="12" width="10.28515625" style="19" customWidth="1"/>
    <col min="13" max="13" width="11.7109375" style="19" customWidth="1"/>
    <col min="14" max="14" width="5" style="19" bestFit="1" customWidth="1"/>
    <col min="15" max="15" width="13" style="19" bestFit="1" customWidth="1"/>
    <col min="16" max="16" width="12.5703125" style="19" bestFit="1" customWidth="1"/>
    <col min="17" max="17" width="10.28515625" style="19" bestFit="1" customWidth="1"/>
    <col min="18" max="18" width="10.28515625" style="19" customWidth="1"/>
    <col min="19" max="19" width="7.85546875" style="19"/>
    <col min="20" max="20" width="5" style="19" bestFit="1" customWidth="1"/>
    <col min="21" max="22" width="12.42578125" style="19" bestFit="1" customWidth="1"/>
    <col min="23" max="23" width="10.28515625" style="19" bestFit="1" customWidth="1"/>
    <col min="24" max="24" width="10.28515625" style="19" customWidth="1"/>
    <col min="25" max="25" width="8.5703125" style="19" bestFit="1" customWidth="1"/>
    <col min="26" max="27" width="7.85546875" style="19"/>
    <col min="28" max="28" width="10.140625" style="19" bestFit="1" customWidth="1"/>
    <col min="29" max="29" width="12.5703125" style="19" customWidth="1"/>
    <col min="30" max="30" width="10" style="19" bestFit="1" customWidth="1"/>
    <col min="31" max="31" width="9.140625" style="19" bestFit="1" customWidth="1"/>
    <col min="32" max="32" width="7.85546875" style="19"/>
    <col min="33" max="33" width="5" style="19" bestFit="1" customWidth="1"/>
    <col min="34" max="34" width="14.85546875" style="19" bestFit="1" customWidth="1"/>
    <col min="35" max="35" width="10.85546875" style="19" customWidth="1"/>
    <col min="36" max="36" width="10" style="19" bestFit="1" customWidth="1"/>
    <col min="37" max="37" width="9.140625" style="19" bestFit="1" customWidth="1"/>
    <col min="38" max="16384" width="7.85546875" style="19"/>
  </cols>
  <sheetData>
    <row r="2" spans="1:37" s="40" customFormat="1" ht="12.75" customHeight="1" x14ac:dyDescent="0.2">
      <c r="B2" s="291" t="s">
        <v>4</v>
      </c>
      <c r="C2" s="291"/>
      <c r="D2" s="291"/>
      <c r="E2" s="291"/>
      <c r="F2" s="291"/>
      <c r="H2" s="291" t="s">
        <v>5</v>
      </c>
      <c r="I2" s="291"/>
      <c r="J2" s="291"/>
      <c r="K2" s="291"/>
      <c r="L2" s="291"/>
      <c r="N2" s="291" t="s">
        <v>108</v>
      </c>
      <c r="O2" s="291"/>
      <c r="P2" s="291"/>
      <c r="Q2" s="291"/>
      <c r="R2" s="291"/>
      <c r="T2" s="291" t="s">
        <v>113</v>
      </c>
      <c r="U2" s="291"/>
      <c r="V2" s="291"/>
      <c r="W2" s="291"/>
      <c r="X2" s="291"/>
      <c r="AA2" s="291" t="s">
        <v>4</v>
      </c>
      <c r="AB2" s="291"/>
      <c r="AC2" s="291"/>
      <c r="AD2" s="291"/>
      <c r="AE2" s="291"/>
      <c r="AG2" s="291" t="s">
        <v>108</v>
      </c>
      <c r="AH2" s="291"/>
      <c r="AI2" s="291"/>
      <c r="AJ2" s="291"/>
      <c r="AK2" s="291"/>
    </row>
    <row r="3" spans="1:37" ht="38.25" x14ac:dyDescent="0.2">
      <c r="B3" s="19" t="s">
        <v>29</v>
      </c>
      <c r="C3" s="34" t="s">
        <v>45</v>
      </c>
      <c r="D3" s="35" t="s">
        <v>49</v>
      </c>
      <c r="E3" s="34" t="s">
        <v>114</v>
      </c>
      <c r="F3" s="35" t="s">
        <v>115</v>
      </c>
      <c r="H3" s="19" t="s">
        <v>29</v>
      </c>
      <c r="I3" s="34" t="s">
        <v>45</v>
      </c>
      <c r="J3" s="35" t="s">
        <v>49</v>
      </c>
      <c r="K3" s="34" t="s">
        <v>114</v>
      </c>
      <c r="L3" s="35" t="s">
        <v>115</v>
      </c>
      <c r="N3" s="19" t="s">
        <v>29</v>
      </c>
      <c r="O3" s="34" t="s">
        <v>45</v>
      </c>
      <c r="P3" s="35" t="s">
        <v>49</v>
      </c>
      <c r="Q3" s="34" t="s">
        <v>114</v>
      </c>
      <c r="R3" s="35" t="s">
        <v>115</v>
      </c>
      <c r="T3" s="19" t="s">
        <v>29</v>
      </c>
      <c r="U3" s="34" t="s">
        <v>45</v>
      </c>
      <c r="V3" s="35" t="s">
        <v>49</v>
      </c>
      <c r="W3" s="34" t="s">
        <v>114</v>
      </c>
      <c r="X3" s="35" t="s">
        <v>115</v>
      </c>
      <c r="AA3" s="19" t="s">
        <v>29</v>
      </c>
      <c r="AB3" s="34" t="s">
        <v>45</v>
      </c>
      <c r="AC3" s="35" t="s">
        <v>49</v>
      </c>
      <c r="AD3" s="34" t="s">
        <v>114</v>
      </c>
      <c r="AE3" s="35" t="s">
        <v>115</v>
      </c>
      <c r="AG3" s="19" t="s">
        <v>29</v>
      </c>
      <c r="AH3" s="34" t="s">
        <v>45</v>
      </c>
      <c r="AI3" s="35" t="s">
        <v>49</v>
      </c>
      <c r="AJ3" s="34" t="s">
        <v>114</v>
      </c>
      <c r="AK3" s="35" t="s">
        <v>115</v>
      </c>
    </row>
    <row r="4" spans="1:37" s="41" customFormat="1" x14ac:dyDescent="0.2">
      <c r="C4" s="41" t="s">
        <v>100</v>
      </c>
      <c r="D4" s="41" t="s">
        <v>101</v>
      </c>
      <c r="E4" s="41" t="s">
        <v>116</v>
      </c>
      <c r="I4" s="41" t="s">
        <v>100</v>
      </c>
      <c r="J4" s="41" t="s">
        <v>101</v>
      </c>
      <c r="K4" s="41" t="s">
        <v>116</v>
      </c>
      <c r="O4" s="41" t="s">
        <v>100</v>
      </c>
      <c r="P4" s="41" t="s">
        <v>101</v>
      </c>
      <c r="Q4" s="41" t="s">
        <v>116</v>
      </c>
      <c r="U4" s="41" t="s">
        <v>100</v>
      </c>
      <c r="V4" s="41" t="s">
        <v>101</v>
      </c>
      <c r="W4" s="41" t="s">
        <v>116</v>
      </c>
      <c r="AB4" s="41" t="s">
        <v>100</v>
      </c>
      <c r="AC4" s="41" t="s">
        <v>101</v>
      </c>
      <c r="AD4" s="41" t="s">
        <v>116</v>
      </c>
      <c r="AH4" s="41" t="s">
        <v>100</v>
      </c>
      <c r="AI4" s="41" t="s">
        <v>101</v>
      </c>
      <c r="AJ4" s="41" t="s">
        <v>116</v>
      </c>
    </row>
    <row r="5" spans="1:37" x14ac:dyDescent="0.2">
      <c r="A5" s="19" t="s">
        <v>96</v>
      </c>
      <c r="B5" s="19">
        <v>2013</v>
      </c>
      <c r="C5" s="28">
        <f>'Normalized Annual Summary'!U5</f>
        <v>285068374</v>
      </c>
      <c r="D5" s="28">
        <f>SUMIF('Monthly Data'!B:B,'kW Forecast'!B5,'Monthly Data'!N:N)</f>
        <v>722899.29000000015</v>
      </c>
      <c r="E5" s="42">
        <f t="shared" ref="E5:E10" si="0">D5/C5</f>
        <v>2.535880356899921E-3</v>
      </c>
      <c r="F5" s="42">
        <f>AVERAGE(E5:E5)</f>
        <v>2.535880356899921E-3</v>
      </c>
      <c r="H5" s="19">
        <v>2013</v>
      </c>
      <c r="I5" s="28">
        <f>'Normalized Annual Summary'!AD5</f>
        <v>187992826.44999999</v>
      </c>
      <c r="J5" s="28">
        <f>SUMIF('Monthly Data'!B:B,'kW Forecast'!B5,'Monthly Data'!S:S)</f>
        <v>510032.45080000005</v>
      </c>
      <c r="K5" s="42">
        <f t="shared" ref="K5:K10" si="1">J5/I5</f>
        <v>2.7130420901227961E-3</v>
      </c>
      <c r="L5" s="42">
        <f>AVERAGE(K5:K5)</f>
        <v>2.7130420901227961E-3</v>
      </c>
      <c r="N5" s="19">
        <v>2013</v>
      </c>
      <c r="O5" s="28">
        <f>'Normalized Annual Summary'!AM5</f>
        <v>10555413.669999998</v>
      </c>
      <c r="P5" s="28">
        <f>SUMIF('Monthly Data'!B:B,'kW Forecast'!B5,'Monthly Data'!V:V)</f>
        <v>29850.289999999997</v>
      </c>
      <c r="Q5" s="42">
        <f t="shared" ref="Q5:Q10" si="2">P5/O5</f>
        <v>2.8279602233722786E-3</v>
      </c>
      <c r="R5" s="42">
        <f>AVERAGE(Q5:Q5)</f>
        <v>2.8279602233722786E-3</v>
      </c>
      <c r="T5" s="19">
        <v>2013</v>
      </c>
      <c r="U5" s="28">
        <f>'Normalized Annual Summary'!AS5</f>
        <v>144894</v>
      </c>
      <c r="V5" s="28">
        <f>SUMIF('Monthly Data'!B:B,'kW Forecast'!B5,'Monthly Data'!Y:Y)</f>
        <v>389.49999999999994</v>
      </c>
      <c r="W5" s="42">
        <f t="shared" ref="W5:W10" si="3">V5/U5</f>
        <v>2.6881720430107525E-3</v>
      </c>
      <c r="X5" s="42">
        <f>AVERAGE(W5:W5)</f>
        <v>2.6881720430107525E-3</v>
      </c>
      <c r="AA5" s="19">
        <v>2013</v>
      </c>
      <c r="AB5" s="28">
        <f>'Normalized Annual Summary'!BW5</f>
        <v>41098360.740000002</v>
      </c>
      <c r="AC5" s="28">
        <f>SUMIF('Monthly Data'!B:B,'kW Forecast'!B5,'Monthly Data'!AN:AN)</f>
        <v>102903.89</v>
      </c>
      <c r="AD5" s="42">
        <f t="shared" ref="AD5:AD10" si="4">AC5/AB5</f>
        <v>2.5038441472398248E-3</v>
      </c>
      <c r="AE5" s="42">
        <f>AVERAGE(AD5:AD5)</f>
        <v>2.5038441472398248E-3</v>
      </c>
      <c r="AG5" s="19">
        <v>2013</v>
      </c>
      <c r="AH5" s="28">
        <f>'Normalized Annual Summary'!CF5</f>
        <v>1656360</v>
      </c>
      <c r="AI5" s="28">
        <f>SUMIF('Monthly Data'!B:B,'kW Forecast'!B5,'Monthly Data'!AQ:AQ)</f>
        <v>5136</v>
      </c>
      <c r="AJ5" s="42">
        <f t="shared" ref="AJ5:AJ10" si="5">AI5/AH5</f>
        <v>3.1007751937984496E-3</v>
      </c>
      <c r="AK5" s="42">
        <f>AVERAGE(AJ5:AJ5)</f>
        <v>3.1007751937984496E-3</v>
      </c>
    </row>
    <row r="6" spans="1:37" x14ac:dyDescent="0.2">
      <c r="B6" s="19">
        <f t="shared" ref="B6:B12" si="6">B5+1</f>
        <v>2014</v>
      </c>
      <c r="C6" s="28">
        <f>'Normalized Annual Summary'!U6</f>
        <v>280037460</v>
      </c>
      <c r="D6" s="28">
        <f>SUMIF('Monthly Data'!B:B,'kW Forecast'!B6,'Monthly Data'!N:N)</f>
        <v>690826.75000000035</v>
      </c>
      <c r="E6" s="42">
        <f t="shared" si="0"/>
        <v>2.4669083557606912E-3</v>
      </c>
      <c r="F6" s="42">
        <f>AVERAGE(E5:E6)</f>
        <v>2.5013943563303061E-3</v>
      </c>
      <c r="H6" s="19">
        <f t="shared" ref="H6:H12" si="7">H5+1</f>
        <v>2014</v>
      </c>
      <c r="I6" s="28">
        <f>'Normalized Annual Summary'!AD6</f>
        <v>193164947.17000002</v>
      </c>
      <c r="J6" s="28">
        <f>SUMIF('Monthly Data'!B:B,'kW Forecast'!B6,'Monthly Data'!S:S)</f>
        <v>512108.56049999991</v>
      </c>
      <c r="K6" s="42">
        <f t="shared" si="1"/>
        <v>2.6511464321179608E-3</v>
      </c>
      <c r="L6" s="42">
        <f>AVERAGE(K5:K6)</f>
        <v>2.6820942611203782E-3</v>
      </c>
      <c r="N6" s="19">
        <f t="shared" ref="N6:N14" si="8">N5+1</f>
        <v>2014</v>
      </c>
      <c r="O6" s="28">
        <f>'Normalized Annual Summary'!AM6</f>
        <v>10310975.150000004</v>
      </c>
      <c r="P6" s="28">
        <f>SUMIF('Monthly Data'!B:B,'kW Forecast'!B6,'Monthly Data'!V:V)</f>
        <v>29216.710000000003</v>
      </c>
      <c r="Q6" s="42">
        <f t="shared" si="2"/>
        <v>2.833554496540513E-3</v>
      </c>
      <c r="R6" s="42">
        <f>AVERAGE(Q5:Q6)</f>
        <v>2.830757359956396E-3</v>
      </c>
      <c r="T6" s="19">
        <f t="shared" ref="T6:T14" si="9">T5+1</f>
        <v>2014</v>
      </c>
      <c r="U6" s="28">
        <f>'Normalized Annual Summary'!AS6</f>
        <v>146313.06111328126</v>
      </c>
      <c r="V6" s="28">
        <f>SUMIF('Monthly Data'!B:B,'kW Forecast'!B6,'Monthly Data'!Y:Y)</f>
        <v>392.34693847656257</v>
      </c>
      <c r="W6" s="42">
        <f t="shared" si="3"/>
        <v>2.6815578560877235E-3</v>
      </c>
      <c r="X6" s="42">
        <f>AVERAGE(W5:W6)</f>
        <v>2.6848649495492382E-3</v>
      </c>
      <c r="AA6" s="19">
        <f t="shared" ref="AA6:AA12" si="10">AA5+1</f>
        <v>2014</v>
      </c>
      <c r="AB6" s="28">
        <f>'Normalized Annual Summary'!BW6</f>
        <v>40840675.63000001</v>
      </c>
      <c r="AC6" s="28">
        <f>SUMIF('Monthly Data'!B:B,'kW Forecast'!B6,'Monthly Data'!AN:AN)</f>
        <v>98100.310000000012</v>
      </c>
      <c r="AD6" s="42">
        <f t="shared" si="4"/>
        <v>2.4020246601390515E-3</v>
      </c>
      <c r="AE6" s="42">
        <f>AVERAGE(AD5:AD6)</f>
        <v>2.4529344036894381E-3</v>
      </c>
      <c r="AG6" s="19">
        <f t="shared" ref="AG6:AG14" si="11">AG5+1</f>
        <v>2014</v>
      </c>
      <c r="AH6" s="28">
        <f>'Normalized Annual Summary'!CF6</f>
        <v>1653291</v>
      </c>
      <c r="AI6" s="28">
        <f>SUMIF('Monthly Data'!B:B,'kW Forecast'!B6,'Monthly Data'!AQ:AQ)</f>
        <v>5136</v>
      </c>
      <c r="AJ6" s="42">
        <f t="shared" si="5"/>
        <v>3.1065311551323996E-3</v>
      </c>
      <c r="AK6" s="42">
        <f>AVERAGE(AJ5:AJ6)</f>
        <v>3.1036531744654244E-3</v>
      </c>
    </row>
    <row r="7" spans="1:37" x14ac:dyDescent="0.2">
      <c r="B7" s="19">
        <f t="shared" si="6"/>
        <v>2015</v>
      </c>
      <c r="C7" s="28">
        <f>'Normalized Annual Summary'!U7</f>
        <v>266548349</v>
      </c>
      <c r="D7" s="28">
        <f>SUMIF('Monthly Data'!B:B,'kW Forecast'!B7,'Monthly Data'!N:N)</f>
        <v>668162.78000000014</v>
      </c>
      <c r="E7" s="42">
        <f t="shared" si="0"/>
        <v>2.5067226358997264E-3</v>
      </c>
      <c r="F7" s="42">
        <f t="shared" ref="F7:F14" si="12">AVERAGE(E5:E7)</f>
        <v>2.5031704495201128E-3</v>
      </c>
      <c r="H7" s="19">
        <f t="shared" si="7"/>
        <v>2015</v>
      </c>
      <c r="I7" s="28">
        <f>'Normalized Annual Summary'!AD7</f>
        <v>198507738.57999998</v>
      </c>
      <c r="J7" s="28">
        <f>SUMIF('Monthly Data'!B:B,'kW Forecast'!B7,'Monthly Data'!S:S)</f>
        <v>535701.6155999999</v>
      </c>
      <c r="K7" s="42">
        <f t="shared" si="1"/>
        <v>2.6986434858009751E-3</v>
      </c>
      <c r="L7" s="42">
        <f t="shared" ref="L7:L14" si="13">AVERAGE(K5:K7)</f>
        <v>2.6876106693472439E-3</v>
      </c>
      <c r="N7" s="19">
        <f t="shared" si="8"/>
        <v>2015</v>
      </c>
      <c r="O7" s="28">
        <f>'Normalized Annual Summary'!AM7</f>
        <v>9533360.5500000026</v>
      </c>
      <c r="P7" s="28">
        <f>SUMIF('Monthly Data'!B:B,'kW Forecast'!B7,'Monthly Data'!V:V)</f>
        <v>27043.149999999998</v>
      </c>
      <c r="Q7" s="42">
        <f t="shared" si="2"/>
        <v>2.8366859575032007E-3</v>
      </c>
      <c r="R7" s="42">
        <f t="shared" ref="R7:R13" si="14">AVERAGE(Q5:Q7)</f>
        <v>2.8327335591386642E-3</v>
      </c>
      <c r="T7" s="19">
        <f t="shared" si="9"/>
        <v>2015</v>
      </c>
      <c r="U7" s="28">
        <f>'Normalized Annual Summary'!AS7</f>
        <v>145462.32</v>
      </c>
      <c r="V7" s="28">
        <f>SUMIF('Monthly Data'!B:B,'kW Forecast'!B7,'Monthly Data'!Y:Y)</f>
        <v>384</v>
      </c>
      <c r="W7" s="42">
        <f t="shared" si="3"/>
        <v>2.6398588995418192E-3</v>
      </c>
      <c r="X7" s="42">
        <f>AVERAGE(W5:W7)</f>
        <v>2.6698629328800985E-3</v>
      </c>
      <c r="AA7" s="19">
        <f t="shared" si="10"/>
        <v>2015</v>
      </c>
      <c r="AB7" s="28">
        <f>'Normalized Annual Summary'!BW7</f>
        <v>39785579.170000002</v>
      </c>
      <c r="AC7" s="28">
        <f>SUMIF('Monthly Data'!B:B,'kW Forecast'!B7,'Monthly Data'!AN:AN)</f>
        <v>96829.1</v>
      </c>
      <c r="AD7" s="42">
        <f t="shared" si="4"/>
        <v>2.4337737949285208E-3</v>
      </c>
      <c r="AE7" s="42">
        <f t="shared" ref="AE7:AE14" si="15">AVERAGE(AD5:AD7)</f>
        <v>2.4465475341024657E-3</v>
      </c>
      <c r="AG7" s="19">
        <f t="shared" si="11"/>
        <v>2015</v>
      </c>
      <c r="AH7" s="28">
        <f>'Normalized Annual Summary'!CF7</f>
        <v>1511727.69</v>
      </c>
      <c r="AI7" s="28">
        <f>SUMIF('Monthly Data'!B:B,'kW Forecast'!B7,'Monthly Data'!AQ:AQ)</f>
        <v>4706</v>
      </c>
      <c r="AJ7" s="42">
        <f t="shared" si="5"/>
        <v>3.1129945102745323E-3</v>
      </c>
      <c r="AK7" s="42">
        <f t="shared" ref="AK7:AK14" si="16">AVERAGE(AJ5:AJ7)</f>
        <v>3.10676695306846E-3</v>
      </c>
    </row>
    <row r="8" spans="1:37" x14ac:dyDescent="0.2">
      <c r="B8" s="19">
        <f t="shared" si="6"/>
        <v>2016</v>
      </c>
      <c r="C8" s="28">
        <f>'Normalized Annual Summary'!U8</f>
        <v>262049200.09000003</v>
      </c>
      <c r="D8" s="28">
        <f>SUMIF('Monthly Data'!B:B,'kW Forecast'!B8,'Monthly Data'!N:N)</f>
        <v>653340.27000000014</v>
      </c>
      <c r="E8" s="42">
        <f t="shared" si="0"/>
        <v>2.4931969636832027E-3</v>
      </c>
      <c r="F8" s="42">
        <f t="shared" si="12"/>
        <v>2.4889426517812068E-3</v>
      </c>
      <c r="H8" s="19">
        <f t="shared" si="7"/>
        <v>2016</v>
      </c>
      <c r="I8" s="28">
        <f>'Normalized Annual Summary'!AD8</f>
        <v>172284339.51999998</v>
      </c>
      <c r="J8" s="28">
        <f>SUMIF('Monthly Data'!B:B,'kW Forecast'!B8,'Monthly Data'!S:S)</f>
        <v>519602.02999999997</v>
      </c>
      <c r="K8" s="42">
        <f t="shared" si="1"/>
        <v>3.0159562467932896E-3</v>
      </c>
      <c r="L8" s="42">
        <f t="shared" si="13"/>
        <v>2.7885820549040752E-3</v>
      </c>
      <c r="N8" s="19">
        <f t="shared" si="8"/>
        <v>2016</v>
      </c>
      <c r="O8" s="28">
        <f>'Normalized Annual Summary'!AM8</f>
        <v>8453641.8399999999</v>
      </c>
      <c r="P8" s="28">
        <f>SUMIF('Monthly Data'!B:B,'kW Forecast'!B8,'Monthly Data'!V:V)</f>
        <v>23881.46</v>
      </c>
      <c r="Q8" s="42">
        <f t="shared" si="2"/>
        <v>2.8249907497855387E-3</v>
      </c>
      <c r="R8" s="42">
        <f t="shared" si="14"/>
        <v>2.8317437346097509E-3</v>
      </c>
      <c r="T8" s="19">
        <f t="shared" si="9"/>
        <v>2016</v>
      </c>
      <c r="U8" s="28">
        <f>'Normalized Annual Summary'!AS8</f>
        <v>118737.53672</v>
      </c>
      <c r="V8" s="28">
        <f>SUMIF('Monthly Data'!B:B,'kW Forecast'!B8,'Monthly Data'!Y:Y)</f>
        <v>320</v>
      </c>
      <c r="W8" s="42">
        <f t="shared" si="3"/>
        <v>2.6950196950321238E-3</v>
      </c>
      <c r="X8" s="42">
        <f>AVERAGE(W6:W8)</f>
        <v>2.6721454835538887E-3</v>
      </c>
      <c r="AA8" s="19">
        <f t="shared" si="10"/>
        <v>2016</v>
      </c>
      <c r="AB8" s="28">
        <f>'Normalized Annual Summary'!BW8</f>
        <v>38950231.759999998</v>
      </c>
      <c r="AC8" s="28">
        <f>SUMIF('Monthly Data'!B:B,'kW Forecast'!B8,'Monthly Data'!AN:AN)</f>
        <v>98741.04</v>
      </c>
      <c r="AD8" s="42">
        <f t="shared" si="4"/>
        <v>2.5350565462206637E-3</v>
      </c>
      <c r="AE8" s="42">
        <f t="shared" si="15"/>
        <v>2.4569516670960787E-3</v>
      </c>
      <c r="AG8" s="19">
        <f t="shared" si="11"/>
        <v>2016</v>
      </c>
      <c r="AH8" s="28">
        <f>'Normalized Annual Summary'!CF8</f>
        <v>376841.34</v>
      </c>
      <c r="AI8" s="28">
        <f>SUMIF('Monthly Data'!B:B,'kW Forecast'!B8,'Monthly Data'!AQ:AQ)</f>
        <v>1164</v>
      </c>
      <c r="AJ8" s="42">
        <f t="shared" si="5"/>
        <v>3.0888330882169134E-3</v>
      </c>
      <c r="AK8" s="42">
        <f t="shared" si="16"/>
        <v>3.1027862512079483E-3</v>
      </c>
    </row>
    <row r="9" spans="1:37" x14ac:dyDescent="0.2">
      <c r="B9" s="19">
        <f t="shared" si="6"/>
        <v>2017</v>
      </c>
      <c r="C9" s="28">
        <f>'Normalized Annual Summary'!U9</f>
        <v>265313383.60999998</v>
      </c>
      <c r="D9" s="28">
        <f>SUMIF('Monthly Data'!B:B,'kW Forecast'!B9,'Monthly Data'!N:N)</f>
        <v>659968.74</v>
      </c>
      <c r="E9" s="42">
        <f t="shared" si="0"/>
        <v>2.4875064009968208E-3</v>
      </c>
      <c r="F9" s="42">
        <f t="shared" si="12"/>
        <v>2.4958086668599166E-3</v>
      </c>
      <c r="H9" s="19">
        <f t="shared" si="7"/>
        <v>2017</v>
      </c>
      <c r="I9" s="28">
        <f>'Normalized Annual Summary'!AD9</f>
        <v>157852838.83000001</v>
      </c>
      <c r="J9" s="28">
        <f>SUMIF('Monthly Data'!B:B,'kW Forecast'!B9,'Monthly Data'!S:S)</f>
        <v>495625.58999999991</v>
      </c>
      <c r="K9" s="42">
        <f t="shared" si="1"/>
        <v>3.139795227463505E-3</v>
      </c>
      <c r="L9" s="42">
        <f t="shared" si="13"/>
        <v>2.9514649866859231E-3</v>
      </c>
      <c r="N9" s="19">
        <f t="shared" si="8"/>
        <v>2017</v>
      </c>
      <c r="O9" s="28">
        <f>'Normalized Annual Summary'!AM9</f>
        <v>7389843.8100000005</v>
      </c>
      <c r="P9" s="28">
        <f>SUMIF('Monthly Data'!B:B,'kW Forecast'!B9,'Monthly Data'!V:V)</f>
        <v>20886.899999999998</v>
      </c>
      <c r="Q9" s="42">
        <f t="shared" si="2"/>
        <v>2.826433215237332E-3</v>
      </c>
      <c r="R9" s="42">
        <f t="shared" si="14"/>
        <v>2.8293699741753567E-3</v>
      </c>
      <c r="T9" s="19">
        <f t="shared" si="9"/>
        <v>2017</v>
      </c>
      <c r="U9" s="28">
        <f>'Normalized Annual Summary'!AS9</f>
        <v>111436.06176000001</v>
      </c>
      <c r="V9" s="28">
        <f>SUMIF('Monthly Data'!B:B,'kW Forecast'!B9,'Monthly Data'!Y:Y)</f>
        <v>300</v>
      </c>
      <c r="W9" s="42">
        <f t="shared" si="3"/>
        <v>2.6921267250641931E-3</v>
      </c>
      <c r="X9" s="42">
        <f>AVERAGE(W7:W9)</f>
        <v>2.6756684398793786E-3</v>
      </c>
      <c r="AA9" s="19">
        <f t="shared" si="10"/>
        <v>2017</v>
      </c>
      <c r="AB9" s="28">
        <f>'Normalized Annual Summary'!BW9</f>
        <v>37842810.950000003</v>
      </c>
      <c r="AC9" s="28">
        <f>SUMIF('Monthly Data'!B:B,'kW Forecast'!B9,'Monthly Data'!AN:AN)</f>
        <v>93936.639999999999</v>
      </c>
      <c r="AD9" s="42">
        <f t="shared" si="4"/>
        <v>2.482284947704182E-3</v>
      </c>
      <c r="AE9" s="42">
        <f t="shared" si="15"/>
        <v>2.4837050962844553E-3</v>
      </c>
      <c r="AG9" s="19">
        <f t="shared" si="11"/>
        <v>2017</v>
      </c>
      <c r="AH9" s="28">
        <f>'Normalized Annual Summary'!CF9</f>
        <v>375386.35000000003</v>
      </c>
      <c r="AI9" s="28">
        <f>SUMIF('Monthly Data'!B:B,'kW Forecast'!B9,'Monthly Data'!AQ:AQ)</f>
        <v>1164</v>
      </c>
      <c r="AJ9" s="42">
        <f t="shared" si="5"/>
        <v>3.1008053436146518E-3</v>
      </c>
      <c r="AK9" s="42">
        <f t="shared" si="16"/>
        <v>3.1008776473686992E-3</v>
      </c>
    </row>
    <row r="10" spans="1:37" x14ac:dyDescent="0.2">
      <c r="B10" s="19">
        <f t="shared" si="6"/>
        <v>2018</v>
      </c>
      <c r="C10" s="28">
        <f>'Normalized Annual Summary'!U10</f>
        <v>267919634.78</v>
      </c>
      <c r="D10" s="28">
        <f>SUMIF('Monthly Data'!B:B,'kW Forecast'!B10,'Monthly Data'!N:N)</f>
        <v>658841.37</v>
      </c>
      <c r="E10" s="42">
        <f t="shared" si="0"/>
        <v>2.4591007319825671E-3</v>
      </c>
      <c r="F10" s="42">
        <f t="shared" si="12"/>
        <v>2.4799346988875304E-3</v>
      </c>
      <c r="H10" s="19">
        <f t="shared" si="7"/>
        <v>2018</v>
      </c>
      <c r="I10" s="28">
        <f>'Normalized Annual Summary'!AD10</f>
        <v>155157528.56999999</v>
      </c>
      <c r="J10" s="28">
        <f>SUMIF('Monthly Data'!B:B,'kW Forecast'!B10,'Monthly Data'!S:S)</f>
        <v>476875.05999999994</v>
      </c>
      <c r="K10" s="42">
        <f t="shared" si="1"/>
        <v>3.073489661733402E-3</v>
      </c>
      <c r="L10" s="42">
        <f t="shared" si="13"/>
        <v>3.0764137119967325E-3</v>
      </c>
      <c r="N10" s="19">
        <f t="shared" si="8"/>
        <v>2018</v>
      </c>
      <c r="O10" s="28">
        <f>'Normalized Annual Summary'!AM10</f>
        <v>7129546.709999999</v>
      </c>
      <c r="P10" s="28">
        <f>SUMIF('Monthly Data'!B:B,'kW Forecast'!B10,'Monthly Data'!V:V)</f>
        <v>20208.479999999996</v>
      </c>
      <c r="Q10" s="42">
        <f t="shared" si="2"/>
        <v>2.8344691215298873E-3</v>
      </c>
      <c r="R10" s="42">
        <f t="shared" si="14"/>
        <v>2.8286310288509193E-3</v>
      </c>
      <c r="T10" s="19">
        <f t="shared" si="9"/>
        <v>2018</v>
      </c>
      <c r="U10" s="28">
        <f>'Normalized Annual Summary'!AS10</f>
        <v>109663.85975999999</v>
      </c>
      <c r="V10" s="28">
        <f>SUMIF('Monthly Data'!B:B,'kW Forecast'!B10,'Monthly Data'!Y:Y)</f>
        <v>299</v>
      </c>
      <c r="W10" s="42">
        <f t="shared" si="3"/>
        <v>2.7265135538213159E-3</v>
      </c>
      <c r="X10" s="42">
        <f>AVERAGE(W8:W9)</f>
        <v>2.6935732100481584E-3</v>
      </c>
      <c r="AA10" s="19">
        <f t="shared" si="10"/>
        <v>2018</v>
      </c>
      <c r="AB10" s="28">
        <f>'Normalized Annual Summary'!BW10</f>
        <v>38546392.219999999</v>
      </c>
      <c r="AC10" s="28">
        <f>SUMIF('Monthly Data'!B:B,'kW Forecast'!B10,'Monthly Data'!AN:AN)</f>
        <v>95161.72</v>
      </c>
      <c r="AD10" s="42">
        <f t="shared" si="4"/>
        <v>2.4687581513951609E-3</v>
      </c>
      <c r="AE10" s="42">
        <f t="shared" si="15"/>
        <v>2.4953665484400019E-3</v>
      </c>
      <c r="AG10" s="19">
        <f t="shared" si="11"/>
        <v>2018</v>
      </c>
      <c r="AH10" s="28">
        <f>'Normalized Annual Summary'!CF10</f>
        <v>378588.39</v>
      </c>
      <c r="AI10" s="28">
        <f>SUMIF('Monthly Data'!B:B,'kW Forecast'!B10,'Monthly Data'!AQ:AQ)</f>
        <v>1174</v>
      </c>
      <c r="AJ10" s="42">
        <f t="shared" si="5"/>
        <v>3.1009931392771977E-3</v>
      </c>
      <c r="AK10" s="42">
        <f t="shared" si="16"/>
        <v>3.0968771903695878E-3</v>
      </c>
    </row>
    <row r="11" spans="1:37" x14ac:dyDescent="0.2">
      <c r="B11" s="19">
        <f>B10+1</f>
        <v>2019</v>
      </c>
      <c r="C11" s="28">
        <f>'Normalized Annual Summary'!U11</f>
        <v>259222112.87999997</v>
      </c>
      <c r="D11" s="28">
        <f>SUMIF('Monthly Data'!B:B,'kW Forecast'!B11,'Monthly Data'!N:N)</f>
        <v>641393.27000000014</v>
      </c>
      <c r="E11" s="42">
        <f>D11/C11</f>
        <v>2.4742999849589075E-3</v>
      </c>
      <c r="F11" s="42">
        <f t="shared" si="12"/>
        <v>2.4736357059794317E-3</v>
      </c>
      <c r="H11" s="19">
        <f>H10+1</f>
        <v>2019</v>
      </c>
      <c r="I11" s="28">
        <f>'Normalized Annual Summary'!AD11</f>
        <v>153008610.21000004</v>
      </c>
      <c r="J11" s="28">
        <f>SUMIF('Monthly Data'!B:B,'kW Forecast'!B11,'Monthly Data'!S:S)</f>
        <v>482804.56000000011</v>
      </c>
      <c r="K11" s="42">
        <f>J11/I11</f>
        <v>3.1554077861197767E-3</v>
      </c>
      <c r="L11" s="42">
        <f t="shared" si="13"/>
        <v>3.122897558438894E-3</v>
      </c>
      <c r="N11" s="19">
        <f>N10+1</f>
        <v>2019</v>
      </c>
      <c r="O11" s="28">
        <f>'Normalized Annual Summary'!AM11</f>
        <v>6628962.6500000004</v>
      </c>
      <c r="P11" s="28">
        <f>SUMIF('Monthly Data'!B:B,'kW Forecast'!B11,'Monthly Data'!V:V)</f>
        <v>18755.28</v>
      </c>
      <c r="Q11" s="42">
        <f>P11/O11</f>
        <v>2.8292933585920867E-3</v>
      </c>
      <c r="R11" s="42">
        <f t="shared" si="14"/>
        <v>2.8300652317864352E-3</v>
      </c>
      <c r="T11" s="19">
        <f>T10+1</f>
        <v>2019</v>
      </c>
      <c r="U11" s="28">
        <f>'Normalized Annual Summary'!AS11</f>
        <v>107253.66503999998</v>
      </c>
      <c r="V11" s="28">
        <f>SUMIF('Monthly Data'!B:B,'kW Forecast'!B11,'Monthly Data'!Y:Y)</f>
        <v>288</v>
      </c>
      <c r="W11" s="42">
        <f>V11/U11</f>
        <v>2.6852229235484974E-3</v>
      </c>
      <c r="X11" s="42">
        <f>AVERAGE(W9,W11)</f>
        <v>2.6886748243063452E-3</v>
      </c>
      <c r="AA11" s="19">
        <f>AA10+1</f>
        <v>2019</v>
      </c>
      <c r="AB11" s="28">
        <f>'Normalized Annual Summary'!BW11</f>
        <v>38142218.68</v>
      </c>
      <c r="AC11" s="28">
        <f>SUMIF('Monthly Data'!B:B,'kW Forecast'!B11,'Monthly Data'!AN:AN)</f>
        <v>95101.97</v>
      </c>
      <c r="AD11" s="42">
        <f>AC11/AB11</f>
        <v>2.4933518104406191E-3</v>
      </c>
      <c r="AE11" s="42">
        <f t="shared" si="15"/>
        <v>2.481464969846654E-3</v>
      </c>
      <c r="AG11" s="19">
        <f>AG10+1</f>
        <v>2019</v>
      </c>
      <c r="AH11" s="28">
        <f>'Normalized Annual Summary'!CF11</f>
        <v>375386.35000000003</v>
      </c>
      <c r="AI11" s="28">
        <f>SUMIF('Monthly Data'!B:B,'kW Forecast'!B11,'Monthly Data'!AQ:AQ)</f>
        <v>1164</v>
      </c>
      <c r="AJ11" s="42">
        <f>AI11/AH11</f>
        <v>3.1008053436146518E-3</v>
      </c>
      <c r="AK11" s="42">
        <f t="shared" si="16"/>
        <v>3.100867942168834E-3</v>
      </c>
    </row>
    <row r="12" spans="1:37" x14ac:dyDescent="0.2">
      <c r="B12" s="19">
        <f t="shared" si="6"/>
        <v>2020</v>
      </c>
      <c r="C12" s="28">
        <f>'Normalized Annual Summary'!U12</f>
        <v>236676675.38</v>
      </c>
      <c r="D12" s="28">
        <f>SUMIF('Monthly Data'!B:B,'kW Forecast'!B12,'Monthly Data'!N:N)</f>
        <v>588460.92000000004</v>
      </c>
      <c r="E12" s="42">
        <f>D12/C12</f>
        <v>2.4863494429908958E-3</v>
      </c>
      <c r="F12" s="42">
        <f t="shared" si="12"/>
        <v>2.47325005331079E-3</v>
      </c>
      <c r="H12" s="19">
        <f t="shared" si="7"/>
        <v>2020</v>
      </c>
      <c r="I12" s="28">
        <f>'Normalized Annual Summary'!AD12</f>
        <v>148353499.99000001</v>
      </c>
      <c r="J12" s="28">
        <f>SUMIF('Monthly Data'!B:B,'kW Forecast'!B12,'Monthly Data'!S:S)</f>
        <v>467383.52</v>
      </c>
      <c r="K12" s="42">
        <f>J12/I12</f>
        <v>3.1504718124715945E-3</v>
      </c>
      <c r="L12" s="42">
        <f t="shared" si="13"/>
        <v>3.1264564201082582E-3</v>
      </c>
      <c r="N12" s="19">
        <f t="shared" si="8"/>
        <v>2020</v>
      </c>
      <c r="O12" s="28">
        <f>'Normalized Annual Summary'!AM12</f>
        <v>6324460.3699999992</v>
      </c>
      <c r="P12" s="28">
        <f>SUMIF('Monthly Data'!B:B,'kW Forecast'!B12,'Monthly Data'!V:V)</f>
        <v>17865.719999999994</v>
      </c>
      <c r="Q12" s="42">
        <f>P12/O12</f>
        <v>2.824860771481124E-3</v>
      </c>
      <c r="R12" s="42">
        <f t="shared" si="14"/>
        <v>2.8295410838676993E-3</v>
      </c>
      <c r="T12" s="19">
        <f t="shared" si="9"/>
        <v>2020</v>
      </c>
      <c r="U12" s="28">
        <f>'Normalized Annual Summary'!AS12</f>
        <v>104630.80607999998</v>
      </c>
      <c r="V12" s="28">
        <f>SUMIF('Monthly Data'!B:B,'kW Forecast'!B12,'Monthly Data'!Y:Y)</f>
        <v>283</v>
      </c>
      <c r="W12" s="42">
        <f>V12/U12</f>
        <v>2.7047483490055518E-3</v>
      </c>
      <c r="X12" s="42">
        <f>AVERAGE(W10:W11)</f>
        <v>2.7058682386849066E-3</v>
      </c>
      <c r="AA12" s="19">
        <f t="shared" si="10"/>
        <v>2020</v>
      </c>
      <c r="AB12" s="28">
        <f>'Normalized Annual Summary'!BW12</f>
        <v>34029509.689999998</v>
      </c>
      <c r="AC12" s="28">
        <f>SUMIF('Monthly Data'!B:B,'kW Forecast'!B12,'Monthly Data'!AN:AN)</f>
        <v>84142.37</v>
      </c>
      <c r="AD12" s="42">
        <f>AC12/AB12</f>
        <v>2.4726295138106646E-3</v>
      </c>
      <c r="AE12" s="42">
        <f t="shared" si="15"/>
        <v>2.4782464918821482E-3</v>
      </c>
      <c r="AG12" s="19">
        <f t="shared" si="11"/>
        <v>2020</v>
      </c>
      <c r="AH12" s="28">
        <f>'Normalized Annual Summary'!CF12</f>
        <v>376841.34</v>
      </c>
      <c r="AI12" s="28">
        <f>SUMIF('Monthly Data'!B:B,'kW Forecast'!B12,'Monthly Data'!AQ:AQ)</f>
        <v>1164</v>
      </c>
      <c r="AJ12" s="42">
        <f>AI12/AH12</f>
        <v>3.0888330882169134E-3</v>
      </c>
      <c r="AK12" s="42">
        <f t="shared" si="16"/>
        <v>3.0968771903695878E-3</v>
      </c>
    </row>
    <row r="13" spans="1:37" x14ac:dyDescent="0.2">
      <c r="B13" s="19">
        <f>B12+1</f>
        <v>2021</v>
      </c>
      <c r="C13" s="28">
        <f>'Normalized Annual Summary'!U13</f>
        <v>231532219.24999994</v>
      </c>
      <c r="D13" s="28">
        <f>SUMIF('Monthly Data'!B:B,'kW Forecast'!B13,'Monthly Data'!N:N)</f>
        <v>575991.18000000005</v>
      </c>
      <c r="E13" s="42">
        <f>D13/C13</f>
        <v>2.4877366176759446E-3</v>
      </c>
      <c r="F13" s="42">
        <f t="shared" si="12"/>
        <v>2.4827953485419157E-3</v>
      </c>
      <c r="H13" s="19">
        <f>H12+1</f>
        <v>2021</v>
      </c>
      <c r="I13" s="28">
        <f>'Normalized Annual Summary'!AD13</f>
        <v>145455212.03</v>
      </c>
      <c r="J13" s="28">
        <f>SUMIF('Monthly Data'!B:B,'kW Forecast'!B13,'Monthly Data'!S:S)</f>
        <v>466710.32</v>
      </c>
      <c r="K13" s="42">
        <f>J13/I13</f>
        <v>3.2086187458428197E-3</v>
      </c>
      <c r="L13" s="42">
        <f t="shared" si="13"/>
        <v>3.1714994481447305E-3</v>
      </c>
      <c r="N13" s="19">
        <f>N12+1</f>
        <v>2021</v>
      </c>
      <c r="O13" s="28">
        <f>'Normalized Annual Summary'!AM13</f>
        <v>5320906.4800000004</v>
      </c>
      <c r="P13" s="28">
        <f>SUMIF('Monthly Data'!B:B,'kW Forecast'!B13,'Monthly Data'!V:V)</f>
        <v>14996.049999999996</v>
      </c>
      <c r="Q13" s="42">
        <f>P13/O13</f>
        <v>2.8183261736259633E-3</v>
      </c>
      <c r="R13" s="42">
        <f t="shared" si="14"/>
        <v>2.824160101233058E-3</v>
      </c>
      <c r="T13" s="19">
        <f>T12+1</f>
        <v>2021</v>
      </c>
      <c r="U13" s="28">
        <f>'Normalized Annual Summary'!AS13</f>
        <v>101511.73056</v>
      </c>
      <c r="V13" s="28">
        <f>SUMIF('Monthly Data'!B:B,'kW Forecast'!B13,'Monthly Data'!Y:Y)</f>
        <v>274</v>
      </c>
      <c r="W13" s="42">
        <f>V13/U13</f>
        <v>2.6991954376942504E-3</v>
      </c>
      <c r="X13" s="42">
        <f>AVERAGE(W11,W13)</f>
        <v>2.6922091806213739E-3</v>
      </c>
      <c r="AA13" s="19">
        <f>AA12+1</f>
        <v>2021</v>
      </c>
      <c r="AB13" s="28">
        <f>'Normalized Annual Summary'!BW13</f>
        <v>33696058.899999999</v>
      </c>
      <c r="AC13" s="28">
        <f>SUMIF('Monthly Data'!B:B,'kW Forecast'!B13,'Monthly Data'!AN:AN)</f>
        <v>84564</v>
      </c>
      <c r="AD13" s="42">
        <f>AC13/AB13</f>
        <v>2.5096109978606433E-3</v>
      </c>
      <c r="AE13" s="42">
        <f t="shared" si="15"/>
        <v>2.4918641073706422E-3</v>
      </c>
      <c r="AG13" s="19">
        <f>AG12+1</f>
        <v>2021</v>
      </c>
      <c r="AH13" s="28">
        <f>'Normalized Annual Summary'!CF13</f>
        <v>375386.35000000003</v>
      </c>
      <c r="AI13" s="28">
        <f>SUMIF('Monthly Data'!B:B,'kW Forecast'!B13,'Monthly Data'!AQ:AQ)</f>
        <v>1164</v>
      </c>
      <c r="AJ13" s="42">
        <f>AI13/AH13</f>
        <v>3.1008053436146518E-3</v>
      </c>
      <c r="AK13" s="42">
        <f t="shared" si="16"/>
        <v>3.0968145918154055E-3</v>
      </c>
    </row>
    <row r="14" spans="1:37" x14ac:dyDescent="0.2">
      <c r="B14" s="19">
        <f>B13+1</f>
        <v>2022</v>
      </c>
      <c r="C14" s="28">
        <f>'Normalized Annual Summary'!U14</f>
        <v>242150458</v>
      </c>
      <c r="D14" s="28">
        <f>SUMIF('Monthly Data'!B:B,'kW Forecast'!B14,'Monthly Data'!N:N)</f>
        <v>591754.73</v>
      </c>
      <c r="E14" s="42">
        <f>D14/C14</f>
        <v>2.4437481344759628E-3</v>
      </c>
      <c r="F14" s="42">
        <f t="shared" si="12"/>
        <v>2.4726113983809341E-3</v>
      </c>
      <c r="H14" s="19">
        <f>H13+1</f>
        <v>2022</v>
      </c>
      <c r="I14" s="28">
        <f>'Normalized Annual Summary'!AD14</f>
        <v>144466450.787</v>
      </c>
      <c r="J14" s="28">
        <f>SUMIF('Monthly Data'!B:B,'kW Forecast'!B14,'Monthly Data'!S:S)</f>
        <v>463194.82000000007</v>
      </c>
      <c r="K14" s="42">
        <f>J14/I14</f>
        <v>3.2062448926839784E-3</v>
      </c>
      <c r="L14" s="42">
        <f t="shared" si="13"/>
        <v>3.1884451503327977E-3</v>
      </c>
      <c r="N14" s="19">
        <f t="shared" si="8"/>
        <v>2022</v>
      </c>
      <c r="O14" s="28">
        <f>'Normalized Annual Summary'!AM14</f>
        <v>5210473.32</v>
      </c>
      <c r="P14" s="28">
        <f>SUMIF('Monthly Data'!B:B,'kW Forecast'!B14,'Monthly Data'!V:V)</f>
        <v>14758.559999999996</v>
      </c>
      <c r="Q14" s="42">
        <f>P14/O14</f>
        <v>2.8324797179846216E-3</v>
      </c>
      <c r="R14" s="42">
        <f>AVERAGE(Q12:Q14)</f>
        <v>2.8252222210305698E-3</v>
      </c>
      <c r="T14" s="19">
        <f t="shared" si="9"/>
        <v>2022</v>
      </c>
      <c r="U14" s="28">
        <f>'Normalized Annual Summary'!AS14</f>
        <v>100378.9672</v>
      </c>
      <c r="V14" s="28">
        <f>SUMIF('Monthly Data'!B:B,'kW Forecast'!B14,'Monthly Data'!Y:Y)</f>
        <v>264</v>
      </c>
      <c r="W14" s="42">
        <f>V14/U14</f>
        <v>2.6300330374389425E-3</v>
      </c>
      <c r="X14" s="42">
        <f>AVERAGE(W12:W13)</f>
        <v>2.7019718933499011E-3</v>
      </c>
      <c r="AA14" s="19">
        <f>AA13+1</f>
        <v>2022</v>
      </c>
      <c r="AB14" s="28">
        <f>'Normalized Annual Summary'!BW14</f>
        <v>34596077.259999998</v>
      </c>
      <c r="AC14" s="28">
        <f>SUMIF('Monthly Data'!B:B,'kW Forecast'!B14,'Monthly Data'!AN:AN)</f>
        <v>86942.81</v>
      </c>
      <c r="AD14" s="42">
        <f>AC14/AB14</f>
        <v>2.5130828951097101E-3</v>
      </c>
      <c r="AE14" s="42">
        <f t="shared" si="15"/>
        <v>2.4984411355936727E-3</v>
      </c>
      <c r="AG14" s="19">
        <f t="shared" si="11"/>
        <v>2022</v>
      </c>
      <c r="AH14" s="28">
        <f>'Normalized Annual Summary'!CF14</f>
        <v>375386.35000000003</v>
      </c>
      <c r="AI14" s="28">
        <f>SUMIF('Monthly Data'!B:B,'kW Forecast'!B14,'Monthly Data'!AQ:AQ)</f>
        <v>1164</v>
      </c>
      <c r="AJ14" s="42">
        <f>AI14/AH14</f>
        <v>3.1008053436146518E-3</v>
      </c>
      <c r="AK14" s="42">
        <f t="shared" si="16"/>
        <v>3.0968145918154055E-3</v>
      </c>
    </row>
    <row r="15" spans="1:37" ht="15" x14ac:dyDescent="0.25">
      <c r="C15" s="28"/>
      <c r="D15" s="45"/>
      <c r="E15" s="42"/>
      <c r="I15" s="28"/>
      <c r="J15" s="28"/>
      <c r="K15" s="42"/>
      <c r="P15" s="43"/>
      <c r="V15" s="43"/>
      <c r="AB15" s="28"/>
      <c r="AC15" s="45"/>
      <c r="AD15" s="42"/>
      <c r="AI15" s="43"/>
    </row>
    <row r="16" spans="1:37" ht="15" x14ac:dyDescent="0.25">
      <c r="C16" s="19" t="s">
        <v>117</v>
      </c>
      <c r="D16" s="43" t="s">
        <v>118</v>
      </c>
      <c r="F16"/>
      <c r="G16"/>
      <c r="I16" s="19" t="s">
        <v>117</v>
      </c>
      <c r="J16" s="43" t="s">
        <v>118</v>
      </c>
      <c r="L16"/>
      <c r="O16" s="19" t="s">
        <v>117</v>
      </c>
      <c r="P16" s="43" t="s">
        <v>118</v>
      </c>
      <c r="U16" s="19" t="s">
        <v>117</v>
      </c>
      <c r="V16" s="43" t="s">
        <v>118</v>
      </c>
      <c r="Y16" s="19" t="s">
        <v>218</v>
      </c>
      <c r="AB16" s="19" t="s">
        <v>117</v>
      </c>
      <c r="AC16" s="43" t="s">
        <v>118</v>
      </c>
      <c r="AE16"/>
      <c r="AH16" s="19" t="s">
        <v>117</v>
      </c>
      <c r="AI16" s="43" t="s">
        <v>118</v>
      </c>
    </row>
    <row r="17" spans="1:37" ht="15" x14ac:dyDescent="0.25">
      <c r="C17" s="41" t="s">
        <v>103</v>
      </c>
      <c r="D17" s="75" t="s">
        <v>180</v>
      </c>
      <c r="E17" s="44" t="s">
        <v>178</v>
      </c>
      <c r="F17" s="77" t="s">
        <v>179</v>
      </c>
      <c r="G17"/>
      <c r="H17" s="41"/>
      <c r="I17" s="41" t="s">
        <v>103</v>
      </c>
      <c r="J17" s="75" t="s">
        <v>180</v>
      </c>
      <c r="K17" s="44" t="s">
        <v>178</v>
      </c>
      <c r="L17" s="77" t="s">
        <v>179</v>
      </c>
      <c r="N17" s="41"/>
      <c r="O17" s="41" t="s">
        <v>103</v>
      </c>
      <c r="P17" s="75" t="s">
        <v>180</v>
      </c>
      <c r="Q17" s="44" t="s">
        <v>178</v>
      </c>
      <c r="R17" s="77" t="s">
        <v>179</v>
      </c>
      <c r="S17" s="41"/>
      <c r="T17" s="41"/>
      <c r="U17" s="41" t="s">
        <v>103</v>
      </c>
      <c r="V17" s="75" t="s">
        <v>197</v>
      </c>
      <c r="W17" s="44" t="s">
        <v>178</v>
      </c>
      <c r="X17" s="77" t="s">
        <v>179</v>
      </c>
      <c r="Y17" s="41" t="s">
        <v>196</v>
      </c>
      <c r="AB17" s="41" t="s">
        <v>103</v>
      </c>
      <c r="AC17" s="75" t="s">
        <v>180</v>
      </c>
      <c r="AD17" s="44" t="s">
        <v>178</v>
      </c>
      <c r="AE17" s="77" t="s">
        <v>179</v>
      </c>
      <c r="AG17" s="41"/>
      <c r="AH17" s="41" t="s">
        <v>103</v>
      </c>
      <c r="AI17" s="75" t="s">
        <v>180</v>
      </c>
      <c r="AJ17" s="44" t="s">
        <v>178</v>
      </c>
      <c r="AK17" s="77" t="s">
        <v>179</v>
      </c>
    </row>
    <row r="18" spans="1:37" x14ac:dyDescent="0.2">
      <c r="B18" s="19">
        <v>2013</v>
      </c>
      <c r="C18" s="28">
        <f ca="1">'Normalized Annual Summary'!AA5</f>
        <v>278546585.43757612</v>
      </c>
      <c r="D18" s="45">
        <f t="shared" ref="D18:D23" ca="1" si="17">C18*E18</f>
        <v>691950.0970453734</v>
      </c>
      <c r="E18" s="109">
        <f t="shared" ref="E18:E24" si="18">E19</f>
        <v>2.4841449625324645E-3</v>
      </c>
      <c r="F18" s="110" cm="1">
        <f t="array" ref="F18">TREND(F$5:F$11,B$5:B$11,B18)</f>
        <v>2.5223611677126917E-3</v>
      </c>
      <c r="H18" s="19">
        <v>2013</v>
      </c>
      <c r="I18" s="28">
        <f>'Normalized Annual Summary'!AJ5</f>
        <v>196384825.5845241</v>
      </c>
      <c r="J18" s="45">
        <f t="shared" ref="J18:J23" si="19">I18*K18</f>
        <v>629890.93840029545</v>
      </c>
      <c r="K18" s="109">
        <f t="shared" ref="K18:K24" si="20">K19</f>
        <v>3.207431819263399E-3</v>
      </c>
      <c r="L18" s="110" cm="1">
        <f t="array" ref="L18">TREND(L$7:L$11,H$7:H$11,H18)</f>
        <v>2.4620316221641847E-3</v>
      </c>
      <c r="O18" s="28"/>
      <c r="P18" s="45"/>
      <c r="Q18" s="109"/>
      <c r="R18" s="110"/>
      <c r="U18" s="28"/>
      <c r="V18" s="45"/>
      <c r="W18" s="110"/>
      <c r="X18" s="110"/>
      <c r="Y18" s="109"/>
      <c r="AA18" s="19">
        <v>2013</v>
      </c>
      <c r="AB18" s="28">
        <f ca="1">'Normalized Annual Summary'!CC5</f>
        <v>41188914.877097271</v>
      </c>
      <c r="AC18" s="45">
        <f t="shared" ref="AC18:AC23" ca="1" si="21">AB18*AD18</f>
        <v>102207.89286844229</v>
      </c>
      <c r="AD18" s="109">
        <f t="shared" ref="AD18:AD24" si="22">AD19</f>
        <v>2.4814417464849039E-3</v>
      </c>
      <c r="AE18" s="110" cm="1">
        <f t="array" ref="AE18">TREND(AE$5:AE$11,AA$5:AA$11,AA18)</f>
        <v>2.4685215895816014E-3</v>
      </c>
      <c r="AH18" s="28"/>
      <c r="AI18" s="45"/>
      <c r="AJ18" s="109"/>
      <c r="AK18" s="110"/>
    </row>
    <row r="19" spans="1:37" x14ac:dyDescent="0.2">
      <c r="B19" s="19">
        <v>2014</v>
      </c>
      <c r="C19" s="28">
        <f ca="1">'Normalized Annual Summary'!AA6</f>
        <v>271392610.48469043</v>
      </c>
      <c r="D19" s="45">
        <f t="shared" ca="1" si="17"/>
        <v>674178.5862040791</v>
      </c>
      <c r="E19" s="109">
        <f t="shared" si="18"/>
        <v>2.4841449625324645E-3</v>
      </c>
      <c r="F19" s="110" cm="1">
        <f t="array" ref="F19">TREND(F$5:F$11,B$5:B$11,B19)</f>
        <v>2.5138963444874332E-3</v>
      </c>
      <c r="H19" s="19">
        <v>2014</v>
      </c>
      <c r="I19" s="28">
        <f>'Normalized Annual Summary'!AJ6</f>
        <v>193742078.2443209</v>
      </c>
      <c r="J19" s="45">
        <f t="shared" si="19"/>
        <v>621414.50649105397</v>
      </c>
      <c r="K19" s="109">
        <f t="shared" si="20"/>
        <v>3.207431819263399E-3</v>
      </c>
      <c r="L19" s="110" cm="1">
        <f t="array" ref="L19">TREND(L$7:L$11,H$7:H$11,H19)</f>
        <v>2.5778721656917747E-3</v>
      </c>
      <c r="O19" s="28"/>
      <c r="P19" s="45"/>
      <c r="Q19" s="109"/>
      <c r="R19" s="110"/>
      <c r="U19" s="28"/>
      <c r="V19" s="45"/>
      <c r="W19" s="110"/>
      <c r="X19" s="110"/>
      <c r="Y19" s="109"/>
      <c r="AA19" s="19">
        <v>2014</v>
      </c>
      <c r="AB19" s="28">
        <f ca="1">'Normalized Annual Summary'!CC6</f>
        <v>40843878.843225092</v>
      </c>
      <c r="AC19" s="45">
        <f t="shared" ca="1" si="21"/>
        <v>101351.70604995028</v>
      </c>
      <c r="AD19" s="109">
        <f t="shared" si="22"/>
        <v>2.4814417464849039E-3</v>
      </c>
      <c r="AE19" s="110" cm="1">
        <f t="array" ref="AE19">TREND(AE$5:AE$11,AA$5:AA$11,AA19)</f>
        <v>2.4704817438495875E-3</v>
      </c>
      <c r="AH19" s="28"/>
      <c r="AI19" s="45"/>
      <c r="AJ19" s="109"/>
      <c r="AK19" s="110"/>
    </row>
    <row r="20" spans="1:37" x14ac:dyDescent="0.2">
      <c r="B20" s="19">
        <v>2015</v>
      </c>
      <c r="C20" s="28">
        <f ca="1">'Normalized Annual Summary'!AA7</f>
        <v>267444311.39318776</v>
      </c>
      <c r="D20" s="45">
        <f t="shared" ca="1" si="17"/>
        <v>664370.43890535121</v>
      </c>
      <c r="E20" s="109">
        <f t="shared" si="18"/>
        <v>2.4841449625324645E-3</v>
      </c>
      <c r="F20" s="110" cm="1">
        <f t="array" ref="F20">TREND(F$5:F$11,B$5:B$11,B20)</f>
        <v>2.5054315212621747E-3</v>
      </c>
      <c r="H20" s="19">
        <v>2015</v>
      </c>
      <c r="I20" s="28">
        <f>'Normalized Annual Summary'!AJ7</f>
        <v>185197995.40165216</v>
      </c>
      <c r="J20" s="45">
        <f t="shared" si="19"/>
        <v>594009.9433150558</v>
      </c>
      <c r="K20" s="109">
        <f t="shared" si="20"/>
        <v>3.207431819263399E-3</v>
      </c>
      <c r="L20" s="110" cm="1">
        <f t="array" ref="L20">TREND(L$7:L$11,H$7:H$11,H20)</f>
        <v>2.6937127092193647E-3</v>
      </c>
      <c r="O20" s="28"/>
      <c r="P20" s="45"/>
      <c r="Q20" s="109"/>
      <c r="R20" s="110"/>
      <c r="U20" s="28"/>
      <c r="V20" s="45"/>
      <c r="W20" s="110"/>
      <c r="X20" s="110"/>
      <c r="Y20" s="109"/>
      <c r="AA20" s="19">
        <v>2015</v>
      </c>
      <c r="AB20" s="28">
        <f ca="1">'Normalized Annual Summary'!CC7</f>
        <v>39816822.538059942</v>
      </c>
      <c r="AC20" s="45">
        <f t="shared" ca="1" si="21"/>
        <v>98803.125658322941</v>
      </c>
      <c r="AD20" s="109">
        <f t="shared" si="22"/>
        <v>2.4814417464849039E-3</v>
      </c>
      <c r="AE20" s="110" cm="1">
        <f t="array" ref="AE20">TREND(AE$5:AE$11,AA$5:AA$11,AA20)</f>
        <v>2.4724418981175735E-3</v>
      </c>
      <c r="AH20" s="28"/>
      <c r="AI20" s="45"/>
      <c r="AJ20" s="109"/>
      <c r="AK20" s="110"/>
    </row>
    <row r="21" spans="1:37" x14ac:dyDescent="0.2">
      <c r="B21" s="19">
        <v>2016</v>
      </c>
      <c r="C21" s="28">
        <f ca="1">'Normalized Annual Summary'!AA8</f>
        <v>266974892.73401305</v>
      </c>
      <c r="D21" s="45">
        <f t="shared" ca="1" si="17"/>
        <v>663204.33490784361</v>
      </c>
      <c r="E21" s="109">
        <f t="shared" si="18"/>
        <v>2.4841449625324645E-3</v>
      </c>
      <c r="F21" s="110" cm="1">
        <f t="array" ref="F21">TREND(F$5:F$11,B$5:B$11,B21)</f>
        <v>2.4969666980369197E-3</v>
      </c>
      <c r="H21" s="19">
        <v>2016</v>
      </c>
      <c r="I21" s="28">
        <f>'Normalized Annual Summary'!AJ8</f>
        <v>172561003.76439431</v>
      </c>
      <c r="J21" s="45">
        <f>I21*K21</f>
        <v>553477.65423794952</v>
      </c>
      <c r="K21" s="109">
        <f t="shared" si="20"/>
        <v>3.207431819263399E-3</v>
      </c>
      <c r="L21" s="110" cm="1">
        <f t="array" ref="L21">TREND(L$7:L$11,H$7:H$11,H21)</f>
        <v>2.8095532527469547E-3</v>
      </c>
      <c r="O21" s="28"/>
      <c r="P21" s="45"/>
      <c r="Q21" s="109"/>
      <c r="R21" s="110"/>
      <c r="U21" s="28"/>
      <c r="V21" s="45"/>
      <c r="W21" s="110"/>
      <c r="X21" s="110"/>
      <c r="Y21" s="109"/>
      <c r="AA21" s="19">
        <v>2016</v>
      </c>
      <c r="AB21" s="28">
        <f ca="1">'Normalized Annual Summary'!CC8</f>
        <v>38897463.774711318</v>
      </c>
      <c r="AC21" s="45">
        <f t="shared" ca="1" si="21"/>
        <v>96521.79044295293</v>
      </c>
      <c r="AD21" s="109">
        <f t="shared" si="22"/>
        <v>2.4814417464849039E-3</v>
      </c>
      <c r="AE21" s="110" cm="1">
        <f t="array" ref="AE21">TREND(AE$5:AE$11,AA$5:AA$11,AA21)</f>
        <v>2.4744020523855595E-3</v>
      </c>
      <c r="AH21" s="28"/>
      <c r="AI21" s="45"/>
      <c r="AJ21" s="109"/>
      <c r="AK21" s="110"/>
    </row>
    <row r="22" spans="1:37" x14ac:dyDescent="0.2">
      <c r="B22" s="19">
        <v>2017</v>
      </c>
      <c r="C22" s="28">
        <f ca="1">'Normalized Annual Summary'!AA9</f>
        <v>268084235.37283754</v>
      </c>
      <c r="D22" s="45">
        <f t="shared" ca="1" si="17"/>
        <v>665960.1028358019</v>
      </c>
      <c r="E22" s="109">
        <f t="shared" si="18"/>
        <v>2.4841449625324645E-3</v>
      </c>
      <c r="F22" s="110" cm="1">
        <f t="array" ref="F22">TREND(F$5:F$11,B$5:B$11,B22)</f>
        <v>2.4885018748116612E-3</v>
      </c>
      <c r="H22" s="19">
        <v>2017</v>
      </c>
      <c r="I22" s="28">
        <f>'Normalized Annual Summary'!AJ9</f>
        <v>151870935.10454869</v>
      </c>
      <c r="J22" s="45">
        <f t="shared" si="19"/>
        <v>487115.66967561626</v>
      </c>
      <c r="K22" s="109">
        <f t="shared" si="20"/>
        <v>3.207431819263399E-3</v>
      </c>
      <c r="L22" s="110" cm="1">
        <f t="array" ref="L22">TREND(L$7:L$11,H$7:H$11,H22)</f>
        <v>2.9253937962745724E-3</v>
      </c>
      <c r="O22" s="28"/>
      <c r="P22" s="45"/>
      <c r="Q22" s="109"/>
      <c r="R22" s="110"/>
      <c r="U22" s="28"/>
      <c r="V22" s="45"/>
      <c r="W22" s="110"/>
      <c r="X22" s="110"/>
      <c r="Y22" s="109"/>
      <c r="AA22" s="19">
        <v>2017</v>
      </c>
      <c r="AB22" s="28">
        <f ca="1">'Normalized Annual Summary'!CC9</f>
        <v>38481053.950953327</v>
      </c>
      <c r="AC22" s="45">
        <f t="shared" ca="1" si="21"/>
        <v>95488.49372263343</v>
      </c>
      <c r="AD22" s="109">
        <f t="shared" si="22"/>
        <v>2.4814417464849039E-3</v>
      </c>
      <c r="AE22" s="110" cm="1">
        <f t="array" ref="AE22">TREND(AE$5:AE$11,AA$5:AA$11,AA22)</f>
        <v>2.4763622066535456E-3</v>
      </c>
      <c r="AH22" s="28"/>
      <c r="AI22" s="45"/>
      <c r="AJ22" s="109"/>
      <c r="AK22" s="110"/>
    </row>
    <row r="23" spans="1:37" x14ac:dyDescent="0.2">
      <c r="B23" s="19">
        <v>2018</v>
      </c>
      <c r="C23" s="28">
        <f ca="1">'Normalized Annual Summary'!AA10</f>
        <v>265104448.78173763</v>
      </c>
      <c r="D23" s="45">
        <f t="shared" ca="1" si="17"/>
        <v>658557.88098609925</v>
      </c>
      <c r="E23" s="109">
        <f t="shared" si="18"/>
        <v>2.4841449625324645E-3</v>
      </c>
      <c r="F23" s="110" cm="1">
        <f t="array" ref="F23">TREND(F$5:F$11,B$5:B$11,B23)</f>
        <v>2.4800370515864027E-3</v>
      </c>
      <c r="H23" s="19">
        <v>2018</v>
      </c>
      <c r="I23" s="28">
        <f>'Normalized Annual Summary'!AJ10</f>
        <v>150849349.37115777</v>
      </c>
      <c r="J23" s="45">
        <f t="shared" si="19"/>
        <v>483839.00308823265</v>
      </c>
      <c r="K23" s="109">
        <f t="shared" si="20"/>
        <v>3.207431819263399E-3</v>
      </c>
      <c r="L23" s="110" cm="1">
        <f t="array" ref="L23">TREND(L$7:L$11,H$7:H$11,H23)</f>
        <v>3.0412343398021624E-3</v>
      </c>
      <c r="O23" s="28"/>
      <c r="P23" s="45"/>
      <c r="Q23" s="109"/>
      <c r="R23" s="110"/>
      <c r="U23" s="28"/>
      <c r="V23" s="45"/>
      <c r="W23" s="110"/>
      <c r="X23" s="110"/>
      <c r="Y23" s="109"/>
      <c r="AA23" s="19">
        <v>2018</v>
      </c>
      <c r="AB23" s="28">
        <f ca="1">'Normalized Annual Summary'!CC10</f>
        <v>38085846.567337729</v>
      </c>
      <c r="AC23" s="45">
        <f t="shared" ca="1" si="21"/>
        <v>94507.809622410612</v>
      </c>
      <c r="AD23" s="109">
        <f t="shared" si="22"/>
        <v>2.4814417464849039E-3</v>
      </c>
      <c r="AE23" s="110" cm="1">
        <f t="array" ref="AE23">TREND(AE$5:AE$11,AA$5:AA$11,AA23)</f>
        <v>2.4783223609215308E-3</v>
      </c>
      <c r="AH23" s="28"/>
      <c r="AI23" s="45"/>
      <c r="AJ23" s="109"/>
      <c r="AK23" s="110"/>
    </row>
    <row r="24" spans="1:37" s="31" customFormat="1" x14ac:dyDescent="0.2">
      <c r="A24" s="19"/>
      <c r="B24" s="19">
        <v>2019</v>
      </c>
      <c r="C24" s="28">
        <f ca="1">'Normalized Annual Summary'!AA11</f>
        <v>263588446.02299696</v>
      </c>
      <c r="D24" s="45">
        <f t="shared" ref="D24:D26" ca="1" si="23">C24*E24</f>
        <v>654791.9103697883</v>
      </c>
      <c r="E24" s="109">
        <f t="shared" si="18"/>
        <v>2.4841449625324645E-3</v>
      </c>
      <c r="F24" s="110" cm="1">
        <f t="array" ref="F24">TREND(F$5:F$11,B$5:B$11,B24)</f>
        <v>2.4715722283611442E-3</v>
      </c>
      <c r="G24" s="19"/>
      <c r="H24" s="19">
        <v>2019</v>
      </c>
      <c r="I24" s="28">
        <f>'Normalized Annual Summary'!AJ11</f>
        <v>149325264.33799687</v>
      </c>
      <c r="J24" s="45">
        <f t="shared" ref="J24:J29" si="24">I24*K24</f>
        <v>478950.60425760929</v>
      </c>
      <c r="K24" s="109">
        <f t="shared" si="20"/>
        <v>3.207431819263399E-3</v>
      </c>
      <c r="L24" s="110" cm="1">
        <f t="array" ref="L24">TREND(L$7:L$11,H$7:H$11,H24)</f>
        <v>3.1570748833297524E-3</v>
      </c>
      <c r="M24" s="19"/>
      <c r="N24" s="19"/>
      <c r="O24" s="28"/>
      <c r="P24" s="45"/>
      <c r="Q24" s="109"/>
      <c r="R24" s="110"/>
      <c r="S24" s="19"/>
      <c r="T24" s="19"/>
      <c r="U24" s="28"/>
      <c r="V24" s="45"/>
      <c r="W24" s="110"/>
      <c r="X24" s="110"/>
      <c r="Y24" s="109"/>
      <c r="AA24" s="19">
        <v>2019</v>
      </c>
      <c r="AB24" s="28">
        <f ca="1">'Normalized Annual Summary'!CC11</f>
        <v>37498993.428672582</v>
      </c>
      <c r="AC24" s="45">
        <f t="shared" ref="AC24:AC29" ca="1" si="25">AB24*AD24</f>
        <v>93051.567745071225</v>
      </c>
      <c r="AD24" s="109">
        <f t="shared" si="22"/>
        <v>2.4814417464849039E-3</v>
      </c>
      <c r="AE24" s="110" cm="1">
        <f t="array" ref="AE24">TREND(AE$5:AE$11,AA$5:AA$11,AA24)</f>
        <v>2.4802825151895168E-3</v>
      </c>
      <c r="AF24" s="19"/>
      <c r="AG24" s="19"/>
      <c r="AH24" s="28"/>
      <c r="AI24" s="45"/>
      <c r="AJ24" s="109"/>
      <c r="AK24" s="110"/>
    </row>
    <row r="25" spans="1:37" s="31" customFormat="1" x14ac:dyDescent="0.2">
      <c r="B25" s="19">
        <v>2020</v>
      </c>
      <c r="C25" s="28">
        <f ca="1">'Normalized Annual Summary'!AA12</f>
        <v>240004012.9757334</v>
      </c>
      <c r="D25" s="45">
        <f t="shared" ca="1" si="23"/>
        <v>596204.7598212444</v>
      </c>
      <c r="E25" s="109">
        <f>E26</f>
        <v>2.4841449625324645E-3</v>
      </c>
      <c r="F25" s="110" cm="1">
        <f t="array" ref="F25">TREND(F$5:F$11,B$5:B$11,B25)</f>
        <v>2.4631074051358892E-3</v>
      </c>
      <c r="G25" s="19"/>
      <c r="H25" s="19">
        <v>2020</v>
      </c>
      <c r="I25" s="28">
        <f>'Normalized Annual Summary'!AJ12</f>
        <v>149956861.08627769</v>
      </c>
      <c r="J25" s="45">
        <f t="shared" si="24"/>
        <v>480976.40776498849</v>
      </c>
      <c r="K25" s="109">
        <f>K26</f>
        <v>3.207431819263399E-3</v>
      </c>
      <c r="L25" s="110" cm="1">
        <f t="array" ref="L25">TREND(L$7:L$11,H$7:H$11,H25)</f>
        <v>3.2729154268573424E-3</v>
      </c>
      <c r="M25" s="19"/>
      <c r="N25" s="19"/>
      <c r="O25" s="28"/>
      <c r="P25" s="45"/>
      <c r="Q25" s="109"/>
      <c r="R25" s="110"/>
      <c r="S25" s="19"/>
      <c r="T25" s="19"/>
      <c r="U25" s="28"/>
      <c r="V25" s="45"/>
      <c r="W25" s="110"/>
      <c r="X25" s="110"/>
      <c r="Y25" s="109"/>
      <c r="AA25" s="19">
        <v>2020</v>
      </c>
      <c r="AB25" s="28">
        <f ca="1">'Normalized Annual Summary'!CC12</f>
        <v>34271497.408570975</v>
      </c>
      <c r="AC25" s="45">
        <f t="shared" ca="1" si="25"/>
        <v>85042.724384177214</v>
      </c>
      <c r="AD25" s="109">
        <f>AD26</f>
        <v>2.4814417464849039E-3</v>
      </c>
      <c r="AE25" s="110" cm="1">
        <f t="array" ref="AE25">TREND(AE$5:AE$11,AA$5:AA$11,AA25)</f>
        <v>2.4822426694575028E-3</v>
      </c>
      <c r="AF25" s="19"/>
      <c r="AG25" s="19"/>
      <c r="AH25" s="28"/>
      <c r="AI25" s="45"/>
      <c r="AJ25" s="109"/>
      <c r="AK25" s="110"/>
    </row>
    <row r="26" spans="1:37" s="31" customFormat="1" x14ac:dyDescent="0.2">
      <c r="B26" s="19">
        <v>2021</v>
      </c>
      <c r="C26" s="28">
        <f ca="1">'Normalized Annual Summary'!AA13</f>
        <v>235928507.27157375</v>
      </c>
      <c r="D26" s="45">
        <f t="shared" ca="1" si="23"/>
        <v>586080.6128564839</v>
      </c>
      <c r="E26" s="109">
        <f>AVERAGE(E5:E14)</f>
        <v>2.4841449625324645E-3</v>
      </c>
      <c r="F26" s="110" cm="1">
        <f t="array" ref="F26">TREND(F$5:F$11,B$5:B$11,B26)</f>
        <v>2.4546425819106307E-3</v>
      </c>
      <c r="G26" s="19"/>
      <c r="H26" s="19">
        <v>2021</v>
      </c>
      <c r="I26" s="28">
        <f>'Normalized Annual Summary'!AJ13</f>
        <v>149134224.73604876</v>
      </c>
      <c r="J26" s="45">
        <f t="shared" si="24"/>
        <v>478337.85775958147</v>
      </c>
      <c r="K26" s="109">
        <f>AVERAGE(K13:K14)</f>
        <v>3.207431819263399E-3</v>
      </c>
      <c r="L26" s="110" cm="1">
        <f t="array" ref="L26">TREND(L$7:L$11,H$7:H$11,H26)</f>
        <v>3.3887559703849324E-3</v>
      </c>
      <c r="M26" s="19"/>
      <c r="N26" s="19">
        <v>2021</v>
      </c>
      <c r="O26" s="28">
        <f>'Normalized Annual Summary'!AP13</f>
        <v>5320906.4800000004</v>
      </c>
      <c r="P26" s="45">
        <f>O26*Q26</f>
        <v>15052.340960114716</v>
      </c>
      <c r="Q26" s="109">
        <f>AVERAGE(Q5:Q14)</f>
        <v>2.8289053785652543E-3</v>
      </c>
      <c r="R26" s="110" cm="1">
        <f t="array" ref="R26">TREND(R$5:R$11,N$5:N$11,N26)</f>
        <v>2.8299477977821517E-3</v>
      </c>
      <c r="S26" s="19"/>
      <c r="T26" s="19">
        <v>2021</v>
      </c>
      <c r="U26" s="28">
        <f>'Normalized Annual Summary'!AV13</f>
        <v>101511.73056</v>
      </c>
      <c r="V26" s="45">
        <f>U26*W26</f>
        <v>272.48234017577977</v>
      </c>
      <c r="W26" s="109">
        <f>AVERAGE(W5:W14)</f>
        <v>2.6842448520245166E-3</v>
      </c>
      <c r="X26" s="110" cm="1">
        <f t="array" ref="X26">TREND(X$7:X$11,T$7:T$11,T26)</f>
        <v>2.7036055818722791E-3</v>
      </c>
      <c r="Y26" s="42">
        <f>AVERAGE(W10:W14)</f>
        <v>2.6891426603017116E-3</v>
      </c>
      <c r="AA26" s="19">
        <v>2021</v>
      </c>
      <c r="AB26" s="28">
        <f ca="1">'Normalized Annual Summary'!CC13</f>
        <v>33799627.797198623</v>
      </c>
      <c r="AC26" s="45">
        <f t="shared" ca="1" si="25"/>
        <v>83871.807431620255</v>
      </c>
      <c r="AD26" s="109">
        <f>AVERAGE(AD5:AD14)</f>
        <v>2.4814417464849039E-3</v>
      </c>
      <c r="AE26" s="110" cm="1">
        <f t="array" ref="AE26">TREND(AE$5:AE$11,AA$5:AA$11,AA26)</f>
        <v>2.4842028237254889E-3</v>
      </c>
      <c r="AF26" s="19"/>
      <c r="AG26" s="19">
        <v>2021</v>
      </c>
      <c r="AH26" s="28">
        <f>'Normalized Annual Summary'!CI13</f>
        <v>375386.35000000003</v>
      </c>
      <c r="AI26" s="45">
        <f>AH26*AJ26</f>
        <v>1163.7795773857231</v>
      </c>
      <c r="AJ26" s="109">
        <f>AVERAGE(AJ5:AJ14)</f>
        <v>3.1002181549375013E-3</v>
      </c>
      <c r="AK26" s="110" cm="1">
        <f t="array" ref="AK26">TREND(AK$5:AK$11,AG$5:AG$11,AG26)</f>
        <v>3.0983786523531504E-3</v>
      </c>
    </row>
    <row r="27" spans="1:37" s="31" customFormat="1" x14ac:dyDescent="0.2">
      <c r="B27" s="31">
        <v>2022</v>
      </c>
      <c r="C27" s="32">
        <f ca="1">'Normalized Annual Summary'!AA14</f>
        <v>240421969.46103773</v>
      </c>
      <c r="D27" s="76">
        <f ca="1">C27*E27</f>
        <v>597243.02431877085</v>
      </c>
      <c r="E27" s="84">
        <f>E26</f>
        <v>2.4841449625324645E-3</v>
      </c>
      <c r="F27" s="99" cm="1">
        <f t="array" ref="F27">TREND(F$5:F$11,B$5:B$11,B27)</f>
        <v>2.4461777586853722E-3</v>
      </c>
      <c r="H27" s="31">
        <v>2022</v>
      </c>
      <c r="I27" s="32">
        <f>'Normalized Annual Summary'!AJ14</f>
        <v>148869414.43391976</v>
      </c>
      <c r="J27" s="76">
        <f t="shared" si="24"/>
        <v>477488.49677046417</v>
      </c>
      <c r="K27" s="84">
        <f>K26</f>
        <v>3.207431819263399E-3</v>
      </c>
      <c r="L27" s="99" cm="1">
        <f t="array" ref="L27">TREND(L$7:L$11,H$7:H$11,H27)</f>
        <v>3.5045965139125501E-3</v>
      </c>
      <c r="N27" s="31">
        <v>2022</v>
      </c>
      <c r="O27" s="32">
        <f>'Normalized Annual Summary'!AP14</f>
        <v>5210473.32</v>
      </c>
      <c r="P27" s="76">
        <f>O27*Q27</f>
        <v>14739.935999818757</v>
      </c>
      <c r="Q27" s="84">
        <f>Q26</f>
        <v>2.8289053785652543E-3</v>
      </c>
      <c r="R27" s="99" cm="1">
        <f t="array" ref="R27">TREND(R$5:R$11,N$5:N$11,N27)</f>
        <v>2.8299013255703022E-3</v>
      </c>
      <c r="T27" s="31">
        <v>2022</v>
      </c>
      <c r="U27" s="32">
        <f>'Normalized Annual Summary'!AV14</f>
        <v>100378.9672</v>
      </c>
      <c r="V27" s="76">
        <f>U27*W27</f>
        <v>269.44172595813779</v>
      </c>
      <c r="W27" s="84">
        <f>W26</f>
        <v>2.6842448520245166E-3</v>
      </c>
      <c r="X27" s="99" cm="1">
        <f t="array" ref="X27">TREND(X$7:X$11,T$7:T$11,T27)</f>
        <v>2.7095107328069558E-3</v>
      </c>
      <c r="Y27" s="105">
        <f>Y26</f>
        <v>2.6891426603017116E-3</v>
      </c>
      <c r="AA27" s="31">
        <v>2022</v>
      </c>
      <c r="AB27" s="32">
        <f ca="1">'Normalized Annual Summary'!CC14</f>
        <v>34641967.228340976</v>
      </c>
      <c r="AC27" s="76">
        <f ca="1">AB27*AD27</f>
        <v>85962.023660767241</v>
      </c>
      <c r="AD27" s="84">
        <f>AD26</f>
        <v>2.4814417464849039E-3</v>
      </c>
      <c r="AE27" s="99" cm="1">
        <f t="array" ref="AE27">TREND(AE$5:AE$11,AA$5:AA$11,AA27)</f>
        <v>2.4861629779934749E-3</v>
      </c>
      <c r="AG27" s="31">
        <v>2022</v>
      </c>
      <c r="AH27" s="32">
        <f>'Normalized Annual Summary'!CI14</f>
        <v>375386.35000000003</v>
      </c>
      <c r="AI27" s="76">
        <f>AH27*AJ27</f>
        <v>1163.7795773857231</v>
      </c>
      <c r="AJ27" s="84">
        <f>AJ26</f>
        <v>3.1002181549375013E-3</v>
      </c>
      <c r="AK27" s="99" cm="1">
        <f t="array" ref="AK27">TREND(AK$5:AK$11,AG$5:AG$11,AG27)</f>
        <v>3.0976942584681403E-3</v>
      </c>
    </row>
    <row r="28" spans="1:37" s="31" customFormat="1" x14ac:dyDescent="0.2">
      <c r="B28" s="31">
        <v>2023</v>
      </c>
      <c r="C28" s="32">
        <f ca="1">'Normalized Annual Summary'!AA15</f>
        <v>245112278.0079695</v>
      </c>
      <c r="D28" s="76">
        <f ca="1">C28*E28</f>
        <v>608894.43066835438</v>
      </c>
      <c r="E28" s="84">
        <f>E27</f>
        <v>2.4841449625324645E-3</v>
      </c>
      <c r="F28" s="99" cm="1">
        <f t="array" ref="F28">TREND(F$5:F$11,B$5:B$11,B28)</f>
        <v>2.4377129354601138E-3</v>
      </c>
      <c r="H28" s="31">
        <v>2023</v>
      </c>
      <c r="I28" s="32">
        <f>'Normalized Annual Summary'!AJ15</f>
        <v>149555674.57543728</v>
      </c>
      <c r="J28" s="76">
        <f t="shared" si="24"/>
        <v>479689.62938465964</v>
      </c>
      <c r="K28" s="84">
        <f>K27</f>
        <v>3.207431819263399E-3</v>
      </c>
      <c r="L28" s="99" cm="1">
        <f t="array" ref="L28">TREND(L$7:L$11,H$7:H$11,H28)</f>
        <v>3.6204370574401401E-3</v>
      </c>
      <c r="N28" s="31">
        <v>2023</v>
      </c>
      <c r="O28" s="32">
        <f>'Normalized Annual Summary'!AP15</f>
        <v>5213972.3089510864</v>
      </c>
      <c r="P28" s="76">
        <f>O28*Q28</f>
        <v>14749.834308482026</v>
      </c>
      <c r="Q28" s="84">
        <f>Q27</f>
        <v>2.8289053785652543E-3</v>
      </c>
      <c r="R28" s="99" cm="1">
        <f t="array" ref="R28">TREND(R$5:R$11,N$5:N$11,N28)</f>
        <v>2.8298548533584522E-3</v>
      </c>
      <c r="T28" s="31">
        <v>2023</v>
      </c>
      <c r="U28" s="32">
        <f>'Normalized Annual Summary'!AV15</f>
        <v>98182.923113644181</v>
      </c>
      <c r="V28" s="76">
        <f>U28*W28</f>
        <v>263.54700592451832</v>
      </c>
      <c r="W28" s="84">
        <f>W27</f>
        <v>2.6842448520245166E-3</v>
      </c>
      <c r="X28" s="99" cm="1">
        <f t="array" ref="X28">TREND(X$7:X$11,T$7:T$11,T28)</f>
        <v>2.7154158837416325E-3</v>
      </c>
      <c r="Y28" s="105">
        <f>Y27</f>
        <v>2.6891426603017116E-3</v>
      </c>
      <c r="AA28" s="31">
        <v>2023</v>
      </c>
      <c r="AB28" s="32">
        <f ca="1">'Normalized Annual Summary'!CC15</f>
        <v>37447555.023248851</v>
      </c>
      <c r="AC28" s="76">
        <f ca="1">AB28*AD28</f>
        <v>92923.92633848016</v>
      </c>
      <c r="AD28" s="84">
        <f>AD27</f>
        <v>2.4814417464849039E-3</v>
      </c>
      <c r="AE28" s="99" cm="1">
        <f t="array" ref="AE28">TREND(AE$5:AE$11,AA$5:AA$11,AA28)</f>
        <v>2.4881231322614601E-3</v>
      </c>
      <c r="AG28" s="31">
        <v>2023</v>
      </c>
      <c r="AH28" s="32">
        <f>'Normalized Annual Summary'!CI15</f>
        <v>375386.35000000003</v>
      </c>
      <c r="AI28" s="76">
        <f>AH28*AJ28</f>
        <v>1163.7795773857231</v>
      </c>
      <c r="AJ28" s="84">
        <f>AJ27</f>
        <v>3.1002181549375013E-3</v>
      </c>
      <c r="AK28" s="99" cm="1">
        <f t="array" ref="AK28">TREND(AK$5:AK$11,AG$5:AG$11,AG28)</f>
        <v>3.0970098645831303E-3</v>
      </c>
    </row>
    <row r="29" spans="1:37" s="31" customFormat="1" x14ac:dyDescent="0.2">
      <c r="B29" s="31">
        <v>2024</v>
      </c>
      <c r="C29" s="32">
        <f ca="1">'Normalized Annual Summary'!AA16</f>
        <v>250390470.75697851</v>
      </c>
      <c r="D29" s="76">
        <f ca="1">C29*E29</f>
        <v>622006.22659708059</v>
      </c>
      <c r="E29" s="84">
        <f>E28</f>
        <v>2.4841449625324645E-3</v>
      </c>
      <c r="F29" s="99" cm="1">
        <f t="array" ref="F29">TREND(F$5:F$11,B$5:B$11,B29)</f>
        <v>2.4292481122348587E-3</v>
      </c>
      <c r="H29" s="31">
        <v>2024</v>
      </c>
      <c r="I29" s="32">
        <f>'Normalized Annual Summary'!AJ16</f>
        <v>150747416.21429294</v>
      </c>
      <c r="J29" s="76">
        <f t="shared" si="24"/>
        <v>483512.05943746644</v>
      </c>
      <c r="K29" s="84">
        <f>K28</f>
        <v>3.207431819263399E-3</v>
      </c>
      <c r="L29" s="99" cm="1">
        <f t="array" ref="L29">TREND(L$7:L$11,H$7:H$11,H29)</f>
        <v>3.7362776009677301E-3</v>
      </c>
      <c r="N29" s="31">
        <v>2024</v>
      </c>
      <c r="O29" s="32">
        <f>'Normalized Annual Summary'!AP16</f>
        <v>5217473.6475780914</v>
      </c>
      <c r="P29" s="76">
        <f>O29*Q29</f>
        <v>14759.739264156138</v>
      </c>
      <c r="Q29" s="84">
        <f>Q28</f>
        <v>2.8289053785652543E-3</v>
      </c>
      <c r="R29" s="99" cm="1">
        <f t="array" ref="R29">TREND(R$5:R$11,N$5:N$11,N29)</f>
        <v>2.8298083811466026E-3</v>
      </c>
      <c r="T29" s="31">
        <v>2024</v>
      </c>
      <c r="U29" s="32">
        <f>'Normalized Annual Summary'!AV16</f>
        <v>96034.923052483486</v>
      </c>
      <c r="V29" s="76">
        <f>U29*W29</f>
        <v>257.78124781819935</v>
      </c>
      <c r="W29" s="84">
        <f>W28</f>
        <v>2.6842448520245166E-3</v>
      </c>
      <c r="X29" s="99" cm="1">
        <f t="array" ref="X29">TREND(X$7:X$11,T$7:T$11,T29)</f>
        <v>2.7213210346763075E-3</v>
      </c>
      <c r="Y29" s="105">
        <f>Y28</f>
        <v>2.6891426603017116E-3</v>
      </c>
      <c r="AA29" s="31">
        <v>2024</v>
      </c>
      <c r="AB29" s="32">
        <f ca="1">'Normalized Annual Summary'!CC16</f>
        <v>38457859.571282543</v>
      </c>
      <c r="AC29" s="76">
        <f t="shared" ca="1" si="25"/>
        <v>95430.938220634533</v>
      </c>
      <c r="AD29" s="84">
        <f>AD28</f>
        <v>2.4814417464849039E-3</v>
      </c>
      <c r="AE29" s="99" cm="1">
        <f t="array" ref="AE29">TREND(AE$5:AE$11,AA$5:AA$11,AA29)</f>
        <v>2.4900832865294461E-3</v>
      </c>
      <c r="AG29" s="31">
        <v>2024</v>
      </c>
      <c r="AH29" s="32">
        <f>'Normalized Annual Summary'!CI16</f>
        <v>375386.35000000003</v>
      </c>
      <c r="AI29" s="76">
        <f>AH29*AJ29</f>
        <v>1163.7795773857231</v>
      </c>
      <c r="AJ29" s="84">
        <f>AJ28</f>
        <v>3.1002181549375013E-3</v>
      </c>
      <c r="AK29" s="99" cm="1">
        <f t="array" ref="AK29">TREND(AK$5:AK$11,AG$5:AG$11,AG29)</f>
        <v>3.0963254706981203E-3</v>
      </c>
    </row>
    <row r="30" spans="1:37" x14ac:dyDescent="0.2">
      <c r="C30" s="32"/>
      <c r="D30" s="45"/>
      <c r="E30" s="42"/>
      <c r="I30" s="28"/>
      <c r="J30" s="28"/>
      <c r="K30" s="42"/>
      <c r="U30" s="45"/>
      <c r="V30" s="45"/>
      <c r="AB30" s="28"/>
      <c r="AC30" s="45"/>
      <c r="AD30" s="42"/>
    </row>
    <row r="31" spans="1:37" x14ac:dyDescent="0.2">
      <c r="C31" s="81" t="s">
        <v>45</v>
      </c>
      <c r="D31" s="80" t="s">
        <v>49</v>
      </c>
      <c r="E31" s="42" t="s">
        <v>181</v>
      </c>
      <c r="I31" s="81" t="s">
        <v>45</v>
      </c>
      <c r="J31" s="80" t="s">
        <v>49</v>
      </c>
      <c r="K31" s="42" t="s">
        <v>181</v>
      </c>
      <c r="O31" s="81" t="s">
        <v>45</v>
      </c>
      <c r="P31" s="80" t="s">
        <v>49</v>
      </c>
      <c r="Q31" s="42" t="s">
        <v>181</v>
      </c>
      <c r="U31" s="81" t="s">
        <v>45</v>
      </c>
      <c r="V31" s="80" t="s">
        <v>49</v>
      </c>
      <c r="W31" s="42" t="s">
        <v>181</v>
      </c>
      <c r="AB31" s="81" t="s">
        <v>45</v>
      </c>
      <c r="AC31" s="80" t="s">
        <v>49</v>
      </c>
      <c r="AD31" s="42" t="s">
        <v>181</v>
      </c>
      <c r="AH31" s="81" t="s">
        <v>45</v>
      </c>
      <c r="AI31" s="80" t="s">
        <v>49</v>
      </c>
      <c r="AJ31" s="42" t="s">
        <v>181</v>
      </c>
    </row>
    <row r="32" spans="1:37" x14ac:dyDescent="0.2">
      <c r="A32" s="19" t="s">
        <v>176</v>
      </c>
      <c r="C32" s="82">
        <f>C14/C10-1</f>
        <v>-9.6182486965392222E-2</v>
      </c>
      <c r="D32" s="82">
        <f>D14/D10-1</f>
        <v>-0.10182517834300542</v>
      </c>
      <c r="E32" s="85">
        <f>D32-C32</f>
        <v>-5.6426913776131959E-3</v>
      </c>
      <c r="I32" s="82">
        <f>I14/I10-1</f>
        <v>-6.8904666641275258E-2</v>
      </c>
      <c r="J32" s="82">
        <f>J14/J10-1</f>
        <v>-2.8687262445639017E-2</v>
      </c>
      <c r="K32" s="85">
        <f>J32-I32</f>
        <v>4.0217404195636242E-2</v>
      </c>
      <c r="O32" s="82">
        <f>O14/O10-1</f>
        <v>-0.26917186576648422</v>
      </c>
      <c r="P32" s="82">
        <f>P14/P10-1</f>
        <v>-0.26968480558656571</v>
      </c>
      <c r="Q32" s="85">
        <f>P32-O32</f>
        <v>-5.1293982008149275E-4</v>
      </c>
      <c r="U32" s="82">
        <f>U14/U10-1</f>
        <v>-8.4666840838176216E-2</v>
      </c>
      <c r="V32" s="82">
        <f>V14/V10-1</f>
        <v>-0.117056856187291</v>
      </c>
      <c r="W32" s="85">
        <f>V32-U32</f>
        <v>-3.2390015349114787E-2</v>
      </c>
      <c r="AB32" s="82">
        <f>AB14/AB10-1</f>
        <v>-0.10248209319964219</v>
      </c>
      <c r="AC32" s="82">
        <f>AC14/AC10-1</f>
        <v>-8.6367816807010223E-2</v>
      </c>
      <c r="AD32" s="85">
        <f>AC32-AB32</f>
        <v>1.6114276392631965E-2</v>
      </c>
      <c r="AH32" s="82">
        <f>AH14/AH10-1</f>
        <v>-8.4578399247794422E-3</v>
      </c>
      <c r="AI32" s="82">
        <f>AI14/AI10-1</f>
        <v>-8.5178875638841633E-3</v>
      </c>
      <c r="AJ32" s="85">
        <f>AI32-AH32</f>
        <v>-6.0047639104721107E-5</v>
      </c>
    </row>
    <row r="33" spans="1:36" x14ac:dyDescent="0.2">
      <c r="A33" s="19" t="s">
        <v>177</v>
      </c>
      <c r="C33" s="82">
        <f>C14/C5-1</f>
        <v>-0.15055305994764612</v>
      </c>
      <c r="D33" s="82">
        <f>D14/D5-1</f>
        <v>-0.18141470300793927</v>
      </c>
      <c r="E33" s="85">
        <f>D33-C33</f>
        <v>-3.0861643060293154E-2</v>
      </c>
      <c r="I33" s="82">
        <f>I14/I5-1</f>
        <v>-0.2315321094157633</v>
      </c>
      <c r="J33" s="82">
        <f>J14/J5-1</f>
        <v>-9.183264854331108E-2</v>
      </c>
      <c r="K33" s="85">
        <f>J33-I33</f>
        <v>0.13969946087245222</v>
      </c>
      <c r="O33" s="82">
        <f>O14/O5-1</f>
        <v>-0.50636957651324321</v>
      </c>
      <c r="P33" s="82">
        <f>P14/P5-1</f>
        <v>-0.50558068280073676</v>
      </c>
      <c r="Q33" s="85">
        <f>P33-O33</f>
        <v>7.8889371250645546E-4</v>
      </c>
      <c r="U33" s="82">
        <f>U14/U5-1</f>
        <v>-0.30722481814291824</v>
      </c>
      <c r="V33" s="82">
        <f>V14/V5-1</f>
        <v>-0.3222079589216944</v>
      </c>
      <c r="W33" s="85">
        <f>V33-U33</f>
        <v>-1.4983140778776161E-2</v>
      </c>
      <c r="AB33" s="82">
        <f>AB14/AB5-1</f>
        <v>-0.15821272096800432</v>
      </c>
      <c r="AC33" s="82">
        <f>AC14/AC5-1</f>
        <v>-0.15510667283812107</v>
      </c>
      <c r="AD33" s="85">
        <f>AC33-AB33</f>
        <v>3.1060481298832432E-3</v>
      </c>
      <c r="AH33" s="82">
        <f>AH14/AH5-1</f>
        <v>-0.77336668960853916</v>
      </c>
      <c r="AI33" s="82">
        <f>AI14/AI5-1</f>
        <v>-0.77336448598130847</v>
      </c>
      <c r="AJ33" s="85">
        <f>AI33-AH33</f>
        <v>2.2036272306902305E-6</v>
      </c>
    </row>
    <row r="34" spans="1:36" x14ac:dyDescent="0.2">
      <c r="O34" s="45"/>
      <c r="P34" s="46"/>
      <c r="U34" s="45"/>
      <c r="V34" s="46"/>
      <c r="AH34" s="45"/>
      <c r="AI34" s="46"/>
    </row>
    <row r="35" spans="1:36" x14ac:dyDescent="0.2">
      <c r="D35" s="19" t="s">
        <v>219</v>
      </c>
      <c r="J35" s="40" t="s">
        <v>427</v>
      </c>
      <c r="P35" s="19" t="s">
        <v>219</v>
      </c>
      <c r="V35" s="19" t="s">
        <v>219</v>
      </c>
      <c r="AC35" s="19" t="s">
        <v>219</v>
      </c>
      <c r="AI35" s="19" t="s">
        <v>219</v>
      </c>
    </row>
    <row r="37" spans="1:36" x14ac:dyDescent="0.2">
      <c r="H37" s="40" t="s">
        <v>400</v>
      </c>
      <c r="I37" s="82">
        <f>I14/I12-1</f>
        <v>-2.6201263895102023E-2</v>
      </c>
      <c r="J37" s="82">
        <f>J14/J12-1</f>
        <v>-8.96201902882654E-3</v>
      </c>
      <c r="K37" s="85">
        <f>J37-I37</f>
        <v>1.7239244866275483E-2</v>
      </c>
    </row>
    <row r="39" spans="1:36" ht="15.75" customHeight="1" x14ac:dyDescent="0.2"/>
  </sheetData>
  <mergeCells count="6">
    <mergeCell ref="AG2:AK2"/>
    <mergeCell ref="T2:X2"/>
    <mergeCell ref="B2:F2"/>
    <mergeCell ref="H2:L2"/>
    <mergeCell ref="N2:R2"/>
    <mergeCell ref="AA2:AE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5B924-B337-4893-9C16-FE202CA65E8F}">
  <sheetPr codeName="Sheet52"/>
  <dimension ref="B1:L26"/>
  <sheetViews>
    <sheetView tabSelected="1" workbookViewId="0">
      <selection activeCell="G23" sqref="G23"/>
    </sheetView>
  </sheetViews>
  <sheetFormatPr defaultRowHeight="15" x14ac:dyDescent="0.25"/>
  <cols>
    <col min="2" max="2" width="13.5703125" bestFit="1" customWidth="1"/>
    <col min="3" max="3" width="12.85546875" customWidth="1"/>
    <col min="4" max="4" width="11.5703125" bestFit="1" customWidth="1"/>
    <col min="5" max="7" width="11.42578125" customWidth="1"/>
    <col min="8" max="8" width="12.140625" customWidth="1"/>
    <col min="9" max="9" width="11.7109375" customWidth="1"/>
    <col min="10" max="10" width="11.42578125" customWidth="1"/>
    <col min="11" max="11" width="12.5703125" customWidth="1"/>
    <col min="12" max="12" width="9.5703125" bestFit="1" customWidth="1"/>
  </cols>
  <sheetData>
    <row r="1" spans="2:12" ht="15.75" thickBot="1" x14ac:dyDescent="0.3"/>
    <row r="2" spans="2:12" x14ac:dyDescent="0.25">
      <c r="B2" s="295"/>
      <c r="C2" s="296"/>
      <c r="D2" s="296"/>
      <c r="E2" s="296"/>
      <c r="F2" s="296"/>
      <c r="G2" s="296"/>
      <c r="H2" s="296"/>
      <c r="I2" s="296"/>
      <c r="J2" s="297"/>
    </row>
    <row r="3" spans="2:12" x14ac:dyDescent="0.25">
      <c r="B3" s="292" t="s">
        <v>392</v>
      </c>
      <c r="C3" s="293"/>
      <c r="D3" s="293"/>
      <c r="E3" s="293"/>
      <c r="F3" s="293"/>
      <c r="G3" s="293"/>
      <c r="H3" s="293"/>
      <c r="I3" s="293"/>
      <c r="J3" s="294"/>
    </row>
    <row r="4" spans="2:12" ht="25.5" x14ac:dyDescent="0.25">
      <c r="B4" s="308" t="s">
        <v>182</v>
      </c>
      <c r="C4" s="309">
        <v>2022</v>
      </c>
      <c r="D4" s="309"/>
      <c r="E4" s="309"/>
      <c r="F4" s="211">
        <v>2023</v>
      </c>
      <c r="G4" s="310">
        <v>2024</v>
      </c>
      <c r="H4" s="311"/>
      <c r="I4" s="312"/>
      <c r="J4" s="224" t="s">
        <v>126</v>
      </c>
    </row>
    <row r="5" spans="2:12" ht="30" x14ac:dyDescent="0.25">
      <c r="B5" s="308"/>
      <c r="C5" s="210" t="s">
        <v>45</v>
      </c>
      <c r="D5" s="212" t="s">
        <v>183</v>
      </c>
      <c r="E5" s="210" t="s">
        <v>184</v>
      </c>
      <c r="F5" s="210" t="s">
        <v>45</v>
      </c>
      <c r="G5" s="210" t="s">
        <v>45</v>
      </c>
      <c r="H5" s="212" t="s">
        <v>183</v>
      </c>
      <c r="I5" s="210" t="s">
        <v>184</v>
      </c>
      <c r="J5" s="225" t="s">
        <v>45</v>
      </c>
    </row>
    <row r="6" spans="2:12" x14ac:dyDescent="0.25">
      <c r="B6" s="209"/>
      <c r="C6" s="213" t="s">
        <v>100</v>
      </c>
      <c r="D6" s="213" t="s">
        <v>101</v>
      </c>
      <c r="E6" s="213" t="s">
        <v>185</v>
      </c>
      <c r="F6" s="213" t="s">
        <v>103</v>
      </c>
      <c r="G6" s="213" t="s">
        <v>119</v>
      </c>
      <c r="H6" s="213" t="s">
        <v>178</v>
      </c>
      <c r="I6" s="213" t="s">
        <v>190</v>
      </c>
      <c r="J6" s="226" t="s">
        <v>191</v>
      </c>
    </row>
    <row r="7" spans="2:12" x14ac:dyDescent="0.25">
      <c r="B7" s="214" t="s">
        <v>3</v>
      </c>
      <c r="C7" s="215">
        <f>'CDM Forecast'!M32+'CDM Forecast'!W32</f>
        <v>456657.02744621254</v>
      </c>
      <c r="D7" s="216">
        <v>0.5</v>
      </c>
      <c r="E7" s="217">
        <f t="shared" ref="E7:E14" si="0">C7*D7</f>
        <v>228328.51372310627</v>
      </c>
      <c r="F7" s="215">
        <f>'CDM Forecast'!N32+'CDM Forecast'!X32</f>
        <v>474814.36452160869</v>
      </c>
      <c r="G7" s="215">
        <f>'CDM Forecast'!O32+'CDM Forecast'!Y32</f>
        <v>490248.10103569541</v>
      </c>
      <c r="H7" s="86">
        <v>0.5</v>
      </c>
      <c r="I7" s="218">
        <f>G7*H7</f>
        <v>245124.0505178477</v>
      </c>
      <c r="J7" s="227">
        <f t="shared" ref="J7:J14" si="1">E7+F7+I7</f>
        <v>948266.92876256257</v>
      </c>
    </row>
    <row r="8" spans="2:12" x14ac:dyDescent="0.25">
      <c r="B8" s="219" t="s">
        <v>90</v>
      </c>
      <c r="C8" s="215">
        <f>'CDM Forecast'!M33+'CDM Forecast'!W33</f>
        <v>1138274.5506123754</v>
      </c>
      <c r="D8" s="216">
        <v>0.5</v>
      </c>
      <c r="E8" s="217">
        <f t="shared" si="0"/>
        <v>569137.27530618769</v>
      </c>
      <c r="F8" s="215">
        <f>'CDM Forecast'!N33+'CDM Forecast'!X33</f>
        <v>1584861.1266867339</v>
      </c>
      <c r="G8" s="215">
        <f>'CDM Forecast'!O33+'CDM Forecast'!Y33</f>
        <v>1592623.0427853912</v>
      </c>
      <c r="H8" s="86">
        <v>0.5</v>
      </c>
      <c r="I8" s="218">
        <f t="shared" ref="I8:I13" si="2">G8*H8</f>
        <v>796311.52139269561</v>
      </c>
      <c r="J8" s="227">
        <f t="shared" si="1"/>
        <v>2950309.9233856173</v>
      </c>
    </row>
    <row r="9" spans="2:12" x14ac:dyDescent="0.25">
      <c r="B9" s="214" t="s">
        <v>92</v>
      </c>
      <c r="C9" s="215">
        <f>'CDM Forecast'!M34+'CDM Forecast'!W34</f>
        <v>1453457.5743552735</v>
      </c>
      <c r="D9" s="216">
        <v>0.5</v>
      </c>
      <c r="E9" s="217">
        <f t="shared" si="0"/>
        <v>726728.78717763675</v>
      </c>
      <c r="F9" s="215">
        <f>'CDM Forecast'!N34+'CDM Forecast'!X34</f>
        <v>2383373.5345989214</v>
      </c>
      <c r="G9" s="215">
        <f>'CDM Forecast'!O34+'CDM Forecast'!Y34</f>
        <v>2385770.9315818297</v>
      </c>
      <c r="H9" s="86">
        <v>0.5</v>
      </c>
      <c r="I9" s="218">
        <f t="shared" si="2"/>
        <v>1192885.4657909148</v>
      </c>
      <c r="J9" s="227">
        <f t="shared" si="1"/>
        <v>4302987.787567473</v>
      </c>
    </row>
    <row r="10" spans="2:12" x14ac:dyDescent="0.25">
      <c r="B10" s="219" t="s">
        <v>5</v>
      </c>
      <c r="C10" s="215">
        <f>'CDM Forecast'!M35</f>
        <v>928909.60862324736</v>
      </c>
      <c r="D10" s="216">
        <v>0.5</v>
      </c>
      <c r="E10" s="217">
        <f t="shared" si="0"/>
        <v>464454.80431162368</v>
      </c>
      <c r="F10" s="215">
        <f>'CDM Forecast'!N35</f>
        <v>1804179.7847156634</v>
      </c>
      <c r="G10" s="215">
        <f>'CDM Forecast'!O35</f>
        <v>1814446.5666305639</v>
      </c>
      <c r="H10" s="86">
        <v>0.5</v>
      </c>
      <c r="I10" s="218">
        <f t="shared" si="2"/>
        <v>907223.28331528197</v>
      </c>
      <c r="J10" s="227">
        <f t="shared" si="1"/>
        <v>3175857.8723425688</v>
      </c>
    </row>
    <row r="11" spans="2:12" x14ac:dyDescent="0.25">
      <c r="B11" s="219" t="s">
        <v>108</v>
      </c>
      <c r="C11" s="215"/>
      <c r="D11" s="216">
        <v>0.5</v>
      </c>
      <c r="E11" s="217">
        <f t="shared" si="0"/>
        <v>0</v>
      </c>
      <c r="F11" s="215"/>
      <c r="G11" s="215"/>
      <c r="H11" s="86">
        <v>0.5</v>
      </c>
      <c r="I11" s="218">
        <f t="shared" si="2"/>
        <v>0</v>
      </c>
      <c r="J11" s="227">
        <f t="shared" si="1"/>
        <v>0</v>
      </c>
    </row>
    <row r="12" spans="2:12" x14ac:dyDescent="0.25">
      <c r="B12" s="219" t="s">
        <v>112</v>
      </c>
      <c r="C12" s="215"/>
      <c r="D12" s="216">
        <v>0.5</v>
      </c>
      <c r="E12" s="217">
        <f t="shared" si="0"/>
        <v>0</v>
      </c>
      <c r="F12" s="215"/>
      <c r="G12" s="215"/>
      <c r="H12" s="86">
        <v>0.5</v>
      </c>
      <c r="I12" s="218">
        <f t="shared" si="2"/>
        <v>0</v>
      </c>
      <c r="J12" s="227">
        <f t="shared" si="1"/>
        <v>0</v>
      </c>
    </row>
    <row r="13" spans="2:12" x14ac:dyDescent="0.25">
      <c r="B13" s="219" t="s">
        <v>46</v>
      </c>
      <c r="C13" s="215"/>
      <c r="D13" s="216">
        <v>0.5</v>
      </c>
      <c r="E13" s="217">
        <f t="shared" si="0"/>
        <v>0</v>
      </c>
      <c r="F13" s="215"/>
      <c r="G13" s="215"/>
      <c r="H13" s="86">
        <v>0.5</v>
      </c>
      <c r="I13" s="218">
        <f t="shared" si="2"/>
        <v>0</v>
      </c>
      <c r="J13" s="227">
        <f t="shared" si="1"/>
        <v>0</v>
      </c>
    </row>
    <row r="14" spans="2:12" ht="15.75" thickBot="1" x14ac:dyDescent="0.3">
      <c r="B14" s="220" t="s">
        <v>186</v>
      </c>
      <c r="C14" s="221">
        <f>SUM(C7:C13)</f>
        <v>3977298.7610371085</v>
      </c>
      <c r="D14" s="87">
        <v>0.5</v>
      </c>
      <c r="E14" s="222">
        <f t="shared" si="0"/>
        <v>1988649.3805185542</v>
      </c>
      <c r="F14" s="222">
        <f>SUM(F7:F13)</f>
        <v>6247228.8105229279</v>
      </c>
      <c r="G14" s="222">
        <f>SUM(G7:G13)</f>
        <v>6283088.6420334801</v>
      </c>
      <c r="H14" s="88">
        <v>0.5</v>
      </c>
      <c r="I14" s="223">
        <f>G14*H14</f>
        <v>3141544.3210167401</v>
      </c>
      <c r="J14" s="228">
        <f t="shared" si="1"/>
        <v>11377422.512058223</v>
      </c>
    </row>
    <row r="15" spans="2:12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2:12" ht="15.75" thickBot="1" x14ac:dyDescent="0.3"/>
    <row r="17" spans="2:7" x14ac:dyDescent="0.25">
      <c r="B17" s="300"/>
      <c r="C17" s="301"/>
      <c r="D17" s="301"/>
      <c r="E17" s="301"/>
      <c r="F17" s="301"/>
      <c r="G17" s="302"/>
    </row>
    <row r="18" spans="2:7" x14ac:dyDescent="0.25">
      <c r="B18" s="303" t="s">
        <v>393</v>
      </c>
      <c r="C18" s="304"/>
      <c r="D18" s="304"/>
      <c r="E18" s="304"/>
      <c r="F18" s="304"/>
      <c r="G18" s="305"/>
    </row>
    <row r="19" spans="2:7" ht="15" customHeight="1" x14ac:dyDescent="0.25">
      <c r="B19" s="89" t="s">
        <v>182</v>
      </c>
      <c r="C19" s="298" t="s">
        <v>394</v>
      </c>
      <c r="D19" s="299"/>
      <c r="E19" s="90"/>
      <c r="F19" s="306" t="s">
        <v>395</v>
      </c>
      <c r="G19" s="307"/>
    </row>
    <row r="20" spans="2:7" ht="45" x14ac:dyDescent="0.25">
      <c r="B20" s="83"/>
      <c r="C20" s="91" t="s">
        <v>187</v>
      </c>
      <c r="D20" s="91" t="s">
        <v>120</v>
      </c>
      <c r="E20" s="91" t="s">
        <v>188</v>
      </c>
      <c r="F20" s="91" t="s">
        <v>187</v>
      </c>
      <c r="G20" s="92" t="s">
        <v>120</v>
      </c>
    </row>
    <row r="21" spans="2:7" x14ac:dyDescent="0.25">
      <c r="B21" s="83"/>
      <c r="C21" s="91" t="s">
        <v>100</v>
      </c>
      <c r="D21" s="91" t="s">
        <v>101</v>
      </c>
      <c r="E21" s="91" t="s">
        <v>116</v>
      </c>
      <c r="F21" s="91" t="s">
        <v>103</v>
      </c>
      <c r="G21" s="92" t="s">
        <v>189</v>
      </c>
    </row>
    <row r="22" spans="2:7" x14ac:dyDescent="0.25">
      <c r="B22" s="83" t="s">
        <v>92</v>
      </c>
      <c r="C22" s="93">
        <f ca="1">'Normalized Annual Summary'!AA15+'Normalized Annual Summary'!$CC$16</f>
        <v>283570137.57925206</v>
      </c>
      <c r="D22" s="94">
        <f>J9</f>
        <v>4302987.787567473</v>
      </c>
      <c r="E22" s="95">
        <f ca="1">D22/C22</f>
        <v>1.5174333321204797E-2</v>
      </c>
      <c r="F22" s="93">
        <f ca="1">'kW Forecast'!D29+'kW Forecast'!AC29</f>
        <v>717437.16481771506</v>
      </c>
      <c r="G22" s="96">
        <f ca="1">F22*E22</f>
        <v>10886.630675964152</v>
      </c>
    </row>
    <row r="23" spans="2:7" x14ac:dyDescent="0.25">
      <c r="B23" s="97" t="s">
        <v>5</v>
      </c>
      <c r="C23" s="98">
        <f>'Normalized Annual Summary'!AJ15</f>
        <v>149555674.57543728</v>
      </c>
      <c r="D23" s="94">
        <f>J10</f>
        <v>3175857.8723425688</v>
      </c>
      <c r="E23" s="95">
        <f>D23/C23</f>
        <v>2.1235288338996704E-2</v>
      </c>
      <c r="F23" s="98">
        <f>'kW Forecast'!J29</f>
        <v>483512.05943746644</v>
      </c>
      <c r="G23" s="96">
        <f>F23*E23</f>
        <v>10267.517997536712</v>
      </c>
    </row>
    <row r="24" spans="2:7" x14ac:dyDescent="0.25">
      <c r="B24" s="97" t="s">
        <v>108</v>
      </c>
      <c r="C24" s="98">
        <f>'Normalized Annual Summary'!AP15+'Normalized Annual Summary'!$CI$16</f>
        <v>5589358.658951086</v>
      </c>
      <c r="D24" s="94">
        <f>J11</f>
        <v>0</v>
      </c>
      <c r="E24" s="95">
        <f>D24/C24</f>
        <v>0</v>
      </c>
      <c r="F24" s="98">
        <f>'kW Forecast'!P29+'kW Forecast'!AI29</f>
        <v>15923.518841541862</v>
      </c>
      <c r="G24" s="96">
        <f>F24*E24</f>
        <v>0</v>
      </c>
    </row>
    <row r="25" spans="2:7" x14ac:dyDescent="0.25">
      <c r="B25" s="97" t="s">
        <v>112</v>
      </c>
      <c r="C25" s="98">
        <f>'Normalized Annual Summary'!AV15</f>
        <v>98182.923113644181</v>
      </c>
      <c r="D25" s="94">
        <f>J12</f>
        <v>0</v>
      </c>
      <c r="E25" s="95">
        <f>D25/C25</f>
        <v>0</v>
      </c>
      <c r="F25" s="98">
        <f>'kW Forecast'!V29</f>
        <v>257.78124781819935</v>
      </c>
      <c r="G25" s="96">
        <f>F25*E25</f>
        <v>0</v>
      </c>
    </row>
    <row r="26" spans="2:7" ht="15.75" thickBot="1" x14ac:dyDescent="0.3">
      <c r="B26" s="123" t="s">
        <v>186</v>
      </c>
      <c r="C26" s="124">
        <f ca="1">SUM(C22:C25)</f>
        <v>438813353.73675406</v>
      </c>
      <c r="D26" s="124">
        <f>SUM(D22:D25)</f>
        <v>7478845.6599100418</v>
      </c>
      <c r="E26" s="125">
        <f ca="1">D26/C26</f>
        <v>1.7043341083910205E-2</v>
      </c>
      <c r="F26" s="126">
        <f ca="1">SUM(F22:F25)</f>
        <v>1217130.5243445414</v>
      </c>
      <c r="G26" s="127">
        <f ca="1">SUM(G22:G25)</f>
        <v>21154.148673500866</v>
      </c>
    </row>
  </sheetData>
  <mergeCells count="9">
    <mergeCell ref="B3:J3"/>
    <mergeCell ref="B2:J2"/>
    <mergeCell ref="C19:D19"/>
    <mergeCell ref="B17:G17"/>
    <mergeCell ref="B18:G18"/>
    <mergeCell ref="F19:G19"/>
    <mergeCell ref="B4:B5"/>
    <mergeCell ref="C4:E4"/>
    <mergeCell ref="G4:I4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22BA-A89F-4D40-8EB0-3694BE34C598}">
  <sheetPr codeName="Sheet5"/>
  <dimension ref="B2:AA117"/>
  <sheetViews>
    <sheetView topLeftCell="A30" workbookViewId="0">
      <selection activeCell="X67" sqref="X67"/>
    </sheetView>
  </sheetViews>
  <sheetFormatPr defaultRowHeight="15" x14ac:dyDescent="0.25"/>
  <cols>
    <col min="2" max="2" width="26" bestFit="1" customWidth="1"/>
    <col min="3" max="3" width="16" customWidth="1"/>
    <col min="4" max="4" width="19" bestFit="1" customWidth="1"/>
    <col min="5" max="5" width="16.85546875" bestFit="1" customWidth="1"/>
    <col min="6" max="7" width="16" bestFit="1" customWidth="1"/>
    <col min="8" max="8" width="16.140625" bestFit="1" customWidth="1"/>
    <col min="9" max="9" width="27.28515625" bestFit="1" customWidth="1"/>
    <col min="10" max="10" width="15.140625" bestFit="1" customWidth="1"/>
    <col min="11" max="11" width="26" bestFit="1" customWidth="1"/>
    <col min="12" max="12" width="12.85546875" customWidth="1"/>
    <col min="13" max="13" width="16.140625" customWidth="1"/>
    <col min="14" max="14" width="13" bestFit="1" customWidth="1"/>
    <col min="15" max="15" width="11" customWidth="1"/>
    <col min="17" max="17" width="12" customWidth="1"/>
    <col min="18" max="18" width="12.7109375" bestFit="1" customWidth="1"/>
    <col min="20" max="20" width="15.140625" bestFit="1" customWidth="1"/>
    <col min="21" max="21" width="27.28515625" bestFit="1" customWidth="1"/>
    <col min="22" max="22" width="12.85546875" customWidth="1"/>
    <col min="23" max="24" width="10.5703125" bestFit="1" customWidth="1"/>
    <col min="25" max="25" width="11.5703125" bestFit="1" customWidth="1"/>
    <col min="26" max="26" width="10.5703125" bestFit="1" customWidth="1"/>
  </cols>
  <sheetData>
    <row r="2" spans="2:25" ht="15.75" x14ac:dyDescent="0.25">
      <c r="B2" s="10"/>
      <c r="C2" s="128" t="s">
        <v>223</v>
      </c>
      <c r="D2" s="128"/>
      <c r="E2" s="128"/>
      <c r="F2" s="128"/>
      <c r="G2" s="10"/>
      <c r="H2" s="10"/>
      <c r="L2" s="129" t="s">
        <v>248</v>
      </c>
      <c r="M2" s="129"/>
      <c r="N2" s="129"/>
      <c r="O2" s="129"/>
      <c r="V2" s="129" t="s">
        <v>248</v>
      </c>
      <c r="W2" s="129"/>
      <c r="X2" s="129"/>
      <c r="Y2" s="129"/>
    </row>
    <row r="3" spans="2:25" ht="15.75" x14ac:dyDescent="0.25">
      <c r="B3" s="10"/>
      <c r="C3" s="128">
        <v>2021</v>
      </c>
      <c r="D3" s="128">
        <v>2022</v>
      </c>
      <c r="E3" s="128">
        <v>2023</v>
      </c>
      <c r="F3" s="128" t="s">
        <v>247</v>
      </c>
      <c r="G3" s="10" t="s">
        <v>341</v>
      </c>
      <c r="H3" s="10" t="s">
        <v>334</v>
      </c>
      <c r="L3" s="129">
        <v>2021</v>
      </c>
      <c r="M3" s="129">
        <v>2022</v>
      </c>
      <c r="N3" s="129">
        <v>2023</v>
      </c>
      <c r="O3" s="129">
        <v>2024</v>
      </c>
      <c r="R3" t="s">
        <v>335</v>
      </c>
      <c r="V3" s="129">
        <v>2021</v>
      </c>
      <c r="W3" s="129">
        <v>2022</v>
      </c>
      <c r="X3" s="129">
        <v>2023</v>
      </c>
      <c r="Y3" s="129">
        <v>2024</v>
      </c>
    </row>
    <row r="4" spans="2:25" x14ac:dyDescent="0.25">
      <c r="B4" s="10" t="s">
        <v>193</v>
      </c>
      <c r="C4" s="10">
        <v>354.3</v>
      </c>
      <c r="D4" s="10">
        <v>337.8</v>
      </c>
      <c r="E4" s="10">
        <v>217.2</v>
      </c>
      <c r="F4" s="10">
        <v>217.2</v>
      </c>
      <c r="G4" s="130">
        <f>$H$20</f>
        <v>8.1704379985864384E-3</v>
      </c>
      <c r="H4" s="65">
        <f>4783277199.73/5424396360.32</f>
        <v>0.88180820168676266</v>
      </c>
      <c r="I4" s="73" t="s">
        <v>224</v>
      </c>
      <c r="J4" s="131"/>
      <c r="K4" t="s">
        <v>193</v>
      </c>
      <c r="L4" s="132">
        <f>C4*$G4*1000000*$H4</f>
        <v>2552646.1982100098</v>
      </c>
      <c r="M4" s="132">
        <f t="shared" ref="M4:O11" si="0">D4*$G4*1000000*$H4</f>
        <v>2433767.6707743192</v>
      </c>
      <c r="N4" s="132">
        <f t="shared" si="0"/>
        <v>1564873.706607999</v>
      </c>
      <c r="O4" s="132">
        <f t="shared" si="0"/>
        <v>1564873.706607999</v>
      </c>
      <c r="R4" s="65">
        <f>641119160.59/5424396360.32</f>
        <v>0.11819179831323733</v>
      </c>
      <c r="T4" s="131"/>
      <c r="U4" t="s">
        <v>193</v>
      </c>
      <c r="V4" s="132">
        <f>C4*$G4*1000000*$R4</f>
        <v>342139.98468916543</v>
      </c>
      <c r="W4" s="132">
        <f t="shared" ref="W4:Y11" si="1">D4*$G4*1000000*$R4</f>
        <v>326206.28514817974</v>
      </c>
      <c r="X4" s="132">
        <f t="shared" si="1"/>
        <v>209745.42668497527</v>
      </c>
      <c r="Y4" s="132">
        <f t="shared" si="1"/>
        <v>209745.42668497527</v>
      </c>
    </row>
    <row r="5" spans="2:25" x14ac:dyDescent="0.25">
      <c r="B5" s="133" t="s">
        <v>225</v>
      </c>
      <c r="C5" s="133">
        <v>40.200000000000003</v>
      </c>
      <c r="D5" s="133">
        <v>28.5</v>
      </c>
      <c r="E5" s="133">
        <v>14.3</v>
      </c>
      <c r="F5" s="133">
        <v>15.3</v>
      </c>
      <c r="G5" s="130">
        <f>$H$20</f>
        <v>8.1704379985864384E-3</v>
      </c>
      <c r="H5" s="65">
        <f>4783277199.73/5424396360.32</f>
        <v>0.88180820168676266</v>
      </c>
      <c r="I5" s="73" t="str">
        <f>I4</f>
        <v>% of provincial kWh</v>
      </c>
      <c r="J5" s="73"/>
      <c r="K5" s="134" t="s">
        <v>225</v>
      </c>
      <c r="L5" s="132">
        <f t="shared" ref="L5:L11" si="2">C5*$G5*1000000*$H5</f>
        <v>289631.32138877339</v>
      </c>
      <c r="M5" s="132">
        <f t="shared" si="0"/>
        <v>205335.63829801092</v>
      </c>
      <c r="N5" s="132">
        <f t="shared" si="0"/>
        <v>103028.05711093181</v>
      </c>
      <c r="O5" s="132">
        <f t="shared" si="0"/>
        <v>110232.81634945852</v>
      </c>
      <c r="R5" s="65">
        <f>641119160.59/5424396360.32</f>
        <v>0.11819179831323733</v>
      </c>
      <c r="T5" s="73"/>
      <c r="U5" s="134" t="s">
        <v>225</v>
      </c>
      <c r="V5" s="132">
        <f t="shared" ref="V5:V11" si="3">C5*$G5*1000000*$R5</f>
        <v>38820.286154401503</v>
      </c>
      <c r="W5" s="132">
        <f t="shared" si="1"/>
        <v>27521.844661702551</v>
      </c>
      <c r="X5" s="132">
        <f t="shared" si="1"/>
        <v>13809.206268854265</v>
      </c>
      <c r="Y5" s="132">
        <f t="shared" si="1"/>
        <v>14774.885028914005</v>
      </c>
    </row>
    <row r="6" spans="2:25" x14ac:dyDescent="0.25">
      <c r="B6" s="10" t="s">
        <v>226</v>
      </c>
      <c r="C6" s="10">
        <v>21.8</v>
      </c>
      <c r="D6" s="10">
        <v>17.3</v>
      </c>
      <c r="E6" s="10">
        <v>34.1</v>
      </c>
      <c r="F6" s="10">
        <v>35.6</v>
      </c>
      <c r="G6" s="130">
        <f>$H$20</f>
        <v>8.1704379985864384E-3</v>
      </c>
      <c r="H6" s="65">
        <f>4783277199.73/5424396360.32</f>
        <v>0.88180820168676266</v>
      </c>
      <c r="I6" s="73" t="str">
        <f>I5</f>
        <v>% of provincial kWh</v>
      </c>
      <c r="J6" s="73"/>
      <c r="K6" t="s">
        <v>226</v>
      </c>
      <c r="L6" s="132">
        <f t="shared" si="2"/>
        <v>157063.75139988205</v>
      </c>
      <c r="M6" s="132">
        <f t="shared" si="0"/>
        <v>124642.33482651191</v>
      </c>
      <c r="N6" s="132">
        <f t="shared" si="0"/>
        <v>245682.29003376048</v>
      </c>
      <c r="O6" s="132">
        <f t="shared" si="0"/>
        <v>256489.42889155049</v>
      </c>
      <c r="R6" s="65">
        <f>641119160.59/5424396360.32</f>
        <v>0.11819179831323733</v>
      </c>
      <c r="T6" s="73"/>
      <c r="U6" t="s">
        <v>226</v>
      </c>
      <c r="V6" s="132">
        <f t="shared" si="3"/>
        <v>21051.796969302308</v>
      </c>
      <c r="W6" s="132">
        <f t="shared" si="1"/>
        <v>16706.242549033483</v>
      </c>
      <c r="X6" s="132">
        <f t="shared" si="1"/>
        <v>32929.645718037093</v>
      </c>
      <c r="Y6" s="132">
        <f t="shared" si="1"/>
        <v>34378.163858126696</v>
      </c>
    </row>
    <row r="7" spans="2:25" x14ac:dyDescent="0.25">
      <c r="B7" s="133" t="s">
        <v>227</v>
      </c>
      <c r="C7" s="133">
        <v>16.399999999999999</v>
      </c>
      <c r="D7" s="133">
        <v>47.3</v>
      </c>
      <c r="E7" s="133">
        <v>115.2</v>
      </c>
      <c r="F7" s="133">
        <v>115.2</v>
      </c>
      <c r="G7" s="130">
        <f>$H$20</f>
        <v>8.1704379985864384E-3</v>
      </c>
      <c r="H7" s="65">
        <f>4783277199.73/5424396360.32</f>
        <v>0.88180820168676266</v>
      </c>
      <c r="I7" s="73" t="str">
        <f>I6</f>
        <v>% of provincial kWh</v>
      </c>
      <c r="J7" t="s">
        <v>245</v>
      </c>
      <c r="K7" s="134" t="s">
        <v>227</v>
      </c>
      <c r="L7" s="132">
        <f t="shared" si="2"/>
        <v>118158.05151183785</v>
      </c>
      <c r="M7" s="132">
        <f t="shared" si="0"/>
        <v>340785.11198231287</v>
      </c>
      <c r="N7" s="132">
        <f t="shared" si="0"/>
        <v>829988.26427827578</v>
      </c>
      <c r="O7" s="132">
        <f t="shared" si="0"/>
        <v>829988.26427827578</v>
      </c>
      <c r="R7" s="65">
        <f>641119160.59/5424396360.32</f>
        <v>0.11819179831323733</v>
      </c>
      <c r="T7" t="s">
        <v>245</v>
      </c>
      <c r="U7" s="134" t="s">
        <v>227</v>
      </c>
      <c r="V7" s="132">
        <f t="shared" si="3"/>
        <v>15837.131664979714</v>
      </c>
      <c r="W7" s="132">
        <f t="shared" si="1"/>
        <v>45676.605350825637</v>
      </c>
      <c r="X7" s="132">
        <f t="shared" si="1"/>
        <v>111246.19315888191</v>
      </c>
      <c r="Y7" s="132">
        <f t="shared" si="1"/>
        <v>111246.19315888191</v>
      </c>
    </row>
    <row r="8" spans="2:25" x14ac:dyDescent="0.25">
      <c r="B8" s="10" t="s">
        <v>228</v>
      </c>
      <c r="C8" s="10">
        <v>0</v>
      </c>
      <c r="D8" s="10">
        <v>0</v>
      </c>
      <c r="E8" s="10">
        <v>325.7</v>
      </c>
      <c r="F8" s="10">
        <v>325.7</v>
      </c>
      <c r="G8" s="130">
        <f>$H$20</f>
        <v>8.1704379985864384E-3</v>
      </c>
      <c r="H8" s="65">
        <f>4783277199.73/5424396360.32</f>
        <v>0.88180820168676266</v>
      </c>
      <c r="I8" s="73" t="str">
        <f>I7</f>
        <v>% of provincial kWh</v>
      </c>
      <c r="J8" s="73"/>
      <c r="K8" t="s">
        <v>228</v>
      </c>
      <c r="L8" s="132">
        <f t="shared" si="2"/>
        <v>0</v>
      </c>
      <c r="M8" s="132">
        <f t="shared" si="0"/>
        <v>0</v>
      </c>
      <c r="N8" s="132">
        <f t="shared" si="0"/>
        <v>2346590.0839881459</v>
      </c>
      <c r="O8" s="132">
        <f t="shared" si="0"/>
        <v>2346590.0839881459</v>
      </c>
      <c r="R8" s="65">
        <f>641119160.59/5424396360.32</f>
        <v>0.11819179831323733</v>
      </c>
      <c r="T8" s="73"/>
      <c r="U8" t="s">
        <v>228</v>
      </c>
      <c r="V8" s="132">
        <f t="shared" si="3"/>
        <v>0</v>
      </c>
      <c r="W8" s="132">
        <f t="shared" si="1"/>
        <v>0</v>
      </c>
      <c r="X8" s="132">
        <f t="shared" si="1"/>
        <v>314521.5721514569</v>
      </c>
      <c r="Y8" s="132">
        <f t="shared" si="1"/>
        <v>314521.5721514569</v>
      </c>
    </row>
    <row r="9" spans="2:25" x14ac:dyDescent="0.25">
      <c r="B9" s="133" t="s">
        <v>229</v>
      </c>
      <c r="C9" s="133">
        <v>52.4</v>
      </c>
      <c r="D9" s="133">
        <v>52.4</v>
      </c>
      <c r="E9" s="135">
        <v>62.9</v>
      </c>
      <c r="F9" s="133">
        <v>62.9</v>
      </c>
      <c r="G9" s="130">
        <v>0</v>
      </c>
      <c r="H9" s="73"/>
      <c r="I9" s="73"/>
      <c r="J9" s="73"/>
      <c r="K9" s="134" t="s">
        <v>229</v>
      </c>
      <c r="L9" s="132">
        <f t="shared" si="2"/>
        <v>0</v>
      </c>
      <c r="M9" s="132">
        <f t="shared" si="0"/>
        <v>0</v>
      </c>
      <c r="N9" s="132">
        <f t="shared" si="0"/>
        <v>0</v>
      </c>
      <c r="O9" s="132">
        <f t="shared" si="0"/>
        <v>0</v>
      </c>
      <c r="T9" s="73"/>
      <c r="U9" s="134" t="s">
        <v>229</v>
      </c>
      <c r="V9" s="132">
        <f t="shared" si="3"/>
        <v>0</v>
      </c>
      <c r="W9" s="132">
        <f t="shared" si="1"/>
        <v>0</v>
      </c>
      <c r="X9" s="132">
        <f t="shared" si="1"/>
        <v>0</v>
      </c>
      <c r="Y9" s="132">
        <f t="shared" si="1"/>
        <v>0</v>
      </c>
    </row>
    <row r="10" spans="2:25" x14ac:dyDescent="0.25">
      <c r="B10" s="10" t="s">
        <v>230</v>
      </c>
      <c r="C10" s="10">
        <v>47.6</v>
      </c>
      <c r="D10" s="10">
        <v>50.3</v>
      </c>
      <c r="E10" s="10">
        <v>52.3</v>
      </c>
      <c r="F10" s="10">
        <v>54</v>
      </c>
      <c r="G10" s="130">
        <f>$H$28+H31</f>
        <v>9.078668537698063E-3</v>
      </c>
      <c r="H10" s="73">
        <f>H28/G10</f>
        <v>0.90362953692115144</v>
      </c>
      <c r="I10" s="131" t="s">
        <v>231</v>
      </c>
      <c r="J10" s="131"/>
      <c r="K10" t="s">
        <v>230</v>
      </c>
      <c r="L10" s="132">
        <f t="shared" si="2"/>
        <v>390498.64501724264</v>
      </c>
      <c r="M10" s="132">
        <f t="shared" si="0"/>
        <v>412648.77824301057</v>
      </c>
      <c r="N10" s="132">
        <f t="shared" si="0"/>
        <v>429056.28433617204</v>
      </c>
      <c r="O10" s="132">
        <f t="shared" si="0"/>
        <v>443002.66451535933</v>
      </c>
      <c r="R10" s="65">
        <f>H31/G10</f>
        <v>9.637046307884857E-2</v>
      </c>
      <c r="T10" s="131"/>
      <c r="U10" t="s">
        <v>230</v>
      </c>
      <c r="V10" s="132">
        <f t="shared" si="3"/>
        <v>41645.977377185161</v>
      </c>
      <c r="W10" s="132">
        <f t="shared" si="1"/>
        <v>44008.249203201965</v>
      </c>
      <c r="X10" s="132">
        <f t="shared" si="1"/>
        <v>45758.080185436636</v>
      </c>
      <c r="Y10" s="132">
        <f t="shared" si="1"/>
        <v>47245.436520336109</v>
      </c>
    </row>
    <row r="11" spans="2:25" x14ac:dyDescent="0.25">
      <c r="B11" s="133" t="s">
        <v>232</v>
      </c>
      <c r="C11" s="133">
        <v>10.3</v>
      </c>
      <c r="D11" s="133">
        <v>7.3</v>
      </c>
      <c r="E11" s="133">
        <v>7.3</v>
      </c>
      <c r="F11" s="133">
        <v>7.3</v>
      </c>
      <c r="G11" s="130">
        <v>0</v>
      </c>
      <c r="H11" s="73"/>
      <c r="J11" s="73"/>
      <c r="K11" s="134" t="s">
        <v>232</v>
      </c>
      <c r="L11" s="132">
        <f t="shared" si="2"/>
        <v>0</v>
      </c>
      <c r="M11" s="132">
        <f t="shared" si="0"/>
        <v>0</v>
      </c>
      <c r="N11" s="132">
        <f t="shared" si="0"/>
        <v>0</v>
      </c>
      <c r="O11" s="132">
        <f t="shared" si="0"/>
        <v>0</v>
      </c>
      <c r="T11" s="73"/>
      <c r="U11" s="134" t="s">
        <v>232</v>
      </c>
      <c r="V11" s="132">
        <f t="shared" si="3"/>
        <v>0</v>
      </c>
      <c r="W11" s="132">
        <f t="shared" si="1"/>
        <v>0</v>
      </c>
      <c r="X11" s="132">
        <f t="shared" si="1"/>
        <v>0</v>
      </c>
      <c r="Y11" s="132">
        <f t="shared" si="1"/>
        <v>0</v>
      </c>
    </row>
    <row r="12" spans="2:25" x14ac:dyDescent="0.25">
      <c r="B12" s="10"/>
      <c r="C12" s="10"/>
      <c r="D12" s="10"/>
      <c r="E12" s="10"/>
      <c r="F12" s="10"/>
      <c r="G12" s="10"/>
      <c r="H12" s="73"/>
      <c r="K12" s="136"/>
      <c r="L12" s="137">
        <f>SUM(L4:L11)</f>
        <v>3507997.9675277453</v>
      </c>
      <c r="M12" s="137">
        <f>SUM(M4:M11)</f>
        <v>3517179.5341241653</v>
      </c>
      <c r="N12" s="137">
        <f>SUM(N4:N11)</f>
        <v>5519218.6863552853</v>
      </c>
      <c r="O12" s="137">
        <f>SUM(O4:O11)</f>
        <v>5551176.9646307891</v>
      </c>
      <c r="U12" s="136"/>
      <c r="V12" s="137">
        <f>SUM(V4:V11)</f>
        <v>459495.17685503408</v>
      </c>
      <c r="W12" s="137">
        <f>SUM(W4:W11)</f>
        <v>460119.22691294341</v>
      </c>
      <c r="X12" s="137">
        <f>SUM(X4:X11)</f>
        <v>728010.12416764209</v>
      </c>
      <c r="Y12" s="137">
        <f>SUM(Y4:Y11)</f>
        <v>731911.67740269087</v>
      </c>
    </row>
    <row r="13" spans="2:25" x14ac:dyDescent="0.25">
      <c r="B13" s="10" t="s">
        <v>233</v>
      </c>
      <c r="C13" s="10" t="s">
        <v>234</v>
      </c>
      <c r="D13" s="10"/>
      <c r="E13" s="10"/>
      <c r="F13" s="10"/>
      <c r="G13" s="10"/>
      <c r="H13" s="73"/>
    </row>
    <row r="14" spans="2:25" x14ac:dyDescent="0.25">
      <c r="B14" s="10"/>
      <c r="C14" s="10"/>
      <c r="D14" s="10"/>
      <c r="E14" s="10"/>
      <c r="F14" s="10"/>
      <c r="G14" s="10"/>
      <c r="H14" s="10"/>
    </row>
    <row r="15" spans="2:25" x14ac:dyDescent="0.25">
      <c r="B15" s="138"/>
      <c r="C15" s="139"/>
      <c r="D15" s="139"/>
      <c r="E15" s="139"/>
      <c r="F15" s="139"/>
      <c r="G15" s="139"/>
      <c r="H15" s="140"/>
      <c r="J15" s="159"/>
      <c r="K15" s="160" t="str">
        <f>K4</f>
        <v>Retrofit</v>
      </c>
      <c r="L15" s="161">
        <f t="shared" ref="L15:L22" si="4">L4/2</f>
        <v>1276323.0991050049</v>
      </c>
      <c r="M15" s="161">
        <f>M4/2+L4/2</f>
        <v>2493206.9344921643</v>
      </c>
      <c r="N15" s="161">
        <f>N4/2+M4+$L4/2</f>
        <v>4492527.623183324</v>
      </c>
      <c r="O15" s="162">
        <f>O4/2+SUM($M4:N4)+$L4/2</f>
        <v>6057401.3297913233</v>
      </c>
      <c r="T15" s="159"/>
      <c r="U15" s="160" t="str">
        <f>U4</f>
        <v>Retrofit</v>
      </c>
      <c r="V15" s="161">
        <f t="shared" ref="V15:V22" si="5">V4/2</f>
        <v>171069.99234458272</v>
      </c>
      <c r="W15" s="161">
        <f t="shared" ref="W15:W22" si="6">W4/2+V4/2</f>
        <v>334173.13491867261</v>
      </c>
      <c r="X15" s="161">
        <f>X4/2+W4+$L4/2</f>
        <v>1707402.0975956724</v>
      </c>
      <c r="Y15" s="162">
        <f>Y4/2+SUM($M4:X4)+$L4/2</f>
        <v>7822802.7111519305</v>
      </c>
    </row>
    <row r="16" spans="2:25" x14ac:dyDescent="0.25">
      <c r="B16" s="141"/>
      <c r="C16" s="10"/>
      <c r="D16" s="10"/>
      <c r="E16" s="10"/>
      <c r="F16" s="10"/>
      <c r="G16" s="10"/>
      <c r="H16" s="142"/>
      <c r="J16" s="163"/>
      <c r="K16" t="str">
        <f t="shared" ref="K16:K22" si="7">K5</f>
        <v>Small Business</v>
      </c>
      <c r="L16" s="164">
        <f t="shared" si="4"/>
        <v>144815.66069438669</v>
      </c>
      <c r="M16" s="164">
        <f t="shared" ref="M16:M22" si="8">M5/2+L5/2</f>
        <v>247483.47984339215</v>
      </c>
      <c r="N16" s="164">
        <f t="shared" ref="N16:N22" si="9">N5/2+M5+$L5/2</f>
        <v>401665.32754786353</v>
      </c>
      <c r="O16" s="165">
        <f>O5/2+SUM($M5:N5)+$L5/2</f>
        <v>508295.76427805872</v>
      </c>
      <c r="T16" s="163"/>
      <c r="U16" t="str">
        <f t="shared" ref="U16:U22" si="10">U5</f>
        <v>Small Business</v>
      </c>
      <c r="V16" s="164">
        <f t="shared" si="5"/>
        <v>19410.143077200752</v>
      </c>
      <c r="W16" s="164">
        <f t="shared" si="6"/>
        <v>33171.065408052025</v>
      </c>
      <c r="X16" s="164">
        <f t="shared" ref="X16:X22" si="11">X5/2+W5+$L5/2</f>
        <v>179242.10849051637</v>
      </c>
      <c r="Y16" s="165">
        <f>Y5/2+SUM($M5:X5)+$L5/2</f>
        <v>650951.07024400169</v>
      </c>
    </row>
    <row r="17" spans="2:25" x14ac:dyDescent="0.25">
      <c r="B17" s="141" t="s">
        <v>333</v>
      </c>
      <c r="C17" s="145">
        <v>2017</v>
      </c>
      <c r="D17" s="145">
        <v>2018</v>
      </c>
      <c r="E17" s="145">
        <v>2019</v>
      </c>
      <c r="F17" s="145">
        <v>2020</v>
      </c>
      <c r="G17" s="145">
        <v>2021</v>
      </c>
      <c r="H17" s="146" t="s">
        <v>236</v>
      </c>
      <c r="I17" s="117"/>
      <c r="J17" s="163"/>
      <c r="K17" t="str">
        <f t="shared" si="7"/>
        <v>Energy Performance Program</v>
      </c>
      <c r="L17" s="164">
        <f t="shared" si="4"/>
        <v>78531.875699941025</v>
      </c>
      <c r="M17" s="164">
        <f>M6/2+L6/2</f>
        <v>140853.04311319697</v>
      </c>
      <c r="N17" s="164">
        <f t="shared" si="9"/>
        <v>326015.35554333316</v>
      </c>
      <c r="O17" s="165">
        <f>O6/2+SUM($M6:N6)+$L6/2</f>
        <v>577101.21500598872</v>
      </c>
      <c r="T17" s="163"/>
      <c r="U17" t="str">
        <f t="shared" si="10"/>
        <v>Energy Performance Program</v>
      </c>
      <c r="V17" s="164">
        <f t="shared" si="5"/>
        <v>10525.898484651154</v>
      </c>
      <c r="W17" s="164">
        <f t="shared" si="6"/>
        <v>18879.019759167895</v>
      </c>
      <c r="X17" s="164">
        <f t="shared" si="11"/>
        <v>111702.94110799306</v>
      </c>
      <c r="Y17" s="165">
        <f>Y6/2+SUM($M6:X6)+$L6/2</f>
        <v>793222.81480899861</v>
      </c>
    </row>
    <row r="18" spans="2:25" x14ac:dyDescent="0.25">
      <c r="B18" s="141" t="s">
        <v>235</v>
      </c>
      <c r="C18" s="147">
        <v>114830435816.01115</v>
      </c>
      <c r="D18" s="147">
        <v>120147865100.06039</v>
      </c>
      <c r="E18" s="147">
        <v>118019215410.98817</v>
      </c>
      <c r="F18" s="147">
        <v>116564285793.37999</v>
      </c>
      <c r="G18" s="147">
        <v>117804064413.31003</v>
      </c>
      <c r="H18" s="148">
        <f>AVERAGE(C18:G18)</f>
        <v>117473173306.74995</v>
      </c>
      <c r="I18" s="137"/>
      <c r="J18" s="166" t="s">
        <v>243</v>
      </c>
      <c r="K18" t="str">
        <f t="shared" si="7"/>
        <v>Energy Management</v>
      </c>
      <c r="L18" s="164">
        <f t="shared" si="4"/>
        <v>59079.025755918927</v>
      </c>
      <c r="M18" s="164">
        <f t="shared" si="8"/>
        <v>229471.58174707537</v>
      </c>
      <c r="N18" s="164">
        <f t="shared" si="9"/>
        <v>814858.26987736963</v>
      </c>
      <c r="O18" s="165">
        <f>O7/2+SUM($M7:N7)+$L7/2</f>
        <v>1644846.5341556454</v>
      </c>
      <c r="T18" s="166" t="s">
        <v>243</v>
      </c>
      <c r="U18" t="str">
        <f t="shared" si="10"/>
        <v>Energy Management</v>
      </c>
      <c r="V18" s="164">
        <f t="shared" si="5"/>
        <v>7918.5658324898568</v>
      </c>
      <c r="W18" s="164">
        <f t="shared" si="6"/>
        <v>30756.868507902676</v>
      </c>
      <c r="X18" s="164">
        <f t="shared" si="11"/>
        <v>160378.72768618554</v>
      </c>
      <c r="Y18" s="165">
        <f>Y7/2+SUM($M7:X7)+$L7/2</f>
        <v>2288223.8112407099</v>
      </c>
    </row>
    <row r="19" spans="2:25" x14ac:dyDescent="0.25">
      <c r="B19" s="141" t="s">
        <v>336</v>
      </c>
      <c r="C19" s="149">
        <v>972015943</v>
      </c>
      <c r="D19" s="149">
        <v>985361598</v>
      </c>
      <c r="E19" s="149">
        <v>971032520.61000001</v>
      </c>
      <c r="F19" s="149">
        <v>935189552.38999987</v>
      </c>
      <c r="G19" s="149">
        <v>935436781</v>
      </c>
      <c r="H19" s="148">
        <f>AVERAGE(C19:G19)</f>
        <v>959807279</v>
      </c>
      <c r="I19" s="137"/>
      <c r="J19" s="167" t="s">
        <v>244</v>
      </c>
      <c r="K19" t="str">
        <f t="shared" si="7"/>
        <v>Customer Solutions</v>
      </c>
      <c r="L19" s="164">
        <f t="shared" si="4"/>
        <v>0</v>
      </c>
      <c r="M19" s="164">
        <f t="shared" si="8"/>
        <v>0</v>
      </c>
      <c r="N19" s="164">
        <f t="shared" si="9"/>
        <v>1173295.041994073</v>
      </c>
      <c r="O19" s="165">
        <f>O8/2+SUM($M8:N8)+$L8/2</f>
        <v>3519885.1259822189</v>
      </c>
      <c r="T19" s="167" t="s">
        <v>244</v>
      </c>
      <c r="U19" t="str">
        <f t="shared" si="10"/>
        <v>Customer Solutions</v>
      </c>
      <c r="V19" s="164">
        <f t="shared" si="5"/>
        <v>0</v>
      </c>
      <c r="W19" s="164">
        <f t="shared" si="6"/>
        <v>0</v>
      </c>
      <c r="X19" s="164">
        <f t="shared" si="11"/>
        <v>157260.78607572845</v>
      </c>
      <c r="Y19" s="165">
        <f>Y8/2+SUM($M8:X8)+$L8/2</f>
        <v>5164962.644395275</v>
      </c>
    </row>
    <row r="20" spans="2:25" x14ac:dyDescent="0.25">
      <c r="B20" s="141" t="s">
        <v>337</v>
      </c>
      <c r="C20" s="144">
        <f t="shared" ref="C20:H20" si="12">C19/C18</f>
        <v>8.4647936419698661E-3</v>
      </c>
      <c r="D20" s="144">
        <f t="shared" si="12"/>
        <v>8.2012410056506672E-3</v>
      </c>
      <c r="E20" s="144">
        <f t="shared" si="12"/>
        <v>8.2277493307212086E-3</v>
      </c>
      <c r="F20" s="144">
        <f t="shared" si="12"/>
        <v>8.022950992448083E-3</v>
      </c>
      <c r="G20" s="144">
        <f t="shared" si="12"/>
        <v>7.940615509818609E-3</v>
      </c>
      <c r="H20" s="150">
        <f t="shared" si="12"/>
        <v>8.1704379985864384E-3</v>
      </c>
      <c r="I20" s="151"/>
      <c r="J20" s="163"/>
      <c r="K20" t="str">
        <f t="shared" si="7"/>
        <v>Local Initiatives</v>
      </c>
      <c r="L20" s="164">
        <f t="shared" si="4"/>
        <v>0</v>
      </c>
      <c r="M20" s="164">
        <f t="shared" si="8"/>
        <v>0</v>
      </c>
      <c r="N20" s="164">
        <f t="shared" si="9"/>
        <v>0</v>
      </c>
      <c r="O20" s="165">
        <f>O9/2+SUM($M9:N9)+$L9/2</f>
        <v>0</v>
      </c>
      <c r="T20" s="163"/>
      <c r="U20" t="str">
        <f t="shared" si="10"/>
        <v>Local Initiatives</v>
      </c>
      <c r="V20" s="164">
        <f t="shared" si="5"/>
        <v>0</v>
      </c>
      <c r="W20" s="164">
        <f t="shared" si="6"/>
        <v>0</v>
      </c>
      <c r="X20" s="164">
        <f t="shared" si="11"/>
        <v>0</v>
      </c>
      <c r="Y20" s="165">
        <f>Y9/2+SUM($M9:X9)+$L9/2</f>
        <v>0</v>
      </c>
    </row>
    <row r="21" spans="2:25" x14ac:dyDescent="0.25">
      <c r="B21" s="141"/>
      <c r="C21" s="10"/>
      <c r="D21" s="10"/>
      <c r="E21" s="10"/>
      <c r="F21" s="10"/>
      <c r="G21" s="10"/>
      <c r="H21" s="152"/>
      <c r="I21" s="136"/>
      <c r="J21" s="163"/>
      <c r="K21" t="str">
        <f t="shared" si="7"/>
        <v>Energy Affordability Program</v>
      </c>
      <c r="L21" s="164">
        <f t="shared" si="4"/>
        <v>195249.32250862132</v>
      </c>
      <c r="M21" s="164">
        <f t="shared" si="8"/>
        <v>401573.71163012658</v>
      </c>
      <c r="N21" s="164">
        <f t="shared" si="9"/>
        <v>822426.24291971792</v>
      </c>
      <c r="O21" s="165">
        <f>O10/2+SUM($M10:N10)+$L10/2</f>
        <v>1258455.7173454836</v>
      </c>
      <c r="T21" s="163"/>
      <c r="U21" t="str">
        <f t="shared" si="10"/>
        <v>Energy Affordability Program</v>
      </c>
      <c r="V21" s="164">
        <f t="shared" si="5"/>
        <v>20822.988688592581</v>
      </c>
      <c r="W21" s="164">
        <f t="shared" si="6"/>
        <v>42827.113290193563</v>
      </c>
      <c r="X21" s="164">
        <f t="shared" si="11"/>
        <v>262136.61180454161</v>
      </c>
      <c r="Y21" s="165">
        <f>Y10/2+SUM($M10:X10)+$L10/2</f>
        <v>1634992.170999618</v>
      </c>
    </row>
    <row r="22" spans="2:25" x14ac:dyDescent="0.25">
      <c r="B22" s="141" t="s">
        <v>233</v>
      </c>
      <c r="C22" s="10" t="s">
        <v>339</v>
      </c>
      <c r="D22" s="10"/>
      <c r="E22" s="10"/>
      <c r="F22" s="10"/>
      <c r="G22" s="10"/>
      <c r="H22" s="142"/>
      <c r="J22" s="168"/>
      <c r="K22" t="str">
        <f t="shared" si="7"/>
        <v>First Nations Program</v>
      </c>
      <c r="L22" s="164">
        <f t="shared" si="4"/>
        <v>0</v>
      </c>
      <c r="M22" s="164">
        <f t="shared" si="8"/>
        <v>0</v>
      </c>
      <c r="N22" s="164">
        <f t="shared" si="9"/>
        <v>0</v>
      </c>
      <c r="O22" s="165">
        <f>O11/2+SUM($M11:N11)+$L11/2</f>
        <v>0</v>
      </c>
      <c r="T22" s="168"/>
      <c r="U22" t="str">
        <f t="shared" si="10"/>
        <v>First Nations Program</v>
      </c>
      <c r="V22" s="164">
        <f t="shared" si="5"/>
        <v>0</v>
      </c>
      <c r="W22" s="164">
        <f t="shared" si="6"/>
        <v>0</v>
      </c>
      <c r="X22" s="164">
        <f t="shared" si="11"/>
        <v>0</v>
      </c>
      <c r="Y22" s="165">
        <f>Y11/2+SUM($M11:X11)+$L11/2</f>
        <v>0</v>
      </c>
    </row>
    <row r="23" spans="2:25" x14ac:dyDescent="0.25">
      <c r="B23" s="141"/>
      <c r="C23" s="10"/>
      <c r="D23" s="10"/>
      <c r="E23" s="10"/>
      <c r="F23" s="10"/>
      <c r="G23" s="10"/>
      <c r="H23" s="142"/>
      <c r="J23" s="169"/>
      <c r="K23" s="136" t="s">
        <v>1</v>
      </c>
      <c r="L23" s="137">
        <f>SUM(L15:L22)</f>
        <v>1753998.9837638726</v>
      </c>
      <c r="M23" s="137">
        <f>SUM(M15:M22)</f>
        <v>3512588.7508259555</v>
      </c>
      <c r="N23" s="137">
        <f>SUM(N15:N22)</f>
        <v>8030787.8610656811</v>
      </c>
      <c r="O23" s="148">
        <f>SUM(O15:O22)</f>
        <v>13565985.686558718</v>
      </c>
      <c r="T23" s="169"/>
      <c r="U23" s="136" t="s">
        <v>1</v>
      </c>
      <c r="V23" s="137">
        <f>SUM(V15:V22)</f>
        <v>229747.58842751704</v>
      </c>
      <c r="W23" s="137">
        <f>SUM(W15:W22)</f>
        <v>459807.20188398875</v>
      </c>
      <c r="X23" s="137">
        <f>SUM(X15:X22)</f>
        <v>2578123.2727606376</v>
      </c>
      <c r="Y23" s="148">
        <f>SUM(Y15:Y22)</f>
        <v>18355155.222840533</v>
      </c>
    </row>
    <row r="24" spans="2:25" x14ac:dyDescent="0.25">
      <c r="B24" s="138"/>
      <c r="C24" s="139"/>
      <c r="D24" s="139"/>
      <c r="E24" s="139"/>
      <c r="F24" s="139"/>
      <c r="G24" s="139"/>
      <c r="H24" s="140"/>
      <c r="J24" s="169"/>
      <c r="O24" s="170"/>
      <c r="T24" s="169"/>
      <c r="Y24" s="170"/>
    </row>
    <row r="25" spans="2:25" x14ac:dyDescent="0.25">
      <c r="B25" s="141" t="s">
        <v>237</v>
      </c>
      <c r="C25" s="10">
        <f>C17</f>
        <v>2017</v>
      </c>
      <c r="D25" s="10">
        <f>D17</f>
        <v>2018</v>
      </c>
      <c r="E25" s="10">
        <f>E17</f>
        <v>2019</v>
      </c>
      <c r="F25" s="10">
        <f>F17</f>
        <v>2020</v>
      </c>
      <c r="G25" s="10"/>
      <c r="H25" s="142" t="s">
        <v>238</v>
      </c>
      <c r="J25" s="171"/>
      <c r="K25" t="s">
        <v>3</v>
      </c>
      <c r="L25" s="16">
        <f>$K$44*L$15+$K$45*L$16+$K$46*L$17+$K$47*L$18+$K$48*L$19+$K$49*L$20+$K$50*L$21</f>
        <v>195249.32250862132</v>
      </c>
      <c r="M25" s="16">
        <f>$K$44*M$15+$K$45*M$16+$K$46*M$17+$K$47*M$18+$K$48*M$19+$K$49*M$20+$K$50*M$21</f>
        <v>401573.71163012658</v>
      </c>
      <c r="N25" s="16">
        <f>$K$44*N$15+$K$45*N$16+$K$46*N$17+$K$47*N$18+$K$48*N$19+$K$49*N$20+$K$50*N$21</f>
        <v>822426.24291971792</v>
      </c>
      <c r="O25" s="172">
        <f>$K$44*O$15+$K$45*O$16+$K$46*O$17+$K$47*O$18+$K$48*O$19+$K$49*O$20+$K$50*O$21</f>
        <v>1258455.7173454836</v>
      </c>
      <c r="T25" s="171"/>
      <c r="U25" t="s">
        <v>3</v>
      </c>
      <c r="V25" s="16">
        <f>$U$44*V$15+$U$45*V$16+$U$46*V$17+$U$47*V$18+$U$48*V$19+$U$49*V$20+$U$50*V$21</f>
        <v>20822.988688592581</v>
      </c>
      <c r="W25" s="16">
        <f>$U$44*W$15+$U$45*W$16+$U$46*W$17+$U$47*W$18+$U$48*W$19+$U$49*W$20+$U$50*W$21</f>
        <v>42827.113290193563</v>
      </c>
      <c r="X25" s="16">
        <f>$U$44*X$15+$U$45*X$16+$U$46*X$17+$U$47*X$18+$U$48*X$19+$U$49*X$20+$U$50*X$21</f>
        <v>262136.61180454161</v>
      </c>
      <c r="Y25" s="172">
        <f>$U$44*Y$15+$U$45*Y$16+$U$46*Y$17+$U$47*Y$18+$U$48*Y$19+$U$49*Y$20+$U$50*Y$21</f>
        <v>1634992.170999618</v>
      </c>
    </row>
    <row r="26" spans="2:25" ht="26.25" x14ac:dyDescent="0.25">
      <c r="B26" s="141" t="s">
        <v>235</v>
      </c>
      <c r="C26" s="153">
        <v>1329050</v>
      </c>
      <c r="D26" s="153">
        <v>1358300</v>
      </c>
      <c r="E26" s="153">
        <v>1400400</v>
      </c>
      <c r="F26" s="153">
        <v>1192760</v>
      </c>
      <c r="G26" s="238" t="s">
        <v>340</v>
      </c>
      <c r="H26" s="154">
        <f>AVERAGE(C26:F26)</f>
        <v>1320127.5</v>
      </c>
      <c r="J26" s="166" t="s">
        <v>243</v>
      </c>
      <c r="K26" t="s">
        <v>90</v>
      </c>
      <c r="L26" s="16">
        <f>$L$44*L$15+$L$45*L$16+$L$46*L$17+$L$47*L$18+$L$48*L$19+$L$49*L$20+$L$50*L$21</f>
        <v>584287.96234641899</v>
      </c>
      <c r="M26" s="16">
        <f>$L$44*M$15+$L$45*M$16+$L$46*M$17+$L$47*M$18+$L$48*M$19+$L$49*M$20+$L$50*M$21</f>
        <v>1107731.73292348</v>
      </c>
      <c r="N26" s="16">
        <f>$L$44*N$15+$L$45*N$16+$L$46*N$17+$L$47*N$18+$L$48*N$19+$L$49*N$20+$L$50*N$21</f>
        <v>2364619.9939825591</v>
      </c>
      <c r="O26" s="172">
        <f>$L$44*O$15+$L$45*O$16+$L$46*O$17+$L$47*O$18+$L$48*O$19+$L$49*O$20+$L$50*O$21</f>
        <v>3834931.2355848951</v>
      </c>
      <c r="T26" s="166" t="s">
        <v>243</v>
      </c>
      <c r="U26" t="s">
        <v>90</v>
      </c>
      <c r="V26" s="16">
        <f>$V$44*V$15+$V$45*V$16+$V$46*V$17+$V$47*V$18+$V$48*V$19+$V$49*V$20+$V$50*V$21</f>
        <v>52653.634392257256</v>
      </c>
      <c r="W26" s="16">
        <f>$V$44*W$15+$V$45*W$16+$V$46*W$17+$V$47*W$18+$V$48*W$19+$V$49*W$20+$V$50*W$21</f>
        <v>98347.139121383952</v>
      </c>
      <c r="X26" s="16">
        <f>$V$44*X$15+$V$45*X$16+$V$46*X$17+$V$47*X$18+$V$48*X$19+$V$49*X$20+$V$50*X$21</f>
        <v>543212.57980027073</v>
      </c>
      <c r="Y26" s="172">
        <f>$V$44*Y$15+$V$45*Y$16+$V$46*Y$17+$V$47*Y$18+$V$48*Y$19+$V$49*Y$20+$V$50*Y$21</f>
        <v>3215956.5878412426</v>
      </c>
    </row>
    <row r="27" spans="2:25" x14ac:dyDescent="0.25">
      <c r="B27" s="141" t="s">
        <v>332</v>
      </c>
      <c r="C27" s="45">
        <v>11120</v>
      </c>
      <c r="D27" s="45">
        <v>11150</v>
      </c>
      <c r="E27" s="45">
        <v>11440</v>
      </c>
      <c r="F27" s="45">
        <v>9610</v>
      </c>
      <c r="G27" s="238"/>
      <c r="H27" s="154">
        <f>AVERAGE(C27:F27)</f>
        <v>10830</v>
      </c>
      <c r="J27" s="167" t="s">
        <v>244</v>
      </c>
      <c r="K27" t="s">
        <v>92</v>
      </c>
      <c r="L27" s="16">
        <f>$M$44*L$15+$M$45*L$16+$M$46*L$17+$M$47*L$18+$M$48*L$19+$M$49*L$20+$M$50*L$21</f>
        <v>588466.72270476446</v>
      </c>
      <c r="M27" s="16">
        <f>$M$44*M$15+$M$45*M$16+$M$46*M$17+$M$47*M$18+$M$48*M$19+$M$49*M$20+$M$50*M$21</f>
        <v>1152833.5257566571</v>
      </c>
      <c r="N27" s="16">
        <f>$M$44*N$15+$M$45*N$16+$M$46*N$17+$M$47*N$18+$M$48*N$19+$M$49*N$20+$M$50*N$21</f>
        <v>2626747.1469782568</v>
      </c>
      <c r="O27" s="172">
        <f>$M$44*O$15+$M$45*O$16+$M$46*O$17+$M$47*O$18+$M$48*O$19+$M$49*O$20+$M$50*O$21</f>
        <v>4446291.080770079</v>
      </c>
      <c r="T27" s="167" t="s">
        <v>244</v>
      </c>
      <c r="U27" t="s">
        <v>92</v>
      </c>
      <c r="V27" s="16">
        <f>$W$44*V$15+$W$45*V$16+$W$46*V$17+$W$47*V$18+$W$48*V$19+$W$49*V$20+$W$50*V$21</f>
        <v>156270.96534666722</v>
      </c>
      <c r="W27" s="16">
        <f>$W$44*W$15+$W$45*W$16+$W$46*W$17+$W$47*W$18+$W$48*W$19+$W$49*W$20+$W$50*W$21</f>
        <v>318632.9494724113</v>
      </c>
      <c r="X27" s="16">
        <f>$W$44*X$15+$W$45*X$16+$W$46*X$17+$W$47*X$18+$W$48*X$19+$W$49*X$20+$W$50*X$21</f>
        <v>1772774.0811558254</v>
      </c>
      <c r="Y27" s="172">
        <f>$W$44*Y$15+$W$45*Y$16+$W$46*Y$17+$W$47*Y$18+$W$48*Y$19+$W$49*Y$20+$W$50*Y$21</f>
        <v>13504206.463999674</v>
      </c>
    </row>
    <row r="28" spans="2:25" x14ac:dyDescent="0.25">
      <c r="B28" s="141"/>
      <c r="C28" s="155">
        <f>C27/C26</f>
        <v>8.366878597494451E-3</v>
      </c>
      <c r="D28" s="155">
        <f>D27/D26</f>
        <v>8.2087903997644113E-3</v>
      </c>
      <c r="E28" s="155">
        <f>E27/E26</f>
        <v>8.1690945444158804E-3</v>
      </c>
      <c r="F28" s="155">
        <f>F27/F26</f>
        <v>8.0569435594755028E-3</v>
      </c>
      <c r="G28" s="10"/>
      <c r="H28" s="150">
        <f>H27/H26</f>
        <v>8.2037530465807283E-3</v>
      </c>
      <c r="J28" s="163"/>
      <c r="K28" t="s">
        <v>5</v>
      </c>
      <c r="L28" s="16">
        <f>$N$44*L$15+$N$45*L$16+$N$46*L$17+$N$47*L$18+$N$48*L$19+$N$49*L$20+$N$50*L$21</f>
        <v>385994.97620406793</v>
      </c>
      <c r="M28" s="16">
        <f>$N$44*M$15+$N$45*M$16+$N$46*M$17+$N$47*M$18+$N$48*M$19+$N$49*M$20+$N$50*M$21</f>
        <v>850449.7805156915</v>
      </c>
      <c r="N28" s="16">
        <f>$N$44*N$15+$N$45*N$16+$N$46*N$17+$N$47*N$18+$N$48*N$19+$N$49*N$20+$N$50*N$21</f>
        <v>2216994.4771851469</v>
      </c>
      <c r="O28" s="172">
        <f>$N$44*O$15+$N$45*O$16+$N$46*O$17+$N$47*O$18+$N$48*O$19+$N$49*O$20+$N$50*O$21</f>
        <v>4026307.6528582606</v>
      </c>
      <c r="T28" s="163"/>
      <c r="V28" s="16"/>
      <c r="W28" s="16"/>
      <c r="X28" s="16"/>
      <c r="Y28" s="172"/>
    </row>
    <row r="29" spans="2:25" x14ac:dyDescent="0.25">
      <c r="B29" s="141"/>
      <c r="C29" s="153"/>
      <c r="D29" s="153"/>
      <c r="E29" s="153"/>
      <c r="F29" s="153"/>
      <c r="G29" s="238"/>
      <c r="H29" s="154"/>
      <c r="J29" s="163"/>
      <c r="L29" s="16"/>
      <c r="M29" s="16"/>
      <c r="N29" s="16"/>
      <c r="O29" s="172"/>
      <c r="T29" s="163"/>
      <c r="V29" s="16"/>
      <c r="W29" s="16"/>
      <c r="X29" s="16"/>
      <c r="Y29" s="172"/>
    </row>
    <row r="30" spans="2:25" x14ac:dyDescent="0.25">
      <c r="B30" s="141" t="s">
        <v>338</v>
      </c>
      <c r="C30" s="4">
        <v>1200</v>
      </c>
      <c r="D30" s="4">
        <v>1210</v>
      </c>
      <c r="E30" s="4">
        <v>1180</v>
      </c>
      <c r="F30" s="4">
        <v>1030</v>
      </c>
      <c r="G30" s="4"/>
      <c r="H30" s="154">
        <f>AVERAGE(C30:F30)</f>
        <v>1155</v>
      </c>
      <c r="J30" s="163"/>
      <c r="K30" s="136" t="s">
        <v>1</v>
      </c>
      <c r="L30" s="137">
        <f>SUM(L25:L29)</f>
        <v>1753998.9837638726</v>
      </c>
      <c r="M30" s="137">
        <f>SUM(M25:M29)</f>
        <v>3512588.7508259555</v>
      </c>
      <c r="N30" s="137">
        <f>SUM(N25:N29)</f>
        <v>8030787.8610656802</v>
      </c>
      <c r="O30" s="148">
        <f>SUM(O25:O29)</f>
        <v>13565985.68655872</v>
      </c>
      <c r="T30" s="163"/>
      <c r="U30" s="136" t="s">
        <v>1</v>
      </c>
      <c r="V30" s="137">
        <f>SUM(V25:V29)</f>
        <v>229747.58842751704</v>
      </c>
      <c r="W30" s="137">
        <f>SUM(W25:W29)</f>
        <v>459807.2018839888</v>
      </c>
      <c r="X30" s="137">
        <f>SUM(X25:X29)</f>
        <v>2578123.272760638</v>
      </c>
      <c r="Y30" s="148">
        <f>SUM(Y25:Y29)</f>
        <v>18355155.222840533</v>
      </c>
    </row>
    <row r="31" spans="2:25" x14ac:dyDescent="0.25">
      <c r="B31" s="141"/>
      <c r="C31" s="155">
        <f>C30/C26</f>
        <v>9.029005680749407E-4</v>
      </c>
      <c r="D31" s="155">
        <f>D30/D26</f>
        <v>8.9081940661120515E-4</v>
      </c>
      <c r="E31" s="155">
        <f>E30/E26</f>
        <v>8.4261639531562412E-4</v>
      </c>
      <c r="F31" s="155">
        <f>F30/F26</f>
        <v>8.6354337838291022E-4</v>
      </c>
      <c r="G31" s="155"/>
      <c r="H31" s="239">
        <f>H30/H26</f>
        <v>8.7491549111733526E-4</v>
      </c>
      <c r="J31" s="163"/>
      <c r="O31" s="170"/>
      <c r="T31" s="163"/>
      <c r="Y31" s="170"/>
    </row>
    <row r="32" spans="2:25" x14ac:dyDescent="0.25">
      <c r="B32" s="141"/>
      <c r="C32" s="10"/>
      <c r="D32" s="10"/>
      <c r="E32" s="10"/>
      <c r="F32" s="10"/>
      <c r="G32" s="10"/>
      <c r="H32" s="142"/>
      <c r="J32" s="163"/>
      <c r="K32" t="str">
        <f>K25</f>
        <v>Residential</v>
      </c>
      <c r="L32" s="16">
        <f>$K$44*L$4+$K$45*L$5+$K$46*L$6+$K$47*L$7+$K$48*L$8+$K$49*L$9+$K$50*L$10</f>
        <v>390498.64501724264</v>
      </c>
      <c r="M32" s="16">
        <f>$K$44*M$4+$K$45*M$5+$K$46*M$6+$K$47*M$7+$K$48*M$8+$K$49*M$9+$K$50*M$10</f>
        <v>412648.77824301057</v>
      </c>
      <c r="N32" s="16">
        <f>$K$44*N$4+$K$45*N$5+$K$46*N$6+$K$47*N$7+$K$48*N$8+$K$49*N$9+$K$50*N$10</f>
        <v>429056.28433617204</v>
      </c>
      <c r="O32" s="172">
        <f>$K$44*O$4+$K$45*O$5+$K$46*O$6+$K$47*O$7+$K$48*O$8+$K$49*O$9+$K$50*O$10</f>
        <v>443002.66451535933</v>
      </c>
      <c r="T32" s="163"/>
      <c r="U32" t="str">
        <f>U25</f>
        <v>Residential</v>
      </c>
      <c r="V32" s="16">
        <f>$U$44*V$4+$U$45*V$5+$U$46*V$6+$U$47*V$7+$U$48*V$8+$U$49*V$9+$U$50*V$10</f>
        <v>41645.977377185161</v>
      </c>
      <c r="W32" s="16">
        <f>$U$44*W$4+$U$45*W$5+$U$46*W$6+$U$47*W$7+$U$48*W$8+$U$49*W$9+$U$50*W$10</f>
        <v>44008.249203201965</v>
      </c>
      <c r="X32" s="16">
        <f>$U$44*X$4+$U$45*X$5+$U$46*X$6+$U$47*X$7+$U$48*X$8+$U$49*X$9+$U$50*X$10</f>
        <v>45758.080185436636</v>
      </c>
      <c r="Y32" s="172">
        <f>$U$44*Y$4+$U$45*Y$5+$U$46*Y$6+$U$47*Y$7+$U$48*Y$8+$U$49*Y$9+$U$50*Y$10</f>
        <v>47245.436520336109</v>
      </c>
    </row>
    <row r="33" spans="2:27" x14ac:dyDescent="0.25">
      <c r="B33" s="141" t="s">
        <v>233</v>
      </c>
      <c r="C33" s="10" t="s">
        <v>239</v>
      </c>
      <c r="D33" s="10"/>
      <c r="E33" s="10"/>
      <c r="F33" s="10"/>
      <c r="G33" s="10"/>
      <c r="H33" s="142"/>
      <c r="J33" s="163"/>
      <c r="K33" t="str">
        <f>K26</f>
        <v>GS &lt; 50</v>
      </c>
      <c r="L33" s="16">
        <f>$L$44*L$4+$L$45*L$5+$L$46*L$6+$L$47*L$7+$L$48*L$8+$L$49*L$9+$L$50*L$10</f>
        <v>1168575.924692838</v>
      </c>
      <c r="M33" s="16">
        <f>$L$44*M$4+$L$45*M$5+$L$46*M$6+$L$47*M$7+$L$48*M$8+$L$49*M$9+$L$50*M$10</f>
        <v>1046887.5411541221</v>
      </c>
      <c r="N33" s="16">
        <f>$L$44*N$4+$L$45*N$5+$L$46*N$6+$L$47*N$7+$L$48*N$8+$L$49*N$9+$L$50*N$10</f>
        <v>1466888.980964036</v>
      </c>
      <c r="O33" s="172">
        <f>$L$44*O$4+$L$45*O$5+$L$46*O$6+$L$47*O$7+$L$48*O$8+$L$49*O$9+$L$50*O$10</f>
        <v>1473733.5022406364</v>
      </c>
      <c r="T33" s="163"/>
      <c r="U33" t="str">
        <f>U26</f>
        <v>GS &lt; 50</v>
      </c>
      <c r="V33" s="16">
        <f>$V$44*V$4+$V$45*V$5+$V$46*V$6+$V$47*V$7+$V$48*V$8+$V$49*V$9+$V$50*V$10</f>
        <v>105307.26878451451</v>
      </c>
      <c r="W33" s="16">
        <f>$V$44*W$4+$V$45*W$5+$V$46*W$6+$V$47*W$7+$V$48*W$8+$V$49*W$9+$V$50*W$10</f>
        <v>91387.009458253364</v>
      </c>
      <c r="X33" s="16">
        <f>$V$44*X$4+$V$45*X$5+$V$46*X$6+$V$47*X$7+$V$48*X$8+$V$49*X$9+$V$50*X$10</f>
        <v>117972.14572269798</v>
      </c>
      <c r="Y33" s="172">
        <f>$V$44*Y$4+$V$45*Y$5+$V$46*Y$6+$V$47*Y$7+$V$48*Y$8+$V$49*Y$9+$V$50*Y$10</f>
        <v>118889.54054475474</v>
      </c>
    </row>
    <row r="34" spans="2:27" x14ac:dyDescent="0.25">
      <c r="B34" s="141"/>
      <c r="C34" s="10" t="s">
        <v>240</v>
      </c>
      <c r="D34" s="10"/>
      <c r="E34" s="10"/>
      <c r="F34" s="10"/>
      <c r="G34" s="10"/>
      <c r="H34" s="142"/>
      <c r="J34" s="163" t="s">
        <v>245</v>
      </c>
      <c r="K34" t="str">
        <f>K27</f>
        <v>GS &gt; 50</v>
      </c>
      <c r="L34" s="16">
        <f>$M$44*L$4+$M$45*L$5+$M$46*L$6+$M$47*L$7+$M$48*L$8+$M$49*L$9+$M$50*L$10</f>
        <v>1176933.4454095289</v>
      </c>
      <c r="M34" s="16">
        <f>$M$44*M$4+$M$45*M$5+$M$46*M$6+$M$47*M$7+$M$48*M$8+$M$49*M$9+$M$50*M$10</f>
        <v>1128733.6061037856</v>
      </c>
      <c r="N34" s="16">
        <f>$M$44*N$4+$M$45*N$5+$M$46*N$6+$M$47*N$7+$M$48*N$8+$M$49*N$9+$M$50*N$10</f>
        <v>1819093.6363394137</v>
      </c>
      <c r="O34" s="172">
        <f>$M$44*O$4+$M$45*O$5+$M$46*O$6+$M$47*O$7+$M$48*O$8+$M$49*O$9+$M$50*O$10</f>
        <v>1819994.2312442297</v>
      </c>
      <c r="T34" s="163" t="s">
        <v>245</v>
      </c>
      <c r="U34" t="str">
        <f>U27</f>
        <v>GS &gt; 50</v>
      </c>
      <c r="V34" s="16">
        <f>$W$44*V$4+$W$45*V$5+$W$46*V$6+$W$47*V$7+$W$48*V$8+$W$49*V$9+$W$50*V$10</f>
        <v>312541.93069333443</v>
      </c>
      <c r="W34" s="16">
        <f>$W$44*W$4+$W$45*W$5+$W$46*W$6+$W$47*W$7+$W$48*W$8+$W$49*W$9+$W$50*W$10</f>
        <v>324723.96825148806</v>
      </c>
      <c r="X34" s="16">
        <f>$W$44*X$4+$W$45*X$5+$W$46*X$6+$W$47*X$7+$W$48*X$8+$W$49*X$9+$W$50*X$10</f>
        <v>564279.89825950749</v>
      </c>
      <c r="Y34" s="172">
        <f>$W$44*Y$4+$W$45*Y$5+$W$46*Y$6+$W$47*Y$7+$W$48*Y$8+$W$49*Y$9+$W$50*Y$10</f>
        <v>565776.70033760008</v>
      </c>
    </row>
    <row r="35" spans="2:27" x14ac:dyDescent="0.25">
      <c r="B35" s="156"/>
      <c r="C35" s="157"/>
      <c r="D35" s="157"/>
      <c r="E35" s="157"/>
      <c r="F35" s="157"/>
      <c r="G35" s="157"/>
      <c r="H35" s="158"/>
      <c r="J35" s="163"/>
      <c r="K35" t="str">
        <f>K28</f>
        <v>Intermediate</v>
      </c>
      <c r="L35" s="16">
        <f>$N$44*L$4+$N$45*L$5+$N$46*L$6+$N$47*L$7+$N$48*L$8+$N$49*L$9+$N$50*L$10</f>
        <v>771989.95240813587</v>
      </c>
      <c r="M35" s="16">
        <f>$N$44*M$4+$N$45*M$5+$N$46*M$6+$N$47*M$7+$N$48*M$8+$N$49*M$9+$N$50*M$10</f>
        <v>928909.60862324736</v>
      </c>
      <c r="N35" s="16">
        <f>$N$44*N$4+$N$45*N$5+$N$46*N$6+$N$47*N$7+$N$48*N$8+$N$49*N$9+$N$50*N$10</f>
        <v>1804179.7847156634</v>
      </c>
      <c r="O35" s="172">
        <f>$N$44*O$4+$N$45*O$5+$N$46*O$6+$N$47*O$7+$N$48*O$8+$N$49*O$9+$N$50*O$10</f>
        <v>1814446.5666305639</v>
      </c>
      <c r="T35" s="163"/>
      <c r="V35" s="16"/>
      <c r="W35" s="16"/>
      <c r="X35" s="16"/>
      <c r="Y35" s="172"/>
    </row>
    <row r="36" spans="2:27" x14ac:dyDescent="0.25">
      <c r="J36" s="163"/>
      <c r="L36" s="16"/>
      <c r="M36" s="16"/>
      <c r="N36" s="16"/>
      <c r="O36" s="172"/>
      <c r="T36" s="163"/>
      <c r="V36" s="16"/>
      <c r="W36" s="16"/>
      <c r="X36" s="16"/>
      <c r="Y36" s="172"/>
    </row>
    <row r="37" spans="2:27" x14ac:dyDescent="0.25">
      <c r="J37" s="173"/>
      <c r="K37" s="174" t="s">
        <v>1</v>
      </c>
      <c r="L37" s="175">
        <f>SUM(L32:L36)</f>
        <v>3507997.9675277453</v>
      </c>
      <c r="M37" s="175">
        <f>SUM(M32:M36)</f>
        <v>3517179.5341241658</v>
      </c>
      <c r="N37" s="175">
        <f>SUM(N32:N36)</f>
        <v>5519218.6863552853</v>
      </c>
      <c r="O37" s="176">
        <f>SUM(O32:O36)</f>
        <v>5551176.9646307891</v>
      </c>
      <c r="T37" s="173"/>
      <c r="U37" s="174" t="s">
        <v>1</v>
      </c>
      <c r="V37" s="175">
        <f>SUM(V32:V36)</f>
        <v>459495.17685503408</v>
      </c>
      <c r="W37" s="175">
        <f>SUM(W32:W36)</f>
        <v>460119.22691294341</v>
      </c>
      <c r="X37" s="175">
        <f>SUM(X32:X36)</f>
        <v>728010.12416764209</v>
      </c>
      <c r="Y37" s="176">
        <f>SUM(Y32:Y36)</f>
        <v>731911.67740269098</v>
      </c>
    </row>
    <row r="38" spans="2:27" x14ac:dyDescent="0.25">
      <c r="B38" s="138"/>
      <c r="C38" s="177" t="s">
        <v>223</v>
      </c>
      <c r="D38" s="177"/>
      <c r="E38" s="177"/>
      <c r="F38" s="177"/>
      <c r="G38" s="160"/>
      <c r="H38" s="178"/>
    </row>
    <row r="39" spans="2:27" x14ac:dyDescent="0.25">
      <c r="B39" s="141"/>
      <c r="C39" s="179">
        <v>2021</v>
      </c>
      <c r="D39" s="179">
        <v>2022</v>
      </c>
      <c r="E39" s="179">
        <v>2023</v>
      </c>
      <c r="F39" s="179">
        <v>2024</v>
      </c>
      <c r="G39" s="10" t="s">
        <v>241</v>
      </c>
      <c r="H39" s="170"/>
    </row>
    <row r="40" spans="2:27" x14ac:dyDescent="0.25">
      <c r="B40" s="141" t="s">
        <v>120</v>
      </c>
      <c r="C40" s="180">
        <v>0</v>
      </c>
      <c r="D40" s="180">
        <v>0.5</v>
      </c>
      <c r="E40" s="180">
        <v>1</v>
      </c>
      <c r="F40" s="180">
        <v>0.5</v>
      </c>
      <c r="H40" s="170"/>
    </row>
    <row r="41" spans="2:27" x14ac:dyDescent="0.25">
      <c r="B41" s="141"/>
      <c r="C41" s="128"/>
      <c r="D41" s="128"/>
      <c r="E41" s="128"/>
      <c r="F41" s="128"/>
      <c r="H41" s="170"/>
      <c r="J41" s="159"/>
      <c r="K41" s="139" t="s">
        <v>3</v>
      </c>
      <c r="L41" s="139" t="s">
        <v>242</v>
      </c>
      <c r="M41" s="139" t="s">
        <v>92</v>
      </c>
      <c r="N41" s="139" t="s">
        <v>33</v>
      </c>
      <c r="O41" s="139"/>
      <c r="P41" s="160"/>
      <c r="Q41" s="160"/>
      <c r="R41" s="178"/>
      <c r="T41" s="159"/>
      <c r="U41" s="139" t="s">
        <v>3</v>
      </c>
      <c r="V41" s="139" t="s">
        <v>242</v>
      </c>
      <c r="W41" s="139" t="s">
        <v>92</v>
      </c>
      <c r="X41" s="139"/>
      <c r="Y41" s="139"/>
      <c r="Z41" s="160"/>
      <c r="AA41" s="178"/>
    </row>
    <row r="42" spans="2:27" x14ac:dyDescent="0.25">
      <c r="B42" s="141" t="s">
        <v>193</v>
      </c>
      <c r="C42" s="143">
        <f t="shared" ref="C42:F48" si="13">C$40*L4</f>
        <v>0</v>
      </c>
      <c r="D42" s="143">
        <f t="shared" si="13"/>
        <v>1216883.8353871596</v>
      </c>
      <c r="E42" s="143">
        <f t="shared" si="13"/>
        <v>1564873.706607999</v>
      </c>
      <c r="F42" s="143">
        <f t="shared" si="13"/>
        <v>782436.85330399952</v>
      </c>
      <c r="G42" s="16">
        <f>SUM(C42:F42)</f>
        <v>3564194.3952991581</v>
      </c>
      <c r="H42" s="170"/>
      <c r="J42" s="163"/>
      <c r="R42" s="170"/>
      <c r="T42" s="163"/>
      <c r="AA42" s="170"/>
    </row>
    <row r="43" spans="2:27" x14ac:dyDescent="0.25">
      <c r="B43" s="181" t="s">
        <v>225</v>
      </c>
      <c r="C43" s="182">
        <f t="shared" si="13"/>
        <v>0</v>
      </c>
      <c r="D43" s="182">
        <f t="shared" si="13"/>
        <v>102667.81914900546</v>
      </c>
      <c r="E43" s="182">
        <f t="shared" si="13"/>
        <v>103028.05711093181</v>
      </c>
      <c r="F43" s="182">
        <f t="shared" si="13"/>
        <v>55116.408174729258</v>
      </c>
      <c r="G43" s="16">
        <f t="shared" ref="G43:G49" si="14">SUM(C43:F43)</f>
        <v>260812.28443466654</v>
      </c>
      <c r="H43" s="170"/>
      <c r="J43" s="163"/>
      <c r="R43" s="170"/>
      <c r="T43" s="163"/>
      <c r="AA43" s="170"/>
    </row>
    <row r="44" spans="2:27" x14ac:dyDescent="0.25">
      <c r="B44" s="141" t="s">
        <v>226</v>
      </c>
      <c r="C44" s="143">
        <f t="shared" si="13"/>
        <v>0</v>
      </c>
      <c r="D44" s="143">
        <f t="shared" si="13"/>
        <v>62321.167413255956</v>
      </c>
      <c r="E44" s="143">
        <f t="shared" si="13"/>
        <v>245682.29003376048</v>
      </c>
      <c r="F44" s="143">
        <f t="shared" si="13"/>
        <v>128244.71444577524</v>
      </c>
      <c r="G44" s="16">
        <f t="shared" si="14"/>
        <v>436248.1718927917</v>
      </c>
      <c r="H44" s="170"/>
      <c r="J44" s="163"/>
      <c r="L44" s="185">
        <v>0.35</v>
      </c>
      <c r="M44" s="185">
        <v>0.45</v>
      </c>
      <c r="N44" s="185">
        <v>0.2</v>
      </c>
      <c r="O44" s="185"/>
      <c r="Q44" s="186">
        <f>SUM(K44:O44)</f>
        <v>1</v>
      </c>
      <c r="R44" s="170"/>
      <c r="T44" s="163"/>
      <c r="V44" s="185">
        <v>0.2</v>
      </c>
      <c r="W44" s="185">
        <v>0.8</v>
      </c>
      <c r="X44" s="185"/>
      <c r="Y44" s="185"/>
      <c r="Z44" s="186">
        <f>SUM(U44:Y44)</f>
        <v>1</v>
      </c>
      <c r="AA44" s="170"/>
    </row>
    <row r="45" spans="2:27" x14ac:dyDescent="0.25">
      <c r="B45" s="181" t="s">
        <v>227</v>
      </c>
      <c r="C45" s="182">
        <f t="shared" si="13"/>
        <v>0</v>
      </c>
      <c r="D45" s="182">
        <f t="shared" si="13"/>
        <v>170392.55599115643</v>
      </c>
      <c r="E45" s="182">
        <f t="shared" si="13"/>
        <v>829988.26427827578</v>
      </c>
      <c r="F45" s="182">
        <f t="shared" si="13"/>
        <v>414994.13213913789</v>
      </c>
      <c r="G45" s="16">
        <f t="shared" si="14"/>
        <v>1415374.9524085701</v>
      </c>
      <c r="H45" s="170"/>
      <c r="J45" s="163"/>
      <c r="L45" s="185">
        <v>0.95</v>
      </c>
      <c r="M45" s="185">
        <v>0.05</v>
      </c>
      <c r="N45" s="185">
        <v>0</v>
      </c>
      <c r="O45" s="185"/>
      <c r="Q45" s="186">
        <f t="shared" ref="Q45:Q50" si="15">SUM(K45:O45)</f>
        <v>1</v>
      </c>
      <c r="R45" s="170"/>
      <c r="T45" s="163"/>
      <c r="V45" s="185">
        <v>0.95</v>
      </c>
      <c r="W45" s="185">
        <v>0.05</v>
      </c>
      <c r="X45" s="185"/>
      <c r="Y45" s="185"/>
      <c r="Z45" s="186">
        <f>SUM(U45:Y45)</f>
        <v>1</v>
      </c>
      <c r="AA45" s="170"/>
    </row>
    <row r="46" spans="2:27" x14ac:dyDescent="0.25">
      <c r="B46" s="141" t="s">
        <v>228</v>
      </c>
      <c r="C46" s="143">
        <f t="shared" si="13"/>
        <v>0</v>
      </c>
      <c r="D46" s="143">
        <f t="shared" si="13"/>
        <v>0</v>
      </c>
      <c r="E46" s="143">
        <f t="shared" si="13"/>
        <v>2346590.0839881459</v>
      </c>
      <c r="F46" s="143">
        <f t="shared" si="13"/>
        <v>1173295.041994073</v>
      </c>
      <c r="G46" s="16">
        <f t="shared" si="14"/>
        <v>3519885.1259822189</v>
      </c>
      <c r="H46" s="170"/>
      <c r="J46" s="163"/>
      <c r="L46" s="185">
        <v>0</v>
      </c>
      <c r="M46" s="185">
        <v>0.05</v>
      </c>
      <c r="N46" s="185">
        <v>0.95</v>
      </c>
      <c r="O46" s="185"/>
      <c r="Q46" s="186">
        <f t="shared" si="15"/>
        <v>1</v>
      </c>
      <c r="R46" s="170"/>
      <c r="T46" s="163"/>
      <c r="V46" s="185">
        <v>0</v>
      </c>
      <c r="W46" s="185">
        <v>1</v>
      </c>
      <c r="X46" s="185"/>
      <c r="Y46" s="185"/>
      <c r="Z46" s="186">
        <f>SUM(U46:Y46)</f>
        <v>1</v>
      </c>
      <c r="AA46" s="170"/>
    </row>
    <row r="47" spans="2:27" x14ac:dyDescent="0.25">
      <c r="B47" s="181" t="s">
        <v>229</v>
      </c>
      <c r="C47" s="182">
        <f t="shared" si="13"/>
        <v>0</v>
      </c>
      <c r="D47" s="182">
        <f t="shared" si="13"/>
        <v>0</v>
      </c>
      <c r="E47" s="182">
        <f t="shared" si="13"/>
        <v>0</v>
      </c>
      <c r="F47" s="182">
        <f t="shared" si="13"/>
        <v>0</v>
      </c>
      <c r="G47" s="16">
        <f t="shared" si="14"/>
        <v>0</v>
      </c>
      <c r="H47" s="170"/>
      <c r="J47" s="163"/>
      <c r="L47" s="185">
        <f>L46</f>
        <v>0</v>
      </c>
      <c r="M47" s="185">
        <f>M46</f>
        <v>0.05</v>
      </c>
      <c r="N47" s="185">
        <f>N46</f>
        <v>0.95</v>
      </c>
      <c r="O47" s="185"/>
      <c r="Q47" s="186">
        <f t="shared" si="15"/>
        <v>1</v>
      </c>
      <c r="R47" s="170"/>
      <c r="T47" s="163"/>
      <c r="V47" s="185">
        <f>V46</f>
        <v>0</v>
      </c>
      <c r="W47" s="185">
        <f>W46</f>
        <v>1</v>
      </c>
      <c r="X47" s="185"/>
      <c r="Y47" s="185"/>
      <c r="Z47" s="186">
        <f>SUM(U47:Y47)</f>
        <v>1</v>
      </c>
      <c r="AA47" s="170"/>
    </row>
    <row r="48" spans="2:27" x14ac:dyDescent="0.25">
      <c r="B48" s="141" t="s">
        <v>230</v>
      </c>
      <c r="C48" s="143">
        <f t="shared" si="13"/>
        <v>0</v>
      </c>
      <c r="D48" s="143">
        <f t="shared" si="13"/>
        <v>206324.38912150529</v>
      </c>
      <c r="E48" s="143">
        <f t="shared" si="13"/>
        <v>429056.28433617204</v>
      </c>
      <c r="F48" s="143">
        <f t="shared" si="13"/>
        <v>221501.33225767966</v>
      </c>
      <c r="G48" s="16">
        <f t="shared" si="14"/>
        <v>856882.00571535702</v>
      </c>
      <c r="H48" s="170"/>
      <c r="J48" s="163"/>
      <c r="L48" s="185">
        <f>L44</f>
        <v>0.35</v>
      </c>
      <c r="M48" s="185">
        <f>M44</f>
        <v>0.45</v>
      </c>
      <c r="N48" s="185">
        <f>N44</f>
        <v>0.2</v>
      </c>
      <c r="O48" s="185"/>
      <c r="Q48" s="186">
        <f t="shared" si="15"/>
        <v>1</v>
      </c>
      <c r="R48" s="170"/>
      <c r="T48" s="163"/>
      <c r="V48" s="185">
        <f>V44</f>
        <v>0.2</v>
      </c>
      <c r="W48" s="185">
        <f>W44</f>
        <v>0.8</v>
      </c>
      <c r="X48" s="185"/>
      <c r="Y48" s="185"/>
      <c r="Z48" s="186">
        <f>SUM(U48:Y48)</f>
        <v>1</v>
      </c>
      <c r="AA48" s="170"/>
    </row>
    <row r="49" spans="2:27" x14ac:dyDescent="0.25">
      <c r="B49" s="181" t="s">
        <v>232</v>
      </c>
      <c r="C49" s="182">
        <f>C$40*L11</f>
        <v>0</v>
      </c>
      <c r="D49" s="182">
        <f>D$40*M11</f>
        <v>0</v>
      </c>
      <c r="E49" s="182">
        <f>E$40*N11</f>
        <v>0</v>
      </c>
      <c r="F49" s="182">
        <f>F$40*N11</f>
        <v>0</v>
      </c>
      <c r="G49" s="16">
        <f t="shared" si="14"/>
        <v>0</v>
      </c>
      <c r="H49" s="170"/>
      <c r="J49" s="163"/>
      <c r="Q49" s="186"/>
      <c r="R49" s="170"/>
      <c r="T49" s="163"/>
      <c r="Z49" s="186"/>
      <c r="AA49" s="170"/>
    </row>
    <row r="50" spans="2:27" x14ac:dyDescent="0.25">
      <c r="B50" s="163"/>
      <c r="H50" s="170"/>
      <c r="J50" s="163"/>
      <c r="K50" s="187">
        <v>1</v>
      </c>
      <c r="Q50" s="186">
        <f t="shared" si="15"/>
        <v>1</v>
      </c>
      <c r="R50" s="170"/>
      <c r="T50" s="163"/>
      <c r="U50" s="187">
        <v>1</v>
      </c>
      <c r="Z50" s="186">
        <f>SUM(U50:Y50)</f>
        <v>1</v>
      </c>
      <c r="AA50" s="170"/>
    </row>
    <row r="51" spans="2:27" x14ac:dyDescent="0.25">
      <c r="B51" s="163"/>
      <c r="C51" s="16">
        <f>SUM(C42:C49)</f>
        <v>0</v>
      </c>
      <c r="D51" s="16">
        <f>SUM(D42:D49)</f>
        <v>1758589.7670620827</v>
      </c>
      <c r="E51" s="16">
        <f>SUM(E42:E49)</f>
        <v>5519218.6863552853</v>
      </c>
      <c r="F51" s="16">
        <f>SUM(F42:F49)</f>
        <v>2775588.4823153946</v>
      </c>
      <c r="G51" s="16">
        <f>SUM(G42:G49)</f>
        <v>10053396.935732761</v>
      </c>
      <c r="H51" s="170"/>
      <c r="J51" s="163"/>
      <c r="R51" s="170"/>
      <c r="T51" s="163"/>
      <c r="AA51" s="170"/>
    </row>
    <row r="52" spans="2:27" x14ac:dyDescent="0.25">
      <c r="B52" s="173"/>
      <c r="C52" s="183"/>
      <c r="D52" s="183"/>
      <c r="E52" s="183"/>
      <c r="F52" s="183"/>
      <c r="G52" s="183"/>
      <c r="H52" s="184"/>
      <c r="J52" s="173"/>
      <c r="K52" s="183"/>
      <c r="L52" s="183"/>
      <c r="M52" s="183"/>
      <c r="N52" s="183"/>
      <c r="O52" s="183"/>
      <c r="P52" s="183"/>
      <c r="Q52" s="183"/>
      <c r="R52" s="184"/>
      <c r="T52" s="173"/>
      <c r="U52" s="183"/>
      <c r="V52" s="183"/>
      <c r="W52" s="183"/>
      <c r="X52" s="183"/>
      <c r="Y52" s="183"/>
      <c r="Z52" s="183"/>
      <c r="AA52" s="184"/>
    </row>
    <row r="53" spans="2:27" x14ac:dyDescent="0.25">
      <c r="J53" s="163"/>
      <c r="R53" s="170"/>
      <c r="T53" s="163"/>
      <c r="AA53" s="170"/>
    </row>
    <row r="54" spans="2:27" x14ac:dyDescent="0.25">
      <c r="B54" s="138"/>
      <c r="C54" s="177" t="s">
        <v>223</v>
      </c>
      <c r="D54" s="177"/>
      <c r="E54" s="177"/>
      <c r="F54" s="177"/>
      <c r="G54" s="160"/>
      <c r="H54" s="178"/>
      <c r="J54" s="163"/>
      <c r="R54" s="170"/>
      <c r="T54" s="163"/>
      <c r="AA54" s="170"/>
    </row>
    <row r="55" spans="2:27" x14ac:dyDescent="0.25">
      <c r="B55" s="141"/>
      <c r="C55" s="179">
        <v>2021</v>
      </c>
      <c r="D55" s="179">
        <v>2022</v>
      </c>
      <c r="E55" s="179">
        <v>2023</v>
      </c>
      <c r="F55" s="179">
        <v>2024</v>
      </c>
      <c r="G55" s="10" t="s">
        <v>241</v>
      </c>
      <c r="H55" s="170"/>
      <c r="J55" s="163"/>
      <c r="K55" t="str">
        <f>K41</f>
        <v>Residential</v>
      </c>
      <c r="L55" t="str">
        <f>L41</f>
        <v>GS&lt; 50</v>
      </c>
      <c r="M55" t="str">
        <f>M41</f>
        <v>GS &gt; 50</v>
      </c>
      <c r="N55" t="str">
        <f>N41</f>
        <v>Int</v>
      </c>
      <c r="R55" s="170"/>
      <c r="T55" s="163"/>
      <c r="U55" t="str">
        <f>U41</f>
        <v>Residential</v>
      </c>
      <c r="V55" t="str">
        <f>V41</f>
        <v>GS&lt; 50</v>
      </c>
      <c r="W55" t="str">
        <f>W41</f>
        <v>GS &gt; 50</v>
      </c>
      <c r="AA55" s="170"/>
    </row>
    <row r="56" spans="2:27" x14ac:dyDescent="0.25">
      <c r="B56" s="141" t="s">
        <v>120</v>
      </c>
      <c r="C56" s="180">
        <v>0</v>
      </c>
      <c r="D56" s="180">
        <v>0.5</v>
      </c>
      <c r="E56" s="180">
        <v>1</v>
      </c>
      <c r="F56" s="180">
        <v>0.5</v>
      </c>
      <c r="H56" s="170"/>
      <c r="I56" t="str">
        <f t="shared" ref="I56:I62" si="16">B42</f>
        <v>Retrofit</v>
      </c>
      <c r="J56" s="163"/>
      <c r="K56" s="16">
        <f t="shared" ref="K56:N62" si="17">K44*$G42</f>
        <v>0</v>
      </c>
      <c r="L56" s="16">
        <f t="shared" si="17"/>
        <v>1247468.0383547053</v>
      </c>
      <c r="M56" s="16">
        <f t="shared" si="17"/>
        <v>1603887.4778846211</v>
      </c>
      <c r="N56" s="16">
        <f t="shared" si="17"/>
        <v>712838.87905983161</v>
      </c>
      <c r="O56" s="16"/>
      <c r="Q56" s="16">
        <f>SUM(K56:O56)</f>
        <v>3564194.3952991581</v>
      </c>
      <c r="R56" s="170"/>
      <c r="T56" s="163"/>
      <c r="U56" s="16">
        <f t="shared" ref="U56:W62" si="18">U44*$G58</f>
        <v>0</v>
      </c>
      <c r="V56" s="16">
        <f t="shared" si="18"/>
        <v>95544.256520310562</v>
      </c>
      <c r="W56" s="16">
        <f t="shared" si="18"/>
        <v>382177.02608124225</v>
      </c>
      <c r="X56" s="16"/>
      <c r="Y56" s="16"/>
      <c r="Z56" s="16">
        <f>SUM(U56:Y56)</f>
        <v>477721.28260155278</v>
      </c>
      <c r="AA56" s="170"/>
    </row>
    <row r="57" spans="2:27" x14ac:dyDescent="0.25">
      <c r="B57" s="141"/>
      <c r="C57" s="128"/>
      <c r="D57" s="128"/>
      <c r="E57" s="128"/>
      <c r="F57" s="128"/>
      <c r="H57" s="170"/>
      <c r="I57" t="str">
        <f t="shared" si="16"/>
        <v>Small Business</v>
      </c>
      <c r="J57" s="163"/>
      <c r="K57" s="16">
        <f t="shared" si="17"/>
        <v>0</v>
      </c>
      <c r="L57" s="16">
        <f t="shared" si="17"/>
        <v>247771.67021293321</v>
      </c>
      <c r="M57" s="16">
        <f t="shared" si="17"/>
        <v>13040.614221733327</v>
      </c>
      <c r="N57" s="16">
        <f t="shared" si="17"/>
        <v>0</v>
      </c>
      <c r="O57" s="16"/>
      <c r="Q57" s="16">
        <f t="shared" ref="Q57:Q64" si="19">SUM(K57:O57)</f>
        <v>260812.28443466654</v>
      </c>
      <c r="R57" s="170"/>
      <c r="T57" s="163"/>
      <c r="U57" s="16">
        <f t="shared" si="18"/>
        <v>0</v>
      </c>
      <c r="V57" s="16">
        <f t="shared" si="18"/>
        <v>33209.692558454415</v>
      </c>
      <c r="W57" s="16">
        <f t="shared" si="18"/>
        <v>1747.8785557081274</v>
      </c>
      <c r="X57" s="16"/>
      <c r="Y57" s="16"/>
      <c r="Z57" s="16">
        <f t="shared" ref="Z57:Z62" si="20">SUM(U57:Y57)</f>
        <v>34957.571114162543</v>
      </c>
      <c r="AA57" s="170"/>
    </row>
    <row r="58" spans="2:27" x14ac:dyDescent="0.25">
      <c r="B58" s="141" t="s">
        <v>193</v>
      </c>
      <c r="C58" s="143">
        <f t="shared" ref="C58:F65" si="21">C$56*V4</f>
        <v>0</v>
      </c>
      <c r="D58" s="143">
        <f t="shared" si="21"/>
        <v>163103.14257408987</v>
      </c>
      <c r="E58" s="143">
        <f t="shared" si="21"/>
        <v>209745.42668497527</v>
      </c>
      <c r="F58" s="143">
        <f t="shared" si="21"/>
        <v>104872.71334248764</v>
      </c>
      <c r="G58" s="16">
        <f>SUM(C58:F58)</f>
        <v>477721.28260155278</v>
      </c>
      <c r="H58" s="170"/>
      <c r="I58" t="str">
        <f t="shared" si="16"/>
        <v>Energy Performance Program</v>
      </c>
      <c r="J58" s="163"/>
      <c r="K58" s="16">
        <f t="shared" si="17"/>
        <v>0</v>
      </c>
      <c r="L58" s="16">
        <f t="shared" si="17"/>
        <v>0</v>
      </c>
      <c r="M58" s="16">
        <f t="shared" si="17"/>
        <v>21812.408594639586</v>
      </c>
      <c r="N58" s="16">
        <f t="shared" si="17"/>
        <v>414435.76329815207</v>
      </c>
      <c r="O58" s="16"/>
      <c r="Q58" s="16">
        <f t="shared" si="19"/>
        <v>436248.17189279164</v>
      </c>
      <c r="R58" s="170"/>
      <c r="T58" s="163"/>
      <c r="U58" s="16">
        <f t="shared" si="18"/>
        <v>0</v>
      </c>
      <c r="V58" s="16">
        <f t="shared" si="18"/>
        <v>0</v>
      </c>
      <c r="W58" s="16">
        <f t="shared" si="18"/>
        <v>58471.848921617187</v>
      </c>
      <c r="X58" s="16"/>
      <c r="Y58" s="16"/>
      <c r="Z58" s="16">
        <f t="shared" si="20"/>
        <v>58471.848921617187</v>
      </c>
      <c r="AA58" s="170"/>
    </row>
    <row r="59" spans="2:27" x14ac:dyDescent="0.25">
      <c r="B59" s="181" t="s">
        <v>225</v>
      </c>
      <c r="C59" s="182">
        <f t="shared" si="21"/>
        <v>0</v>
      </c>
      <c r="D59" s="182">
        <f t="shared" si="21"/>
        <v>13760.922330851276</v>
      </c>
      <c r="E59" s="182">
        <f t="shared" si="21"/>
        <v>13809.206268854265</v>
      </c>
      <c r="F59" s="182">
        <f t="shared" si="21"/>
        <v>7387.4425144570023</v>
      </c>
      <c r="G59" s="16">
        <f t="shared" ref="G59:G65" si="22">SUM(C59:F59)</f>
        <v>34957.571114162543</v>
      </c>
      <c r="H59" s="170"/>
      <c r="I59" t="str">
        <f t="shared" si="16"/>
        <v>Energy Management</v>
      </c>
      <c r="J59" s="163"/>
      <c r="K59" s="16">
        <f t="shared" si="17"/>
        <v>0</v>
      </c>
      <c r="L59" s="16">
        <f t="shared" si="17"/>
        <v>0</v>
      </c>
      <c r="M59" s="16">
        <f t="shared" si="17"/>
        <v>70768.747620428505</v>
      </c>
      <c r="N59" s="16">
        <f t="shared" si="17"/>
        <v>1344606.2047881414</v>
      </c>
      <c r="O59" s="16"/>
      <c r="Q59" s="16">
        <f t="shared" si="19"/>
        <v>1415374.9524085699</v>
      </c>
      <c r="R59" s="170"/>
      <c r="T59" s="163"/>
      <c r="U59" s="16">
        <f t="shared" si="18"/>
        <v>0</v>
      </c>
      <c r="V59" s="16">
        <f t="shared" si="18"/>
        <v>0</v>
      </c>
      <c r="W59" s="16">
        <f t="shared" si="18"/>
        <v>189707.59241373569</v>
      </c>
      <c r="X59" s="16"/>
      <c r="Y59" s="16"/>
      <c r="Z59" s="16">
        <f t="shared" si="20"/>
        <v>189707.59241373569</v>
      </c>
      <c r="AA59" s="170"/>
    </row>
    <row r="60" spans="2:27" x14ac:dyDescent="0.25">
      <c r="B60" s="141" t="s">
        <v>226</v>
      </c>
      <c r="C60" s="143">
        <f t="shared" si="21"/>
        <v>0</v>
      </c>
      <c r="D60" s="143">
        <f t="shared" si="21"/>
        <v>8353.1212745167413</v>
      </c>
      <c r="E60" s="143">
        <f t="shared" si="21"/>
        <v>32929.645718037093</v>
      </c>
      <c r="F60" s="143">
        <f t="shared" si="21"/>
        <v>17189.081929063348</v>
      </c>
      <c r="G60" s="16">
        <f t="shared" si="22"/>
        <v>58471.848921617187</v>
      </c>
      <c r="H60" s="170"/>
      <c r="I60" t="str">
        <f t="shared" si="16"/>
        <v>Customer Solutions</v>
      </c>
      <c r="J60" s="163"/>
      <c r="K60" s="16">
        <f t="shared" si="17"/>
        <v>0</v>
      </c>
      <c r="L60" s="16">
        <f t="shared" si="17"/>
        <v>1231959.7940937765</v>
      </c>
      <c r="M60" s="16">
        <f t="shared" si="17"/>
        <v>1583948.3066919986</v>
      </c>
      <c r="N60" s="16">
        <f t="shared" si="17"/>
        <v>703977.02519644378</v>
      </c>
      <c r="O60" s="16"/>
      <c r="Q60" s="16">
        <f t="shared" si="19"/>
        <v>3519885.1259822189</v>
      </c>
      <c r="R60" s="170"/>
      <c r="T60" s="163"/>
      <c r="U60" s="16">
        <f t="shared" si="18"/>
        <v>0</v>
      </c>
      <c r="V60" s="16">
        <f t="shared" si="18"/>
        <v>94356.471645437065</v>
      </c>
      <c r="W60" s="16">
        <f t="shared" si="18"/>
        <v>377425.88658174826</v>
      </c>
      <c r="X60" s="16"/>
      <c r="Y60" s="16"/>
      <c r="Z60" s="16">
        <f t="shared" si="20"/>
        <v>471782.35822718532</v>
      </c>
      <c r="AA60" s="170"/>
    </row>
    <row r="61" spans="2:27" x14ac:dyDescent="0.25">
      <c r="B61" s="181" t="s">
        <v>227</v>
      </c>
      <c r="C61" s="182">
        <f t="shared" si="21"/>
        <v>0</v>
      </c>
      <c r="D61" s="182">
        <f t="shared" si="21"/>
        <v>22838.302675412819</v>
      </c>
      <c r="E61" s="182">
        <f t="shared" si="21"/>
        <v>111246.19315888191</v>
      </c>
      <c r="F61" s="182">
        <f t="shared" si="21"/>
        <v>55623.096579440957</v>
      </c>
      <c r="G61" s="16">
        <f t="shared" si="22"/>
        <v>189707.59241373569</v>
      </c>
      <c r="H61" s="170"/>
      <c r="I61" t="str">
        <f t="shared" si="16"/>
        <v>Local Initiatives</v>
      </c>
      <c r="J61" s="163"/>
      <c r="K61" s="16">
        <f t="shared" si="17"/>
        <v>0</v>
      </c>
      <c r="L61" s="16">
        <f t="shared" si="17"/>
        <v>0</v>
      </c>
      <c r="M61" s="16">
        <f t="shared" si="17"/>
        <v>0</v>
      </c>
      <c r="N61" s="16">
        <f t="shared" si="17"/>
        <v>0</v>
      </c>
      <c r="O61" s="16"/>
      <c r="Q61" s="16">
        <f t="shared" si="19"/>
        <v>0</v>
      </c>
      <c r="R61" s="170"/>
      <c r="T61" s="163"/>
      <c r="U61" s="16">
        <f t="shared" si="18"/>
        <v>0</v>
      </c>
      <c r="V61" s="16">
        <f t="shared" si="18"/>
        <v>0</v>
      </c>
      <c r="W61" s="16">
        <f t="shared" si="18"/>
        <v>0</v>
      </c>
      <c r="X61" s="16"/>
      <c r="Y61" s="16"/>
      <c r="Z61" s="16">
        <f t="shared" si="20"/>
        <v>0</v>
      </c>
      <c r="AA61" s="170"/>
    </row>
    <row r="62" spans="2:27" x14ac:dyDescent="0.25">
      <c r="B62" s="141" t="s">
        <v>228</v>
      </c>
      <c r="C62" s="143">
        <f t="shared" si="21"/>
        <v>0</v>
      </c>
      <c r="D62" s="143">
        <f t="shared" si="21"/>
        <v>0</v>
      </c>
      <c r="E62" s="143">
        <f t="shared" si="21"/>
        <v>314521.5721514569</v>
      </c>
      <c r="F62" s="143">
        <f t="shared" si="21"/>
        <v>157260.78607572845</v>
      </c>
      <c r="G62" s="16">
        <f t="shared" si="22"/>
        <v>471782.35822718532</v>
      </c>
      <c r="H62" s="170"/>
      <c r="I62" t="str">
        <f t="shared" si="16"/>
        <v>Energy Affordability Program</v>
      </c>
      <c r="J62" s="163"/>
      <c r="K62" s="16">
        <f t="shared" si="17"/>
        <v>856882.00571535702</v>
      </c>
      <c r="L62" s="16">
        <f t="shared" si="17"/>
        <v>0</v>
      </c>
      <c r="M62" s="16">
        <f t="shared" si="17"/>
        <v>0</v>
      </c>
      <c r="N62" s="16">
        <f t="shared" si="17"/>
        <v>0</v>
      </c>
      <c r="O62" s="16"/>
      <c r="Q62" s="16">
        <f t="shared" si="19"/>
        <v>856882.00571535702</v>
      </c>
      <c r="R62" s="170"/>
      <c r="T62" s="163"/>
      <c r="U62" s="16">
        <f t="shared" si="18"/>
        <v>91384.923047205681</v>
      </c>
      <c r="V62" s="16">
        <f t="shared" si="18"/>
        <v>0</v>
      </c>
      <c r="W62" s="16">
        <f t="shared" si="18"/>
        <v>0</v>
      </c>
      <c r="X62" s="16"/>
      <c r="Y62" s="16"/>
      <c r="Z62" s="16">
        <f t="shared" si="20"/>
        <v>91384.923047205681</v>
      </c>
      <c r="AA62" s="170"/>
    </row>
    <row r="63" spans="2:27" x14ac:dyDescent="0.25">
      <c r="B63" s="181" t="s">
        <v>229</v>
      </c>
      <c r="C63" s="182">
        <f t="shared" si="21"/>
        <v>0</v>
      </c>
      <c r="D63" s="182">
        <f t="shared" si="21"/>
        <v>0</v>
      </c>
      <c r="E63" s="182">
        <f t="shared" si="21"/>
        <v>0</v>
      </c>
      <c r="F63" s="182">
        <f t="shared" si="21"/>
        <v>0</v>
      </c>
      <c r="G63" s="16">
        <f t="shared" si="22"/>
        <v>0</v>
      </c>
      <c r="H63" s="170"/>
      <c r="J63" s="163"/>
      <c r="K63" s="16"/>
      <c r="L63" s="16"/>
      <c r="M63" s="16"/>
      <c r="R63" s="170"/>
      <c r="T63" s="163"/>
      <c r="U63" s="16"/>
      <c r="V63" s="16"/>
      <c r="W63" s="16"/>
      <c r="AA63" s="170"/>
    </row>
    <row r="64" spans="2:27" x14ac:dyDescent="0.25">
      <c r="B64" s="141" t="s">
        <v>230</v>
      </c>
      <c r="C64" s="143">
        <f t="shared" si="21"/>
        <v>0</v>
      </c>
      <c r="D64" s="143">
        <f t="shared" si="21"/>
        <v>22004.124601600983</v>
      </c>
      <c r="E64" s="143">
        <f t="shared" si="21"/>
        <v>45758.080185436636</v>
      </c>
      <c r="F64" s="143">
        <f t="shared" si="21"/>
        <v>23622.718260168054</v>
      </c>
      <c r="G64" s="16">
        <f t="shared" si="22"/>
        <v>91384.923047205681</v>
      </c>
      <c r="H64" s="170"/>
      <c r="J64" s="163"/>
      <c r="K64" s="16">
        <f>SUM(K56:K62)</f>
        <v>856882.00571535702</v>
      </c>
      <c r="L64" s="16">
        <f>SUM(L56:L62)</f>
        <v>2727199.5026614149</v>
      </c>
      <c r="M64" s="16">
        <f>SUM(M56:M62)</f>
        <v>3293457.555013421</v>
      </c>
      <c r="N64" s="16">
        <f>SUM(N56:N62)</f>
        <v>3175857.8723425688</v>
      </c>
      <c r="O64" s="16"/>
      <c r="Q64" s="16">
        <f t="shared" si="19"/>
        <v>10053396.935732763</v>
      </c>
      <c r="R64" s="170"/>
      <c r="T64" s="163"/>
      <c r="U64" s="16">
        <f>SUM(U56:U62)</f>
        <v>91384.923047205681</v>
      </c>
      <c r="V64" s="16">
        <f>SUM(V56:V62)</f>
        <v>223110.42072420203</v>
      </c>
      <c r="W64" s="16">
        <f>SUM(W56:W62)</f>
        <v>1009530.2325540516</v>
      </c>
      <c r="X64" s="16"/>
      <c r="Y64" s="16"/>
      <c r="Z64" s="16">
        <f>SUM(U64:Y64)</f>
        <v>1324025.5763254594</v>
      </c>
      <c r="AA64" s="170"/>
    </row>
    <row r="65" spans="2:27" x14ac:dyDescent="0.25">
      <c r="B65" s="181" t="s">
        <v>232</v>
      </c>
      <c r="C65" s="182">
        <f t="shared" si="21"/>
        <v>0</v>
      </c>
      <c r="D65" s="182">
        <f t="shared" si="21"/>
        <v>0</v>
      </c>
      <c r="E65" s="182">
        <f t="shared" si="21"/>
        <v>0</v>
      </c>
      <c r="F65" s="182">
        <f t="shared" si="21"/>
        <v>0</v>
      </c>
      <c r="G65" s="16">
        <f t="shared" si="22"/>
        <v>0</v>
      </c>
      <c r="H65" s="170"/>
      <c r="J65" s="173"/>
      <c r="K65" s="188"/>
      <c r="L65" s="188"/>
      <c r="M65" s="188"/>
      <c r="N65" s="183"/>
      <c r="O65" s="183"/>
      <c r="P65" s="183"/>
      <c r="Q65" s="183"/>
      <c r="R65" s="184"/>
      <c r="T65" s="173"/>
      <c r="U65" s="188"/>
      <c r="V65" s="188"/>
      <c r="W65" s="188"/>
      <c r="X65" s="183"/>
      <c r="Y65" s="183"/>
      <c r="Z65" s="183"/>
      <c r="AA65" s="184"/>
    </row>
    <row r="66" spans="2:27" x14ac:dyDescent="0.25">
      <c r="B66" s="163"/>
      <c r="H66" s="170"/>
      <c r="K66" s="16"/>
      <c r="L66" s="16"/>
      <c r="M66" s="16"/>
      <c r="U66" s="16"/>
      <c r="V66" s="16"/>
      <c r="W66" s="16"/>
    </row>
    <row r="67" spans="2:27" x14ac:dyDescent="0.25">
      <c r="B67" s="163"/>
      <c r="C67" s="16">
        <f>SUM(C58:C65)</f>
        <v>0</v>
      </c>
      <c r="D67" s="16">
        <f>SUM(D58:D65)</f>
        <v>230059.61345647171</v>
      </c>
      <c r="E67" s="16">
        <f>SUM(E58:E65)</f>
        <v>728010.12416764209</v>
      </c>
      <c r="F67" s="16">
        <f>SUM(F58:F65)</f>
        <v>365955.83870134543</v>
      </c>
      <c r="G67" s="16">
        <f>SUM(G58:G65)</f>
        <v>1324025.5763254592</v>
      </c>
      <c r="H67" s="170"/>
      <c r="K67" s="4">
        <f ca="1">'Normalized Annual Summary'!I16</f>
        <v>342079636.90915883</v>
      </c>
      <c r="L67" s="4">
        <f ca="1">'Normalized Annual Summary'!R16</f>
        <v>146874833.45604408</v>
      </c>
      <c r="M67" s="4">
        <f ca="1">'Normalized Annual Summary'!$AA$16</f>
        <v>250390470.75697851</v>
      </c>
      <c r="N67" s="4">
        <f>'Normalized Annual Summary'!$AJ$16</f>
        <v>150747416.21429294</v>
      </c>
      <c r="U67" s="4">
        <f ca="1">'Normalized Annual Summary'!$BK$16</f>
        <v>38657699.642124355</v>
      </c>
      <c r="V67" s="4">
        <f ca="1">'Normalized Annual Summary'!$BT$16</f>
        <v>24118907.952506166</v>
      </c>
      <c r="W67" s="4">
        <f ca="1">'Normalized Annual Summary'!$CC$16</f>
        <v>38457859.571282543</v>
      </c>
    </row>
    <row r="68" spans="2:27" x14ac:dyDescent="0.25">
      <c r="B68" s="173"/>
      <c r="C68" s="183"/>
      <c r="D68" s="183"/>
      <c r="E68" s="183"/>
      <c r="F68" s="183"/>
      <c r="G68" s="183"/>
      <c r="H68" s="184"/>
      <c r="L68" s="6"/>
      <c r="M68" s="6">
        <f ca="1">'kW Forecast'!D29*'CDM Adjustment'!E22</f>
        <v>9438.5298102489414</v>
      </c>
      <c r="N68" s="6">
        <f>'kW Forecast'!J29*'CDM Adjustment'!E23</f>
        <v>10267.517997536712</v>
      </c>
      <c r="W68">
        <f ca="1">'kW Forecast'!AC29*'CDM Adjustment'!E22</f>
        <v>1448.1008657152111</v>
      </c>
    </row>
    <row r="76" spans="2:27" x14ac:dyDescent="0.25">
      <c r="C76" s="4"/>
      <c r="D76" s="4"/>
    </row>
    <row r="77" spans="2:27" x14ac:dyDescent="0.25">
      <c r="C77" s="4"/>
      <c r="D77" s="4"/>
    </row>
    <row r="78" spans="2:27" x14ac:dyDescent="0.25">
      <c r="C78" s="4"/>
      <c r="D78" s="4"/>
    </row>
    <row r="79" spans="2:27" x14ac:dyDescent="0.25">
      <c r="C79" s="4"/>
      <c r="D79" s="4"/>
      <c r="E79" s="6"/>
      <c r="F79" s="65"/>
    </row>
    <row r="80" spans="2:27" x14ac:dyDescent="0.25">
      <c r="C80" s="4"/>
      <c r="D80" s="4"/>
      <c r="E80" s="6"/>
      <c r="F80" s="65"/>
    </row>
    <row r="81" spans="3:6" x14ac:dyDescent="0.25">
      <c r="C81" s="4"/>
      <c r="D81" s="4"/>
      <c r="E81" s="6"/>
      <c r="F81" s="65"/>
    </row>
    <row r="82" spans="3:6" x14ac:dyDescent="0.25">
      <c r="C82" s="4"/>
      <c r="D82" s="4"/>
      <c r="E82" s="6"/>
      <c r="F82" s="65"/>
    </row>
    <row r="83" spans="3:6" x14ac:dyDescent="0.25">
      <c r="C83" s="4"/>
      <c r="D83" s="4"/>
      <c r="E83" s="6"/>
      <c r="F83" s="65"/>
    </row>
    <row r="84" spans="3:6" x14ac:dyDescent="0.25">
      <c r="C84" s="4"/>
      <c r="D84" s="4"/>
      <c r="E84" s="6"/>
      <c r="F84" s="65"/>
    </row>
    <row r="85" spans="3:6" x14ac:dyDescent="0.25">
      <c r="E85" s="6"/>
      <c r="F85" s="65"/>
    </row>
    <row r="86" spans="3:6" x14ac:dyDescent="0.25">
      <c r="E86" s="6"/>
      <c r="F86" s="65"/>
    </row>
    <row r="87" spans="3:6" x14ac:dyDescent="0.25">
      <c r="E87" s="6"/>
      <c r="F87" s="65"/>
    </row>
    <row r="88" spans="3:6" x14ac:dyDescent="0.25">
      <c r="D88" s="6"/>
      <c r="E88" s="6"/>
      <c r="F88" s="65"/>
    </row>
    <row r="89" spans="3:6" x14ac:dyDescent="0.25">
      <c r="D89" s="6"/>
      <c r="E89" s="6"/>
      <c r="F89" s="65"/>
    </row>
    <row r="90" spans="3:6" x14ac:dyDescent="0.25">
      <c r="D90" s="6"/>
      <c r="E90" s="6"/>
      <c r="F90" s="65"/>
    </row>
    <row r="91" spans="3:6" x14ac:dyDescent="0.25">
      <c r="D91" s="6"/>
      <c r="E91" s="6"/>
      <c r="F91" s="65"/>
    </row>
    <row r="92" spans="3:6" x14ac:dyDescent="0.25">
      <c r="D92" s="6"/>
      <c r="E92" s="6"/>
      <c r="F92" s="65"/>
    </row>
    <row r="93" spans="3:6" x14ac:dyDescent="0.25">
      <c r="D93" s="6"/>
      <c r="E93" s="6"/>
      <c r="F93" s="65"/>
    </row>
    <row r="107" spans="11:14" x14ac:dyDescent="0.25">
      <c r="K107" s="16"/>
      <c r="L107" s="16"/>
      <c r="M107" s="16"/>
      <c r="N107" s="16"/>
    </row>
    <row r="108" spans="11:14" x14ac:dyDescent="0.25">
      <c r="K108" s="16"/>
      <c r="L108" s="16"/>
      <c r="M108" s="16"/>
      <c r="N108" s="16"/>
    </row>
    <row r="109" spans="11:14" x14ac:dyDescent="0.25">
      <c r="K109" s="16"/>
      <c r="L109" s="16"/>
      <c r="M109" s="16"/>
      <c r="N109" s="16"/>
    </row>
    <row r="110" spans="11:14" x14ac:dyDescent="0.25">
      <c r="K110" s="16"/>
      <c r="L110" s="16"/>
      <c r="M110" s="16"/>
      <c r="N110" s="16"/>
    </row>
    <row r="111" spans="11:14" x14ac:dyDescent="0.25">
      <c r="K111" s="16"/>
      <c r="L111" s="16"/>
      <c r="M111" s="16"/>
      <c r="N111" s="16"/>
    </row>
    <row r="112" spans="11:14" x14ac:dyDescent="0.25">
      <c r="K112" s="16"/>
      <c r="L112" s="16"/>
      <c r="M112" s="16"/>
      <c r="N112" s="16"/>
    </row>
    <row r="113" spans="11:14" x14ac:dyDescent="0.25">
      <c r="K113" s="16"/>
      <c r="L113" s="16"/>
      <c r="M113" s="16"/>
      <c r="N113" s="16"/>
    </row>
    <row r="114" spans="11:14" x14ac:dyDescent="0.25">
      <c r="K114" s="16"/>
      <c r="L114" s="16"/>
      <c r="M114" s="16"/>
    </row>
    <row r="115" spans="11:14" x14ac:dyDescent="0.25">
      <c r="K115" s="16"/>
      <c r="L115" s="16"/>
      <c r="M115" s="16"/>
      <c r="N115" s="16"/>
    </row>
    <row r="116" spans="11:14" x14ac:dyDescent="0.25">
      <c r="K116" s="16"/>
      <c r="L116" s="16"/>
      <c r="M116" s="16"/>
    </row>
    <row r="117" spans="11:14" x14ac:dyDescent="0.25">
      <c r="K117" s="16"/>
      <c r="L117" s="16"/>
      <c r="M117" s="16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03DB-DCD6-4F0B-9D4B-CBBC3465894C}">
  <sheetPr codeName="Sheet28">
    <tabColor rgb="FFFF0000"/>
  </sheetPr>
  <dimension ref="B1:O60"/>
  <sheetViews>
    <sheetView workbookViewId="0">
      <selection activeCell="M13" sqref="M13"/>
    </sheetView>
  </sheetViews>
  <sheetFormatPr defaultColWidth="7.85546875" defaultRowHeight="12.75" x14ac:dyDescent="0.2"/>
  <cols>
    <col min="1" max="1" width="2.5703125" style="37" customWidth="1"/>
    <col min="2" max="2" width="21.85546875" style="37" bestFit="1" customWidth="1"/>
    <col min="3" max="11" width="13.5703125" style="37" customWidth="1"/>
    <col min="12" max="12" width="13.42578125" style="37" bestFit="1" customWidth="1"/>
    <col min="13" max="15" width="13.5703125" style="37" customWidth="1"/>
    <col min="16" max="17" width="7.85546875" style="37"/>
    <col min="18" max="18" width="15.140625" style="37" bestFit="1" customWidth="1"/>
    <col min="19" max="19" width="13.42578125" style="37" customWidth="1"/>
    <col min="20" max="20" width="7.85546875" style="37"/>
    <col min="21" max="21" width="13.7109375" style="37" customWidth="1"/>
    <col min="22" max="16384" width="7.85546875" style="37"/>
  </cols>
  <sheetData>
    <row r="1" spans="2:15" ht="16.5" thickBot="1" x14ac:dyDescent="0.3">
      <c r="B1" s="47" t="s">
        <v>111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2:15" x14ac:dyDescent="0.2">
      <c r="B2" s="48" t="s">
        <v>45</v>
      </c>
      <c r="C2" s="49" t="s">
        <v>195</v>
      </c>
      <c r="D2" s="49" t="s">
        <v>121</v>
      </c>
      <c r="E2" s="49" t="s">
        <v>122</v>
      </c>
      <c r="F2" s="49" t="s">
        <v>123</v>
      </c>
      <c r="G2" s="49" t="s">
        <v>124</v>
      </c>
      <c r="H2" s="49" t="s">
        <v>128</v>
      </c>
      <c r="I2" s="49" t="s">
        <v>192</v>
      </c>
      <c r="J2" s="49" t="s">
        <v>220</v>
      </c>
      <c r="K2" s="49" t="s">
        <v>221</v>
      </c>
      <c r="L2" s="49" t="s">
        <v>396</v>
      </c>
      <c r="M2" s="49" t="s">
        <v>388</v>
      </c>
      <c r="N2" s="49" t="s">
        <v>222</v>
      </c>
      <c r="O2" s="50" t="s">
        <v>389</v>
      </c>
    </row>
    <row r="3" spans="2:15" x14ac:dyDescent="0.2">
      <c r="B3" s="51" t="s">
        <v>3</v>
      </c>
      <c r="C3" s="38">
        <f ca="1">OFFSET('Normalized Annual Summary'!$C$5,COLUMN()-3,0)+OFFSET('Normalized Annual Summary'!$BE$5,COLUMN()-3,0)</f>
        <v>379570516.6152783</v>
      </c>
      <c r="D3" s="38">
        <f ca="1">OFFSET('Normalized Annual Summary'!$C$5,COLUMN()-3,0)+OFFSET('Normalized Annual Summary'!$BE$5,COLUMN()-3,0)</f>
        <v>378660909.44802839</v>
      </c>
      <c r="E3" s="38">
        <f ca="1">OFFSET('Normalized Annual Summary'!$C$5,COLUMN()-3,0)+OFFSET('Normalized Annual Summary'!$BE$5,COLUMN()-3,0)</f>
        <v>360525154.07699794</v>
      </c>
      <c r="F3" s="38">
        <f ca="1">OFFSET('Normalized Annual Summary'!$C$5,COLUMN()-3,0)+OFFSET('Normalized Annual Summary'!$BE$5,COLUMN()-3,0)</f>
        <v>352565160.95000058</v>
      </c>
      <c r="G3" s="38">
        <f ca="1">OFFSET('Normalized Annual Summary'!$C$5,COLUMN()-3,0)+OFFSET('Normalized Annual Summary'!$BE$5,COLUMN()-3,0)</f>
        <v>347613118.40999937</v>
      </c>
      <c r="H3" s="38">
        <f ca="1">OFFSET('Normalized Annual Summary'!$C$5,COLUMN()-3,0)+OFFSET('Normalized Annual Summary'!$BE$5,COLUMN()-3,0)</f>
        <v>358418872.51999921</v>
      </c>
      <c r="I3" s="38">
        <f ca="1">OFFSET('Normalized Annual Summary'!$C$5,COLUMN()-3,0)+OFFSET('Normalized Annual Summary'!$BE$5,COLUMN()-3,0)</f>
        <v>361180069.39999992</v>
      </c>
      <c r="J3" s="38">
        <f ca="1">OFFSET('Normalized Annual Summary'!$C$5,COLUMN()-3,0)+OFFSET('Normalized Annual Summary'!$BE$5,COLUMN()-3,0)</f>
        <v>369812627.47999966</v>
      </c>
      <c r="K3" s="38">
        <f ca="1">OFFSET('Normalized Annual Summary'!$C$5,COLUMN()-3,0)+OFFSET('Normalized Annual Summary'!$BE$5,COLUMN()-3,0)</f>
        <v>374455251.59999907</v>
      </c>
      <c r="L3" s="38">
        <f ca="1">OFFSET('Normalized Annual Summary'!$C$5,COLUMN()-3,0)+OFFSET('Normalized Annual Summary'!$BE$5,COLUMN()-3,0)</f>
        <v>380806528.67000008</v>
      </c>
      <c r="M3" s="38">
        <f ca="1">OFFSET('Normalized Annual Summary'!$I$14,COLUMN()-COLUMN($M3),0)+OFFSET('Normalized Annual Summary'!$BK$14,COLUMN()-COLUMN($M3),0)</f>
        <v>374976959.73877257</v>
      </c>
      <c r="N3" s="38">
        <f ca="1">OFFSET('Normalized Annual Summary'!$I$14,COLUMN()-COLUMN($M3),0)+OFFSET('Normalized Annual Summary'!$BK$14,COLUMN()-COLUMN($M3),0)</f>
        <v>378118445.41471845</v>
      </c>
      <c r="O3" s="52">
        <f ca="1">OFFSET('Normalized Annual Summary'!$I$14,COLUMN()-COLUMN($M3),0)+OFFSET('Normalized Annual Summary'!$BK$14,COLUMN()-COLUMN($M3),0)</f>
        <v>380737336.55128318</v>
      </c>
    </row>
    <row r="4" spans="2:15" x14ac:dyDescent="0.2">
      <c r="B4" s="53" t="s">
        <v>90</v>
      </c>
      <c r="C4" s="38">
        <f ca="1">OFFSET('Normalized Annual Summary'!$L$5,COLUMN()-3,0)+OFFSET('Normalized Annual Summary'!$BN$5,COLUMN()-3,0)</f>
        <v>160628307.05000001</v>
      </c>
      <c r="D4" s="38">
        <f ca="1">OFFSET('Normalized Annual Summary'!$L$5,COLUMN()-3,0)+OFFSET('Normalized Annual Summary'!$BN$5,COLUMN()-3,0)</f>
        <v>163445722.43861195</v>
      </c>
      <c r="E4" s="38">
        <f ca="1">OFFSET('Normalized Annual Summary'!$L$5,COLUMN()-3,0)+OFFSET('Normalized Annual Summary'!$BN$5,COLUMN()-3,0)</f>
        <v>159666840.96999988</v>
      </c>
      <c r="F4" s="38">
        <f ca="1">OFFSET('Normalized Annual Summary'!$L$5,COLUMN()-3,0)+OFFSET('Normalized Annual Summary'!$BN$5,COLUMN()-3,0)</f>
        <v>158428018.43999988</v>
      </c>
      <c r="G4" s="38">
        <f ca="1">OFFSET('Normalized Annual Summary'!$L$5,COLUMN()-3,0)+OFFSET('Normalized Annual Summary'!$BN$5,COLUMN()-3,0)</f>
        <v>157107115.33999979</v>
      </c>
      <c r="H4" s="38">
        <f ca="1">OFFSET('Normalized Annual Summary'!$L$5,COLUMN()-3,0)+OFFSET('Normalized Annual Summary'!$BN$5,COLUMN()-3,0)</f>
        <v>159793010.27999991</v>
      </c>
      <c r="I4" s="38">
        <f ca="1">OFFSET('Normalized Annual Summary'!$L$5,COLUMN()-3,0)+OFFSET('Normalized Annual Summary'!$BN$5,COLUMN()-3,0)</f>
        <v>159452030.81999987</v>
      </c>
      <c r="J4" s="38">
        <f ca="1">OFFSET('Normalized Annual Summary'!$L$5,COLUMN()-3,0)+OFFSET('Normalized Annual Summary'!$BN$5,COLUMN()-3,0)</f>
        <v>146316435.34999982</v>
      </c>
      <c r="K4" s="38">
        <f ca="1">OFFSET('Normalized Annual Summary'!$L$5,COLUMN()-3,0)+OFFSET('Normalized Annual Summary'!$BN$5,COLUMN()-3,0)</f>
        <v>150298040.97999984</v>
      </c>
      <c r="L4" s="38">
        <f ca="1">OFFSET('Normalized Annual Summary'!$L$5,COLUMN()-3,0)+OFFSET('Normalized Annual Summary'!$BN$5,COLUMN()-3,0)</f>
        <v>161250656.74000001</v>
      </c>
      <c r="M4" s="38">
        <f ca="1">OFFSET('Normalized Annual Summary'!$R$14,COLUMN()-COLUMN($M3),0)+OFFSET('Normalized Annual Summary'!$BT$14,COLUMN()-COLUMN($M3),0)</f>
        <v>160369563.02868813</v>
      </c>
      <c r="N4" s="38">
        <f ca="1">OFFSET('Normalized Annual Summary'!$R$14,COLUMN()-COLUMN($M3),0)+OFFSET('Normalized Annual Summary'!$BT$14,COLUMN()-COLUMN($M3),0)</f>
        <v>164125994.28293109</v>
      </c>
      <c r="O4" s="52">
        <f ca="1">OFFSET('Normalized Annual Summary'!$R$14,COLUMN()-COLUMN($M3),0)+OFFSET('Normalized Annual Summary'!$BT$14,COLUMN()-COLUMN($M3),0)</f>
        <v>170993741.40855023</v>
      </c>
    </row>
    <row r="5" spans="2:15" x14ac:dyDescent="0.2">
      <c r="B5" s="53" t="s">
        <v>92</v>
      </c>
      <c r="C5" s="38">
        <f ca="1">OFFSET('Normalized Annual Summary'!$U$5,COLUMN()-3,0)+OFFSET('Normalized Annual Summary'!$BW$5,COLUMN()-3,0)</f>
        <v>326166734.74000001</v>
      </c>
      <c r="D5" s="38">
        <f ca="1">OFFSET('Normalized Annual Summary'!$U$5,COLUMN()-3,0)+OFFSET('Normalized Annual Summary'!$BW$5,COLUMN()-3,0)</f>
        <v>320878135.63</v>
      </c>
      <c r="E5" s="38">
        <f ca="1">OFFSET('Normalized Annual Summary'!$U$5,COLUMN()-3,0)+OFFSET('Normalized Annual Summary'!$BW$5,COLUMN()-3,0)</f>
        <v>306333928.17000002</v>
      </c>
      <c r="F5" s="38">
        <f ca="1">OFFSET('Normalized Annual Summary'!$U$5,COLUMN()-3,0)+OFFSET('Normalized Annual Summary'!$BW$5,COLUMN()-3,0)</f>
        <v>300999431.85000002</v>
      </c>
      <c r="G5" s="38">
        <f ca="1">OFFSET('Normalized Annual Summary'!$U$5,COLUMN()-3,0)+OFFSET('Normalized Annual Summary'!$BW$5,COLUMN()-3,0)</f>
        <v>303156194.56</v>
      </c>
      <c r="H5" s="38">
        <f ca="1">OFFSET('Normalized Annual Summary'!$U$5,COLUMN()-3,0)+OFFSET('Normalized Annual Summary'!$BW$5,COLUMN()-3,0)</f>
        <v>306466027</v>
      </c>
      <c r="I5" s="38">
        <f ca="1">OFFSET('Normalized Annual Summary'!$U$5,COLUMN()-3,0)+OFFSET('Normalized Annual Summary'!$BW$5,COLUMN()-3,0)</f>
        <v>297364331.55999994</v>
      </c>
      <c r="J5" s="38">
        <f ca="1">OFFSET('Normalized Annual Summary'!$U$5,COLUMN()-3,0)+OFFSET('Normalized Annual Summary'!$BW$5,COLUMN()-3,0)</f>
        <v>270706185.06999999</v>
      </c>
      <c r="K5" s="38">
        <f ca="1">OFFSET('Normalized Annual Summary'!$U$5,COLUMN()-3,0)+OFFSET('Normalized Annual Summary'!$BW$5,COLUMN()-3,0)</f>
        <v>265228278.14999995</v>
      </c>
      <c r="L5" s="38">
        <f ca="1">OFFSET('Normalized Annual Summary'!$U$5,COLUMN()-3,0)+OFFSET('Normalized Annual Summary'!$BW$5,COLUMN()-3,0)</f>
        <v>276746535.25999999</v>
      </c>
      <c r="M5" s="38">
        <f ca="1">OFFSET('Normalized Annual Summary'!$AA$14,COLUMN()-COLUMN($M3),0)+OFFSET('Normalized Annual Summary'!$CC$14,COLUMN()-COLUMN($M3),0)</f>
        <v>275063936.68937868</v>
      </c>
      <c r="N5" s="38">
        <f ca="1">OFFSET('Normalized Annual Summary'!$AA$14,COLUMN()-COLUMN($M3),0)+OFFSET('Normalized Annual Summary'!$CC$14,COLUMN()-COLUMN($M3),0)</f>
        <v>282559833.03121835</v>
      </c>
      <c r="O5" s="52">
        <f ca="1">OFFSET('Normalized Annual Summary'!$AA$14,COLUMN()-COLUMN($M3),0)+OFFSET('Normalized Annual Summary'!$CC$14,COLUMN()-COLUMN($M3),0)</f>
        <v>288848330.32826108</v>
      </c>
    </row>
    <row r="6" spans="2:15" x14ac:dyDescent="0.2">
      <c r="B6" s="53" t="s">
        <v>5</v>
      </c>
      <c r="C6" s="38">
        <f ca="1">OFFSET('Normalized Annual Summary'!$AD$5,COLUMN()-3,0)</f>
        <v>187992826.44999999</v>
      </c>
      <c r="D6" s="38">
        <f ca="1">OFFSET('Normalized Annual Summary'!$AD$5,COLUMN()-3,0)</f>
        <v>193164947.17000002</v>
      </c>
      <c r="E6" s="38">
        <f ca="1">OFFSET('Normalized Annual Summary'!$AD$5,COLUMN()-3,0)</f>
        <v>198507738.57999998</v>
      </c>
      <c r="F6" s="38">
        <f ca="1">OFFSET('Normalized Annual Summary'!$AD$5,COLUMN()-3,0)</f>
        <v>172284339.51999998</v>
      </c>
      <c r="G6" s="38">
        <f ca="1">OFFSET('Normalized Annual Summary'!$AD$5,COLUMN()-3,0)</f>
        <v>157852838.83000001</v>
      </c>
      <c r="H6" s="38">
        <f ca="1">OFFSET('Normalized Annual Summary'!$AD$5,COLUMN()-3,0)</f>
        <v>155157528.56999999</v>
      </c>
      <c r="I6" s="38">
        <f ca="1">OFFSET('Normalized Annual Summary'!$AD$5,COLUMN()-3,0)</f>
        <v>153008610.21000004</v>
      </c>
      <c r="J6" s="38">
        <f ca="1">OFFSET('Normalized Annual Summary'!$AD$5,COLUMN()-3,0)</f>
        <v>148353499.99000001</v>
      </c>
      <c r="K6" s="38">
        <f ca="1">OFFSET('Normalized Annual Summary'!$AD$5,COLUMN()-3,0)</f>
        <v>145455212.03</v>
      </c>
      <c r="L6" s="38">
        <f ca="1">OFFSET('Normalized Annual Summary'!$AD$5,COLUMN()-3,0)</f>
        <v>144466450.787</v>
      </c>
      <c r="M6" s="38">
        <f ca="1">OFFSET('Normalized Annual Summary'!$AJ$14,COLUMN()-COLUMN($M3),0)</f>
        <v>148869414.43391976</v>
      </c>
      <c r="N6" s="38">
        <f ca="1">OFFSET('Normalized Annual Summary'!$AJ$14,COLUMN()-COLUMN($M3),0)</f>
        <v>149555674.57543728</v>
      </c>
      <c r="O6" s="52">
        <f ca="1">OFFSET('Normalized Annual Summary'!$AJ$14,COLUMN()-COLUMN($M3),0)</f>
        <v>150747416.21429294</v>
      </c>
    </row>
    <row r="7" spans="2:15" x14ac:dyDescent="0.2">
      <c r="B7" s="53" t="s">
        <v>108</v>
      </c>
      <c r="C7" s="38">
        <f ca="1">OFFSET('Normalized Annual Summary'!$AM$5,COLUMN()-3,0)+OFFSET('Normalized Annual Summary'!$CF$5,COLUMN()-3,0)</f>
        <v>12211773.669999998</v>
      </c>
      <c r="D7" s="38">
        <f ca="1">OFFSET('Normalized Annual Summary'!$AM$5,COLUMN()-3,0)+OFFSET('Normalized Annual Summary'!$CF$5,COLUMN()-3,0)</f>
        <v>11964266.150000004</v>
      </c>
      <c r="E7" s="38">
        <f ca="1">OFFSET('Normalized Annual Summary'!$AM$5,COLUMN()-3,0)+OFFSET('Normalized Annual Summary'!$CF$5,COLUMN()-3,0)</f>
        <v>11045088.240000002</v>
      </c>
      <c r="F7" s="38">
        <f ca="1">OFFSET('Normalized Annual Summary'!$AM$5,COLUMN()-3,0)+OFFSET('Normalized Annual Summary'!$CF$5,COLUMN()-3,0)</f>
        <v>8830483.1799999997</v>
      </c>
      <c r="G7" s="38">
        <f ca="1">OFFSET('Normalized Annual Summary'!$AM$5,COLUMN()-3,0)+OFFSET('Normalized Annual Summary'!$CF$5,COLUMN()-3,0)</f>
        <v>7765230.1600000001</v>
      </c>
      <c r="H7" s="38">
        <f ca="1">OFFSET('Normalized Annual Summary'!$AM$5,COLUMN()-3,0)+OFFSET('Normalized Annual Summary'!$CF$5,COLUMN()-3,0)</f>
        <v>7508135.0999999987</v>
      </c>
      <c r="I7" s="38">
        <f ca="1">OFFSET('Normalized Annual Summary'!$AM$5,COLUMN()-3,0)+OFFSET('Normalized Annual Summary'!$CF$5,COLUMN()-3,0)</f>
        <v>7004349</v>
      </c>
      <c r="J7" s="38">
        <f ca="1">OFFSET('Normalized Annual Summary'!$AM$5,COLUMN()-3,0)+OFFSET('Normalized Annual Summary'!$CF$5,COLUMN()-3,0)</f>
        <v>6701301.709999999</v>
      </c>
      <c r="K7" s="38">
        <f ca="1">OFFSET('Normalized Annual Summary'!$AM$5,COLUMN()-3,0)+OFFSET('Normalized Annual Summary'!$CF$5,COLUMN()-3,0)</f>
        <v>5696292.8300000001</v>
      </c>
      <c r="L7" s="38">
        <f ca="1">OFFSET('Normalized Annual Summary'!$AM$5,COLUMN()-3,0)+OFFSET('Normalized Annual Summary'!$CF$5,COLUMN()-3,0)</f>
        <v>5585859.6699999999</v>
      </c>
      <c r="M7" s="38">
        <f ca="1">OFFSET('Normalized Annual Summary'!$AP$14,COLUMN()-COLUMN($M3),0)+OFFSET('Normalized Annual Summary'!$CI$14,COLUMN()-COLUMN($M3),0)</f>
        <v>5585859.6699999999</v>
      </c>
      <c r="N7" s="38">
        <f ca="1">OFFSET('Normalized Annual Summary'!$AP$14,COLUMN()-COLUMN($M3),0)+OFFSET('Normalized Annual Summary'!$CI$14,COLUMN()-COLUMN($M3),0)</f>
        <v>5589358.658951086</v>
      </c>
      <c r="O7" s="52">
        <f ca="1">OFFSET('Normalized Annual Summary'!$AP$14,COLUMN()-COLUMN($M3),0)+OFFSET('Normalized Annual Summary'!$CI$14,COLUMN()-COLUMN($M3),0)</f>
        <v>5592859.997578091</v>
      </c>
    </row>
    <row r="8" spans="2:15" x14ac:dyDescent="0.2">
      <c r="B8" s="53" t="s">
        <v>112</v>
      </c>
      <c r="C8" s="38">
        <f ca="1">OFFSET('Normalized Annual Summary'!$AS$5,COLUMN()-3,0)</f>
        <v>144894</v>
      </c>
      <c r="D8" s="38">
        <f ca="1">OFFSET('Normalized Annual Summary'!$AS$5,COLUMN()-3,0)</f>
        <v>146313.06111328126</v>
      </c>
      <c r="E8" s="38">
        <f ca="1">OFFSET('Normalized Annual Summary'!$AS$5,COLUMN()-3,0)</f>
        <v>145462.32</v>
      </c>
      <c r="F8" s="38">
        <f ca="1">OFFSET('Normalized Annual Summary'!$AS$5,COLUMN()-3,0)</f>
        <v>118737.53672</v>
      </c>
      <c r="G8" s="38">
        <f ca="1">OFFSET('Normalized Annual Summary'!$AS$5,COLUMN()-3,0)</f>
        <v>111436.06176000001</v>
      </c>
      <c r="H8" s="38">
        <f ca="1">OFFSET('Normalized Annual Summary'!$AS$5,COLUMN()-3,0)</f>
        <v>109663.85975999999</v>
      </c>
      <c r="I8" s="38">
        <f ca="1">OFFSET('Normalized Annual Summary'!$AS$5,COLUMN()-3,0)</f>
        <v>107253.66503999998</v>
      </c>
      <c r="J8" s="38">
        <f ca="1">OFFSET('Normalized Annual Summary'!$AS$5,COLUMN()-3,0)</f>
        <v>104630.80607999998</v>
      </c>
      <c r="K8" s="38">
        <f ca="1">OFFSET('Normalized Annual Summary'!$AS$5,COLUMN()-3,0)</f>
        <v>101511.73056</v>
      </c>
      <c r="L8" s="38">
        <f ca="1">OFFSET('Normalized Annual Summary'!$AS$5,COLUMN()-3,0)</f>
        <v>100378.9672</v>
      </c>
      <c r="M8" s="38">
        <f ca="1">OFFSET('Normalized Annual Summary'!$AV$14,COLUMN()-COLUMN($M3),0)</f>
        <v>100378.9672</v>
      </c>
      <c r="N8" s="38">
        <f ca="1">OFFSET('Normalized Annual Summary'!$AV$14,COLUMN()-COLUMN($M3),0)</f>
        <v>98182.923113644181</v>
      </c>
      <c r="O8" s="52">
        <f ca="1">OFFSET('Normalized Annual Summary'!$AV$14,COLUMN()-COLUMN($M3),0)</f>
        <v>96034.923052483486</v>
      </c>
    </row>
    <row r="9" spans="2:15" x14ac:dyDescent="0.2">
      <c r="B9" s="53" t="s">
        <v>46</v>
      </c>
      <c r="C9" s="38">
        <f ca="1">OFFSET('Normalized Annual Summary'!$AY$5,COLUMN()-3,0)+OFFSET('Normalized Annual Summary'!$CL$5,COLUMN()-3,0)</f>
        <v>2173337.5099999998</v>
      </c>
      <c r="D9" s="38">
        <f ca="1">OFFSET('Normalized Annual Summary'!$AY$5,COLUMN()-3,0)+OFFSET('Normalized Annual Summary'!$CL$5,COLUMN()-3,0)</f>
        <v>2280842.6600000011</v>
      </c>
      <c r="E9" s="38">
        <f ca="1">OFFSET('Normalized Annual Summary'!$AY$5,COLUMN()-3,0)+OFFSET('Normalized Annual Summary'!$CL$5,COLUMN()-3,0)</f>
        <v>2382290.1300000008</v>
      </c>
      <c r="F9" s="38">
        <f ca="1">OFFSET('Normalized Annual Summary'!$AY$5,COLUMN()-3,0)+OFFSET('Normalized Annual Summary'!$CL$5,COLUMN()-3,0)</f>
        <v>2362232.37</v>
      </c>
      <c r="G9" s="38">
        <f ca="1">OFFSET('Normalized Annual Summary'!$AY$5,COLUMN()-3,0)+OFFSET('Normalized Annual Summary'!$CL$5,COLUMN()-3,0)</f>
        <v>2249019.8000000003</v>
      </c>
      <c r="H9" s="38">
        <f ca="1">OFFSET('Normalized Annual Summary'!$AY$5,COLUMN()-3,0)+OFFSET('Normalized Annual Summary'!$CL$5,COLUMN()-3,0)</f>
        <v>2199861.4899999998</v>
      </c>
      <c r="I9" s="38">
        <f ca="1">OFFSET('Normalized Annual Summary'!$AY$5,COLUMN()-3,0)+OFFSET('Normalized Annual Summary'!$CL$5,COLUMN()-3,0)</f>
        <v>2167106.2700000005</v>
      </c>
      <c r="J9" s="38">
        <f ca="1">OFFSET('Normalized Annual Summary'!$AY$5,COLUMN()-3,0)+OFFSET('Normalized Annual Summary'!$CL$5,COLUMN()-3,0)</f>
        <v>2153003.23</v>
      </c>
      <c r="K9" s="38">
        <f ca="1">OFFSET('Normalized Annual Summary'!$AY$5,COLUMN()-3,0)+OFFSET('Normalized Annual Summary'!$CL$5,COLUMN()-3,0)</f>
        <v>2140258.5900000003</v>
      </c>
      <c r="L9" s="38">
        <f ca="1">OFFSET('Normalized Annual Summary'!$AY$5,COLUMN()-3,0)+OFFSET('Normalized Annual Summary'!$CL$5,COLUMN()-3,0)</f>
        <v>2116618.35</v>
      </c>
      <c r="M9" s="38">
        <f ca="1">OFFSET('Normalized Annual Summary'!$BB$14,COLUMN()-COLUMN($M3),0)+OFFSET('Normalized Annual Summary'!$CO$14,COLUMN()-COLUMN($M3),0)</f>
        <v>2116618.35</v>
      </c>
      <c r="N9" s="38">
        <f ca="1">OFFSET('Normalized Annual Summary'!$BB$14,COLUMN()-COLUMN($M3),0)+OFFSET('Normalized Annual Summary'!$CO$14,COLUMN()-COLUMN($M3),0)</f>
        <v>2102373.9377477877</v>
      </c>
      <c r="O9" s="52">
        <f ca="1">OFFSET('Normalized Annual Summary'!$BB$14,COLUMN()-COLUMN($M3),0)+OFFSET('Normalized Annual Summary'!$CO$14,COLUMN()-COLUMN($M3),0)</f>
        <v>2088273.9206902049</v>
      </c>
    </row>
    <row r="10" spans="2:15" ht="13.5" thickBot="1" x14ac:dyDescent="0.25">
      <c r="B10" s="54" t="s">
        <v>1</v>
      </c>
      <c r="C10" s="55">
        <f t="shared" ref="C10:L10" ca="1" si="0">SUM(C3:C9)</f>
        <v>1068888390.0352782</v>
      </c>
      <c r="D10" s="55">
        <f t="shared" ca="1" si="0"/>
        <v>1070541136.5577534</v>
      </c>
      <c r="E10" s="55">
        <f t="shared" ca="1" si="0"/>
        <v>1038606502.4869978</v>
      </c>
      <c r="F10" s="55">
        <f t="shared" ca="1" si="0"/>
        <v>995588403.84672046</v>
      </c>
      <c r="G10" s="55">
        <f t="shared" ca="1" si="0"/>
        <v>975854953.16175914</v>
      </c>
      <c r="H10" s="55">
        <f t="shared" ca="1" si="0"/>
        <v>989653098.81975925</v>
      </c>
      <c r="I10" s="55">
        <f t="shared" ca="1" si="0"/>
        <v>980283750.92503977</v>
      </c>
      <c r="J10" s="55">
        <f t="shared" ca="1" si="0"/>
        <v>944147683.63607943</v>
      </c>
      <c r="K10" s="55">
        <f t="shared" ca="1" si="0"/>
        <v>943374845.91055882</v>
      </c>
      <c r="L10" s="55">
        <f t="shared" ca="1" si="0"/>
        <v>971073028.44420004</v>
      </c>
      <c r="M10" s="55">
        <f ca="1">SUM(M3:M9)</f>
        <v>967082730.87795913</v>
      </c>
      <c r="N10" s="55">
        <f ca="1">SUM(N3:N9)</f>
        <v>982149862.82411766</v>
      </c>
      <c r="O10" s="56">
        <f ca="1">SUM(O3:O9)</f>
        <v>999103993.34370828</v>
      </c>
    </row>
    <row r="12" spans="2:15" ht="16.5" thickBot="1" x14ac:dyDescent="0.3">
      <c r="B12" s="47" t="s">
        <v>125</v>
      </c>
      <c r="C12" s="47"/>
      <c r="E12" s="194"/>
      <c r="I12" s="38"/>
      <c r="J12" s="38"/>
    </row>
    <row r="13" spans="2:15" ht="38.25" x14ac:dyDescent="0.2">
      <c r="B13" s="48" t="s">
        <v>45</v>
      </c>
      <c r="C13" s="57" t="s">
        <v>390</v>
      </c>
      <c r="D13" s="57" t="s">
        <v>126</v>
      </c>
      <c r="E13" s="58" t="s">
        <v>391</v>
      </c>
    </row>
    <row r="14" spans="2:15" x14ac:dyDescent="0.2">
      <c r="B14" s="51" t="str">
        <f t="shared" ref="B14:B20" si="1">B3</f>
        <v>Residential</v>
      </c>
      <c r="C14" s="38">
        <f t="shared" ref="C14:C20" ca="1" si="2">O3</f>
        <v>380737336.55128318</v>
      </c>
      <c r="D14" s="38">
        <f>'CDM Adjustment'!J7</f>
        <v>948266.92876256257</v>
      </c>
      <c r="E14" s="52">
        <f t="shared" ref="E14:E20" ca="1" si="3">C14-D14</f>
        <v>379789069.62252063</v>
      </c>
    </row>
    <row r="15" spans="2:15" ht="12.75" customHeight="1" x14ac:dyDescent="0.2">
      <c r="B15" s="53" t="str">
        <f t="shared" si="1"/>
        <v>GS &lt; 50</v>
      </c>
      <c r="C15" s="38">
        <f t="shared" ca="1" si="2"/>
        <v>170993741.40855023</v>
      </c>
      <c r="D15" s="38">
        <f>'CDM Adjustment'!J8</f>
        <v>2950309.9233856173</v>
      </c>
      <c r="E15" s="52">
        <f t="shared" ca="1" si="3"/>
        <v>168043431.48516461</v>
      </c>
    </row>
    <row r="16" spans="2:15" x14ac:dyDescent="0.2">
      <c r="B16" s="53" t="str">
        <f t="shared" si="1"/>
        <v>GS &gt; 50</v>
      </c>
      <c r="C16" s="38">
        <f t="shared" ca="1" si="2"/>
        <v>288848330.32826108</v>
      </c>
      <c r="D16" s="38">
        <f>'CDM Adjustment'!J9</f>
        <v>4302987.787567473</v>
      </c>
      <c r="E16" s="52">
        <f t="shared" ca="1" si="3"/>
        <v>284545342.54069358</v>
      </c>
    </row>
    <row r="17" spans="2:15" x14ac:dyDescent="0.2">
      <c r="B17" s="53" t="str">
        <f t="shared" si="1"/>
        <v>Intermediate</v>
      </c>
      <c r="C17" s="38">
        <f t="shared" ca="1" si="2"/>
        <v>150747416.21429294</v>
      </c>
      <c r="D17" s="38">
        <f>'CDM Adjustment'!J10</f>
        <v>3175857.8723425688</v>
      </c>
      <c r="E17" s="52">
        <f t="shared" ca="1" si="3"/>
        <v>147571558.34195039</v>
      </c>
      <c r="F17" s="254"/>
    </row>
    <row r="18" spans="2:15" x14ac:dyDescent="0.2">
      <c r="B18" s="53" t="str">
        <f t="shared" si="1"/>
        <v>Street Light</v>
      </c>
      <c r="C18" s="38">
        <f t="shared" ca="1" si="2"/>
        <v>5592859.997578091</v>
      </c>
      <c r="D18" s="38">
        <f>'CDM Adjustment'!J11</f>
        <v>0</v>
      </c>
      <c r="E18" s="52">
        <f t="shared" ca="1" si="3"/>
        <v>5592859.997578091</v>
      </c>
    </row>
    <row r="19" spans="2:15" x14ac:dyDescent="0.2">
      <c r="B19" s="53" t="str">
        <f t="shared" si="1"/>
        <v>Sentinel Light</v>
      </c>
      <c r="C19" s="38">
        <f t="shared" ca="1" si="2"/>
        <v>96034.923052483486</v>
      </c>
      <c r="D19" s="38">
        <f>'CDM Adjustment'!J12</f>
        <v>0</v>
      </c>
      <c r="E19" s="52">
        <f t="shared" ca="1" si="3"/>
        <v>96034.923052483486</v>
      </c>
    </row>
    <row r="20" spans="2:15" x14ac:dyDescent="0.2">
      <c r="B20" s="53" t="str">
        <f t="shared" si="1"/>
        <v>USL</v>
      </c>
      <c r="C20" s="38">
        <f t="shared" ca="1" si="2"/>
        <v>2088273.9206902049</v>
      </c>
      <c r="D20" s="38">
        <f>'CDM Adjustment'!J13</f>
        <v>0</v>
      </c>
      <c r="E20" s="52">
        <f t="shared" ca="1" si="3"/>
        <v>2088273.9206902049</v>
      </c>
    </row>
    <row r="21" spans="2:15" ht="13.5" thickBot="1" x14ac:dyDescent="0.25">
      <c r="B21" s="54" t="s">
        <v>1</v>
      </c>
      <c r="C21" s="55">
        <f ca="1">SUM(C14:C20)</f>
        <v>999103993.34370828</v>
      </c>
      <c r="D21" s="55">
        <f>SUM(D14:D20)</f>
        <v>11377422.512058221</v>
      </c>
      <c r="E21" s="56">
        <f ca="1">SUM(E14:E20)</f>
        <v>987726570.83165002</v>
      </c>
      <c r="F21" s="229"/>
    </row>
    <row r="23" spans="2:15" ht="16.5" thickBot="1" x14ac:dyDescent="0.3">
      <c r="B23" s="47" t="s">
        <v>111</v>
      </c>
      <c r="C23" s="47"/>
    </row>
    <row r="24" spans="2:15" x14ac:dyDescent="0.2">
      <c r="B24" s="48" t="s">
        <v>49</v>
      </c>
      <c r="C24" s="49" t="s">
        <v>195</v>
      </c>
      <c r="D24" s="49" t="s">
        <v>121</v>
      </c>
      <c r="E24" s="49" t="s">
        <v>122</v>
      </c>
      <c r="F24" s="49" t="s">
        <v>123</v>
      </c>
      <c r="G24" s="49" t="s">
        <v>124</v>
      </c>
      <c r="H24" s="49" t="s">
        <v>128</v>
      </c>
      <c r="I24" s="49" t="s">
        <v>192</v>
      </c>
      <c r="J24" s="49" t="s">
        <v>220</v>
      </c>
      <c r="K24" s="49" t="s">
        <v>221</v>
      </c>
      <c r="L24" s="49" t="s">
        <v>396</v>
      </c>
      <c r="M24" s="49" t="s">
        <v>388</v>
      </c>
      <c r="N24" s="49" t="s">
        <v>222</v>
      </c>
      <c r="O24" s="50" t="s">
        <v>389</v>
      </c>
    </row>
    <row r="25" spans="2:15" x14ac:dyDescent="0.2">
      <c r="B25" s="53" t="s">
        <v>92</v>
      </c>
      <c r="C25" s="38">
        <f ca="1">OFFSET('kW Forecast'!$D$5,COLUMN()-3,0)+OFFSET('kW Forecast'!$AC$5,COLUMN()-3,0)</f>
        <v>825803.18000000017</v>
      </c>
      <c r="D25" s="38">
        <f ca="1">OFFSET('kW Forecast'!$D$5,COLUMN()-3,0)+OFFSET('kW Forecast'!$AC$5,COLUMN()-3,0)</f>
        <v>788927.06000000041</v>
      </c>
      <c r="E25" s="38">
        <f ca="1">OFFSET('kW Forecast'!$D$5,COLUMN()-3,0)+OFFSET('kW Forecast'!$AC$5,COLUMN()-3,0)</f>
        <v>764991.88000000012</v>
      </c>
      <c r="F25" s="38">
        <f ca="1">OFFSET('kW Forecast'!$D$5,COLUMN()-3,0)+OFFSET('kW Forecast'!$AC$5,COLUMN()-3,0)</f>
        <v>752081.31000000017</v>
      </c>
      <c r="G25" s="38">
        <f ca="1">OFFSET('kW Forecast'!$D$5,COLUMN()-3,0)+OFFSET('kW Forecast'!$AC$5,COLUMN()-3,0)</f>
        <v>753905.38</v>
      </c>
      <c r="H25" s="38">
        <f ca="1">OFFSET('kW Forecast'!$D$5,COLUMN()-3,0)+OFFSET('kW Forecast'!$AC$5,COLUMN()-3,0)</f>
        <v>754003.09</v>
      </c>
      <c r="I25" s="38">
        <f ca="1">OFFSET('kW Forecast'!$D$5,COLUMN()-3,0)+OFFSET('kW Forecast'!$AC$5,COLUMN()-3,0)</f>
        <v>736495.24000000011</v>
      </c>
      <c r="J25" s="38">
        <f ca="1">OFFSET('kW Forecast'!$D$5,COLUMN()-3,0)+OFFSET('kW Forecast'!$AC$5,COLUMN()-3,0)</f>
        <v>672603.29</v>
      </c>
      <c r="K25" s="38">
        <f ca="1">OFFSET('kW Forecast'!$D$5,COLUMN()-3,0)+OFFSET('kW Forecast'!$AC$5,COLUMN()-3,0)</f>
        <v>660555.18000000005</v>
      </c>
      <c r="L25" s="38">
        <f ca="1">OFFSET('kW Forecast'!$D$5,COLUMN()-3,0)+OFFSET('kW Forecast'!$AC$5,COLUMN()-3,0)</f>
        <v>678697.54</v>
      </c>
      <c r="M25" s="38">
        <f ca="1">OFFSET('kW Forecast'!$D$27,COLUMN()-COLUMN($M$25),0)+OFFSET('kW Forecast'!$AC$27,COLUMN()-COLUMN($M$25),0)</f>
        <v>683205.0479795381</v>
      </c>
      <c r="N25" s="38">
        <f ca="1">OFFSET('kW Forecast'!$D$27,COLUMN()-COLUMN($M$25),0)+OFFSET('kW Forecast'!$AC$27,COLUMN()-COLUMN($M$25),0)</f>
        <v>701818.35700683459</v>
      </c>
      <c r="O25" s="52">
        <f ca="1">OFFSET('kW Forecast'!$D$27,COLUMN()-COLUMN($M$25),0)+OFFSET('kW Forecast'!$AC$27,COLUMN()-COLUMN($M$25),0)</f>
        <v>717437.16481771506</v>
      </c>
    </row>
    <row r="26" spans="2:15" x14ac:dyDescent="0.2">
      <c r="B26" s="53" t="str">
        <f>B17</f>
        <v>Intermediate</v>
      </c>
      <c r="C26" s="38">
        <f ca="1">OFFSET('kW Forecast'!$J$5,COLUMN()-3,0)</f>
        <v>510032.45080000005</v>
      </c>
      <c r="D26" s="38">
        <f ca="1">OFFSET('kW Forecast'!$J$5,COLUMN()-3,0)</f>
        <v>512108.56049999991</v>
      </c>
      <c r="E26" s="38">
        <f ca="1">OFFSET('kW Forecast'!$J$5,COLUMN()-3,0)</f>
        <v>535701.6155999999</v>
      </c>
      <c r="F26" s="38">
        <f ca="1">OFFSET('kW Forecast'!$J$5,COLUMN()-3,0)</f>
        <v>519602.02999999997</v>
      </c>
      <c r="G26" s="38">
        <f ca="1">OFFSET('kW Forecast'!$J$5,COLUMN()-3,0)</f>
        <v>495625.58999999991</v>
      </c>
      <c r="H26" s="38">
        <f ca="1">OFFSET('kW Forecast'!$J$5,COLUMN()-3,0)</f>
        <v>476875.05999999994</v>
      </c>
      <c r="I26" s="38">
        <f ca="1">OFFSET('kW Forecast'!$J$5,COLUMN()-3,0)</f>
        <v>482804.56000000011</v>
      </c>
      <c r="J26" s="38">
        <f ca="1">OFFSET('kW Forecast'!$J$5,COLUMN()-3,0)</f>
        <v>467383.52</v>
      </c>
      <c r="K26" s="38">
        <f ca="1">OFFSET('kW Forecast'!$J$5,COLUMN()-3,0)</f>
        <v>466710.32</v>
      </c>
      <c r="L26" s="38">
        <f ca="1">OFFSET('kW Forecast'!$J$5,COLUMN()-3,0)</f>
        <v>463194.82000000007</v>
      </c>
      <c r="M26" s="38">
        <f ca="1">OFFSET('kW Forecast'!$J$27,COLUMN()-COLUMN($M$26),0)</f>
        <v>477488.49677046417</v>
      </c>
      <c r="N26" s="38">
        <f ca="1">OFFSET('kW Forecast'!$J$27,COLUMN()-COLUMN($M$26),0)</f>
        <v>479689.62938465964</v>
      </c>
      <c r="O26" s="52">
        <f ca="1">OFFSET('kW Forecast'!$J$27,COLUMN()-COLUMN($M$26),0)</f>
        <v>483512.05943746644</v>
      </c>
    </row>
    <row r="27" spans="2:15" x14ac:dyDescent="0.2">
      <c r="B27" s="53" t="s">
        <v>108</v>
      </c>
      <c r="C27" s="38">
        <f ca="1">OFFSET('kW Forecast'!$P$5,COLUMN()-3,0)+OFFSET('kW Forecast'!$AI$5,COLUMN()-3,0)</f>
        <v>34986.289999999994</v>
      </c>
      <c r="D27" s="38">
        <f ca="1">OFFSET('kW Forecast'!$P$5,COLUMN()-3,0)+OFFSET('kW Forecast'!$AI$5,COLUMN()-3,0)</f>
        <v>34352.710000000006</v>
      </c>
      <c r="E27" s="38">
        <f ca="1">OFFSET('kW Forecast'!$P$5,COLUMN()-3,0)+OFFSET('kW Forecast'!$AI$5,COLUMN()-3,0)</f>
        <v>31749.149999999998</v>
      </c>
      <c r="F27" s="38">
        <f ca="1">OFFSET('kW Forecast'!$P$5,COLUMN()-3,0)+OFFSET('kW Forecast'!$AI$5,COLUMN()-3,0)</f>
        <v>25045.46</v>
      </c>
      <c r="G27" s="38">
        <f ca="1">OFFSET('kW Forecast'!$P$5,COLUMN()-3,0)+OFFSET('kW Forecast'!$AI$5,COLUMN()-3,0)</f>
        <v>22050.899999999998</v>
      </c>
      <c r="H27" s="38">
        <f ca="1">OFFSET('kW Forecast'!$P$5,COLUMN()-3,0)+OFFSET('kW Forecast'!$AI$5,COLUMN()-3,0)</f>
        <v>21382.479999999996</v>
      </c>
      <c r="I27" s="38">
        <f ca="1">OFFSET('kW Forecast'!$P$5,COLUMN()-3,0)+OFFSET('kW Forecast'!$AI$5,COLUMN()-3,0)</f>
        <v>19919.28</v>
      </c>
      <c r="J27" s="38">
        <f ca="1">OFFSET('kW Forecast'!$P$5,COLUMN()-3,0)+OFFSET('kW Forecast'!$AI$5,COLUMN()-3,0)</f>
        <v>19029.719999999994</v>
      </c>
      <c r="K27" s="38">
        <f ca="1">OFFSET('kW Forecast'!$P$5,COLUMN()-3,0)+OFFSET('kW Forecast'!$AI$5,COLUMN()-3,0)</f>
        <v>16160.049999999996</v>
      </c>
      <c r="L27" s="38">
        <f ca="1">OFFSET('kW Forecast'!$P$5,COLUMN()-3,0)+OFFSET('kW Forecast'!$AI$5,COLUMN()-3,0)</f>
        <v>15922.559999999996</v>
      </c>
      <c r="M27" s="38">
        <f ca="1">OFFSET('kW Forecast'!$P$27,COLUMN()-COLUMN($M$25),0)+OFFSET('kW Forecast'!$AI$27,COLUMN()-COLUMN($M$25),0)</f>
        <v>15903.715577204481</v>
      </c>
      <c r="N27" s="38">
        <f ca="1">OFFSET('kW Forecast'!$P$27,COLUMN()-COLUMN($M$25),0)+OFFSET('kW Forecast'!$AI$27,COLUMN()-COLUMN($M$25),0)</f>
        <v>15913.61388586775</v>
      </c>
      <c r="O27" s="52">
        <f ca="1">OFFSET('kW Forecast'!$P$27,COLUMN()-COLUMN($M$25),0)+OFFSET('kW Forecast'!$AI$27,COLUMN()-COLUMN($M$25),0)</f>
        <v>15923.518841541862</v>
      </c>
    </row>
    <row r="28" spans="2:15" x14ac:dyDescent="0.2">
      <c r="B28" s="53" t="s">
        <v>112</v>
      </c>
      <c r="C28" s="38">
        <f ca="1">OFFSET('kW Forecast'!$V$5,COLUMN()-3,0)</f>
        <v>389.49999999999994</v>
      </c>
      <c r="D28" s="38">
        <f ca="1">OFFSET('kW Forecast'!$V$5,COLUMN()-3,0)</f>
        <v>392.34693847656257</v>
      </c>
      <c r="E28" s="38">
        <f ca="1">OFFSET('kW Forecast'!$V$5,COLUMN()-3,0)</f>
        <v>384</v>
      </c>
      <c r="F28" s="38">
        <f ca="1">OFFSET('kW Forecast'!$V$5,COLUMN()-3,0)</f>
        <v>320</v>
      </c>
      <c r="G28" s="38">
        <f ca="1">OFFSET('kW Forecast'!$V$5,COLUMN()-3,0)</f>
        <v>300</v>
      </c>
      <c r="H28" s="38">
        <f ca="1">OFFSET('kW Forecast'!$V$5,COLUMN()-3,0)</f>
        <v>299</v>
      </c>
      <c r="I28" s="38">
        <f ca="1">OFFSET('kW Forecast'!$V$5,COLUMN()-3,0)</f>
        <v>288</v>
      </c>
      <c r="J28" s="38">
        <f ca="1">OFFSET('kW Forecast'!$V$5,COLUMN()-3,0)</f>
        <v>283</v>
      </c>
      <c r="K28" s="38">
        <f ca="1">OFFSET('kW Forecast'!$V$5,COLUMN()-3,0)</f>
        <v>274</v>
      </c>
      <c r="L28" s="38">
        <f ca="1">OFFSET('kW Forecast'!$V$5,COLUMN()-3,0)</f>
        <v>264</v>
      </c>
      <c r="M28" s="38">
        <f ca="1">OFFSET('kW Forecast'!$V$27,COLUMN()-COLUMN($M$25),0)</f>
        <v>269.44172595813779</v>
      </c>
      <c r="N28" s="38">
        <f ca="1">OFFSET('kW Forecast'!$V$27,COLUMN()-COLUMN($M$25),0)</f>
        <v>263.54700592451832</v>
      </c>
      <c r="O28" s="52">
        <f ca="1">OFFSET('kW Forecast'!$V$27,COLUMN()-COLUMN($M$25),0)</f>
        <v>257.78124781819935</v>
      </c>
    </row>
    <row r="29" spans="2:15" ht="13.5" thickBot="1" x14ac:dyDescent="0.25">
      <c r="B29" s="54" t="s">
        <v>1</v>
      </c>
      <c r="C29" s="55">
        <f t="shared" ref="C29:O29" ca="1" si="4">SUM(C22:C28)</f>
        <v>1371211.4208000002</v>
      </c>
      <c r="D29" s="55">
        <f t="shared" ca="1" si="4"/>
        <v>1335780.6774384768</v>
      </c>
      <c r="E29" s="55">
        <f t="shared" ca="1" si="4"/>
        <v>1332826.6455999999</v>
      </c>
      <c r="F29" s="55">
        <f t="shared" ca="1" si="4"/>
        <v>1297048.8</v>
      </c>
      <c r="G29" s="55">
        <f t="shared" ca="1" si="4"/>
        <v>1271881.8699999999</v>
      </c>
      <c r="H29" s="55">
        <f t="shared" ca="1" si="4"/>
        <v>1252559.6299999999</v>
      </c>
      <c r="I29" s="55">
        <f t="shared" ca="1" si="4"/>
        <v>1239507.0800000003</v>
      </c>
      <c r="J29" s="55">
        <f t="shared" ca="1" si="4"/>
        <v>1159299.53</v>
      </c>
      <c r="K29" s="55">
        <f t="shared" ca="1" si="4"/>
        <v>1143699.55</v>
      </c>
      <c r="L29" s="55">
        <f t="shared" ca="1" si="4"/>
        <v>1158078.9200000002</v>
      </c>
      <c r="M29" s="55">
        <f t="shared" ca="1" si="4"/>
        <v>1176866.7020531648</v>
      </c>
      <c r="N29" s="55">
        <f t="shared" ca="1" si="4"/>
        <v>1197685.1472832866</v>
      </c>
      <c r="O29" s="56">
        <f t="shared" ca="1" si="4"/>
        <v>1217130.5243445414</v>
      </c>
    </row>
    <row r="31" spans="2:15" ht="16.5" thickBot="1" x14ac:dyDescent="0.3">
      <c r="B31" s="47" t="s">
        <v>125</v>
      </c>
      <c r="C31" s="47"/>
    </row>
    <row r="32" spans="2:15" ht="38.25" x14ac:dyDescent="0.2">
      <c r="B32" s="48" t="s">
        <v>49</v>
      </c>
      <c r="C32" s="57" t="s">
        <v>390</v>
      </c>
      <c r="D32" s="57" t="s">
        <v>126</v>
      </c>
      <c r="E32" s="58" t="s">
        <v>391</v>
      </c>
    </row>
    <row r="33" spans="2:15" x14ac:dyDescent="0.2">
      <c r="B33" s="53" t="str">
        <f>B25</f>
        <v>GS &gt; 50</v>
      </c>
      <c r="C33" s="38">
        <f ca="1">O25</f>
        <v>717437.16481771506</v>
      </c>
      <c r="D33" s="38">
        <f ca="1">'CDM Adjustment'!G22</f>
        <v>10886.630675964152</v>
      </c>
      <c r="E33" s="52">
        <f ca="1">C33-D33</f>
        <v>706550.53414175089</v>
      </c>
      <c r="H33" s="38"/>
    </row>
    <row r="34" spans="2:15" x14ac:dyDescent="0.2">
      <c r="B34" s="53" t="str">
        <f>B26</f>
        <v>Intermediate</v>
      </c>
      <c r="C34" s="38">
        <f ca="1">O26</f>
        <v>483512.05943746644</v>
      </c>
      <c r="D34" s="38">
        <f>'CDM Adjustment'!G23</f>
        <v>10267.517997536712</v>
      </c>
      <c r="E34" s="52">
        <f ca="1">C34-D34</f>
        <v>473244.54143992974</v>
      </c>
    </row>
    <row r="35" spans="2:15" x14ac:dyDescent="0.2">
      <c r="B35" s="53" t="str">
        <f>B27</f>
        <v>Street Light</v>
      </c>
      <c r="C35" s="38">
        <f ca="1">O27</f>
        <v>15923.518841541862</v>
      </c>
      <c r="D35" s="38">
        <f>'CDM Adjustment'!G24</f>
        <v>0</v>
      </c>
      <c r="E35" s="52">
        <f ca="1">C35-D35</f>
        <v>15923.518841541862</v>
      </c>
    </row>
    <row r="36" spans="2:15" x14ac:dyDescent="0.2">
      <c r="B36" s="53" t="str">
        <f>B28</f>
        <v>Sentinel Light</v>
      </c>
      <c r="C36" s="38">
        <f ca="1">O28</f>
        <v>257.78124781819935</v>
      </c>
      <c r="D36" s="38">
        <f>'CDM Adjustment'!G25</f>
        <v>0</v>
      </c>
      <c r="E36" s="52">
        <f ca="1">C36-D36</f>
        <v>257.78124781819935</v>
      </c>
    </row>
    <row r="37" spans="2:15" ht="13.5" thickBot="1" x14ac:dyDescent="0.25">
      <c r="B37" s="54" t="s">
        <v>1</v>
      </c>
      <c r="C37" s="55">
        <f ca="1">SUM(C33:C36)</f>
        <v>1217130.5243445414</v>
      </c>
      <c r="D37" s="55">
        <f ca="1">SUM(D33:D36)</f>
        <v>21154.148673500866</v>
      </c>
      <c r="E37" s="56">
        <f ca="1">SUM(E33:E36)</f>
        <v>1195976.3756710405</v>
      </c>
    </row>
    <row r="39" spans="2:15" ht="16.5" thickBot="1" x14ac:dyDescent="0.3">
      <c r="B39" s="47" t="s">
        <v>127</v>
      </c>
      <c r="C39" s="47"/>
      <c r="O39" s="108"/>
    </row>
    <row r="40" spans="2:15" x14ac:dyDescent="0.2">
      <c r="B40" s="48" t="s">
        <v>49</v>
      </c>
      <c r="C40" s="49" t="s">
        <v>195</v>
      </c>
      <c r="D40" s="49" t="s">
        <v>121</v>
      </c>
      <c r="E40" s="49" t="s">
        <v>122</v>
      </c>
      <c r="F40" s="49" t="s">
        <v>123</v>
      </c>
      <c r="G40" s="49" t="s">
        <v>124</v>
      </c>
      <c r="H40" s="49" t="s">
        <v>128</v>
      </c>
      <c r="I40" s="49" t="s">
        <v>192</v>
      </c>
      <c r="J40" s="49" t="s">
        <v>220</v>
      </c>
      <c r="K40" s="49" t="s">
        <v>221</v>
      </c>
      <c r="L40" s="49" t="s">
        <v>194</v>
      </c>
      <c r="M40" s="49" t="s">
        <v>222</v>
      </c>
      <c r="N40" s="50" t="s">
        <v>389</v>
      </c>
    </row>
    <row r="41" spans="2:15" x14ac:dyDescent="0.2">
      <c r="B41" s="51" t="str">
        <f t="shared" ref="B41:B47" si="5">B3</f>
        <v>Residential</v>
      </c>
      <c r="C41" s="38">
        <f ca="1">OFFSET('Connection Count'!$C$4,COLUMN()-COLUMN($C$41),0)+OFFSET('Connection Count'!$AE$4,COLUMN()-COLUMN($C$41),0)</f>
        <v>49729.53194173181</v>
      </c>
      <c r="D41" s="38">
        <f ca="1">OFFSET('Connection Count'!$C$4,COLUMN()-COLUMN($C$41),0)+OFFSET('Connection Count'!$AE$4,COLUMN()-COLUMN($C$41),0)</f>
        <v>49891.88940531353</v>
      </c>
      <c r="E41" s="38">
        <f ca="1">OFFSET('Connection Count'!$C$4,COLUMN()-COLUMN($C$41),0)+OFFSET('Connection Count'!$AE$4,COLUMN()-COLUMN($C$41),0)</f>
        <v>50036.931855529612</v>
      </c>
      <c r="F41" s="38">
        <f ca="1">OFFSET('Connection Count'!$C$4,COLUMN()-COLUMN($C$41),0)+OFFSET('Connection Count'!$AE$4,COLUMN()-COLUMN($C$41),0)</f>
        <v>50156.029889137775</v>
      </c>
      <c r="G41" s="38">
        <f ca="1">OFFSET('Connection Count'!$C$4,COLUMN()-COLUMN($C$41),0)+OFFSET('Connection Count'!$AE$4,COLUMN()-COLUMN($C$41),0)</f>
        <v>50331.72386390523</v>
      </c>
      <c r="H41" s="38">
        <f ca="1">OFFSET('Connection Count'!$C$4,COLUMN()-COLUMN($C$41),0)+OFFSET('Connection Count'!$AE$4,COLUMN()-COLUMN($C$41),0)</f>
        <v>50442.774631477194</v>
      </c>
      <c r="I41" s="38">
        <f ca="1">OFFSET('Connection Count'!$C$4,COLUMN()-COLUMN($C$41),0)+OFFSET('Connection Count'!$AE$4,COLUMN()-COLUMN($C$41),0)</f>
        <v>50558.450791332543</v>
      </c>
      <c r="J41" s="38">
        <f ca="1">OFFSET('Connection Count'!$C$4,COLUMN()-COLUMN($C$41),0)+OFFSET('Connection Count'!$AE$4,COLUMN()-COLUMN($C$41),0)</f>
        <v>50771.374743845539</v>
      </c>
      <c r="K41" s="38">
        <f ca="1">OFFSET('Connection Count'!$C$4,COLUMN()-COLUMN($C$41),0)+OFFSET('Connection Count'!$AE$4,COLUMN()-COLUMN($C$41),0)</f>
        <v>50870.428497251916</v>
      </c>
      <c r="L41" s="38">
        <f ca="1">OFFSET('Connection Count'!$C$4,COLUMN()-COLUMN($C$41),0)+OFFSET('Connection Count'!$AE$4,COLUMN()-COLUMN($C$41),0)</f>
        <v>50974.149823851869</v>
      </c>
      <c r="M41" s="38">
        <f ca="1">OFFSET('Connection Count'!$C$4,COLUMN()-COLUMN($C$41),0)+OFFSET('Connection Count'!$AE$4,COLUMN()-COLUMN($C$41),0)</f>
        <v>51114.375407048828</v>
      </c>
      <c r="N41" s="52">
        <f ca="1">OFFSET('Connection Count'!$C$4,COLUMN()-COLUMN($C$41),0)+OFFSET('Connection Count'!$AE$4,COLUMN()-COLUMN($C$41),0)</f>
        <v>51254.991928858537</v>
      </c>
      <c r="O41" s="106"/>
    </row>
    <row r="42" spans="2:15" x14ac:dyDescent="0.2">
      <c r="B42" s="53" t="str">
        <f t="shared" si="5"/>
        <v>GS &lt; 50</v>
      </c>
      <c r="C42" s="38">
        <f ca="1">OFFSET('Connection Count'!$G$4,COLUMN()-COLUMN($C$41),0)+OFFSET('Connection Count'!$AI$4,COLUMN()-COLUMN($C$41),0)</f>
        <v>5300.8009067111534</v>
      </c>
      <c r="D42" s="38">
        <f ca="1">OFFSET('Connection Count'!$G$4,COLUMN()-COLUMN($C$41),0)+OFFSET('Connection Count'!$AI$4,COLUMN()-COLUMN($C$41),0)</f>
        <v>5337.1984538278612</v>
      </c>
      <c r="E42" s="38">
        <f ca="1">OFFSET('Connection Count'!$G$4,COLUMN()-COLUMN($C$41),0)+OFFSET('Connection Count'!$AI$4,COLUMN()-COLUMN($C$41),0)</f>
        <v>5352.0971568599271</v>
      </c>
      <c r="F42" s="38">
        <f ca="1">OFFSET('Connection Count'!$G$4,COLUMN()-COLUMN($C$41),0)+OFFSET('Connection Count'!$AI$4,COLUMN()-COLUMN($C$41),0)</f>
        <v>5362.8433935882495</v>
      </c>
      <c r="G42" s="38">
        <f ca="1">OFFSET('Connection Count'!$G$4,COLUMN()-COLUMN($C$41),0)+OFFSET('Connection Count'!$AI$4,COLUMN()-COLUMN($C$41),0)</f>
        <v>5378.9454878890601</v>
      </c>
      <c r="H42" s="38">
        <f ca="1">OFFSET('Connection Count'!$G$4,COLUMN()-COLUMN($C$41),0)+OFFSET('Connection Count'!$AI$4,COLUMN()-COLUMN($C$41),0)</f>
        <v>5367.0108306041384</v>
      </c>
      <c r="I42" s="38">
        <f ca="1">OFFSET('Connection Count'!$G$4,COLUMN()-COLUMN($C$41),0)+OFFSET('Connection Count'!$AI$4,COLUMN()-COLUMN($C$41),0)</f>
        <v>5382.8561224358582</v>
      </c>
      <c r="J42" s="38">
        <f ca="1">OFFSET('Connection Count'!$G$4,COLUMN()-COLUMN($C$41),0)+OFFSET('Connection Count'!$AI$4,COLUMN()-COLUMN($C$41),0)</f>
        <v>5391.0646824843188</v>
      </c>
      <c r="K42" s="38">
        <f ca="1">OFFSET('Connection Count'!$G$4,COLUMN()-COLUMN($C$41),0)+OFFSET('Connection Count'!$AI$4,COLUMN()-COLUMN($C$41),0)</f>
        <v>5425.6300003293827</v>
      </c>
      <c r="L42" s="38">
        <f ca="1">OFFSET('Connection Count'!$G$4,COLUMN()-COLUMN($C$41),0)+OFFSET('Connection Count'!$AI$4,COLUMN()-COLUMN($C$41),0)</f>
        <v>5452.4210929362789</v>
      </c>
      <c r="M42" s="38">
        <f ca="1">OFFSET('Connection Count'!$G$4,COLUMN()-COLUMN($C$41),0)+OFFSET('Connection Count'!$AI$4,COLUMN()-COLUMN($C$41),0)</f>
        <v>5469.6660101829675</v>
      </c>
      <c r="N42" s="52">
        <f ca="1">OFFSET('Connection Count'!$G$4,COLUMN()-COLUMN($C$41),0)+OFFSET('Connection Count'!$AI$4,COLUMN()-COLUMN($C$41),0)</f>
        <v>5486.9916519000835</v>
      </c>
      <c r="O42" s="106"/>
    </row>
    <row r="43" spans="2:15" x14ac:dyDescent="0.2">
      <c r="B43" s="53" t="str">
        <f t="shared" si="5"/>
        <v>GS &gt; 50</v>
      </c>
      <c r="C43" s="38">
        <f ca="1">OFFSET('Connection Count'!$K$4,COLUMN()-COLUMN($C$41),0)+OFFSET('Connection Count'!$AM$4,COLUMN()-COLUMN($C$41),0)</f>
        <v>568.84042527940562</v>
      </c>
      <c r="D43" s="38">
        <f ca="1">OFFSET('Connection Count'!$K$4,COLUMN()-COLUMN($C$41),0)+OFFSET('Connection Count'!$AM$4,COLUMN()-COLUMN($C$41),0)</f>
        <v>546.01213331644749</v>
      </c>
      <c r="E43" s="38">
        <f ca="1">OFFSET('Connection Count'!$K$4,COLUMN()-COLUMN($C$41),0)+OFFSET('Connection Count'!$AM$4,COLUMN()-COLUMN($C$41),0)</f>
        <v>532.36340315515827</v>
      </c>
      <c r="F43" s="38">
        <f ca="1">OFFSET('Connection Count'!$K$4,COLUMN()-COLUMN($C$41),0)+OFFSET('Connection Count'!$AM$4,COLUMN()-COLUMN($C$41),0)</f>
        <v>528.18333333333328</v>
      </c>
      <c r="G43" s="38">
        <f ca="1">OFFSET('Connection Count'!$K$4,COLUMN()-COLUMN($C$41),0)+OFFSET('Connection Count'!$AM$4,COLUMN()-COLUMN($C$41),0)</f>
        <v>540.77491861979172</v>
      </c>
      <c r="H43" s="38">
        <f ca="1">OFFSET('Connection Count'!$K$4,COLUMN()-COLUMN($C$41),0)+OFFSET('Connection Count'!$AM$4,COLUMN()-COLUMN($C$41),0)</f>
        <v>535.76430662075688</v>
      </c>
      <c r="I43" s="38">
        <f ca="1">OFFSET('Connection Count'!$K$4,COLUMN()-COLUMN($C$41),0)+OFFSET('Connection Count'!$AM$4,COLUMN()-COLUMN($C$41),0)</f>
        <v>538.33998152017114</v>
      </c>
      <c r="J43" s="38">
        <f ca="1">OFFSET('Connection Count'!$K$4,COLUMN()-COLUMN($C$41),0)+OFFSET('Connection Count'!$AM$4,COLUMN()-COLUMN($C$41),0)</f>
        <v>525.96138264522779</v>
      </c>
      <c r="K43" s="38">
        <f ca="1">OFFSET('Connection Count'!$K$4,COLUMN()-COLUMN($C$41),0)+OFFSET('Connection Count'!$AM$4,COLUMN()-COLUMN($C$41),0)</f>
        <v>508.52197950422658</v>
      </c>
      <c r="L43" s="38">
        <f ca="1">OFFSET('Connection Count'!$K$4,COLUMN()-COLUMN($C$41),0)+OFFSET('Connection Count'!$AM$4,COLUMN()-COLUMN($C$41),0)</f>
        <v>479.7892509715586</v>
      </c>
      <c r="M43" s="38">
        <f ca="1">OFFSET('Connection Count'!$K$4,COLUMN()-COLUMN($C$41),0)+OFFSET('Connection Count'!$AM$4,COLUMN()-COLUMN($C$41),0)</f>
        <v>471.8148751761247</v>
      </c>
      <c r="N43" s="52">
        <f ca="1">OFFSET('Connection Count'!$K$4,COLUMN()-COLUMN($C$41),0)+OFFSET('Connection Count'!$AM$4,COLUMN()-COLUMN($C$41),0)</f>
        <v>464.00699342778131</v>
      </c>
      <c r="O43" s="106"/>
    </row>
    <row r="44" spans="2:15" x14ac:dyDescent="0.2">
      <c r="B44" s="53" t="str">
        <f t="shared" si="5"/>
        <v>Intermediate</v>
      </c>
      <c r="C44" s="38">
        <f ca="1">OFFSET('Connection Count'!$O$4,COLUMN()-COLUMN($C$41),0)</f>
        <v>20.770908779568142</v>
      </c>
      <c r="D44" s="38">
        <f ca="1">OFFSET('Connection Count'!$O$4,COLUMN()-COLUMN($C$41),0)</f>
        <v>21.241999323997234</v>
      </c>
      <c r="E44" s="38">
        <f ca="1">OFFSET('Connection Count'!$O$4,COLUMN()-COLUMN($C$41),0)</f>
        <v>21.275330190029425</v>
      </c>
      <c r="F44" s="38">
        <f ca="1">OFFSET('Connection Count'!$O$4,COLUMN()-COLUMN($C$41),0)</f>
        <v>21</v>
      </c>
      <c r="G44" s="38">
        <f ca="1">OFFSET('Connection Count'!$O$4,COLUMN()-COLUMN($C$41),0)</f>
        <v>15.416666666666666</v>
      </c>
      <c r="H44" s="38">
        <f ca="1">OFFSET('Connection Count'!$O$4,COLUMN()-COLUMN($C$41),0)</f>
        <v>15.333333333333334</v>
      </c>
      <c r="I44" s="38">
        <f ca="1">OFFSET('Connection Count'!$O$4,COLUMN()-COLUMN($C$41),0)</f>
        <v>15</v>
      </c>
      <c r="J44" s="38">
        <f ca="1">OFFSET('Connection Count'!$O$4,COLUMN()-COLUMN($C$41),0)</f>
        <v>15.083333333333334</v>
      </c>
      <c r="K44" s="38">
        <f ca="1">OFFSET('Connection Count'!$O$4,COLUMN()-COLUMN($C$41),0)</f>
        <v>15</v>
      </c>
      <c r="L44" s="38">
        <f ca="1">OFFSET('Connection Count'!$O$4,COLUMN()-COLUMN($C$41),0)</f>
        <v>15</v>
      </c>
      <c r="M44" s="38">
        <f ca="1">OFFSET('Connection Count'!$O$4,COLUMN()-COLUMN($C$41),0)</f>
        <v>15</v>
      </c>
      <c r="N44" s="52">
        <f ca="1">OFFSET('Connection Count'!$O$4,COLUMN()-COLUMN($C$41),0)</f>
        <v>15</v>
      </c>
    </row>
    <row r="45" spans="2:15" x14ac:dyDescent="0.2">
      <c r="B45" s="53" t="str">
        <f t="shared" si="5"/>
        <v>Street Light</v>
      </c>
      <c r="C45" s="38">
        <f ca="1">OFFSET('Connection Count'!$S$4,COLUMN()-COLUMN($C$41),0)+OFFSET('Connection Count'!$AQ$4,COLUMN()-COLUMN($C$41),0)</f>
        <v>13662.429212782117</v>
      </c>
      <c r="D45" s="38">
        <f ca="1">OFFSET('Connection Count'!$S$4,COLUMN()-COLUMN($C$41),0)+OFFSET('Connection Count'!$AQ$4,COLUMN()-COLUMN($C$41),0)</f>
        <v>13713.282375458175</v>
      </c>
      <c r="E45" s="38">
        <f ca="1">OFFSET('Connection Count'!$S$4,COLUMN()-COLUMN($C$41),0)+OFFSET('Connection Count'!$AQ$4,COLUMN()-COLUMN($C$41),0)</f>
        <v>13766.285464822451</v>
      </c>
      <c r="F45" s="38">
        <f ca="1">OFFSET('Connection Count'!$S$4,COLUMN()-COLUMN($C$41),0)+OFFSET('Connection Count'!$AQ$4,COLUMN()-COLUMN($C$41),0)</f>
        <v>13732.166666666666</v>
      </c>
      <c r="G45" s="38">
        <f ca="1">OFFSET('Connection Count'!$S$4,COLUMN()-COLUMN($C$41),0)+OFFSET('Connection Count'!$AQ$4,COLUMN()-COLUMN($C$41),0)</f>
        <v>13742.25</v>
      </c>
      <c r="H45" s="38">
        <f ca="1">OFFSET('Connection Count'!$S$4,COLUMN()-COLUMN($C$41),0)+OFFSET('Connection Count'!$AQ$4,COLUMN()-COLUMN($C$41),0)</f>
        <v>13705.166666666666</v>
      </c>
      <c r="I45" s="38">
        <f ca="1">OFFSET('Connection Count'!$S$4,COLUMN()-COLUMN($C$41),0)+OFFSET('Connection Count'!$AQ$4,COLUMN()-COLUMN($C$41),0)</f>
        <v>13609.333333333334</v>
      </c>
      <c r="J45" s="38">
        <f ca="1">OFFSET('Connection Count'!$S$4,COLUMN()-COLUMN($C$41),0)+OFFSET('Connection Count'!$AQ$4,COLUMN()-COLUMN($C$41),0)</f>
        <v>13638</v>
      </c>
      <c r="K45" s="38">
        <f ca="1">OFFSET('Connection Count'!$S$4,COLUMN()-COLUMN($C$41),0)+OFFSET('Connection Count'!$AQ$4,COLUMN()-COLUMN($C$41),0)</f>
        <v>13638</v>
      </c>
      <c r="L45" s="38">
        <f ca="1">OFFSET('Connection Count'!$S$4,COLUMN()-COLUMN($C$41),0)+OFFSET('Connection Count'!$AQ$4,COLUMN()-COLUMN($C$41),0)</f>
        <v>13638</v>
      </c>
      <c r="M45" s="38">
        <f ca="1">OFFSET('Connection Count'!$S$4,COLUMN()-COLUMN($C$41),0)+OFFSET('Connection Count'!$AQ$4,COLUMN()-COLUMN($C$41),0)</f>
        <v>13646.8709107993</v>
      </c>
      <c r="N45" s="52">
        <f ca="1">OFFSET('Connection Count'!$S$4,COLUMN()-COLUMN($C$41),0)+OFFSET('Connection Count'!$AQ$4,COLUMN()-COLUMN($C$41),0)</f>
        <v>13655.747778680994</v>
      </c>
      <c r="O45" s="107"/>
    </row>
    <row r="46" spans="2:15" x14ac:dyDescent="0.2">
      <c r="B46" s="53" t="str">
        <f t="shared" si="5"/>
        <v>Sentinel Light</v>
      </c>
      <c r="C46" s="38">
        <f ca="1">OFFSET('Connection Count'!$W$4,COLUMN()-COLUMN($C$41),0)</f>
        <v>171.20413377549903</v>
      </c>
      <c r="D46" s="38">
        <f ca="1">OFFSET('Connection Count'!$W$4,COLUMN()-COLUMN($C$41),0)</f>
        <v>171.15282168115178</v>
      </c>
      <c r="E46" s="38">
        <f ca="1">OFFSET('Connection Count'!$W$4,COLUMN()-COLUMN($C$41),0)</f>
        <v>159.82935063913479</v>
      </c>
      <c r="F46" s="38">
        <f ca="1">OFFSET('Connection Count'!$W$4,COLUMN()-COLUMN($C$41),0)</f>
        <v>139.58333333333334</v>
      </c>
      <c r="G46" s="38">
        <f ca="1">OFFSET('Connection Count'!$W$4,COLUMN()-COLUMN($C$41),0)</f>
        <v>131</v>
      </c>
      <c r="H46" s="38">
        <f ca="1">OFFSET('Connection Count'!$W$4,COLUMN()-COLUMN($C$41),0)</f>
        <v>128.91666666666666</v>
      </c>
      <c r="I46" s="38">
        <f ca="1">OFFSET('Connection Count'!$W$4,COLUMN()-COLUMN($C$41),0)</f>
        <v>126.08333333333333</v>
      </c>
      <c r="J46" s="38">
        <f ca="1">OFFSET('Connection Count'!$W$4,COLUMN()-COLUMN($C$41),0)</f>
        <v>123</v>
      </c>
      <c r="K46" s="38">
        <f ca="1">OFFSET('Connection Count'!$W$4,COLUMN()-COLUMN($C$41),0)</f>
        <v>119.33333333333333</v>
      </c>
      <c r="L46" s="38">
        <f ca="1">OFFSET('Connection Count'!$W$4,COLUMN()-COLUMN($C$41),0)</f>
        <v>118</v>
      </c>
      <c r="M46" s="38">
        <f ca="1">OFFSET('Connection Count'!$W$4,COLUMN()-COLUMN($C$41),0)</f>
        <v>115.41845120129921</v>
      </c>
      <c r="N46" s="52">
        <f ca="1">OFFSET('Connection Count'!$W$4,COLUMN()-COLUMN($C$41),0)</f>
        <v>112.89338031954819</v>
      </c>
      <c r="O46" s="106"/>
    </row>
    <row r="47" spans="2:15" x14ac:dyDescent="0.2">
      <c r="B47" s="53" t="str">
        <f t="shared" si="5"/>
        <v>USL</v>
      </c>
      <c r="C47" s="38">
        <f ca="1">OFFSET('Connection Count'!$AA$4,COLUMN()-COLUMN($C$41),0)+OFFSET('Connection Count'!$AU$4,COLUMN()-COLUMN($C$41),0)</f>
        <v>497.23450215657562</v>
      </c>
      <c r="D47" s="38">
        <f ca="1">OFFSET('Connection Count'!$AA$4,COLUMN()-COLUMN($C$41),0)+OFFSET('Connection Count'!$AU$4,COLUMN()-COLUMN($C$41),0)</f>
        <v>488.00732663598046</v>
      </c>
      <c r="E47" s="38">
        <f ca="1">OFFSET('Connection Count'!$AA$4,COLUMN()-COLUMN($C$41),0)+OFFSET('Connection Count'!$AU$4,COLUMN()-COLUMN($C$41),0)</f>
        <v>475.26979316736555</v>
      </c>
      <c r="F47" s="38">
        <f ca="1">OFFSET('Connection Count'!$AA$4,COLUMN()-COLUMN($C$41),0)+OFFSET('Connection Count'!$AU$4,COLUMN()-COLUMN($C$41),0)</f>
        <v>465.16666666666669</v>
      </c>
      <c r="G47" s="38">
        <f ca="1">OFFSET('Connection Count'!$AA$4,COLUMN()-COLUMN($C$41),0)+OFFSET('Connection Count'!$AU$4,COLUMN()-COLUMN($C$41),0)</f>
        <v>455.5</v>
      </c>
      <c r="H47" s="38">
        <f ca="1">OFFSET('Connection Count'!$AA$4,COLUMN()-COLUMN($C$41),0)+OFFSET('Connection Count'!$AU$4,COLUMN()-COLUMN($C$41),0)</f>
        <v>450.33333333333331</v>
      </c>
      <c r="I47" s="38">
        <f ca="1">OFFSET('Connection Count'!$AA$4,COLUMN()-COLUMN($C$41),0)+OFFSET('Connection Count'!$AU$4,COLUMN()-COLUMN($C$41),0)</f>
        <v>447.41666666666669</v>
      </c>
      <c r="J47" s="38">
        <f ca="1">OFFSET('Connection Count'!$AA$4,COLUMN()-COLUMN($C$41),0)+OFFSET('Connection Count'!$AU$4,COLUMN()-COLUMN($C$41),0)</f>
        <v>443.83333333333331</v>
      </c>
      <c r="K47" s="38">
        <f ca="1">OFFSET('Connection Count'!$AA$4,COLUMN()-COLUMN($C$41),0)+OFFSET('Connection Count'!$AU$4,COLUMN()-COLUMN($C$41),0)</f>
        <v>440.66666666666669</v>
      </c>
      <c r="L47" s="38">
        <f ca="1">OFFSET('Connection Count'!$AA$4,COLUMN()-COLUMN($C$41),0)+OFFSET('Connection Count'!$AU$4,COLUMN()-COLUMN($C$41),0)</f>
        <v>438</v>
      </c>
      <c r="M47" s="38">
        <f ca="1">OFFSET('Connection Count'!$AA$4,COLUMN()-COLUMN($C$41),0)+OFFSET('Connection Count'!$AU$4,COLUMN()-COLUMN($C$41),0)</f>
        <v>435.08382517222469</v>
      </c>
      <c r="N47" s="52">
        <f ca="1">OFFSET('Connection Count'!$AA$4,COLUMN()-COLUMN($C$41),0)+OFFSET('Connection Count'!$AU$4,COLUMN()-COLUMN($C$41),0)</f>
        <v>432.19758066744561</v>
      </c>
      <c r="O47" s="106"/>
    </row>
    <row r="48" spans="2:15" ht="13.5" thickBot="1" x14ac:dyDescent="0.25">
      <c r="B48" s="54" t="s">
        <v>1</v>
      </c>
      <c r="C48" s="55">
        <f t="shared" ref="C48:L48" ca="1" si="6">SUM(C41:C47)</f>
        <v>69950.812031216119</v>
      </c>
      <c r="D48" s="55">
        <f t="shared" ca="1" si="6"/>
        <v>70168.784515557156</v>
      </c>
      <c r="E48" s="55">
        <f t="shared" ca="1" si="6"/>
        <v>70344.052354363666</v>
      </c>
      <c r="F48" s="55">
        <f t="shared" ca="1" si="6"/>
        <v>70404.97328272603</v>
      </c>
      <c r="G48" s="55">
        <f t="shared" ca="1" si="6"/>
        <v>70595.610937080754</v>
      </c>
      <c r="H48" s="55">
        <f t="shared" ca="1" si="6"/>
        <v>70645.299768702098</v>
      </c>
      <c r="I48" s="55">
        <f t="shared" ca="1" si="6"/>
        <v>70677.480228621906</v>
      </c>
      <c r="J48" s="55">
        <f t="shared" ca="1" si="6"/>
        <v>70908.317475641743</v>
      </c>
      <c r="K48" s="55">
        <f t="shared" ca="1" si="6"/>
        <v>71017.580477085517</v>
      </c>
      <c r="L48" s="55">
        <f t="shared" ca="1" si="6"/>
        <v>71115.360167759703</v>
      </c>
      <c r="M48" s="55">
        <f ca="1">SUM(M41:M47)</f>
        <v>71268.229479580754</v>
      </c>
      <c r="N48" s="56">
        <f ca="1">SUM(N41:N47)</f>
        <v>71421.829313854396</v>
      </c>
    </row>
    <row r="51" spans="2:5" ht="16.5" thickBot="1" x14ac:dyDescent="0.3">
      <c r="B51" s="47" t="s">
        <v>246</v>
      </c>
      <c r="C51" s="47"/>
    </row>
    <row r="52" spans="2:5" ht="25.5" x14ac:dyDescent="0.2">
      <c r="B52" s="189">
        <v>2024</v>
      </c>
      <c r="C52" s="57" t="s">
        <v>45</v>
      </c>
      <c r="D52" s="57" t="s">
        <v>49</v>
      </c>
      <c r="E52" s="58" t="s">
        <v>127</v>
      </c>
    </row>
    <row r="53" spans="2:5" x14ac:dyDescent="0.2">
      <c r="B53" s="51" t="s">
        <v>3</v>
      </c>
      <c r="C53" s="38">
        <f t="shared" ref="C53:C59" ca="1" si="7">E14</f>
        <v>379789069.62252063</v>
      </c>
      <c r="D53" s="38"/>
      <c r="E53" s="52">
        <f t="shared" ref="E53:E59" ca="1" si="8">N41</f>
        <v>51254.991928858537</v>
      </c>
    </row>
    <row r="54" spans="2:5" x14ac:dyDescent="0.2">
      <c r="B54" s="53" t="s">
        <v>90</v>
      </c>
      <c r="C54" s="38">
        <f t="shared" ca="1" si="7"/>
        <v>168043431.48516461</v>
      </c>
      <c r="D54" s="38"/>
      <c r="E54" s="52">
        <f t="shared" ca="1" si="8"/>
        <v>5486.9916519000835</v>
      </c>
    </row>
    <row r="55" spans="2:5" x14ac:dyDescent="0.2">
      <c r="B55" s="53" t="s">
        <v>92</v>
      </c>
      <c r="C55" s="38">
        <f t="shared" ca="1" si="7"/>
        <v>284545342.54069358</v>
      </c>
      <c r="D55" s="38">
        <f ca="1">E33</f>
        <v>706550.53414175089</v>
      </c>
      <c r="E55" s="52">
        <f t="shared" ca="1" si="8"/>
        <v>464.00699342778131</v>
      </c>
    </row>
    <row r="56" spans="2:5" x14ac:dyDescent="0.2">
      <c r="B56" s="53" t="s">
        <v>5</v>
      </c>
      <c r="C56" s="38">
        <f t="shared" ca="1" si="7"/>
        <v>147571558.34195039</v>
      </c>
      <c r="D56" s="38">
        <f ca="1">E34</f>
        <v>473244.54143992974</v>
      </c>
      <c r="E56" s="52">
        <f t="shared" ca="1" si="8"/>
        <v>15</v>
      </c>
    </row>
    <row r="57" spans="2:5" x14ac:dyDescent="0.2">
      <c r="B57" s="53" t="s">
        <v>108</v>
      </c>
      <c r="C57" s="38">
        <f t="shared" ca="1" si="7"/>
        <v>5592859.997578091</v>
      </c>
      <c r="D57" s="38">
        <f ca="1">E35</f>
        <v>15923.518841541862</v>
      </c>
      <c r="E57" s="52">
        <f t="shared" ca="1" si="8"/>
        <v>13655.747778680994</v>
      </c>
    </row>
    <row r="58" spans="2:5" x14ac:dyDescent="0.2">
      <c r="B58" s="53" t="s">
        <v>112</v>
      </c>
      <c r="C58" s="38">
        <f t="shared" ca="1" si="7"/>
        <v>96034.923052483486</v>
      </c>
      <c r="D58" s="38">
        <f ca="1">E36</f>
        <v>257.78124781819935</v>
      </c>
      <c r="E58" s="52">
        <f t="shared" ca="1" si="8"/>
        <v>112.89338031954819</v>
      </c>
    </row>
    <row r="59" spans="2:5" x14ac:dyDescent="0.2">
      <c r="B59" s="53" t="s">
        <v>46</v>
      </c>
      <c r="C59" s="38">
        <f t="shared" ca="1" si="7"/>
        <v>2088273.9206902049</v>
      </c>
      <c r="D59" s="38"/>
      <c r="E59" s="52">
        <f t="shared" ca="1" si="8"/>
        <v>432.19758066744561</v>
      </c>
    </row>
    <row r="60" spans="2:5" ht="13.5" thickBot="1" x14ac:dyDescent="0.25">
      <c r="B60" s="54" t="s">
        <v>1</v>
      </c>
      <c r="C60" s="190">
        <f ca="1">SUM(C53:C59)</f>
        <v>987726570.83165002</v>
      </c>
      <c r="D60" s="190">
        <f ca="1">SUM(D53:D59)</f>
        <v>1195976.3756710405</v>
      </c>
      <c r="E60" s="191">
        <f ca="1">SUM(E53:E59)</f>
        <v>71421.829313854396</v>
      </c>
    </row>
  </sheetData>
  <phoneticPr fontId="29" type="noConversion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921F-3F13-4CDE-B477-4E0D25B45CC4}">
  <sheetPr codeName="Sheet18">
    <tabColor theme="7" tint="0.59999389629810485"/>
  </sheetPr>
  <dimension ref="A1:AF171"/>
  <sheetViews>
    <sheetView workbookViewId="0">
      <selection activeCell="E6" sqref="E6"/>
    </sheetView>
  </sheetViews>
  <sheetFormatPr defaultRowHeight="15" x14ac:dyDescent="0.25"/>
  <cols>
    <col min="1" max="1" width="11.7109375" customWidth="1"/>
    <col min="4" max="4" width="17.7109375" customWidth="1"/>
    <col min="5" max="5" width="11.42578125" bestFit="1" customWidth="1"/>
    <col min="6" max="6" width="11.28515625" bestFit="1" customWidth="1"/>
    <col min="9" max="9" width="11.42578125" bestFit="1" customWidth="1"/>
    <col min="10" max="14" width="11.42578125" customWidth="1"/>
    <col min="17" max="25" width="12.5703125" customWidth="1"/>
    <col min="27" max="27" width="9.5703125" bestFit="1" customWidth="1"/>
    <col min="28" max="28" width="14" bestFit="1" customWidth="1"/>
    <col min="29" max="29" width="17.140625" customWidth="1"/>
    <col min="30" max="30" width="13.28515625" bestFit="1" customWidth="1"/>
    <col min="31" max="31" width="11.42578125" customWidth="1"/>
  </cols>
  <sheetData>
    <row r="1" spans="1:32" x14ac:dyDescent="0.25">
      <c r="A1" t="s">
        <v>0</v>
      </c>
      <c r="B1" t="s">
        <v>28</v>
      </c>
      <c r="C1" t="s">
        <v>29</v>
      </c>
      <c r="D1" s="6" t="str">
        <f>'Monthly Data'!E1</f>
        <v>TB_ReskWh_NoCDM</v>
      </c>
      <c r="E1" s="6" t="str">
        <f>'Monthly Data'!BA1</f>
        <v>TB_HDD14</v>
      </c>
      <c r="F1" s="6" t="str">
        <f>'Monthly Data'!AZ1</f>
        <v>TB_CDD16</v>
      </c>
      <c r="G1" t="str">
        <f>'Monthly Data'!BA1</f>
        <v>TB_HDD14</v>
      </c>
      <c r="H1" t="str">
        <f>'Monthly Data'!AZ1</f>
        <v>TB_CDD16</v>
      </c>
      <c r="I1" t="str">
        <f>'Monthly Data'!DJ1</f>
        <v>Month Days</v>
      </c>
      <c r="J1" t="str">
        <f>'Monthly Data'!DI1</f>
        <v>Shoulder</v>
      </c>
      <c r="K1" t="str">
        <f>'Monthly Data'!HB1</f>
        <v>Trend17</v>
      </c>
      <c r="L1" t="str">
        <f>'Monthly Data'!DV1</f>
        <v>TB_COVIDHDD14</v>
      </c>
      <c r="M1" t="str">
        <f>'Monthly Data'!DU1</f>
        <v>TB_COVIDCDD16</v>
      </c>
      <c r="N1" t="str">
        <f>'Monthly Data'!DV1</f>
        <v>TB_COVIDHDD14</v>
      </c>
      <c r="O1" t="str">
        <f>'Monthly Data'!DU1</f>
        <v>TB_COVIDCDD16</v>
      </c>
      <c r="Q1" t="s">
        <v>50</v>
      </c>
      <c r="R1" t="str">
        <f>G1</f>
        <v>TB_HDD14</v>
      </c>
      <c r="S1" t="str">
        <f>H1</f>
        <v>TB_CDD16</v>
      </c>
      <c r="T1" t="str">
        <f>I1</f>
        <v>Month Days</v>
      </c>
      <c r="U1" t="str">
        <f>J1</f>
        <v>Shoulder</v>
      </c>
      <c r="V1" t="str">
        <f>K1</f>
        <v>Trend17</v>
      </c>
      <c r="W1" t="str">
        <f>N1</f>
        <v>TB_COVIDHDD14</v>
      </c>
      <c r="X1" t="str">
        <f>O1</f>
        <v>TB_COVIDCDD16</v>
      </c>
      <c r="Y1" t="s">
        <v>51</v>
      </c>
    </row>
    <row r="2" spans="1:32" x14ac:dyDescent="0.25">
      <c r="A2" s="208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Data'!E2</f>
        <v>35689845.146455593</v>
      </c>
      <c r="E2" s="6">
        <f>'Monthly Data'!BA2</f>
        <v>804.4</v>
      </c>
      <c r="F2" s="6">
        <f>'Monthly Data'!AZ2</f>
        <v>0</v>
      </c>
      <c r="G2" s="242">
        <f ca="1">'Weather Thunder Bay'!BP38</f>
        <v>837.61799999999982</v>
      </c>
      <c r="H2" s="242">
        <f ca="1">'Weather Thunder Bay'!BC38</f>
        <v>0</v>
      </c>
      <c r="I2">
        <f>'Monthly Data'!DJ2</f>
        <v>31</v>
      </c>
      <c r="J2">
        <f>'Monthly Data'!DI2</f>
        <v>0</v>
      </c>
      <c r="K2">
        <f>'Monthly Data'!HB2</f>
        <v>0</v>
      </c>
      <c r="L2">
        <f>'Monthly Data'!DV2</f>
        <v>0</v>
      </c>
      <c r="M2">
        <f>'Monthly Data'!DU2</f>
        <v>0</v>
      </c>
      <c r="N2">
        <f>'Monthly Data'!DV2</f>
        <v>0</v>
      </c>
      <c r="O2">
        <f>'Monthly Data'!DU2</f>
        <v>0</v>
      </c>
      <c r="Q2" s="6"/>
      <c r="R2" s="6">
        <f ca="1">(G2-E2)*$AC$9</f>
        <v>475369.85108514002</v>
      </c>
      <c r="S2" s="6">
        <f ca="1">(H2-F2)*$AC$10</f>
        <v>0</v>
      </c>
      <c r="T2" s="6"/>
      <c r="U2" s="6"/>
      <c r="V2" s="6"/>
      <c r="W2" s="6">
        <f>(N2-L2)*$AC$14</f>
        <v>0</v>
      </c>
      <c r="X2" s="6">
        <f>(O2-M2)*$AC$15</f>
        <v>0</v>
      </c>
      <c r="Y2" s="6">
        <f ca="1">SUM(D2,R2:X2)</f>
        <v>36165214.997540735</v>
      </c>
    </row>
    <row r="3" spans="1:32" x14ac:dyDescent="0.25">
      <c r="A3" s="208">
        <v>41306</v>
      </c>
      <c r="B3">
        <f t="shared" si="0"/>
        <v>2</v>
      </c>
      <c r="C3">
        <f t="shared" si="1"/>
        <v>2013</v>
      </c>
      <c r="D3" s="6">
        <f>'Monthly Data'!E3</f>
        <v>31052127.796455856</v>
      </c>
      <c r="E3" s="6">
        <f>'Monthly Data'!BA3</f>
        <v>754.6</v>
      </c>
      <c r="F3" s="6">
        <f>'Monthly Data'!AZ3</f>
        <v>0</v>
      </c>
      <c r="G3" s="242">
        <f ca="1">'Weather Thunder Bay'!BP39</f>
        <v>788.83799999999997</v>
      </c>
      <c r="H3" s="242">
        <f ca="1">'Weather Thunder Bay'!BC39</f>
        <v>0</v>
      </c>
      <c r="I3">
        <f>'Monthly Data'!DJ3</f>
        <v>28</v>
      </c>
      <c r="J3">
        <f>'Monthly Data'!DI3</f>
        <v>0</v>
      </c>
      <c r="K3">
        <f>'Monthly Data'!HB3</f>
        <v>0</v>
      </c>
      <c r="L3">
        <f>'Monthly Data'!DV3</f>
        <v>0</v>
      </c>
      <c r="M3">
        <f>'Monthly Data'!DU3</f>
        <v>0</v>
      </c>
      <c r="N3">
        <f>'Monthly Data'!DV3</f>
        <v>0</v>
      </c>
      <c r="O3">
        <f>'Monthly Data'!DU3</f>
        <v>0</v>
      </c>
      <c r="Q3" s="6"/>
      <c r="R3" s="6">
        <f t="shared" ref="R3:R66" ca="1" si="2">(G3-E3)*$AC$9</f>
        <v>489966.67353401985</v>
      </c>
      <c r="S3" s="6">
        <f t="shared" ref="S3:S66" ca="1" si="3">(H3-F3)*$AC$10</f>
        <v>0</v>
      </c>
      <c r="T3" s="6"/>
      <c r="U3" s="6"/>
      <c r="V3" s="6"/>
      <c r="W3" s="6">
        <f t="shared" ref="W3:W66" si="4">(N3-L3)*$AC$14</f>
        <v>0</v>
      </c>
      <c r="X3" s="6">
        <f t="shared" ref="X3:X66" si="5">(O3-M3)*$AC$15</f>
        <v>0</v>
      </c>
      <c r="Y3" s="6">
        <f t="shared" ref="Y3:Y66" ca="1" si="6">SUM(D3,R3:X3)</f>
        <v>31542094.469989877</v>
      </c>
      <c r="AB3" t="s">
        <v>404</v>
      </c>
    </row>
    <row r="4" spans="1:32" x14ac:dyDescent="0.25">
      <c r="A4" s="208">
        <v>41334</v>
      </c>
      <c r="B4">
        <f t="shared" si="0"/>
        <v>3</v>
      </c>
      <c r="C4">
        <f t="shared" si="1"/>
        <v>2013</v>
      </c>
      <c r="D4" s="6">
        <f>'Monthly Data'!E4</f>
        <v>30945132.106455661</v>
      </c>
      <c r="E4" s="6">
        <f>'Monthly Data'!BA4</f>
        <v>643.29999999999995</v>
      </c>
      <c r="F4" s="6">
        <f>'Monthly Data'!AZ4</f>
        <v>0</v>
      </c>
      <c r="G4" s="242">
        <f ca="1">'Weather Thunder Bay'!BP40</f>
        <v>598.91799999999989</v>
      </c>
      <c r="H4" s="242">
        <f ca="1">'Weather Thunder Bay'!BC40</f>
        <v>0</v>
      </c>
      <c r="I4">
        <f>'Monthly Data'!DJ4</f>
        <v>31</v>
      </c>
      <c r="J4">
        <f>'Monthly Data'!DI4</f>
        <v>1</v>
      </c>
      <c r="K4">
        <f>'Monthly Data'!HB4</f>
        <v>0</v>
      </c>
      <c r="L4">
        <f>'Monthly Data'!DV4</f>
        <v>0</v>
      </c>
      <c r="M4">
        <f>'Monthly Data'!DU4</f>
        <v>0</v>
      </c>
      <c r="N4">
        <f>'Monthly Data'!DV4</f>
        <v>0</v>
      </c>
      <c r="O4">
        <f>'Monthly Data'!DU4</f>
        <v>0</v>
      </c>
      <c r="Q4" s="6"/>
      <c r="R4" s="6">
        <f t="shared" ca="1" si="2"/>
        <v>-635133.50384914235</v>
      </c>
      <c r="S4" s="6">
        <f t="shared" ca="1" si="3"/>
        <v>0</v>
      </c>
      <c r="T4" s="6"/>
      <c r="U4" s="6"/>
      <c r="V4" s="6"/>
      <c r="W4" s="6">
        <f t="shared" si="4"/>
        <v>0</v>
      </c>
      <c r="X4" s="6">
        <f t="shared" si="5"/>
        <v>0</v>
      </c>
      <c r="Y4" s="6">
        <f t="shared" ca="1" si="6"/>
        <v>30309998.60260652</v>
      </c>
      <c r="AB4" t="s">
        <v>344</v>
      </c>
    </row>
    <row r="5" spans="1:32" x14ac:dyDescent="0.25">
      <c r="A5" s="208">
        <v>41365</v>
      </c>
      <c r="B5">
        <f t="shared" si="0"/>
        <v>4</v>
      </c>
      <c r="C5">
        <f t="shared" si="1"/>
        <v>2013</v>
      </c>
      <c r="D5" s="6">
        <f>'Monthly Data'!E5</f>
        <v>26962832.126455847</v>
      </c>
      <c r="E5" s="6">
        <f>'Monthly Data'!BA5</f>
        <v>421.78</v>
      </c>
      <c r="F5" s="6">
        <f>'Monthly Data'!AZ5</f>
        <v>0</v>
      </c>
      <c r="G5" s="242">
        <f ca="1">'Weather Thunder Bay'!BP41</f>
        <v>375.56100000000004</v>
      </c>
      <c r="H5" s="242">
        <f ca="1">'Weather Thunder Bay'!BC41</f>
        <v>0</v>
      </c>
      <c r="I5">
        <f>'Monthly Data'!DJ5</f>
        <v>30</v>
      </c>
      <c r="J5">
        <f>'Monthly Data'!DI5</f>
        <v>1</v>
      </c>
      <c r="K5">
        <f>'Monthly Data'!HB5</f>
        <v>0</v>
      </c>
      <c r="L5">
        <f>'Monthly Data'!DV5</f>
        <v>0</v>
      </c>
      <c r="M5">
        <f>'Monthly Data'!DU5</f>
        <v>0</v>
      </c>
      <c r="N5">
        <f>'Monthly Data'!DV5</f>
        <v>0</v>
      </c>
      <c r="O5">
        <f>'Monthly Data'!DU5</f>
        <v>0</v>
      </c>
      <c r="Q5" s="6"/>
      <c r="R5" s="6">
        <f t="shared" ca="1" si="2"/>
        <v>-661422.09486736578</v>
      </c>
      <c r="S5" s="6">
        <f t="shared" ca="1" si="3"/>
        <v>0</v>
      </c>
      <c r="T5" s="6"/>
      <c r="U5" s="6"/>
      <c r="V5" s="6"/>
      <c r="W5" s="6">
        <f t="shared" si="4"/>
        <v>0</v>
      </c>
      <c r="X5" s="6">
        <f t="shared" si="5"/>
        <v>0</v>
      </c>
      <c r="Y5" s="6">
        <f t="shared" ca="1" si="6"/>
        <v>26301410.03158848</v>
      </c>
      <c r="AB5" t="s">
        <v>413</v>
      </c>
    </row>
    <row r="6" spans="1:32" x14ac:dyDescent="0.25">
      <c r="A6" s="208">
        <v>41395</v>
      </c>
      <c r="B6">
        <f t="shared" si="0"/>
        <v>5</v>
      </c>
      <c r="C6">
        <f t="shared" si="1"/>
        <v>2013</v>
      </c>
      <c r="D6" s="6">
        <f>'Monthly Data'!E6</f>
        <v>25149158.314805839</v>
      </c>
      <c r="E6" s="6">
        <f>'Monthly Data'!BA6</f>
        <v>206.1</v>
      </c>
      <c r="F6" s="6">
        <f>'Monthly Data'!AZ6</f>
        <v>0.8</v>
      </c>
      <c r="G6" s="242">
        <f ca="1">'Weather Thunder Bay'!BP42</f>
        <v>165.202</v>
      </c>
      <c r="H6" s="242">
        <f ca="1">'Weather Thunder Bay'!BC42</f>
        <v>2.7889999999999997</v>
      </c>
      <c r="I6">
        <f>'Monthly Data'!DJ6</f>
        <v>31</v>
      </c>
      <c r="J6">
        <f>'Monthly Data'!DI6</f>
        <v>1</v>
      </c>
      <c r="K6">
        <f>'Monthly Data'!HB6</f>
        <v>0</v>
      </c>
      <c r="L6">
        <f>'Monthly Data'!DV6</f>
        <v>0</v>
      </c>
      <c r="M6">
        <f>'Monthly Data'!DU6</f>
        <v>0</v>
      </c>
      <c r="N6">
        <f>'Monthly Data'!DV6</f>
        <v>0</v>
      </c>
      <c r="O6">
        <f>'Monthly Data'!DU6</f>
        <v>0</v>
      </c>
      <c r="Q6" s="6"/>
      <c r="R6" s="6">
        <f t="shared" ca="1" si="2"/>
        <v>-585275.33775905066</v>
      </c>
      <c r="S6" s="6">
        <f t="shared" ca="1" si="3"/>
        <v>50956.811056870545</v>
      </c>
      <c r="T6" s="6"/>
      <c r="U6" s="6"/>
      <c r="V6" s="6"/>
      <c r="W6" s="6">
        <f t="shared" si="4"/>
        <v>0</v>
      </c>
      <c r="X6" s="6">
        <f t="shared" si="5"/>
        <v>0</v>
      </c>
      <c r="Y6" s="6">
        <f t="shared" ca="1" si="6"/>
        <v>24614839.788103659</v>
      </c>
    </row>
    <row r="7" spans="1:32" x14ac:dyDescent="0.25">
      <c r="A7" s="208">
        <v>41426</v>
      </c>
      <c r="B7">
        <f t="shared" si="0"/>
        <v>6</v>
      </c>
      <c r="C7">
        <f t="shared" si="1"/>
        <v>2013</v>
      </c>
      <c r="D7" s="6">
        <f>'Monthly Data'!E7</f>
        <v>23450319.231905892</v>
      </c>
      <c r="E7" s="6">
        <f>'Monthly Data'!BA7</f>
        <v>48.2</v>
      </c>
      <c r="F7" s="6">
        <f>'Monthly Data'!AZ7</f>
        <v>20.9</v>
      </c>
      <c r="G7" s="242">
        <f ca="1">'Weather Thunder Bay'!BP43</f>
        <v>32.520000000000003</v>
      </c>
      <c r="H7" s="242">
        <f ca="1">'Weather Thunder Bay'!BC43</f>
        <v>24.911999999999999</v>
      </c>
      <c r="I7">
        <f>'Monthly Data'!DJ7</f>
        <v>30</v>
      </c>
      <c r="J7">
        <f>'Monthly Data'!DI7</f>
        <v>0</v>
      </c>
      <c r="K7">
        <f>'Monthly Data'!HB7</f>
        <v>0</v>
      </c>
      <c r="L7">
        <f>'Monthly Data'!DV7</f>
        <v>0</v>
      </c>
      <c r="M7">
        <f>'Monthly Data'!DU7</f>
        <v>0</v>
      </c>
      <c r="N7">
        <f>'Monthly Data'!DV7</f>
        <v>0</v>
      </c>
      <c r="O7">
        <f>'Monthly Data'!DU7</f>
        <v>0</v>
      </c>
      <c r="Q7" s="6"/>
      <c r="R7" s="6">
        <f t="shared" ca="1" si="2"/>
        <v>-224390.36862589649</v>
      </c>
      <c r="S7" s="6">
        <f t="shared" ca="1" si="3"/>
        <v>102784.67871300387</v>
      </c>
      <c r="T7" s="6"/>
      <c r="U7" s="6"/>
      <c r="V7" s="6"/>
      <c r="W7" s="6">
        <f t="shared" si="4"/>
        <v>0</v>
      </c>
      <c r="X7" s="6">
        <f t="shared" si="5"/>
        <v>0</v>
      </c>
      <c r="Y7" s="6">
        <f t="shared" ca="1" si="6"/>
        <v>23328713.541993</v>
      </c>
      <c r="AC7" t="s">
        <v>53</v>
      </c>
      <c r="AD7" t="s">
        <v>54</v>
      </c>
      <c r="AE7" t="s">
        <v>55</v>
      </c>
      <c r="AF7" t="s">
        <v>56</v>
      </c>
    </row>
    <row r="8" spans="1:32" x14ac:dyDescent="0.25">
      <c r="A8" s="208">
        <v>41456</v>
      </c>
      <c r="B8">
        <f t="shared" si="0"/>
        <v>7</v>
      </c>
      <c r="C8">
        <f t="shared" si="1"/>
        <v>2013</v>
      </c>
      <c r="D8" s="6">
        <f>'Monthly Data'!E8</f>
        <v>24735877.700845346</v>
      </c>
      <c r="E8" s="6">
        <f>'Monthly Data'!BA8</f>
        <v>8.5</v>
      </c>
      <c r="F8" s="6">
        <f>'Monthly Data'!AZ8</f>
        <v>58.3</v>
      </c>
      <c r="G8" s="242">
        <f ca="1">'Weather Thunder Bay'!BP44</f>
        <v>2.27</v>
      </c>
      <c r="H8" s="242">
        <f ca="1">'Weather Thunder Bay'!BC44</f>
        <v>79.77000000000001</v>
      </c>
      <c r="I8">
        <f>'Monthly Data'!DJ8</f>
        <v>31</v>
      </c>
      <c r="J8">
        <f>'Monthly Data'!DI8</f>
        <v>0</v>
      </c>
      <c r="K8">
        <f>'Monthly Data'!HB8</f>
        <v>0</v>
      </c>
      <c r="L8">
        <f>'Monthly Data'!DV8</f>
        <v>0</v>
      </c>
      <c r="M8">
        <f>'Monthly Data'!DU8</f>
        <v>0</v>
      </c>
      <c r="N8">
        <f>'Monthly Data'!DV8</f>
        <v>0</v>
      </c>
      <c r="O8">
        <f>'Monthly Data'!DU8</f>
        <v>0</v>
      </c>
      <c r="Q8" s="6"/>
      <c r="R8" s="6">
        <f t="shared" ca="1" si="2"/>
        <v>-89155.101820110664</v>
      </c>
      <c r="S8" s="6">
        <f t="shared" ca="1" si="3"/>
        <v>550046.62312268047</v>
      </c>
      <c r="T8" s="6"/>
      <c r="U8" s="6"/>
      <c r="V8" s="6"/>
      <c r="W8" s="6">
        <f t="shared" si="4"/>
        <v>0</v>
      </c>
      <c r="X8" s="6">
        <f t="shared" si="5"/>
        <v>0</v>
      </c>
      <c r="Y8" s="6">
        <f t="shared" ca="1" si="6"/>
        <v>25196769.222147916</v>
      </c>
      <c r="AB8" t="s">
        <v>50</v>
      </c>
      <c r="AC8" s="6">
        <v>-10906973.1106552</v>
      </c>
      <c r="AD8" s="6">
        <v>2470088.1887083598</v>
      </c>
      <c r="AE8" s="104">
        <v>-4.4156209322868696</v>
      </c>
      <c r="AF8" s="104">
        <v>2.3331717359564299E-5</v>
      </c>
    </row>
    <row r="9" spans="1:32" x14ac:dyDescent="0.25">
      <c r="A9" s="208">
        <v>41487</v>
      </c>
      <c r="B9">
        <f t="shared" si="0"/>
        <v>8</v>
      </c>
      <c r="C9">
        <f t="shared" si="1"/>
        <v>2013</v>
      </c>
      <c r="D9" s="6">
        <f>'Monthly Data'!E9</f>
        <v>25109638.237445828</v>
      </c>
      <c r="E9" s="6">
        <f>'Monthly Data'!BA9</f>
        <v>2.1</v>
      </c>
      <c r="F9" s="6">
        <f>'Monthly Data'!AZ9</f>
        <v>74.8</v>
      </c>
      <c r="G9" s="242">
        <f ca="1">'Weather Thunder Bay'!BP45</f>
        <v>5.9399999999999995</v>
      </c>
      <c r="H9" s="242">
        <f ca="1">'Weather Thunder Bay'!BC45</f>
        <v>61.306000000000004</v>
      </c>
      <c r="I9">
        <f>'Monthly Data'!DJ9</f>
        <v>31</v>
      </c>
      <c r="J9">
        <f>'Monthly Data'!DI9</f>
        <v>0</v>
      </c>
      <c r="K9">
        <f>'Monthly Data'!HB9</f>
        <v>0</v>
      </c>
      <c r="L9">
        <f>'Monthly Data'!DV9</f>
        <v>0</v>
      </c>
      <c r="M9">
        <f>'Monthly Data'!DU9</f>
        <v>0</v>
      </c>
      <c r="N9">
        <f>'Monthly Data'!DV9</f>
        <v>0</v>
      </c>
      <c r="O9">
        <f>'Monthly Data'!DU9</f>
        <v>0</v>
      </c>
      <c r="Q9" s="6"/>
      <c r="R9" s="6">
        <f t="shared" ca="1" si="2"/>
        <v>54952.743336954234</v>
      </c>
      <c r="S9" s="6">
        <f t="shared" ca="1" si="3"/>
        <v>-345706.9926603373</v>
      </c>
      <c r="T9" s="6"/>
      <c r="U9" s="6"/>
      <c r="V9" s="6"/>
      <c r="W9" s="6">
        <f t="shared" si="4"/>
        <v>0</v>
      </c>
      <c r="X9" s="6">
        <f t="shared" si="5"/>
        <v>0</v>
      </c>
      <c r="Y9" s="6">
        <f t="shared" ca="1" si="6"/>
        <v>24818883.988122445</v>
      </c>
      <c r="AB9" t="s">
        <v>345</v>
      </c>
      <c r="AC9" s="6">
        <v>14310.610243998501</v>
      </c>
      <c r="AD9" s="6">
        <v>311.81938240099902</v>
      </c>
      <c r="AE9" s="104">
        <v>45.893908626869901</v>
      </c>
      <c r="AF9" s="104">
        <v>1.8493627354458201E-74</v>
      </c>
    </row>
    <row r="10" spans="1:32" x14ac:dyDescent="0.25">
      <c r="A10" s="208">
        <v>41518</v>
      </c>
      <c r="B10">
        <f t="shared" si="0"/>
        <v>9</v>
      </c>
      <c r="C10">
        <f t="shared" si="1"/>
        <v>2013</v>
      </c>
      <c r="D10" s="6">
        <f>'Monthly Data'!E10</f>
        <v>24471325.835455954</v>
      </c>
      <c r="E10" s="6">
        <f>'Monthly Data'!BA10</f>
        <v>75.2</v>
      </c>
      <c r="F10" s="6">
        <f>'Monthly Data'!AZ10</f>
        <v>1.5</v>
      </c>
      <c r="G10" s="242">
        <f ca="1">'Weather Thunder Bay'!BP46</f>
        <v>65.792000000000002</v>
      </c>
      <c r="H10" s="242">
        <f ca="1">'Weather Thunder Bay'!BC46</f>
        <v>13.288</v>
      </c>
      <c r="I10">
        <f>'Monthly Data'!DJ10</f>
        <v>30</v>
      </c>
      <c r="J10">
        <f>'Monthly Data'!DI10</f>
        <v>0</v>
      </c>
      <c r="K10">
        <f>'Monthly Data'!HB10</f>
        <v>0</v>
      </c>
      <c r="L10">
        <f>'Monthly Data'!DV10</f>
        <v>0</v>
      </c>
      <c r="M10">
        <f>'Monthly Data'!DU10</f>
        <v>0</v>
      </c>
      <c r="N10">
        <f>'Monthly Data'!DV10</f>
        <v>0</v>
      </c>
      <c r="O10">
        <f>'Monthly Data'!DU10</f>
        <v>0</v>
      </c>
      <c r="Q10" s="6"/>
      <c r="R10" s="6">
        <f t="shared" ca="1" si="2"/>
        <v>-134634.22117553791</v>
      </c>
      <c r="S10" s="6">
        <f t="shared" ca="1" si="3"/>
        <v>302000.44682674215</v>
      </c>
      <c r="T10" s="6"/>
      <c r="U10" s="6"/>
      <c r="V10" s="6"/>
      <c r="W10" s="6">
        <f t="shared" si="4"/>
        <v>0</v>
      </c>
      <c r="X10" s="6">
        <f t="shared" si="5"/>
        <v>0</v>
      </c>
      <c r="Y10" s="6">
        <f t="shared" ca="1" si="6"/>
        <v>24638692.061107159</v>
      </c>
      <c r="AB10" t="s">
        <v>346</v>
      </c>
      <c r="AC10" s="6">
        <v>25619.311743021899</v>
      </c>
      <c r="AD10" s="6">
        <v>4288.6895333105604</v>
      </c>
      <c r="AE10" s="104">
        <v>5.9736923235022799</v>
      </c>
      <c r="AF10" s="104">
        <v>2.7984556952095201E-8</v>
      </c>
    </row>
    <row r="11" spans="1:32" x14ac:dyDescent="0.25">
      <c r="A11" s="208">
        <v>41548</v>
      </c>
      <c r="B11">
        <f t="shared" si="0"/>
        <v>10</v>
      </c>
      <c r="C11">
        <f t="shared" si="1"/>
        <v>2013</v>
      </c>
      <c r="D11" s="6">
        <f>'Monthly Data'!E11</f>
        <v>27110771.749455821</v>
      </c>
      <c r="E11" s="6">
        <f>'Monthly Data'!BA11</f>
        <v>263.93</v>
      </c>
      <c r="F11" s="6">
        <f>'Monthly Data'!AZ11</f>
        <v>1.6</v>
      </c>
      <c r="G11" s="242">
        <f ca="1">'Weather Thunder Bay'!BP47</f>
        <v>253.88899999999998</v>
      </c>
      <c r="H11" s="242">
        <f ca="1">'Weather Thunder Bay'!BC47</f>
        <v>0.25</v>
      </c>
      <c r="I11">
        <f>'Monthly Data'!DJ11</f>
        <v>31</v>
      </c>
      <c r="J11">
        <f>'Monthly Data'!DI11</f>
        <v>1</v>
      </c>
      <c r="K11">
        <f>'Monthly Data'!HB11</f>
        <v>0</v>
      </c>
      <c r="L11">
        <f>'Monthly Data'!DV11</f>
        <v>0</v>
      </c>
      <c r="M11">
        <f>'Monthly Data'!DU11</f>
        <v>0</v>
      </c>
      <c r="N11">
        <f>'Monthly Data'!DV11</f>
        <v>0</v>
      </c>
      <c r="O11">
        <f>'Monthly Data'!DU11</f>
        <v>0</v>
      </c>
      <c r="Q11" s="6"/>
      <c r="R11" s="6">
        <f t="shared" ca="1" si="2"/>
        <v>-143692.8374599893</v>
      </c>
      <c r="S11" s="6">
        <f t="shared" ca="1" si="3"/>
        <v>-34586.070853079567</v>
      </c>
      <c r="T11" s="6"/>
      <c r="U11" s="6"/>
      <c r="V11" s="6"/>
      <c r="W11" s="6">
        <f t="shared" si="4"/>
        <v>0</v>
      </c>
      <c r="X11" s="6">
        <f t="shared" si="5"/>
        <v>0</v>
      </c>
      <c r="Y11" s="6">
        <f t="shared" ca="1" si="6"/>
        <v>26932492.841142751</v>
      </c>
      <c r="AB11" t="s">
        <v>57</v>
      </c>
      <c r="AC11" s="6">
        <v>1109505.8276054601</v>
      </c>
      <c r="AD11" s="6">
        <v>82163.608241719703</v>
      </c>
      <c r="AE11" s="104">
        <v>13.5036161549938</v>
      </c>
      <c r="AF11" s="104">
        <v>3.0064176370029899E-25</v>
      </c>
    </row>
    <row r="12" spans="1:32" x14ac:dyDescent="0.25">
      <c r="A12" s="208">
        <v>41579</v>
      </c>
      <c r="B12">
        <f t="shared" si="0"/>
        <v>11</v>
      </c>
      <c r="C12">
        <f t="shared" si="1"/>
        <v>2013</v>
      </c>
      <c r="D12" s="6">
        <f>'Monthly Data'!E12</f>
        <v>31297710.257456016</v>
      </c>
      <c r="E12" s="6">
        <f>'Monthly Data'!BA12</f>
        <v>500.6</v>
      </c>
      <c r="F12" s="6">
        <f>'Monthly Data'!AZ12</f>
        <v>0</v>
      </c>
      <c r="G12" s="242">
        <f ca="1">'Weather Thunder Bay'!BP48</f>
        <v>481.9380000000001</v>
      </c>
      <c r="H12" s="242">
        <f ca="1">'Weather Thunder Bay'!BC48</f>
        <v>0</v>
      </c>
      <c r="I12">
        <f>'Monthly Data'!DJ12</f>
        <v>30</v>
      </c>
      <c r="J12">
        <f>'Monthly Data'!DI12</f>
        <v>1</v>
      </c>
      <c r="K12">
        <f>'Monthly Data'!HB12</f>
        <v>0</v>
      </c>
      <c r="L12">
        <f>'Monthly Data'!DV12</f>
        <v>0</v>
      </c>
      <c r="M12">
        <f>'Monthly Data'!DU12</f>
        <v>0</v>
      </c>
      <c r="N12">
        <f>'Monthly Data'!DV12</f>
        <v>0</v>
      </c>
      <c r="O12">
        <f>'Monthly Data'!DU12</f>
        <v>0</v>
      </c>
      <c r="Q12" s="6"/>
      <c r="R12" s="6">
        <f t="shared" ca="1" si="2"/>
        <v>-267064.60837349889</v>
      </c>
      <c r="S12" s="6">
        <f t="shared" ca="1" si="3"/>
        <v>0</v>
      </c>
      <c r="T12" s="6"/>
      <c r="U12" s="6"/>
      <c r="V12" s="6"/>
      <c r="W12" s="6">
        <f t="shared" si="4"/>
        <v>0</v>
      </c>
      <c r="X12" s="6">
        <f t="shared" si="5"/>
        <v>0</v>
      </c>
      <c r="Y12" s="6">
        <f t="shared" ca="1" si="6"/>
        <v>31030645.649082515</v>
      </c>
      <c r="AB12" t="s">
        <v>42</v>
      </c>
      <c r="AC12" s="6">
        <v>-1216430.47522382</v>
      </c>
      <c r="AD12" s="6">
        <v>166800.60702251099</v>
      </c>
      <c r="AE12" s="104">
        <v>-7.2927221125739301</v>
      </c>
      <c r="AF12" s="104">
        <v>4.6216818802539E-11</v>
      </c>
    </row>
    <row r="13" spans="1:32" x14ac:dyDescent="0.25">
      <c r="A13" s="208">
        <v>41609</v>
      </c>
      <c r="B13">
        <f t="shared" si="0"/>
        <v>12</v>
      </c>
      <c r="C13">
        <f t="shared" si="1"/>
        <v>2013</v>
      </c>
      <c r="D13" s="6">
        <f>'Monthly Data'!E13</f>
        <v>37011327.809555583</v>
      </c>
      <c r="E13" s="6">
        <f>'Monthly Data'!BA13</f>
        <v>988.9</v>
      </c>
      <c r="F13" s="6">
        <f>'Monthly Data'!AZ13</f>
        <v>0</v>
      </c>
      <c r="G13" s="242">
        <f ca="1">'Weather Thunder Bay'!BP49</f>
        <v>721.0150000000001</v>
      </c>
      <c r="H13" s="242">
        <f ca="1">'Weather Thunder Bay'!BC49</f>
        <v>0</v>
      </c>
      <c r="I13">
        <f>'Monthly Data'!DJ13</f>
        <v>31</v>
      </c>
      <c r="J13">
        <f>'Monthly Data'!DI13</f>
        <v>0</v>
      </c>
      <c r="K13">
        <f>'Monthly Data'!HB13</f>
        <v>0</v>
      </c>
      <c r="L13">
        <f>'Monthly Data'!DV13</f>
        <v>0</v>
      </c>
      <c r="M13">
        <f>'Monthly Data'!DU13</f>
        <v>0</v>
      </c>
      <c r="N13">
        <f>'Monthly Data'!DV13</f>
        <v>0</v>
      </c>
      <c r="O13">
        <f>'Monthly Data'!DU13</f>
        <v>0</v>
      </c>
      <c r="Q13" s="6"/>
      <c r="R13" s="6">
        <f t="shared" ca="1" si="2"/>
        <v>-3833597.8252135366</v>
      </c>
      <c r="S13" s="6">
        <f t="shared" ca="1" si="3"/>
        <v>0</v>
      </c>
      <c r="T13" s="6"/>
      <c r="U13" s="6"/>
      <c r="V13" s="6"/>
      <c r="W13" s="6">
        <f t="shared" si="4"/>
        <v>0</v>
      </c>
      <c r="X13" s="6">
        <f t="shared" si="5"/>
        <v>0</v>
      </c>
      <c r="Y13" s="6">
        <f t="shared" ca="1" si="6"/>
        <v>33177729.984342046</v>
      </c>
      <c r="AB13" t="s">
        <v>407</v>
      </c>
      <c r="AC13" s="6">
        <v>20950.354609571499</v>
      </c>
      <c r="AD13" s="6">
        <v>4237.52745745024</v>
      </c>
      <c r="AE13" s="104">
        <v>4.9440044506938801</v>
      </c>
      <c r="AF13" s="104">
        <v>2.7081117857783202E-6</v>
      </c>
    </row>
    <row r="14" spans="1:32" x14ac:dyDescent="0.25">
      <c r="A14" s="208">
        <v>41640</v>
      </c>
      <c r="B14">
        <f t="shared" si="0"/>
        <v>1</v>
      </c>
      <c r="C14">
        <f t="shared" si="1"/>
        <v>2014</v>
      </c>
      <c r="D14" s="6">
        <f>'Monthly Data'!E14</f>
        <v>39189589.660393476</v>
      </c>
      <c r="E14" s="6">
        <f>'Monthly Data'!BA14</f>
        <v>995.6</v>
      </c>
      <c r="F14" s="6">
        <f>'Monthly Data'!AZ14</f>
        <v>0</v>
      </c>
      <c r="G14" s="7">
        <f ca="1">G2</f>
        <v>837.61799999999982</v>
      </c>
      <c r="H14" s="7">
        <f ca="1">H2</f>
        <v>0</v>
      </c>
      <c r="I14">
        <f>'Monthly Data'!DJ14</f>
        <v>31</v>
      </c>
      <c r="J14">
        <f>'Monthly Data'!DI14</f>
        <v>0</v>
      </c>
      <c r="K14">
        <f>'Monthly Data'!HB14</f>
        <v>0</v>
      </c>
      <c r="L14">
        <f>'Monthly Data'!DV14</f>
        <v>0</v>
      </c>
      <c r="M14">
        <f>'Monthly Data'!DU14</f>
        <v>0</v>
      </c>
      <c r="N14">
        <f>'Monthly Data'!DV14</f>
        <v>0</v>
      </c>
      <c r="O14">
        <f>'Monthly Data'!DU14</f>
        <v>0</v>
      </c>
      <c r="Q14" s="6"/>
      <c r="R14" s="6">
        <f t="shared" ca="1" si="2"/>
        <v>-2260818.8275673739</v>
      </c>
      <c r="S14" s="6">
        <f t="shared" ca="1" si="3"/>
        <v>0</v>
      </c>
      <c r="T14" s="6"/>
      <c r="U14" s="6"/>
      <c r="V14" s="6"/>
      <c r="W14" s="6">
        <f t="shared" si="4"/>
        <v>0</v>
      </c>
      <c r="X14" s="6">
        <f t="shared" si="5"/>
        <v>0</v>
      </c>
      <c r="Y14" s="6">
        <f t="shared" ca="1" si="6"/>
        <v>36928770.8328261</v>
      </c>
      <c r="AB14" t="s">
        <v>353</v>
      </c>
      <c r="AC14" s="6">
        <v>1167.7931007703201</v>
      </c>
      <c r="AD14" s="6">
        <v>563.58497887626402</v>
      </c>
      <c r="AE14" s="104">
        <v>2.0720798895293302</v>
      </c>
      <c r="AF14" s="104">
        <v>4.0553979536961798E-2</v>
      </c>
    </row>
    <row r="15" spans="1:32" x14ac:dyDescent="0.25">
      <c r="A15" s="208">
        <v>41671</v>
      </c>
      <c r="B15">
        <f t="shared" si="0"/>
        <v>2</v>
      </c>
      <c r="C15">
        <f t="shared" si="1"/>
        <v>2014</v>
      </c>
      <c r="D15" s="6">
        <f>'Monthly Data'!E15</f>
        <v>33260942.973283816</v>
      </c>
      <c r="E15" s="6">
        <f>'Monthly Data'!BA15</f>
        <v>866.4</v>
      </c>
      <c r="F15" s="6">
        <f>'Monthly Data'!AZ15</f>
        <v>0</v>
      </c>
      <c r="G15" s="7">
        <f t="shared" ref="G15:H30" ca="1" si="7">G3</f>
        <v>788.83799999999997</v>
      </c>
      <c r="H15" s="7">
        <f t="shared" ca="1" si="7"/>
        <v>0</v>
      </c>
      <c r="I15">
        <f>'Monthly Data'!DJ15</f>
        <v>28</v>
      </c>
      <c r="J15">
        <f>'Monthly Data'!DI15</f>
        <v>0</v>
      </c>
      <c r="K15">
        <f>'Monthly Data'!HB15</f>
        <v>0</v>
      </c>
      <c r="L15">
        <f>'Monthly Data'!DV15</f>
        <v>0</v>
      </c>
      <c r="M15">
        <f>'Monthly Data'!DU15</f>
        <v>0</v>
      </c>
      <c r="N15">
        <f>'Monthly Data'!DV15</f>
        <v>0</v>
      </c>
      <c r="O15">
        <f>'Monthly Data'!DU15</f>
        <v>0</v>
      </c>
      <c r="Q15" s="6"/>
      <c r="R15" s="6">
        <f t="shared" ca="1" si="2"/>
        <v>-1109959.5517450119</v>
      </c>
      <c r="S15" s="6">
        <f t="shared" ca="1" si="3"/>
        <v>0</v>
      </c>
      <c r="T15" s="6"/>
      <c r="U15" s="6"/>
      <c r="V15" s="6"/>
      <c r="W15" s="6">
        <f t="shared" si="4"/>
        <v>0</v>
      </c>
      <c r="X15" s="6">
        <f t="shared" si="5"/>
        <v>0</v>
      </c>
      <c r="Y15" s="6">
        <f t="shared" ca="1" si="6"/>
        <v>32150983.421538804</v>
      </c>
      <c r="AB15" t="s">
        <v>352</v>
      </c>
      <c r="AC15" s="6">
        <v>21058.9052501839</v>
      </c>
      <c r="AD15" s="6">
        <v>5327.0359412282896</v>
      </c>
      <c r="AE15" s="104">
        <v>3.9532125336717998</v>
      </c>
      <c r="AF15" s="104">
        <v>1.3540694552797701E-4</v>
      </c>
    </row>
    <row r="16" spans="1:32" x14ac:dyDescent="0.25">
      <c r="A16" s="208">
        <v>41699</v>
      </c>
      <c r="B16">
        <f t="shared" si="0"/>
        <v>3</v>
      </c>
      <c r="C16">
        <f t="shared" si="1"/>
        <v>2014</v>
      </c>
      <c r="D16" s="6">
        <f>'Monthly Data'!E16</f>
        <v>32512530.244174119</v>
      </c>
      <c r="E16" s="6">
        <f>'Monthly Data'!BA16</f>
        <v>759.5</v>
      </c>
      <c r="F16" s="6">
        <f>'Monthly Data'!AZ16</f>
        <v>0</v>
      </c>
      <c r="G16" s="7">
        <f t="shared" ca="1" si="7"/>
        <v>598.91799999999989</v>
      </c>
      <c r="H16" s="7">
        <f t="shared" ca="1" si="7"/>
        <v>0</v>
      </c>
      <c r="I16">
        <f>'Monthly Data'!DJ16</f>
        <v>31</v>
      </c>
      <c r="J16">
        <f>'Monthly Data'!DI16</f>
        <v>1</v>
      </c>
      <c r="K16">
        <f>'Monthly Data'!HB16</f>
        <v>0</v>
      </c>
      <c r="L16">
        <f>'Monthly Data'!DV16</f>
        <v>0</v>
      </c>
      <c r="M16">
        <f>'Monthly Data'!DU16</f>
        <v>0</v>
      </c>
      <c r="N16">
        <f>'Monthly Data'!DV16</f>
        <v>0</v>
      </c>
      <c r="O16">
        <f>'Monthly Data'!DU16</f>
        <v>0</v>
      </c>
      <c r="Q16" s="6"/>
      <c r="R16" s="6">
        <f t="shared" ca="1" si="2"/>
        <v>-2298026.4142017686</v>
      </c>
      <c r="S16" s="6">
        <f t="shared" ca="1" si="3"/>
        <v>0</v>
      </c>
      <c r="T16" s="6"/>
      <c r="U16" s="6"/>
      <c r="V16" s="6"/>
      <c r="W16" s="6">
        <f t="shared" si="4"/>
        <v>0</v>
      </c>
      <c r="X16" s="6">
        <f t="shared" si="5"/>
        <v>0</v>
      </c>
      <c r="Y16" s="6">
        <f t="shared" ca="1" si="6"/>
        <v>30214503.829972349</v>
      </c>
    </row>
    <row r="17" spans="1:31" x14ac:dyDescent="0.25">
      <c r="A17" s="208">
        <v>41730</v>
      </c>
      <c r="B17">
        <f t="shared" si="0"/>
        <v>4</v>
      </c>
      <c r="C17">
        <f t="shared" si="1"/>
        <v>2014</v>
      </c>
      <c r="D17" s="6">
        <f>'Monthly Data'!E17</f>
        <v>27471876.573284268</v>
      </c>
      <c r="E17" s="6">
        <f>'Monthly Data'!BA17</f>
        <v>402.9</v>
      </c>
      <c r="F17" s="6">
        <f>'Monthly Data'!AZ17</f>
        <v>0</v>
      </c>
      <c r="G17" s="7">
        <f t="shared" ca="1" si="7"/>
        <v>375.56100000000004</v>
      </c>
      <c r="H17" s="7">
        <f t="shared" ca="1" si="7"/>
        <v>0</v>
      </c>
      <c r="I17">
        <f>'Monthly Data'!DJ17</f>
        <v>30</v>
      </c>
      <c r="J17">
        <f>'Monthly Data'!DI17</f>
        <v>1</v>
      </c>
      <c r="K17">
        <f>'Monthly Data'!HB17</f>
        <v>0</v>
      </c>
      <c r="L17">
        <f>'Monthly Data'!DV17</f>
        <v>0</v>
      </c>
      <c r="M17">
        <f>'Monthly Data'!DU17</f>
        <v>0</v>
      </c>
      <c r="N17">
        <f>'Monthly Data'!DV17</f>
        <v>0</v>
      </c>
      <c r="O17">
        <f>'Monthly Data'!DU17</f>
        <v>0</v>
      </c>
      <c r="Q17" s="6"/>
      <c r="R17" s="6">
        <f t="shared" ca="1" si="2"/>
        <v>-391237.77346067416</v>
      </c>
      <c r="S17" s="6">
        <f t="shared" ca="1" si="3"/>
        <v>0</v>
      </c>
      <c r="T17" s="6"/>
      <c r="U17" s="6"/>
      <c r="V17" s="6"/>
      <c r="W17" s="6">
        <f t="shared" si="4"/>
        <v>0</v>
      </c>
      <c r="X17" s="6">
        <f t="shared" si="5"/>
        <v>0</v>
      </c>
      <c r="Y17" s="6">
        <f t="shared" ca="1" si="6"/>
        <v>27080638.799823593</v>
      </c>
      <c r="AB17" t="s">
        <v>145</v>
      </c>
    </row>
    <row r="18" spans="1:31" x14ac:dyDescent="0.25">
      <c r="A18" s="208">
        <v>41760</v>
      </c>
      <c r="B18">
        <f t="shared" si="0"/>
        <v>5</v>
      </c>
      <c r="C18">
        <f t="shared" si="1"/>
        <v>2014</v>
      </c>
      <c r="D18" s="6">
        <f>'Monthly Data'!E18</f>
        <v>24996353.421283912</v>
      </c>
      <c r="E18" s="6">
        <f>'Monthly Data'!BA18</f>
        <v>153</v>
      </c>
      <c r="F18" s="6">
        <f>'Monthly Data'!AZ18</f>
        <v>5.2</v>
      </c>
      <c r="G18" s="7">
        <f t="shared" ca="1" si="7"/>
        <v>165.202</v>
      </c>
      <c r="H18" s="7">
        <f t="shared" ca="1" si="7"/>
        <v>2.7889999999999997</v>
      </c>
      <c r="I18">
        <f>'Monthly Data'!DJ18</f>
        <v>31</v>
      </c>
      <c r="J18">
        <f>'Monthly Data'!DI18</f>
        <v>1</v>
      </c>
      <c r="K18">
        <f>'Monthly Data'!HB18</f>
        <v>0</v>
      </c>
      <c r="L18">
        <f>'Monthly Data'!DV18</f>
        <v>0</v>
      </c>
      <c r="M18">
        <f>'Monthly Data'!DU18</f>
        <v>0</v>
      </c>
      <c r="N18">
        <f>'Monthly Data'!DV18</f>
        <v>0</v>
      </c>
      <c r="O18">
        <f>'Monthly Data'!DU18</f>
        <v>0</v>
      </c>
      <c r="Q18" s="6"/>
      <c r="R18" s="6">
        <f t="shared" ca="1" si="2"/>
        <v>174618.06619726968</v>
      </c>
      <c r="S18" s="6">
        <f t="shared" ca="1" si="3"/>
        <v>-61768.160612425811</v>
      </c>
      <c r="T18" s="6"/>
      <c r="U18" s="6"/>
      <c r="V18" s="6"/>
      <c r="W18" s="6">
        <f t="shared" si="4"/>
        <v>0</v>
      </c>
      <c r="X18" s="6">
        <f t="shared" si="5"/>
        <v>0</v>
      </c>
      <c r="Y18" s="6">
        <f t="shared" ca="1" si="6"/>
        <v>25109203.326868754</v>
      </c>
      <c r="AB18" t="s">
        <v>58</v>
      </c>
      <c r="AC18" s="6">
        <v>28558110.749000799</v>
      </c>
      <c r="AD18" t="s">
        <v>59</v>
      </c>
      <c r="AE18" s="204">
        <v>4169296.2602071799</v>
      </c>
    </row>
    <row r="19" spans="1:31" x14ac:dyDescent="0.25">
      <c r="A19" s="208">
        <v>41791</v>
      </c>
      <c r="B19">
        <f t="shared" si="0"/>
        <v>6</v>
      </c>
      <c r="C19">
        <f t="shared" si="1"/>
        <v>2014</v>
      </c>
      <c r="D19" s="6">
        <f>'Monthly Data'!E19</f>
        <v>22922312.02928406</v>
      </c>
      <c r="E19" s="6">
        <f>'Monthly Data'!BA19</f>
        <v>40.9</v>
      </c>
      <c r="F19" s="6">
        <f>'Monthly Data'!AZ19</f>
        <v>16.600000000000001</v>
      </c>
      <c r="G19" s="7">
        <f t="shared" ca="1" si="7"/>
        <v>32.520000000000003</v>
      </c>
      <c r="H19" s="7">
        <f t="shared" ca="1" si="7"/>
        <v>24.911999999999999</v>
      </c>
      <c r="I19">
        <f>'Monthly Data'!DJ19</f>
        <v>30</v>
      </c>
      <c r="J19">
        <f>'Monthly Data'!DI19</f>
        <v>0</v>
      </c>
      <c r="K19">
        <f>'Monthly Data'!HB19</f>
        <v>0</v>
      </c>
      <c r="L19">
        <f>'Monthly Data'!DV19</f>
        <v>0</v>
      </c>
      <c r="M19">
        <f>'Monthly Data'!DU19</f>
        <v>0</v>
      </c>
      <c r="N19">
        <f>'Monthly Data'!DV19</f>
        <v>0</v>
      </c>
      <c r="O19">
        <f>'Monthly Data'!DU19</f>
        <v>0</v>
      </c>
      <c r="Q19" s="6"/>
      <c r="R19" s="6">
        <f t="shared" ca="1" si="2"/>
        <v>-119922.91384470736</v>
      </c>
      <c r="S19" s="6">
        <f t="shared" ca="1" si="3"/>
        <v>212947.71920799796</v>
      </c>
      <c r="T19" s="6"/>
      <c r="U19" s="6"/>
      <c r="V19" s="6"/>
      <c r="W19" s="6">
        <f t="shared" si="4"/>
        <v>0</v>
      </c>
      <c r="X19" s="6">
        <f t="shared" si="5"/>
        <v>0</v>
      </c>
      <c r="Y19" s="6">
        <f t="shared" ca="1" si="6"/>
        <v>23015336.83464735</v>
      </c>
      <c r="AB19" t="s">
        <v>60</v>
      </c>
      <c r="AC19" s="204">
        <v>58679715399376</v>
      </c>
      <c r="AD19" t="s">
        <v>61</v>
      </c>
      <c r="AE19" s="204">
        <v>723827.34844130604</v>
      </c>
    </row>
    <row r="20" spans="1:31" x14ac:dyDescent="0.25">
      <c r="A20" s="208">
        <v>41821</v>
      </c>
      <c r="B20">
        <f t="shared" si="0"/>
        <v>7</v>
      </c>
      <c r="C20">
        <f t="shared" si="1"/>
        <v>2014</v>
      </c>
      <c r="D20" s="6">
        <f>'Monthly Data'!E20</f>
        <v>23771550.725313846</v>
      </c>
      <c r="E20" s="6">
        <f>'Monthly Data'!BA20</f>
        <v>1.7</v>
      </c>
      <c r="F20" s="6">
        <f>'Monthly Data'!AZ20</f>
        <v>35.5</v>
      </c>
      <c r="G20" s="7">
        <f t="shared" ca="1" si="7"/>
        <v>2.27</v>
      </c>
      <c r="H20" s="7">
        <f t="shared" ca="1" si="7"/>
        <v>79.77000000000001</v>
      </c>
      <c r="I20">
        <f>'Monthly Data'!DJ20</f>
        <v>31</v>
      </c>
      <c r="J20">
        <f>'Monthly Data'!DI20</f>
        <v>0</v>
      </c>
      <c r="K20">
        <f>'Monthly Data'!HB20</f>
        <v>0</v>
      </c>
      <c r="L20">
        <f>'Monthly Data'!DV20</f>
        <v>0</v>
      </c>
      <c r="M20">
        <f>'Monthly Data'!DU20</f>
        <v>0</v>
      </c>
      <c r="N20">
        <f>'Monthly Data'!DV20</f>
        <v>0</v>
      </c>
      <c r="O20">
        <f>'Monthly Data'!DU20</f>
        <v>0</v>
      </c>
      <c r="Q20" s="6"/>
      <c r="R20" s="6">
        <f t="shared" ca="1" si="2"/>
        <v>8157.0478390791459</v>
      </c>
      <c r="S20" s="6">
        <f t="shared" ca="1" si="3"/>
        <v>1134166.9308635797</v>
      </c>
      <c r="T20" s="6"/>
      <c r="U20" s="6"/>
      <c r="V20" s="6"/>
      <c r="W20" s="6">
        <f t="shared" si="4"/>
        <v>0</v>
      </c>
      <c r="X20" s="6">
        <f t="shared" si="5"/>
        <v>0</v>
      </c>
      <c r="Y20" s="6">
        <f t="shared" ca="1" si="6"/>
        <v>24913874.704016507</v>
      </c>
      <c r="AB20" t="s">
        <v>62</v>
      </c>
      <c r="AC20" s="74">
        <v>0.97163297660701398</v>
      </c>
      <c r="AD20" t="s">
        <v>63</v>
      </c>
      <c r="AE20" s="104">
        <v>0.96986003764495299</v>
      </c>
    </row>
    <row r="21" spans="1:31" x14ac:dyDescent="0.25">
      <c r="A21" s="208">
        <v>41852</v>
      </c>
      <c r="B21">
        <f t="shared" si="0"/>
        <v>8</v>
      </c>
      <c r="C21">
        <f t="shared" si="1"/>
        <v>2014</v>
      </c>
      <c r="D21" s="6">
        <f>'Monthly Data'!E21</f>
        <v>24031683.393284082</v>
      </c>
      <c r="E21" s="6">
        <f>'Monthly Data'!BA21</f>
        <v>8.6999999999999993</v>
      </c>
      <c r="F21" s="6">
        <f>'Monthly Data'!AZ21</f>
        <v>36.799999999999997</v>
      </c>
      <c r="G21" s="7">
        <f t="shared" ca="1" si="7"/>
        <v>5.9399999999999995</v>
      </c>
      <c r="H21" s="7">
        <f t="shared" ca="1" si="7"/>
        <v>61.306000000000004</v>
      </c>
      <c r="I21">
        <f>'Monthly Data'!DJ21</f>
        <v>31</v>
      </c>
      <c r="J21">
        <f>'Monthly Data'!DI21</f>
        <v>0</v>
      </c>
      <c r="K21">
        <f>'Monthly Data'!HB21</f>
        <v>0</v>
      </c>
      <c r="L21">
        <f>'Monthly Data'!DV21</f>
        <v>0</v>
      </c>
      <c r="M21">
        <f>'Monthly Data'!DU21</f>
        <v>0</v>
      </c>
      <c r="N21">
        <f>'Monthly Data'!DV21</f>
        <v>0</v>
      </c>
      <c r="O21">
        <f>'Monthly Data'!DU21</f>
        <v>0</v>
      </c>
      <c r="Q21" s="6"/>
      <c r="R21" s="6">
        <f t="shared" ca="1" si="2"/>
        <v>-39497.284273435856</v>
      </c>
      <c r="S21" s="6">
        <f t="shared" ca="1" si="3"/>
        <v>627826.85357449483</v>
      </c>
      <c r="T21" s="6"/>
      <c r="U21" s="6"/>
      <c r="V21" s="6"/>
      <c r="W21" s="6">
        <f t="shared" si="4"/>
        <v>0</v>
      </c>
      <c r="X21" s="6">
        <f t="shared" si="5"/>
        <v>0</v>
      </c>
      <c r="Y21" s="6">
        <f t="shared" ca="1" si="6"/>
        <v>24620012.962585144</v>
      </c>
      <c r="AB21" t="s">
        <v>403</v>
      </c>
      <c r="AC21" s="74">
        <v>472.05078578983699</v>
      </c>
      <c r="AD21" t="s">
        <v>64</v>
      </c>
      <c r="AE21" s="104">
        <v>5.2889034416374702E-80</v>
      </c>
    </row>
    <row r="22" spans="1:31" x14ac:dyDescent="0.25">
      <c r="A22" s="208">
        <v>41883</v>
      </c>
      <c r="B22">
        <f t="shared" si="0"/>
        <v>9</v>
      </c>
      <c r="C22">
        <f t="shared" si="1"/>
        <v>2014</v>
      </c>
      <c r="D22" s="6">
        <f>'Monthly Data'!E22</f>
        <v>23963843.630283989</v>
      </c>
      <c r="E22" s="6">
        <f>'Monthly Data'!BA22</f>
        <v>92.1</v>
      </c>
      <c r="F22" s="6">
        <f>'Monthly Data'!AZ22</f>
        <v>1.9</v>
      </c>
      <c r="G22" s="7">
        <f t="shared" ca="1" si="7"/>
        <v>65.792000000000002</v>
      </c>
      <c r="H22" s="7">
        <f t="shared" ca="1" si="7"/>
        <v>13.288</v>
      </c>
      <c r="I22">
        <f>'Monthly Data'!DJ22</f>
        <v>30</v>
      </c>
      <c r="J22">
        <f>'Monthly Data'!DI22</f>
        <v>0</v>
      </c>
      <c r="K22">
        <f>'Monthly Data'!HB22</f>
        <v>0</v>
      </c>
      <c r="L22">
        <f>'Monthly Data'!DV22</f>
        <v>0</v>
      </c>
      <c r="M22">
        <f>'Monthly Data'!DU22</f>
        <v>0</v>
      </c>
      <c r="N22">
        <f>'Monthly Data'!DV22</f>
        <v>0</v>
      </c>
      <c r="O22">
        <f>'Monthly Data'!DU22</f>
        <v>0</v>
      </c>
      <c r="Q22" s="6"/>
      <c r="R22" s="6">
        <f t="shared" ca="1" si="2"/>
        <v>-376483.53429911245</v>
      </c>
      <c r="S22" s="6">
        <f t="shared" ca="1" si="3"/>
        <v>291752.72212953336</v>
      </c>
      <c r="T22" s="6"/>
      <c r="U22" s="6"/>
      <c r="V22" s="6"/>
      <c r="W22" s="6">
        <f t="shared" si="4"/>
        <v>0</v>
      </c>
      <c r="X22" s="6">
        <f t="shared" si="5"/>
        <v>0</v>
      </c>
      <c r="Y22" s="6">
        <f t="shared" ca="1" si="6"/>
        <v>23879112.818114411</v>
      </c>
      <c r="AB22" t="s">
        <v>65</v>
      </c>
      <c r="AC22" s="74">
        <v>-1.39800468926918E-2</v>
      </c>
      <c r="AD22" t="s">
        <v>66</v>
      </c>
      <c r="AE22" s="104">
        <v>2.01134872649927</v>
      </c>
    </row>
    <row r="23" spans="1:31" x14ac:dyDescent="0.25">
      <c r="A23" s="208">
        <v>41913</v>
      </c>
      <c r="B23">
        <f t="shared" si="0"/>
        <v>10</v>
      </c>
      <c r="C23">
        <f t="shared" si="1"/>
        <v>2014</v>
      </c>
      <c r="D23" s="6">
        <f>'Monthly Data'!E23</f>
        <v>26712038.725283641</v>
      </c>
      <c r="E23" s="6">
        <f>'Monthly Data'!BA23</f>
        <v>258.60000000000002</v>
      </c>
      <c r="F23" s="6">
        <f>'Monthly Data'!AZ23</f>
        <v>0</v>
      </c>
      <c r="G23" s="7">
        <f t="shared" ca="1" si="7"/>
        <v>253.88899999999998</v>
      </c>
      <c r="H23" s="7">
        <f t="shared" ca="1" si="7"/>
        <v>0.25</v>
      </c>
      <c r="I23">
        <f>'Monthly Data'!DJ23</f>
        <v>31</v>
      </c>
      <c r="J23">
        <f>'Monthly Data'!DI23</f>
        <v>1</v>
      </c>
      <c r="K23">
        <f>'Monthly Data'!HB23</f>
        <v>0</v>
      </c>
      <c r="L23">
        <f>'Monthly Data'!DV23</f>
        <v>0</v>
      </c>
      <c r="M23">
        <f>'Monthly Data'!DU23</f>
        <v>0</v>
      </c>
      <c r="N23">
        <f>'Monthly Data'!DV23</f>
        <v>0</v>
      </c>
      <c r="O23">
        <f>'Monthly Data'!DU23</f>
        <v>0</v>
      </c>
      <c r="Q23" s="6"/>
      <c r="R23" s="6">
        <f t="shared" ca="1" si="2"/>
        <v>-67417.284859477528</v>
      </c>
      <c r="S23" s="6">
        <f t="shared" ca="1" si="3"/>
        <v>6404.8279357554748</v>
      </c>
      <c r="T23" s="6"/>
      <c r="U23" s="6"/>
      <c r="V23" s="6"/>
      <c r="W23" s="6">
        <f t="shared" si="4"/>
        <v>0</v>
      </c>
      <c r="X23" s="6">
        <f t="shared" si="5"/>
        <v>0</v>
      </c>
      <c r="Y23" s="6">
        <f t="shared" ca="1" si="6"/>
        <v>26651026.268359918</v>
      </c>
      <c r="AC23" s="206"/>
      <c r="AE23" s="104"/>
    </row>
    <row r="24" spans="1:31" x14ac:dyDescent="0.25">
      <c r="A24" s="208">
        <v>41944</v>
      </c>
      <c r="B24">
        <f t="shared" si="0"/>
        <v>11</v>
      </c>
      <c r="C24">
        <f t="shared" si="1"/>
        <v>2014</v>
      </c>
      <c r="D24" s="6">
        <f>'Monthly Data'!E24</f>
        <v>29944342.142283786</v>
      </c>
      <c r="E24" s="6">
        <f>'Monthly Data'!BA24</f>
        <v>613.11</v>
      </c>
      <c r="F24" s="6">
        <f>'Monthly Data'!AZ24</f>
        <v>0</v>
      </c>
      <c r="G24" s="7">
        <f t="shared" ca="1" si="7"/>
        <v>481.9380000000001</v>
      </c>
      <c r="H24" s="7">
        <f t="shared" ca="1" si="7"/>
        <v>0</v>
      </c>
      <c r="I24">
        <f>'Monthly Data'!DJ24</f>
        <v>30</v>
      </c>
      <c r="J24">
        <f>'Monthly Data'!DI24</f>
        <v>1</v>
      </c>
      <c r="K24">
        <f>'Monthly Data'!HB24</f>
        <v>0</v>
      </c>
      <c r="L24">
        <f>'Monthly Data'!DV24</f>
        <v>0</v>
      </c>
      <c r="M24">
        <f>'Monthly Data'!DU24</f>
        <v>0</v>
      </c>
      <c r="N24">
        <f>'Monthly Data'!DV24</f>
        <v>0</v>
      </c>
      <c r="O24">
        <f>'Monthly Data'!DU24</f>
        <v>0</v>
      </c>
      <c r="Q24" s="6"/>
      <c r="R24" s="6">
        <f t="shared" ca="1" si="2"/>
        <v>-1877151.36692577</v>
      </c>
      <c r="S24" s="6">
        <f t="shared" ca="1" si="3"/>
        <v>0</v>
      </c>
      <c r="T24" s="6"/>
      <c r="U24" s="6"/>
      <c r="V24" s="6"/>
      <c r="W24" s="6">
        <f t="shared" si="4"/>
        <v>0</v>
      </c>
      <c r="X24" s="6">
        <f t="shared" si="5"/>
        <v>0</v>
      </c>
      <c r="Y24" s="6">
        <f t="shared" ca="1" si="6"/>
        <v>28067190.775358018</v>
      </c>
    </row>
    <row r="25" spans="1:31" x14ac:dyDescent="0.25">
      <c r="A25" s="208">
        <v>41974</v>
      </c>
      <c r="B25">
        <f t="shared" si="0"/>
        <v>12</v>
      </c>
      <c r="C25">
        <f t="shared" si="1"/>
        <v>2014</v>
      </c>
      <c r="D25" s="6">
        <f>'Monthly Data'!E25</f>
        <v>34458609.621283635</v>
      </c>
      <c r="E25" s="6">
        <f>'Monthly Data'!BA25</f>
        <v>672.98</v>
      </c>
      <c r="F25" s="6">
        <f>'Monthly Data'!AZ25</f>
        <v>0</v>
      </c>
      <c r="G25" s="7">
        <f t="shared" ca="1" si="7"/>
        <v>721.0150000000001</v>
      </c>
      <c r="H25" s="7">
        <f t="shared" ca="1" si="7"/>
        <v>0</v>
      </c>
      <c r="I25">
        <f>'Monthly Data'!DJ25</f>
        <v>31</v>
      </c>
      <c r="J25">
        <f>'Monthly Data'!DI25</f>
        <v>0</v>
      </c>
      <c r="K25">
        <f>'Monthly Data'!HB25</f>
        <v>0</v>
      </c>
      <c r="L25">
        <f>'Monthly Data'!DV25</f>
        <v>0</v>
      </c>
      <c r="M25">
        <f>'Monthly Data'!DU25</f>
        <v>0</v>
      </c>
      <c r="N25">
        <f>'Monthly Data'!DV25</f>
        <v>0</v>
      </c>
      <c r="O25">
        <f>'Monthly Data'!DU25</f>
        <v>0</v>
      </c>
      <c r="Q25" s="6"/>
      <c r="R25" s="6">
        <f t="shared" ca="1" si="2"/>
        <v>687410.16307046916</v>
      </c>
      <c r="S25" s="6">
        <f t="shared" ca="1" si="3"/>
        <v>0</v>
      </c>
      <c r="T25" s="6"/>
      <c r="U25" s="6"/>
      <c r="V25" s="6"/>
      <c r="W25" s="6">
        <f t="shared" si="4"/>
        <v>0</v>
      </c>
      <c r="X25" s="6">
        <f t="shared" si="5"/>
        <v>0</v>
      </c>
      <c r="Y25" s="6">
        <f t="shared" ca="1" si="6"/>
        <v>35146019.784354106</v>
      </c>
    </row>
    <row r="26" spans="1:31" x14ac:dyDescent="0.25">
      <c r="A26" s="208">
        <v>42005</v>
      </c>
      <c r="B26">
        <f t="shared" si="0"/>
        <v>1</v>
      </c>
      <c r="C26">
        <f t="shared" si="1"/>
        <v>2015</v>
      </c>
      <c r="D26" s="6">
        <f>'Monthly Data'!E26</f>
        <v>37064996.953135245</v>
      </c>
      <c r="E26" s="6">
        <f>'Monthly Data'!BA26</f>
        <v>877.48</v>
      </c>
      <c r="F26" s="6">
        <f>'Monthly Data'!AZ26</f>
        <v>0</v>
      </c>
      <c r="G26" s="7">
        <f t="shared" ca="1" si="7"/>
        <v>837.61799999999982</v>
      </c>
      <c r="H26" s="7">
        <f t="shared" ca="1" si="7"/>
        <v>0</v>
      </c>
      <c r="I26">
        <f>'Monthly Data'!DJ26</f>
        <v>31</v>
      </c>
      <c r="J26">
        <f>'Monthly Data'!DI26</f>
        <v>0</v>
      </c>
      <c r="K26">
        <f>'Monthly Data'!HB26</f>
        <v>0</v>
      </c>
      <c r="L26">
        <f>'Monthly Data'!DV26</f>
        <v>0</v>
      </c>
      <c r="M26">
        <f>'Monthly Data'!DU26</f>
        <v>0</v>
      </c>
      <c r="N26">
        <f>'Monthly Data'!DV26</f>
        <v>0</v>
      </c>
      <c r="O26">
        <f>'Monthly Data'!DU26</f>
        <v>0</v>
      </c>
      <c r="Q26" s="6"/>
      <c r="R26" s="6">
        <f t="shared" ca="1" si="2"/>
        <v>-570449.54554627102</v>
      </c>
      <c r="S26" s="6">
        <f t="shared" ca="1" si="3"/>
        <v>0</v>
      </c>
      <c r="T26" s="6"/>
      <c r="U26" s="6"/>
      <c r="V26" s="6"/>
      <c r="W26" s="6">
        <f t="shared" si="4"/>
        <v>0</v>
      </c>
      <c r="X26" s="6">
        <f t="shared" si="5"/>
        <v>0</v>
      </c>
      <c r="Y26" s="6">
        <f t="shared" ca="1" si="6"/>
        <v>36494547.407588974</v>
      </c>
    </row>
    <row r="27" spans="1:31" x14ac:dyDescent="0.25">
      <c r="A27" s="208">
        <v>42036</v>
      </c>
      <c r="B27">
        <f t="shared" si="0"/>
        <v>2</v>
      </c>
      <c r="C27">
        <f t="shared" si="1"/>
        <v>2015</v>
      </c>
      <c r="D27" s="6">
        <f>'Monthly Data'!E27</f>
        <v>32217111.653135628</v>
      </c>
      <c r="E27" s="6">
        <f>'Monthly Data'!BA27</f>
        <v>941.3</v>
      </c>
      <c r="F27" s="6">
        <f>'Monthly Data'!AZ27</f>
        <v>0</v>
      </c>
      <c r="G27" s="7">
        <f t="shared" ca="1" si="7"/>
        <v>788.83799999999997</v>
      </c>
      <c r="H27" s="7">
        <f t="shared" ca="1" si="7"/>
        <v>0</v>
      </c>
      <c r="I27">
        <f>'Monthly Data'!DJ27</f>
        <v>28</v>
      </c>
      <c r="J27">
        <f>'Monthly Data'!DI27</f>
        <v>0</v>
      </c>
      <c r="K27">
        <f>'Monthly Data'!HB27</f>
        <v>0</v>
      </c>
      <c r="L27">
        <f>'Monthly Data'!DV27</f>
        <v>0</v>
      </c>
      <c r="M27">
        <f>'Monthly Data'!DU27</f>
        <v>0</v>
      </c>
      <c r="N27">
        <f>'Monthly Data'!DV27</f>
        <v>0</v>
      </c>
      <c r="O27">
        <f>'Monthly Data'!DU27</f>
        <v>0</v>
      </c>
      <c r="Q27" s="6"/>
      <c r="R27" s="6">
        <f t="shared" ca="1" si="2"/>
        <v>-2181824.2590204994</v>
      </c>
      <c r="S27" s="6">
        <f t="shared" ca="1" si="3"/>
        <v>0</v>
      </c>
      <c r="T27" s="6"/>
      <c r="U27" s="6"/>
      <c r="V27" s="6"/>
      <c r="W27" s="6">
        <f t="shared" si="4"/>
        <v>0</v>
      </c>
      <c r="X27" s="6">
        <f t="shared" si="5"/>
        <v>0</v>
      </c>
      <c r="Y27" s="6">
        <f t="shared" ca="1" si="6"/>
        <v>30035287.394115128</v>
      </c>
    </row>
    <row r="28" spans="1:31" x14ac:dyDescent="0.25">
      <c r="A28" s="208">
        <v>42064</v>
      </c>
      <c r="B28">
        <f t="shared" si="0"/>
        <v>3</v>
      </c>
      <c r="C28">
        <f t="shared" si="1"/>
        <v>2015</v>
      </c>
      <c r="D28" s="6">
        <f>'Monthly Data'!E28</f>
        <v>31301706.556135852</v>
      </c>
      <c r="E28" s="6">
        <f>'Monthly Data'!BA28</f>
        <v>586.4</v>
      </c>
      <c r="F28" s="6">
        <f>'Monthly Data'!AZ28</f>
        <v>0</v>
      </c>
      <c r="G28" s="7">
        <f t="shared" ca="1" si="7"/>
        <v>598.91799999999989</v>
      </c>
      <c r="H28" s="7">
        <f t="shared" ca="1" si="7"/>
        <v>0</v>
      </c>
      <c r="I28">
        <f>'Monthly Data'!DJ28</f>
        <v>31</v>
      </c>
      <c r="J28">
        <f>'Monthly Data'!DI28</f>
        <v>1</v>
      </c>
      <c r="K28">
        <f>'Monthly Data'!HB28</f>
        <v>0</v>
      </c>
      <c r="L28">
        <f>'Monthly Data'!DV28</f>
        <v>0</v>
      </c>
      <c r="M28">
        <f>'Monthly Data'!DU28</f>
        <v>0</v>
      </c>
      <c r="N28">
        <f>'Monthly Data'!DV28</f>
        <v>0</v>
      </c>
      <c r="O28">
        <f>'Monthly Data'!DU28</f>
        <v>0</v>
      </c>
      <c r="Q28" s="6"/>
      <c r="R28" s="6">
        <f t="shared" ca="1" si="2"/>
        <v>179140.21903437201</v>
      </c>
      <c r="S28" s="6">
        <f t="shared" ca="1" si="3"/>
        <v>0</v>
      </c>
      <c r="T28" s="6"/>
      <c r="U28" s="6"/>
      <c r="V28" s="6"/>
      <c r="W28" s="6">
        <f t="shared" si="4"/>
        <v>0</v>
      </c>
      <c r="X28" s="6">
        <f t="shared" si="5"/>
        <v>0</v>
      </c>
      <c r="Y28" s="6">
        <f t="shared" ca="1" si="6"/>
        <v>31480846.775170226</v>
      </c>
    </row>
    <row r="29" spans="1:31" x14ac:dyDescent="0.25">
      <c r="A29" s="208">
        <v>42095</v>
      </c>
      <c r="B29">
        <f t="shared" si="0"/>
        <v>4</v>
      </c>
      <c r="C29">
        <f t="shared" si="1"/>
        <v>2015</v>
      </c>
      <c r="D29" s="6">
        <f>'Monthly Data'!E29</f>
        <v>26180701.402135961</v>
      </c>
      <c r="E29" s="6">
        <f>'Monthly Data'!BA29</f>
        <v>335.55</v>
      </c>
      <c r="F29" s="6">
        <f>'Monthly Data'!AZ29</f>
        <v>0</v>
      </c>
      <c r="G29" s="7">
        <f t="shared" ca="1" si="7"/>
        <v>375.56100000000004</v>
      </c>
      <c r="H29" s="7">
        <f t="shared" ca="1" si="7"/>
        <v>0</v>
      </c>
      <c r="I29">
        <f>'Monthly Data'!DJ29</f>
        <v>30</v>
      </c>
      <c r="J29">
        <f>'Monthly Data'!DI29</f>
        <v>1</v>
      </c>
      <c r="K29">
        <f>'Monthly Data'!HB29</f>
        <v>0</v>
      </c>
      <c r="L29">
        <f>'Monthly Data'!DV29</f>
        <v>0</v>
      </c>
      <c r="M29">
        <f>'Monthly Data'!DU29</f>
        <v>0</v>
      </c>
      <c r="N29">
        <f>'Monthly Data'!DV29</f>
        <v>0</v>
      </c>
      <c r="O29">
        <f>'Monthly Data'!DU29</f>
        <v>0</v>
      </c>
      <c r="Q29" s="6"/>
      <c r="R29" s="6">
        <f t="shared" ca="1" si="2"/>
        <v>572581.82647262432</v>
      </c>
      <c r="S29" s="6">
        <f t="shared" ca="1" si="3"/>
        <v>0</v>
      </c>
      <c r="T29" s="6"/>
      <c r="U29" s="6"/>
      <c r="V29" s="6"/>
      <c r="W29" s="6">
        <f t="shared" si="4"/>
        <v>0</v>
      </c>
      <c r="X29" s="6">
        <f t="shared" si="5"/>
        <v>0</v>
      </c>
      <c r="Y29" s="6">
        <f t="shared" ca="1" si="6"/>
        <v>26753283.228608586</v>
      </c>
    </row>
    <row r="30" spans="1:31" x14ac:dyDescent="0.25">
      <c r="A30" s="208">
        <v>42125</v>
      </c>
      <c r="B30">
        <f t="shared" si="0"/>
        <v>5</v>
      </c>
      <c r="C30">
        <f t="shared" si="1"/>
        <v>2015</v>
      </c>
      <c r="D30" s="6">
        <f>'Monthly Data'!E30</f>
        <v>24136502.647135749</v>
      </c>
      <c r="E30" s="6">
        <f>'Monthly Data'!BA30</f>
        <v>161.80000000000001</v>
      </c>
      <c r="F30" s="6">
        <f>'Monthly Data'!AZ30</f>
        <v>2.7</v>
      </c>
      <c r="G30" s="7">
        <f t="shared" ca="1" si="7"/>
        <v>165.202</v>
      </c>
      <c r="H30" s="7">
        <f t="shared" ca="1" si="7"/>
        <v>2.7889999999999997</v>
      </c>
      <c r="I30">
        <f>'Monthly Data'!DJ30</f>
        <v>31</v>
      </c>
      <c r="J30">
        <f>'Monthly Data'!DI30</f>
        <v>1</v>
      </c>
      <c r="K30">
        <f>'Monthly Data'!HB30</f>
        <v>0</v>
      </c>
      <c r="L30">
        <f>'Monthly Data'!DV30</f>
        <v>0</v>
      </c>
      <c r="M30">
        <f>'Monthly Data'!DU30</f>
        <v>0</v>
      </c>
      <c r="N30">
        <f>'Monthly Data'!DV30</f>
        <v>0</v>
      </c>
      <c r="O30">
        <f>'Monthly Data'!DU30</f>
        <v>0</v>
      </c>
      <c r="Q30" s="6"/>
      <c r="R30" s="6">
        <f t="shared" ca="1" si="2"/>
        <v>48684.696050082712</v>
      </c>
      <c r="S30" s="6">
        <f t="shared" ca="1" si="3"/>
        <v>2280.118745128937</v>
      </c>
      <c r="T30" s="6"/>
      <c r="U30" s="6"/>
      <c r="V30" s="6"/>
      <c r="W30" s="6">
        <f t="shared" si="4"/>
        <v>0</v>
      </c>
      <c r="X30" s="6">
        <f t="shared" si="5"/>
        <v>0</v>
      </c>
      <c r="Y30" s="6">
        <f t="shared" ca="1" si="6"/>
        <v>24187467.46193096</v>
      </c>
    </row>
    <row r="31" spans="1:31" x14ac:dyDescent="0.25">
      <c r="A31" s="208">
        <v>42156</v>
      </c>
      <c r="B31">
        <f t="shared" si="0"/>
        <v>6</v>
      </c>
      <c r="C31">
        <f t="shared" si="1"/>
        <v>2015</v>
      </c>
      <c r="D31" s="6">
        <f>'Monthly Data'!E31</f>
        <v>22732536.41013588</v>
      </c>
      <c r="E31" s="6">
        <f>'Monthly Data'!BA31</f>
        <v>32.5</v>
      </c>
      <c r="F31" s="6">
        <f>'Monthly Data'!AZ31</f>
        <v>11.7</v>
      </c>
      <c r="G31" s="7">
        <f t="shared" ref="G31:H46" ca="1" si="8">G19</f>
        <v>32.520000000000003</v>
      </c>
      <c r="H31" s="7">
        <f t="shared" ca="1" si="8"/>
        <v>24.911999999999999</v>
      </c>
      <c r="I31">
        <f>'Monthly Data'!DJ31</f>
        <v>30</v>
      </c>
      <c r="J31">
        <f>'Monthly Data'!DI31</f>
        <v>0</v>
      </c>
      <c r="K31">
        <f>'Monthly Data'!HB31</f>
        <v>0</v>
      </c>
      <c r="L31">
        <f>'Monthly Data'!DV31</f>
        <v>0</v>
      </c>
      <c r="M31">
        <f>'Monthly Data'!DU31</f>
        <v>0</v>
      </c>
      <c r="N31">
        <f>'Monthly Data'!DV31</f>
        <v>0</v>
      </c>
      <c r="O31">
        <f>'Monthly Data'!DU31</f>
        <v>0</v>
      </c>
      <c r="Q31" s="6"/>
      <c r="R31" s="6">
        <f t="shared" ca="1" si="2"/>
        <v>286.21220488001478</v>
      </c>
      <c r="S31" s="6">
        <f t="shared" ca="1" si="3"/>
        <v>338482.34674880531</v>
      </c>
      <c r="T31" s="6"/>
      <c r="U31" s="6"/>
      <c r="V31" s="6"/>
      <c r="W31" s="6">
        <f t="shared" si="4"/>
        <v>0</v>
      </c>
      <c r="X31" s="6">
        <f t="shared" si="5"/>
        <v>0</v>
      </c>
      <c r="Y31" s="6">
        <f t="shared" ca="1" si="6"/>
        <v>23071304.969089568</v>
      </c>
    </row>
    <row r="32" spans="1:31" x14ac:dyDescent="0.25">
      <c r="A32" s="208">
        <v>42186</v>
      </c>
      <c r="B32">
        <f t="shared" si="0"/>
        <v>7</v>
      </c>
      <c r="C32">
        <f t="shared" si="1"/>
        <v>2015</v>
      </c>
      <c r="D32" s="6">
        <f>'Monthly Data'!E32</f>
        <v>24438562.096135926</v>
      </c>
      <c r="E32" s="6">
        <f>'Monthly Data'!BA32</f>
        <v>2.2000000000000002</v>
      </c>
      <c r="F32" s="6">
        <f>'Monthly Data'!AZ32</f>
        <v>78.099999999999994</v>
      </c>
      <c r="G32" s="7">
        <f t="shared" ca="1" si="8"/>
        <v>2.27</v>
      </c>
      <c r="H32" s="7">
        <f t="shared" ca="1" si="8"/>
        <v>79.77000000000001</v>
      </c>
      <c r="I32">
        <f>'Monthly Data'!DJ32</f>
        <v>31</v>
      </c>
      <c r="J32">
        <f>'Monthly Data'!DI32</f>
        <v>0</v>
      </c>
      <c r="K32">
        <f>'Monthly Data'!HB32</f>
        <v>0</v>
      </c>
      <c r="L32">
        <f>'Monthly Data'!DV32</f>
        <v>0</v>
      </c>
      <c r="M32">
        <f>'Monthly Data'!DU32</f>
        <v>0</v>
      </c>
      <c r="N32">
        <f>'Monthly Data'!DV32</f>
        <v>0</v>
      </c>
      <c r="O32">
        <f>'Monthly Data'!DU32</f>
        <v>0</v>
      </c>
      <c r="Q32" s="6"/>
      <c r="R32" s="6">
        <f t="shared" ca="1" si="2"/>
        <v>1001.7427170798927</v>
      </c>
      <c r="S32" s="6">
        <f t="shared" ca="1" si="3"/>
        <v>42784.250610846982</v>
      </c>
      <c r="T32" s="6"/>
      <c r="U32" s="6"/>
      <c r="V32" s="6"/>
      <c r="W32" s="6">
        <f t="shared" si="4"/>
        <v>0</v>
      </c>
      <c r="X32" s="6">
        <f t="shared" si="5"/>
        <v>0</v>
      </c>
      <c r="Y32" s="6">
        <f t="shared" ca="1" si="6"/>
        <v>24482348.089463852</v>
      </c>
    </row>
    <row r="33" spans="1:25" x14ac:dyDescent="0.25">
      <c r="A33" s="208">
        <v>42217</v>
      </c>
      <c r="B33">
        <f t="shared" si="0"/>
        <v>8</v>
      </c>
      <c r="C33">
        <f t="shared" si="1"/>
        <v>2015</v>
      </c>
      <c r="D33" s="6">
        <f>'Monthly Data'!E33</f>
        <v>24929794.74213608</v>
      </c>
      <c r="E33" s="6">
        <f>'Monthly Data'!BA33</f>
        <v>5.2</v>
      </c>
      <c r="F33" s="6">
        <f>'Monthly Data'!AZ33</f>
        <v>69.2</v>
      </c>
      <c r="G33" s="7">
        <f t="shared" ca="1" si="8"/>
        <v>5.9399999999999995</v>
      </c>
      <c r="H33" s="7">
        <f t="shared" ca="1" si="8"/>
        <v>61.306000000000004</v>
      </c>
      <c r="I33">
        <f>'Monthly Data'!DJ33</f>
        <v>31</v>
      </c>
      <c r="J33">
        <f>'Monthly Data'!DI33</f>
        <v>0</v>
      </c>
      <c r="K33">
        <f>'Monthly Data'!HB33</f>
        <v>0</v>
      </c>
      <c r="L33">
        <f>'Monthly Data'!DV33</f>
        <v>0</v>
      </c>
      <c r="M33">
        <f>'Monthly Data'!DU33</f>
        <v>0</v>
      </c>
      <c r="N33">
        <f>'Monthly Data'!DV33</f>
        <v>0</v>
      </c>
      <c r="O33">
        <f>'Monthly Data'!DU33</f>
        <v>0</v>
      </c>
      <c r="Q33" s="6"/>
      <c r="R33" s="6">
        <f t="shared" ca="1" si="2"/>
        <v>10589.851580558881</v>
      </c>
      <c r="S33" s="6">
        <f t="shared" ca="1" si="3"/>
        <v>-202238.84689941484</v>
      </c>
      <c r="T33" s="6"/>
      <c r="U33" s="6"/>
      <c r="V33" s="6"/>
      <c r="W33" s="6">
        <f t="shared" si="4"/>
        <v>0</v>
      </c>
      <c r="X33" s="6">
        <f t="shared" si="5"/>
        <v>0</v>
      </c>
      <c r="Y33" s="6">
        <f t="shared" ca="1" si="6"/>
        <v>24738145.746817224</v>
      </c>
    </row>
    <row r="34" spans="1:25" x14ac:dyDescent="0.25">
      <c r="A34" s="208">
        <v>42248</v>
      </c>
      <c r="B34">
        <f t="shared" si="0"/>
        <v>9</v>
      </c>
      <c r="C34">
        <f t="shared" si="1"/>
        <v>2015</v>
      </c>
      <c r="D34" s="6">
        <f>'Monthly Data'!E34</f>
        <v>24119574.695136014</v>
      </c>
      <c r="E34" s="6">
        <f>'Monthly Data'!BA34</f>
        <v>35</v>
      </c>
      <c r="F34" s="6">
        <f>'Monthly Data'!AZ34</f>
        <v>34</v>
      </c>
      <c r="G34" s="7">
        <f t="shared" ca="1" si="8"/>
        <v>65.792000000000002</v>
      </c>
      <c r="H34" s="7">
        <f t="shared" ca="1" si="8"/>
        <v>13.288</v>
      </c>
      <c r="I34">
        <f>'Monthly Data'!DJ34</f>
        <v>30</v>
      </c>
      <c r="J34">
        <f>'Monthly Data'!DI34</f>
        <v>0</v>
      </c>
      <c r="K34">
        <f>'Monthly Data'!HB34</f>
        <v>0</v>
      </c>
      <c r="L34">
        <f>'Monthly Data'!DV34</f>
        <v>0</v>
      </c>
      <c r="M34">
        <f>'Monthly Data'!DU34</f>
        <v>0</v>
      </c>
      <c r="N34">
        <f>'Monthly Data'!DV34</f>
        <v>0</v>
      </c>
      <c r="O34">
        <f>'Monthly Data'!DU34</f>
        <v>0</v>
      </c>
      <c r="Q34" s="6"/>
      <c r="R34" s="6">
        <f t="shared" ca="1" si="2"/>
        <v>440652.31063320185</v>
      </c>
      <c r="S34" s="6">
        <f t="shared" ca="1" si="3"/>
        <v>-530627.18482146959</v>
      </c>
      <c r="T34" s="6"/>
      <c r="U34" s="6"/>
      <c r="V34" s="6"/>
      <c r="W34" s="6">
        <f t="shared" si="4"/>
        <v>0</v>
      </c>
      <c r="X34" s="6">
        <f t="shared" si="5"/>
        <v>0</v>
      </c>
      <c r="Y34" s="6">
        <f t="shared" ca="1" si="6"/>
        <v>24029599.820947748</v>
      </c>
    </row>
    <row r="35" spans="1:25" x14ac:dyDescent="0.25">
      <c r="A35" s="208">
        <v>42278</v>
      </c>
      <c r="B35">
        <f t="shared" si="0"/>
        <v>10</v>
      </c>
      <c r="C35">
        <f t="shared" si="1"/>
        <v>2015</v>
      </c>
      <c r="D35" s="6">
        <f>'Monthly Data'!E35</f>
        <v>25555975.494135614</v>
      </c>
      <c r="E35" s="6">
        <f>'Monthly Data'!BA35</f>
        <v>256.13</v>
      </c>
      <c r="F35" s="6">
        <f>'Monthly Data'!AZ35</f>
        <v>0</v>
      </c>
      <c r="G35" s="7">
        <f t="shared" ca="1" si="8"/>
        <v>253.88899999999998</v>
      </c>
      <c r="H35" s="7">
        <f t="shared" ca="1" si="8"/>
        <v>0.25</v>
      </c>
      <c r="I35">
        <f>'Monthly Data'!DJ35</f>
        <v>31</v>
      </c>
      <c r="J35">
        <f>'Monthly Data'!DI35</f>
        <v>1</v>
      </c>
      <c r="K35">
        <f>'Monthly Data'!HB35</f>
        <v>0</v>
      </c>
      <c r="L35">
        <f>'Monthly Data'!DV35</f>
        <v>0</v>
      </c>
      <c r="M35">
        <f>'Monthly Data'!DU35</f>
        <v>0</v>
      </c>
      <c r="N35">
        <f>'Monthly Data'!DV35</f>
        <v>0</v>
      </c>
      <c r="O35">
        <f>'Monthly Data'!DU35</f>
        <v>0</v>
      </c>
      <c r="Q35" s="6"/>
      <c r="R35" s="6">
        <f t="shared" ca="1" si="2"/>
        <v>-32070.077556800839</v>
      </c>
      <c r="S35" s="6">
        <f t="shared" ca="1" si="3"/>
        <v>6404.8279357554748</v>
      </c>
      <c r="T35" s="6"/>
      <c r="U35" s="6"/>
      <c r="V35" s="6"/>
      <c r="W35" s="6">
        <f t="shared" si="4"/>
        <v>0</v>
      </c>
      <c r="X35" s="6">
        <f t="shared" si="5"/>
        <v>0</v>
      </c>
      <c r="Y35" s="6">
        <f t="shared" ca="1" si="6"/>
        <v>25530310.24451457</v>
      </c>
    </row>
    <row r="36" spans="1:25" x14ac:dyDescent="0.25">
      <c r="A36" s="208">
        <v>42309</v>
      </c>
      <c r="B36">
        <f t="shared" si="0"/>
        <v>11</v>
      </c>
      <c r="C36">
        <f t="shared" si="1"/>
        <v>2015</v>
      </c>
      <c r="D36" s="6">
        <f>'Monthly Data'!E36</f>
        <v>27427810.28013593</v>
      </c>
      <c r="E36" s="6">
        <f>'Monthly Data'!BA36</f>
        <v>370.78</v>
      </c>
      <c r="F36" s="6">
        <f>'Monthly Data'!AZ36</f>
        <v>0</v>
      </c>
      <c r="G36" s="7">
        <f t="shared" ca="1" si="8"/>
        <v>481.9380000000001</v>
      </c>
      <c r="H36" s="7">
        <f t="shared" ca="1" si="8"/>
        <v>0</v>
      </c>
      <c r="I36">
        <f>'Monthly Data'!DJ36</f>
        <v>30</v>
      </c>
      <c r="J36">
        <f>'Monthly Data'!DI36</f>
        <v>1</v>
      </c>
      <c r="K36">
        <f>'Monthly Data'!HB36</f>
        <v>0</v>
      </c>
      <c r="L36">
        <f>'Monthly Data'!DV36</f>
        <v>0</v>
      </c>
      <c r="M36">
        <f>'Monthly Data'!DU36</f>
        <v>0</v>
      </c>
      <c r="N36">
        <f>'Monthly Data'!DV36</f>
        <v>0</v>
      </c>
      <c r="O36">
        <f>'Monthly Data'!DU36</f>
        <v>0</v>
      </c>
      <c r="Q36" s="6"/>
      <c r="R36" s="6">
        <f t="shared" ca="1" si="2"/>
        <v>1590738.8135023871</v>
      </c>
      <c r="S36" s="6">
        <f t="shared" ca="1" si="3"/>
        <v>0</v>
      </c>
      <c r="T36" s="6"/>
      <c r="U36" s="6"/>
      <c r="V36" s="6"/>
      <c r="W36" s="6">
        <f t="shared" si="4"/>
        <v>0</v>
      </c>
      <c r="X36" s="6">
        <f t="shared" si="5"/>
        <v>0</v>
      </c>
      <c r="Y36" s="6">
        <f t="shared" ca="1" si="6"/>
        <v>29018549.093638316</v>
      </c>
    </row>
    <row r="37" spans="1:25" x14ac:dyDescent="0.25">
      <c r="A37" s="208">
        <v>42339</v>
      </c>
      <c r="B37">
        <f t="shared" si="0"/>
        <v>12</v>
      </c>
      <c r="C37">
        <f t="shared" si="1"/>
        <v>2015</v>
      </c>
      <c r="D37" s="6">
        <f>'Monthly Data'!E37</f>
        <v>31250808.425136063</v>
      </c>
      <c r="E37" s="6">
        <f>'Monthly Data'!BA37</f>
        <v>537.99</v>
      </c>
      <c r="F37" s="6">
        <f>'Monthly Data'!AZ37</f>
        <v>0</v>
      </c>
      <c r="G37" s="7">
        <f t="shared" ca="1" si="8"/>
        <v>721.0150000000001</v>
      </c>
      <c r="H37" s="7">
        <f t="shared" ca="1" si="8"/>
        <v>0</v>
      </c>
      <c r="I37">
        <f>'Monthly Data'!DJ37</f>
        <v>31</v>
      </c>
      <c r="J37">
        <f>'Monthly Data'!DI37</f>
        <v>0</v>
      </c>
      <c r="K37">
        <f>'Monthly Data'!HB37</f>
        <v>0</v>
      </c>
      <c r="L37">
        <f>'Monthly Data'!DV37</f>
        <v>0</v>
      </c>
      <c r="M37">
        <f>'Monthly Data'!DU37</f>
        <v>0</v>
      </c>
      <c r="N37">
        <f>'Monthly Data'!DV37</f>
        <v>0</v>
      </c>
      <c r="O37">
        <f>'Monthly Data'!DU37</f>
        <v>0</v>
      </c>
      <c r="Q37" s="6"/>
      <c r="R37" s="6">
        <f t="shared" ca="1" si="2"/>
        <v>2619199.4399078269</v>
      </c>
      <c r="S37" s="6">
        <f t="shared" ca="1" si="3"/>
        <v>0</v>
      </c>
      <c r="T37" s="6"/>
      <c r="U37" s="6"/>
      <c r="V37" s="6"/>
      <c r="W37" s="6">
        <f t="shared" si="4"/>
        <v>0</v>
      </c>
      <c r="X37" s="6">
        <f t="shared" si="5"/>
        <v>0</v>
      </c>
      <c r="Y37" s="6">
        <f t="shared" ca="1" si="6"/>
        <v>33870007.865043893</v>
      </c>
    </row>
    <row r="38" spans="1:25" x14ac:dyDescent="0.25">
      <c r="A38" s="208">
        <v>42370</v>
      </c>
      <c r="B38">
        <f t="shared" si="0"/>
        <v>1</v>
      </c>
      <c r="C38">
        <f t="shared" si="1"/>
        <v>2016</v>
      </c>
      <c r="D38" s="6">
        <f>'Monthly Data'!E38</f>
        <v>33776564.9538536</v>
      </c>
      <c r="E38" s="6">
        <f>'Monthly Data'!BA38</f>
        <v>761.7</v>
      </c>
      <c r="F38" s="6">
        <f>'Monthly Data'!AZ38</f>
        <v>0</v>
      </c>
      <c r="G38" s="7">
        <f t="shared" ca="1" si="8"/>
        <v>837.61799999999982</v>
      </c>
      <c r="H38" s="7">
        <f t="shared" ca="1" si="8"/>
        <v>0</v>
      </c>
      <c r="I38">
        <f>'Monthly Data'!DJ38</f>
        <v>31</v>
      </c>
      <c r="J38">
        <f>'Monthly Data'!DI38</f>
        <v>0</v>
      </c>
      <c r="K38">
        <f>'Monthly Data'!HB38</f>
        <v>0</v>
      </c>
      <c r="L38">
        <f>'Monthly Data'!DV38</f>
        <v>0</v>
      </c>
      <c r="M38">
        <f>'Monthly Data'!DU38</f>
        <v>0</v>
      </c>
      <c r="N38">
        <f>'Monthly Data'!DV38</f>
        <v>0</v>
      </c>
      <c r="O38">
        <f>'Monthly Data'!DU38</f>
        <v>0</v>
      </c>
      <c r="Q38" s="6"/>
      <c r="R38" s="6">
        <f t="shared" ca="1" si="2"/>
        <v>1086432.9085038749</v>
      </c>
      <c r="S38" s="6">
        <f t="shared" ca="1" si="3"/>
        <v>0</v>
      </c>
      <c r="T38" s="6"/>
      <c r="U38" s="6"/>
      <c r="V38" s="6"/>
      <c r="W38" s="6">
        <f t="shared" si="4"/>
        <v>0</v>
      </c>
      <c r="X38" s="6">
        <f t="shared" si="5"/>
        <v>0</v>
      </c>
      <c r="Y38" s="6">
        <f t="shared" ca="1" si="6"/>
        <v>34862997.862357475</v>
      </c>
    </row>
    <row r="39" spans="1:25" x14ac:dyDescent="0.25">
      <c r="A39" s="208">
        <v>42401</v>
      </c>
      <c r="B39">
        <f t="shared" si="0"/>
        <v>2</v>
      </c>
      <c r="C39">
        <f t="shared" si="1"/>
        <v>2016</v>
      </c>
      <c r="D39" s="6">
        <f>'Monthly Data'!E39</f>
        <v>30585847.143853836</v>
      </c>
      <c r="E39" s="6">
        <f>'Monthly Data'!BA39</f>
        <v>726.98</v>
      </c>
      <c r="F39" s="6">
        <f>'Monthly Data'!AZ39</f>
        <v>0</v>
      </c>
      <c r="G39" s="7">
        <f t="shared" ca="1" si="8"/>
        <v>788.83799999999997</v>
      </c>
      <c r="H39" s="7">
        <f t="shared" ca="1" si="8"/>
        <v>0</v>
      </c>
      <c r="I39">
        <f>'Monthly Data'!DJ39</f>
        <v>29</v>
      </c>
      <c r="J39">
        <f>'Monthly Data'!DI39</f>
        <v>0</v>
      </c>
      <c r="K39">
        <f>'Monthly Data'!HB39</f>
        <v>0</v>
      </c>
      <c r="L39">
        <f>'Monthly Data'!DV39</f>
        <v>0</v>
      </c>
      <c r="M39">
        <f>'Monthly Data'!DU39</f>
        <v>0</v>
      </c>
      <c r="N39">
        <f>'Monthly Data'!DV39</f>
        <v>0</v>
      </c>
      <c r="O39">
        <f>'Monthly Data'!DU39</f>
        <v>0</v>
      </c>
      <c r="Q39" s="6"/>
      <c r="R39" s="6">
        <f t="shared" ca="1" si="2"/>
        <v>885225.72847325855</v>
      </c>
      <c r="S39" s="6">
        <f t="shared" ca="1" si="3"/>
        <v>0</v>
      </c>
      <c r="T39" s="6"/>
      <c r="U39" s="6"/>
      <c r="V39" s="6"/>
      <c r="W39" s="6">
        <f t="shared" si="4"/>
        <v>0</v>
      </c>
      <c r="X39" s="6">
        <f t="shared" si="5"/>
        <v>0</v>
      </c>
      <c r="Y39" s="6">
        <f t="shared" ca="1" si="6"/>
        <v>31471072.872327093</v>
      </c>
    </row>
    <row r="40" spans="1:25" x14ac:dyDescent="0.25">
      <c r="A40" s="208">
        <v>42430</v>
      </c>
      <c r="B40">
        <f t="shared" si="0"/>
        <v>3</v>
      </c>
      <c r="C40">
        <f t="shared" si="1"/>
        <v>2016</v>
      </c>
      <c r="D40" s="6">
        <f>'Monthly Data'!E40</f>
        <v>29298158.343853869</v>
      </c>
      <c r="E40" s="6">
        <f>'Monthly Data'!BA40</f>
        <v>534.67999999999995</v>
      </c>
      <c r="F40" s="6">
        <f>'Monthly Data'!AZ40</f>
        <v>0</v>
      </c>
      <c r="G40" s="7">
        <f t="shared" ca="1" si="8"/>
        <v>598.91799999999989</v>
      </c>
      <c r="H40" s="7">
        <f t="shared" ca="1" si="8"/>
        <v>0</v>
      </c>
      <c r="I40">
        <f>'Monthly Data'!DJ40</f>
        <v>31</v>
      </c>
      <c r="J40">
        <f>'Monthly Data'!DI40</f>
        <v>1</v>
      </c>
      <c r="K40">
        <f>'Monthly Data'!HB40</f>
        <v>0</v>
      </c>
      <c r="L40">
        <f>'Monthly Data'!DV40</f>
        <v>0</v>
      </c>
      <c r="M40">
        <f>'Monthly Data'!DU40</f>
        <v>0</v>
      </c>
      <c r="N40">
        <f>'Monthly Data'!DV40</f>
        <v>0</v>
      </c>
      <c r="O40">
        <f>'Monthly Data'!DU40</f>
        <v>0</v>
      </c>
      <c r="Q40" s="6"/>
      <c r="R40" s="6">
        <f t="shared" ca="1" si="2"/>
        <v>919284.98085397482</v>
      </c>
      <c r="S40" s="6">
        <f t="shared" ca="1" si="3"/>
        <v>0</v>
      </c>
      <c r="T40" s="6"/>
      <c r="U40" s="6"/>
      <c r="V40" s="6"/>
      <c r="W40" s="6">
        <f t="shared" si="4"/>
        <v>0</v>
      </c>
      <c r="X40" s="6">
        <f t="shared" si="5"/>
        <v>0</v>
      </c>
      <c r="Y40" s="6">
        <f t="shared" ca="1" si="6"/>
        <v>30217443.324707843</v>
      </c>
    </row>
    <row r="41" spans="1:25" x14ac:dyDescent="0.25">
      <c r="A41" s="208">
        <v>42461</v>
      </c>
      <c r="B41">
        <f t="shared" si="0"/>
        <v>4</v>
      </c>
      <c r="C41">
        <f t="shared" si="1"/>
        <v>2016</v>
      </c>
      <c r="D41" s="6">
        <f>'Monthly Data'!E41</f>
        <v>25624655.273853697</v>
      </c>
      <c r="E41" s="6">
        <f>'Monthly Data'!BA41</f>
        <v>395.13</v>
      </c>
      <c r="F41" s="6">
        <f>'Monthly Data'!AZ41</f>
        <v>0</v>
      </c>
      <c r="G41" s="7">
        <f t="shared" ca="1" si="8"/>
        <v>375.56100000000004</v>
      </c>
      <c r="H41" s="7">
        <f t="shared" ca="1" si="8"/>
        <v>0</v>
      </c>
      <c r="I41">
        <f>'Monthly Data'!DJ41</f>
        <v>30</v>
      </c>
      <c r="J41">
        <f>'Monthly Data'!DI41</f>
        <v>1</v>
      </c>
      <c r="K41">
        <f>'Monthly Data'!HB41</f>
        <v>0</v>
      </c>
      <c r="L41">
        <f>'Monthly Data'!DV41</f>
        <v>0</v>
      </c>
      <c r="M41">
        <f>'Monthly Data'!DU41</f>
        <v>0</v>
      </c>
      <c r="N41">
        <f>'Monthly Data'!DV41</f>
        <v>0</v>
      </c>
      <c r="O41">
        <f>'Monthly Data'!DU41</f>
        <v>0</v>
      </c>
      <c r="Q41" s="6"/>
      <c r="R41" s="6">
        <f t="shared" ca="1" si="2"/>
        <v>-280044.33186480607</v>
      </c>
      <c r="S41" s="6">
        <f t="shared" ca="1" si="3"/>
        <v>0</v>
      </c>
      <c r="T41" s="6"/>
      <c r="U41" s="6"/>
      <c r="V41" s="6"/>
      <c r="W41" s="6">
        <f t="shared" si="4"/>
        <v>0</v>
      </c>
      <c r="X41" s="6">
        <f t="shared" si="5"/>
        <v>0</v>
      </c>
      <c r="Y41" s="6">
        <f t="shared" ca="1" si="6"/>
        <v>25344610.941988889</v>
      </c>
    </row>
    <row r="42" spans="1:25" x14ac:dyDescent="0.25">
      <c r="A42" s="208">
        <v>42491</v>
      </c>
      <c r="B42">
        <f t="shared" si="0"/>
        <v>5</v>
      </c>
      <c r="C42">
        <f t="shared" si="1"/>
        <v>2016</v>
      </c>
      <c r="D42" s="6">
        <f>'Monthly Data'!E42</f>
        <v>24196684.173853468</v>
      </c>
      <c r="E42" s="6">
        <f>'Monthly Data'!BA42</f>
        <v>130.80000000000001</v>
      </c>
      <c r="F42" s="6">
        <f>'Monthly Data'!AZ42</f>
        <v>0.7</v>
      </c>
      <c r="G42" s="7">
        <f t="shared" ca="1" si="8"/>
        <v>165.202</v>
      </c>
      <c r="H42" s="7">
        <f t="shared" ca="1" si="8"/>
        <v>2.7889999999999997</v>
      </c>
      <c r="I42">
        <f>'Monthly Data'!DJ42</f>
        <v>31</v>
      </c>
      <c r="J42">
        <f>'Monthly Data'!DI42</f>
        <v>1</v>
      </c>
      <c r="K42">
        <f>'Monthly Data'!HB42</f>
        <v>0</v>
      </c>
      <c r="L42">
        <f>'Monthly Data'!DV42</f>
        <v>0</v>
      </c>
      <c r="M42">
        <f>'Monthly Data'!DU42</f>
        <v>0</v>
      </c>
      <c r="N42">
        <f>'Monthly Data'!DV42</f>
        <v>0</v>
      </c>
      <c r="O42">
        <f>'Monthly Data'!DU42</f>
        <v>0</v>
      </c>
      <c r="Q42" s="6"/>
      <c r="R42" s="6">
        <f t="shared" ca="1" si="2"/>
        <v>492313.61361403624</v>
      </c>
      <c r="S42" s="6">
        <f t="shared" ca="1" si="3"/>
        <v>53518.742231172735</v>
      </c>
      <c r="T42" s="6"/>
      <c r="U42" s="6"/>
      <c r="V42" s="6"/>
      <c r="W42" s="6">
        <f t="shared" si="4"/>
        <v>0</v>
      </c>
      <c r="X42" s="6">
        <f t="shared" si="5"/>
        <v>0</v>
      </c>
      <c r="Y42" s="6">
        <f t="shared" ca="1" si="6"/>
        <v>24742516.529698677</v>
      </c>
    </row>
    <row r="43" spans="1:25" x14ac:dyDescent="0.25">
      <c r="A43" s="208">
        <v>42522</v>
      </c>
      <c r="B43">
        <f t="shared" si="0"/>
        <v>6</v>
      </c>
      <c r="C43">
        <f t="shared" si="1"/>
        <v>2016</v>
      </c>
      <c r="D43" s="6">
        <f>'Monthly Data'!E43</f>
        <v>23552213.983853932</v>
      </c>
      <c r="E43" s="6">
        <f>'Monthly Data'!BA43</f>
        <v>32.6</v>
      </c>
      <c r="F43" s="6">
        <f>'Monthly Data'!AZ43</f>
        <v>24.32</v>
      </c>
      <c r="G43" s="7">
        <f t="shared" ca="1" si="8"/>
        <v>32.520000000000003</v>
      </c>
      <c r="H43" s="7">
        <f t="shared" ca="1" si="8"/>
        <v>24.911999999999999</v>
      </c>
      <c r="I43">
        <f>'Monthly Data'!DJ43</f>
        <v>30</v>
      </c>
      <c r="J43">
        <f>'Monthly Data'!DI43</f>
        <v>0</v>
      </c>
      <c r="K43">
        <f>'Monthly Data'!HB43</f>
        <v>0</v>
      </c>
      <c r="L43">
        <f>'Monthly Data'!DV43</f>
        <v>0</v>
      </c>
      <c r="M43">
        <f>'Monthly Data'!DU43</f>
        <v>0</v>
      </c>
      <c r="N43">
        <f>'Monthly Data'!DV43</f>
        <v>0</v>
      </c>
      <c r="O43">
        <f>'Monthly Data'!DU43</f>
        <v>0</v>
      </c>
      <c r="Q43" s="6"/>
      <c r="R43" s="6">
        <f t="shared" ca="1" si="2"/>
        <v>-1144.8488195198556</v>
      </c>
      <c r="S43" s="6">
        <f t="shared" ca="1" si="3"/>
        <v>15166.632551868932</v>
      </c>
      <c r="T43" s="6"/>
      <c r="U43" s="6"/>
      <c r="V43" s="6"/>
      <c r="W43" s="6">
        <f t="shared" si="4"/>
        <v>0</v>
      </c>
      <c r="X43" s="6">
        <f t="shared" si="5"/>
        <v>0</v>
      </c>
      <c r="Y43" s="6">
        <f t="shared" ca="1" si="6"/>
        <v>23566235.76758628</v>
      </c>
    </row>
    <row r="44" spans="1:25" x14ac:dyDescent="0.25">
      <c r="A44" s="208">
        <v>42552</v>
      </c>
      <c r="B44">
        <f t="shared" si="0"/>
        <v>7</v>
      </c>
      <c r="C44">
        <f t="shared" si="1"/>
        <v>2016</v>
      </c>
      <c r="D44" s="6">
        <f>'Monthly Data'!E44</f>
        <v>25950194.053853396</v>
      </c>
      <c r="E44" s="6">
        <f>'Monthly Data'!BA44</f>
        <v>0.3</v>
      </c>
      <c r="F44" s="6">
        <f>'Monthly Data'!AZ44</f>
        <v>85.3</v>
      </c>
      <c r="G44" s="7">
        <f t="shared" ca="1" si="8"/>
        <v>2.27</v>
      </c>
      <c r="H44" s="7">
        <f t="shared" ca="1" si="8"/>
        <v>79.77000000000001</v>
      </c>
      <c r="I44">
        <f>'Monthly Data'!DJ44</f>
        <v>31</v>
      </c>
      <c r="J44">
        <f>'Monthly Data'!DI44</f>
        <v>0</v>
      </c>
      <c r="K44">
        <f>'Monthly Data'!HB44</f>
        <v>0</v>
      </c>
      <c r="L44">
        <f>'Monthly Data'!DV44</f>
        <v>0</v>
      </c>
      <c r="M44">
        <f>'Monthly Data'!DU44</f>
        <v>0</v>
      </c>
      <c r="N44">
        <f>'Monthly Data'!DV44</f>
        <v>0</v>
      </c>
      <c r="O44">
        <f>'Monthly Data'!DU44</f>
        <v>0</v>
      </c>
      <c r="Q44" s="6"/>
      <c r="R44" s="6">
        <f t="shared" ca="1" si="2"/>
        <v>28191.902180677047</v>
      </c>
      <c r="S44" s="6">
        <f t="shared" ca="1" si="3"/>
        <v>-141674.79393891076</v>
      </c>
      <c r="T44" s="6"/>
      <c r="U44" s="6"/>
      <c r="V44" s="6"/>
      <c r="W44" s="6">
        <f t="shared" si="4"/>
        <v>0</v>
      </c>
      <c r="X44" s="6">
        <f t="shared" si="5"/>
        <v>0</v>
      </c>
      <c r="Y44" s="6">
        <f t="shared" ca="1" si="6"/>
        <v>25836711.162095159</v>
      </c>
    </row>
    <row r="45" spans="1:25" x14ac:dyDescent="0.25">
      <c r="A45" s="208">
        <v>42583</v>
      </c>
      <c r="B45">
        <f t="shared" si="0"/>
        <v>8</v>
      </c>
      <c r="C45">
        <f t="shared" si="1"/>
        <v>2016</v>
      </c>
      <c r="D45" s="6">
        <f>'Monthly Data'!E45</f>
        <v>26241116.263853874</v>
      </c>
      <c r="E45" s="6">
        <f>'Monthly Data'!BA45</f>
        <v>1.2</v>
      </c>
      <c r="F45" s="6">
        <f>'Monthly Data'!AZ45</f>
        <v>88.55</v>
      </c>
      <c r="G45" s="7">
        <f t="shared" ca="1" si="8"/>
        <v>5.9399999999999995</v>
      </c>
      <c r="H45" s="7">
        <f t="shared" ca="1" si="8"/>
        <v>61.306000000000004</v>
      </c>
      <c r="I45">
        <f>'Monthly Data'!DJ45</f>
        <v>31</v>
      </c>
      <c r="J45">
        <f>'Monthly Data'!DI45</f>
        <v>0</v>
      </c>
      <c r="K45">
        <f>'Monthly Data'!HB45</f>
        <v>0</v>
      </c>
      <c r="L45">
        <f>'Monthly Data'!DV45</f>
        <v>0</v>
      </c>
      <c r="M45">
        <f>'Monthly Data'!DU45</f>
        <v>0</v>
      </c>
      <c r="N45">
        <f>'Monthly Data'!DV45</f>
        <v>0</v>
      </c>
      <c r="O45">
        <f>'Monthly Data'!DU45</f>
        <v>0</v>
      </c>
      <c r="Q45" s="6"/>
      <c r="R45" s="6">
        <f t="shared" ca="1" si="2"/>
        <v>67832.292556552886</v>
      </c>
      <c r="S45" s="6">
        <f t="shared" ca="1" si="3"/>
        <v>-697972.52912688837</v>
      </c>
      <c r="T45" s="6"/>
      <c r="U45" s="6"/>
      <c r="V45" s="6"/>
      <c r="W45" s="6">
        <f t="shared" si="4"/>
        <v>0</v>
      </c>
      <c r="X45" s="6">
        <f t="shared" si="5"/>
        <v>0</v>
      </c>
      <c r="Y45" s="6">
        <f t="shared" ca="1" si="6"/>
        <v>25610976.027283538</v>
      </c>
    </row>
    <row r="46" spans="1:25" x14ac:dyDescent="0.25">
      <c r="A46" s="208">
        <v>42614</v>
      </c>
      <c r="B46">
        <f t="shared" si="0"/>
        <v>9</v>
      </c>
      <c r="C46">
        <f t="shared" si="1"/>
        <v>2016</v>
      </c>
      <c r="D46" s="6">
        <f>'Monthly Data'!E46</f>
        <v>24033402.15385364</v>
      </c>
      <c r="E46" s="6">
        <f>'Monthly Data'!BA46</f>
        <v>32.299999999999997</v>
      </c>
      <c r="F46" s="6">
        <f>'Monthly Data'!AZ46</f>
        <v>15.9</v>
      </c>
      <c r="G46" s="7">
        <f t="shared" ca="1" si="8"/>
        <v>65.792000000000002</v>
      </c>
      <c r="H46" s="7">
        <f t="shared" ca="1" si="8"/>
        <v>13.288</v>
      </c>
      <c r="I46">
        <f>'Monthly Data'!DJ46</f>
        <v>30</v>
      </c>
      <c r="J46">
        <f>'Monthly Data'!DI46</f>
        <v>0</v>
      </c>
      <c r="K46">
        <f>'Monthly Data'!HB46</f>
        <v>0</v>
      </c>
      <c r="L46">
        <f>'Monthly Data'!DV46</f>
        <v>0</v>
      </c>
      <c r="M46">
        <f>'Monthly Data'!DU46</f>
        <v>0</v>
      </c>
      <c r="N46">
        <f>'Monthly Data'!DV46</f>
        <v>0</v>
      </c>
      <c r="O46">
        <f>'Monthly Data'!DU46</f>
        <v>0</v>
      </c>
      <c r="Q46" s="6"/>
      <c r="R46" s="6">
        <f t="shared" ca="1" si="2"/>
        <v>479290.95829199784</v>
      </c>
      <c r="S46" s="6">
        <f t="shared" ca="1" si="3"/>
        <v>-66917.642272773199</v>
      </c>
      <c r="T46" s="6"/>
      <c r="U46" s="6"/>
      <c r="V46" s="6"/>
      <c r="W46" s="6">
        <f t="shared" si="4"/>
        <v>0</v>
      </c>
      <c r="X46" s="6">
        <f t="shared" si="5"/>
        <v>0</v>
      </c>
      <c r="Y46" s="6">
        <f t="shared" ca="1" si="6"/>
        <v>24445775.469872862</v>
      </c>
    </row>
    <row r="47" spans="1:25" x14ac:dyDescent="0.25">
      <c r="A47" s="208">
        <v>42644</v>
      </c>
      <c r="B47">
        <f t="shared" si="0"/>
        <v>10</v>
      </c>
      <c r="C47">
        <f t="shared" si="1"/>
        <v>2016</v>
      </c>
      <c r="D47" s="6">
        <f>'Monthly Data'!E47</f>
        <v>24813024.903853867</v>
      </c>
      <c r="E47" s="6">
        <f>'Monthly Data'!BA47</f>
        <v>205.54</v>
      </c>
      <c r="F47" s="6">
        <f>'Monthly Data'!AZ47</f>
        <v>0</v>
      </c>
      <c r="G47" s="7">
        <f t="shared" ref="G47:H62" ca="1" si="9">G35</f>
        <v>253.88899999999998</v>
      </c>
      <c r="H47" s="7">
        <f t="shared" ca="1" si="9"/>
        <v>0.25</v>
      </c>
      <c r="I47">
        <f>'Monthly Data'!DJ47</f>
        <v>31</v>
      </c>
      <c r="J47">
        <f>'Monthly Data'!DI47</f>
        <v>1</v>
      </c>
      <c r="K47">
        <f>'Monthly Data'!HB47</f>
        <v>0</v>
      </c>
      <c r="L47">
        <f>'Monthly Data'!DV47</f>
        <v>0</v>
      </c>
      <c r="M47">
        <f>'Monthly Data'!DU47</f>
        <v>0</v>
      </c>
      <c r="N47">
        <f>'Monthly Data'!DV47</f>
        <v>0</v>
      </c>
      <c r="O47">
        <f>'Monthly Data'!DU47</f>
        <v>0</v>
      </c>
      <c r="Q47" s="6"/>
      <c r="R47" s="6">
        <f t="shared" ca="1" si="2"/>
        <v>691903.69468708336</v>
      </c>
      <c r="S47" s="6">
        <f t="shared" ca="1" si="3"/>
        <v>6404.8279357554748</v>
      </c>
      <c r="T47" s="6"/>
      <c r="U47" s="6"/>
      <c r="V47" s="6"/>
      <c r="W47" s="6">
        <f t="shared" si="4"/>
        <v>0</v>
      </c>
      <c r="X47" s="6">
        <f t="shared" si="5"/>
        <v>0</v>
      </c>
      <c r="Y47" s="6">
        <f t="shared" ca="1" si="6"/>
        <v>25511333.426476706</v>
      </c>
    </row>
    <row r="48" spans="1:25" x14ac:dyDescent="0.25">
      <c r="A48" s="208">
        <v>42675</v>
      </c>
      <c r="B48">
        <f t="shared" si="0"/>
        <v>11</v>
      </c>
      <c r="C48">
        <f t="shared" si="1"/>
        <v>2016</v>
      </c>
      <c r="D48" s="6">
        <f>'Monthly Data'!E48</f>
        <v>27231106.703853983</v>
      </c>
      <c r="E48" s="6">
        <f>'Monthly Data'!BA48</f>
        <v>354.31</v>
      </c>
      <c r="F48" s="6">
        <f>'Monthly Data'!AZ48</f>
        <v>0</v>
      </c>
      <c r="G48" s="7">
        <f t="shared" ca="1" si="9"/>
        <v>481.9380000000001</v>
      </c>
      <c r="H48" s="7">
        <f t="shared" ca="1" si="9"/>
        <v>0</v>
      </c>
      <c r="I48">
        <f>'Monthly Data'!DJ48</f>
        <v>30</v>
      </c>
      <c r="J48">
        <f>'Monthly Data'!DI48</f>
        <v>1</v>
      </c>
      <c r="K48">
        <f>'Monthly Data'!HB48</f>
        <v>0</v>
      </c>
      <c r="L48">
        <f>'Monthly Data'!DV48</f>
        <v>0</v>
      </c>
      <c r="M48">
        <f>'Monthly Data'!DU48</f>
        <v>0</v>
      </c>
      <c r="N48">
        <f>'Monthly Data'!DV48</f>
        <v>0</v>
      </c>
      <c r="O48">
        <f>'Monthly Data'!DU48</f>
        <v>0</v>
      </c>
      <c r="Q48" s="6"/>
      <c r="R48" s="6">
        <f t="shared" ca="1" si="2"/>
        <v>1826434.564221042</v>
      </c>
      <c r="S48" s="6">
        <f t="shared" ca="1" si="3"/>
        <v>0</v>
      </c>
      <c r="T48" s="6"/>
      <c r="U48" s="6"/>
      <c r="V48" s="6"/>
      <c r="W48" s="6">
        <f t="shared" si="4"/>
        <v>0</v>
      </c>
      <c r="X48" s="6">
        <f t="shared" si="5"/>
        <v>0</v>
      </c>
      <c r="Y48" s="6">
        <f t="shared" ca="1" si="6"/>
        <v>29057541.268075027</v>
      </c>
    </row>
    <row r="49" spans="1:25" x14ac:dyDescent="0.25">
      <c r="A49" s="208">
        <v>42705</v>
      </c>
      <c r="B49">
        <f t="shared" si="0"/>
        <v>12</v>
      </c>
      <c r="C49">
        <f t="shared" si="1"/>
        <v>2016</v>
      </c>
      <c r="D49" s="6">
        <f>'Monthly Data'!E49</f>
        <v>34133699.603853822</v>
      </c>
      <c r="E49" s="6">
        <f>'Monthly Data'!BA49</f>
        <v>712.98</v>
      </c>
      <c r="F49" s="6">
        <f>'Monthly Data'!AZ49</f>
        <v>0</v>
      </c>
      <c r="G49" s="7">
        <f t="shared" ca="1" si="9"/>
        <v>721.0150000000001</v>
      </c>
      <c r="H49" s="7">
        <f t="shared" ca="1" si="9"/>
        <v>0</v>
      </c>
      <c r="I49">
        <f>'Monthly Data'!DJ49</f>
        <v>31</v>
      </c>
      <c r="J49">
        <f>'Monthly Data'!DI49</f>
        <v>0</v>
      </c>
      <c r="K49">
        <f>'Monthly Data'!HB49</f>
        <v>0</v>
      </c>
      <c r="L49">
        <f>'Monthly Data'!DV49</f>
        <v>0</v>
      </c>
      <c r="M49">
        <f>'Monthly Data'!DU49</f>
        <v>0</v>
      </c>
      <c r="N49">
        <f>'Monthly Data'!DV49</f>
        <v>0</v>
      </c>
      <c r="O49">
        <f>'Monthly Data'!DU49</f>
        <v>0</v>
      </c>
      <c r="Q49" s="6"/>
      <c r="R49" s="6">
        <f t="shared" ca="1" si="2"/>
        <v>114985.75331052912</v>
      </c>
      <c r="S49" s="6">
        <f t="shared" ca="1" si="3"/>
        <v>0</v>
      </c>
      <c r="T49" s="6"/>
      <c r="U49" s="6"/>
      <c r="V49" s="6"/>
      <c r="W49" s="6">
        <f t="shared" si="4"/>
        <v>0</v>
      </c>
      <c r="X49" s="6">
        <f t="shared" si="5"/>
        <v>0</v>
      </c>
      <c r="Y49" s="6">
        <f t="shared" ca="1" si="6"/>
        <v>34248685.357164353</v>
      </c>
    </row>
    <row r="50" spans="1:25" x14ac:dyDescent="0.25">
      <c r="A50" s="208">
        <v>42736</v>
      </c>
      <c r="B50">
        <f t="shared" si="0"/>
        <v>1</v>
      </c>
      <c r="C50">
        <f t="shared" si="1"/>
        <v>2017</v>
      </c>
      <c r="D50" s="6">
        <f>'Monthly Data'!E50</f>
        <v>34375735.265900187</v>
      </c>
      <c r="E50" s="6">
        <f>'Monthly Data'!BA50</f>
        <v>743.9</v>
      </c>
      <c r="F50" s="6">
        <f>'Monthly Data'!AZ50</f>
        <v>0</v>
      </c>
      <c r="G50" s="7">
        <f t="shared" ca="1" si="9"/>
        <v>837.61799999999982</v>
      </c>
      <c r="H50" s="7">
        <f t="shared" ca="1" si="9"/>
        <v>0</v>
      </c>
      <c r="I50">
        <f>'Monthly Data'!DJ50</f>
        <v>31</v>
      </c>
      <c r="J50">
        <f>'Monthly Data'!DI50</f>
        <v>0</v>
      </c>
      <c r="K50">
        <f>'Monthly Data'!HB50</f>
        <v>1</v>
      </c>
      <c r="L50">
        <f>'Monthly Data'!DV50</f>
        <v>0</v>
      </c>
      <c r="M50">
        <f>'Monthly Data'!DU50</f>
        <v>0</v>
      </c>
      <c r="N50">
        <f>'Monthly Data'!DV50</f>
        <v>0</v>
      </c>
      <c r="O50">
        <f>'Monthly Data'!DU50</f>
        <v>0</v>
      </c>
      <c r="Q50" s="6"/>
      <c r="R50" s="6">
        <f t="shared" ca="1" si="2"/>
        <v>1341161.7708470493</v>
      </c>
      <c r="S50" s="6">
        <f t="shared" ca="1" si="3"/>
        <v>0</v>
      </c>
      <c r="T50" s="6"/>
      <c r="U50" s="6"/>
      <c r="V50" s="6"/>
      <c r="W50" s="6">
        <f t="shared" si="4"/>
        <v>0</v>
      </c>
      <c r="X50" s="6">
        <f t="shared" si="5"/>
        <v>0</v>
      </c>
      <c r="Y50" s="6">
        <f t="shared" ca="1" si="6"/>
        <v>35716897.03674724</v>
      </c>
    </row>
    <row r="51" spans="1:25" x14ac:dyDescent="0.25">
      <c r="A51" s="208">
        <v>42767</v>
      </c>
      <c r="B51">
        <f t="shared" si="0"/>
        <v>2</v>
      </c>
      <c r="C51">
        <f t="shared" si="1"/>
        <v>2017</v>
      </c>
      <c r="D51" s="6">
        <f>'Monthly Data'!E51</f>
        <v>28862039.975900423</v>
      </c>
      <c r="E51" s="6">
        <f>'Monthly Data'!BA51</f>
        <v>625.79999999999995</v>
      </c>
      <c r="F51" s="6">
        <f>'Monthly Data'!AZ51</f>
        <v>0</v>
      </c>
      <c r="G51" s="7">
        <f t="shared" ca="1" si="9"/>
        <v>788.83799999999997</v>
      </c>
      <c r="H51" s="7">
        <f t="shared" ca="1" si="9"/>
        <v>0</v>
      </c>
      <c r="I51">
        <f>'Monthly Data'!DJ51</f>
        <v>28</v>
      </c>
      <c r="J51">
        <f>'Monthly Data'!DI51</f>
        <v>0</v>
      </c>
      <c r="K51">
        <f>'Monthly Data'!HB51</f>
        <v>2</v>
      </c>
      <c r="L51">
        <f>'Monthly Data'!DV51</f>
        <v>0</v>
      </c>
      <c r="M51">
        <f>'Monthly Data'!DU51</f>
        <v>0</v>
      </c>
      <c r="N51">
        <f>'Monthly Data'!DV51</f>
        <v>0</v>
      </c>
      <c r="O51">
        <f>'Monthly Data'!DU51</f>
        <v>0</v>
      </c>
      <c r="Q51" s="6"/>
      <c r="R51" s="6">
        <f t="shared" ca="1" si="2"/>
        <v>2333173.2729610279</v>
      </c>
      <c r="S51" s="6">
        <f t="shared" ca="1" si="3"/>
        <v>0</v>
      </c>
      <c r="T51" s="6"/>
      <c r="U51" s="6"/>
      <c r="V51" s="6"/>
      <c r="W51" s="6">
        <f t="shared" si="4"/>
        <v>0</v>
      </c>
      <c r="X51" s="6">
        <f t="shared" si="5"/>
        <v>0</v>
      </c>
      <c r="Y51" s="6">
        <f t="shared" ca="1" si="6"/>
        <v>31195213.248861451</v>
      </c>
    </row>
    <row r="52" spans="1:25" x14ac:dyDescent="0.25">
      <c r="A52" s="208">
        <v>42795</v>
      </c>
      <c r="B52">
        <f t="shared" si="0"/>
        <v>3</v>
      </c>
      <c r="C52">
        <f t="shared" si="1"/>
        <v>2017</v>
      </c>
      <c r="D52" s="6">
        <f>'Monthly Data'!E52</f>
        <v>29313338.525900368</v>
      </c>
      <c r="E52" s="6">
        <f>'Monthly Data'!BA52</f>
        <v>577.70000000000005</v>
      </c>
      <c r="F52" s="6">
        <f>'Monthly Data'!AZ52</f>
        <v>0</v>
      </c>
      <c r="G52" s="7">
        <f t="shared" ca="1" si="9"/>
        <v>598.91799999999989</v>
      </c>
      <c r="H52" s="7">
        <f t="shared" ca="1" si="9"/>
        <v>0</v>
      </c>
      <c r="I52">
        <f>'Monthly Data'!DJ52</f>
        <v>31</v>
      </c>
      <c r="J52">
        <f>'Monthly Data'!DI52</f>
        <v>1</v>
      </c>
      <c r="K52">
        <f>'Monthly Data'!HB52</f>
        <v>3</v>
      </c>
      <c r="L52">
        <f>'Monthly Data'!DV52</f>
        <v>0</v>
      </c>
      <c r="M52">
        <f>'Monthly Data'!DU52</f>
        <v>0</v>
      </c>
      <c r="N52">
        <f>'Monthly Data'!DV52</f>
        <v>0</v>
      </c>
      <c r="O52">
        <f>'Monthly Data'!DU52</f>
        <v>0</v>
      </c>
      <c r="Q52" s="6"/>
      <c r="R52" s="6">
        <f t="shared" ca="1" si="2"/>
        <v>303642.528157158</v>
      </c>
      <c r="S52" s="6">
        <f t="shared" ca="1" si="3"/>
        <v>0</v>
      </c>
      <c r="T52" s="6"/>
      <c r="U52" s="6"/>
      <c r="V52" s="6"/>
      <c r="W52" s="6">
        <f t="shared" si="4"/>
        <v>0</v>
      </c>
      <c r="X52" s="6">
        <f t="shared" si="5"/>
        <v>0</v>
      </c>
      <c r="Y52" s="6">
        <f t="shared" ca="1" si="6"/>
        <v>29616981.054057527</v>
      </c>
    </row>
    <row r="53" spans="1:25" x14ac:dyDescent="0.25">
      <c r="A53" s="208">
        <v>42826</v>
      </c>
      <c r="B53">
        <f t="shared" si="0"/>
        <v>4</v>
      </c>
      <c r="C53">
        <f t="shared" si="1"/>
        <v>2017</v>
      </c>
      <c r="D53" s="6">
        <f>'Monthly Data'!E53</f>
        <v>25616855.235900313</v>
      </c>
      <c r="E53" s="6">
        <f>'Monthly Data'!BA53</f>
        <v>324.3</v>
      </c>
      <c r="F53" s="6">
        <f>'Monthly Data'!AZ53</f>
        <v>0</v>
      </c>
      <c r="G53" s="7">
        <f t="shared" ca="1" si="9"/>
        <v>375.56100000000004</v>
      </c>
      <c r="H53" s="7">
        <f t="shared" ca="1" si="9"/>
        <v>0</v>
      </c>
      <c r="I53">
        <f>'Monthly Data'!DJ53</f>
        <v>30</v>
      </c>
      <c r="J53">
        <f>'Monthly Data'!DI53</f>
        <v>1</v>
      </c>
      <c r="K53">
        <f>'Monthly Data'!HB53</f>
        <v>4</v>
      </c>
      <c r="L53">
        <f>'Monthly Data'!DV53</f>
        <v>0</v>
      </c>
      <c r="M53">
        <f>'Monthly Data'!DU53</f>
        <v>0</v>
      </c>
      <c r="N53">
        <f>'Monthly Data'!DV53</f>
        <v>0</v>
      </c>
      <c r="O53">
        <f>'Monthly Data'!DU53</f>
        <v>0</v>
      </c>
      <c r="Q53" s="6"/>
      <c r="R53" s="6">
        <f t="shared" ca="1" si="2"/>
        <v>733576.19171760743</v>
      </c>
      <c r="S53" s="6">
        <f t="shared" ca="1" si="3"/>
        <v>0</v>
      </c>
      <c r="T53" s="6"/>
      <c r="U53" s="6"/>
      <c r="V53" s="6"/>
      <c r="W53" s="6">
        <f t="shared" si="4"/>
        <v>0</v>
      </c>
      <c r="X53" s="6">
        <f t="shared" si="5"/>
        <v>0</v>
      </c>
      <c r="Y53" s="6">
        <f t="shared" ca="1" si="6"/>
        <v>26350431.427617919</v>
      </c>
    </row>
    <row r="54" spans="1:25" x14ac:dyDescent="0.25">
      <c r="A54" s="208">
        <v>42856</v>
      </c>
      <c r="B54">
        <f t="shared" si="0"/>
        <v>5</v>
      </c>
      <c r="C54">
        <f t="shared" si="1"/>
        <v>2017</v>
      </c>
      <c r="D54" s="6">
        <f>'Monthly Data'!E54</f>
        <v>24267876.095900469</v>
      </c>
      <c r="E54" s="6">
        <f>'Monthly Data'!BA54</f>
        <v>191.59</v>
      </c>
      <c r="F54" s="6">
        <f>'Monthly Data'!AZ54</f>
        <v>0</v>
      </c>
      <c r="G54" s="7">
        <f t="shared" ca="1" si="9"/>
        <v>165.202</v>
      </c>
      <c r="H54" s="7">
        <f t="shared" ca="1" si="9"/>
        <v>2.7889999999999997</v>
      </c>
      <c r="I54">
        <f>'Monthly Data'!DJ54</f>
        <v>31</v>
      </c>
      <c r="J54">
        <f>'Monthly Data'!DI54</f>
        <v>1</v>
      </c>
      <c r="K54">
        <f>'Monthly Data'!HB54</f>
        <v>5</v>
      </c>
      <c r="L54">
        <f>'Monthly Data'!DV54</f>
        <v>0</v>
      </c>
      <c r="M54">
        <f>'Monthly Data'!DU54</f>
        <v>0</v>
      </c>
      <c r="N54">
        <f>'Monthly Data'!DV54</f>
        <v>0</v>
      </c>
      <c r="O54">
        <f>'Monthly Data'!DU54</f>
        <v>0</v>
      </c>
      <c r="Q54" s="6"/>
      <c r="R54" s="6">
        <f t="shared" ca="1" si="2"/>
        <v>-377628.38311863248</v>
      </c>
      <c r="S54" s="6">
        <f t="shared" ca="1" si="3"/>
        <v>71452.260451288064</v>
      </c>
      <c r="T54" s="6"/>
      <c r="U54" s="6"/>
      <c r="V54" s="6"/>
      <c r="W54" s="6">
        <f t="shared" si="4"/>
        <v>0</v>
      </c>
      <c r="X54" s="6">
        <f t="shared" si="5"/>
        <v>0</v>
      </c>
      <c r="Y54" s="6">
        <f t="shared" ca="1" si="6"/>
        <v>23961699.973233122</v>
      </c>
    </row>
    <row r="55" spans="1:25" x14ac:dyDescent="0.25">
      <c r="A55" s="208">
        <v>42887</v>
      </c>
      <c r="B55">
        <f t="shared" si="0"/>
        <v>6</v>
      </c>
      <c r="C55">
        <f t="shared" si="1"/>
        <v>2017</v>
      </c>
      <c r="D55" s="6">
        <f>'Monthly Data'!E55</f>
        <v>22619349.445900396</v>
      </c>
      <c r="E55" s="6">
        <f>'Monthly Data'!BA55</f>
        <v>14.1</v>
      </c>
      <c r="F55" s="6">
        <f>'Monthly Data'!AZ55</f>
        <v>5.4</v>
      </c>
      <c r="G55" s="7">
        <f t="shared" ca="1" si="9"/>
        <v>32.520000000000003</v>
      </c>
      <c r="H55" s="7">
        <f t="shared" ca="1" si="9"/>
        <v>24.911999999999999</v>
      </c>
      <c r="I55">
        <f>'Monthly Data'!DJ55</f>
        <v>30</v>
      </c>
      <c r="J55">
        <f>'Monthly Data'!DI55</f>
        <v>0</v>
      </c>
      <c r="K55">
        <f>'Monthly Data'!HB55</f>
        <v>6</v>
      </c>
      <c r="L55">
        <f>'Monthly Data'!DV55</f>
        <v>0</v>
      </c>
      <c r="M55">
        <f>'Monthly Data'!DU55</f>
        <v>0</v>
      </c>
      <c r="N55">
        <f>'Monthly Data'!DV55</f>
        <v>0</v>
      </c>
      <c r="O55">
        <f>'Monthly Data'!DU55</f>
        <v>0</v>
      </c>
      <c r="Q55" s="6"/>
      <c r="R55" s="6">
        <f t="shared" ca="1" si="2"/>
        <v>263601.44069445238</v>
      </c>
      <c r="S55" s="6">
        <f t="shared" ca="1" si="3"/>
        <v>499884.01072984328</v>
      </c>
      <c r="T55" s="6"/>
      <c r="U55" s="6"/>
      <c r="V55" s="6"/>
      <c r="W55" s="6">
        <f t="shared" si="4"/>
        <v>0</v>
      </c>
      <c r="X55" s="6">
        <f t="shared" si="5"/>
        <v>0</v>
      </c>
      <c r="Y55" s="6">
        <f t="shared" ca="1" si="6"/>
        <v>23382834.897324689</v>
      </c>
    </row>
    <row r="56" spans="1:25" x14ac:dyDescent="0.25">
      <c r="A56" s="208">
        <v>42917</v>
      </c>
      <c r="B56">
        <f t="shared" si="0"/>
        <v>7</v>
      </c>
      <c r="C56">
        <f t="shared" si="1"/>
        <v>2017</v>
      </c>
      <c r="D56" s="6">
        <f>'Monthly Data'!E56</f>
        <v>25223991.015900459</v>
      </c>
      <c r="E56" s="6">
        <f>'Monthly Data'!BA56</f>
        <v>1.2</v>
      </c>
      <c r="F56" s="6">
        <f>'Monthly Data'!AZ56</f>
        <v>69.2</v>
      </c>
      <c r="G56" s="7">
        <f t="shared" ca="1" si="9"/>
        <v>2.27</v>
      </c>
      <c r="H56" s="7">
        <f t="shared" ca="1" si="9"/>
        <v>79.77000000000001</v>
      </c>
      <c r="I56">
        <f>'Monthly Data'!DJ56</f>
        <v>31</v>
      </c>
      <c r="J56">
        <f>'Monthly Data'!DI56</f>
        <v>0</v>
      </c>
      <c r="K56">
        <f>'Monthly Data'!HB56</f>
        <v>7</v>
      </c>
      <c r="L56">
        <f>'Monthly Data'!DV56</f>
        <v>0</v>
      </c>
      <c r="M56">
        <f>'Monthly Data'!DU56</f>
        <v>0</v>
      </c>
      <c r="N56">
        <f>'Monthly Data'!DV56</f>
        <v>0</v>
      </c>
      <c r="O56">
        <f>'Monthly Data'!DU56</f>
        <v>0</v>
      </c>
      <c r="Q56" s="6"/>
      <c r="R56" s="6">
        <f t="shared" ca="1" si="2"/>
        <v>15312.352961078397</v>
      </c>
      <c r="S56" s="6">
        <f t="shared" ca="1" si="3"/>
        <v>270796.12512374169</v>
      </c>
      <c r="T56" s="6"/>
      <c r="U56" s="6"/>
      <c r="V56" s="6"/>
      <c r="W56" s="6">
        <f t="shared" si="4"/>
        <v>0</v>
      </c>
      <c r="X56" s="6">
        <f t="shared" si="5"/>
        <v>0</v>
      </c>
      <c r="Y56" s="6">
        <f t="shared" ca="1" si="6"/>
        <v>25510099.49398528</v>
      </c>
    </row>
    <row r="57" spans="1:25" x14ac:dyDescent="0.25">
      <c r="A57" s="208">
        <v>42948</v>
      </c>
      <c r="B57">
        <f t="shared" si="0"/>
        <v>8</v>
      </c>
      <c r="C57">
        <f t="shared" si="1"/>
        <v>2017</v>
      </c>
      <c r="D57" s="6">
        <f>'Monthly Data'!E57</f>
        <v>24749042.545900472</v>
      </c>
      <c r="E57" s="6">
        <f>'Monthly Data'!BA57</f>
        <v>17.399999999999999</v>
      </c>
      <c r="F57" s="6">
        <f>'Monthly Data'!AZ57</f>
        <v>30.6</v>
      </c>
      <c r="G57" s="7">
        <f t="shared" ca="1" si="9"/>
        <v>5.9399999999999995</v>
      </c>
      <c r="H57" s="7">
        <f t="shared" ca="1" si="9"/>
        <v>61.306000000000004</v>
      </c>
      <c r="I57">
        <f>'Monthly Data'!DJ57</f>
        <v>31</v>
      </c>
      <c r="J57">
        <f>'Monthly Data'!DI57</f>
        <v>0</v>
      </c>
      <c r="K57">
        <f>'Monthly Data'!HB57</f>
        <v>8</v>
      </c>
      <c r="L57">
        <f>'Monthly Data'!DV57</f>
        <v>0</v>
      </c>
      <c r="M57">
        <f>'Monthly Data'!DU57</f>
        <v>0</v>
      </c>
      <c r="N57">
        <f>'Monthly Data'!DV57</f>
        <v>0</v>
      </c>
      <c r="O57">
        <f>'Monthly Data'!DU57</f>
        <v>0</v>
      </c>
      <c r="Q57" s="6"/>
      <c r="R57" s="6">
        <f t="shared" ca="1" si="2"/>
        <v>-163999.5933962228</v>
      </c>
      <c r="S57" s="6">
        <f t="shared" ca="1" si="3"/>
        <v>786666.5863812305</v>
      </c>
      <c r="T57" s="6"/>
      <c r="U57" s="6"/>
      <c r="V57" s="6"/>
      <c r="W57" s="6">
        <f t="shared" si="4"/>
        <v>0</v>
      </c>
      <c r="X57" s="6">
        <f t="shared" si="5"/>
        <v>0</v>
      </c>
      <c r="Y57" s="6">
        <f t="shared" ca="1" si="6"/>
        <v>25371709.538885478</v>
      </c>
    </row>
    <row r="58" spans="1:25" x14ac:dyDescent="0.25">
      <c r="A58" s="208">
        <v>42979</v>
      </c>
      <c r="B58">
        <f t="shared" si="0"/>
        <v>9</v>
      </c>
      <c r="C58">
        <f t="shared" si="1"/>
        <v>2017</v>
      </c>
      <c r="D58" s="6">
        <f>'Monthly Data'!E58</f>
        <v>23222723.395900417</v>
      </c>
      <c r="E58" s="6">
        <f>'Monthly Data'!BA58</f>
        <v>60.9</v>
      </c>
      <c r="F58" s="6">
        <f>'Monthly Data'!AZ58</f>
        <v>13.5</v>
      </c>
      <c r="G58" s="7">
        <f t="shared" ca="1" si="9"/>
        <v>65.792000000000002</v>
      </c>
      <c r="H58" s="7">
        <f t="shared" ca="1" si="9"/>
        <v>13.288</v>
      </c>
      <c r="I58">
        <f>'Monthly Data'!DJ58</f>
        <v>30</v>
      </c>
      <c r="J58">
        <f>'Monthly Data'!DI58</f>
        <v>0</v>
      </c>
      <c r="K58">
        <f>'Monthly Data'!HB58</f>
        <v>9</v>
      </c>
      <c r="L58">
        <f>'Monthly Data'!DV58</f>
        <v>0</v>
      </c>
      <c r="M58">
        <f>'Monthly Data'!DU58</f>
        <v>0</v>
      </c>
      <c r="N58">
        <f>'Monthly Data'!DV58</f>
        <v>0</v>
      </c>
      <c r="O58">
        <f>'Monthly Data'!DU58</f>
        <v>0</v>
      </c>
      <c r="Q58" s="6"/>
      <c r="R58" s="6">
        <f t="shared" ca="1" si="2"/>
        <v>70007.505313640708</v>
      </c>
      <c r="S58" s="6">
        <f t="shared" ca="1" si="3"/>
        <v>-5431.2940895206357</v>
      </c>
      <c r="T58" s="6"/>
      <c r="U58" s="6"/>
      <c r="V58" s="6"/>
      <c r="W58" s="6">
        <f t="shared" si="4"/>
        <v>0</v>
      </c>
      <c r="X58" s="6">
        <f t="shared" si="5"/>
        <v>0</v>
      </c>
      <c r="Y58" s="6">
        <f t="shared" ca="1" si="6"/>
        <v>23287299.607124537</v>
      </c>
    </row>
    <row r="59" spans="1:25" x14ac:dyDescent="0.25">
      <c r="A59" s="208">
        <v>43009</v>
      </c>
      <c r="B59">
        <f t="shared" si="0"/>
        <v>10</v>
      </c>
      <c r="C59">
        <f t="shared" si="1"/>
        <v>2017</v>
      </c>
      <c r="D59" s="6">
        <f>'Monthly Data'!E59</f>
        <v>25942437.685900681</v>
      </c>
      <c r="E59" s="6">
        <f>'Monthly Data'!BA59</f>
        <v>221.94</v>
      </c>
      <c r="F59" s="6">
        <f>'Monthly Data'!AZ59</f>
        <v>0</v>
      </c>
      <c r="G59" s="7">
        <f t="shared" ca="1" si="9"/>
        <v>253.88899999999998</v>
      </c>
      <c r="H59" s="7">
        <f t="shared" ca="1" si="9"/>
        <v>0.25</v>
      </c>
      <c r="I59">
        <f>'Monthly Data'!DJ59</f>
        <v>31</v>
      </c>
      <c r="J59">
        <f>'Monthly Data'!DI59</f>
        <v>1</v>
      </c>
      <c r="K59">
        <f>'Monthly Data'!HB59</f>
        <v>10</v>
      </c>
      <c r="L59">
        <f>'Monthly Data'!DV59</f>
        <v>0</v>
      </c>
      <c r="M59">
        <f>'Monthly Data'!DU59</f>
        <v>0</v>
      </c>
      <c r="N59">
        <f>'Monthly Data'!DV59</f>
        <v>0</v>
      </c>
      <c r="O59">
        <f>'Monthly Data'!DU59</f>
        <v>0</v>
      </c>
      <c r="Q59" s="6"/>
      <c r="R59" s="6">
        <f t="shared" ca="1" si="2"/>
        <v>457209.68668550788</v>
      </c>
      <c r="S59" s="6">
        <f t="shared" ca="1" si="3"/>
        <v>6404.8279357554748</v>
      </c>
      <c r="T59" s="6"/>
      <c r="U59" s="6"/>
      <c r="V59" s="6"/>
      <c r="W59" s="6">
        <f t="shared" si="4"/>
        <v>0</v>
      </c>
      <c r="X59" s="6">
        <f t="shared" si="5"/>
        <v>0</v>
      </c>
      <c r="Y59" s="6">
        <f t="shared" ca="1" si="6"/>
        <v>26406052.200521942</v>
      </c>
    </row>
    <row r="60" spans="1:25" x14ac:dyDescent="0.25">
      <c r="A60" s="208">
        <v>43040</v>
      </c>
      <c r="B60">
        <f t="shared" si="0"/>
        <v>11</v>
      </c>
      <c r="C60">
        <f t="shared" si="1"/>
        <v>2017</v>
      </c>
      <c r="D60" s="6">
        <f>'Monthly Data'!E60</f>
        <v>29254107.975900408</v>
      </c>
      <c r="E60" s="6">
        <f>'Monthly Data'!BA60</f>
        <v>526.87</v>
      </c>
      <c r="F60" s="6">
        <f>'Monthly Data'!AZ60</f>
        <v>0</v>
      </c>
      <c r="G60" s="7">
        <f t="shared" ca="1" si="9"/>
        <v>481.9380000000001</v>
      </c>
      <c r="H60" s="7">
        <f t="shared" ca="1" si="9"/>
        <v>0</v>
      </c>
      <c r="I60">
        <f>'Monthly Data'!DJ60</f>
        <v>30</v>
      </c>
      <c r="J60">
        <f>'Monthly Data'!DI60</f>
        <v>1</v>
      </c>
      <c r="K60">
        <f>'Monthly Data'!HB60</f>
        <v>11</v>
      </c>
      <c r="L60">
        <f>'Monthly Data'!DV60</f>
        <v>0</v>
      </c>
      <c r="M60">
        <f>'Monthly Data'!DU60</f>
        <v>0</v>
      </c>
      <c r="N60">
        <f>'Monthly Data'!DV60</f>
        <v>0</v>
      </c>
      <c r="O60">
        <f>'Monthly Data'!DU60</f>
        <v>0</v>
      </c>
      <c r="Q60" s="6"/>
      <c r="R60" s="6">
        <f t="shared" ca="1" si="2"/>
        <v>-643004.33948333922</v>
      </c>
      <c r="S60" s="6">
        <f t="shared" ca="1" si="3"/>
        <v>0</v>
      </c>
      <c r="T60" s="6"/>
      <c r="U60" s="6"/>
      <c r="V60" s="6"/>
      <c r="W60" s="6">
        <f t="shared" si="4"/>
        <v>0</v>
      </c>
      <c r="X60" s="6">
        <f t="shared" si="5"/>
        <v>0</v>
      </c>
      <c r="Y60" s="6">
        <f t="shared" ca="1" si="6"/>
        <v>28611103.636417069</v>
      </c>
    </row>
    <row r="61" spans="1:25" x14ac:dyDescent="0.25">
      <c r="A61" s="208">
        <v>43070</v>
      </c>
      <c r="B61">
        <f t="shared" si="0"/>
        <v>12</v>
      </c>
      <c r="C61">
        <f t="shared" si="1"/>
        <v>2017</v>
      </c>
      <c r="D61" s="6">
        <f>'Monthly Data'!E61</f>
        <v>35918162.395901039</v>
      </c>
      <c r="E61" s="6">
        <f>'Monthly Data'!BA61</f>
        <v>833.2</v>
      </c>
      <c r="F61" s="6">
        <f>'Monthly Data'!AZ61</f>
        <v>0</v>
      </c>
      <c r="G61" s="7">
        <f t="shared" ca="1" si="9"/>
        <v>721.0150000000001</v>
      </c>
      <c r="H61" s="7">
        <f t="shared" ca="1" si="9"/>
        <v>0</v>
      </c>
      <c r="I61">
        <f>'Monthly Data'!DJ61</f>
        <v>31</v>
      </c>
      <c r="J61">
        <f>'Monthly Data'!DI61</f>
        <v>0</v>
      </c>
      <c r="K61">
        <f>'Monthly Data'!HB61</f>
        <v>12</v>
      </c>
      <c r="L61">
        <f>'Monthly Data'!DV61</f>
        <v>0</v>
      </c>
      <c r="M61">
        <f>'Monthly Data'!DU61</f>
        <v>0</v>
      </c>
      <c r="N61">
        <f>'Monthly Data'!DV61</f>
        <v>0</v>
      </c>
      <c r="O61">
        <f>'Monthly Data'!DU61</f>
        <v>0</v>
      </c>
      <c r="Q61" s="6"/>
      <c r="R61" s="6">
        <f t="shared" ca="1" si="2"/>
        <v>-1605435.810222971</v>
      </c>
      <c r="S61" s="6">
        <f t="shared" ca="1" si="3"/>
        <v>0</v>
      </c>
      <c r="T61" s="6"/>
      <c r="U61" s="6"/>
      <c r="V61" s="6"/>
      <c r="W61" s="6">
        <f t="shared" si="4"/>
        <v>0</v>
      </c>
      <c r="X61" s="6">
        <f t="shared" si="5"/>
        <v>0</v>
      </c>
      <c r="Y61" s="6">
        <f t="shared" ca="1" si="6"/>
        <v>34312726.585678071</v>
      </c>
    </row>
    <row r="62" spans="1:25" x14ac:dyDescent="0.25">
      <c r="A62" s="208">
        <v>43101</v>
      </c>
      <c r="B62">
        <f t="shared" si="0"/>
        <v>1</v>
      </c>
      <c r="C62">
        <f t="shared" si="1"/>
        <v>2018</v>
      </c>
      <c r="D62" s="6">
        <f>'Monthly Data'!E62</f>
        <v>37426201.476736017</v>
      </c>
      <c r="E62" s="6">
        <f>'Monthly Data'!BA62</f>
        <v>839.8</v>
      </c>
      <c r="F62" s="6">
        <f>'Monthly Data'!AZ62</f>
        <v>0</v>
      </c>
      <c r="G62" s="7">
        <f t="shared" ca="1" si="9"/>
        <v>837.61799999999982</v>
      </c>
      <c r="H62" s="7">
        <f t="shared" ca="1" si="9"/>
        <v>0</v>
      </c>
      <c r="I62">
        <f>'Monthly Data'!DJ62</f>
        <v>31</v>
      </c>
      <c r="J62">
        <f>'Monthly Data'!DI62</f>
        <v>0</v>
      </c>
      <c r="K62">
        <f>'Monthly Data'!HB62</f>
        <v>13</v>
      </c>
      <c r="L62">
        <f>'Monthly Data'!DV62</f>
        <v>0</v>
      </c>
      <c r="M62">
        <f>'Monthly Data'!DU62</f>
        <v>0</v>
      </c>
      <c r="N62">
        <f>'Monthly Data'!DV62</f>
        <v>0</v>
      </c>
      <c r="O62">
        <f>'Monthly Data'!DU62</f>
        <v>0</v>
      </c>
      <c r="Q62" s="6"/>
      <c r="R62" s="6">
        <f t="shared" ca="1" si="2"/>
        <v>-31225.751552406589</v>
      </c>
      <c r="S62" s="6">
        <f t="shared" ca="1" si="3"/>
        <v>0</v>
      </c>
      <c r="T62" s="6"/>
      <c r="U62" s="6"/>
      <c r="V62" s="6"/>
      <c r="W62" s="6">
        <f t="shared" si="4"/>
        <v>0</v>
      </c>
      <c r="X62" s="6">
        <f t="shared" si="5"/>
        <v>0</v>
      </c>
      <c r="Y62" s="6">
        <f t="shared" ca="1" si="6"/>
        <v>37394975.725183614</v>
      </c>
    </row>
    <row r="63" spans="1:25" x14ac:dyDescent="0.25">
      <c r="A63" s="208">
        <v>43132</v>
      </c>
      <c r="B63">
        <f t="shared" si="0"/>
        <v>2</v>
      </c>
      <c r="C63">
        <f t="shared" si="1"/>
        <v>2018</v>
      </c>
      <c r="D63" s="6">
        <f>'Monthly Data'!E63</f>
        <v>30894907.026735522</v>
      </c>
      <c r="E63" s="6">
        <f>'Monthly Data'!BA63</f>
        <v>788</v>
      </c>
      <c r="F63" s="6">
        <f>'Monthly Data'!AZ63</f>
        <v>0</v>
      </c>
      <c r="G63" s="7">
        <f t="shared" ref="G63:H78" ca="1" si="10">G51</f>
        <v>788.83799999999997</v>
      </c>
      <c r="H63" s="7">
        <f t="shared" ca="1" si="10"/>
        <v>0</v>
      </c>
      <c r="I63">
        <f>'Monthly Data'!DJ63</f>
        <v>28</v>
      </c>
      <c r="J63">
        <f>'Monthly Data'!DI63</f>
        <v>0</v>
      </c>
      <c r="K63">
        <f>'Monthly Data'!HB63</f>
        <v>14</v>
      </c>
      <c r="L63">
        <f>'Monthly Data'!DV63</f>
        <v>0</v>
      </c>
      <c r="M63">
        <f>'Monthly Data'!DU63</f>
        <v>0</v>
      </c>
      <c r="N63">
        <f>'Monthly Data'!DV63</f>
        <v>0</v>
      </c>
      <c r="O63">
        <f>'Monthly Data'!DU63</f>
        <v>0</v>
      </c>
      <c r="Q63" s="6"/>
      <c r="R63" s="6">
        <f t="shared" ca="1" si="2"/>
        <v>11992.291384470249</v>
      </c>
      <c r="S63" s="6">
        <f t="shared" ca="1" si="3"/>
        <v>0</v>
      </c>
      <c r="T63" s="6"/>
      <c r="U63" s="6"/>
      <c r="V63" s="6"/>
      <c r="W63" s="6">
        <f t="shared" si="4"/>
        <v>0</v>
      </c>
      <c r="X63" s="6">
        <f t="shared" si="5"/>
        <v>0</v>
      </c>
      <c r="Y63" s="6">
        <f t="shared" ca="1" si="6"/>
        <v>30906899.318119992</v>
      </c>
    </row>
    <row r="64" spans="1:25" x14ac:dyDescent="0.25">
      <c r="A64" s="208">
        <v>43160</v>
      </c>
      <c r="B64">
        <f t="shared" si="0"/>
        <v>3</v>
      </c>
      <c r="C64">
        <f t="shared" si="1"/>
        <v>2018</v>
      </c>
      <c r="D64" s="6">
        <f>'Monthly Data'!E64</f>
        <v>30252996.416735217</v>
      </c>
      <c r="E64" s="6">
        <f>'Monthly Data'!BA64</f>
        <v>607.1</v>
      </c>
      <c r="F64" s="6">
        <f>'Monthly Data'!AZ64</f>
        <v>0</v>
      </c>
      <c r="G64" s="7">
        <f t="shared" ca="1" si="10"/>
        <v>598.91799999999989</v>
      </c>
      <c r="H64" s="7">
        <f t="shared" ca="1" si="10"/>
        <v>0</v>
      </c>
      <c r="I64">
        <f>'Monthly Data'!DJ64</f>
        <v>31</v>
      </c>
      <c r="J64">
        <f>'Monthly Data'!DI64</f>
        <v>1</v>
      </c>
      <c r="K64">
        <f>'Monthly Data'!HB64</f>
        <v>15</v>
      </c>
      <c r="L64">
        <f>'Monthly Data'!DV64</f>
        <v>0</v>
      </c>
      <c r="M64">
        <f>'Monthly Data'!DU64</f>
        <v>0</v>
      </c>
      <c r="N64">
        <f>'Monthly Data'!DV64</f>
        <v>0</v>
      </c>
      <c r="O64">
        <f>'Monthly Data'!DU64</f>
        <v>0</v>
      </c>
      <c r="Q64" s="6"/>
      <c r="R64" s="6">
        <f t="shared" ca="1" si="2"/>
        <v>-117089.41301639759</v>
      </c>
      <c r="S64" s="6">
        <f t="shared" ca="1" si="3"/>
        <v>0</v>
      </c>
      <c r="T64" s="6"/>
      <c r="U64" s="6"/>
      <c r="V64" s="6"/>
      <c r="W64" s="6">
        <f t="shared" si="4"/>
        <v>0</v>
      </c>
      <c r="X64" s="6">
        <f t="shared" si="5"/>
        <v>0</v>
      </c>
      <c r="Y64" s="6">
        <f t="shared" ca="1" si="6"/>
        <v>30135907.003718819</v>
      </c>
    </row>
    <row r="65" spans="1:25" x14ac:dyDescent="0.25">
      <c r="A65" s="208">
        <v>43191</v>
      </c>
      <c r="B65">
        <f t="shared" si="0"/>
        <v>4</v>
      </c>
      <c r="C65">
        <f t="shared" si="1"/>
        <v>2018</v>
      </c>
      <c r="D65" s="6">
        <f>'Monthly Data'!E65</f>
        <v>26280461.92673523</v>
      </c>
      <c r="E65" s="6">
        <f>'Monthly Data'!BA65</f>
        <v>431.93</v>
      </c>
      <c r="F65" s="6">
        <f>'Monthly Data'!AZ65</f>
        <v>0</v>
      </c>
      <c r="G65" s="7">
        <f t="shared" ca="1" si="10"/>
        <v>375.56100000000004</v>
      </c>
      <c r="H65" s="7">
        <f t="shared" ca="1" si="10"/>
        <v>0</v>
      </c>
      <c r="I65">
        <f>'Monthly Data'!DJ65</f>
        <v>30</v>
      </c>
      <c r="J65">
        <f>'Monthly Data'!DI65</f>
        <v>1</v>
      </c>
      <c r="K65">
        <f>'Monthly Data'!HB65</f>
        <v>16</v>
      </c>
      <c r="L65">
        <f>'Monthly Data'!DV65</f>
        <v>0</v>
      </c>
      <c r="M65">
        <f>'Monthly Data'!DU65</f>
        <v>0</v>
      </c>
      <c r="N65">
        <f>'Monthly Data'!DV65</f>
        <v>0</v>
      </c>
      <c r="O65">
        <f>'Monthly Data'!DU65</f>
        <v>0</v>
      </c>
      <c r="Q65" s="6"/>
      <c r="R65" s="6">
        <f t="shared" ca="1" si="2"/>
        <v>-806674.78884395107</v>
      </c>
      <c r="S65" s="6">
        <f t="shared" ca="1" si="3"/>
        <v>0</v>
      </c>
      <c r="T65" s="6"/>
      <c r="U65" s="6"/>
      <c r="V65" s="6"/>
      <c r="W65" s="6">
        <f t="shared" si="4"/>
        <v>0</v>
      </c>
      <c r="X65" s="6">
        <f t="shared" si="5"/>
        <v>0</v>
      </c>
      <c r="Y65" s="6">
        <f t="shared" ca="1" si="6"/>
        <v>25473787.137891278</v>
      </c>
    </row>
    <row r="66" spans="1:25" x14ac:dyDescent="0.25">
      <c r="A66" s="208">
        <v>43221</v>
      </c>
      <c r="B66">
        <f t="shared" ref="B66:B129" si="11">MONTH(A66)</f>
        <v>5</v>
      </c>
      <c r="C66">
        <f t="shared" ref="C66:C129" si="12">YEAR(A66)</f>
        <v>2018</v>
      </c>
      <c r="D66" s="6">
        <f>'Monthly Data'!E66</f>
        <v>23798270.966735676</v>
      </c>
      <c r="E66" s="6">
        <f>'Monthly Data'!BA66</f>
        <v>119.91</v>
      </c>
      <c r="F66" s="6">
        <f>'Monthly Data'!AZ66</f>
        <v>2.7</v>
      </c>
      <c r="G66" s="7">
        <f t="shared" ca="1" si="10"/>
        <v>165.202</v>
      </c>
      <c r="H66" s="7">
        <f t="shared" ca="1" si="10"/>
        <v>2.7889999999999997</v>
      </c>
      <c r="I66">
        <f>'Monthly Data'!DJ66</f>
        <v>31</v>
      </c>
      <c r="J66">
        <f>'Monthly Data'!DI66</f>
        <v>1</v>
      </c>
      <c r="K66">
        <f>'Monthly Data'!HB66</f>
        <v>17</v>
      </c>
      <c r="L66">
        <f>'Monthly Data'!DV66</f>
        <v>0</v>
      </c>
      <c r="M66">
        <f>'Monthly Data'!DU66</f>
        <v>0</v>
      </c>
      <c r="N66">
        <f>'Monthly Data'!DV66</f>
        <v>0</v>
      </c>
      <c r="O66">
        <f>'Monthly Data'!DU66</f>
        <v>0</v>
      </c>
      <c r="Q66" s="6"/>
      <c r="R66" s="6">
        <f t="shared" ca="1" si="2"/>
        <v>648156.1591711801</v>
      </c>
      <c r="S66" s="6">
        <f t="shared" ca="1" si="3"/>
        <v>2280.118745128937</v>
      </c>
      <c r="T66" s="6"/>
      <c r="U66" s="6"/>
      <c r="V66" s="6"/>
      <c r="W66" s="6">
        <f t="shared" si="4"/>
        <v>0</v>
      </c>
      <c r="X66" s="6">
        <f t="shared" si="5"/>
        <v>0</v>
      </c>
      <c r="Y66" s="6">
        <f t="shared" ca="1" si="6"/>
        <v>24448707.244651984</v>
      </c>
    </row>
    <row r="67" spans="1:25" x14ac:dyDescent="0.25">
      <c r="A67" s="208">
        <v>43252</v>
      </c>
      <c r="B67">
        <f t="shared" si="11"/>
        <v>6</v>
      </c>
      <c r="C67">
        <f t="shared" si="12"/>
        <v>2018</v>
      </c>
      <c r="D67" s="6">
        <f>'Monthly Data'!E67</f>
        <v>23584371.38673538</v>
      </c>
      <c r="E67" s="6">
        <f>'Monthly Data'!BA67</f>
        <v>27.4</v>
      </c>
      <c r="F67" s="6">
        <f>'Monthly Data'!AZ67</f>
        <v>20.6</v>
      </c>
      <c r="G67" s="7">
        <f t="shared" ca="1" si="10"/>
        <v>32.520000000000003</v>
      </c>
      <c r="H67" s="7">
        <f t="shared" ca="1" si="10"/>
        <v>24.911999999999999</v>
      </c>
      <c r="I67">
        <f>'Monthly Data'!DJ67</f>
        <v>30</v>
      </c>
      <c r="J67">
        <f>'Monthly Data'!DI67</f>
        <v>0</v>
      </c>
      <c r="K67">
        <f>'Monthly Data'!HB67</f>
        <v>18</v>
      </c>
      <c r="L67">
        <f>'Monthly Data'!DV67</f>
        <v>0</v>
      </c>
      <c r="M67">
        <f>'Monthly Data'!DU67</f>
        <v>0</v>
      </c>
      <c r="N67">
        <f>'Monthly Data'!DV67</f>
        <v>0</v>
      </c>
      <c r="O67">
        <f>'Monthly Data'!DU67</f>
        <v>0</v>
      </c>
      <c r="Q67" s="6"/>
      <c r="R67" s="6">
        <f t="shared" ref="R67:R121" ca="1" si="13">(G67-E67)*$AC$9</f>
        <v>73270.32444927239</v>
      </c>
      <c r="S67" s="6">
        <f t="shared" ref="S67:S121" ca="1" si="14">(H67-F67)*$AC$10</f>
        <v>110470.47223591036</v>
      </c>
      <c r="T67" s="6"/>
      <c r="U67" s="6"/>
      <c r="V67" s="6"/>
      <c r="W67" s="6">
        <f t="shared" ref="W67:W121" si="15">(N67-L67)*$AC$14</f>
        <v>0</v>
      </c>
      <c r="X67" s="6">
        <f t="shared" ref="X67:X121" si="16">(O67-M67)*$AC$15</f>
        <v>0</v>
      </c>
      <c r="Y67" s="6">
        <f t="shared" ref="Y67:Y121" ca="1" si="17">SUM(D67,R67:X67)</f>
        <v>23768112.183420561</v>
      </c>
    </row>
    <row r="68" spans="1:25" x14ac:dyDescent="0.25">
      <c r="A68" s="208">
        <v>43282</v>
      </c>
      <c r="B68">
        <f t="shared" si="11"/>
        <v>7</v>
      </c>
      <c r="C68">
        <f t="shared" si="12"/>
        <v>2018</v>
      </c>
      <c r="D68" s="6">
        <f>'Monthly Data'!E68</f>
        <v>26647830.006735422</v>
      </c>
      <c r="E68" s="6">
        <f>'Monthly Data'!BA68</f>
        <v>0</v>
      </c>
      <c r="F68" s="6">
        <f>'Monthly Data'!AZ68</f>
        <v>91</v>
      </c>
      <c r="G68" s="7">
        <f t="shared" ca="1" si="10"/>
        <v>2.27</v>
      </c>
      <c r="H68" s="7">
        <f t="shared" ca="1" si="10"/>
        <v>79.77000000000001</v>
      </c>
      <c r="I68">
        <f>'Monthly Data'!DJ68</f>
        <v>31</v>
      </c>
      <c r="J68">
        <f>'Monthly Data'!DI68</f>
        <v>0</v>
      </c>
      <c r="K68">
        <f>'Monthly Data'!HB68</f>
        <v>19</v>
      </c>
      <c r="L68">
        <f>'Monthly Data'!DV68</f>
        <v>0</v>
      </c>
      <c r="M68">
        <f>'Monthly Data'!DU68</f>
        <v>0</v>
      </c>
      <c r="N68">
        <f>'Monthly Data'!DV68</f>
        <v>0</v>
      </c>
      <c r="O68">
        <f>'Monthly Data'!DU68</f>
        <v>0</v>
      </c>
      <c r="Q68" s="6"/>
      <c r="R68" s="6">
        <f t="shared" ca="1" si="13"/>
        <v>32485.085253876598</v>
      </c>
      <c r="S68" s="6">
        <f t="shared" ca="1" si="14"/>
        <v>-287704.87087413564</v>
      </c>
      <c r="T68" s="6"/>
      <c r="U68" s="6"/>
      <c r="V68" s="6"/>
      <c r="W68" s="6">
        <f t="shared" si="15"/>
        <v>0</v>
      </c>
      <c r="X68" s="6">
        <f t="shared" si="16"/>
        <v>0</v>
      </c>
      <c r="Y68" s="6">
        <f t="shared" ca="1" si="17"/>
        <v>26392610.221115161</v>
      </c>
    </row>
    <row r="69" spans="1:25" x14ac:dyDescent="0.25">
      <c r="A69" s="208">
        <v>43313</v>
      </c>
      <c r="B69">
        <f t="shared" si="11"/>
        <v>8</v>
      </c>
      <c r="C69">
        <f t="shared" si="12"/>
        <v>2018</v>
      </c>
      <c r="D69" s="6">
        <f>'Monthly Data'!E69</f>
        <v>25954937.806735739</v>
      </c>
      <c r="E69" s="6">
        <f>'Monthly Data'!BA69</f>
        <v>9.6999999999999993</v>
      </c>
      <c r="F69" s="6">
        <f>'Monthly Data'!AZ69</f>
        <v>52.3</v>
      </c>
      <c r="G69" s="7">
        <f t="shared" ca="1" si="10"/>
        <v>5.9399999999999995</v>
      </c>
      <c r="H69" s="7">
        <f t="shared" ca="1" si="10"/>
        <v>61.306000000000004</v>
      </c>
      <c r="I69">
        <f>'Monthly Data'!DJ69</f>
        <v>31</v>
      </c>
      <c r="J69">
        <f>'Monthly Data'!DI69</f>
        <v>0</v>
      </c>
      <c r="K69">
        <f>'Monthly Data'!HB69</f>
        <v>20</v>
      </c>
      <c r="L69">
        <f>'Monthly Data'!DV69</f>
        <v>0</v>
      </c>
      <c r="M69">
        <f>'Monthly Data'!DU69</f>
        <v>0</v>
      </c>
      <c r="N69">
        <f>'Monthly Data'!DV69</f>
        <v>0</v>
      </c>
      <c r="O69">
        <f>'Monthly Data'!DU69</f>
        <v>0</v>
      </c>
      <c r="Q69" s="6"/>
      <c r="R69" s="6">
        <f t="shared" ca="1" si="13"/>
        <v>-53807.894517434361</v>
      </c>
      <c r="S69" s="6">
        <f t="shared" ca="1" si="14"/>
        <v>230727.52155765542</v>
      </c>
      <c r="T69" s="6"/>
      <c r="U69" s="6"/>
      <c r="V69" s="6"/>
      <c r="W69" s="6">
        <f t="shared" si="15"/>
        <v>0</v>
      </c>
      <c r="X69" s="6">
        <f t="shared" si="16"/>
        <v>0</v>
      </c>
      <c r="Y69" s="6">
        <f t="shared" ca="1" si="17"/>
        <v>26131857.433775961</v>
      </c>
    </row>
    <row r="70" spans="1:25" x14ac:dyDescent="0.25">
      <c r="A70" s="208">
        <v>43344</v>
      </c>
      <c r="B70">
        <f t="shared" si="11"/>
        <v>9</v>
      </c>
      <c r="C70">
        <f t="shared" si="12"/>
        <v>2018</v>
      </c>
      <c r="D70" s="6">
        <f>'Monthly Data'!E70</f>
        <v>24590132.806735635</v>
      </c>
      <c r="E70" s="6">
        <f>'Monthly Data'!BA70</f>
        <v>93.58</v>
      </c>
      <c r="F70" s="6">
        <f>'Monthly Data'!AZ70</f>
        <v>26</v>
      </c>
      <c r="G70" s="7">
        <f t="shared" ca="1" si="10"/>
        <v>65.792000000000002</v>
      </c>
      <c r="H70" s="7">
        <f t="shared" ca="1" si="10"/>
        <v>13.288</v>
      </c>
      <c r="I70">
        <f>'Monthly Data'!DJ70</f>
        <v>30</v>
      </c>
      <c r="J70">
        <f>'Monthly Data'!DI70</f>
        <v>0</v>
      </c>
      <c r="K70">
        <f>'Monthly Data'!HB70</f>
        <v>21</v>
      </c>
      <c r="L70">
        <f>'Monthly Data'!DV70</f>
        <v>0</v>
      </c>
      <c r="M70">
        <f>'Monthly Data'!DU70</f>
        <v>0</v>
      </c>
      <c r="N70">
        <f>'Monthly Data'!DV70</f>
        <v>0</v>
      </c>
      <c r="O70">
        <f>'Monthly Data'!DU70</f>
        <v>0</v>
      </c>
      <c r="Q70" s="6"/>
      <c r="R70" s="6">
        <f t="shared" ca="1" si="13"/>
        <v>-397663.2374602303</v>
      </c>
      <c r="S70" s="6">
        <f t="shared" ca="1" si="14"/>
        <v>-325672.6908772944</v>
      </c>
      <c r="T70" s="6"/>
      <c r="U70" s="6"/>
      <c r="V70" s="6"/>
      <c r="W70" s="6">
        <f t="shared" si="15"/>
        <v>0</v>
      </c>
      <c r="X70" s="6">
        <f t="shared" si="16"/>
        <v>0</v>
      </c>
      <c r="Y70" s="6">
        <f t="shared" ca="1" si="17"/>
        <v>23866796.878398109</v>
      </c>
    </row>
    <row r="71" spans="1:25" x14ac:dyDescent="0.25">
      <c r="A71" s="208">
        <v>43374</v>
      </c>
      <c r="B71">
        <f t="shared" si="11"/>
        <v>10</v>
      </c>
      <c r="C71">
        <f t="shared" si="12"/>
        <v>2018</v>
      </c>
      <c r="D71" s="6">
        <f>'Monthly Data'!E71</f>
        <v>27495530.446735434</v>
      </c>
      <c r="E71" s="6">
        <f>'Monthly Data'!BA71</f>
        <v>324.24</v>
      </c>
      <c r="F71" s="6">
        <f>'Monthly Data'!AZ71</f>
        <v>0</v>
      </c>
      <c r="G71" s="7">
        <f t="shared" ca="1" si="10"/>
        <v>253.88899999999998</v>
      </c>
      <c r="H71" s="7">
        <f t="shared" ca="1" si="10"/>
        <v>0.25</v>
      </c>
      <c r="I71">
        <f>'Monthly Data'!DJ71</f>
        <v>31</v>
      </c>
      <c r="J71">
        <f>'Monthly Data'!DI71</f>
        <v>1</v>
      </c>
      <c r="K71">
        <f>'Monthly Data'!HB71</f>
        <v>22</v>
      </c>
      <c r="L71">
        <f>'Monthly Data'!DV71</f>
        <v>0</v>
      </c>
      <c r="M71">
        <f>'Monthly Data'!DU71</f>
        <v>0</v>
      </c>
      <c r="N71">
        <f>'Monthly Data'!DV71</f>
        <v>0</v>
      </c>
      <c r="O71">
        <f>'Monthly Data'!DU71</f>
        <v>0</v>
      </c>
      <c r="Q71" s="6"/>
      <c r="R71" s="6">
        <f t="shared" ca="1" si="13"/>
        <v>-1006765.7412755389</v>
      </c>
      <c r="S71" s="6">
        <f t="shared" ca="1" si="14"/>
        <v>6404.8279357554748</v>
      </c>
      <c r="T71" s="6"/>
      <c r="U71" s="6"/>
      <c r="V71" s="6"/>
      <c r="W71" s="6">
        <f t="shared" si="15"/>
        <v>0</v>
      </c>
      <c r="X71" s="6">
        <f t="shared" si="16"/>
        <v>0</v>
      </c>
      <c r="Y71" s="6">
        <f t="shared" ca="1" si="17"/>
        <v>26495169.533395652</v>
      </c>
    </row>
    <row r="72" spans="1:25" x14ac:dyDescent="0.25">
      <c r="A72" s="208">
        <v>43405</v>
      </c>
      <c r="B72">
        <f t="shared" si="11"/>
        <v>11</v>
      </c>
      <c r="C72">
        <f t="shared" si="12"/>
        <v>2018</v>
      </c>
      <c r="D72" s="6">
        <f>'Monthly Data'!E72</f>
        <v>30232415.62673533</v>
      </c>
      <c r="E72" s="6">
        <f>'Monthly Data'!BA72</f>
        <v>577.79999999999995</v>
      </c>
      <c r="F72" s="6">
        <f>'Monthly Data'!AZ72</f>
        <v>0</v>
      </c>
      <c r="G72" s="7">
        <f t="shared" ca="1" si="10"/>
        <v>481.9380000000001</v>
      </c>
      <c r="H72" s="7">
        <f t="shared" ca="1" si="10"/>
        <v>0</v>
      </c>
      <c r="I72">
        <f>'Monthly Data'!DJ72</f>
        <v>30</v>
      </c>
      <c r="J72">
        <f>'Monthly Data'!DI72</f>
        <v>1</v>
      </c>
      <c r="K72">
        <f>'Monthly Data'!HB72</f>
        <v>23</v>
      </c>
      <c r="L72">
        <f>'Monthly Data'!DV72</f>
        <v>0</v>
      </c>
      <c r="M72">
        <f>'Monthly Data'!DU72</f>
        <v>0</v>
      </c>
      <c r="N72">
        <f>'Monthly Data'!DV72</f>
        <v>0</v>
      </c>
      <c r="O72">
        <f>'Monthly Data'!DU72</f>
        <v>0</v>
      </c>
      <c r="Q72" s="6"/>
      <c r="R72" s="6">
        <f t="shared" ca="1" si="13"/>
        <v>-1371843.7192101821</v>
      </c>
      <c r="S72" s="6">
        <f t="shared" ca="1" si="14"/>
        <v>0</v>
      </c>
      <c r="T72" s="6"/>
      <c r="U72" s="6"/>
      <c r="V72" s="6"/>
      <c r="W72" s="6">
        <f t="shared" si="15"/>
        <v>0</v>
      </c>
      <c r="X72" s="6">
        <f t="shared" si="16"/>
        <v>0</v>
      </c>
      <c r="Y72" s="6">
        <f t="shared" ca="1" si="17"/>
        <v>28860571.907525148</v>
      </c>
    </row>
    <row r="73" spans="1:25" x14ac:dyDescent="0.25">
      <c r="A73" s="208">
        <v>43435</v>
      </c>
      <c r="B73">
        <f t="shared" si="11"/>
        <v>12</v>
      </c>
      <c r="C73">
        <f t="shared" si="12"/>
        <v>2018</v>
      </c>
      <c r="D73" s="6">
        <f>'Monthly Data'!E73</f>
        <v>33728818.676735342</v>
      </c>
      <c r="E73" s="6">
        <f>'Monthly Data'!BA73</f>
        <v>678.8</v>
      </c>
      <c r="F73" s="6">
        <f>'Monthly Data'!AZ73</f>
        <v>0</v>
      </c>
      <c r="G73" s="7">
        <f t="shared" ca="1" si="10"/>
        <v>721.0150000000001</v>
      </c>
      <c r="H73" s="7">
        <f t="shared" ca="1" si="10"/>
        <v>0</v>
      </c>
      <c r="I73">
        <f>'Monthly Data'!DJ73</f>
        <v>31</v>
      </c>
      <c r="J73">
        <f>'Monthly Data'!DI73</f>
        <v>0</v>
      </c>
      <c r="K73">
        <f>'Monthly Data'!HB73</f>
        <v>24</v>
      </c>
      <c r="L73">
        <f>'Monthly Data'!DV73</f>
        <v>0</v>
      </c>
      <c r="M73">
        <f>'Monthly Data'!DU73</f>
        <v>0</v>
      </c>
      <c r="N73">
        <f>'Monthly Data'!DV73</f>
        <v>0</v>
      </c>
      <c r="O73">
        <f>'Monthly Data'!DU73</f>
        <v>0</v>
      </c>
      <c r="Q73" s="6"/>
      <c r="R73" s="6">
        <f t="shared" ca="1" si="13"/>
        <v>604122.41145039874</v>
      </c>
      <c r="S73" s="6">
        <f t="shared" ca="1" si="14"/>
        <v>0</v>
      </c>
      <c r="T73" s="6"/>
      <c r="U73" s="6"/>
      <c r="V73" s="6"/>
      <c r="W73" s="6">
        <f t="shared" si="15"/>
        <v>0</v>
      </c>
      <c r="X73" s="6">
        <f t="shared" si="16"/>
        <v>0</v>
      </c>
      <c r="Y73" s="6">
        <f t="shared" ca="1" si="17"/>
        <v>34332941.088185742</v>
      </c>
    </row>
    <row r="74" spans="1:25" x14ac:dyDescent="0.25">
      <c r="A74" s="208">
        <v>43466</v>
      </c>
      <c r="B74">
        <f t="shared" si="11"/>
        <v>1</v>
      </c>
      <c r="C74">
        <f t="shared" si="12"/>
        <v>2019</v>
      </c>
      <c r="D74" s="6">
        <f>'Monthly Data'!E74</f>
        <v>37095969.906736806</v>
      </c>
      <c r="E74" s="6">
        <f>'Monthly Data'!BA74</f>
        <v>926.2</v>
      </c>
      <c r="F74" s="6">
        <f>'Monthly Data'!AZ74</f>
        <v>0</v>
      </c>
      <c r="G74" s="7">
        <f t="shared" ca="1" si="10"/>
        <v>837.61799999999982</v>
      </c>
      <c r="H74" s="7">
        <f t="shared" ca="1" si="10"/>
        <v>0</v>
      </c>
      <c r="I74">
        <f>'Monthly Data'!DJ74</f>
        <v>31</v>
      </c>
      <c r="J74">
        <f>'Monthly Data'!DI74</f>
        <v>0</v>
      </c>
      <c r="K74">
        <f>'Monthly Data'!HB74</f>
        <v>25</v>
      </c>
      <c r="L74">
        <f>'Monthly Data'!DV74</f>
        <v>0</v>
      </c>
      <c r="M74">
        <f>'Monthly Data'!DU74</f>
        <v>0</v>
      </c>
      <c r="N74">
        <f>'Monthly Data'!DV74</f>
        <v>0</v>
      </c>
      <c r="O74">
        <f>'Monthly Data'!DU74</f>
        <v>0</v>
      </c>
      <c r="Q74" s="6"/>
      <c r="R74" s="6">
        <f t="shared" ca="1" si="13"/>
        <v>-1267662.4766338784</v>
      </c>
      <c r="S74" s="6">
        <f t="shared" ca="1" si="14"/>
        <v>0</v>
      </c>
      <c r="T74" s="6"/>
      <c r="U74" s="6"/>
      <c r="V74" s="6"/>
      <c r="W74" s="6">
        <f t="shared" si="15"/>
        <v>0</v>
      </c>
      <c r="X74" s="6">
        <f t="shared" si="16"/>
        <v>0</v>
      </c>
      <c r="Y74" s="6">
        <f t="shared" ca="1" si="17"/>
        <v>35828307.430102929</v>
      </c>
    </row>
    <row r="75" spans="1:25" x14ac:dyDescent="0.25">
      <c r="A75" s="208">
        <v>43497</v>
      </c>
      <c r="B75">
        <f t="shared" si="11"/>
        <v>2</v>
      </c>
      <c r="C75">
        <f t="shared" si="12"/>
        <v>2019</v>
      </c>
      <c r="D75" s="6">
        <f>'Monthly Data'!E75</f>
        <v>32923536.046737112</v>
      </c>
      <c r="E75" s="6">
        <f>'Monthly Data'!BA75</f>
        <v>781.4</v>
      </c>
      <c r="F75" s="6">
        <f>'Monthly Data'!AZ75</f>
        <v>0</v>
      </c>
      <c r="G75" s="7">
        <f t="shared" ca="1" si="10"/>
        <v>788.83799999999997</v>
      </c>
      <c r="H75" s="7">
        <f t="shared" ca="1" si="10"/>
        <v>0</v>
      </c>
      <c r="I75">
        <f>'Monthly Data'!DJ75</f>
        <v>28</v>
      </c>
      <c r="J75">
        <f>'Monthly Data'!DI75</f>
        <v>0</v>
      </c>
      <c r="K75">
        <f>'Monthly Data'!HB75</f>
        <v>26</v>
      </c>
      <c r="L75">
        <f>'Monthly Data'!DV75</f>
        <v>0</v>
      </c>
      <c r="M75">
        <f>'Monthly Data'!DU75</f>
        <v>0</v>
      </c>
      <c r="N75">
        <f>'Monthly Data'!DV75</f>
        <v>0</v>
      </c>
      <c r="O75">
        <f>'Monthly Data'!DU75</f>
        <v>0</v>
      </c>
      <c r="Q75" s="6"/>
      <c r="R75" s="6">
        <f t="shared" ca="1" si="13"/>
        <v>106442.31899486067</v>
      </c>
      <c r="S75" s="6">
        <f t="shared" ca="1" si="14"/>
        <v>0</v>
      </c>
      <c r="T75" s="6"/>
      <c r="U75" s="6"/>
      <c r="V75" s="6"/>
      <c r="W75" s="6">
        <f t="shared" si="15"/>
        <v>0</v>
      </c>
      <c r="X75" s="6">
        <f t="shared" si="16"/>
        <v>0</v>
      </c>
      <c r="Y75" s="6">
        <f t="shared" ca="1" si="17"/>
        <v>33029978.365731973</v>
      </c>
    </row>
    <row r="76" spans="1:25" x14ac:dyDescent="0.25">
      <c r="A76" s="208">
        <v>43525</v>
      </c>
      <c r="B76">
        <f t="shared" si="11"/>
        <v>3</v>
      </c>
      <c r="C76">
        <f t="shared" si="12"/>
        <v>2019</v>
      </c>
      <c r="D76" s="6">
        <f>'Monthly Data'!E76</f>
        <v>30677549.546737101</v>
      </c>
      <c r="E76" s="6">
        <f>'Monthly Data'!BA76</f>
        <v>600.6</v>
      </c>
      <c r="F76" s="6">
        <f>'Monthly Data'!AZ76</f>
        <v>0</v>
      </c>
      <c r="G76" s="7">
        <f t="shared" ca="1" si="10"/>
        <v>598.91799999999989</v>
      </c>
      <c r="H76" s="7">
        <f t="shared" ca="1" si="10"/>
        <v>0</v>
      </c>
      <c r="I76">
        <f>'Monthly Data'!DJ76</f>
        <v>31</v>
      </c>
      <c r="J76">
        <f>'Monthly Data'!DI76</f>
        <v>1</v>
      </c>
      <c r="K76">
        <f>'Monthly Data'!HB76</f>
        <v>27</v>
      </c>
      <c r="L76">
        <f>'Monthly Data'!DV76</f>
        <v>0</v>
      </c>
      <c r="M76">
        <f>'Monthly Data'!DU76</f>
        <v>0</v>
      </c>
      <c r="N76">
        <f>'Monthly Data'!DV76</f>
        <v>0</v>
      </c>
      <c r="O76">
        <f>'Monthly Data'!DU76</f>
        <v>0</v>
      </c>
      <c r="Q76" s="6"/>
      <c r="R76" s="6">
        <f t="shared" ca="1" si="13"/>
        <v>-24070.446430407341</v>
      </c>
      <c r="S76" s="6">
        <f t="shared" ca="1" si="14"/>
        <v>0</v>
      </c>
      <c r="T76" s="6"/>
      <c r="U76" s="6"/>
      <c r="V76" s="6"/>
      <c r="W76" s="6">
        <f t="shared" si="15"/>
        <v>0</v>
      </c>
      <c r="X76" s="6">
        <f t="shared" si="16"/>
        <v>0</v>
      </c>
      <c r="Y76" s="6">
        <f t="shared" ca="1" si="17"/>
        <v>30653479.100306693</v>
      </c>
    </row>
    <row r="77" spans="1:25" x14ac:dyDescent="0.25">
      <c r="A77" s="208">
        <v>43556</v>
      </c>
      <c r="B77">
        <f t="shared" si="11"/>
        <v>4</v>
      </c>
      <c r="C77">
        <f t="shared" si="12"/>
        <v>2019</v>
      </c>
      <c r="D77" s="6">
        <f>'Monthly Data'!E77</f>
        <v>26406823.316737082</v>
      </c>
      <c r="E77" s="6">
        <f>'Monthly Data'!BA77</f>
        <v>354.1</v>
      </c>
      <c r="F77" s="6">
        <f>'Monthly Data'!AZ77</f>
        <v>0</v>
      </c>
      <c r="G77" s="7">
        <f t="shared" ca="1" si="10"/>
        <v>375.56100000000004</v>
      </c>
      <c r="H77" s="7">
        <f t="shared" ca="1" si="10"/>
        <v>0</v>
      </c>
      <c r="I77">
        <f>'Monthly Data'!DJ77</f>
        <v>30</v>
      </c>
      <c r="J77">
        <f>'Monthly Data'!DI77</f>
        <v>1</v>
      </c>
      <c r="K77">
        <f>'Monthly Data'!HB77</f>
        <v>28</v>
      </c>
      <c r="L77">
        <f>'Monthly Data'!DV77</f>
        <v>0</v>
      </c>
      <c r="M77">
        <f>'Monthly Data'!DU77</f>
        <v>0</v>
      </c>
      <c r="N77">
        <f>'Monthly Data'!DV77</f>
        <v>0</v>
      </c>
      <c r="O77">
        <f>'Monthly Data'!DU77</f>
        <v>0</v>
      </c>
      <c r="Q77" s="6"/>
      <c r="R77" s="6">
        <f t="shared" ca="1" si="13"/>
        <v>307120.006446452</v>
      </c>
      <c r="S77" s="6">
        <f t="shared" ca="1" si="14"/>
        <v>0</v>
      </c>
      <c r="T77" s="6"/>
      <c r="U77" s="6"/>
      <c r="V77" s="6"/>
      <c r="W77" s="6">
        <f t="shared" si="15"/>
        <v>0</v>
      </c>
      <c r="X77" s="6">
        <f t="shared" si="16"/>
        <v>0</v>
      </c>
      <c r="Y77" s="6">
        <f t="shared" ca="1" si="17"/>
        <v>26713943.323183533</v>
      </c>
    </row>
    <row r="78" spans="1:25" x14ac:dyDescent="0.25">
      <c r="A78" s="208">
        <v>43586</v>
      </c>
      <c r="B78">
        <f t="shared" si="11"/>
        <v>5</v>
      </c>
      <c r="C78">
        <f t="shared" si="12"/>
        <v>2019</v>
      </c>
      <c r="D78" s="6">
        <f>'Monthly Data'!E78</f>
        <v>24624588.956737202</v>
      </c>
      <c r="E78" s="6">
        <f>'Monthly Data'!BA78</f>
        <v>203</v>
      </c>
      <c r="F78" s="6">
        <f>'Monthly Data'!AZ78</f>
        <v>0</v>
      </c>
      <c r="G78" s="7">
        <f t="shared" ca="1" si="10"/>
        <v>165.202</v>
      </c>
      <c r="H78" s="7">
        <f t="shared" ca="1" si="10"/>
        <v>2.7889999999999997</v>
      </c>
      <c r="I78">
        <f>'Monthly Data'!DJ78</f>
        <v>31</v>
      </c>
      <c r="J78">
        <f>'Monthly Data'!DI78</f>
        <v>1</v>
      </c>
      <c r="K78">
        <f>'Monthly Data'!HB78</f>
        <v>29</v>
      </c>
      <c r="L78">
        <f>'Monthly Data'!DV78</f>
        <v>0</v>
      </c>
      <c r="M78">
        <f>'Monthly Data'!DU78</f>
        <v>0</v>
      </c>
      <c r="N78">
        <f>'Monthly Data'!DV78</f>
        <v>0</v>
      </c>
      <c r="O78">
        <f>'Monthly Data'!DU78</f>
        <v>0</v>
      </c>
      <c r="Q78" s="6"/>
      <c r="R78" s="6">
        <f t="shared" ca="1" si="13"/>
        <v>-540912.44600265531</v>
      </c>
      <c r="S78" s="6">
        <f t="shared" ca="1" si="14"/>
        <v>71452.260451288064</v>
      </c>
      <c r="T78" s="6"/>
      <c r="U78" s="6"/>
      <c r="V78" s="6"/>
      <c r="W78" s="6">
        <f t="shared" si="15"/>
        <v>0</v>
      </c>
      <c r="X78" s="6">
        <f t="shared" si="16"/>
        <v>0</v>
      </c>
      <c r="Y78" s="6">
        <f t="shared" ca="1" si="17"/>
        <v>24155128.771185834</v>
      </c>
    </row>
    <row r="79" spans="1:25" x14ac:dyDescent="0.25">
      <c r="A79" s="208">
        <v>43617</v>
      </c>
      <c r="B79">
        <f t="shared" si="11"/>
        <v>6</v>
      </c>
      <c r="C79">
        <f t="shared" si="12"/>
        <v>2019</v>
      </c>
      <c r="D79" s="6">
        <f>'Monthly Data'!E79</f>
        <v>23737027.866737057</v>
      </c>
      <c r="E79" s="6">
        <f>'Monthly Data'!BA79</f>
        <v>49.9</v>
      </c>
      <c r="F79" s="6">
        <f>'Monthly Data'!AZ79</f>
        <v>22.2</v>
      </c>
      <c r="G79" s="7">
        <f t="shared" ref="G79:H94" ca="1" si="18">G67</f>
        <v>32.520000000000003</v>
      </c>
      <c r="H79" s="7">
        <f t="shared" ca="1" si="18"/>
        <v>24.911999999999999</v>
      </c>
      <c r="I79">
        <f>'Monthly Data'!DJ79</f>
        <v>30</v>
      </c>
      <c r="J79">
        <f>'Monthly Data'!DI79</f>
        <v>0</v>
      </c>
      <c r="K79">
        <f>'Monthly Data'!HB79</f>
        <v>30</v>
      </c>
      <c r="L79">
        <f>'Monthly Data'!DV79</f>
        <v>0</v>
      </c>
      <c r="M79">
        <f>'Monthly Data'!DU79</f>
        <v>0</v>
      </c>
      <c r="N79">
        <f>'Monthly Data'!DV79</f>
        <v>0</v>
      </c>
      <c r="O79">
        <f>'Monthly Data'!DU79</f>
        <v>0</v>
      </c>
      <c r="Q79" s="6"/>
      <c r="R79" s="6">
        <f t="shared" ca="1" si="13"/>
        <v>-248718.40604069387</v>
      </c>
      <c r="S79" s="6">
        <f t="shared" ca="1" si="14"/>
        <v>69479.573447075381</v>
      </c>
      <c r="T79" s="6"/>
      <c r="U79" s="6"/>
      <c r="V79" s="6"/>
      <c r="W79" s="6">
        <f t="shared" si="15"/>
        <v>0</v>
      </c>
      <c r="X79" s="6">
        <f t="shared" si="16"/>
        <v>0</v>
      </c>
      <c r="Y79" s="6">
        <f t="shared" ca="1" si="17"/>
        <v>23557789.034143437</v>
      </c>
    </row>
    <row r="80" spans="1:25" x14ac:dyDescent="0.25">
      <c r="A80" s="208">
        <v>43647</v>
      </c>
      <c r="B80">
        <f t="shared" si="11"/>
        <v>7</v>
      </c>
      <c r="C80">
        <f t="shared" si="12"/>
        <v>2019</v>
      </c>
      <c r="D80" s="6">
        <f>'Monthly Data'!E80</f>
        <v>27339633.226737123</v>
      </c>
      <c r="E80" s="6">
        <f>'Monthly Data'!BA80</f>
        <v>0</v>
      </c>
      <c r="F80" s="6">
        <f>'Monthly Data'!AZ80</f>
        <v>101.7</v>
      </c>
      <c r="G80" s="7">
        <f t="shared" ca="1" si="18"/>
        <v>2.27</v>
      </c>
      <c r="H80" s="7">
        <f t="shared" ca="1" si="18"/>
        <v>79.77000000000001</v>
      </c>
      <c r="I80">
        <f>'Monthly Data'!DJ80</f>
        <v>31</v>
      </c>
      <c r="J80">
        <f>'Monthly Data'!DI80</f>
        <v>0</v>
      </c>
      <c r="K80">
        <f>'Monthly Data'!HB80</f>
        <v>31</v>
      </c>
      <c r="L80">
        <f>'Monthly Data'!DV80</f>
        <v>0</v>
      </c>
      <c r="M80">
        <f>'Monthly Data'!DU80</f>
        <v>0</v>
      </c>
      <c r="N80">
        <f>'Monthly Data'!DV80</f>
        <v>0</v>
      </c>
      <c r="O80">
        <f>'Monthly Data'!DU80</f>
        <v>0</v>
      </c>
      <c r="Q80" s="6"/>
      <c r="R80" s="6">
        <f t="shared" ca="1" si="13"/>
        <v>32485.085253876598</v>
      </c>
      <c r="S80" s="6">
        <f t="shared" ca="1" si="14"/>
        <v>-561831.50652447005</v>
      </c>
      <c r="T80" s="6"/>
      <c r="U80" s="6"/>
      <c r="V80" s="6"/>
      <c r="W80" s="6">
        <f t="shared" si="15"/>
        <v>0</v>
      </c>
      <c r="X80" s="6">
        <f t="shared" si="16"/>
        <v>0</v>
      </c>
      <c r="Y80" s="6">
        <f t="shared" ca="1" si="17"/>
        <v>26810286.805466529</v>
      </c>
    </row>
    <row r="81" spans="1:25" x14ac:dyDescent="0.25">
      <c r="A81" s="208">
        <v>43678</v>
      </c>
      <c r="B81">
        <f t="shared" si="11"/>
        <v>8</v>
      </c>
      <c r="C81">
        <f t="shared" si="12"/>
        <v>2019</v>
      </c>
      <c r="D81" s="6">
        <f>'Monthly Data'!E81</f>
        <v>25699766.866737057</v>
      </c>
      <c r="E81" s="6">
        <f>'Monthly Data'!BA81</f>
        <v>6.3</v>
      </c>
      <c r="F81" s="6">
        <f>'Monthly Data'!AZ81</f>
        <v>34.1</v>
      </c>
      <c r="G81" s="7">
        <f t="shared" ca="1" si="18"/>
        <v>5.9399999999999995</v>
      </c>
      <c r="H81" s="7">
        <f t="shared" ca="1" si="18"/>
        <v>61.306000000000004</v>
      </c>
      <c r="I81">
        <f>'Monthly Data'!DJ81</f>
        <v>31</v>
      </c>
      <c r="J81">
        <f>'Monthly Data'!DI81</f>
        <v>0</v>
      </c>
      <c r="K81">
        <f>'Monthly Data'!HB81</f>
        <v>32</v>
      </c>
      <c r="L81">
        <f>'Monthly Data'!DV81</f>
        <v>0</v>
      </c>
      <c r="M81">
        <f>'Monthly Data'!DU81</f>
        <v>0</v>
      </c>
      <c r="N81">
        <f>'Monthly Data'!DV81</f>
        <v>0</v>
      </c>
      <c r="O81">
        <f>'Monthly Data'!DU81</f>
        <v>0</v>
      </c>
      <c r="Q81" s="6"/>
      <c r="R81" s="6">
        <f t="shared" ca="1" si="13"/>
        <v>-5151.8196878394647</v>
      </c>
      <c r="S81" s="6">
        <f t="shared" ca="1" si="14"/>
        <v>696998.99528065382</v>
      </c>
      <c r="T81" s="6"/>
      <c r="U81" s="6"/>
      <c r="V81" s="6"/>
      <c r="W81" s="6">
        <f t="shared" si="15"/>
        <v>0</v>
      </c>
      <c r="X81" s="6">
        <f t="shared" si="16"/>
        <v>0</v>
      </c>
      <c r="Y81" s="6">
        <f t="shared" ca="1" si="17"/>
        <v>26391614.04232987</v>
      </c>
    </row>
    <row r="82" spans="1:25" x14ac:dyDescent="0.25">
      <c r="A82" s="208">
        <v>43709</v>
      </c>
      <c r="B82">
        <f t="shared" si="11"/>
        <v>9</v>
      </c>
      <c r="C82">
        <f t="shared" si="12"/>
        <v>2019</v>
      </c>
      <c r="D82" s="6">
        <f>'Monthly Data'!E82</f>
        <v>23697975.436736908</v>
      </c>
      <c r="E82" s="6">
        <f>'Monthly Data'!BA82</f>
        <v>58</v>
      </c>
      <c r="F82" s="6">
        <f>'Monthly Data'!AZ82</f>
        <v>12.1</v>
      </c>
      <c r="G82" s="7">
        <f t="shared" ca="1" si="18"/>
        <v>65.792000000000002</v>
      </c>
      <c r="H82" s="7">
        <f t="shared" ca="1" si="18"/>
        <v>13.288</v>
      </c>
      <c r="I82">
        <f>'Monthly Data'!DJ82</f>
        <v>30</v>
      </c>
      <c r="J82">
        <f>'Monthly Data'!DI82</f>
        <v>0</v>
      </c>
      <c r="K82">
        <f>'Monthly Data'!HB82</f>
        <v>33</v>
      </c>
      <c r="L82">
        <f>'Monthly Data'!DV82</f>
        <v>0</v>
      </c>
      <c r="M82">
        <f>'Monthly Data'!DU82</f>
        <v>0</v>
      </c>
      <c r="N82">
        <f>'Monthly Data'!DV82</f>
        <v>0</v>
      </c>
      <c r="O82">
        <f>'Monthly Data'!DU82</f>
        <v>0</v>
      </c>
      <c r="Q82" s="6"/>
      <c r="R82" s="6">
        <f t="shared" ca="1" si="13"/>
        <v>111508.27502123635</v>
      </c>
      <c r="S82" s="6">
        <f t="shared" ca="1" si="14"/>
        <v>30435.742350710032</v>
      </c>
      <c r="T82" s="6"/>
      <c r="U82" s="6"/>
      <c r="V82" s="6"/>
      <c r="W82" s="6">
        <f t="shared" si="15"/>
        <v>0</v>
      </c>
      <c r="X82" s="6">
        <f t="shared" si="16"/>
        <v>0</v>
      </c>
      <c r="Y82" s="6">
        <f t="shared" ca="1" si="17"/>
        <v>23839919.454108853</v>
      </c>
    </row>
    <row r="83" spans="1:25" x14ac:dyDescent="0.25">
      <c r="A83" s="208">
        <v>43739</v>
      </c>
      <c r="B83">
        <f t="shared" si="11"/>
        <v>10</v>
      </c>
      <c r="C83">
        <f t="shared" si="12"/>
        <v>2019</v>
      </c>
      <c r="D83" s="6">
        <f>'Monthly Data'!E83</f>
        <v>26912547.216737308</v>
      </c>
      <c r="E83" s="6">
        <f>'Monthly Data'!BA83</f>
        <v>274.31</v>
      </c>
      <c r="F83" s="6">
        <f>'Monthly Data'!AZ83</f>
        <v>0</v>
      </c>
      <c r="G83" s="7">
        <f t="shared" ca="1" si="18"/>
        <v>253.88899999999998</v>
      </c>
      <c r="H83" s="7">
        <f t="shared" ca="1" si="18"/>
        <v>0.25</v>
      </c>
      <c r="I83">
        <f>'Monthly Data'!DJ83</f>
        <v>31</v>
      </c>
      <c r="J83">
        <f>'Monthly Data'!DI83</f>
        <v>1</v>
      </c>
      <c r="K83">
        <f>'Monthly Data'!HB83</f>
        <v>34</v>
      </c>
      <c r="L83">
        <f>'Monthly Data'!DV83</f>
        <v>0</v>
      </c>
      <c r="M83">
        <f>'Monthly Data'!DU83</f>
        <v>0</v>
      </c>
      <c r="N83">
        <f>'Monthly Data'!DV83</f>
        <v>0</v>
      </c>
      <c r="O83">
        <f>'Monthly Data'!DU83</f>
        <v>0</v>
      </c>
      <c r="Q83" s="6"/>
      <c r="R83" s="6">
        <f t="shared" ca="1" si="13"/>
        <v>-292236.97179269366</v>
      </c>
      <c r="S83" s="6">
        <f t="shared" ca="1" si="14"/>
        <v>6404.8279357554748</v>
      </c>
      <c r="T83" s="6"/>
      <c r="U83" s="6"/>
      <c r="V83" s="6"/>
      <c r="W83" s="6">
        <f t="shared" si="15"/>
        <v>0</v>
      </c>
      <c r="X83" s="6">
        <f t="shared" si="16"/>
        <v>0</v>
      </c>
      <c r="Y83" s="6">
        <f t="shared" ca="1" si="17"/>
        <v>26626715.072880369</v>
      </c>
    </row>
    <row r="84" spans="1:25" x14ac:dyDescent="0.25">
      <c r="A84" s="208">
        <v>43770</v>
      </c>
      <c r="B84">
        <f t="shared" si="11"/>
        <v>11</v>
      </c>
      <c r="C84">
        <f t="shared" si="12"/>
        <v>2019</v>
      </c>
      <c r="D84" s="6">
        <f>'Monthly Data'!E84</f>
        <v>30189156.75673718</v>
      </c>
      <c r="E84" s="6">
        <f>'Monthly Data'!BA84</f>
        <v>545.21</v>
      </c>
      <c r="F84" s="6">
        <f>'Monthly Data'!AZ84</f>
        <v>0</v>
      </c>
      <c r="G84" s="7">
        <f t="shared" ca="1" si="18"/>
        <v>481.9380000000001</v>
      </c>
      <c r="H84" s="7">
        <f t="shared" ca="1" si="18"/>
        <v>0</v>
      </c>
      <c r="I84">
        <f>'Monthly Data'!DJ84</f>
        <v>30</v>
      </c>
      <c r="J84">
        <f>'Monthly Data'!DI84</f>
        <v>1</v>
      </c>
      <c r="K84">
        <f>'Monthly Data'!HB84</f>
        <v>35</v>
      </c>
      <c r="L84">
        <f>'Monthly Data'!DV84</f>
        <v>0</v>
      </c>
      <c r="M84">
        <f>'Monthly Data'!DU84</f>
        <v>0</v>
      </c>
      <c r="N84">
        <f>'Monthly Data'!DV84</f>
        <v>0</v>
      </c>
      <c r="O84">
        <f>'Monthly Data'!DU84</f>
        <v>0</v>
      </c>
      <c r="Q84" s="6"/>
      <c r="R84" s="6">
        <f t="shared" ca="1" si="13"/>
        <v>-905460.93135827221</v>
      </c>
      <c r="S84" s="6">
        <f t="shared" ca="1" si="14"/>
        <v>0</v>
      </c>
      <c r="T84" s="6"/>
      <c r="U84" s="6"/>
      <c r="V84" s="6"/>
      <c r="W84" s="6">
        <f t="shared" si="15"/>
        <v>0</v>
      </c>
      <c r="X84" s="6">
        <f t="shared" si="16"/>
        <v>0</v>
      </c>
      <c r="Y84" s="6">
        <f t="shared" ca="1" si="17"/>
        <v>29283695.82537891</v>
      </c>
    </row>
    <row r="85" spans="1:25" x14ac:dyDescent="0.25">
      <c r="A85" s="208">
        <v>43800</v>
      </c>
      <c r="B85">
        <f t="shared" si="11"/>
        <v>12</v>
      </c>
      <c r="C85">
        <f t="shared" si="12"/>
        <v>2019</v>
      </c>
      <c r="D85" s="6">
        <f>'Monthly Data'!E85</f>
        <v>34313694.176737517</v>
      </c>
      <c r="E85" s="6">
        <f>'Monthly Data'!BA85</f>
        <v>727.1</v>
      </c>
      <c r="F85" s="6">
        <f>'Monthly Data'!AZ85</f>
        <v>0</v>
      </c>
      <c r="G85" s="7">
        <f t="shared" ca="1" si="18"/>
        <v>721.0150000000001</v>
      </c>
      <c r="H85" s="7">
        <f t="shared" ca="1" si="18"/>
        <v>0</v>
      </c>
      <c r="I85">
        <f>'Monthly Data'!DJ85</f>
        <v>31</v>
      </c>
      <c r="J85">
        <f>'Monthly Data'!DI85</f>
        <v>0</v>
      </c>
      <c r="K85">
        <f>'Monthly Data'!HB85</f>
        <v>36</v>
      </c>
      <c r="L85">
        <f>'Monthly Data'!DV85</f>
        <v>0</v>
      </c>
      <c r="M85">
        <f>'Monthly Data'!DU85</f>
        <v>0</v>
      </c>
      <c r="N85">
        <f>'Monthly Data'!DV85</f>
        <v>0</v>
      </c>
      <c r="O85">
        <f>'Monthly Data'!DU85</f>
        <v>0</v>
      </c>
      <c r="Q85" s="6"/>
      <c r="R85" s="6">
        <f t="shared" ca="1" si="13"/>
        <v>-87080.06333472977</v>
      </c>
      <c r="S85" s="6">
        <f t="shared" ca="1" si="14"/>
        <v>0</v>
      </c>
      <c r="T85" s="6"/>
      <c r="U85" s="6"/>
      <c r="V85" s="6"/>
      <c r="W85" s="6">
        <f t="shared" si="15"/>
        <v>0</v>
      </c>
      <c r="X85" s="6">
        <f t="shared" si="16"/>
        <v>0</v>
      </c>
      <c r="Y85" s="6">
        <f t="shared" ca="1" si="17"/>
        <v>34226614.113402784</v>
      </c>
    </row>
    <row r="86" spans="1:25" x14ac:dyDescent="0.25">
      <c r="A86" s="208">
        <v>43831</v>
      </c>
      <c r="B86">
        <f t="shared" si="11"/>
        <v>1</v>
      </c>
      <c r="C86">
        <f t="shared" si="12"/>
        <v>2020</v>
      </c>
      <c r="D86" s="6">
        <f>'Monthly Data'!E86</f>
        <v>33970222.518295504</v>
      </c>
      <c r="E86" s="6">
        <f>'Monthly Data'!BA86</f>
        <v>710.9</v>
      </c>
      <c r="F86" s="6">
        <f>'Monthly Data'!AZ86</f>
        <v>0</v>
      </c>
      <c r="G86" s="7">
        <f t="shared" ca="1" si="18"/>
        <v>837.61799999999982</v>
      </c>
      <c r="H86" s="7">
        <f t="shared" ca="1" si="18"/>
        <v>0</v>
      </c>
      <c r="I86">
        <f>'Monthly Data'!DJ86</f>
        <v>31</v>
      </c>
      <c r="J86">
        <f>'Monthly Data'!DI86</f>
        <v>0</v>
      </c>
      <c r="K86">
        <f>'Monthly Data'!HB86</f>
        <v>37</v>
      </c>
      <c r="L86">
        <f>'Monthly Data'!DV86</f>
        <v>0</v>
      </c>
      <c r="M86">
        <f>'Monthly Data'!DU86</f>
        <v>0</v>
      </c>
      <c r="N86">
        <f>'Monthly Data'!DV86</f>
        <v>0</v>
      </c>
      <c r="O86">
        <f>'Monthly Data'!DU86</f>
        <v>0</v>
      </c>
      <c r="Q86" s="6"/>
      <c r="R86" s="6">
        <f t="shared" ca="1" si="13"/>
        <v>1813411.9088989999</v>
      </c>
      <c r="S86" s="6">
        <f t="shared" ca="1" si="14"/>
        <v>0</v>
      </c>
      <c r="T86" s="6"/>
      <c r="U86" s="6"/>
      <c r="V86" s="6"/>
      <c r="W86" s="6">
        <f t="shared" si="15"/>
        <v>0</v>
      </c>
      <c r="X86" s="6">
        <f t="shared" si="16"/>
        <v>0</v>
      </c>
      <c r="Y86" s="6">
        <f t="shared" ca="1" si="17"/>
        <v>35783634.427194506</v>
      </c>
    </row>
    <row r="87" spans="1:25" x14ac:dyDescent="0.25">
      <c r="A87" s="208">
        <v>43862</v>
      </c>
      <c r="B87">
        <f t="shared" si="11"/>
        <v>2</v>
      </c>
      <c r="C87">
        <f t="shared" si="12"/>
        <v>2020</v>
      </c>
      <c r="D87" s="6">
        <f>'Monthly Data'!E87</f>
        <v>30935407.83829483</v>
      </c>
      <c r="E87" s="6">
        <f>'Monthly Data'!BA87</f>
        <v>744.2</v>
      </c>
      <c r="F87" s="6">
        <f>'Monthly Data'!AZ87</f>
        <v>0</v>
      </c>
      <c r="G87" s="7">
        <f t="shared" ca="1" si="18"/>
        <v>788.83799999999997</v>
      </c>
      <c r="H87" s="7">
        <f t="shared" ca="1" si="18"/>
        <v>0</v>
      </c>
      <c r="I87">
        <f>'Monthly Data'!DJ87</f>
        <v>29</v>
      </c>
      <c r="J87">
        <f>'Monthly Data'!DI87</f>
        <v>0</v>
      </c>
      <c r="K87">
        <f>'Monthly Data'!HB87</f>
        <v>38</v>
      </c>
      <c r="L87">
        <f>'Monthly Data'!DV87</f>
        <v>0</v>
      </c>
      <c r="M87">
        <f>'Monthly Data'!DU87</f>
        <v>0</v>
      </c>
      <c r="N87">
        <f>'Monthly Data'!DV87</f>
        <v>0</v>
      </c>
      <c r="O87">
        <f>'Monthly Data'!DU87</f>
        <v>0</v>
      </c>
      <c r="Q87" s="6"/>
      <c r="R87" s="6">
        <f t="shared" ca="1" si="13"/>
        <v>638797.02007160394</v>
      </c>
      <c r="S87" s="6">
        <f t="shared" ca="1" si="14"/>
        <v>0</v>
      </c>
      <c r="T87" s="6"/>
      <c r="U87" s="6"/>
      <c r="V87" s="6"/>
      <c r="W87" s="6">
        <f t="shared" si="15"/>
        <v>0</v>
      </c>
      <c r="X87" s="6">
        <f t="shared" si="16"/>
        <v>0</v>
      </c>
      <c r="Y87" s="6">
        <f t="shared" ca="1" si="17"/>
        <v>31574204.858366434</v>
      </c>
    </row>
    <row r="88" spans="1:25" x14ac:dyDescent="0.25">
      <c r="A88" s="208">
        <v>43891</v>
      </c>
      <c r="B88">
        <f t="shared" si="11"/>
        <v>3</v>
      </c>
      <c r="C88">
        <f t="shared" si="12"/>
        <v>2020</v>
      </c>
      <c r="D88" s="6">
        <f>'Monthly Data'!E88</f>
        <v>30730949.938295327</v>
      </c>
      <c r="E88" s="6">
        <f>'Monthly Data'!BA88</f>
        <v>551.20000000000005</v>
      </c>
      <c r="F88" s="6">
        <f>'Monthly Data'!AZ88</f>
        <v>0</v>
      </c>
      <c r="G88" s="7">
        <f t="shared" ca="1" si="18"/>
        <v>598.91799999999989</v>
      </c>
      <c r="H88" s="7">
        <f t="shared" ca="1" si="18"/>
        <v>0</v>
      </c>
      <c r="I88">
        <f>'Monthly Data'!DJ88</f>
        <v>31</v>
      </c>
      <c r="J88">
        <f>'Monthly Data'!DI88</f>
        <v>1</v>
      </c>
      <c r="K88">
        <f>'Monthly Data'!HB88</f>
        <v>39</v>
      </c>
      <c r="L88">
        <f>'Monthly Data'!DV88</f>
        <v>551.20000000000005</v>
      </c>
      <c r="M88">
        <f>'Monthly Data'!DU88</f>
        <v>0</v>
      </c>
      <c r="N88" s="7">
        <f t="shared" ref="N88:N109" ca="1" si="19">G88</f>
        <v>598.91799999999989</v>
      </c>
      <c r="O88" s="7">
        <f t="shared" ref="O88:O109" ca="1" si="20">H88</f>
        <v>0</v>
      </c>
      <c r="Q88" s="6"/>
      <c r="R88" s="6">
        <f t="shared" ca="1" si="13"/>
        <v>682873.69962311827</v>
      </c>
      <c r="S88" s="6">
        <f t="shared" ca="1" si="14"/>
        <v>0</v>
      </c>
      <c r="T88" s="6"/>
      <c r="U88" s="6"/>
      <c r="V88" s="6"/>
      <c r="W88" s="6">
        <f t="shared" ca="1" si="15"/>
        <v>55724.751182557957</v>
      </c>
      <c r="X88" s="6">
        <f t="shared" ca="1" si="16"/>
        <v>0</v>
      </c>
      <c r="Y88" s="6">
        <f t="shared" ca="1" si="17"/>
        <v>31469548.389101002</v>
      </c>
    </row>
    <row r="89" spans="1:25" x14ac:dyDescent="0.25">
      <c r="A89" s="208">
        <v>43922</v>
      </c>
      <c r="B89">
        <f t="shared" si="11"/>
        <v>4</v>
      </c>
      <c r="C89">
        <f t="shared" si="12"/>
        <v>2020</v>
      </c>
      <c r="D89" s="6">
        <f>'Monthly Data'!E89</f>
        <v>27953163.758295137</v>
      </c>
      <c r="E89" s="6">
        <f>'Monthly Data'!BA89</f>
        <v>368.9</v>
      </c>
      <c r="F89" s="6">
        <f>'Monthly Data'!AZ89</f>
        <v>0</v>
      </c>
      <c r="G89" s="7">
        <f t="shared" ca="1" si="18"/>
        <v>375.56100000000004</v>
      </c>
      <c r="H89" s="7">
        <f t="shared" ca="1" si="18"/>
        <v>0</v>
      </c>
      <c r="I89">
        <f>'Monthly Data'!DJ89</f>
        <v>30</v>
      </c>
      <c r="J89">
        <f>'Monthly Data'!DI89</f>
        <v>1</v>
      </c>
      <c r="K89">
        <f>'Monthly Data'!HB89</f>
        <v>40</v>
      </c>
      <c r="L89">
        <f>'Monthly Data'!DV89</f>
        <v>368.9</v>
      </c>
      <c r="M89">
        <f>'Monthly Data'!DU89</f>
        <v>0</v>
      </c>
      <c r="N89" s="7">
        <f t="shared" ca="1" si="19"/>
        <v>375.56100000000004</v>
      </c>
      <c r="O89" s="7">
        <f t="shared" ca="1" si="20"/>
        <v>0</v>
      </c>
      <c r="Q89" s="6"/>
      <c r="R89" s="6">
        <f t="shared" ca="1" si="13"/>
        <v>95322.974835274843</v>
      </c>
      <c r="S89" s="6">
        <f t="shared" ca="1" si="14"/>
        <v>0</v>
      </c>
      <c r="T89" s="6"/>
      <c r="U89" s="6"/>
      <c r="V89" s="6"/>
      <c r="W89" s="6">
        <f t="shared" ca="1" si="15"/>
        <v>7778.6698442311699</v>
      </c>
      <c r="X89" s="6">
        <f t="shared" ca="1" si="16"/>
        <v>0</v>
      </c>
      <c r="Y89" s="6">
        <f t="shared" ca="1" si="17"/>
        <v>28056265.402974647</v>
      </c>
    </row>
    <row r="90" spans="1:25" x14ac:dyDescent="0.25">
      <c r="A90" s="208">
        <v>43952</v>
      </c>
      <c r="B90">
        <f t="shared" si="11"/>
        <v>5</v>
      </c>
      <c r="C90">
        <f t="shared" si="12"/>
        <v>2020</v>
      </c>
      <c r="D90" s="6">
        <f>'Monthly Data'!E90</f>
        <v>26109322.268295303</v>
      </c>
      <c r="E90" s="6">
        <f>'Monthly Data'!BA90</f>
        <v>172.91</v>
      </c>
      <c r="F90" s="6">
        <f>'Monthly Data'!AZ90</f>
        <v>8.39</v>
      </c>
      <c r="G90" s="7">
        <f t="shared" ca="1" si="18"/>
        <v>165.202</v>
      </c>
      <c r="H90" s="7">
        <f t="shared" ca="1" si="18"/>
        <v>2.7889999999999997</v>
      </c>
      <c r="I90">
        <f>'Monthly Data'!DJ90</f>
        <v>31</v>
      </c>
      <c r="J90">
        <f>'Monthly Data'!DI90</f>
        <v>1</v>
      </c>
      <c r="K90">
        <f>'Monthly Data'!HB90</f>
        <v>41</v>
      </c>
      <c r="L90">
        <f>'Monthly Data'!DV90</f>
        <v>172.91</v>
      </c>
      <c r="M90">
        <f>'Monthly Data'!DU90</f>
        <v>8.39</v>
      </c>
      <c r="N90" s="7">
        <f t="shared" ca="1" si="19"/>
        <v>165.202</v>
      </c>
      <c r="O90" s="7">
        <f t="shared" ca="1" si="20"/>
        <v>2.7889999999999997</v>
      </c>
      <c r="Q90" s="6"/>
      <c r="R90" s="6">
        <f t="shared" ca="1" si="13"/>
        <v>-110306.18376074042</v>
      </c>
      <c r="S90" s="6">
        <f t="shared" ca="1" si="14"/>
        <v>-143493.76507266567</v>
      </c>
      <c r="T90" s="6"/>
      <c r="U90" s="6"/>
      <c r="V90" s="6"/>
      <c r="W90" s="6">
        <f t="shared" ca="1" si="15"/>
        <v>-9001.3492207376257</v>
      </c>
      <c r="X90" s="6">
        <f t="shared" ca="1" si="16"/>
        <v>-117950.92830628004</v>
      </c>
      <c r="Y90" s="6">
        <f t="shared" ca="1" si="17"/>
        <v>25728570.041934878</v>
      </c>
    </row>
    <row r="91" spans="1:25" x14ac:dyDescent="0.25">
      <c r="A91" s="208">
        <v>43983</v>
      </c>
      <c r="B91">
        <f t="shared" si="11"/>
        <v>6</v>
      </c>
      <c r="C91">
        <f t="shared" si="12"/>
        <v>2020</v>
      </c>
      <c r="D91" s="6">
        <f>'Monthly Data'!E91</f>
        <v>26663373.718295079</v>
      </c>
      <c r="E91" s="6">
        <f>'Monthly Data'!BA91</f>
        <v>39.5</v>
      </c>
      <c r="F91" s="6">
        <f>'Monthly Data'!AZ91</f>
        <v>46.6</v>
      </c>
      <c r="G91" s="7">
        <f t="shared" ca="1" si="18"/>
        <v>32.520000000000003</v>
      </c>
      <c r="H91" s="7">
        <f t="shared" ca="1" si="18"/>
        <v>24.911999999999999</v>
      </c>
      <c r="I91">
        <f>'Monthly Data'!DJ91</f>
        <v>30</v>
      </c>
      <c r="J91">
        <f>'Monthly Data'!DI91</f>
        <v>0</v>
      </c>
      <c r="K91">
        <f>'Monthly Data'!HB91</f>
        <v>42</v>
      </c>
      <c r="L91">
        <f>'Monthly Data'!DV91</f>
        <v>39.5</v>
      </c>
      <c r="M91">
        <f>'Monthly Data'!DU91</f>
        <v>46.6</v>
      </c>
      <c r="N91" s="7">
        <f t="shared" ca="1" si="19"/>
        <v>32.520000000000003</v>
      </c>
      <c r="O91" s="7">
        <f t="shared" ca="1" si="20"/>
        <v>24.911999999999999</v>
      </c>
      <c r="Q91" s="6"/>
      <c r="R91" s="6">
        <f t="shared" ca="1" si="13"/>
        <v>-99888.059503109485</v>
      </c>
      <c r="S91" s="6">
        <f t="shared" ca="1" si="14"/>
        <v>-555631.63308265898</v>
      </c>
      <c r="T91" s="6"/>
      <c r="U91" s="6"/>
      <c r="V91" s="6"/>
      <c r="W91" s="6">
        <f t="shared" ca="1" si="15"/>
        <v>-8151.1958433768305</v>
      </c>
      <c r="X91" s="6">
        <f t="shared" ca="1" si="16"/>
        <v>-456725.53706598846</v>
      </c>
      <c r="Y91" s="6">
        <f t="shared" ca="1" si="17"/>
        <v>25542977.292799946</v>
      </c>
    </row>
    <row r="92" spans="1:25" x14ac:dyDescent="0.25">
      <c r="A92" s="208">
        <v>44013</v>
      </c>
      <c r="B92">
        <f t="shared" si="11"/>
        <v>7</v>
      </c>
      <c r="C92">
        <f t="shared" si="12"/>
        <v>2020</v>
      </c>
      <c r="D92" s="6">
        <f>'Monthly Data'!E92</f>
        <v>29922003.018295165</v>
      </c>
      <c r="E92" s="6">
        <f>'Monthly Data'!BA92</f>
        <v>0</v>
      </c>
      <c r="F92" s="6">
        <f>'Monthly Data'!AZ92</f>
        <v>125.1</v>
      </c>
      <c r="G92" s="7">
        <f t="shared" ca="1" si="18"/>
        <v>2.27</v>
      </c>
      <c r="H92" s="7">
        <f t="shared" ca="1" si="18"/>
        <v>79.77000000000001</v>
      </c>
      <c r="I92">
        <f>'Monthly Data'!DJ92</f>
        <v>31</v>
      </c>
      <c r="J92">
        <f>'Monthly Data'!DI92</f>
        <v>0</v>
      </c>
      <c r="K92">
        <f>'Monthly Data'!HB92</f>
        <v>43</v>
      </c>
      <c r="L92">
        <f>'Monthly Data'!DV92</f>
        <v>0</v>
      </c>
      <c r="M92">
        <f>'Monthly Data'!DU92</f>
        <v>125.1</v>
      </c>
      <c r="N92" s="7">
        <f t="shared" ca="1" si="19"/>
        <v>2.27</v>
      </c>
      <c r="O92" s="7">
        <f t="shared" ca="1" si="20"/>
        <v>79.77000000000001</v>
      </c>
      <c r="Q92" s="6"/>
      <c r="R92" s="6">
        <f t="shared" ca="1" si="13"/>
        <v>32485.085253876598</v>
      </c>
      <c r="S92" s="6">
        <f t="shared" ca="1" si="14"/>
        <v>-1161323.4013111822</v>
      </c>
      <c r="T92" s="6"/>
      <c r="U92" s="6"/>
      <c r="V92" s="6"/>
      <c r="W92" s="6">
        <f t="shared" ca="1" si="15"/>
        <v>2650.8903387486266</v>
      </c>
      <c r="X92" s="6">
        <f t="shared" ca="1" si="16"/>
        <v>-954600.17499083583</v>
      </c>
      <c r="Y92" s="6">
        <f t="shared" ca="1" si="17"/>
        <v>27841215.417585772</v>
      </c>
    </row>
    <row r="93" spans="1:25" x14ac:dyDescent="0.25">
      <c r="A93" s="208">
        <v>44044</v>
      </c>
      <c r="B93">
        <f t="shared" si="11"/>
        <v>8</v>
      </c>
      <c r="C93">
        <f t="shared" si="12"/>
        <v>2020</v>
      </c>
      <c r="D93" s="6">
        <f>'Monthly Data'!E93</f>
        <v>27779800.828295305</v>
      </c>
      <c r="E93" s="6">
        <f>'Monthly Data'!BA93</f>
        <v>8.8000000000000007</v>
      </c>
      <c r="F93" s="6">
        <f>'Monthly Data'!AZ93</f>
        <v>57.1</v>
      </c>
      <c r="G93" s="7">
        <f t="shared" ca="1" si="18"/>
        <v>5.9399999999999995</v>
      </c>
      <c r="H93" s="7">
        <f t="shared" ca="1" si="18"/>
        <v>61.306000000000004</v>
      </c>
      <c r="I93">
        <f>'Monthly Data'!DJ93</f>
        <v>31</v>
      </c>
      <c r="J93">
        <f>'Monthly Data'!DI93</f>
        <v>0</v>
      </c>
      <c r="K93">
        <f>'Monthly Data'!HB93</f>
        <v>44</v>
      </c>
      <c r="L93">
        <f>'Monthly Data'!DV93</f>
        <v>8.8000000000000007</v>
      </c>
      <c r="M93">
        <f>'Monthly Data'!DU93</f>
        <v>57.1</v>
      </c>
      <c r="N93" s="7">
        <f t="shared" ca="1" si="19"/>
        <v>5.9399999999999995</v>
      </c>
      <c r="O93" s="7">
        <f t="shared" ca="1" si="20"/>
        <v>61.306000000000004</v>
      </c>
      <c r="Q93" s="6"/>
      <c r="R93" s="6">
        <f t="shared" ca="1" si="13"/>
        <v>-40928.345297835731</v>
      </c>
      <c r="S93" s="6">
        <f t="shared" ca="1" si="14"/>
        <v>107754.82519115019</v>
      </c>
      <c r="T93" s="6"/>
      <c r="U93" s="6"/>
      <c r="V93" s="6"/>
      <c r="W93" s="6">
        <f t="shared" ca="1" si="15"/>
        <v>-3339.8882682031167</v>
      </c>
      <c r="X93" s="6">
        <f t="shared" ca="1" si="16"/>
        <v>88573.75548227354</v>
      </c>
      <c r="Y93" s="6">
        <f t="shared" ca="1" si="17"/>
        <v>27931861.175402693</v>
      </c>
    </row>
    <row r="94" spans="1:25" x14ac:dyDescent="0.25">
      <c r="A94" s="208">
        <v>44075</v>
      </c>
      <c r="B94">
        <f t="shared" si="11"/>
        <v>9</v>
      </c>
      <c r="C94">
        <f t="shared" si="12"/>
        <v>2020</v>
      </c>
      <c r="D94" s="6">
        <f>'Monthly Data'!E94</f>
        <v>24833834.528295454</v>
      </c>
      <c r="E94" s="6">
        <f>'Monthly Data'!BA94</f>
        <v>93.51</v>
      </c>
      <c r="F94" s="6">
        <f>'Monthly Data'!AZ94</f>
        <v>1.7</v>
      </c>
      <c r="G94" s="7">
        <f t="shared" ca="1" si="18"/>
        <v>65.792000000000002</v>
      </c>
      <c r="H94" s="7">
        <f t="shared" ca="1" si="18"/>
        <v>13.288</v>
      </c>
      <c r="I94">
        <f>'Monthly Data'!DJ94</f>
        <v>30</v>
      </c>
      <c r="J94">
        <f>'Monthly Data'!DI94</f>
        <v>0</v>
      </c>
      <c r="K94">
        <f>'Monthly Data'!HB94</f>
        <v>45</v>
      </c>
      <c r="L94">
        <f>'Monthly Data'!DV94</f>
        <v>93.51</v>
      </c>
      <c r="M94">
        <f>'Monthly Data'!DU94</f>
        <v>1.7</v>
      </c>
      <c r="N94" s="7">
        <f t="shared" ca="1" si="19"/>
        <v>65.792000000000002</v>
      </c>
      <c r="O94" s="7">
        <f t="shared" ca="1" si="20"/>
        <v>13.288</v>
      </c>
      <c r="Q94" s="6"/>
      <c r="R94" s="6">
        <f t="shared" ca="1" si="13"/>
        <v>-396661.49474315048</v>
      </c>
      <c r="S94" s="6">
        <f t="shared" ca="1" si="14"/>
        <v>296876.58447813778</v>
      </c>
      <c r="T94" s="6"/>
      <c r="U94" s="6"/>
      <c r="V94" s="6"/>
      <c r="W94" s="6">
        <f t="shared" ca="1" si="15"/>
        <v>-32368.889167151734</v>
      </c>
      <c r="X94" s="6">
        <f t="shared" ca="1" si="16"/>
        <v>244030.59403913104</v>
      </c>
      <c r="Y94" s="6">
        <f t="shared" ca="1" si="17"/>
        <v>24945711.322902419</v>
      </c>
    </row>
    <row r="95" spans="1:25" x14ac:dyDescent="0.25">
      <c r="A95" s="208">
        <v>44105</v>
      </c>
      <c r="B95">
        <f t="shared" si="11"/>
        <v>10</v>
      </c>
      <c r="C95">
        <f t="shared" si="12"/>
        <v>2020</v>
      </c>
      <c r="D95" s="6">
        <f>'Monthly Data'!E95</f>
        <v>27734205.528295334</v>
      </c>
      <c r="E95" s="6">
        <f>'Monthly Data'!BA95</f>
        <v>365.1</v>
      </c>
      <c r="F95" s="6">
        <f>'Monthly Data'!AZ95</f>
        <v>0</v>
      </c>
      <c r="G95" s="7">
        <f t="shared" ref="G95:H110" ca="1" si="21">G83</f>
        <v>253.88899999999998</v>
      </c>
      <c r="H95" s="7">
        <f t="shared" ca="1" si="21"/>
        <v>0.25</v>
      </c>
      <c r="I95">
        <f>'Monthly Data'!DJ95</f>
        <v>31</v>
      </c>
      <c r="J95">
        <f>'Monthly Data'!DI95</f>
        <v>1</v>
      </c>
      <c r="K95">
        <f>'Monthly Data'!HB95</f>
        <v>46</v>
      </c>
      <c r="L95">
        <f>'Monthly Data'!DV95</f>
        <v>365.1</v>
      </c>
      <c r="M95">
        <f>'Monthly Data'!DU95</f>
        <v>0</v>
      </c>
      <c r="N95" s="7">
        <f t="shared" ca="1" si="19"/>
        <v>253.88899999999998</v>
      </c>
      <c r="O95" s="7">
        <f t="shared" ca="1" si="20"/>
        <v>0.25</v>
      </c>
      <c r="Q95" s="6"/>
      <c r="R95" s="6">
        <f t="shared" ca="1" si="13"/>
        <v>-1591497.2758453179</v>
      </c>
      <c r="S95" s="6">
        <f t="shared" ca="1" si="14"/>
        <v>6404.8279357554748</v>
      </c>
      <c r="T95" s="6"/>
      <c r="U95" s="6"/>
      <c r="V95" s="6"/>
      <c r="W95" s="6">
        <f t="shared" ca="1" si="15"/>
        <v>-129871.43852976811</v>
      </c>
      <c r="X95" s="6">
        <f t="shared" ca="1" si="16"/>
        <v>5264.7263125459749</v>
      </c>
      <c r="Y95" s="6">
        <f t="shared" ca="1" si="17"/>
        <v>26024506.368168548</v>
      </c>
    </row>
    <row r="96" spans="1:25" x14ac:dyDescent="0.25">
      <c r="A96" s="208">
        <v>44136</v>
      </c>
      <c r="B96">
        <f t="shared" si="11"/>
        <v>11</v>
      </c>
      <c r="C96">
        <f t="shared" si="12"/>
        <v>2020</v>
      </c>
      <c r="D96" s="6">
        <f>'Monthly Data'!E96</f>
        <v>29890958.268295217</v>
      </c>
      <c r="E96" s="6">
        <f>'Monthly Data'!BA96</f>
        <v>436.6</v>
      </c>
      <c r="F96" s="6">
        <f>'Monthly Data'!AZ96</f>
        <v>0</v>
      </c>
      <c r="G96" s="7">
        <f t="shared" ca="1" si="21"/>
        <v>481.9380000000001</v>
      </c>
      <c r="H96" s="7">
        <f t="shared" ca="1" si="21"/>
        <v>0</v>
      </c>
      <c r="I96">
        <f>'Monthly Data'!DJ96</f>
        <v>30</v>
      </c>
      <c r="J96">
        <f>'Monthly Data'!DI96</f>
        <v>1</v>
      </c>
      <c r="K96">
        <f>'Monthly Data'!HB96</f>
        <v>47</v>
      </c>
      <c r="L96">
        <f>'Monthly Data'!DV96</f>
        <v>436.6</v>
      </c>
      <c r="M96">
        <f>'Monthly Data'!DU96</f>
        <v>0</v>
      </c>
      <c r="N96" s="7">
        <f t="shared" ca="1" si="19"/>
        <v>481.9380000000001</v>
      </c>
      <c r="O96" s="7">
        <f t="shared" ca="1" si="20"/>
        <v>0</v>
      </c>
      <c r="Q96" s="6"/>
      <c r="R96" s="6">
        <f t="shared" ca="1" si="13"/>
        <v>648814.44724240515</v>
      </c>
      <c r="S96" s="6">
        <f t="shared" ca="1" si="14"/>
        <v>0</v>
      </c>
      <c r="T96" s="6"/>
      <c r="U96" s="6"/>
      <c r="V96" s="6"/>
      <c r="W96" s="6">
        <f t="shared" ca="1" si="15"/>
        <v>52945.403602724866</v>
      </c>
      <c r="X96" s="6">
        <f t="shared" ca="1" si="16"/>
        <v>0</v>
      </c>
      <c r="Y96" s="6">
        <f t="shared" ca="1" si="17"/>
        <v>30592718.119140346</v>
      </c>
    </row>
    <row r="97" spans="1:25" x14ac:dyDescent="0.25">
      <c r="A97" s="208">
        <v>44166</v>
      </c>
      <c r="B97">
        <f t="shared" si="11"/>
        <v>12</v>
      </c>
      <c r="C97">
        <f t="shared" si="12"/>
        <v>2020</v>
      </c>
      <c r="D97" s="6">
        <f>'Monthly Data'!E97</f>
        <v>34237817.038295418</v>
      </c>
      <c r="E97" s="6">
        <f>'Monthly Data'!BA97</f>
        <v>683.3</v>
      </c>
      <c r="F97" s="6">
        <f>'Monthly Data'!AZ97</f>
        <v>0</v>
      </c>
      <c r="G97" s="7">
        <f t="shared" ca="1" si="21"/>
        <v>721.0150000000001</v>
      </c>
      <c r="H97" s="7">
        <f t="shared" ca="1" si="21"/>
        <v>0</v>
      </c>
      <c r="I97">
        <f>'Monthly Data'!DJ97</f>
        <v>31</v>
      </c>
      <c r="J97">
        <f>'Monthly Data'!DI97</f>
        <v>0</v>
      </c>
      <c r="K97">
        <f>'Monthly Data'!HB97</f>
        <v>48</v>
      </c>
      <c r="L97">
        <f>'Monthly Data'!DV97</f>
        <v>683.3</v>
      </c>
      <c r="M97">
        <f>'Monthly Data'!DU97</f>
        <v>0</v>
      </c>
      <c r="N97" s="7">
        <f t="shared" ca="1" si="19"/>
        <v>721.0150000000001</v>
      </c>
      <c r="O97" s="7">
        <f t="shared" ca="1" si="20"/>
        <v>0</v>
      </c>
      <c r="Q97" s="6"/>
      <c r="R97" s="6">
        <f t="shared" ca="1" si="13"/>
        <v>539724.66535240551</v>
      </c>
      <c r="S97" s="6">
        <f t="shared" ca="1" si="14"/>
        <v>0</v>
      </c>
      <c r="T97" s="6"/>
      <c r="U97" s="6"/>
      <c r="V97" s="6"/>
      <c r="W97" s="6">
        <f t="shared" ca="1" si="15"/>
        <v>44043.31679555279</v>
      </c>
      <c r="X97" s="6">
        <f t="shared" ca="1" si="16"/>
        <v>0</v>
      </c>
      <c r="Y97" s="6">
        <f t="shared" ca="1" si="17"/>
        <v>34821585.020443372</v>
      </c>
    </row>
    <row r="98" spans="1:25" x14ac:dyDescent="0.25">
      <c r="A98" s="208">
        <v>44197</v>
      </c>
      <c r="B98">
        <f t="shared" si="11"/>
        <v>1</v>
      </c>
      <c r="C98">
        <f t="shared" si="12"/>
        <v>2021</v>
      </c>
      <c r="D98" s="6">
        <f>'Monthly Data'!E98</f>
        <v>36252205.372237101</v>
      </c>
      <c r="E98" s="6">
        <f>'Monthly Data'!BA98</f>
        <v>719.4</v>
      </c>
      <c r="F98" s="6">
        <f>'Monthly Data'!AZ98</f>
        <v>0</v>
      </c>
      <c r="G98" s="7">
        <f t="shared" ca="1" si="21"/>
        <v>837.61799999999982</v>
      </c>
      <c r="H98" s="7">
        <f t="shared" ca="1" si="21"/>
        <v>0</v>
      </c>
      <c r="I98">
        <f>'Monthly Data'!DJ98</f>
        <v>31</v>
      </c>
      <c r="J98">
        <f>'Monthly Data'!DI98</f>
        <v>0</v>
      </c>
      <c r="K98">
        <f>'Monthly Data'!HB98</f>
        <v>49</v>
      </c>
      <c r="L98">
        <f>'Monthly Data'!DV98</f>
        <v>719.4</v>
      </c>
      <c r="M98">
        <f>'Monthly Data'!DU98</f>
        <v>0</v>
      </c>
      <c r="N98" s="7">
        <f t="shared" ca="1" si="19"/>
        <v>837.61799999999982</v>
      </c>
      <c r="O98" s="7">
        <f t="shared" ca="1" si="20"/>
        <v>0</v>
      </c>
      <c r="Q98" s="6"/>
      <c r="R98" s="6">
        <f t="shared" ca="1" si="13"/>
        <v>1691771.7218250125</v>
      </c>
      <c r="S98" s="6">
        <f t="shared" ca="1" si="14"/>
        <v>0</v>
      </c>
      <c r="T98" s="6"/>
      <c r="U98" s="6"/>
      <c r="V98" s="6"/>
      <c r="W98" s="6">
        <f t="shared" ca="1" si="15"/>
        <v>138054.16478686553</v>
      </c>
      <c r="X98" s="6">
        <f t="shared" ca="1" si="16"/>
        <v>0</v>
      </c>
      <c r="Y98" s="6">
        <f t="shared" ca="1" si="17"/>
        <v>38082031.25884898</v>
      </c>
    </row>
    <row r="99" spans="1:25" x14ac:dyDescent="0.25">
      <c r="A99" s="208">
        <v>44228</v>
      </c>
      <c r="B99">
        <f t="shared" si="11"/>
        <v>2</v>
      </c>
      <c r="C99">
        <f t="shared" si="12"/>
        <v>2021</v>
      </c>
      <c r="D99" s="6">
        <f>'Monthly Data'!E99</f>
        <v>33658266.862237066</v>
      </c>
      <c r="E99" s="6">
        <f>'Monthly Data'!BA99</f>
        <v>795.7</v>
      </c>
      <c r="F99" s="6">
        <f>'Monthly Data'!AZ99</f>
        <v>0</v>
      </c>
      <c r="G99" s="7">
        <f t="shared" ca="1" si="21"/>
        <v>788.83799999999997</v>
      </c>
      <c r="H99" s="7">
        <f t="shared" ca="1" si="21"/>
        <v>0</v>
      </c>
      <c r="I99">
        <f>'Monthly Data'!DJ99</f>
        <v>28</v>
      </c>
      <c r="J99">
        <f>'Monthly Data'!DI99</f>
        <v>0</v>
      </c>
      <c r="K99">
        <f>'Monthly Data'!HB99</f>
        <v>50</v>
      </c>
      <c r="L99">
        <f>'Monthly Data'!DV99</f>
        <v>795.7</v>
      </c>
      <c r="M99">
        <f>'Monthly Data'!DU99</f>
        <v>0</v>
      </c>
      <c r="N99" s="7">
        <f t="shared" ca="1" si="19"/>
        <v>788.83799999999997</v>
      </c>
      <c r="O99" s="7">
        <f t="shared" ca="1" si="20"/>
        <v>0</v>
      </c>
      <c r="Q99" s="6"/>
      <c r="R99" s="6">
        <f t="shared" ca="1" si="13"/>
        <v>-98199.407494318861</v>
      </c>
      <c r="S99" s="6">
        <f t="shared" ca="1" si="14"/>
        <v>0</v>
      </c>
      <c r="T99" s="6"/>
      <c r="U99" s="6"/>
      <c r="V99" s="6"/>
      <c r="W99" s="6">
        <f t="shared" ca="1" si="15"/>
        <v>-8013.3962574860298</v>
      </c>
      <c r="X99" s="6">
        <f t="shared" ca="1" si="16"/>
        <v>0</v>
      </c>
      <c r="Y99" s="6">
        <f t="shared" ca="1" si="17"/>
        <v>33552054.058485258</v>
      </c>
    </row>
    <row r="100" spans="1:25" x14ac:dyDescent="0.25">
      <c r="A100" s="208">
        <v>44256</v>
      </c>
      <c r="B100">
        <f t="shared" si="11"/>
        <v>3</v>
      </c>
      <c r="C100">
        <f t="shared" si="12"/>
        <v>2021</v>
      </c>
      <c r="D100" s="6">
        <f>'Monthly Data'!E100</f>
        <v>31082945.672237288</v>
      </c>
      <c r="E100" s="6">
        <f>'Monthly Data'!BA100</f>
        <v>506.9</v>
      </c>
      <c r="F100" s="6">
        <f>'Monthly Data'!AZ100</f>
        <v>0</v>
      </c>
      <c r="G100" s="7">
        <f t="shared" ca="1" si="21"/>
        <v>598.91799999999989</v>
      </c>
      <c r="H100" s="7">
        <f t="shared" ca="1" si="21"/>
        <v>0</v>
      </c>
      <c r="I100">
        <f>'Monthly Data'!DJ100</f>
        <v>31</v>
      </c>
      <c r="J100">
        <f>'Monthly Data'!DI100</f>
        <v>1</v>
      </c>
      <c r="K100">
        <f>'Monthly Data'!HB100</f>
        <v>51</v>
      </c>
      <c r="L100">
        <f>'Monthly Data'!DV100</f>
        <v>506.9</v>
      </c>
      <c r="M100">
        <f>'Monthly Data'!DU100</f>
        <v>0</v>
      </c>
      <c r="N100" s="7">
        <f t="shared" ca="1" si="19"/>
        <v>598.91799999999989</v>
      </c>
      <c r="O100" s="7">
        <f t="shared" ca="1" si="20"/>
        <v>0</v>
      </c>
      <c r="Q100" s="6"/>
      <c r="R100" s="6">
        <f t="shared" ca="1" si="13"/>
        <v>1316833.7334322529</v>
      </c>
      <c r="S100" s="6">
        <f t="shared" ca="1" si="14"/>
        <v>0</v>
      </c>
      <c r="T100" s="6"/>
      <c r="U100" s="6"/>
      <c r="V100" s="6"/>
      <c r="W100" s="6">
        <f t="shared" ca="1" si="15"/>
        <v>107457.98554668321</v>
      </c>
      <c r="X100" s="6">
        <f t="shared" ca="1" si="16"/>
        <v>0</v>
      </c>
      <c r="Y100" s="6">
        <f t="shared" ca="1" si="17"/>
        <v>32507237.391216222</v>
      </c>
    </row>
    <row r="101" spans="1:25" x14ac:dyDescent="0.25">
      <c r="A101" s="208">
        <v>44287</v>
      </c>
      <c r="B101">
        <f t="shared" si="11"/>
        <v>4</v>
      </c>
      <c r="C101">
        <f t="shared" si="12"/>
        <v>2021</v>
      </c>
      <c r="D101" s="6">
        <f>'Monthly Data'!E101</f>
        <v>27236593.692237053</v>
      </c>
      <c r="E101" s="6">
        <f>'Monthly Data'!BA101</f>
        <v>318.02</v>
      </c>
      <c r="F101" s="6">
        <f>'Monthly Data'!AZ101</f>
        <v>0</v>
      </c>
      <c r="G101" s="7">
        <f t="shared" ca="1" si="21"/>
        <v>375.56100000000004</v>
      </c>
      <c r="H101" s="7">
        <f t="shared" ca="1" si="21"/>
        <v>0</v>
      </c>
      <c r="I101">
        <f>'Monthly Data'!DJ101</f>
        <v>30</v>
      </c>
      <c r="J101">
        <f>'Monthly Data'!DI101</f>
        <v>1</v>
      </c>
      <c r="K101">
        <f>'Monthly Data'!HB101</f>
        <v>52</v>
      </c>
      <c r="L101">
        <f>'Monthly Data'!DV101</f>
        <v>318.02</v>
      </c>
      <c r="M101">
        <f>'Monthly Data'!DU101</f>
        <v>0</v>
      </c>
      <c r="N101" s="7">
        <f t="shared" ca="1" si="19"/>
        <v>375.56100000000004</v>
      </c>
      <c r="O101" s="7">
        <f t="shared" ca="1" si="20"/>
        <v>0</v>
      </c>
      <c r="Q101" s="6"/>
      <c r="R101" s="6">
        <f t="shared" ca="1" si="13"/>
        <v>823446.82404991845</v>
      </c>
      <c r="S101" s="6">
        <f t="shared" ca="1" si="14"/>
        <v>0</v>
      </c>
      <c r="T101" s="6"/>
      <c r="U101" s="6"/>
      <c r="V101" s="6"/>
      <c r="W101" s="6">
        <f t="shared" ca="1" si="15"/>
        <v>67195.982811425056</v>
      </c>
      <c r="X101" s="6">
        <f t="shared" ca="1" si="16"/>
        <v>0</v>
      </c>
      <c r="Y101" s="6">
        <f t="shared" ca="1" si="17"/>
        <v>28127236.499098398</v>
      </c>
    </row>
    <row r="102" spans="1:25" x14ac:dyDescent="0.25">
      <c r="A102" s="208">
        <v>44317</v>
      </c>
      <c r="B102">
        <f t="shared" si="11"/>
        <v>5</v>
      </c>
      <c r="C102">
        <f t="shared" si="12"/>
        <v>2021</v>
      </c>
      <c r="D102" s="6">
        <f>'Monthly Data'!E102</f>
        <v>26135130.122237101</v>
      </c>
      <c r="E102" s="6">
        <f>'Monthly Data'!BA102</f>
        <v>162.80000000000001</v>
      </c>
      <c r="F102" s="6">
        <f>'Monthly Data'!AZ102</f>
        <v>7</v>
      </c>
      <c r="G102" s="7">
        <f t="shared" ca="1" si="21"/>
        <v>165.202</v>
      </c>
      <c r="H102" s="7">
        <f t="shared" ca="1" si="21"/>
        <v>2.7889999999999997</v>
      </c>
      <c r="I102">
        <f>'Monthly Data'!DJ102</f>
        <v>31</v>
      </c>
      <c r="J102">
        <f>'Monthly Data'!DI102</f>
        <v>1</v>
      </c>
      <c r="K102">
        <f>'Monthly Data'!HB102</f>
        <v>53</v>
      </c>
      <c r="L102">
        <f>'Monthly Data'!DV102</f>
        <v>162.80000000000001</v>
      </c>
      <c r="M102">
        <f>'Monthly Data'!DU102</f>
        <v>7</v>
      </c>
      <c r="N102" s="7">
        <f t="shared" ca="1" si="19"/>
        <v>165.202</v>
      </c>
      <c r="O102" s="7">
        <f t="shared" ca="1" si="20"/>
        <v>2.7889999999999997</v>
      </c>
      <c r="Q102" s="6"/>
      <c r="R102" s="6">
        <f t="shared" ca="1" si="13"/>
        <v>34374.085806084207</v>
      </c>
      <c r="S102" s="6">
        <f t="shared" ca="1" si="14"/>
        <v>-107882.92174986523</v>
      </c>
      <c r="T102" s="6"/>
      <c r="U102" s="6"/>
      <c r="V102" s="6"/>
      <c r="W102" s="6">
        <f t="shared" ca="1" si="15"/>
        <v>2805.0390280502934</v>
      </c>
      <c r="X102" s="6">
        <f t="shared" ca="1" si="16"/>
        <v>-88679.050008524413</v>
      </c>
      <c r="Y102" s="6">
        <f t="shared" ca="1" si="17"/>
        <v>25975747.275312845</v>
      </c>
    </row>
    <row r="103" spans="1:25" x14ac:dyDescent="0.25">
      <c r="A103" s="208">
        <v>44348</v>
      </c>
      <c r="B103">
        <f t="shared" si="11"/>
        <v>6</v>
      </c>
      <c r="C103">
        <f t="shared" si="12"/>
        <v>2021</v>
      </c>
      <c r="D103" s="6">
        <f>'Monthly Data'!E103</f>
        <v>26757872.082237005</v>
      </c>
      <c r="E103" s="6">
        <f>'Monthly Data'!BA103</f>
        <v>9.1</v>
      </c>
      <c r="F103" s="6">
        <f>'Monthly Data'!AZ103</f>
        <v>54.1</v>
      </c>
      <c r="G103" s="7">
        <f t="shared" ca="1" si="21"/>
        <v>32.520000000000003</v>
      </c>
      <c r="H103" s="7">
        <f t="shared" ca="1" si="21"/>
        <v>24.911999999999999</v>
      </c>
      <c r="I103">
        <f>'Monthly Data'!DJ103</f>
        <v>30</v>
      </c>
      <c r="J103">
        <f>'Monthly Data'!DI103</f>
        <v>0</v>
      </c>
      <c r="K103">
        <f>'Monthly Data'!HB103</f>
        <v>54</v>
      </c>
      <c r="L103">
        <f>'Monthly Data'!DV103</f>
        <v>9.1</v>
      </c>
      <c r="M103">
        <f>'Monthly Data'!DU103</f>
        <v>54.1</v>
      </c>
      <c r="N103" s="7">
        <f t="shared" ca="1" si="19"/>
        <v>32.520000000000003</v>
      </c>
      <c r="O103" s="7">
        <f t="shared" ca="1" si="20"/>
        <v>24.911999999999999</v>
      </c>
      <c r="Q103" s="6"/>
      <c r="R103" s="6">
        <f t="shared" ca="1" si="13"/>
        <v>335154.49191444489</v>
      </c>
      <c r="S103" s="6">
        <f t="shared" ca="1" si="14"/>
        <v>-747776.4711553232</v>
      </c>
      <c r="T103" s="6"/>
      <c r="U103" s="6"/>
      <c r="V103" s="6"/>
      <c r="W103" s="6">
        <f t="shared" ca="1" si="15"/>
        <v>27349.714420040898</v>
      </c>
      <c r="X103" s="6">
        <f t="shared" ca="1" si="16"/>
        <v>-614667.32644236775</v>
      </c>
      <c r="Y103" s="6">
        <f t="shared" ca="1" si="17"/>
        <v>25757932.490973797</v>
      </c>
    </row>
    <row r="104" spans="1:25" x14ac:dyDescent="0.25">
      <c r="A104" s="208">
        <v>44378</v>
      </c>
      <c r="B104">
        <f t="shared" si="11"/>
        <v>7</v>
      </c>
      <c r="C104">
        <f t="shared" si="12"/>
        <v>2021</v>
      </c>
      <c r="D104" s="6">
        <f>'Monthly Data'!E104</f>
        <v>29262236.01223693</v>
      </c>
      <c r="E104" s="6">
        <f>'Monthly Data'!BA104</f>
        <v>5.7</v>
      </c>
      <c r="F104" s="6">
        <f>'Monthly Data'!AZ104</f>
        <v>93.3</v>
      </c>
      <c r="G104" s="7">
        <f t="shared" ca="1" si="21"/>
        <v>2.27</v>
      </c>
      <c r="H104" s="7">
        <f t="shared" ca="1" si="21"/>
        <v>79.77000000000001</v>
      </c>
      <c r="I104">
        <f>'Monthly Data'!DJ104</f>
        <v>31</v>
      </c>
      <c r="J104">
        <f>'Monthly Data'!DI104</f>
        <v>0</v>
      </c>
      <c r="K104">
        <f>'Monthly Data'!HB104</f>
        <v>55</v>
      </c>
      <c r="L104">
        <f>'Monthly Data'!DV104</f>
        <v>5.7</v>
      </c>
      <c r="M104">
        <f>'Monthly Data'!DU104</f>
        <v>93.3</v>
      </c>
      <c r="N104" s="7">
        <f t="shared" ca="1" si="19"/>
        <v>2.27</v>
      </c>
      <c r="O104" s="7">
        <f t="shared" ca="1" si="20"/>
        <v>79.77000000000001</v>
      </c>
      <c r="Q104" s="6"/>
      <c r="R104" s="6">
        <f t="shared" ca="1" si="13"/>
        <v>-49085.393136914863</v>
      </c>
      <c r="S104" s="6">
        <f t="shared" ca="1" si="14"/>
        <v>-346629.28788308596</v>
      </c>
      <c r="T104" s="6"/>
      <c r="U104" s="6"/>
      <c r="V104" s="6"/>
      <c r="W104" s="6">
        <f t="shared" ca="1" si="15"/>
        <v>-4005.5303356421978</v>
      </c>
      <c r="X104" s="6">
        <f t="shared" ca="1" si="16"/>
        <v>-284926.98803498788</v>
      </c>
      <c r="Y104" s="6">
        <f t="shared" ca="1" si="17"/>
        <v>28577588.812846299</v>
      </c>
    </row>
    <row r="105" spans="1:25" x14ac:dyDescent="0.25">
      <c r="A105" s="208">
        <v>44409</v>
      </c>
      <c r="B105">
        <f t="shared" si="11"/>
        <v>8</v>
      </c>
      <c r="C105">
        <f t="shared" si="12"/>
        <v>2021</v>
      </c>
      <c r="D105" s="6">
        <f>'Monthly Data'!E105</f>
        <v>28466496.252237048</v>
      </c>
      <c r="E105" s="6">
        <f>'Monthly Data'!BA105</f>
        <v>0</v>
      </c>
      <c r="F105" s="6">
        <f>'Monthly Data'!AZ105</f>
        <v>97.33</v>
      </c>
      <c r="G105" s="7">
        <f t="shared" ca="1" si="21"/>
        <v>5.9399999999999995</v>
      </c>
      <c r="H105" s="7">
        <f t="shared" ca="1" si="21"/>
        <v>61.306000000000004</v>
      </c>
      <c r="I105">
        <f>'Monthly Data'!DJ105</f>
        <v>31</v>
      </c>
      <c r="J105">
        <f>'Monthly Data'!DI105</f>
        <v>0</v>
      </c>
      <c r="K105">
        <f>'Monthly Data'!HB105</f>
        <v>56</v>
      </c>
      <c r="L105">
        <f>'Monthly Data'!DV105</f>
        <v>0</v>
      </c>
      <c r="M105">
        <f>'Monthly Data'!DU105</f>
        <v>97.33</v>
      </c>
      <c r="N105" s="7">
        <f t="shared" ca="1" si="19"/>
        <v>5.9399999999999995</v>
      </c>
      <c r="O105" s="7">
        <f t="shared" ca="1" si="20"/>
        <v>61.306000000000004</v>
      </c>
      <c r="Q105" s="6"/>
      <c r="R105" s="6">
        <f t="shared" ca="1" si="13"/>
        <v>85005.024849351088</v>
      </c>
      <c r="S105" s="6">
        <f t="shared" ca="1" si="14"/>
        <v>-922910.08623062074</v>
      </c>
      <c r="T105" s="6"/>
      <c r="U105" s="6"/>
      <c r="V105" s="6"/>
      <c r="W105" s="6">
        <f t="shared" ca="1" si="15"/>
        <v>6936.6910185757006</v>
      </c>
      <c r="X105" s="6">
        <f t="shared" ca="1" si="16"/>
        <v>-758626.00273262465</v>
      </c>
      <c r="Y105" s="6">
        <f t="shared" ca="1" si="17"/>
        <v>26876901.879141729</v>
      </c>
    </row>
    <row r="106" spans="1:25" x14ac:dyDescent="0.25">
      <c r="A106" s="208">
        <v>44440</v>
      </c>
      <c r="B106">
        <f t="shared" si="11"/>
        <v>9</v>
      </c>
      <c r="C106">
        <f t="shared" si="12"/>
        <v>2021</v>
      </c>
      <c r="D106" s="6">
        <f>'Monthly Data'!E106</f>
        <v>24758728.932237212</v>
      </c>
      <c r="E106" s="6">
        <f>'Monthly Data'!BA106</f>
        <v>44.6</v>
      </c>
      <c r="F106" s="6">
        <f>'Monthly Data'!AZ106</f>
        <v>15.4</v>
      </c>
      <c r="G106" s="7">
        <f t="shared" ca="1" si="21"/>
        <v>65.792000000000002</v>
      </c>
      <c r="H106" s="7">
        <f t="shared" ca="1" si="21"/>
        <v>13.288</v>
      </c>
      <c r="I106">
        <f>'Monthly Data'!DJ106</f>
        <v>30</v>
      </c>
      <c r="J106">
        <f>'Monthly Data'!DI106</f>
        <v>0</v>
      </c>
      <c r="K106">
        <f>'Monthly Data'!HB106</f>
        <v>57</v>
      </c>
      <c r="L106">
        <f>'Monthly Data'!DV106</f>
        <v>44.6</v>
      </c>
      <c r="M106">
        <f>'Monthly Data'!DU106</f>
        <v>15.4</v>
      </c>
      <c r="N106" s="7">
        <f t="shared" ca="1" si="19"/>
        <v>65.792000000000002</v>
      </c>
      <c r="O106" s="7">
        <f t="shared" ca="1" si="20"/>
        <v>13.288</v>
      </c>
      <c r="Q106" s="6"/>
      <c r="R106" s="6">
        <f t="shared" ca="1" si="13"/>
        <v>303270.45229081623</v>
      </c>
      <c r="S106" s="6">
        <f t="shared" ca="1" si="14"/>
        <v>-54107.986401262257</v>
      </c>
      <c r="T106" s="6"/>
      <c r="U106" s="6"/>
      <c r="V106" s="6"/>
      <c r="W106" s="6">
        <f t="shared" ca="1" si="15"/>
        <v>24747.871391524623</v>
      </c>
      <c r="X106" s="6">
        <f t="shared" ca="1" si="16"/>
        <v>-44476.407888388399</v>
      </c>
      <c r="Y106" s="6">
        <f t="shared" ca="1" si="17"/>
        <v>24988162.861629896</v>
      </c>
    </row>
    <row r="107" spans="1:25" x14ac:dyDescent="0.25">
      <c r="A107" s="208">
        <v>44470</v>
      </c>
      <c r="B107">
        <f t="shared" si="11"/>
        <v>10</v>
      </c>
      <c r="C107">
        <f t="shared" si="12"/>
        <v>2021</v>
      </c>
      <c r="D107" s="6">
        <f>'Monthly Data'!E107</f>
        <v>25972076.08223699</v>
      </c>
      <c r="E107" s="6">
        <f>'Monthly Data'!BA107</f>
        <v>146.31</v>
      </c>
      <c r="F107" s="6">
        <f>'Monthly Data'!AZ107</f>
        <v>0.9</v>
      </c>
      <c r="G107" s="7">
        <f t="shared" ca="1" si="21"/>
        <v>253.88899999999998</v>
      </c>
      <c r="H107" s="7">
        <f t="shared" ca="1" si="21"/>
        <v>0.25</v>
      </c>
      <c r="I107">
        <f>'Monthly Data'!DJ107</f>
        <v>31</v>
      </c>
      <c r="J107">
        <f>'Monthly Data'!DI107</f>
        <v>1</v>
      </c>
      <c r="K107">
        <f>'Monthly Data'!HB107</f>
        <v>58</v>
      </c>
      <c r="L107">
        <f>'Monthly Data'!DV107</f>
        <v>146.31</v>
      </c>
      <c r="M107">
        <f>'Monthly Data'!DU107</f>
        <v>0.9</v>
      </c>
      <c r="N107" s="7">
        <f t="shared" ca="1" si="19"/>
        <v>253.88899999999998</v>
      </c>
      <c r="O107" s="7">
        <f t="shared" ca="1" si="20"/>
        <v>0.25</v>
      </c>
      <c r="Q107" s="6"/>
      <c r="R107" s="6">
        <f t="shared" ca="1" si="13"/>
        <v>1539521.1394391144</v>
      </c>
      <c r="S107" s="6">
        <f t="shared" ca="1" si="14"/>
        <v>-16652.552632964234</v>
      </c>
      <c r="T107" s="6"/>
      <c r="U107" s="6"/>
      <c r="V107" s="6"/>
      <c r="W107" s="6">
        <f t="shared" ca="1" si="15"/>
        <v>125630.01398777023</v>
      </c>
      <c r="X107" s="6">
        <f t="shared" ca="1" si="16"/>
        <v>-13688.288412619535</v>
      </c>
      <c r="Y107" s="6">
        <f t="shared" ca="1" si="17"/>
        <v>27606886.394618288</v>
      </c>
    </row>
    <row r="108" spans="1:25" x14ac:dyDescent="0.25">
      <c r="A108" s="208">
        <v>44501</v>
      </c>
      <c r="B108">
        <f t="shared" si="11"/>
        <v>11</v>
      </c>
      <c r="C108">
        <f t="shared" si="12"/>
        <v>2021</v>
      </c>
      <c r="D108" s="6">
        <f>'Monthly Data'!E108</f>
        <v>29314486.912236944</v>
      </c>
      <c r="E108" s="6">
        <f>'Monthly Data'!BA108</f>
        <v>441</v>
      </c>
      <c r="F108" s="6">
        <f>'Monthly Data'!AZ108</f>
        <v>0</v>
      </c>
      <c r="G108" s="7">
        <f t="shared" ca="1" si="21"/>
        <v>481.9380000000001</v>
      </c>
      <c r="H108" s="7">
        <f t="shared" ca="1" si="21"/>
        <v>0</v>
      </c>
      <c r="I108">
        <f>'Monthly Data'!DJ108</f>
        <v>30</v>
      </c>
      <c r="J108">
        <f>'Monthly Data'!DI108</f>
        <v>1</v>
      </c>
      <c r="K108">
        <f>'Monthly Data'!HB108</f>
        <v>59</v>
      </c>
      <c r="L108">
        <f>'Monthly Data'!DV108</f>
        <v>441</v>
      </c>
      <c r="M108">
        <f>'Monthly Data'!DU108</f>
        <v>0</v>
      </c>
      <c r="N108" s="7">
        <f t="shared" ca="1" si="19"/>
        <v>481.9380000000001</v>
      </c>
      <c r="O108" s="7">
        <f t="shared" ca="1" si="20"/>
        <v>0</v>
      </c>
      <c r="Q108" s="6"/>
      <c r="R108" s="6">
        <f t="shared" ca="1" si="13"/>
        <v>585847.7621688121</v>
      </c>
      <c r="S108" s="6">
        <f t="shared" ca="1" si="14"/>
        <v>0</v>
      </c>
      <c r="T108" s="6"/>
      <c r="U108" s="6"/>
      <c r="V108" s="6"/>
      <c r="W108" s="6">
        <f t="shared" ca="1" si="15"/>
        <v>47807.113959335482</v>
      </c>
      <c r="X108" s="6">
        <f t="shared" ca="1" si="16"/>
        <v>0</v>
      </c>
      <c r="Y108" s="6">
        <f t="shared" ca="1" si="17"/>
        <v>29948141.788365092</v>
      </c>
    </row>
    <row r="109" spans="1:25" x14ac:dyDescent="0.25">
      <c r="A109" s="208">
        <v>44531</v>
      </c>
      <c r="B109">
        <f t="shared" si="11"/>
        <v>12</v>
      </c>
      <c r="C109">
        <f t="shared" si="12"/>
        <v>2021</v>
      </c>
      <c r="D109" s="6">
        <f>'Monthly Data'!E109</f>
        <v>35925187.642236941</v>
      </c>
      <c r="E109" s="6">
        <f>'Monthly Data'!BA109</f>
        <v>705.2</v>
      </c>
      <c r="F109" s="6">
        <f>'Monthly Data'!AZ109</f>
        <v>0</v>
      </c>
      <c r="G109" s="7">
        <f t="shared" ca="1" si="21"/>
        <v>721.0150000000001</v>
      </c>
      <c r="H109" s="7">
        <f t="shared" ca="1" si="21"/>
        <v>0</v>
      </c>
      <c r="I109">
        <f>'Monthly Data'!DJ109</f>
        <v>31</v>
      </c>
      <c r="J109">
        <f>'Monthly Data'!DI109</f>
        <v>0</v>
      </c>
      <c r="K109">
        <f>'Monthly Data'!HB109</f>
        <v>60</v>
      </c>
      <c r="L109">
        <f>'Monthly Data'!DV109</f>
        <v>705.2</v>
      </c>
      <c r="M109">
        <f>'Monthly Data'!DU109</f>
        <v>0</v>
      </c>
      <c r="N109" s="7">
        <f t="shared" ca="1" si="19"/>
        <v>721.0150000000001</v>
      </c>
      <c r="O109" s="7">
        <f t="shared" ca="1" si="20"/>
        <v>0</v>
      </c>
      <c r="P109" t="s">
        <v>214</v>
      </c>
      <c r="Q109" s="6"/>
      <c r="R109" s="6">
        <f t="shared" ca="1" si="13"/>
        <v>226322.30100883706</v>
      </c>
      <c r="S109" s="6">
        <f t="shared" ca="1" si="14"/>
        <v>0</v>
      </c>
      <c r="T109" s="6"/>
      <c r="U109" s="6"/>
      <c r="V109" s="6"/>
      <c r="W109" s="6">
        <f t="shared" ca="1" si="15"/>
        <v>18468.647888682677</v>
      </c>
      <c r="X109" s="6">
        <f t="shared" ca="1" si="16"/>
        <v>0</v>
      </c>
      <c r="Y109" s="6">
        <f t="shared" ca="1" si="17"/>
        <v>36169978.591134459</v>
      </c>
    </row>
    <row r="110" spans="1:25" x14ac:dyDescent="0.25">
      <c r="A110" s="208">
        <v>44562</v>
      </c>
      <c r="B110">
        <f t="shared" si="11"/>
        <v>1</v>
      </c>
      <c r="C110">
        <f t="shared" si="12"/>
        <v>2022</v>
      </c>
      <c r="D110" s="6">
        <f>'Monthly Data'!E110</f>
        <v>39460829.931513704</v>
      </c>
      <c r="E110" s="6">
        <f>'Monthly Data'!BA110</f>
        <v>996.8</v>
      </c>
      <c r="F110" s="6">
        <f>'Monthly Data'!AZ110</f>
        <v>0</v>
      </c>
      <c r="G110" s="7">
        <f t="shared" ca="1" si="21"/>
        <v>837.61799999999982</v>
      </c>
      <c r="H110" s="7">
        <f t="shared" ca="1" si="21"/>
        <v>0</v>
      </c>
      <c r="I110">
        <f>'Monthly Data'!DJ110</f>
        <v>31</v>
      </c>
      <c r="J110">
        <f>'Monthly Data'!DI110</f>
        <v>0</v>
      </c>
      <c r="K110">
        <f>'Monthly Data'!HB110</f>
        <v>61</v>
      </c>
      <c r="L110">
        <f>'Monthly Data'!DV110</f>
        <v>498.4</v>
      </c>
      <c r="M110">
        <f>'Monthly Data'!DU110</f>
        <v>0</v>
      </c>
      <c r="N110" s="7">
        <f t="shared" ref="N110:N145" ca="1" si="22">G110*P110</f>
        <v>418.80899999999991</v>
      </c>
      <c r="O110" s="7">
        <f t="shared" ref="O110:O145" ca="1" si="23">H110*P110</f>
        <v>0</v>
      </c>
      <c r="P110">
        <v>0.5</v>
      </c>
      <c r="Q110" s="6"/>
      <c r="R110" s="6">
        <f t="shared" ca="1" si="13"/>
        <v>-2277991.5598601713</v>
      </c>
      <c r="S110" s="6">
        <f t="shared" ca="1" si="14"/>
        <v>0</v>
      </c>
      <c r="T110" s="6"/>
      <c r="U110" s="6"/>
      <c r="V110" s="6"/>
      <c r="W110" s="6">
        <f t="shared" ca="1" si="15"/>
        <v>-92945.820683410624</v>
      </c>
      <c r="X110" s="6">
        <f t="shared" ca="1" si="16"/>
        <v>0</v>
      </c>
      <c r="Y110" s="6">
        <f t="shared" ca="1" si="17"/>
        <v>37089892.550970122</v>
      </c>
    </row>
    <row r="111" spans="1:25" x14ac:dyDescent="0.25">
      <c r="A111" s="208">
        <v>44593</v>
      </c>
      <c r="B111">
        <f t="shared" si="11"/>
        <v>2</v>
      </c>
      <c r="C111">
        <f t="shared" si="12"/>
        <v>2022</v>
      </c>
      <c r="D111" s="6">
        <f>'Monthly Data'!E111</f>
        <v>34504919.931513704</v>
      </c>
      <c r="E111" s="6">
        <f>'Monthly Data'!BA111</f>
        <v>864</v>
      </c>
      <c r="F111" s="6">
        <f>'Monthly Data'!AZ111</f>
        <v>0</v>
      </c>
      <c r="G111" s="7">
        <f t="shared" ref="G111:H126" ca="1" si="24">G99</f>
        <v>788.83799999999997</v>
      </c>
      <c r="H111" s="7">
        <f t="shared" ca="1" si="24"/>
        <v>0</v>
      </c>
      <c r="I111">
        <f>'Monthly Data'!DJ111</f>
        <v>28</v>
      </c>
      <c r="J111">
        <f>'Monthly Data'!DI111</f>
        <v>0</v>
      </c>
      <c r="K111">
        <f>'Monthly Data'!HB111</f>
        <v>62</v>
      </c>
      <c r="L111">
        <f>'Monthly Data'!DV111</f>
        <v>432</v>
      </c>
      <c r="M111">
        <f>'Monthly Data'!DU111</f>
        <v>0</v>
      </c>
      <c r="N111" s="7">
        <f t="shared" ca="1" si="22"/>
        <v>394.41899999999998</v>
      </c>
      <c r="O111" s="7">
        <f t="shared" ca="1" si="23"/>
        <v>0</v>
      </c>
      <c r="P111">
        <f>P110</f>
        <v>0.5</v>
      </c>
      <c r="Q111" s="6"/>
      <c r="R111" s="6">
        <f t="shared" ca="1" si="13"/>
        <v>-1075614.0871594157</v>
      </c>
      <c r="S111" s="6">
        <f t="shared" ca="1" si="14"/>
        <v>0</v>
      </c>
      <c r="T111" s="6"/>
      <c r="U111" s="6"/>
      <c r="V111" s="6"/>
      <c r="W111" s="6">
        <f t="shared" ca="1" si="15"/>
        <v>-43886.832520049415</v>
      </c>
      <c r="X111" s="6">
        <f t="shared" ca="1" si="16"/>
        <v>0</v>
      </c>
      <c r="Y111" s="6">
        <f t="shared" ca="1" si="17"/>
        <v>33385419.011834238</v>
      </c>
    </row>
    <row r="112" spans="1:25" x14ac:dyDescent="0.25">
      <c r="A112" s="208">
        <v>44621</v>
      </c>
      <c r="B112">
        <f t="shared" si="11"/>
        <v>3</v>
      </c>
      <c r="C112">
        <f t="shared" si="12"/>
        <v>2022</v>
      </c>
      <c r="D112" s="6">
        <f>'Monthly Data'!E112</f>
        <v>33467695.931513708</v>
      </c>
      <c r="E112" s="6">
        <f>'Monthly Data'!BA112</f>
        <v>621.79999999999995</v>
      </c>
      <c r="F112" s="6">
        <f>'Monthly Data'!AZ112</f>
        <v>0</v>
      </c>
      <c r="G112" s="7">
        <f t="shared" ca="1" si="24"/>
        <v>598.91799999999989</v>
      </c>
      <c r="H112" s="7">
        <f t="shared" ca="1" si="24"/>
        <v>0</v>
      </c>
      <c r="I112">
        <f>'Monthly Data'!DJ112</f>
        <v>31</v>
      </c>
      <c r="J112">
        <f>'Monthly Data'!DI112</f>
        <v>1</v>
      </c>
      <c r="K112">
        <f>'Monthly Data'!HB112</f>
        <v>63</v>
      </c>
      <c r="L112">
        <f>'Monthly Data'!DV112</f>
        <v>310.89999999999998</v>
      </c>
      <c r="M112">
        <f>'Monthly Data'!DU112</f>
        <v>0</v>
      </c>
      <c r="N112" s="7">
        <f t="shared" ca="1" si="22"/>
        <v>299.45899999999995</v>
      </c>
      <c r="O112" s="7">
        <f t="shared" ca="1" si="23"/>
        <v>0</v>
      </c>
      <c r="P112">
        <f t="shared" ref="P112:P121" si="25">P111</f>
        <v>0.5</v>
      </c>
      <c r="Q112" s="6"/>
      <c r="R112" s="6">
        <f t="shared" ca="1" si="13"/>
        <v>-327455.38360317459</v>
      </c>
      <c r="S112" s="6">
        <f t="shared" ca="1" si="14"/>
        <v>0</v>
      </c>
      <c r="T112" s="6"/>
      <c r="U112" s="6"/>
      <c r="V112" s="6"/>
      <c r="W112" s="6">
        <f t="shared" ca="1" si="15"/>
        <v>-13360.720865913268</v>
      </c>
      <c r="X112" s="6">
        <f t="shared" ca="1" si="16"/>
        <v>0</v>
      </c>
      <c r="Y112" s="6">
        <f t="shared" ca="1" si="17"/>
        <v>33126879.827044621</v>
      </c>
    </row>
    <row r="113" spans="1:27" x14ac:dyDescent="0.25">
      <c r="A113" s="208">
        <v>44652</v>
      </c>
      <c r="B113">
        <f t="shared" si="11"/>
        <v>4</v>
      </c>
      <c r="C113">
        <f t="shared" si="12"/>
        <v>2022</v>
      </c>
      <c r="D113" s="6">
        <f>'Monthly Data'!E113</f>
        <v>29281245.931513708</v>
      </c>
      <c r="E113" s="6">
        <f>'Monthly Data'!BA113</f>
        <v>403</v>
      </c>
      <c r="F113" s="6">
        <f>'Monthly Data'!AZ113</f>
        <v>0</v>
      </c>
      <c r="G113" s="7">
        <f t="shared" ca="1" si="24"/>
        <v>375.56100000000004</v>
      </c>
      <c r="H113" s="7">
        <f t="shared" ca="1" si="24"/>
        <v>0</v>
      </c>
      <c r="I113">
        <f>'Monthly Data'!DJ113</f>
        <v>30</v>
      </c>
      <c r="J113">
        <f>'Monthly Data'!DI113</f>
        <v>1</v>
      </c>
      <c r="K113">
        <f>'Monthly Data'!HB113</f>
        <v>64</v>
      </c>
      <c r="L113">
        <f>'Monthly Data'!DV113</f>
        <v>201.5</v>
      </c>
      <c r="M113">
        <f>'Monthly Data'!DU113</f>
        <v>0</v>
      </c>
      <c r="N113" s="7">
        <f t="shared" ca="1" si="22"/>
        <v>187.78050000000002</v>
      </c>
      <c r="O113" s="7">
        <f t="shared" ca="1" si="23"/>
        <v>0</v>
      </c>
      <c r="P113">
        <f t="shared" si="25"/>
        <v>0.5</v>
      </c>
      <c r="Q113" s="6"/>
      <c r="R113" s="6">
        <f t="shared" ca="1" si="13"/>
        <v>-392668.83448507433</v>
      </c>
      <c r="S113" s="6">
        <f t="shared" ca="1" si="14"/>
        <v>0</v>
      </c>
      <c r="T113" s="6"/>
      <c r="U113" s="6"/>
      <c r="V113" s="6"/>
      <c r="W113" s="6">
        <f t="shared" ca="1" si="15"/>
        <v>-16021.537446018385</v>
      </c>
      <c r="X113" s="6">
        <f t="shared" ca="1" si="16"/>
        <v>0</v>
      </c>
      <c r="Y113" s="6">
        <f t="shared" ca="1" si="17"/>
        <v>28872555.559582617</v>
      </c>
    </row>
    <row r="114" spans="1:27" x14ac:dyDescent="0.25">
      <c r="A114" s="208">
        <v>44682</v>
      </c>
      <c r="B114">
        <f t="shared" si="11"/>
        <v>5</v>
      </c>
      <c r="C114">
        <f t="shared" si="12"/>
        <v>2022</v>
      </c>
      <c r="D114" s="6">
        <f>'Monthly Data'!E114</f>
        <v>26654974.931513708</v>
      </c>
      <c r="E114" s="6">
        <f>'Monthly Data'!BA114</f>
        <v>150.11000000000001</v>
      </c>
      <c r="F114" s="6">
        <f>'Monthly Data'!AZ114</f>
        <v>0.4</v>
      </c>
      <c r="G114" s="7">
        <f t="shared" ca="1" si="24"/>
        <v>165.202</v>
      </c>
      <c r="H114" s="7">
        <f t="shared" ca="1" si="24"/>
        <v>2.7889999999999997</v>
      </c>
      <c r="I114">
        <f>'Monthly Data'!DJ114</f>
        <v>31</v>
      </c>
      <c r="J114">
        <f>'Monthly Data'!DI114</f>
        <v>1</v>
      </c>
      <c r="K114">
        <f>'Monthly Data'!HB114</f>
        <v>65</v>
      </c>
      <c r="L114">
        <f>'Monthly Data'!DV114</f>
        <v>75.055000000000007</v>
      </c>
      <c r="M114">
        <f>'Monthly Data'!DU114</f>
        <v>0.2</v>
      </c>
      <c r="N114" s="7">
        <f t="shared" ca="1" si="22"/>
        <v>82.600999999999999</v>
      </c>
      <c r="O114" s="7">
        <f t="shared" ca="1" si="23"/>
        <v>1.3944999999999999</v>
      </c>
      <c r="P114">
        <f t="shared" si="25"/>
        <v>0.5</v>
      </c>
      <c r="Q114" s="6"/>
      <c r="R114" s="6">
        <f t="shared" ca="1" si="13"/>
        <v>215975.72980242516</v>
      </c>
      <c r="S114" s="6">
        <f t="shared" ca="1" si="14"/>
        <v>61204.535754079312</v>
      </c>
      <c r="T114" s="6"/>
      <c r="U114" s="6"/>
      <c r="V114" s="6"/>
      <c r="W114" s="6">
        <f t="shared" ca="1" si="15"/>
        <v>8812.1667384128268</v>
      </c>
      <c r="X114" s="6">
        <f t="shared" ca="1" si="16"/>
        <v>25154.862321344666</v>
      </c>
      <c r="Y114" s="6">
        <f t="shared" ca="1" si="17"/>
        <v>26966122.226129971</v>
      </c>
    </row>
    <row r="115" spans="1:27" x14ac:dyDescent="0.25">
      <c r="A115" s="208">
        <v>44713</v>
      </c>
      <c r="B115">
        <f t="shared" si="11"/>
        <v>6</v>
      </c>
      <c r="C115">
        <f t="shared" si="12"/>
        <v>2022</v>
      </c>
      <c r="D115" s="6">
        <f>'Monthly Data'!E115</f>
        <v>24864707.931513708</v>
      </c>
      <c r="E115" s="6">
        <f>'Monthly Data'!BA115</f>
        <v>31</v>
      </c>
      <c r="F115" s="6">
        <f>'Monthly Data'!AZ115</f>
        <v>26.7</v>
      </c>
      <c r="G115" s="7">
        <f t="shared" ca="1" si="24"/>
        <v>32.520000000000003</v>
      </c>
      <c r="H115" s="7">
        <f t="shared" ca="1" si="24"/>
        <v>24.911999999999999</v>
      </c>
      <c r="I115">
        <f>'Monthly Data'!DJ115</f>
        <v>30</v>
      </c>
      <c r="J115">
        <f>'Monthly Data'!DI115</f>
        <v>0</v>
      </c>
      <c r="K115">
        <f>'Monthly Data'!HB115</f>
        <v>66</v>
      </c>
      <c r="L115">
        <f>'Monthly Data'!DV115</f>
        <v>15.5</v>
      </c>
      <c r="M115">
        <f>'Monthly Data'!DU115</f>
        <v>13.35</v>
      </c>
      <c r="N115" s="7">
        <f t="shared" ca="1" si="22"/>
        <v>16.260000000000002</v>
      </c>
      <c r="O115" s="7">
        <f t="shared" ca="1" si="23"/>
        <v>12.456</v>
      </c>
      <c r="P115">
        <f t="shared" si="25"/>
        <v>0.5</v>
      </c>
      <c r="Q115" s="6"/>
      <c r="R115" s="6">
        <f t="shared" ca="1" si="13"/>
        <v>21752.127570877765</v>
      </c>
      <c r="S115" s="6">
        <f t="shared" ca="1" si="14"/>
        <v>-45807.329396523164</v>
      </c>
      <c r="T115" s="6"/>
      <c r="U115" s="6"/>
      <c r="V115" s="6"/>
      <c r="W115" s="6">
        <f t="shared" ca="1" si="15"/>
        <v>887.52275658544511</v>
      </c>
      <c r="X115" s="6">
        <f t="shared" ca="1" si="16"/>
        <v>-18826.661293664409</v>
      </c>
      <c r="Y115" s="6">
        <f t="shared" ca="1" si="17"/>
        <v>24822713.591150984</v>
      </c>
    </row>
    <row r="116" spans="1:27" x14ac:dyDescent="0.25">
      <c r="A116" s="208">
        <v>44743</v>
      </c>
      <c r="B116">
        <f t="shared" si="11"/>
        <v>7</v>
      </c>
      <c r="C116">
        <f t="shared" si="12"/>
        <v>2022</v>
      </c>
      <c r="D116" s="6">
        <f>'Monthly Data'!E116</f>
        <v>27741150.931513708</v>
      </c>
      <c r="E116" s="6">
        <f>'Monthly Data'!BA116</f>
        <v>3.1</v>
      </c>
      <c r="F116" s="6">
        <f>'Monthly Data'!AZ116</f>
        <v>60.2</v>
      </c>
      <c r="G116" s="7">
        <f t="shared" ca="1" si="24"/>
        <v>2.27</v>
      </c>
      <c r="H116" s="7">
        <f t="shared" ca="1" si="24"/>
        <v>79.77000000000001</v>
      </c>
      <c r="I116">
        <f>'Monthly Data'!DJ116</f>
        <v>31</v>
      </c>
      <c r="J116">
        <f>'Monthly Data'!DI116</f>
        <v>0</v>
      </c>
      <c r="K116">
        <f>'Monthly Data'!HB116</f>
        <v>67</v>
      </c>
      <c r="L116">
        <f>'Monthly Data'!DV116</f>
        <v>1.55</v>
      </c>
      <c r="M116">
        <f>'Monthly Data'!DU116</f>
        <v>30.1</v>
      </c>
      <c r="N116" s="7">
        <f t="shared" ca="1" si="22"/>
        <v>1.135</v>
      </c>
      <c r="O116" s="7">
        <f t="shared" ca="1" si="23"/>
        <v>39.885000000000005</v>
      </c>
      <c r="P116">
        <f t="shared" si="25"/>
        <v>0.5</v>
      </c>
      <c r="Q116" s="6"/>
      <c r="R116" s="6">
        <f t="shared" ca="1" si="13"/>
        <v>-11877.806502518757</v>
      </c>
      <c r="S116" s="6">
        <f t="shared" ca="1" si="14"/>
        <v>501369.93081093876</v>
      </c>
      <c r="T116" s="6"/>
      <c r="U116" s="6"/>
      <c r="V116" s="6"/>
      <c r="W116" s="6">
        <f t="shared" ca="1" si="15"/>
        <v>-484.63413681968285</v>
      </c>
      <c r="X116" s="6">
        <f t="shared" ca="1" si="16"/>
        <v>206061.38787304953</v>
      </c>
      <c r="Y116" s="6">
        <f t="shared" ca="1" si="17"/>
        <v>28436219.809558362</v>
      </c>
    </row>
    <row r="117" spans="1:27" x14ac:dyDescent="0.25">
      <c r="A117" s="208">
        <v>44774</v>
      </c>
      <c r="B117">
        <f t="shared" si="11"/>
        <v>8</v>
      </c>
      <c r="C117">
        <f t="shared" si="12"/>
        <v>2022</v>
      </c>
      <c r="D117" s="6">
        <f>'Monthly Data'!E117</f>
        <v>27716404.931513708</v>
      </c>
      <c r="E117" s="6">
        <f>'Monthly Data'!BA117</f>
        <v>0</v>
      </c>
      <c r="F117" s="6">
        <f>'Monthly Data'!AZ117</f>
        <v>72.28</v>
      </c>
      <c r="G117" s="7">
        <f t="shared" ca="1" si="24"/>
        <v>5.9399999999999995</v>
      </c>
      <c r="H117" s="7">
        <f t="shared" ca="1" si="24"/>
        <v>61.306000000000004</v>
      </c>
      <c r="I117">
        <f>'Monthly Data'!DJ117</f>
        <v>31</v>
      </c>
      <c r="J117">
        <f>'Monthly Data'!DI117</f>
        <v>0</v>
      </c>
      <c r="K117">
        <f>'Monthly Data'!HB117</f>
        <v>68</v>
      </c>
      <c r="L117">
        <f>'Monthly Data'!DV117</f>
        <v>0</v>
      </c>
      <c r="M117">
        <f>'Monthly Data'!DU117</f>
        <v>36.14</v>
      </c>
      <c r="N117" s="7">
        <f t="shared" ca="1" si="22"/>
        <v>2.9699999999999998</v>
      </c>
      <c r="O117" s="7">
        <f t="shared" ca="1" si="23"/>
        <v>30.653000000000002</v>
      </c>
      <c r="P117">
        <f t="shared" si="25"/>
        <v>0.5</v>
      </c>
      <c r="Q117" s="6"/>
      <c r="R117" s="6">
        <f t="shared" ca="1" si="13"/>
        <v>85005.024849351088</v>
      </c>
      <c r="S117" s="6">
        <f t="shared" ca="1" si="14"/>
        <v>-281146.32706792222</v>
      </c>
      <c r="T117" s="6"/>
      <c r="U117" s="6"/>
      <c r="V117" s="6"/>
      <c r="W117" s="6">
        <f t="shared" ca="1" si="15"/>
        <v>3468.3455092878503</v>
      </c>
      <c r="X117" s="6">
        <f t="shared" ca="1" si="16"/>
        <v>-115550.21310775902</v>
      </c>
      <c r="Y117" s="6">
        <f t="shared" ca="1" si="17"/>
        <v>27408181.761696666</v>
      </c>
    </row>
    <row r="118" spans="1:27" x14ac:dyDescent="0.25">
      <c r="A118" s="208">
        <v>44805</v>
      </c>
      <c r="B118">
        <f t="shared" si="11"/>
        <v>9</v>
      </c>
      <c r="C118">
        <f t="shared" si="12"/>
        <v>2022</v>
      </c>
      <c r="D118" s="6">
        <f>'Monthly Data'!E118</f>
        <v>25210070.931513708</v>
      </c>
      <c r="E118" s="6">
        <f>'Monthly Data'!BA118</f>
        <v>72.73</v>
      </c>
      <c r="F118" s="6">
        <f>'Monthly Data'!AZ118</f>
        <v>10.88</v>
      </c>
      <c r="G118" s="7">
        <f t="shared" ca="1" si="24"/>
        <v>65.792000000000002</v>
      </c>
      <c r="H118" s="7">
        <f t="shared" ca="1" si="24"/>
        <v>13.288</v>
      </c>
      <c r="I118">
        <f>'Monthly Data'!DJ118</f>
        <v>30</v>
      </c>
      <c r="J118">
        <f>'Monthly Data'!DI118</f>
        <v>0</v>
      </c>
      <c r="K118">
        <f>'Monthly Data'!HB118</f>
        <v>69</v>
      </c>
      <c r="L118">
        <f>'Monthly Data'!DV118</f>
        <v>36.365000000000002</v>
      </c>
      <c r="M118">
        <f>'Monthly Data'!DU118</f>
        <v>5.44</v>
      </c>
      <c r="N118" s="7">
        <f t="shared" ca="1" si="22"/>
        <v>32.896000000000001</v>
      </c>
      <c r="O118" s="7">
        <f t="shared" ca="1" si="23"/>
        <v>6.6440000000000001</v>
      </c>
      <c r="P118">
        <f t="shared" si="25"/>
        <v>0.5</v>
      </c>
      <c r="Q118" s="6"/>
      <c r="R118" s="6">
        <f t="shared" ca="1" si="13"/>
        <v>-99287.013872861629</v>
      </c>
      <c r="S118" s="6">
        <f t="shared" ca="1" si="14"/>
        <v>61691.30267719672</v>
      </c>
      <c r="T118" s="6"/>
      <c r="U118" s="6"/>
      <c r="V118" s="6"/>
      <c r="W118" s="6">
        <f t="shared" ca="1" si="15"/>
        <v>-4051.0742665722419</v>
      </c>
      <c r="X118" s="6">
        <f t="shared" ca="1" si="16"/>
        <v>25354.921921221408</v>
      </c>
      <c r="Y118" s="6">
        <f t="shared" ca="1" si="17"/>
        <v>25193779.06797269</v>
      </c>
    </row>
    <row r="119" spans="1:27" x14ac:dyDescent="0.25">
      <c r="A119" s="208">
        <v>44835</v>
      </c>
      <c r="B119">
        <f t="shared" si="11"/>
        <v>10</v>
      </c>
      <c r="C119">
        <f t="shared" si="12"/>
        <v>2022</v>
      </c>
      <c r="D119" s="6">
        <f>'Monthly Data'!E119</f>
        <v>26525634.931513708</v>
      </c>
      <c r="E119" s="6">
        <f>'Monthly Data'!BA119</f>
        <v>222.79</v>
      </c>
      <c r="F119" s="6">
        <f>'Monthly Data'!AZ119</f>
        <v>0</v>
      </c>
      <c r="G119" s="7">
        <f t="shared" ca="1" si="24"/>
        <v>253.88899999999998</v>
      </c>
      <c r="H119" s="7">
        <f t="shared" ca="1" si="24"/>
        <v>0.25</v>
      </c>
      <c r="I119">
        <f>'Monthly Data'!DJ119</f>
        <v>31</v>
      </c>
      <c r="J119">
        <f>'Monthly Data'!DI119</f>
        <v>1</v>
      </c>
      <c r="K119">
        <f>'Monthly Data'!HB119</f>
        <v>70</v>
      </c>
      <c r="L119">
        <f>'Monthly Data'!DV119</f>
        <v>111.395</v>
      </c>
      <c r="M119">
        <f>'Monthly Data'!DU119</f>
        <v>0</v>
      </c>
      <c r="N119" s="7">
        <f t="shared" ca="1" si="22"/>
        <v>126.94449999999999</v>
      </c>
      <c r="O119" s="7">
        <f t="shared" ca="1" si="23"/>
        <v>0.125</v>
      </c>
      <c r="P119">
        <f t="shared" si="25"/>
        <v>0.5</v>
      </c>
      <c r="Q119" s="6"/>
      <c r="R119" s="6">
        <f t="shared" ca="1" si="13"/>
        <v>445045.66797810921</v>
      </c>
      <c r="S119" s="6">
        <f t="shared" ca="1" si="14"/>
        <v>6404.8279357554748</v>
      </c>
      <c r="T119" s="6"/>
      <c r="U119" s="6"/>
      <c r="V119" s="6"/>
      <c r="W119" s="6">
        <f t="shared" ca="1" si="15"/>
        <v>18158.598820428084</v>
      </c>
      <c r="X119" s="6">
        <f t="shared" ca="1" si="16"/>
        <v>2632.3631562729875</v>
      </c>
      <c r="Y119" s="6">
        <f t="shared" ca="1" si="17"/>
        <v>26997876.389404275</v>
      </c>
    </row>
    <row r="120" spans="1:27" x14ac:dyDescent="0.25">
      <c r="A120" s="208">
        <v>44866</v>
      </c>
      <c r="B120">
        <f t="shared" si="11"/>
        <v>11</v>
      </c>
      <c r="C120">
        <f t="shared" si="12"/>
        <v>2022</v>
      </c>
      <c r="D120" s="6">
        <f>'Monthly Data'!E120</f>
        <v>30105441.931513708</v>
      </c>
      <c r="E120" s="6">
        <f>'Monthly Data'!BA120</f>
        <v>453.1</v>
      </c>
      <c r="F120" s="6">
        <f>'Monthly Data'!AZ120</f>
        <v>0</v>
      </c>
      <c r="G120" s="7">
        <f t="shared" ca="1" si="24"/>
        <v>481.9380000000001</v>
      </c>
      <c r="H120" s="7">
        <f t="shared" ca="1" si="24"/>
        <v>0</v>
      </c>
      <c r="I120">
        <f>'Monthly Data'!DJ120</f>
        <v>30</v>
      </c>
      <c r="J120">
        <f>'Monthly Data'!DI120</f>
        <v>1</v>
      </c>
      <c r="K120">
        <f>'Monthly Data'!HB120</f>
        <v>71</v>
      </c>
      <c r="L120">
        <f>'Monthly Data'!DV120</f>
        <v>226.55</v>
      </c>
      <c r="M120">
        <f>'Monthly Data'!DU120</f>
        <v>0</v>
      </c>
      <c r="N120" s="7">
        <f t="shared" ca="1" si="22"/>
        <v>240.96900000000005</v>
      </c>
      <c r="O120" s="7">
        <f t="shared" ca="1" si="23"/>
        <v>0</v>
      </c>
      <c r="P120">
        <f t="shared" si="25"/>
        <v>0.5</v>
      </c>
      <c r="Q120" s="6"/>
      <c r="R120" s="6">
        <f t="shared" ca="1" si="13"/>
        <v>412689.3782164299</v>
      </c>
      <c r="S120" s="6">
        <f t="shared" ca="1" si="14"/>
        <v>0</v>
      </c>
      <c r="T120" s="6"/>
      <c r="U120" s="6"/>
      <c r="V120" s="6"/>
      <c r="W120" s="6">
        <f t="shared" ca="1" si="15"/>
        <v>16838.40872000729</v>
      </c>
      <c r="X120" s="6">
        <f t="shared" ca="1" si="16"/>
        <v>0</v>
      </c>
      <c r="Y120" s="6">
        <f t="shared" ca="1" si="17"/>
        <v>30534969.718450148</v>
      </c>
      <c r="AA120" s="101"/>
    </row>
    <row r="121" spans="1:27" x14ac:dyDescent="0.25">
      <c r="A121" s="208">
        <v>44896</v>
      </c>
      <c r="B121">
        <f t="shared" si="11"/>
        <v>12</v>
      </c>
      <c r="C121">
        <f t="shared" si="12"/>
        <v>2022</v>
      </c>
      <c r="D121" s="6">
        <f>'Monthly Data'!E121</f>
        <v>34971634.931513704</v>
      </c>
      <c r="E121" s="6">
        <f>'Monthly Data'!BA121</f>
        <v>711</v>
      </c>
      <c r="F121" s="6">
        <f>'Monthly Data'!AZ121</f>
        <v>0</v>
      </c>
      <c r="G121" s="7">
        <f t="shared" ca="1" si="24"/>
        <v>721.0150000000001</v>
      </c>
      <c r="H121" s="7">
        <f t="shared" ca="1" si="24"/>
        <v>0</v>
      </c>
      <c r="I121">
        <f>'Monthly Data'!DJ121</f>
        <v>31</v>
      </c>
      <c r="J121">
        <f>'Monthly Data'!DI121</f>
        <v>0</v>
      </c>
      <c r="K121">
        <f>'Monthly Data'!HB121</f>
        <v>72</v>
      </c>
      <c r="L121">
        <f>'Monthly Data'!DV121</f>
        <v>355.5</v>
      </c>
      <c r="M121">
        <f>'Monthly Data'!DU121</f>
        <v>0</v>
      </c>
      <c r="N121" s="7">
        <f t="shared" ca="1" si="22"/>
        <v>360.50750000000005</v>
      </c>
      <c r="O121" s="7">
        <f t="shared" ca="1" si="23"/>
        <v>0</v>
      </c>
      <c r="P121">
        <f t="shared" si="25"/>
        <v>0.5</v>
      </c>
      <c r="Q121" s="6"/>
      <c r="R121" s="6">
        <f t="shared" ca="1" si="13"/>
        <v>143320.76159364643</v>
      </c>
      <c r="S121" s="6">
        <f t="shared" ca="1" si="14"/>
        <v>0</v>
      </c>
      <c r="T121" s="6"/>
      <c r="U121" s="6"/>
      <c r="V121" s="6"/>
      <c r="W121" s="6">
        <f t="shared" ca="1" si="15"/>
        <v>5847.7239521074362</v>
      </c>
      <c r="X121" s="6">
        <f t="shared" ca="1" si="16"/>
        <v>0</v>
      </c>
      <c r="Y121" s="6">
        <f t="shared" ca="1" si="17"/>
        <v>35120803.417059459</v>
      </c>
      <c r="AA121" s="101"/>
    </row>
    <row r="122" spans="1:27" x14ac:dyDescent="0.25">
      <c r="A122" s="208">
        <v>44927</v>
      </c>
      <c r="B122">
        <f t="shared" si="11"/>
        <v>1</v>
      </c>
      <c r="C122">
        <f t="shared" si="12"/>
        <v>2023</v>
      </c>
      <c r="D122" s="6"/>
      <c r="E122" s="6"/>
      <c r="F122" s="6"/>
      <c r="G122" s="7">
        <f t="shared" ca="1" si="24"/>
        <v>837.61799999999982</v>
      </c>
      <c r="H122" s="7">
        <f ca="1">H110</f>
        <v>0</v>
      </c>
      <c r="I122">
        <f>I74</f>
        <v>31</v>
      </c>
      <c r="J122">
        <f>J110</f>
        <v>0</v>
      </c>
      <c r="K122">
        <f>K121+1</f>
        <v>73</v>
      </c>
      <c r="L122">
        <f>'Monthly Data'!DV122</f>
        <v>0</v>
      </c>
      <c r="M122">
        <f>'Monthly Data'!DU122</f>
        <v>0</v>
      </c>
      <c r="N122" s="7">
        <f t="shared" ca="1" si="22"/>
        <v>418.80899999999991</v>
      </c>
      <c r="O122" s="7">
        <f t="shared" ca="1" si="23"/>
        <v>0</v>
      </c>
      <c r="P122">
        <v>0.5</v>
      </c>
      <c r="Q122" s="6">
        <f t="shared" ref="Q122:Q145" si="26">$AC$8</f>
        <v>-10906973.1106552</v>
      </c>
      <c r="R122" s="6">
        <f t="shared" ref="R122:R145" ca="1" si="27">G122*$AC$9</f>
        <v>11986824.731357533</v>
      </c>
      <c r="S122" s="6">
        <f t="shared" ref="S122:S145" ca="1" si="28">H122*$AC$10</f>
        <v>0</v>
      </c>
      <c r="T122" s="6">
        <f t="shared" ref="T122:T145" si="29">I122*$AC$11</f>
        <v>34394680.655769259</v>
      </c>
      <c r="U122" s="6">
        <f t="shared" ref="U122:U145" si="30">J122*$AC$12</f>
        <v>0</v>
      </c>
      <c r="V122" s="6">
        <f t="shared" ref="V122:V145" si="31">K122*$AC$13</f>
        <v>1529375.8864987195</v>
      </c>
      <c r="W122" s="6">
        <f t="shared" ref="W122:W130" ca="1" si="32">N122*$AC$14</f>
        <v>489082.26074051688</v>
      </c>
      <c r="X122" s="6">
        <f t="shared" ref="X122:X130" ca="1" si="33">O122*$AC$15</f>
        <v>0</v>
      </c>
      <c r="Y122" s="6">
        <f t="shared" ref="Y122:Y145" ca="1" si="34">SUM(Q122:X122)</f>
        <v>37492990.423710831</v>
      </c>
    </row>
    <row r="123" spans="1:27" x14ac:dyDescent="0.25">
      <c r="A123" s="208">
        <v>44958</v>
      </c>
      <c r="B123">
        <f t="shared" si="11"/>
        <v>2</v>
      </c>
      <c r="C123">
        <f t="shared" si="12"/>
        <v>2023</v>
      </c>
      <c r="D123" s="6"/>
      <c r="E123" s="6"/>
      <c r="F123" s="6"/>
      <c r="G123" s="7">
        <f t="shared" ca="1" si="24"/>
        <v>788.83799999999997</v>
      </c>
      <c r="H123" s="7">
        <f t="shared" ca="1" si="24"/>
        <v>0</v>
      </c>
      <c r="I123">
        <f t="shared" ref="I123:I145" si="35">I75</f>
        <v>28</v>
      </c>
      <c r="J123">
        <f t="shared" ref="J123:J145" si="36">J111</f>
        <v>0</v>
      </c>
      <c r="K123">
        <f t="shared" ref="K123:K145" si="37">K122+1</f>
        <v>74</v>
      </c>
      <c r="L123">
        <f>'Monthly Data'!DV123</f>
        <v>0</v>
      </c>
      <c r="M123">
        <f>'Monthly Data'!DU123</f>
        <v>0</v>
      </c>
      <c r="N123" s="7">
        <f t="shared" ca="1" si="22"/>
        <v>394.41899999999998</v>
      </c>
      <c r="O123" s="7">
        <f t="shared" ca="1" si="23"/>
        <v>0</v>
      </c>
      <c r="P123">
        <f>P122</f>
        <v>0.5</v>
      </c>
      <c r="Q123" s="6">
        <f t="shared" si="26"/>
        <v>-10906973.1106552</v>
      </c>
      <c r="R123" s="6">
        <f t="shared" ca="1" si="27"/>
        <v>11288753.163655289</v>
      </c>
      <c r="S123" s="6">
        <f t="shared" ca="1" si="28"/>
        <v>0</v>
      </c>
      <c r="T123" s="6">
        <f t="shared" si="29"/>
        <v>31066163.172952883</v>
      </c>
      <c r="U123" s="6">
        <f t="shared" si="30"/>
        <v>0</v>
      </c>
      <c r="V123" s="6">
        <f t="shared" si="31"/>
        <v>1550326.2411082909</v>
      </c>
      <c r="W123" s="6">
        <f t="shared" ca="1" si="32"/>
        <v>460599.78701272886</v>
      </c>
      <c r="X123" s="6">
        <f t="shared" ca="1" si="33"/>
        <v>0</v>
      </c>
      <c r="Y123" s="6">
        <f t="shared" ca="1" si="34"/>
        <v>33458869.254073992</v>
      </c>
    </row>
    <row r="124" spans="1:27" x14ac:dyDescent="0.25">
      <c r="A124" s="208">
        <v>44986</v>
      </c>
      <c r="B124">
        <f t="shared" si="11"/>
        <v>3</v>
      </c>
      <c r="C124">
        <f t="shared" si="12"/>
        <v>2023</v>
      </c>
      <c r="D124" s="6"/>
      <c r="E124" s="6"/>
      <c r="F124" s="6"/>
      <c r="G124" s="7">
        <f t="shared" ca="1" si="24"/>
        <v>598.91799999999989</v>
      </c>
      <c r="H124" s="7">
        <f t="shared" ca="1" si="24"/>
        <v>0</v>
      </c>
      <c r="I124">
        <f t="shared" si="35"/>
        <v>31</v>
      </c>
      <c r="J124">
        <f t="shared" si="36"/>
        <v>1</v>
      </c>
      <c r="K124">
        <f t="shared" si="37"/>
        <v>75</v>
      </c>
      <c r="L124">
        <f>'Monthly Data'!DV124</f>
        <v>0</v>
      </c>
      <c r="M124">
        <f>'Monthly Data'!DU124</f>
        <v>0</v>
      </c>
      <c r="N124" s="7">
        <f t="shared" ca="1" si="22"/>
        <v>299.45899999999995</v>
      </c>
      <c r="O124" s="7">
        <f t="shared" ca="1" si="23"/>
        <v>0</v>
      </c>
      <c r="P124">
        <f t="shared" ref="P124:P145" si="38">P123</f>
        <v>0.5</v>
      </c>
      <c r="Q124" s="6">
        <f t="shared" si="26"/>
        <v>-10906973.1106552</v>
      </c>
      <c r="R124" s="6">
        <f t="shared" ca="1" si="27"/>
        <v>8570882.0661150925</v>
      </c>
      <c r="S124" s="6">
        <f t="shared" ca="1" si="28"/>
        <v>0</v>
      </c>
      <c r="T124" s="6">
        <f t="shared" si="29"/>
        <v>34394680.655769259</v>
      </c>
      <c r="U124" s="6">
        <f t="shared" si="30"/>
        <v>-1216430.47522382</v>
      </c>
      <c r="V124" s="6">
        <f t="shared" si="31"/>
        <v>1571276.5957178625</v>
      </c>
      <c r="W124" s="6">
        <f t="shared" ca="1" si="32"/>
        <v>349706.15416357922</v>
      </c>
      <c r="X124" s="6">
        <f t="shared" ca="1" si="33"/>
        <v>0</v>
      </c>
      <c r="Y124" s="6">
        <f t="shared" ca="1" si="34"/>
        <v>32763141.885886773</v>
      </c>
    </row>
    <row r="125" spans="1:27" x14ac:dyDescent="0.25">
      <c r="A125" s="208">
        <v>45017</v>
      </c>
      <c r="B125">
        <f t="shared" si="11"/>
        <v>4</v>
      </c>
      <c r="C125">
        <f t="shared" si="12"/>
        <v>2023</v>
      </c>
      <c r="D125" s="6"/>
      <c r="E125" s="6"/>
      <c r="F125" s="6"/>
      <c r="G125" s="7">
        <f t="shared" ca="1" si="24"/>
        <v>375.56100000000004</v>
      </c>
      <c r="H125" s="7">
        <f t="shared" ca="1" si="24"/>
        <v>0</v>
      </c>
      <c r="I125">
        <f t="shared" si="35"/>
        <v>30</v>
      </c>
      <c r="J125">
        <f t="shared" si="36"/>
        <v>1</v>
      </c>
      <c r="K125">
        <f t="shared" si="37"/>
        <v>76</v>
      </c>
      <c r="L125">
        <f>'Monthly Data'!DV125</f>
        <v>0</v>
      </c>
      <c r="M125">
        <f>'Monthly Data'!DU125</f>
        <v>0</v>
      </c>
      <c r="N125" s="7">
        <f t="shared" ca="1" si="22"/>
        <v>187.78050000000002</v>
      </c>
      <c r="O125" s="7">
        <f t="shared" ca="1" si="23"/>
        <v>0</v>
      </c>
      <c r="P125">
        <f t="shared" si="38"/>
        <v>0.5</v>
      </c>
      <c r="Q125" s="6">
        <f t="shared" si="26"/>
        <v>-10906973.1106552</v>
      </c>
      <c r="R125" s="6">
        <f t="shared" ca="1" si="27"/>
        <v>5374507.0938463211</v>
      </c>
      <c r="S125" s="6">
        <f t="shared" ca="1" si="28"/>
        <v>0</v>
      </c>
      <c r="T125" s="6">
        <f t="shared" si="29"/>
        <v>33285174.828163803</v>
      </c>
      <c r="U125" s="6">
        <f t="shared" si="30"/>
        <v>-1216430.47522382</v>
      </c>
      <c r="V125" s="6">
        <f t="shared" si="31"/>
        <v>1592226.9503274339</v>
      </c>
      <c r="W125" s="6">
        <f t="shared" ca="1" si="32"/>
        <v>219288.7723592011</v>
      </c>
      <c r="X125" s="6">
        <f t="shared" ca="1" si="33"/>
        <v>0</v>
      </c>
      <c r="Y125" s="6">
        <f t="shared" ca="1" si="34"/>
        <v>28347794.058817737</v>
      </c>
    </row>
    <row r="126" spans="1:27" x14ac:dyDescent="0.25">
      <c r="A126" s="208">
        <v>45047</v>
      </c>
      <c r="B126">
        <f t="shared" si="11"/>
        <v>5</v>
      </c>
      <c r="C126">
        <f t="shared" si="12"/>
        <v>2023</v>
      </c>
      <c r="D126" s="6"/>
      <c r="E126" s="6"/>
      <c r="F126" s="6"/>
      <c r="G126" s="7">
        <f t="shared" ca="1" si="24"/>
        <v>165.202</v>
      </c>
      <c r="H126" s="7">
        <f t="shared" ca="1" si="24"/>
        <v>2.7889999999999997</v>
      </c>
      <c r="I126">
        <f t="shared" si="35"/>
        <v>31</v>
      </c>
      <c r="J126">
        <f t="shared" si="36"/>
        <v>1</v>
      </c>
      <c r="K126">
        <f t="shared" si="37"/>
        <v>77</v>
      </c>
      <c r="L126">
        <f>'Monthly Data'!DV126</f>
        <v>0</v>
      </c>
      <c r="M126">
        <f>'Monthly Data'!DU126</f>
        <v>0</v>
      </c>
      <c r="N126" s="7">
        <f t="shared" ca="1" si="22"/>
        <v>82.600999999999999</v>
      </c>
      <c r="O126" s="7">
        <f t="shared" ca="1" si="23"/>
        <v>1.3944999999999999</v>
      </c>
      <c r="P126">
        <f t="shared" si="38"/>
        <v>0.5</v>
      </c>
      <c r="Q126" s="6">
        <f t="shared" si="26"/>
        <v>-10906973.1106552</v>
      </c>
      <c r="R126" s="6">
        <f t="shared" ca="1" si="27"/>
        <v>2364141.4335290403</v>
      </c>
      <c r="S126" s="6">
        <f t="shared" ca="1" si="28"/>
        <v>71452.260451288064</v>
      </c>
      <c r="T126" s="6">
        <f t="shared" si="29"/>
        <v>34394680.655769259</v>
      </c>
      <c r="U126" s="6">
        <f t="shared" si="30"/>
        <v>-1216430.47522382</v>
      </c>
      <c r="V126" s="6">
        <f t="shared" si="31"/>
        <v>1613177.3049370055</v>
      </c>
      <c r="W126" s="6">
        <f t="shared" ca="1" si="32"/>
        <v>96460.877916729209</v>
      </c>
      <c r="X126" s="6">
        <f t="shared" ca="1" si="33"/>
        <v>29366.643371381444</v>
      </c>
      <c r="Y126" s="6">
        <f t="shared" ca="1" si="34"/>
        <v>26445875.590095684</v>
      </c>
    </row>
    <row r="127" spans="1:27" x14ac:dyDescent="0.25">
      <c r="A127" s="208">
        <v>45078</v>
      </c>
      <c r="B127">
        <f t="shared" si="11"/>
        <v>6</v>
      </c>
      <c r="C127">
        <f t="shared" si="12"/>
        <v>2023</v>
      </c>
      <c r="D127" s="6"/>
      <c r="E127" s="6"/>
      <c r="F127" s="6"/>
      <c r="G127" s="7">
        <f t="shared" ref="G127:H142" ca="1" si="39">G115</f>
        <v>32.520000000000003</v>
      </c>
      <c r="H127" s="7">
        <f t="shared" ca="1" si="39"/>
        <v>24.911999999999999</v>
      </c>
      <c r="I127">
        <f t="shared" si="35"/>
        <v>30</v>
      </c>
      <c r="J127">
        <f t="shared" si="36"/>
        <v>0</v>
      </c>
      <c r="K127">
        <f t="shared" si="37"/>
        <v>78</v>
      </c>
      <c r="L127">
        <f>'Monthly Data'!DV127</f>
        <v>0</v>
      </c>
      <c r="M127">
        <f>'Monthly Data'!DU127</f>
        <v>0</v>
      </c>
      <c r="N127" s="7">
        <f t="shared" ca="1" si="22"/>
        <v>16.260000000000002</v>
      </c>
      <c r="O127" s="7">
        <f t="shared" ca="1" si="23"/>
        <v>12.456</v>
      </c>
      <c r="P127">
        <f t="shared" si="38"/>
        <v>0.5</v>
      </c>
      <c r="Q127" s="6">
        <f t="shared" si="26"/>
        <v>-10906973.1106552</v>
      </c>
      <c r="R127" s="6">
        <f t="shared" ca="1" si="27"/>
        <v>465381.04513483128</v>
      </c>
      <c r="S127" s="6">
        <f t="shared" ca="1" si="28"/>
        <v>638228.2941421615</v>
      </c>
      <c r="T127" s="6">
        <f t="shared" si="29"/>
        <v>33285174.828163803</v>
      </c>
      <c r="U127" s="6">
        <f t="shared" si="30"/>
        <v>0</v>
      </c>
      <c r="V127" s="6">
        <f t="shared" si="31"/>
        <v>1634127.6595465769</v>
      </c>
      <c r="W127" s="6">
        <f t="shared" ca="1" si="32"/>
        <v>18988.315818525407</v>
      </c>
      <c r="X127" s="6">
        <f t="shared" ca="1" si="33"/>
        <v>262309.72379629064</v>
      </c>
      <c r="Y127" s="6">
        <f t="shared" ca="1" si="34"/>
        <v>25397236.755946986</v>
      </c>
    </row>
    <row r="128" spans="1:27" x14ac:dyDescent="0.25">
      <c r="A128" s="208">
        <v>45108</v>
      </c>
      <c r="B128">
        <f t="shared" si="11"/>
        <v>7</v>
      </c>
      <c r="C128">
        <f t="shared" si="12"/>
        <v>2023</v>
      </c>
      <c r="D128" s="6"/>
      <c r="E128" s="6"/>
      <c r="F128" s="6"/>
      <c r="G128" s="7">
        <f t="shared" ca="1" si="39"/>
        <v>2.27</v>
      </c>
      <c r="H128" s="7">
        <f t="shared" ca="1" si="39"/>
        <v>79.77000000000001</v>
      </c>
      <c r="I128">
        <f t="shared" si="35"/>
        <v>31</v>
      </c>
      <c r="J128">
        <f t="shared" si="36"/>
        <v>0</v>
      </c>
      <c r="K128">
        <f t="shared" si="37"/>
        <v>79</v>
      </c>
      <c r="L128">
        <f>'Monthly Data'!DV128</f>
        <v>0</v>
      </c>
      <c r="M128">
        <f>'Monthly Data'!DU128</f>
        <v>0</v>
      </c>
      <c r="N128" s="7">
        <f t="shared" ca="1" si="22"/>
        <v>1.135</v>
      </c>
      <c r="O128" s="7">
        <f t="shared" ca="1" si="23"/>
        <v>39.885000000000005</v>
      </c>
      <c r="P128">
        <f t="shared" si="38"/>
        <v>0.5</v>
      </c>
      <c r="Q128" s="6">
        <f t="shared" si="26"/>
        <v>-10906973.1106552</v>
      </c>
      <c r="R128" s="6">
        <f t="shared" ca="1" si="27"/>
        <v>32485.085253876598</v>
      </c>
      <c r="S128" s="6">
        <f t="shared" ca="1" si="28"/>
        <v>2043652.4977408571</v>
      </c>
      <c r="T128" s="6">
        <f t="shared" si="29"/>
        <v>34394680.655769259</v>
      </c>
      <c r="U128" s="6">
        <f t="shared" si="30"/>
        <v>0</v>
      </c>
      <c r="V128" s="6">
        <f t="shared" si="31"/>
        <v>1655078.0141561485</v>
      </c>
      <c r="W128" s="6">
        <f t="shared" ca="1" si="32"/>
        <v>1325.4451693743133</v>
      </c>
      <c r="X128" s="6">
        <f t="shared" ca="1" si="33"/>
        <v>839934.43590358493</v>
      </c>
      <c r="Y128" s="6">
        <f t="shared" ca="1" si="34"/>
        <v>28060183.023337901</v>
      </c>
    </row>
    <row r="129" spans="1:25" x14ac:dyDescent="0.25">
      <c r="A129" s="208">
        <v>45139</v>
      </c>
      <c r="B129">
        <f t="shared" si="11"/>
        <v>8</v>
      </c>
      <c r="C129">
        <f t="shared" si="12"/>
        <v>2023</v>
      </c>
      <c r="D129" s="6"/>
      <c r="E129" s="6"/>
      <c r="F129" s="6"/>
      <c r="G129" s="7">
        <f t="shared" ca="1" si="39"/>
        <v>5.9399999999999995</v>
      </c>
      <c r="H129" s="7">
        <f t="shared" ca="1" si="39"/>
        <v>61.306000000000004</v>
      </c>
      <c r="I129">
        <f t="shared" si="35"/>
        <v>31</v>
      </c>
      <c r="J129">
        <f t="shared" si="36"/>
        <v>0</v>
      </c>
      <c r="K129">
        <f t="shared" si="37"/>
        <v>80</v>
      </c>
      <c r="L129">
        <f>'Monthly Data'!DV129</f>
        <v>0</v>
      </c>
      <c r="M129">
        <f>'Monthly Data'!DU129</f>
        <v>0</v>
      </c>
      <c r="N129" s="7">
        <f t="shared" ca="1" si="22"/>
        <v>2.9699999999999998</v>
      </c>
      <c r="O129" s="7">
        <f t="shared" ca="1" si="23"/>
        <v>30.653000000000002</v>
      </c>
      <c r="P129">
        <f t="shared" si="38"/>
        <v>0.5</v>
      </c>
      <c r="Q129" s="6">
        <f t="shared" si="26"/>
        <v>-10906973.1106552</v>
      </c>
      <c r="R129" s="6">
        <f t="shared" ca="1" si="27"/>
        <v>85005.024849351088</v>
      </c>
      <c r="S129" s="6">
        <f t="shared" ca="1" si="28"/>
        <v>1570617.5257177006</v>
      </c>
      <c r="T129" s="6">
        <f t="shared" si="29"/>
        <v>34394680.655769259</v>
      </c>
      <c r="U129" s="6">
        <f t="shared" si="30"/>
        <v>0</v>
      </c>
      <c r="V129" s="6">
        <f t="shared" si="31"/>
        <v>1676028.3687657199</v>
      </c>
      <c r="W129" s="6">
        <f t="shared" ca="1" si="32"/>
        <v>3468.3455092878503</v>
      </c>
      <c r="X129" s="6">
        <f t="shared" ca="1" si="33"/>
        <v>645518.62263388711</v>
      </c>
      <c r="Y129" s="6">
        <f t="shared" ca="1" si="34"/>
        <v>27468345.43259</v>
      </c>
    </row>
    <row r="130" spans="1:25" x14ac:dyDescent="0.25">
      <c r="A130" s="208">
        <v>45170</v>
      </c>
      <c r="B130">
        <f t="shared" ref="B130:B145" si="40">MONTH(A130)</f>
        <v>9</v>
      </c>
      <c r="C130">
        <f t="shared" ref="C130:C145" si="41">YEAR(A130)</f>
        <v>2023</v>
      </c>
      <c r="D130" s="6"/>
      <c r="E130" s="6"/>
      <c r="F130" s="6"/>
      <c r="G130" s="7">
        <f t="shared" ca="1" si="39"/>
        <v>65.792000000000002</v>
      </c>
      <c r="H130" s="7">
        <f t="shared" ca="1" si="39"/>
        <v>13.288</v>
      </c>
      <c r="I130">
        <f t="shared" si="35"/>
        <v>30</v>
      </c>
      <c r="J130">
        <f t="shared" si="36"/>
        <v>0</v>
      </c>
      <c r="K130">
        <f t="shared" si="37"/>
        <v>81</v>
      </c>
      <c r="L130">
        <f>'Monthly Data'!DV130</f>
        <v>0</v>
      </c>
      <c r="M130">
        <f>'Monthly Data'!DU130</f>
        <v>0</v>
      </c>
      <c r="N130" s="7">
        <f t="shared" ca="1" si="22"/>
        <v>32.896000000000001</v>
      </c>
      <c r="O130" s="7">
        <f t="shared" ca="1" si="23"/>
        <v>6.6440000000000001</v>
      </c>
      <c r="P130">
        <f t="shared" si="38"/>
        <v>0.5</v>
      </c>
      <c r="Q130" s="6">
        <f t="shared" si="26"/>
        <v>-10906973.1106552</v>
      </c>
      <c r="R130" s="6">
        <f t="shared" ca="1" si="27"/>
        <v>941523.66917314939</v>
      </c>
      <c r="S130" s="6">
        <f t="shared" ca="1" si="28"/>
        <v>340429.414441275</v>
      </c>
      <c r="T130" s="6">
        <f t="shared" si="29"/>
        <v>33285174.828163803</v>
      </c>
      <c r="U130" s="6">
        <f t="shared" si="30"/>
        <v>0</v>
      </c>
      <c r="V130" s="6">
        <f t="shared" si="31"/>
        <v>1696978.7233752913</v>
      </c>
      <c r="W130" s="6">
        <f t="shared" ca="1" si="32"/>
        <v>38415.721842940453</v>
      </c>
      <c r="X130" s="6">
        <f t="shared" ca="1" si="33"/>
        <v>139915.36648222184</v>
      </c>
      <c r="Y130" s="6">
        <f t="shared" ca="1" si="34"/>
        <v>25535464.612823479</v>
      </c>
    </row>
    <row r="131" spans="1:25" x14ac:dyDescent="0.25">
      <c r="A131" s="208">
        <v>45200</v>
      </c>
      <c r="B131">
        <f t="shared" si="40"/>
        <v>10</v>
      </c>
      <c r="C131">
        <f t="shared" si="41"/>
        <v>2023</v>
      </c>
      <c r="D131" s="6"/>
      <c r="E131" s="6"/>
      <c r="F131" s="6"/>
      <c r="G131" s="7">
        <f t="shared" ca="1" si="39"/>
        <v>253.88899999999998</v>
      </c>
      <c r="H131" s="7">
        <f t="shared" ca="1" si="39"/>
        <v>0.25</v>
      </c>
      <c r="I131">
        <f t="shared" si="35"/>
        <v>31</v>
      </c>
      <c r="J131">
        <f t="shared" si="36"/>
        <v>1</v>
      </c>
      <c r="K131">
        <f t="shared" si="37"/>
        <v>82</v>
      </c>
      <c r="L131">
        <f>'Monthly Data'!DV131</f>
        <v>0</v>
      </c>
      <c r="M131">
        <f>'Monthly Data'!DU131</f>
        <v>0</v>
      </c>
      <c r="N131" s="7">
        <f t="shared" ca="1" si="22"/>
        <v>126.94449999999999</v>
      </c>
      <c r="O131" s="7">
        <f t="shared" ca="1" si="23"/>
        <v>0.125</v>
      </c>
      <c r="P131">
        <f t="shared" si="38"/>
        <v>0.5</v>
      </c>
      <c r="Q131" s="6">
        <f t="shared" si="26"/>
        <v>-10906973.1106552</v>
      </c>
      <c r="R131" s="6">
        <f t="shared" ca="1" si="27"/>
        <v>3633306.5242385352</v>
      </c>
      <c r="S131" s="6">
        <f t="shared" ca="1" si="28"/>
        <v>6404.8279357554748</v>
      </c>
      <c r="T131" s="6">
        <f t="shared" si="29"/>
        <v>34394680.655769259</v>
      </c>
      <c r="U131" s="6">
        <f t="shared" si="30"/>
        <v>-1216430.47522382</v>
      </c>
      <c r="V131" s="6">
        <f t="shared" si="31"/>
        <v>1717929.077984863</v>
      </c>
      <c r="W131" s="6">
        <f t="shared" ref="W131:W145" ca="1" si="42">N131*$AC$14</f>
        <v>148244.91128073787</v>
      </c>
      <c r="X131" s="6">
        <f t="shared" ref="X131:X145" ca="1" si="43">O131*$AC$15</f>
        <v>2632.3631562729875</v>
      </c>
      <c r="Y131" s="6">
        <f t="shared" ca="1" si="34"/>
        <v>27779794.7744864</v>
      </c>
    </row>
    <row r="132" spans="1:25" x14ac:dyDescent="0.25">
      <c r="A132" s="208">
        <v>45231</v>
      </c>
      <c r="B132">
        <f t="shared" si="40"/>
        <v>11</v>
      </c>
      <c r="C132">
        <f t="shared" si="41"/>
        <v>2023</v>
      </c>
      <c r="D132" s="6"/>
      <c r="E132" s="6"/>
      <c r="F132" s="6"/>
      <c r="G132" s="7">
        <f t="shared" ca="1" si="39"/>
        <v>481.9380000000001</v>
      </c>
      <c r="H132" s="7">
        <f t="shared" ca="1" si="39"/>
        <v>0</v>
      </c>
      <c r="I132">
        <f t="shared" si="35"/>
        <v>30</v>
      </c>
      <c r="J132">
        <f t="shared" si="36"/>
        <v>1</v>
      </c>
      <c r="K132">
        <f t="shared" si="37"/>
        <v>83</v>
      </c>
      <c r="L132">
        <f>'Monthly Data'!DV132</f>
        <v>0</v>
      </c>
      <c r="M132">
        <f>'Monthly Data'!DU132</f>
        <v>0</v>
      </c>
      <c r="N132" s="7">
        <f t="shared" ca="1" si="22"/>
        <v>240.96900000000005</v>
      </c>
      <c r="O132" s="7">
        <f t="shared" ca="1" si="23"/>
        <v>0</v>
      </c>
      <c r="P132">
        <f t="shared" si="38"/>
        <v>0.5</v>
      </c>
      <c r="Q132" s="6">
        <f t="shared" si="26"/>
        <v>-10906973.1106552</v>
      </c>
      <c r="R132" s="6">
        <f t="shared" ca="1" si="27"/>
        <v>6896826.8797721509</v>
      </c>
      <c r="S132" s="6">
        <f t="shared" ca="1" si="28"/>
        <v>0</v>
      </c>
      <c r="T132" s="6">
        <f t="shared" si="29"/>
        <v>33285174.828163803</v>
      </c>
      <c r="U132" s="6">
        <f t="shared" si="30"/>
        <v>-1216430.47522382</v>
      </c>
      <c r="V132" s="6">
        <f t="shared" si="31"/>
        <v>1738879.4325944344</v>
      </c>
      <c r="W132" s="6">
        <f t="shared" ca="1" si="42"/>
        <v>281401.93569952331</v>
      </c>
      <c r="X132" s="6">
        <f t="shared" ca="1" si="43"/>
        <v>0</v>
      </c>
      <c r="Y132" s="6">
        <f t="shared" ca="1" si="34"/>
        <v>30078879.490350891</v>
      </c>
    </row>
    <row r="133" spans="1:25" x14ac:dyDescent="0.25">
      <c r="A133" s="208">
        <v>45261</v>
      </c>
      <c r="B133">
        <f t="shared" si="40"/>
        <v>12</v>
      </c>
      <c r="C133">
        <f t="shared" si="41"/>
        <v>2023</v>
      </c>
      <c r="D133" s="6"/>
      <c r="E133" s="6"/>
      <c r="F133" s="6"/>
      <c r="G133" s="7">
        <f t="shared" ca="1" si="39"/>
        <v>721.0150000000001</v>
      </c>
      <c r="H133" s="7">
        <f t="shared" ca="1" si="39"/>
        <v>0</v>
      </c>
      <c r="I133">
        <f t="shared" si="35"/>
        <v>31</v>
      </c>
      <c r="J133">
        <f t="shared" si="36"/>
        <v>0</v>
      </c>
      <c r="K133">
        <f t="shared" si="37"/>
        <v>84</v>
      </c>
      <c r="L133">
        <f>'Monthly Data'!DV133</f>
        <v>0</v>
      </c>
      <c r="M133">
        <f>'Monthly Data'!DU133</f>
        <v>0</v>
      </c>
      <c r="N133" s="7">
        <f t="shared" ca="1" si="22"/>
        <v>360.50750000000005</v>
      </c>
      <c r="O133" s="7">
        <f t="shared" ca="1" si="23"/>
        <v>0</v>
      </c>
      <c r="P133">
        <f t="shared" si="38"/>
        <v>0.5</v>
      </c>
      <c r="Q133" s="6">
        <f t="shared" si="26"/>
        <v>-10906973.1106552</v>
      </c>
      <c r="R133" s="6">
        <f t="shared" ca="1" si="27"/>
        <v>10318164.64507658</v>
      </c>
      <c r="S133" s="6">
        <f t="shared" ca="1" si="28"/>
        <v>0</v>
      </c>
      <c r="T133" s="6">
        <f t="shared" si="29"/>
        <v>34394680.655769259</v>
      </c>
      <c r="U133" s="6">
        <f t="shared" si="30"/>
        <v>0</v>
      </c>
      <c r="V133" s="6">
        <f t="shared" si="31"/>
        <v>1759829.787204006</v>
      </c>
      <c r="W133" s="6">
        <f t="shared" ca="1" si="42"/>
        <v>420998.17127595621</v>
      </c>
      <c r="X133" s="6">
        <f t="shared" ca="1" si="43"/>
        <v>0</v>
      </c>
      <c r="Y133" s="6">
        <f t="shared" ca="1" si="34"/>
        <v>35986700.148670606</v>
      </c>
    </row>
    <row r="134" spans="1:25" x14ac:dyDescent="0.25">
      <c r="A134" s="208">
        <v>45292</v>
      </c>
      <c r="B134">
        <f t="shared" si="40"/>
        <v>1</v>
      </c>
      <c r="C134">
        <f t="shared" si="41"/>
        <v>2024</v>
      </c>
      <c r="D134" s="6"/>
      <c r="E134" s="6"/>
      <c r="F134" s="6"/>
      <c r="G134" s="7">
        <f t="shared" ca="1" si="39"/>
        <v>837.61799999999982</v>
      </c>
      <c r="H134" s="7">
        <f t="shared" ca="1" si="39"/>
        <v>0</v>
      </c>
      <c r="I134">
        <f t="shared" si="35"/>
        <v>31</v>
      </c>
      <c r="J134">
        <f t="shared" si="36"/>
        <v>0</v>
      </c>
      <c r="K134">
        <f t="shared" si="37"/>
        <v>85</v>
      </c>
      <c r="L134">
        <f>'Monthly Data'!DV134</f>
        <v>0</v>
      </c>
      <c r="M134">
        <f>'Monthly Data'!DU134</f>
        <v>0</v>
      </c>
      <c r="N134" s="7">
        <f t="shared" ca="1" si="22"/>
        <v>209.40449999999996</v>
      </c>
      <c r="O134" s="7">
        <f t="shared" ca="1" si="23"/>
        <v>0</v>
      </c>
      <c r="P134">
        <v>0.25</v>
      </c>
      <c r="Q134" s="6">
        <f t="shared" si="26"/>
        <v>-10906973.1106552</v>
      </c>
      <c r="R134" s="6">
        <f t="shared" ca="1" si="27"/>
        <v>11986824.731357533</v>
      </c>
      <c r="S134" s="6">
        <f t="shared" ca="1" si="28"/>
        <v>0</v>
      </c>
      <c r="T134" s="6">
        <f t="shared" si="29"/>
        <v>34394680.655769259</v>
      </c>
      <c r="U134" s="6">
        <f t="shared" si="30"/>
        <v>0</v>
      </c>
      <c r="V134" s="6">
        <f t="shared" si="31"/>
        <v>1780780.1418135774</v>
      </c>
      <c r="W134" s="6">
        <f t="shared" ca="1" si="42"/>
        <v>244541.13037025844</v>
      </c>
      <c r="X134" s="6">
        <f t="shared" ca="1" si="43"/>
        <v>0</v>
      </c>
      <c r="Y134" s="6">
        <f t="shared" ca="1" si="34"/>
        <v>37499853.548655428</v>
      </c>
    </row>
    <row r="135" spans="1:25" x14ac:dyDescent="0.25">
      <c r="A135" s="208">
        <v>45323</v>
      </c>
      <c r="B135">
        <f t="shared" si="40"/>
        <v>2</v>
      </c>
      <c r="C135">
        <f t="shared" si="41"/>
        <v>2024</v>
      </c>
      <c r="D135" s="6"/>
      <c r="E135" s="6"/>
      <c r="F135" s="6"/>
      <c r="G135" s="7">
        <f t="shared" ca="1" si="39"/>
        <v>788.83799999999997</v>
      </c>
      <c r="H135" s="7">
        <f t="shared" ca="1" si="39"/>
        <v>0</v>
      </c>
      <c r="I135">
        <f t="shared" si="35"/>
        <v>29</v>
      </c>
      <c r="J135">
        <f t="shared" si="36"/>
        <v>0</v>
      </c>
      <c r="K135">
        <f t="shared" si="37"/>
        <v>86</v>
      </c>
      <c r="L135">
        <f>'Monthly Data'!DV135</f>
        <v>0</v>
      </c>
      <c r="M135">
        <f>'Monthly Data'!DU135</f>
        <v>0</v>
      </c>
      <c r="N135" s="7">
        <f t="shared" ca="1" si="22"/>
        <v>197.20949999999999</v>
      </c>
      <c r="O135" s="7">
        <f t="shared" ca="1" si="23"/>
        <v>0</v>
      </c>
      <c r="P135">
        <f t="shared" si="38"/>
        <v>0.25</v>
      </c>
      <c r="Q135" s="6">
        <f t="shared" si="26"/>
        <v>-10906973.1106552</v>
      </c>
      <c r="R135" s="6">
        <f t="shared" ca="1" si="27"/>
        <v>11288753.163655289</v>
      </c>
      <c r="S135" s="6">
        <f t="shared" ca="1" si="28"/>
        <v>0</v>
      </c>
      <c r="T135" s="6">
        <f t="shared" si="29"/>
        <v>32175669.000558343</v>
      </c>
      <c r="U135" s="6">
        <f t="shared" si="30"/>
        <v>0</v>
      </c>
      <c r="V135" s="6">
        <f t="shared" si="31"/>
        <v>1801730.496423149</v>
      </c>
      <c r="W135" s="6">
        <f t="shared" ca="1" si="42"/>
        <v>230299.89350636443</v>
      </c>
      <c r="X135" s="6">
        <f t="shared" ca="1" si="43"/>
        <v>0</v>
      </c>
      <c r="Y135" s="6">
        <f t="shared" ca="1" si="34"/>
        <v>34589479.443487942</v>
      </c>
    </row>
    <row r="136" spans="1:25" x14ac:dyDescent="0.25">
      <c r="A136" s="208">
        <v>45352</v>
      </c>
      <c r="B136">
        <f t="shared" si="40"/>
        <v>3</v>
      </c>
      <c r="C136">
        <f t="shared" si="41"/>
        <v>2024</v>
      </c>
      <c r="D136" s="6"/>
      <c r="E136" s="6"/>
      <c r="F136" s="6"/>
      <c r="G136" s="7">
        <f t="shared" ca="1" si="39"/>
        <v>598.91799999999989</v>
      </c>
      <c r="H136" s="7">
        <f t="shared" ca="1" si="39"/>
        <v>0</v>
      </c>
      <c r="I136">
        <f t="shared" si="35"/>
        <v>31</v>
      </c>
      <c r="J136">
        <f t="shared" si="36"/>
        <v>1</v>
      </c>
      <c r="K136">
        <f t="shared" si="37"/>
        <v>87</v>
      </c>
      <c r="L136">
        <f>'Monthly Data'!DV136</f>
        <v>0</v>
      </c>
      <c r="M136">
        <f>'Monthly Data'!DU136</f>
        <v>0</v>
      </c>
      <c r="N136" s="7">
        <f t="shared" ca="1" si="22"/>
        <v>149.72949999999997</v>
      </c>
      <c r="O136" s="7">
        <f t="shared" ca="1" si="23"/>
        <v>0</v>
      </c>
      <c r="P136">
        <f t="shared" si="38"/>
        <v>0.25</v>
      </c>
      <c r="Q136" s="6">
        <f t="shared" si="26"/>
        <v>-10906973.1106552</v>
      </c>
      <c r="R136" s="6">
        <f t="shared" ca="1" si="27"/>
        <v>8570882.0661150925</v>
      </c>
      <c r="S136" s="6">
        <f t="shared" ca="1" si="28"/>
        <v>0</v>
      </c>
      <c r="T136" s="6">
        <f t="shared" si="29"/>
        <v>34394680.655769259</v>
      </c>
      <c r="U136" s="6">
        <f t="shared" si="30"/>
        <v>-1216430.47522382</v>
      </c>
      <c r="V136" s="6">
        <f t="shared" si="31"/>
        <v>1822680.8510327204</v>
      </c>
      <c r="W136" s="6">
        <f t="shared" ca="1" si="42"/>
        <v>174853.07708178961</v>
      </c>
      <c r="X136" s="6">
        <f t="shared" ca="1" si="43"/>
        <v>0</v>
      </c>
      <c r="Y136" s="6">
        <f t="shared" ca="1" si="34"/>
        <v>32839693.064119838</v>
      </c>
    </row>
    <row r="137" spans="1:25" x14ac:dyDescent="0.25">
      <c r="A137" s="208">
        <v>45383</v>
      </c>
      <c r="B137">
        <f t="shared" si="40"/>
        <v>4</v>
      </c>
      <c r="C137">
        <f t="shared" si="41"/>
        <v>2024</v>
      </c>
      <c r="D137" s="6"/>
      <c r="E137" s="6"/>
      <c r="F137" s="6"/>
      <c r="G137" s="7">
        <f t="shared" ca="1" si="39"/>
        <v>375.56100000000004</v>
      </c>
      <c r="H137" s="7">
        <f t="shared" ca="1" si="39"/>
        <v>0</v>
      </c>
      <c r="I137">
        <f t="shared" si="35"/>
        <v>30</v>
      </c>
      <c r="J137">
        <f t="shared" si="36"/>
        <v>1</v>
      </c>
      <c r="K137">
        <f t="shared" si="37"/>
        <v>88</v>
      </c>
      <c r="L137">
        <f>'Monthly Data'!DV137</f>
        <v>0</v>
      </c>
      <c r="M137">
        <f>'Monthly Data'!DU137</f>
        <v>0</v>
      </c>
      <c r="N137" s="7">
        <f t="shared" ca="1" si="22"/>
        <v>93.890250000000009</v>
      </c>
      <c r="O137" s="7">
        <f t="shared" ca="1" si="23"/>
        <v>0</v>
      </c>
      <c r="P137">
        <f t="shared" si="38"/>
        <v>0.25</v>
      </c>
      <c r="Q137" s="6">
        <f t="shared" si="26"/>
        <v>-10906973.1106552</v>
      </c>
      <c r="R137" s="6">
        <f t="shared" ca="1" si="27"/>
        <v>5374507.0938463211</v>
      </c>
      <c r="S137" s="6">
        <f t="shared" ca="1" si="28"/>
        <v>0</v>
      </c>
      <c r="T137" s="6">
        <f t="shared" si="29"/>
        <v>33285174.828163803</v>
      </c>
      <c r="U137" s="6">
        <f t="shared" si="30"/>
        <v>-1216430.47522382</v>
      </c>
      <c r="V137" s="6">
        <f t="shared" si="31"/>
        <v>1843631.2056422918</v>
      </c>
      <c r="W137" s="6">
        <f t="shared" ca="1" si="42"/>
        <v>109644.38617960055</v>
      </c>
      <c r="X137" s="6">
        <f t="shared" ca="1" si="43"/>
        <v>0</v>
      </c>
      <c r="Y137" s="6">
        <f t="shared" ca="1" si="34"/>
        <v>28489553.927952994</v>
      </c>
    </row>
    <row r="138" spans="1:25" x14ac:dyDescent="0.25">
      <c r="A138" s="208">
        <v>45413</v>
      </c>
      <c r="B138">
        <f t="shared" si="40"/>
        <v>5</v>
      </c>
      <c r="C138">
        <f t="shared" si="41"/>
        <v>2024</v>
      </c>
      <c r="D138" s="6"/>
      <c r="E138" s="6"/>
      <c r="F138" s="6"/>
      <c r="G138" s="7">
        <f t="shared" ca="1" si="39"/>
        <v>165.202</v>
      </c>
      <c r="H138" s="7">
        <f t="shared" ca="1" si="39"/>
        <v>2.7889999999999997</v>
      </c>
      <c r="I138">
        <f t="shared" si="35"/>
        <v>31</v>
      </c>
      <c r="J138">
        <f t="shared" si="36"/>
        <v>1</v>
      </c>
      <c r="K138">
        <f t="shared" si="37"/>
        <v>89</v>
      </c>
      <c r="L138">
        <f>'Monthly Data'!DV138</f>
        <v>0</v>
      </c>
      <c r="M138">
        <f>'Monthly Data'!DU138</f>
        <v>0</v>
      </c>
      <c r="N138" s="7">
        <f t="shared" ca="1" si="22"/>
        <v>41.3005</v>
      </c>
      <c r="O138" s="7">
        <f t="shared" ca="1" si="23"/>
        <v>0.69724999999999993</v>
      </c>
      <c r="P138">
        <f t="shared" si="38"/>
        <v>0.25</v>
      </c>
      <c r="Q138" s="6">
        <f t="shared" si="26"/>
        <v>-10906973.1106552</v>
      </c>
      <c r="R138" s="6">
        <f t="shared" ca="1" si="27"/>
        <v>2364141.4335290403</v>
      </c>
      <c r="S138" s="6">
        <f t="shared" ca="1" si="28"/>
        <v>71452.260451288064</v>
      </c>
      <c r="T138" s="6">
        <f t="shared" si="29"/>
        <v>34394680.655769259</v>
      </c>
      <c r="U138" s="6">
        <f t="shared" si="30"/>
        <v>-1216430.47522382</v>
      </c>
      <c r="V138" s="6">
        <f t="shared" si="31"/>
        <v>1864581.5602518634</v>
      </c>
      <c r="W138" s="6">
        <f t="shared" ca="1" si="42"/>
        <v>48230.438958364604</v>
      </c>
      <c r="X138" s="6">
        <f t="shared" ca="1" si="43"/>
        <v>14683.321685690722</v>
      </c>
      <c r="Y138" s="6">
        <f t="shared" ca="1" si="34"/>
        <v>26634366.084766485</v>
      </c>
    </row>
    <row r="139" spans="1:25" x14ac:dyDescent="0.25">
      <c r="A139" s="208">
        <v>45444</v>
      </c>
      <c r="B139">
        <f t="shared" si="40"/>
        <v>6</v>
      </c>
      <c r="C139">
        <f t="shared" si="41"/>
        <v>2024</v>
      </c>
      <c r="D139" s="6"/>
      <c r="E139" s="6"/>
      <c r="F139" s="6"/>
      <c r="G139" s="7">
        <f t="shared" ca="1" si="39"/>
        <v>32.520000000000003</v>
      </c>
      <c r="H139" s="7">
        <f t="shared" ca="1" si="39"/>
        <v>24.911999999999999</v>
      </c>
      <c r="I139">
        <f t="shared" si="35"/>
        <v>30</v>
      </c>
      <c r="J139">
        <f t="shared" si="36"/>
        <v>0</v>
      </c>
      <c r="K139">
        <f t="shared" si="37"/>
        <v>90</v>
      </c>
      <c r="L139">
        <f>'Monthly Data'!DV139</f>
        <v>0</v>
      </c>
      <c r="M139">
        <f>'Monthly Data'!DU139</f>
        <v>0</v>
      </c>
      <c r="N139" s="7">
        <f t="shared" ca="1" si="22"/>
        <v>8.1300000000000008</v>
      </c>
      <c r="O139" s="7">
        <f t="shared" ca="1" si="23"/>
        <v>6.2279999999999998</v>
      </c>
      <c r="P139">
        <f t="shared" si="38"/>
        <v>0.25</v>
      </c>
      <c r="Q139" s="6">
        <f t="shared" si="26"/>
        <v>-10906973.1106552</v>
      </c>
      <c r="R139" s="6">
        <f t="shared" ca="1" si="27"/>
        <v>465381.04513483128</v>
      </c>
      <c r="S139" s="6">
        <f t="shared" ca="1" si="28"/>
        <v>638228.2941421615</v>
      </c>
      <c r="T139" s="6">
        <f t="shared" si="29"/>
        <v>33285174.828163803</v>
      </c>
      <c r="U139" s="6">
        <f t="shared" si="30"/>
        <v>0</v>
      </c>
      <c r="V139" s="6">
        <f t="shared" si="31"/>
        <v>1885531.9148614348</v>
      </c>
      <c r="W139" s="6">
        <f t="shared" ca="1" si="42"/>
        <v>9494.1579092627035</v>
      </c>
      <c r="X139" s="6">
        <f t="shared" ca="1" si="43"/>
        <v>131154.86189814532</v>
      </c>
      <c r="Y139" s="6">
        <f t="shared" ca="1" si="34"/>
        <v>25507991.991454437</v>
      </c>
    </row>
    <row r="140" spans="1:25" x14ac:dyDescent="0.25">
      <c r="A140" s="208">
        <v>45474</v>
      </c>
      <c r="B140">
        <f t="shared" si="40"/>
        <v>7</v>
      </c>
      <c r="C140">
        <f t="shared" si="41"/>
        <v>2024</v>
      </c>
      <c r="D140" s="6"/>
      <c r="E140" s="6"/>
      <c r="F140" s="6"/>
      <c r="G140" s="7">
        <f t="shared" ca="1" si="39"/>
        <v>2.27</v>
      </c>
      <c r="H140" s="7">
        <f t="shared" ca="1" si="39"/>
        <v>79.77000000000001</v>
      </c>
      <c r="I140">
        <f t="shared" si="35"/>
        <v>31</v>
      </c>
      <c r="J140">
        <f t="shared" si="36"/>
        <v>0</v>
      </c>
      <c r="K140">
        <f t="shared" si="37"/>
        <v>91</v>
      </c>
      <c r="L140">
        <f>'Monthly Data'!DV140</f>
        <v>0</v>
      </c>
      <c r="M140">
        <f>'Monthly Data'!DU140</f>
        <v>0</v>
      </c>
      <c r="N140" s="7">
        <f t="shared" ca="1" si="22"/>
        <v>0.5675</v>
      </c>
      <c r="O140" s="7">
        <f t="shared" ca="1" si="23"/>
        <v>19.942500000000003</v>
      </c>
      <c r="P140">
        <f t="shared" si="38"/>
        <v>0.25</v>
      </c>
      <c r="Q140" s="6">
        <f t="shared" si="26"/>
        <v>-10906973.1106552</v>
      </c>
      <c r="R140" s="6">
        <f t="shared" ca="1" si="27"/>
        <v>32485.085253876598</v>
      </c>
      <c r="S140" s="6">
        <f t="shared" ca="1" si="28"/>
        <v>2043652.4977408571</v>
      </c>
      <c r="T140" s="6">
        <f t="shared" si="29"/>
        <v>34394680.655769259</v>
      </c>
      <c r="U140" s="6">
        <f t="shared" si="30"/>
        <v>0</v>
      </c>
      <c r="V140" s="6">
        <f t="shared" si="31"/>
        <v>1906482.2694710065</v>
      </c>
      <c r="W140" s="6">
        <f t="shared" ca="1" si="42"/>
        <v>662.72258468715665</v>
      </c>
      <c r="X140" s="6">
        <f t="shared" ca="1" si="43"/>
        <v>419967.21795179247</v>
      </c>
      <c r="Y140" s="6">
        <f t="shared" ca="1" si="34"/>
        <v>27890957.338116277</v>
      </c>
    </row>
    <row r="141" spans="1:25" x14ac:dyDescent="0.25">
      <c r="A141" s="208">
        <v>45505</v>
      </c>
      <c r="B141">
        <f t="shared" si="40"/>
        <v>8</v>
      </c>
      <c r="C141">
        <f t="shared" si="41"/>
        <v>2024</v>
      </c>
      <c r="D141" s="6"/>
      <c r="E141" s="6"/>
      <c r="F141" s="6"/>
      <c r="G141" s="7">
        <f t="shared" ca="1" si="39"/>
        <v>5.9399999999999995</v>
      </c>
      <c r="H141" s="7">
        <f t="shared" ca="1" si="39"/>
        <v>61.306000000000004</v>
      </c>
      <c r="I141">
        <f t="shared" si="35"/>
        <v>31</v>
      </c>
      <c r="J141">
        <f t="shared" si="36"/>
        <v>0</v>
      </c>
      <c r="K141">
        <f t="shared" si="37"/>
        <v>92</v>
      </c>
      <c r="L141">
        <f>'Monthly Data'!DV141</f>
        <v>0</v>
      </c>
      <c r="M141">
        <f>'Monthly Data'!DU141</f>
        <v>0</v>
      </c>
      <c r="N141" s="7">
        <f t="shared" ca="1" si="22"/>
        <v>1.4849999999999999</v>
      </c>
      <c r="O141" s="7">
        <f t="shared" ca="1" si="23"/>
        <v>15.326500000000001</v>
      </c>
      <c r="P141">
        <f t="shared" si="38"/>
        <v>0.25</v>
      </c>
      <c r="Q141" s="6">
        <f t="shared" si="26"/>
        <v>-10906973.1106552</v>
      </c>
      <c r="R141" s="6">
        <f t="shared" ca="1" si="27"/>
        <v>85005.024849351088</v>
      </c>
      <c r="S141" s="6">
        <f t="shared" ca="1" si="28"/>
        <v>1570617.5257177006</v>
      </c>
      <c r="T141" s="6">
        <f t="shared" si="29"/>
        <v>34394680.655769259</v>
      </c>
      <c r="U141" s="6">
        <f t="shared" si="30"/>
        <v>0</v>
      </c>
      <c r="V141" s="6">
        <f t="shared" si="31"/>
        <v>1927432.6240805779</v>
      </c>
      <c r="W141" s="6">
        <f t="shared" ca="1" si="42"/>
        <v>1734.1727546439251</v>
      </c>
      <c r="X141" s="6">
        <f t="shared" ca="1" si="43"/>
        <v>322759.31131694355</v>
      </c>
      <c r="Y141" s="6">
        <f t="shared" ca="1" si="34"/>
        <v>27395256.203833275</v>
      </c>
    </row>
    <row r="142" spans="1:25" x14ac:dyDescent="0.25">
      <c r="A142" s="208">
        <v>45536</v>
      </c>
      <c r="B142">
        <f t="shared" si="40"/>
        <v>9</v>
      </c>
      <c r="C142">
        <f t="shared" si="41"/>
        <v>2024</v>
      </c>
      <c r="D142" s="6"/>
      <c r="E142" s="6"/>
      <c r="F142" s="6"/>
      <c r="G142" s="7">
        <f t="shared" ca="1" si="39"/>
        <v>65.792000000000002</v>
      </c>
      <c r="H142" s="7">
        <f t="shared" ca="1" si="39"/>
        <v>13.288</v>
      </c>
      <c r="I142">
        <f t="shared" si="35"/>
        <v>30</v>
      </c>
      <c r="J142">
        <f t="shared" si="36"/>
        <v>0</v>
      </c>
      <c r="K142">
        <f t="shared" si="37"/>
        <v>93</v>
      </c>
      <c r="L142">
        <f>'Monthly Data'!DV142</f>
        <v>0</v>
      </c>
      <c r="M142">
        <f>'Monthly Data'!DU142</f>
        <v>0</v>
      </c>
      <c r="N142" s="7">
        <f t="shared" ca="1" si="22"/>
        <v>16.448</v>
      </c>
      <c r="O142" s="7">
        <f t="shared" ca="1" si="23"/>
        <v>3.3220000000000001</v>
      </c>
      <c r="P142">
        <f t="shared" si="38"/>
        <v>0.25</v>
      </c>
      <c r="Q142" s="6">
        <f t="shared" si="26"/>
        <v>-10906973.1106552</v>
      </c>
      <c r="R142" s="6">
        <f t="shared" ca="1" si="27"/>
        <v>941523.66917314939</v>
      </c>
      <c r="S142" s="6">
        <f t="shared" ca="1" si="28"/>
        <v>340429.414441275</v>
      </c>
      <c r="T142" s="6">
        <f t="shared" si="29"/>
        <v>33285174.828163803</v>
      </c>
      <c r="U142" s="6">
        <f t="shared" si="30"/>
        <v>0</v>
      </c>
      <c r="V142" s="6">
        <f t="shared" si="31"/>
        <v>1948382.9786901495</v>
      </c>
      <c r="W142" s="6">
        <f t="shared" ca="1" si="42"/>
        <v>19207.860921470226</v>
      </c>
      <c r="X142" s="6">
        <f t="shared" ca="1" si="43"/>
        <v>69957.683241110921</v>
      </c>
      <c r="Y142" s="6">
        <f t="shared" ca="1" si="34"/>
        <v>25697703.323975757</v>
      </c>
    </row>
    <row r="143" spans="1:25" x14ac:dyDescent="0.25">
      <c r="A143" s="208">
        <v>45566</v>
      </c>
      <c r="B143">
        <f t="shared" si="40"/>
        <v>10</v>
      </c>
      <c r="C143">
        <f t="shared" si="41"/>
        <v>2024</v>
      </c>
      <c r="D143" s="6"/>
      <c r="E143" s="6"/>
      <c r="F143" s="6"/>
      <c r="G143" s="7">
        <f t="shared" ref="G143:H145" ca="1" si="44">G131</f>
        <v>253.88899999999998</v>
      </c>
      <c r="H143" s="7">
        <f t="shared" ca="1" si="44"/>
        <v>0.25</v>
      </c>
      <c r="I143">
        <f t="shared" si="35"/>
        <v>31</v>
      </c>
      <c r="J143">
        <f t="shared" si="36"/>
        <v>1</v>
      </c>
      <c r="K143">
        <f t="shared" si="37"/>
        <v>94</v>
      </c>
      <c r="L143">
        <f>'Monthly Data'!DV143</f>
        <v>0</v>
      </c>
      <c r="M143">
        <f>'Monthly Data'!DU143</f>
        <v>0</v>
      </c>
      <c r="N143" s="7">
        <f t="shared" ca="1" si="22"/>
        <v>63.472249999999995</v>
      </c>
      <c r="O143" s="7">
        <f t="shared" ca="1" si="23"/>
        <v>6.25E-2</v>
      </c>
      <c r="P143">
        <f t="shared" si="38"/>
        <v>0.25</v>
      </c>
      <c r="Q143" s="6">
        <f t="shared" si="26"/>
        <v>-10906973.1106552</v>
      </c>
      <c r="R143" s="6">
        <f t="shared" ca="1" si="27"/>
        <v>3633306.5242385352</v>
      </c>
      <c r="S143" s="6">
        <f t="shared" ca="1" si="28"/>
        <v>6404.8279357554748</v>
      </c>
      <c r="T143" s="6">
        <f t="shared" si="29"/>
        <v>34394680.655769259</v>
      </c>
      <c r="U143" s="6">
        <f t="shared" si="30"/>
        <v>-1216430.47522382</v>
      </c>
      <c r="V143" s="6">
        <f t="shared" si="31"/>
        <v>1969333.3332997209</v>
      </c>
      <c r="W143" s="6">
        <f t="shared" ca="1" si="42"/>
        <v>74122.455640368935</v>
      </c>
      <c r="X143" s="6">
        <f t="shared" ca="1" si="43"/>
        <v>1316.1815781364937</v>
      </c>
      <c r="Y143" s="6">
        <f t="shared" ca="1" si="34"/>
        <v>27955760.392582756</v>
      </c>
    </row>
    <row r="144" spans="1:25" x14ac:dyDescent="0.25">
      <c r="A144" s="208">
        <v>45597</v>
      </c>
      <c r="B144">
        <f t="shared" si="40"/>
        <v>11</v>
      </c>
      <c r="C144">
        <f t="shared" si="41"/>
        <v>2024</v>
      </c>
      <c r="D144" s="6"/>
      <c r="E144" s="6"/>
      <c r="F144" s="6"/>
      <c r="G144" s="7">
        <f t="shared" ca="1" si="44"/>
        <v>481.9380000000001</v>
      </c>
      <c r="H144" s="7">
        <f t="shared" ca="1" si="44"/>
        <v>0</v>
      </c>
      <c r="I144">
        <f t="shared" si="35"/>
        <v>30</v>
      </c>
      <c r="J144">
        <f t="shared" si="36"/>
        <v>1</v>
      </c>
      <c r="K144">
        <f t="shared" si="37"/>
        <v>95</v>
      </c>
      <c r="L144">
        <f>'Monthly Data'!DV144</f>
        <v>0</v>
      </c>
      <c r="M144">
        <f>'Monthly Data'!DU144</f>
        <v>0</v>
      </c>
      <c r="N144" s="7">
        <f t="shared" ca="1" si="22"/>
        <v>120.48450000000003</v>
      </c>
      <c r="O144" s="7">
        <f t="shared" ca="1" si="23"/>
        <v>0</v>
      </c>
      <c r="P144">
        <f t="shared" si="38"/>
        <v>0.25</v>
      </c>
      <c r="Q144" s="6">
        <f t="shared" si="26"/>
        <v>-10906973.1106552</v>
      </c>
      <c r="R144" s="6">
        <f t="shared" ca="1" si="27"/>
        <v>6896826.8797721509</v>
      </c>
      <c r="S144" s="6">
        <f t="shared" ca="1" si="28"/>
        <v>0</v>
      </c>
      <c r="T144" s="6">
        <f t="shared" si="29"/>
        <v>33285174.828163803</v>
      </c>
      <c r="U144" s="6">
        <f t="shared" si="30"/>
        <v>-1216430.47522382</v>
      </c>
      <c r="V144" s="6">
        <f t="shared" si="31"/>
        <v>1990283.6879092925</v>
      </c>
      <c r="W144" s="6">
        <f t="shared" ca="1" si="42"/>
        <v>140700.96784976166</v>
      </c>
      <c r="X144" s="6">
        <f t="shared" ca="1" si="43"/>
        <v>0</v>
      </c>
      <c r="Y144" s="6">
        <f t="shared" ca="1" si="34"/>
        <v>30189582.77781599</v>
      </c>
    </row>
    <row r="145" spans="1:29" x14ac:dyDescent="0.25">
      <c r="A145" s="208">
        <v>45627</v>
      </c>
      <c r="B145">
        <f t="shared" si="40"/>
        <v>12</v>
      </c>
      <c r="C145">
        <f t="shared" si="41"/>
        <v>2024</v>
      </c>
      <c r="D145" s="6"/>
      <c r="E145" s="6"/>
      <c r="F145" s="6"/>
      <c r="G145" s="7">
        <f t="shared" ca="1" si="44"/>
        <v>721.0150000000001</v>
      </c>
      <c r="H145" s="7">
        <f t="shared" ca="1" si="44"/>
        <v>0</v>
      </c>
      <c r="I145">
        <f t="shared" si="35"/>
        <v>31</v>
      </c>
      <c r="J145">
        <f t="shared" si="36"/>
        <v>0</v>
      </c>
      <c r="K145">
        <f t="shared" si="37"/>
        <v>96</v>
      </c>
      <c r="L145">
        <f>'Monthly Data'!DV145</f>
        <v>0</v>
      </c>
      <c r="M145">
        <f>'Monthly Data'!DU145</f>
        <v>0</v>
      </c>
      <c r="N145" s="7">
        <f t="shared" ca="1" si="22"/>
        <v>180.25375000000003</v>
      </c>
      <c r="O145" s="7">
        <f t="shared" ca="1" si="23"/>
        <v>0</v>
      </c>
      <c r="P145">
        <f t="shared" si="38"/>
        <v>0.25</v>
      </c>
      <c r="Q145" s="6">
        <f t="shared" si="26"/>
        <v>-10906973.1106552</v>
      </c>
      <c r="R145" s="6">
        <f t="shared" ca="1" si="27"/>
        <v>10318164.64507658</v>
      </c>
      <c r="S145" s="6">
        <f t="shared" ca="1" si="28"/>
        <v>0</v>
      </c>
      <c r="T145" s="6">
        <f t="shared" si="29"/>
        <v>34394680.655769259</v>
      </c>
      <c r="U145" s="6">
        <f t="shared" si="30"/>
        <v>0</v>
      </c>
      <c r="V145" s="6">
        <f t="shared" si="31"/>
        <v>2011234.0425188639</v>
      </c>
      <c r="W145" s="6">
        <f t="shared" ca="1" si="42"/>
        <v>210499.0856379781</v>
      </c>
      <c r="X145" s="6">
        <f t="shared" ca="1" si="43"/>
        <v>0</v>
      </c>
      <c r="Y145" s="6">
        <f t="shared" ca="1" si="34"/>
        <v>36027605.318347484</v>
      </c>
    </row>
    <row r="146" spans="1:29" x14ac:dyDescent="0.25">
      <c r="T146" s="6"/>
      <c r="U146" s="6"/>
      <c r="V146" s="6"/>
    </row>
    <row r="149" spans="1:29" x14ac:dyDescent="0.25">
      <c r="Y149" s="6"/>
      <c r="AB149" s="6"/>
      <c r="AC149" s="14"/>
    </row>
    <row r="150" spans="1:29" x14ac:dyDescent="0.25">
      <c r="Y150" s="6"/>
      <c r="AB150" s="6"/>
      <c r="AC150" s="14"/>
    </row>
    <row r="151" spans="1:29" x14ac:dyDescent="0.25">
      <c r="Y151" s="6"/>
      <c r="AB151" s="6"/>
      <c r="AC151" s="14"/>
    </row>
    <row r="152" spans="1:29" x14ac:dyDescent="0.25">
      <c r="Y152" s="6"/>
      <c r="AB152" s="6"/>
      <c r="AC152" s="14"/>
    </row>
    <row r="153" spans="1:29" x14ac:dyDescent="0.25">
      <c r="Y153" s="6"/>
      <c r="AB153" s="6"/>
      <c r="AC153" s="14"/>
    </row>
    <row r="154" spans="1:29" x14ac:dyDescent="0.25">
      <c r="Y154" s="6"/>
      <c r="AB154" s="6"/>
      <c r="AC154" s="14"/>
    </row>
    <row r="155" spans="1:29" x14ac:dyDescent="0.25">
      <c r="Y155" s="6"/>
      <c r="AB155" s="6"/>
      <c r="AC155" s="14"/>
    </row>
    <row r="156" spans="1:29" x14ac:dyDescent="0.25">
      <c r="Y156" s="6"/>
      <c r="AB156" s="6"/>
      <c r="AC156" s="14"/>
    </row>
    <row r="157" spans="1:29" x14ac:dyDescent="0.25">
      <c r="Y157" s="6"/>
      <c r="AB157" s="6"/>
      <c r="AC157" s="14"/>
    </row>
    <row r="158" spans="1:29" x14ac:dyDescent="0.25">
      <c r="Y158" s="6"/>
      <c r="AB158" s="6"/>
      <c r="AC158" s="14"/>
    </row>
    <row r="159" spans="1:29" x14ac:dyDescent="0.25">
      <c r="Y159" s="6"/>
      <c r="AB159" s="6"/>
      <c r="AC159" s="14"/>
    </row>
    <row r="160" spans="1:29" x14ac:dyDescent="0.25">
      <c r="Y160" s="6"/>
      <c r="AB160" s="6"/>
      <c r="AC160" s="14"/>
    </row>
    <row r="161" spans="25:29" x14ac:dyDescent="0.25">
      <c r="AB161" s="6"/>
      <c r="AC161" s="14"/>
    </row>
    <row r="162" spans="25:29" x14ac:dyDescent="0.25">
      <c r="Y162" s="6"/>
      <c r="AB162" s="6"/>
      <c r="AC162" s="14"/>
    </row>
    <row r="163" spans="25:29" x14ac:dyDescent="0.25">
      <c r="Y163" s="6"/>
      <c r="AB163" s="6"/>
      <c r="AC163" s="14"/>
    </row>
    <row r="164" spans="25:29" x14ac:dyDescent="0.25">
      <c r="Y164" s="6"/>
      <c r="AB164" s="6"/>
      <c r="AC164" s="14"/>
    </row>
    <row r="165" spans="25:29" x14ac:dyDescent="0.25">
      <c r="Y165" s="6"/>
      <c r="AB165" s="6"/>
      <c r="AC165" s="14"/>
    </row>
    <row r="166" spans="25:29" x14ac:dyDescent="0.25">
      <c r="Y166" s="6"/>
      <c r="AB166" s="6"/>
      <c r="AC166" s="14"/>
    </row>
    <row r="167" spans="25:29" x14ac:dyDescent="0.25">
      <c r="Y167" s="6"/>
      <c r="AB167" s="6"/>
      <c r="AC167" s="14"/>
    </row>
    <row r="168" spans="25:29" x14ac:dyDescent="0.25">
      <c r="Y168" s="6"/>
      <c r="AB168" s="6"/>
      <c r="AC168" s="14"/>
    </row>
    <row r="169" spans="25:29" x14ac:dyDescent="0.25">
      <c r="Y169" s="6"/>
      <c r="AB169" s="6"/>
      <c r="AC169" s="14"/>
    </row>
    <row r="170" spans="25:29" x14ac:dyDescent="0.25">
      <c r="Y170" s="6"/>
      <c r="AB170" s="6"/>
      <c r="AC170" s="14"/>
    </row>
    <row r="171" spans="25:29" x14ac:dyDescent="0.25">
      <c r="Y171" s="6"/>
      <c r="AB171" s="6"/>
      <c r="AC171" s="14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4037F-F3E4-409E-8FB8-744CEB1895B3}">
  <sheetPr codeName="Sheet19">
    <tabColor theme="7" tint="0.59999389629810485"/>
  </sheetPr>
  <dimension ref="A1:W145"/>
  <sheetViews>
    <sheetView topLeftCell="H1" workbookViewId="0">
      <selection activeCell="E6" sqref="E6"/>
    </sheetView>
  </sheetViews>
  <sheetFormatPr defaultRowHeight="15" x14ac:dyDescent="0.25"/>
  <cols>
    <col min="1" max="1" width="12.28515625" customWidth="1"/>
    <col min="4" max="6" width="16.85546875" customWidth="1"/>
    <col min="9" max="9" width="9.5703125" bestFit="1" customWidth="1"/>
    <col min="12" max="14" width="13.28515625" bestFit="1" customWidth="1"/>
    <col min="15" max="15" width="12.140625" customWidth="1"/>
    <col min="16" max="16" width="12.140625" bestFit="1" customWidth="1"/>
    <col min="17" max="17" width="14.42578125" bestFit="1" customWidth="1"/>
    <col min="21" max="21" width="18.7109375" bestFit="1" customWidth="1"/>
  </cols>
  <sheetData>
    <row r="1" spans="1:23" x14ac:dyDescent="0.25">
      <c r="A1" t="s">
        <v>0</v>
      </c>
      <c r="B1" t="s">
        <v>28</v>
      </c>
      <c r="C1" t="s">
        <v>29</v>
      </c>
      <c r="D1" s="6" t="str">
        <f>'Monthly Data'!I1</f>
        <v>TB_GSlt50kWh_NoCDM</v>
      </c>
      <c r="E1" s="6" t="str">
        <f>'Monthly Data'!BA1</f>
        <v>TB_HDD14</v>
      </c>
      <c r="F1" s="6" t="str">
        <f>'Monthly Data'!AZ1</f>
        <v>TB_CDD16</v>
      </c>
      <c r="G1" t="str">
        <f>'Monthly Data'!BA1</f>
        <v>TB_HDD14</v>
      </c>
      <c r="H1" t="str">
        <f>'Monthly Data'!AZ1</f>
        <v>TB_CDD16</v>
      </c>
      <c r="I1" t="str">
        <f>'Monthly Data'!J1</f>
        <v>TB_GSlt50Cust</v>
      </c>
      <c r="J1" t="str">
        <f>'Monthly Data'!DM1</f>
        <v>COVID_AM</v>
      </c>
      <c r="L1" t="s">
        <v>50</v>
      </c>
      <c r="M1" t="str">
        <f>G1</f>
        <v>TB_HDD14</v>
      </c>
      <c r="N1" t="str">
        <f>H1</f>
        <v>TB_CDD16</v>
      </c>
      <c r="O1" t="str">
        <f>I1</f>
        <v>TB_GSlt50Cust</v>
      </c>
      <c r="P1" t="str">
        <f>J1</f>
        <v>COVID_AM</v>
      </c>
      <c r="Q1" t="s">
        <v>51</v>
      </c>
    </row>
    <row r="2" spans="1:23" x14ac:dyDescent="0.25">
      <c r="A2" s="208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Data'!I2</f>
        <v>14063470.954466397</v>
      </c>
      <c r="E2" s="6">
        <f>'Monthly Data'!BA2</f>
        <v>804.4</v>
      </c>
      <c r="F2" s="6">
        <f>'Monthly Data'!AZ2</f>
        <v>0</v>
      </c>
      <c r="G2" s="242">
        <f ca="1">'Weather Thunder Bay'!BP38</f>
        <v>837.61799999999982</v>
      </c>
      <c r="H2" s="242">
        <f ca="1">'Weather Thunder Bay'!BC38</f>
        <v>0</v>
      </c>
      <c r="I2">
        <f>'Monthly Data'!J2</f>
        <v>4529.359327528211</v>
      </c>
      <c r="J2">
        <f>'Monthly Data'!DM2</f>
        <v>0</v>
      </c>
      <c r="L2" s="6"/>
      <c r="M2" s="6">
        <f ca="1">(G2-E2)*$T$10</f>
        <v>180317.74391760246</v>
      </c>
      <c r="N2" s="6">
        <f ca="1">(H2-F2)*$T$11</f>
        <v>0</v>
      </c>
      <c r="O2" s="6"/>
      <c r="P2" s="6"/>
      <c r="Q2" s="6">
        <f ca="1">SUM(D2,L2:P2)</f>
        <v>14243788.698384</v>
      </c>
    </row>
    <row r="3" spans="1:23" x14ac:dyDescent="0.25">
      <c r="A3" s="208">
        <v>41306</v>
      </c>
      <c r="B3">
        <f t="shared" si="0"/>
        <v>2</v>
      </c>
      <c r="C3">
        <f t="shared" si="1"/>
        <v>2013</v>
      </c>
      <c r="D3" s="6">
        <f>'Monthly Data'!I3</f>
        <v>12593990.544466389</v>
      </c>
      <c r="E3" s="6">
        <f>'Monthly Data'!BA3</f>
        <v>754.6</v>
      </c>
      <c r="F3" s="6">
        <f>'Monthly Data'!AZ3</f>
        <v>0</v>
      </c>
      <c r="G3" s="242">
        <f ca="1">'Weather Thunder Bay'!BP39</f>
        <v>788.83799999999997</v>
      </c>
      <c r="H3" s="242">
        <f ca="1">'Weather Thunder Bay'!BC39</f>
        <v>0</v>
      </c>
      <c r="I3">
        <f>'Monthly Data'!J3</f>
        <v>4533.5380995008672</v>
      </c>
      <c r="J3">
        <f>'Monthly Data'!DM3</f>
        <v>0</v>
      </c>
      <c r="L3" s="6"/>
      <c r="M3" s="6">
        <f t="shared" ref="M3:M66" ca="1" si="2">(G3-E3)*$T$10</f>
        <v>185854.62448825612</v>
      </c>
      <c r="N3" s="6">
        <f t="shared" ref="N3:N66" ca="1" si="3">(H3-F3)*$T$11</f>
        <v>0</v>
      </c>
      <c r="O3" s="6"/>
      <c r="P3" s="6"/>
      <c r="Q3" s="6">
        <f t="shared" ref="Q3:Q66" ca="1" si="4">SUM(D3,L3:P3)</f>
        <v>12779845.168954646</v>
      </c>
    </row>
    <row r="4" spans="1:23" x14ac:dyDescent="0.25">
      <c r="A4" s="208">
        <v>41334</v>
      </c>
      <c r="B4">
        <f t="shared" si="0"/>
        <v>3</v>
      </c>
      <c r="C4">
        <f t="shared" si="1"/>
        <v>2013</v>
      </c>
      <c r="D4" s="6">
        <f>'Monthly Data'!I4</f>
        <v>12631237.844466392</v>
      </c>
      <c r="E4" s="6">
        <f>'Monthly Data'!BA4</f>
        <v>643.29999999999995</v>
      </c>
      <c r="F4" s="6">
        <f>'Monthly Data'!AZ4</f>
        <v>0</v>
      </c>
      <c r="G4" s="242">
        <f ca="1">'Weather Thunder Bay'!BP40</f>
        <v>598.91799999999989</v>
      </c>
      <c r="H4" s="242">
        <f ca="1">'Weather Thunder Bay'!BC40</f>
        <v>0</v>
      </c>
      <c r="I4">
        <f>'Monthly Data'!J4</f>
        <v>4537.7168714735235</v>
      </c>
      <c r="J4">
        <f>'Monthly Data'!DM4</f>
        <v>0</v>
      </c>
      <c r="L4" s="6"/>
      <c r="M4" s="6">
        <f t="shared" ca="1" si="2"/>
        <v>-240919.44459483054</v>
      </c>
      <c r="N4" s="6">
        <f t="shared" ca="1" si="3"/>
        <v>0</v>
      </c>
      <c r="O4" s="6"/>
      <c r="P4" s="6"/>
      <c r="Q4" s="6">
        <f t="shared" ca="1" si="4"/>
        <v>12390318.399871562</v>
      </c>
      <c r="S4" t="s">
        <v>411</v>
      </c>
    </row>
    <row r="5" spans="1:23" x14ac:dyDescent="0.25">
      <c r="A5" s="208">
        <v>41365</v>
      </c>
      <c r="B5">
        <f t="shared" si="0"/>
        <v>4</v>
      </c>
      <c r="C5">
        <f t="shared" si="1"/>
        <v>2013</v>
      </c>
      <c r="D5" s="6">
        <f>'Monthly Data'!I5</f>
        <v>11229897.434466371</v>
      </c>
      <c r="E5" s="6">
        <f>'Monthly Data'!BA5</f>
        <v>421.78</v>
      </c>
      <c r="F5" s="6">
        <f>'Monthly Data'!AZ5</f>
        <v>0</v>
      </c>
      <c r="G5" s="242">
        <f ca="1">'Weather Thunder Bay'!BP41</f>
        <v>375.56100000000004</v>
      </c>
      <c r="H5" s="242">
        <f ca="1">'Weather Thunder Bay'!BC41</f>
        <v>0</v>
      </c>
      <c r="I5">
        <f>'Monthly Data'!J5</f>
        <v>4541.8956434461797</v>
      </c>
      <c r="J5">
        <f>'Monthly Data'!DM5</f>
        <v>0</v>
      </c>
      <c r="L5" s="6"/>
      <c r="M5" s="6">
        <f t="shared" ca="1" si="2"/>
        <v>-250891.25793629044</v>
      </c>
      <c r="N5" s="6">
        <f t="shared" ca="1" si="3"/>
        <v>0</v>
      </c>
      <c r="O5" s="6"/>
      <c r="P5" s="6"/>
      <c r="Q5" s="6">
        <f t="shared" ca="1" si="4"/>
        <v>10979006.176530082</v>
      </c>
      <c r="S5" t="s">
        <v>361</v>
      </c>
    </row>
    <row r="6" spans="1:23" x14ac:dyDescent="0.25">
      <c r="A6" s="208">
        <v>41395</v>
      </c>
      <c r="B6">
        <f t="shared" si="0"/>
        <v>5</v>
      </c>
      <c r="C6">
        <f t="shared" si="1"/>
        <v>2013</v>
      </c>
      <c r="D6" s="6">
        <f>'Monthly Data'!I6</f>
        <v>10514335.94446641</v>
      </c>
      <c r="E6" s="6">
        <f>'Monthly Data'!BA6</f>
        <v>206.1</v>
      </c>
      <c r="F6" s="6">
        <f>'Monthly Data'!AZ6</f>
        <v>0.8</v>
      </c>
      <c r="G6" s="242">
        <f ca="1">'Weather Thunder Bay'!BP42</f>
        <v>165.202</v>
      </c>
      <c r="H6" s="242">
        <f ca="1">'Weather Thunder Bay'!BC42</f>
        <v>2.7889999999999997</v>
      </c>
      <c r="I6">
        <f>'Monthly Data'!J6</f>
        <v>4546.074415418836</v>
      </c>
      <c r="J6">
        <f>'Monthly Data'!DM6</f>
        <v>0</v>
      </c>
      <c r="L6" s="6"/>
      <c r="M6" s="6">
        <f t="shared" ca="1" si="2"/>
        <v>-222007.1976260503</v>
      </c>
      <c r="N6" s="6">
        <f t="shared" ca="1" si="3"/>
        <v>38815.039597863877</v>
      </c>
      <c r="O6" s="6"/>
      <c r="P6" s="6"/>
      <c r="Q6" s="6">
        <f t="shared" ca="1" si="4"/>
        <v>10331143.786438223</v>
      </c>
      <c r="S6" t="s">
        <v>414</v>
      </c>
    </row>
    <row r="7" spans="1:23" x14ac:dyDescent="0.25">
      <c r="A7" s="208">
        <v>41426</v>
      </c>
      <c r="B7">
        <f t="shared" si="0"/>
        <v>6</v>
      </c>
      <c r="C7">
        <f t="shared" si="1"/>
        <v>2013</v>
      </c>
      <c r="D7" s="6">
        <f>'Monthly Data'!I7</f>
        <v>9911695.3344663866</v>
      </c>
      <c r="E7" s="6">
        <f>'Monthly Data'!BA7</f>
        <v>48.2</v>
      </c>
      <c r="F7" s="6">
        <f>'Monthly Data'!AZ7</f>
        <v>20.9</v>
      </c>
      <c r="G7" s="242">
        <f ca="1">'Weather Thunder Bay'!BP43</f>
        <v>32.520000000000003</v>
      </c>
      <c r="H7" s="242">
        <f ca="1">'Weather Thunder Bay'!BC43</f>
        <v>24.911999999999999</v>
      </c>
      <c r="I7">
        <f>'Monthly Data'!J7</f>
        <v>4550.2531873914922</v>
      </c>
      <c r="J7">
        <f>'Monthly Data'!DM7</f>
        <v>0</v>
      </c>
      <c r="L7" s="6"/>
      <c r="M7" s="6">
        <f t="shared" ca="1" si="2"/>
        <v>-85115.967988079341</v>
      </c>
      <c r="N7" s="6">
        <f t="shared" ca="1" si="3"/>
        <v>78293.584146118606</v>
      </c>
      <c r="O7" s="6"/>
      <c r="P7" s="6"/>
      <c r="Q7" s="6">
        <f t="shared" ca="1" si="4"/>
        <v>9904872.950624425</v>
      </c>
    </row>
    <row r="8" spans="1:23" x14ac:dyDescent="0.25">
      <c r="A8" s="208">
        <v>41456</v>
      </c>
      <c r="B8">
        <f t="shared" si="0"/>
        <v>7</v>
      </c>
      <c r="C8">
        <f t="shared" si="1"/>
        <v>2013</v>
      </c>
      <c r="D8" s="6">
        <f>'Monthly Data'!I8</f>
        <v>10414020.254466401</v>
      </c>
      <c r="E8" s="6">
        <f>'Monthly Data'!BA8</f>
        <v>8.5</v>
      </c>
      <c r="F8" s="6">
        <f>'Monthly Data'!AZ8</f>
        <v>58.3</v>
      </c>
      <c r="G8" s="242">
        <f ca="1">'Weather Thunder Bay'!BP44</f>
        <v>2.27</v>
      </c>
      <c r="H8" s="242">
        <f ca="1">'Weather Thunder Bay'!BC44</f>
        <v>79.77000000000001</v>
      </c>
      <c r="I8">
        <f>'Monthly Data'!J8</f>
        <v>4554.4319593641485</v>
      </c>
      <c r="J8">
        <f>'Monthly Data'!DM8</f>
        <v>0</v>
      </c>
      <c r="L8" s="6"/>
      <c r="M8" s="6">
        <f t="shared" ca="1" si="2"/>
        <v>-33818.397995263673</v>
      </c>
      <c r="N8" s="6">
        <f t="shared" ca="1" si="3"/>
        <v>418983.86132033082</v>
      </c>
      <c r="O8" s="6"/>
      <c r="P8" s="6"/>
      <c r="Q8" s="6">
        <f t="shared" ca="1" si="4"/>
        <v>10799185.71779147</v>
      </c>
      <c r="T8" t="s">
        <v>53</v>
      </c>
      <c r="U8" t="s">
        <v>54</v>
      </c>
      <c r="V8" t="s">
        <v>55</v>
      </c>
      <c r="W8" t="s">
        <v>56</v>
      </c>
    </row>
    <row r="9" spans="1:23" x14ac:dyDescent="0.25">
      <c r="A9" s="208">
        <v>41487</v>
      </c>
      <c r="B9">
        <f t="shared" si="0"/>
        <v>8</v>
      </c>
      <c r="C9">
        <f t="shared" si="1"/>
        <v>2013</v>
      </c>
      <c r="D9" s="6">
        <f>'Monthly Data'!I9</f>
        <v>10488884.114466378</v>
      </c>
      <c r="E9" s="6">
        <f>'Monthly Data'!BA9</f>
        <v>2.1</v>
      </c>
      <c r="F9" s="6">
        <f>'Monthly Data'!AZ9</f>
        <v>74.8</v>
      </c>
      <c r="G9" s="242">
        <f ca="1">'Weather Thunder Bay'!BP45</f>
        <v>5.9399999999999995</v>
      </c>
      <c r="H9" s="242">
        <f ca="1">'Weather Thunder Bay'!BC45</f>
        <v>61.306000000000004</v>
      </c>
      <c r="I9">
        <f>'Monthly Data'!J9</f>
        <v>4558.6107313368047</v>
      </c>
      <c r="J9">
        <f>'Monthly Data'!DM9</f>
        <v>0</v>
      </c>
      <c r="L9" s="6"/>
      <c r="M9" s="6">
        <f t="shared" ca="1" si="2"/>
        <v>20844.726854223511</v>
      </c>
      <c r="N9" s="6">
        <f t="shared" ca="1" si="3"/>
        <v>-263333.40589923324</v>
      </c>
      <c r="O9" s="6"/>
      <c r="P9" s="6"/>
      <c r="Q9" s="6">
        <f t="shared" ca="1" si="4"/>
        <v>10246395.435421368</v>
      </c>
      <c r="S9" t="s">
        <v>50</v>
      </c>
      <c r="T9" s="6">
        <v>-36945454.187088698</v>
      </c>
      <c r="U9" s="6">
        <v>3050960.7351049799</v>
      </c>
      <c r="V9" s="104">
        <v>-12.1094492505219</v>
      </c>
      <c r="W9" s="104">
        <v>2.9225703522504599E-22</v>
      </c>
    </row>
    <row r="10" spans="1:23" x14ac:dyDescent="0.25">
      <c r="A10" s="208">
        <v>41518</v>
      </c>
      <c r="B10">
        <f t="shared" si="0"/>
        <v>9</v>
      </c>
      <c r="C10">
        <f t="shared" si="1"/>
        <v>2013</v>
      </c>
      <c r="D10" s="6">
        <f>'Monthly Data'!I10</f>
        <v>9917097.2744664121</v>
      </c>
      <c r="E10" s="6">
        <f>'Monthly Data'!BA10</f>
        <v>75.2</v>
      </c>
      <c r="F10" s="6">
        <f>'Monthly Data'!AZ10</f>
        <v>1.5</v>
      </c>
      <c r="G10" s="242">
        <f ca="1">'Weather Thunder Bay'!BP46</f>
        <v>65.792000000000002</v>
      </c>
      <c r="H10" s="242">
        <f ca="1">'Weather Thunder Bay'!BC46</f>
        <v>13.288</v>
      </c>
      <c r="I10">
        <f>'Monthly Data'!J10</f>
        <v>4562.789503309461</v>
      </c>
      <c r="J10">
        <f>'Monthly Data'!DM10</f>
        <v>0</v>
      </c>
      <c r="L10" s="6"/>
      <c r="M10" s="6">
        <f t="shared" ca="1" si="2"/>
        <v>-51069.580792847613</v>
      </c>
      <c r="N10" s="6">
        <f t="shared" ca="1" si="3"/>
        <v>230041.06927079911</v>
      </c>
      <c r="O10" s="6"/>
      <c r="P10" s="6"/>
      <c r="Q10" s="6">
        <f t="shared" ca="1" si="4"/>
        <v>10096068.762944363</v>
      </c>
      <c r="S10" t="s">
        <v>345</v>
      </c>
      <c r="T10" s="6">
        <v>5428.31428495404</v>
      </c>
      <c r="U10" s="6">
        <v>105.99135243008099</v>
      </c>
      <c r="V10" s="104">
        <v>51.214690260084403</v>
      </c>
      <c r="W10" s="104">
        <v>5.22409682665531E-81</v>
      </c>
    </row>
    <row r="11" spans="1:23" x14ac:dyDescent="0.25">
      <c r="A11" s="208">
        <v>41548</v>
      </c>
      <c r="B11">
        <f t="shared" si="0"/>
        <v>10</v>
      </c>
      <c r="C11">
        <f t="shared" si="1"/>
        <v>2013</v>
      </c>
      <c r="D11" s="6">
        <f>'Monthly Data'!I11</f>
        <v>10570537.392078405</v>
      </c>
      <c r="E11" s="6">
        <f>'Monthly Data'!BA11</f>
        <v>263.93</v>
      </c>
      <c r="F11" s="6">
        <f>'Monthly Data'!AZ11</f>
        <v>1.6</v>
      </c>
      <c r="G11" s="242">
        <f ca="1">'Weather Thunder Bay'!BP47</f>
        <v>253.88899999999998</v>
      </c>
      <c r="H11" s="242">
        <f ca="1">'Weather Thunder Bay'!BC47</f>
        <v>0.25</v>
      </c>
      <c r="I11">
        <f>'Monthly Data'!J11</f>
        <v>4566.9682752821172</v>
      </c>
      <c r="J11">
        <f>'Monthly Data'!DM11</f>
        <v>0</v>
      </c>
      <c r="L11" s="6"/>
      <c r="M11" s="6">
        <f t="shared" ca="1" si="2"/>
        <v>-54505.703735223651</v>
      </c>
      <c r="N11" s="6">
        <f t="shared" ca="1" si="3"/>
        <v>-26345.049500812591</v>
      </c>
      <c r="O11" s="6"/>
      <c r="P11" s="6"/>
      <c r="Q11" s="6">
        <f t="shared" ca="1" si="4"/>
        <v>10489686.63884237</v>
      </c>
      <c r="S11" t="s">
        <v>346</v>
      </c>
      <c r="T11" s="6">
        <v>19514.851482083399</v>
      </c>
      <c r="U11" s="6">
        <v>1234.79067311264</v>
      </c>
      <c r="V11" s="104">
        <v>15.8041779121078</v>
      </c>
      <c r="W11" s="104">
        <v>1.3337677747557701E-30</v>
      </c>
    </row>
    <row r="12" spans="1:23" x14ac:dyDescent="0.25">
      <c r="A12" s="208">
        <v>41579</v>
      </c>
      <c r="B12">
        <f t="shared" si="0"/>
        <v>11</v>
      </c>
      <c r="C12">
        <f t="shared" si="1"/>
        <v>2013</v>
      </c>
      <c r="D12" s="6">
        <f>'Monthly Data'!I12</f>
        <v>11966683.716854399</v>
      </c>
      <c r="E12" s="6">
        <f>'Monthly Data'!BA12</f>
        <v>500.6</v>
      </c>
      <c r="F12" s="6">
        <f>'Monthly Data'!AZ12</f>
        <v>0</v>
      </c>
      <c r="G12" s="242">
        <f ca="1">'Weather Thunder Bay'!BP48</f>
        <v>481.9380000000001</v>
      </c>
      <c r="H12" s="242">
        <f ca="1">'Weather Thunder Bay'!BC48</f>
        <v>0</v>
      </c>
      <c r="I12">
        <f>'Monthly Data'!J12</f>
        <v>4571.1470472547735</v>
      </c>
      <c r="J12">
        <f>'Monthly Data'!DM12</f>
        <v>0</v>
      </c>
      <c r="L12" s="6"/>
      <c r="M12" s="6">
        <f t="shared" ca="1" si="2"/>
        <v>-101303.20118581186</v>
      </c>
      <c r="N12" s="6">
        <f t="shared" ca="1" si="3"/>
        <v>0</v>
      </c>
      <c r="O12" s="6"/>
      <c r="P12" s="6"/>
      <c r="Q12" s="6">
        <f t="shared" ca="1" si="4"/>
        <v>11865380.515668588</v>
      </c>
      <c r="S12" t="s">
        <v>260</v>
      </c>
      <c r="T12" s="6">
        <v>10128.0989394636</v>
      </c>
      <c r="U12" s="6">
        <v>660.82415465976203</v>
      </c>
      <c r="V12" s="104">
        <v>15.326466001652401</v>
      </c>
      <c r="W12" s="104">
        <v>1.47464508553083E-29</v>
      </c>
    </row>
    <row r="13" spans="1:23" x14ac:dyDescent="0.25">
      <c r="A13" s="208">
        <v>41609</v>
      </c>
      <c r="B13">
        <f t="shared" si="0"/>
        <v>12</v>
      </c>
      <c r="C13">
        <f t="shared" si="1"/>
        <v>2013</v>
      </c>
      <c r="D13" s="6">
        <f>'Monthly Data'!I13</f>
        <v>14488516.214466402</v>
      </c>
      <c r="E13" s="6">
        <f>'Monthly Data'!BA13</f>
        <v>988.9</v>
      </c>
      <c r="F13" s="6">
        <f>'Monthly Data'!AZ13</f>
        <v>0</v>
      </c>
      <c r="G13" s="242">
        <f ca="1">'Weather Thunder Bay'!BP49</f>
        <v>721.0150000000001</v>
      </c>
      <c r="H13" s="242">
        <f ca="1">'Weather Thunder Bay'!BC49</f>
        <v>0</v>
      </c>
      <c r="I13">
        <f>'Monthly Data'!J13</f>
        <v>4575.3258192274297</v>
      </c>
      <c r="J13">
        <f>'Monthly Data'!DM13</f>
        <v>0</v>
      </c>
      <c r="L13" s="6"/>
      <c r="M13" s="6">
        <f t="shared" ca="1" si="2"/>
        <v>-1454163.9722249124</v>
      </c>
      <c r="N13" s="6">
        <f t="shared" ca="1" si="3"/>
        <v>0</v>
      </c>
      <c r="O13" s="6"/>
      <c r="P13" s="6"/>
      <c r="Q13" s="6">
        <f t="shared" ca="1" si="4"/>
        <v>13034352.242241491</v>
      </c>
      <c r="S13" t="s">
        <v>215</v>
      </c>
      <c r="T13" s="6">
        <v>-1957124.40509553</v>
      </c>
      <c r="U13" s="6">
        <v>143212.35273518701</v>
      </c>
      <c r="V13" s="104">
        <v>-13.665891019292401</v>
      </c>
      <c r="W13" s="104">
        <v>7.6285760304865601E-26</v>
      </c>
    </row>
    <row r="14" spans="1:23" x14ac:dyDescent="0.25">
      <c r="A14" s="208">
        <v>41640</v>
      </c>
      <c r="B14">
        <f t="shared" si="0"/>
        <v>1</v>
      </c>
      <c r="C14">
        <f t="shared" si="1"/>
        <v>2014</v>
      </c>
      <c r="D14" s="6">
        <f>'Monthly Data'!I14</f>
        <v>15391200.409158656</v>
      </c>
      <c r="E14" s="6">
        <f>'Monthly Data'!BA14</f>
        <v>995.6</v>
      </c>
      <c r="F14" s="6">
        <f>'Monthly Data'!AZ14</f>
        <v>0</v>
      </c>
      <c r="G14" s="7">
        <f ca="1">G2</f>
        <v>837.61799999999982</v>
      </c>
      <c r="H14" s="7">
        <f ca="1">H2</f>
        <v>0</v>
      </c>
      <c r="I14">
        <f>'Monthly Data'!J14</f>
        <v>4577.7100707044192</v>
      </c>
      <c r="J14">
        <f>'Monthly Data'!DM14</f>
        <v>0</v>
      </c>
      <c r="L14" s="6"/>
      <c r="M14" s="6">
        <f t="shared" ca="1" si="2"/>
        <v>-857575.94736561016</v>
      </c>
      <c r="N14" s="6">
        <f t="shared" ca="1" si="3"/>
        <v>0</v>
      </c>
      <c r="O14" s="6"/>
      <c r="P14" s="6"/>
      <c r="Q14" s="6">
        <f t="shared" ca="1" si="4"/>
        <v>14533624.461793046</v>
      </c>
    </row>
    <row r="15" spans="1:23" x14ac:dyDescent="0.25">
      <c r="A15" s="208">
        <v>41671</v>
      </c>
      <c r="B15">
        <f t="shared" si="0"/>
        <v>2</v>
      </c>
      <c r="C15">
        <f t="shared" si="1"/>
        <v>2014</v>
      </c>
      <c r="D15" s="6">
        <f>'Monthly Data'!I15</f>
        <v>13508217.449158659</v>
      </c>
      <c r="E15" s="6">
        <f>'Monthly Data'!BA15</f>
        <v>866.4</v>
      </c>
      <c r="F15" s="6">
        <f>'Monthly Data'!AZ15</f>
        <v>0</v>
      </c>
      <c r="G15" s="7">
        <f t="shared" ref="G15:H30" ca="1" si="5">G3</f>
        <v>788.83799999999997</v>
      </c>
      <c r="H15" s="7">
        <f t="shared" ca="1" si="5"/>
        <v>0</v>
      </c>
      <c r="I15">
        <f>'Monthly Data'!J15</f>
        <v>4580.0943221814086</v>
      </c>
      <c r="J15">
        <f>'Monthly Data'!DM15</f>
        <v>0</v>
      </c>
      <c r="L15" s="6"/>
      <c r="M15" s="6">
        <f t="shared" ca="1" si="2"/>
        <v>-421030.91256960534</v>
      </c>
      <c r="N15" s="6">
        <f t="shared" ca="1" si="3"/>
        <v>0</v>
      </c>
      <c r="O15" s="6"/>
      <c r="P15" s="6"/>
      <c r="Q15" s="6">
        <f t="shared" ca="1" si="4"/>
        <v>13087186.536589054</v>
      </c>
      <c r="S15" t="s">
        <v>145</v>
      </c>
    </row>
    <row r="16" spans="1:23" x14ac:dyDescent="0.25">
      <c r="A16" s="208">
        <v>41699</v>
      </c>
      <c r="B16">
        <f t="shared" si="0"/>
        <v>3</v>
      </c>
      <c r="C16">
        <f t="shared" si="1"/>
        <v>2014</v>
      </c>
      <c r="D16" s="6">
        <f>'Monthly Data'!I16</f>
        <v>13569784.539158652</v>
      </c>
      <c r="E16" s="6">
        <f>'Monthly Data'!BA16</f>
        <v>759.5</v>
      </c>
      <c r="F16" s="6">
        <f>'Monthly Data'!AZ16</f>
        <v>0</v>
      </c>
      <c r="G16" s="7">
        <f t="shared" ca="1" si="5"/>
        <v>598.91799999999989</v>
      </c>
      <c r="H16" s="7">
        <f t="shared" ca="1" si="5"/>
        <v>0</v>
      </c>
      <c r="I16">
        <f>'Monthly Data'!J16</f>
        <v>4582.4785736583981</v>
      </c>
      <c r="J16">
        <f>'Monthly Data'!DM16</f>
        <v>0</v>
      </c>
      <c r="L16" s="6"/>
      <c r="M16" s="6">
        <f t="shared" ca="1" si="2"/>
        <v>-871689.56450649025</v>
      </c>
      <c r="N16" s="6">
        <f t="shared" ca="1" si="3"/>
        <v>0</v>
      </c>
      <c r="O16" s="6"/>
      <c r="P16" s="6"/>
      <c r="Q16" s="6">
        <f t="shared" ca="1" si="4"/>
        <v>12698094.974652162</v>
      </c>
      <c r="S16" t="s">
        <v>58</v>
      </c>
      <c r="T16" s="6">
        <v>12003169.0840296</v>
      </c>
      <c r="U16" t="s">
        <v>59</v>
      </c>
      <c r="V16" s="204">
        <v>1526247.54688318</v>
      </c>
    </row>
    <row r="17" spans="1:22" x14ac:dyDescent="0.25">
      <c r="A17" s="208">
        <v>41730</v>
      </c>
      <c r="B17">
        <f t="shared" si="0"/>
        <v>4</v>
      </c>
      <c r="C17">
        <f t="shared" si="1"/>
        <v>2014</v>
      </c>
      <c r="D17" s="6">
        <f>'Monthly Data'!I17</f>
        <v>11392171.739158669</v>
      </c>
      <c r="E17" s="6">
        <f>'Monthly Data'!BA17</f>
        <v>402.9</v>
      </c>
      <c r="F17" s="6">
        <f>'Monthly Data'!AZ17</f>
        <v>0</v>
      </c>
      <c r="G17" s="7">
        <f t="shared" ca="1" si="5"/>
        <v>375.56100000000004</v>
      </c>
      <c r="H17" s="7">
        <f t="shared" ca="1" si="5"/>
        <v>0</v>
      </c>
      <c r="I17">
        <f>'Monthly Data'!J17</f>
        <v>4584.8628251353875</v>
      </c>
      <c r="J17">
        <f>'Monthly Data'!DM17</f>
        <v>0</v>
      </c>
      <c r="L17" s="6"/>
      <c r="M17" s="6">
        <f t="shared" ca="1" si="2"/>
        <v>-148404.68423635818</v>
      </c>
      <c r="N17" s="6">
        <f t="shared" ca="1" si="3"/>
        <v>0</v>
      </c>
      <c r="O17" s="6"/>
      <c r="P17" s="6"/>
      <c r="Q17" s="6">
        <f t="shared" ca="1" si="4"/>
        <v>11243767.054922311</v>
      </c>
      <c r="S17" t="s">
        <v>60</v>
      </c>
      <c r="T17" s="204">
        <v>13171665351608</v>
      </c>
      <c r="U17" t="s">
        <v>61</v>
      </c>
      <c r="V17" s="204">
        <v>338432.00269591098</v>
      </c>
    </row>
    <row r="18" spans="1:22" x14ac:dyDescent="0.25">
      <c r="A18" s="208">
        <v>41760</v>
      </c>
      <c r="B18">
        <f t="shared" si="0"/>
        <v>5</v>
      </c>
      <c r="C18">
        <f t="shared" si="1"/>
        <v>2014</v>
      </c>
      <c r="D18" s="6">
        <f>'Monthly Data'!I18</f>
        <v>10805868.629158646</v>
      </c>
      <c r="E18" s="6">
        <f>'Monthly Data'!BA18</f>
        <v>153</v>
      </c>
      <c r="F18" s="6">
        <f>'Monthly Data'!AZ18</f>
        <v>5.2</v>
      </c>
      <c r="G18" s="7">
        <f t="shared" ca="1" si="5"/>
        <v>165.202</v>
      </c>
      <c r="H18" s="7">
        <f t="shared" ca="1" si="5"/>
        <v>2.7889999999999997</v>
      </c>
      <c r="I18">
        <f>'Monthly Data'!J18</f>
        <v>4587.247076612377</v>
      </c>
      <c r="J18">
        <f>'Monthly Data'!DM18</f>
        <v>0</v>
      </c>
      <c r="L18" s="6"/>
      <c r="M18" s="6">
        <f t="shared" ca="1" si="2"/>
        <v>66236.290905009184</v>
      </c>
      <c r="N18" s="6">
        <f t="shared" ca="1" si="3"/>
        <v>-47050.306923303084</v>
      </c>
      <c r="O18" s="6"/>
      <c r="P18" s="6"/>
      <c r="Q18" s="6">
        <f t="shared" ca="1" si="4"/>
        <v>10825054.613140352</v>
      </c>
      <c r="S18" t="s">
        <v>62</v>
      </c>
      <c r="T18" s="74">
        <v>0.952487907994646</v>
      </c>
      <c r="U18" t="s">
        <v>63</v>
      </c>
      <c r="V18" s="104">
        <v>0.95083531349011197</v>
      </c>
    </row>
    <row r="19" spans="1:22" x14ac:dyDescent="0.25">
      <c r="A19" s="208">
        <v>41791</v>
      </c>
      <c r="B19">
        <f t="shared" si="0"/>
        <v>6</v>
      </c>
      <c r="C19">
        <f t="shared" si="1"/>
        <v>2014</v>
      </c>
      <c r="D19" s="6">
        <f>'Monthly Data'!I19</f>
        <v>10047478.889158642</v>
      </c>
      <c r="E19" s="6">
        <f>'Monthly Data'!BA19</f>
        <v>40.9</v>
      </c>
      <c r="F19" s="6">
        <f>'Monthly Data'!AZ19</f>
        <v>16.600000000000001</v>
      </c>
      <c r="G19" s="7">
        <f t="shared" ca="1" si="5"/>
        <v>32.520000000000003</v>
      </c>
      <c r="H19" s="7">
        <f t="shared" ca="1" si="5"/>
        <v>24.911999999999999</v>
      </c>
      <c r="I19">
        <f>'Monthly Data'!J19</f>
        <v>4589.6313280893664</v>
      </c>
      <c r="J19">
        <f>'Monthly Data'!DM19</f>
        <v>0</v>
      </c>
      <c r="L19" s="6"/>
      <c r="M19" s="6">
        <f t="shared" ca="1" si="2"/>
        <v>-45489.273707914828</v>
      </c>
      <c r="N19" s="6">
        <f t="shared" ca="1" si="3"/>
        <v>162207.44551907716</v>
      </c>
      <c r="O19" s="6"/>
      <c r="P19" s="6"/>
      <c r="Q19" s="6">
        <f t="shared" ca="1" si="4"/>
        <v>10164197.060969803</v>
      </c>
      <c r="S19" t="s">
        <v>415</v>
      </c>
      <c r="T19" s="74">
        <v>856.02916516488699</v>
      </c>
      <c r="U19" t="s">
        <v>64</v>
      </c>
      <c r="V19" s="104">
        <v>1.51959935485572E-84</v>
      </c>
    </row>
    <row r="20" spans="1:22" x14ac:dyDescent="0.25">
      <c r="A20" s="208">
        <v>41821</v>
      </c>
      <c r="B20">
        <f t="shared" si="0"/>
        <v>7</v>
      </c>
      <c r="C20">
        <f t="shared" si="1"/>
        <v>2014</v>
      </c>
      <c r="D20" s="6">
        <f>'Monthly Data'!I20</f>
        <v>10592943.219158662</v>
      </c>
      <c r="E20" s="6">
        <f>'Monthly Data'!BA20</f>
        <v>1.7</v>
      </c>
      <c r="F20" s="6">
        <f>'Monthly Data'!AZ20</f>
        <v>35.5</v>
      </c>
      <c r="G20" s="7">
        <f t="shared" ca="1" si="5"/>
        <v>2.27</v>
      </c>
      <c r="H20" s="7">
        <f t="shared" ca="1" si="5"/>
        <v>79.77000000000001</v>
      </c>
      <c r="I20">
        <f>'Monthly Data'!J20</f>
        <v>4592.0155795663559</v>
      </c>
      <c r="J20">
        <f>'Monthly Data'!DM20</f>
        <v>0</v>
      </c>
      <c r="L20" s="6"/>
      <c r="M20" s="6">
        <f t="shared" ca="1" si="2"/>
        <v>3094.1391424238032</v>
      </c>
      <c r="N20" s="6">
        <f t="shared" ca="1" si="3"/>
        <v>863922.47511183226</v>
      </c>
      <c r="O20" s="6"/>
      <c r="P20" s="6"/>
      <c r="Q20" s="6">
        <f t="shared" ca="1" si="4"/>
        <v>11459959.833412919</v>
      </c>
      <c r="S20" t="s">
        <v>65</v>
      </c>
      <c r="T20" s="74">
        <v>2.8256262231855598E-3</v>
      </c>
      <c r="U20" t="s">
        <v>66</v>
      </c>
      <c r="V20" s="104">
        <v>1.94721947961632</v>
      </c>
    </row>
    <row r="21" spans="1:22" x14ac:dyDescent="0.25">
      <c r="A21" s="208">
        <v>41852</v>
      </c>
      <c r="B21">
        <f t="shared" si="0"/>
        <v>8</v>
      </c>
      <c r="C21">
        <f t="shared" si="1"/>
        <v>2014</v>
      </c>
      <c r="D21" s="6">
        <f>'Monthly Data'!I21</f>
        <v>10596375.052770652</v>
      </c>
      <c r="E21" s="6">
        <f>'Monthly Data'!BA21</f>
        <v>8.6999999999999993</v>
      </c>
      <c r="F21" s="6">
        <f>'Monthly Data'!AZ21</f>
        <v>36.799999999999997</v>
      </c>
      <c r="G21" s="7">
        <f t="shared" ca="1" si="5"/>
        <v>5.9399999999999995</v>
      </c>
      <c r="H21" s="7">
        <f t="shared" ca="1" si="5"/>
        <v>61.306000000000004</v>
      </c>
      <c r="I21">
        <f>'Monthly Data'!J21</f>
        <v>4594.3998310433453</v>
      </c>
      <c r="J21">
        <f>'Monthly Data'!DM21</f>
        <v>0</v>
      </c>
      <c r="L21" s="6"/>
      <c r="M21" s="6">
        <f t="shared" ca="1" si="2"/>
        <v>-14982.14742647315</v>
      </c>
      <c r="N21" s="6">
        <f t="shared" ca="1" si="3"/>
        <v>478230.95041993592</v>
      </c>
      <c r="O21" s="6"/>
      <c r="P21" s="6"/>
      <c r="Q21" s="6">
        <f t="shared" ca="1" si="4"/>
        <v>11059623.855764115</v>
      </c>
    </row>
    <row r="22" spans="1:22" x14ac:dyDescent="0.25">
      <c r="A22" s="208">
        <v>41883</v>
      </c>
      <c r="B22">
        <f t="shared" si="0"/>
        <v>9</v>
      </c>
      <c r="C22">
        <f t="shared" si="1"/>
        <v>2014</v>
      </c>
      <c r="D22" s="6">
        <f>'Monthly Data'!I22</f>
        <v>10083567.483158655</v>
      </c>
      <c r="E22" s="6">
        <f>'Monthly Data'!BA22</f>
        <v>92.1</v>
      </c>
      <c r="F22" s="6">
        <f>'Monthly Data'!AZ22</f>
        <v>1.9</v>
      </c>
      <c r="G22" s="7">
        <f t="shared" ca="1" si="5"/>
        <v>65.792000000000002</v>
      </c>
      <c r="H22" s="7">
        <f t="shared" ca="1" si="5"/>
        <v>13.288</v>
      </c>
      <c r="I22">
        <f>'Monthly Data'!J22</f>
        <v>4596.7840825203348</v>
      </c>
      <c r="J22">
        <f>'Monthly Data'!DM22</f>
        <v>0</v>
      </c>
      <c r="L22" s="6"/>
      <c r="M22" s="6">
        <f t="shared" ca="1" si="2"/>
        <v>-142808.09220857083</v>
      </c>
      <c r="N22" s="6">
        <f t="shared" ca="1" si="3"/>
        <v>222235.12867796575</v>
      </c>
      <c r="O22" s="6"/>
      <c r="P22" s="6"/>
      <c r="Q22" s="6">
        <f t="shared" ca="1" si="4"/>
        <v>10162994.51962805</v>
      </c>
    </row>
    <row r="23" spans="1:22" x14ac:dyDescent="0.25">
      <c r="A23" s="208">
        <v>41913</v>
      </c>
      <c r="B23">
        <f t="shared" si="0"/>
        <v>10</v>
      </c>
      <c r="C23">
        <f t="shared" si="1"/>
        <v>2014</v>
      </c>
      <c r="D23" s="6">
        <f>'Monthly Data'!I23</f>
        <v>10955848.910158675</v>
      </c>
      <c r="E23" s="6">
        <f>'Monthly Data'!BA23</f>
        <v>258.60000000000002</v>
      </c>
      <c r="F23" s="6">
        <f>'Monthly Data'!AZ23</f>
        <v>0</v>
      </c>
      <c r="G23" s="7">
        <f t="shared" ca="1" si="5"/>
        <v>253.88899999999998</v>
      </c>
      <c r="H23" s="7">
        <f t="shared" ca="1" si="5"/>
        <v>0.25</v>
      </c>
      <c r="I23">
        <f>'Monthly Data'!J23</f>
        <v>4599.1683339973242</v>
      </c>
      <c r="J23">
        <f>'Monthly Data'!DM23</f>
        <v>0</v>
      </c>
      <c r="L23" s="6"/>
      <c r="M23" s="6">
        <f t="shared" ca="1" si="2"/>
        <v>-25572.788596418704</v>
      </c>
      <c r="N23" s="6">
        <f t="shared" ca="1" si="3"/>
        <v>4878.7128705208497</v>
      </c>
      <c r="O23" s="6"/>
      <c r="P23" s="6"/>
      <c r="Q23" s="6">
        <f t="shared" ca="1" si="4"/>
        <v>10935154.834432777</v>
      </c>
    </row>
    <row r="24" spans="1:22" x14ac:dyDescent="0.25">
      <c r="A24" s="208">
        <v>41944</v>
      </c>
      <c r="B24">
        <f t="shared" si="0"/>
        <v>11</v>
      </c>
      <c r="C24">
        <f t="shared" si="1"/>
        <v>2014</v>
      </c>
      <c r="D24" s="6">
        <f>'Monthly Data'!I24</f>
        <v>12555970.239158671</v>
      </c>
      <c r="E24" s="6">
        <f>'Monthly Data'!BA24</f>
        <v>613.11</v>
      </c>
      <c r="F24" s="6">
        <f>'Monthly Data'!AZ24</f>
        <v>0</v>
      </c>
      <c r="G24" s="7">
        <f t="shared" ca="1" si="5"/>
        <v>481.9380000000001</v>
      </c>
      <c r="H24" s="7">
        <f t="shared" ca="1" si="5"/>
        <v>0</v>
      </c>
      <c r="I24">
        <f>'Monthly Data'!J24</f>
        <v>4601.5525854743137</v>
      </c>
      <c r="J24">
        <f>'Monthly Data'!DM24</f>
        <v>0</v>
      </c>
      <c r="L24" s="6"/>
      <c r="M24" s="6">
        <f t="shared" ca="1" si="2"/>
        <v>-712042.84138599085</v>
      </c>
      <c r="N24" s="6">
        <f t="shared" ca="1" si="3"/>
        <v>0</v>
      </c>
      <c r="O24" s="6"/>
      <c r="P24" s="6"/>
      <c r="Q24" s="6">
        <f t="shared" ca="1" si="4"/>
        <v>11843927.397772681</v>
      </c>
    </row>
    <row r="25" spans="1:22" x14ac:dyDescent="0.25">
      <c r="A25" s="208">
        <v>41974</v>
      </c>
      <c r="B25">
        <f t="shared" si="0"/>
        <v>12</v>
      </c>
      <c r="C25">
        <f t="shared" si="1"/>
        <v>2014</v>
      </c>
      <c r="D25" s="6">
        <f>'Monthly Data'!I25</f>
        <v>13645088.359158646</v>
      </c>
      <c r="E25" s="6">
        <f>'Monthly Data'!BA25</f>
        <v>672.98</v>
      </c>
      <c r="F25" s="6">
        <f>'Monthly Data'!AZ25</f>
        <v>0</v>
      </c>
      <c r="G25" s="7">
        <f t="shared" ca="1" si="5"/>
        <v>721.0150000000001</v>
      </c>
      <c r="H25" s="7">
        <f t="shared" ca="1" si="5"/>
        <v>0</v>
      </c>
      <c r="I25">
        <f>'Monthly Data'!J25</f>
        <v>4603.9368369513031</v>
      </c>
      <c r="J25">
        <f>'Monthly Data'!DM25</f>
        <v>0</v>
      </c>
      <c r="L25" s="6"/>
      <c r="M25" s="6">
        <f t="shared" ca="1" si="2"/>
        <v>260749.07667776776</v>
      </c>
      <c r="N25" s="6">
        <f t="shared" ca="1" si="3"/>
        <v>0</v>
      </c>
      <c r="O25" s="6"/>
      <c r="P25" s="6"/>
      <c r="Q25" s="6">
        <f t="shared" ca="1" si="4"/>
        <v>13905837.435836414</v>
      </c>
    </row>
    <row r="26" spans="1:22" x14ac:dyDescent="0.25">
      <c r="A26" s="208">
        <v>42005</v>
      </c>
      <c r="B26">
        <f t="shared" si="0"/>
        <v>1</v>
      </c>
      <c r="C26">
        <f t="shared" si="1"/>
        <v>2015</v>
      </c>
      <c r="D26" s="6">
        <f>'Monthly Data'!I26</f>
        <v>15046380.398526348</v>
      </c>
      <c r="E26" s="6">
        <f>'Monthly Data'!BA26</f>
        <v>877.48</v>
      </c>
      <c r="F26" s="6">
        <f>'Monthly Data'!AZ26</f>
        <v>0</v>
      </c>
      <c r="G26" s="7">
        <f t="shared" ca="1" si="5"/>
        <v>837.61799999999982</v>
      </c>
      <c r="H26" s="7">
        <f t="shared" ca="1" si="5"/>
        <v>0</v>
      </c>
      <c r="I26">
        <f>'Monthly Data'!J26</f>
        <v>4604.0063733475017</v>
      </c>
      <c r="J26">
        <f>'Monthly Data'!DM26</f>
        <v>0</v>
      </c>
      <c r="L26" s="6"/>
      <c r="M26" s="6">
        <f t="shared" ca="1" si="2"/>
        <v>-216383.46402683901</v>
      </c>
      <c r="N26" s="6">
        <f t="shared" ca="1" si="3"/>
        <v>0</v>
      </c>
      <c r="O26" s="6"/>
      <c r="P26" s="6"/>
      <c r="Q26" s="6">
        <f t="shared" ca="1" si="4"/>
        <v>14829996.93449951</v>
      </c>
    </row>
    <row r="27" spans="1:22" x14ac:dyDescent="0.25">
      <c r="A27" s="208">
        <v>42036</v>
      </c>
      <c r="B27">
        <f t="shared" si="0"/>
        <v>2</v>
      </c>
      <c r="C27">
        <f t="shared" si="1"/>
        <v>2015</v>
      </c>
      <c r="D27" s="6">
        <f>'Monthly Data'!I27</f>
        <v>13717002.876526358</v>
      </c>
      <c r="E27" s="6">
        <f>'Monthly Data'!BA27</f>
        <v>941.3</v>
      </c>
      <c r="F27" s="6">
        <f>'Monthly Data'!AZ27</f>
        <v>0</v>
      </c>
      <c r="G27" s="7">
        <f t="shared" ca="1" si="5"/>
        <v>788.83799999999997</v>
      </c>
      <c r="H27" s="7">
        <f t="shared" ca="1" si="5"/>
        <v>0</v>
      </c>
      <c r="I27">
        <f>'Monthly Data'!J27</f>
        <v>4604.0759097437003</v>
      </c>
      <c r="J27">
        <f>'Monthly Data'!DM27</f>
        <v>0</v>
      </c>
      <c r="L27" s="6"/>
      <c r="M27" s="6">
        <f t="shared" ca="1" si="2"/>
        <v>-827611.65251266281</v>
      </c>
      <c r="N27" s="6">
        <f t="shared" ca="1" si="3"/>
        <v>0</v>
      </c>
      <c r="O27" s="6"/>
      <c r="P27" s="6"/>
      <c r="Q27" s="6">
        <f t="shared" ca="1" si="4"/>
        <v>12889391.224013695</v>
      </c>
    </row>
    <row r="28" spans="1:22" x14ac:dyDescent="0.25">
      <c r="A28" s="208">
        <v>42064</v>
      </c>
      <c r="B28">
        <f t="shared" si="0"/>
        <v>3</v>
      </c>
      <c r="C28">
        <f t="shared" si="1"/>
        <v>2015</v>
      </c>
      <c r="D28" s="6">
        <f>'Monthly Data'!I28</f>
        <v>13265796.418526402</v>
      </c>
      <c r="E28" s="6">
        <f>'Monthly Data'!BA28</f>
        <v>586.4</v>
      </c>
      <c r="F28" s="6">
        <f>'Monthly Data'!AZ28</f>
        <v>0</v>
      </c>
      <c r="G28" s="7">
        <f t="shared" ca="1" si="5"/>
        <v>598.91799999999989</v>
      </c>
      <c r="H28" s="7">
        <f t="shared" ca="1" si="5"/>
        <v>0</v>
      </c>
      <c r="I28">
        <f>'Monthly Data'!J28</f>
        <v>4604.1454461398989</v>
      </c>
      <c r="J28">
        <f>'Monthly Data'!DM28</f>
        <v>0</v>
      </c>
      <c r="L28" s="6"/>
      <c r="M28" s="6">
        <f t="shared" ca="1" si="2"/>
        <v>67951.638219054206</v>
      </c>
      <c r="N28" s="6">
        <f t="shared" ca="1" si="3"/>
        <v>0</v>
      </c>
      <c r="O28" s="6"/>
      <c r="P28" s="6"/>
      <c r="Q28" s="6">
        <f t="shared" ca="1" si="4"/>
        <v>13333748.056745457</v>
      </c>
    </row>
    <row r="29" spans="1:22" x14ac:dyDescent="0.25">
      <c r="A29" s="208">
        <v>42095</v>
      </c>
      <c r="B29">
        <f t="shared" si="0"/>
        <v>4</v>
      </c>
      <c r="C29">
        <f t="shared" si="1"/>
        <v>2015</v>
      </c>
      <c r="D29" s="6">
        <f>'Monthly Data'!I29</f>
        <v>11148469.469526365</v>
      </c>
      <c r="E29" s="6">
        <f>'Monthly Data'!BA29</f>
        <v>335.55</v>
      </c>
      <c r="F29" s="6">
        <f>'Monthly Data'!AZ29</f>
        <v>0</v>
      </c>
      <c r="G29" s="7">
        <f t="shared" ca="1" si="5"/>
        <v>375.56100000000004</v>
      </c>
      <c r="H29" s="7">
        <f t="shared" ca="1" si="5"/>
        <v>0</v>
      </c>
      <c r="I29">
        <f>'Monthly Data'!J29</f>
        <v>4604.2149825360975</v>
      </c>
      <c r="J29">
        <f>'Monthly Data'!DM29</f>
        <v>0</v>
      </c>
      <c r="L29" s="6"/>
      <c r="M29" s="6">
        <f t="shared" ca="1" si="2"/>
        <v>217192.28285529622</v>
      </c>
      <c r="N29" s="6">
        <f t="shared" ca="1" si="3"/>
        <v>0</v>
      </c>
      <c r="O29" s="6"/>
      <c r="P29" s="6"/>
      <c r="Q29" s="6">
        <f t="shared" ca="1" si="4"/>
        <v>11365661.752381662</v>
      </c>
    </row>
    <row r="30" spans="1:22" x14ac:dyDescent="0.25">
      <c r="A30" s="208">
        <v>42125</v>
      </c>
      <c r="B30">
        <f t="shared" si="0"/>
        <v>5</v>
      </c>
      <c r="C30">
        <f t="shared" si="1"/>
        <v>2015</v>
      </c>
      <c r="D30" s="6">
        <f>'Monthly Data'!I30</f>
        <v>10799890.806526352</v>
      </c>
      <c r="E30" s="6">
        <f>'Monthly Data'!BA30</f>
        <v>161.80000000000001</v>
      </c>
      <c r="F30" s="6">
        <f>'Monthly Data'!AZ30</f>
        <v>2.7</v>
      </c>
      <c r="G30" s="7">
        <f t="shared" ca="1" si="5"/>
        <v>165.202</v>
      </c>
      <c r="H30" s="7">
        <f t="shared" ca="1" si="5"/>
        <v>2.7889999999999997</v>
      </c>
      <c r="I30">
        <f>'Monthly Data'!J30</f>
        <v>4604.2845189322961</v>
      </c>
      <c r="J30">
        <f>'Monthly Data'!DM30</f>
        <v>0</v>
      </c>
      <c r="L30" s="6"/>
      <c r="M30" s="6">
        <f t="shared" ca="1" si="2"/>
        <v>18467.125197413574</v>
      </c>
      <c r="N30" s="6">
        <f t="shared" ca="1" si="3"/>
        <v>1736.8217819054132</v>
      </c>
      <c r="O30" s="6"/>
      <c r="P30" s="6"/>
      <c r="Q30" s="6">
        <f t="shared" ca="1" si="4"/>
        <v>10820094.753505671</v>
      </c>
    </row>
    <row r="31" spans="1:22" x14ac:dyDescent="0.25">
      <c r="A31" s="208">
        <v>42156</v>
      </c>
      <c r="B31">
        <f t="shared" si="0"/>
        <v>6</v>
      </c>
      <c r="C31">
        <f t="shared" si="1"/>
        <v>2015</v>
      </c>
      <c r="D31" s="6">
        <f>'Monthly Data'!I31</f>
        <v>10336838.356526336</v>
      </c>
      <c r="E31" s="6">
        <f>'Monthly Data'!BA31</f>
        <v>32.5</v>
      </c>
      <c r="F31" s="6">
        <f>'Monthly Data'!AZ31</f>
        <v>11.7</v>
      </c>
      <c r="G31" s="7">
        <f t="shared" ref="G31:H46" ca="1" si="6">G19</f>
        <v>32.520000000000003</v>
      </c>
      <c r="H31" s="7">
        <f t="shared" ca="1" si="6"/>
        <v>24.911999999999999</v>
      </c>
      <c r="I31">
        <f>'Monthly Data'!J31</f>
        <v>4604.3540553284947</v>
      </c>
      <c r="J31">
        <f>'Monthly Data'!DM31</f>
        <v>0</v>
      </c>
      <c r="L31" s="6"/>
      <c r="M31" s="6">
        <f t="shared" ca="1" si="2"/>
        <v>108.56628569909778</v>
      </c>
      <c r="N31" s="6">
        <f t="shared" ca="1" si="3"/>
        <v>257830.21778128587</v>
      </c>
      <c r="O31" s="6"/>
      <c r="P31" s="6"/>
      <c r="Q31" s="6">
        <f t="shared" ca="1" si="4"/>
        <v>10594777.140593322</v>
      </c>
    </row>
    <row r="32" spans="1:22" x14ac:dyDescent="0.25">
      <c r="A32" s="208">
        <v>42186</v>
      </c>
      <c r="B32">
        <f t="shared" si="0"/>
        <v>7</v>
      </c>
      <c r="C32">
        <f t="shared" si="1"/>
        <v>2015</v>
      </c>
      <c r="D32" s="6">
        <f>'Monthly Data'!I32</f>
        <v>11024526.425526379</v>
      </c>
      <c r="E32" s="6">
        <f>'Monthly Data'!BA32</f>
        <v>2.2000000000000002</v>
      </c>
      <c r="F32" s="6">
        <f>'Monthly Data'!AZ32</f>
        <v>78.099999999999994</v>
      </c>
      <c r="G32" s="7">
        <f t="shared" ca="1" si="6"/>
        <v>2.27</v>
      </c>
      <c r="H32" s="7">
        <f t="shared" ca="1" si="6"/>
        <v>79.77000000000001</v>
      </c>
      <c r="I32">
        <f>'Monthly Data'!J32</f>
        <v>4604.4235917246933</v>
      </c>
      <c r="J32">
        <f>'Monthly Data'!DM32</f>
        <v>0</v>
      </c>
      <c r="L32" s="6"/>
      <c r="M32" s="6">
        <f t="shared" ca="1" si="2"/>
        <v>379.98199994678191</v>
      </c>
      <c r="N32" s="6">
        <f t="shared" ca="1" si="3"/>
        <v>32589.801975079587</v>
      </c>
      <c r="O32" s="6"/>
      <c r="P32" s="6"/>
      <c r="Q32" s="6">
        <f t="shared" ca="1" si="4"/>
        <v>11057496.209501404</v>
      </c>
    </row>
    <row r="33" spans="1:17" x14ac:dyDescent="0.25">
      <c r="A33" s="208">
        <v>42217</v>
      </c>
      <c r="B33">
        <f t="shared" si="0"/>
        <v>8</v>
      </c>
      <c r="C33">
        <f t="shared" si="1"/>
        <v>2015</v>
      </c>
      <c r="D33" s="6">
        <f>'Monthly Data'!I33</f>
        <v>11075757.129526347</v>
      </c>
      <c r="E33" s="6">
        <f>'Monthly Data'!BA33</f>
        <v>5.2</v>
      </c>
      <c r="F33" s="6">
        <f>'Monthly Data'!AZ33</f>
        <v>69.2</v>
      </c>
      <c r="G33" s="7">
        <f t="shared" ca="1" si="6"/>
        <v>5.9399999999999995</v>
      </c>
      <c r="H33" s="7">
        <f t="shared" ca="1" si="6"/>
        <v>61.306000000000004</v>
      </c>
      <c r="I33">
        <f>'Monthly Data'!J33</f>
        <v>4604.4931281208919</v>
      </c>
      <c r="J33">
        <f>'Monthly Data'!DM33</f>
        <v>0</v>
      </c>
      <c r="L33" s="6"/>
      <c r="M33" s="6">
        <f t="shared" ca="1" si="2"/>
        <v>4016.9525708659858</v>
      </c>
      <c r="N33" s="6">
        <f t="shared" ca="1" si="3"/>
        <v>-154050.23759956632</v>
      </c>
      <c r="O33" s="6"/>
      <c r="P33" s="6"/>
      <c r="Q33" s="6">
        <f t="shared" ca="1" si="4"/>
        <v>10925723.844497647</v>
      </c>
    </row>
    <row r="34" spans="1:17" x14ac:dyDescent="0.25">
      <c r="A34" s="208">
        <v>42248</v>
      </c>
      <c r="B34">
        <f t="shared" si="0"/>
        <v>9</v>
      </c>
      <c r="C34">
        <f t="shared" si="1"/>
        <v>2015</v>
      </c>
      <c r="D34" s="6">
        <f>'Monthly Data'!I34</f>
        <v>10438151.518526342</v>
      </c>
      <c r="E34" s="6">
        <f>'Monthly Data'!BA34</f>
        <v>35</v>
      </c>
      <c r="F34" s="6">
        <f>'Monthly Data'!AZ34</f>
        <v>34</v>
      </c>
      <c r="G34" s="7">
        <f t="shared" ca="1" si="6"/>
        <v>65.792000000000002</v>
      </c>
      <c r="H34" s="7">
        <f t="shared" ca="1" si="6"/>
        <v>13.288</v>
      </c>
      <c r="I34">
        <f>'Monthly Data'!J34</f>
        <v>4604.5626645170905</v>
      </c>
      <c r="J34">
        <f>'Monthly Data'!DM34</f>
        <v>0</v>
      </c>
      <c r="L34" s="6"/>
      <c r="M34" s="6">
        <f t="shared" ca="1" si="2"/>
        <v>167148.65346230482</v>
      </c>
      <c r="N34" s="6">
        <f t="shared" ca="1" si="3"/>
        <v>-404191.60389691137</v>
      </c>
      <c r="O34" s="6"/>
      <c r="P34" s="6"/>
      <c r="Q34" s="6">
        <f t="shared" ca="1" si="4"/>
        <v>10201108.568091735</v>
      </c>
    </row>
    <row r="35" spans="1:17" x14ac:dyDescent="0.25">
      <c r="A35" s="208">
        <v>42278</v>
      </c>
      <c r="B35">
        <f t="shared" si="0"/>
        <v>10</v>
      </c>
      <c r="C35">
        <f t="shared" si="1"/>
        <v>2015</v>
      </c>
      <c r="D35" s="6">
        <f>'Monthly Data'!I35</f>
        <v>10886683.006526368</v>
      </c>
      <c r="E35" s="6">
        <f>'Monthly Data'!BA35</f>
        <v>256.13</v>
      </c>
      <c r="F35" s="6">
        <f>'Monthly Data'!AZ35</f>
        <v>0</v>
      </c>
      <c r="G35" s="7">
        <f t="shared" ca="1" si="6"/>
        <v>253.88899999999998</v>
      </c>
      <c r="H35" s="7">
        <f t="shared" ca="1" si="6"/>
        <v>0.25</v>
      </c>
      <c r="I35">
        <f>'Monthly Data'!J35</f>
        <v>4604.6322009132891</v>
      </c>
      <c r="J35">
        <f>'Monthly Data'!DM35</f>
        <v>0</v>
      </c>
      <c r="L35" s="6"/>
      <c r="M35" s="6">
        <f t="shared" ca="1" si="2"/>
        <v>-12164.852312582079</v>
      </c>
      <c r="N35" s="6">
        <f t="shared" ca="1" si="3"/>
        <v>4878.7128705208497</v>
      </c>
      <c r="O35" s="6"/>
      <c r="P35" s="6"/>
      <c r="Q35" s="6">
        <f t="shared" ca="1" si="4"/>
        <v>10879396.867084308</v>
      </c>
    </row>
    <row r="36" spans="1:17" x14ac:dyDescent="0.25">
      <c r="A36" s="208">
        <v>42309</v>
      </c>
      <c r="B36">
        <f t="shared" si="0"/>
        <v>11</v>
      </c>
      <c r="C36">
        <f t="shared" si="1"/>
        <v>2015</v>
      </c>
      <c r="D36" s="6">
        <f>'Monthly Data'!I36</f>
        <v>11497281.430526339</v>
      </c>
      <c r="E36" s="6">
        <f>'Monthly Data'!BA36</f>
        <v>370.78</v>
      </c>
      <c r="F36" s="6">
        <f>'Monthly Data'!AZ36</f>
        <v>0</v>
      </c>
      <c r="G36" s="7">
        <f t="shared" ca="1" si="6"/>
        <v>481.9380000000001</v>
      </c>
      <c r="H36" s="7">
        <f t="shared" ca="1" si="6"/>
        <v>0</v>
      </c>
      <c r="I36">
        <f>'Monthly Data'!J36</f>
        <v>4604.7017373094877</v>
      </c>
      <c r="J36">
        <f>'Monthly Data'!DM36</f>
        <v>0</v>
      </c>
      <c r="L36" s="6"/>
      <c r="M36" s="6">
        <f t="shared" ca="1" si="2"/>
        <v>603400.55928692187</v>
      </c>
      <c r="N36" s="6">
        <f t="shared" ca="1" si="3"/>
        <v>0</v>
      </c>
      <c r="O36" s="6"/>
      <c r="P36" s="6"/>
      <c r="Q36" s="6">
        <f t="shared" ca="1" si="4"/>
        <v>12100681.989813261</v>
      </c>
    </row>
    <row r="37" spans="1:17" x14ac:dyDescent="0.25">
      <c r="A37" s="208">
        <v>42339</v>
      </c>
      <c r="B37">
        <f t="shared" si="0"/>
        <v>12</v>
      </c>
      <c r="C37">
        <f t="shared" si="1"/>
        <v>2015</v>
      </c>
      <c r="D37" s="6">
        <f>'Monthly Data'!I37</f>
        <v>12724783.321526384</v>
      </c>
      <c r="E37" s="6">
        <f>'Monthly Data'!BA37</f>
        <v>537.99</v>
      </c>
      <c r="F37" s="6">
        <f>'Monthly Data'!AZ37</f>
        <v>0</v>
      </c>
      <c r="G37" s="7">
        <f t="shared" ca="1" si="6"/>
        <v>721.0150000000001</v>
      </c>
      <c r="H37" s="7">
        <f t="shared" ca="1" si="6"/>
        <v>0</v>
      </c>
      <c r="I37">
        <f>'Monthly Data'!J37</f>
        <v>4604.7712737056863</v>
      </c>
      <c r="J37">
        <f>'Monthly Data'!DM37</f>
        <v>0</v>
      </c>
      <c r="L37" s="6"/>
      <c r="M37" s="6">
        <f t="shared" ca="1" si="2"/>
        <v>993517.22200371372</v>
      </c>
      <c r="N37" s="6">
        <f t="shared" ca="1" si="3"/>
        <v>0</v>
      </c>
      <c r="O37" s="6"/>
      <c r="P37" s="6"/>
      <c r="Q37" s="6">
        <f t="shared" ca="1" si="4"/>
        <v>13718300.543530097</v>
      </c>
    </row>
    <row r="38" spans="1:17" x14ac:dyDescent="0.25">
      <c r="A38" s="208">
        <v>42370</v>
      </c>
      <c r="B38">
        <f t="shared" si="0"/>
        <v>1</v>
      </c>
      <c r="C38">
        <f t="shared" si="1"/>
        <v>2016</v>
      </c>
      <c r="D38" s="6">
        <f>'Monthly Data'!I38</f>
        <v>14463575.22574288</v>
      </c>
      <c r="E38" s="6">
        <f>'Monthly Data'!BA38</f>
        <v>761.7</v>
      </c>
      <c r="F38" s="6">
        <f>'Monthly Data'!AZ38</f>
        <v>0</v>
      </c>
      <c r="G38" s="7">
        <f t="shared" ca="1" si="6"/>
        <v>837.61799999999982</v>
      </c>
      <c r="H38" s="7">
        <f t="shared" ca="1" si="6"/>
        <v>0</v>
      </c>
      <c r="I38">
        <f>'Monthly Data'!J38</f>
        <v>4607.3407181501389</v>
      </c>
      <c r="J38">
        <f>'Monthly Data'!DM38</f>
        <v>0</v>
      </c>
      <c r="L38" s="6"/>
      <c r="M38" s="6">
        <f t="shared" ca="1" si="2"/>
        <v>412106.7638851396</v>
      </c>
      <c r="N38" s="6">
        <f t="shared" ca="1" si="3"/>
        <v>0</v>
      </c>
      <c r="O38" s="6"/>
      <c r="P38" s="6"/>
      <c r="Q38" s="6">
        <f t="shared" ca="1" si="4"/>
        <v>14875681.989628021</v>
      </c>
    </row>
    <row r="39" spans="1:17" x14ac:dyDescent="0.25">
      <c r="A39" s="208">
        <v>42401</v>
      </c>
      <c r="B39">
        <f t="shared" si="0"/>
        <v>2</v>
      </c>
      <c r="C39">
        <f t="shared" si="1"/>
        <v>2016</v>
      </c>
      <c r="D39" s="6">
        <f>'Monthly Data'!I39</f>
        <v>13447183.655742858</v>
      </c>
      <c r="E39" s="6">
        <f>'Monthly Data'!BA39</f>
        <v>726.98</v>
      </c>
      <c r="F39" s="6">
        <f>'Monthly Data'!AZ39</f>
        <v>0</v>
      </c>
      <c r="G39" s="7">
        <f t="shared" ca="1" si="6"/>
        <v>788.83799999999997</v>
      </c>
      <c r="H39" s="7">
        <f t="shared" ca="1" si="6"/>
        <v>0</v>
      </c>
      <c r="I39">
        <f>'Monthly Data'!J39</f>
        <v>4609.1703590750694</v>
      </c>
      <c r="J39">
        <f>'Monthly Data'!DM39</f>
        <v>0</v>
      </c>
      <c r="L39" s="6"/>
      <c r="M39" s="6">
        <f t="shared" ca="1" si="2"/>
        <v>335784.66503868671</v>
      </c>
      <c r="N39" s="6">
        <f t="shared" ca="1" si="3"/>
        <v>0</v>
      </c>
      <c r="O39" s="6"/>
      <c r="P39" s="6"/>
      <c r="Q39" s="6">
        <f t="shared" ca="1" si="4"/>
        <v>13782968.320781544</v>
      </c>
    </row>
    <row r="40" spans="1:17" x14ac:dyDescent="0.25">
      <c r="A40" s="208">
        <v>42430</v>
      </c>
      <c r="B40">
        <f t="shared" si="0"/>
        <v>3</v>
      </c>
      <c r="C40">
        <f t="shared" si="1"/>
        <v>2016</v>
      </c>
      <c r="D40" s="6">
        <f>'Monthly Data'!I40</f>
        <v>12794711.545742895</v>
      </c>
      <c r="E40" s="6">
        <f>'Monthly Data'!BA40</f>
        <v>534.67999999999995</v>
      </c>
      <c r="F40" s="6">
        <f>'Monthly Data'!AZ40</f>
        <v>0</v>
      </c>
      <c r="G40" s="7">
        <f t="shared" ca="1" si="6"/>
        <v>598.91799999999989</v>
      </c>
      <c r="H40" s="7">
        <f t="shared" ca="1" si="6"/>
        <v>0</v>
      </c>
      <c r="I40">
        <f>'Monthly Data'!J40</f>
        <v>4609.0851795375347</v>
      </c>
      <c r="J40">
        <f>'Monthly Data'!DM40</f>
        <v>0</v>
      </c>
      <c r="L40" s="6"/>
      <c r="M40" s="6">
        <f t="shared" ca="1" si="2"/>
        <v>348704.0530368773</v>
      </c>
      <c r="N40" s="6">
        <f t="shared" ca="1" si="3"/>
        <v>0</v>
      </c>
      <c r="O40" s="6"/>
      <c r="P40" s="6"/>
      <c r="Q40" s="6">
        <f t="shared" ca="1" si="4"/>
        <v>13143415.598779773</v>
      </c>
    </row>
    <row r="41" spans="1:17" x14ac:dyDescent="0.25">
      <c r="A41" s="208">
        <v>42461</v>
      </c>
      <c r="B41">
        <f t="shared" si="0"/>
        <v>4</v>
      </c>
      <c r="C41">
        <f t="shared" si="1"/>
        <v>2016</v>
      </c>
      <c r="D41" s="6">
        <f>'Monthly Data'!I41</f>
        <v>11392813.425742846</v>
      </c>
      <c r="E41" s="6">
        <f>'Monthly Data'!BA41</f>
        <v>395.13</v>
      </c>
      <c r="F41" s="6">
        <f>'Monthly Data'!AZ41</f>
        <v>0</v>
      </c>
      <c r="G41" s="7">
        <f t="shared" ca="1" si="6"/>
        <v>375.56100000000004</v>
      </c>
      <c r="H41" s="7">
        <f t="shared" ca="1" si="6"/>
        <v>0</v>
      </c>
      <c r="I41">
        <f>'Monthly Data'!J41</f>
        <v>4607.5425897687674</v>
      </c>
      <c r="J41">
        <f>'Monthly Data'!DM41</f>
        <v>0</v>
      </c>
      <c r="L41" s="6"/>
      <c r="M41" s="6">
        <f t="shared" ca="1" si="2"/>
        <v>-106226.68224226539</v>
      </c>
      <c r="N41" s="6">
        <f t="shared" ca="1" si="3"/>
        <v>0</v>
      </c>
      <c r="O41" s="6"/>
      <c r="P41" s="6"/>
      <c r="Q41" s="6">
        <f t="shared" ca="1" si="4"/>
        <v>11286586.743500581</v>
      </c>
    </row>
    <row r="42" spans="1:17" x14ac:dyDescent="0.25">
      <c r="A42" s="208">
        <v>42491</v>
      </c>
      <c r="B42">
        <f t="shared" si="0"/>
        <v>5</v>
      </c>
      <c r="C42">
        <f t="shared" si="1"/>
        <v>2016</v>
      </c>
      <c r="D42" s="6">
        <f>'Monthly Data'!I42</f>
        <v>10714098.015742861</v>
      </c>
      <c r="E42" s="6">
        <f>'Monthly Data'!BA42</f>
        <v>130.80000000000001</v>
      </c>
      <c r="F42" s="6">
        <f>'Monthly Data'!AZ42</f>
        <v>0.7</v>
      </c>
      <c r="G42" s="7">
        <f t="shared" ca="1" si="6"/>
        <v>165.202</v>
      </c>
      <c r="H42" s="7">
        <f t="shared" ca="1" si="6"/>
        <v>2.7889999999999997</v>
      </c>
      <c r="I42">
        <f>'Monthly Data'!J42</f>
        <v>4604.7712948843837</v>
      </c>
      <c r="J42">
        <f>'Monthly Data'!DM42</f>
        <v>0</v>
      </c>
      <c r="L42" s="6"/>
      <c r="M42" s="6">
        <f t="shared" ca="1" si="2"/>
        <v>186744.86803098882</v>
      </c>
      <c r="N42" s="6">
        <f t="shared" ca="1" si="3"/>
        <v>40766.524746072209</v>
      </c>
      <c r="O42" s="6"/>
      <c r="P42" s="6"/>
      <c r="Q42" s="6">
        <f t="shared" ca="1" si="4"/>
        <v>10941609.408519922</v>
      </c>
    </row>
    <row r="43" spans="1:17" x14ac:dyDescent="0.25">
      <c r="A43" s="208">
        <v>42522</v>
      </c>
      <c r="B43">
        <f t="shared" si="0"/>
        <v>6</v>
      </c>
      <c r="C43">
        <f t="shared" si="1"/>
        <v>2016</v>
      </c>
      <c r="D43" s="6">
        <f>'Monthly Data'!I43</f>
        <v>10430200.305742871</v>
      </c>
      <c r="E43" s="6">
        <f>'Monthly Data'!BA43</f>
        <v>32.6</v>
      </c>
      <c r="F43" s="6">
        <f>'Monthly Data'!AZ43</f>
        <v>24.32</v>
      </c>
      <c r="G43" s="7">
        <f t="shared" ca="1" si="6"/>
        <v>32.520000000000003</v>
      </c>
      <c r="H43" s="7">
        <f t="shared" ca="1" si="6"/>
        <v>24.911999999999999</v>
      </c>
      <c r="I43">
        <f>'Monthly Data'!J43</f>
        <v>4600.8856474421918</v>
      </c>
      <c r="J43">
        <f>'Monthly Data'!DM43</f>
        <v>0</v>
      </c>
      <c r="L43" s="6"/>
      <c r="M43" s="6">
        <f t="shared" ca="1" si="2"/>
        <v>-434.26514279631397</v>
      </c>
      <c r="N43" s="6">
        <f t="shared" ca="1" si="3"/>
        <v>11552.792077393347</v>
      </c>
      <c r="O43" s="6"/>
      <c r="P43" s="6"/>
      <c r="Q43" s="6">
        <f t="shared" ca="1" si="4"/>
        <v>10441318.832677469</v>
      </c>
    </row>
    <row r="44" spans="1:17" x14ac:dyDescent="0.25">
      <c r="A44" s="208">
        <v>42552</v>
      </c>
      <c r="B44">
        <f t="shared" si="0"/>
        <v>7</v>
      </c>
      <c r="C44">
        <f t="shared" si="1"/>
        <v>2016</v>
      </c>
      <c r="D44" s="6">
        <f>'Monthly Data'!I44</f>
        <v>11328724.89574286</v>
      </c>
      <c r="E44" s="6">
        <f>'Monthly Data'!BA44</f>
        <v>0.3</v>
      </c>
      <c r="F44" s="6">
        <f>'Monthly Data'!AZ44</f>
        <v>85.3</v>
      </c>
      <c r="G44" s="7">
        <f t="shared" ca="1" si="6"/>
        <v>2.27</v>
      </c>
      <c r="H44" s="7">
        <f t="shared" ca="1" si="6"/>
        <v>79.77000000000001</v>
      </c>
      <c r="I44">
        <f>'Monthly Data'!J44</f>
        <v>4618.9428237210959</v>
      </c>
      <c r="J44">
        <f>'Monthly Data'!DM44</f>
        <v>0</v>
      </c>
      <c r="L44" s="6"/>
      <c r="M44" s="6">
        <f t="shared" ca="1" si="2"/>
        <v>10693.779141359459</v>
      </c>
      <c r="N44" s="6">
        <f t="shared" ca="1" si="3"/>
        <v>-107917.12869592094</v>
      </c>
      <c r="O44" s="6"/>
      <c r="P44" s="6"/>
      <c r="Q44" s="6">
        <f t="shared" ca="1" si="4"/>
        <v>11231501.546188299</v>
      </c>
    </row>
    <row r="45" spans="1:17" x14ac:dyDescent="0.25">
      <c r="A45" s="208">
        <v>42583</v>
      </c>
      <c r="B45">
        <f t="shared" si="0"/>
        <v>8</v>
      </c>
      <c r="C45">
        <f t="shared" si="1"/>
        <v>2016</v>
      </c>
      <c r="D45" s="6">
        <f>'Monthly Data'!I45</f>
        <v>11571175.055742867</v>
      </c>
      <c r="E45" s="6">
        <f>'Monthly Data'!BA45</f>
        <v>1.2</v>
      </c>
      <c r="F45" s="6">
        <f>'Monthly Data'!AZ45</f>
        <v>88.55</v>
      </c>
      <c r="G45" s="7">
        <f t="shared" ca="1" si="6"/>
        <v>5.9399999999999995</v>
      </c>
      <c r="H45" s="7">
        <f t="shared" ca="1" si="6"/>
        <v>61.306000000000004</v>
      </c>
      <c r="I45">
        <f>'Monthly Data'!J45</f>
        <v>4616.971411860548</v>
      </c>
      <c r="J45">
        <f>'Monthly Data'!DM45</f>
        <v>0</v>
      </c>
      <c r="L45" s="6"/>
      <c r="M45" s="6">
        <f t="shared" ca="1" si="2"/>
        <v>25730.209710682146</v>
      </c>
      <c r="N45" s="6">
        <f t="shared" ca="1" si="3"/>
        <v>-531662.61377787997</v>
      </c>
      <c r="O45" s="6"/>
      <c r="P45" s="6"/>
      <c r="Q45" s="6">
        <f t="shared" ca="1" si="4"/>
        <v>11065242.651675669</v>
      </c>
    </row>
    <row r="46" spans="1:17" x14ac:dyDescent="0.25">
      <c r="A46" s="208">
        <v>42614</v>
      </c>
      <c r="B46">
        <f t="shared" si="0"/>
        <v>9</v>
      </c>
      <c r="C46">
        <f t="shared" si="1"/>
        <v>2016</v>
      </c>
      <c r="D46" s="6">
        <f>'Monthly Data'!I46</f>
        <v>10321746.885742884</v>
      </c>
      <c r="E46" s="6">
        <f>'Monthly Data'!BA46</f>
        <v>32.299999999999997</v>
      </c>
      <c r="F46" s="6">
        <f>'Monthly Data'!AZ46</f>
        <v>15.9</v>
      </c>
      <c r="G46" s="7">
        <f t="shared" ca="1" si="6"/>
        <v>65.792000000000002</v>
      </c>
      <c r="H46" s="7">
        <f t="shared" ca="1" si="6"/>
        <v>13.288</v>
      </c>
      <c r="I46">
        <f>'Monthly Data'!J46</f>
        <v>4617.485705930274</v>
      </c>
      <c r="J46">
        <f>'Monthly Data'!DM46</f>
        <v>0</v>
      </c>
      <c r="L46" s="6"/>
      <c r="M46" s="6">
        <f t="shared" ca="1" si="2"/>
        <v>181805.10203168073</v>
      </c>
      <c r="N46" s="6">
        <f t="shared" ca="1" si="3"/>
        <v>-50972.792071201839</v>
      </c>
      <c r="O46" s="6"/>
      <c r="P46" s="6"/>
      <c r="Q46" s="6">
        <f t="shared" ca="1" si="4"/>
        <v>10452579.195703361</v>
      </c>
    </row>
    <row r="47" spans="1:17" x14ac:dyDescent="0.25">
      <c r="A47" s="208">
        <v>42644</v>
      </c>
      <c r="B47">
        <f t="shared" si="0"/>
        <v>10</v>
      </c>
      <c r="C47">
        <f t="shared" si="1"/>
        <v>2016</v>
      </c>
      <c r="D47" s="6">
        <f>'Monthly Data'!I47</f>
        <v>10521528.575742852</v>
      </c>
      <c r="E47" s="6">
        <f>'Monthly Data'!BA47</f>
        <v>205.54</v>
      </c>
      <c r="F47" s="6">
        <f>'Monthly Data'!AZ47</f>
        <v>0</v>
      </c>
      <c r="G47" s="7">
        <f t="shared" ref="G47:H62" ca="1" si="7">G35</f>
        <v>253.88899999999998</v>
      </c>
      <c r="H47" s="7">
        <f t="shared" ca="1" si="7"/>
        <v>0.25</v>
      </c>
      <c r="I47">
        <f>'Monthly Data'!J47</f>
        <v>4614.242852965137</v>
      </c>
      <c r="J47">
        <f>'Monthly Data'!DM47</f>
        <v>0</v>
      </c>
      <c r="L47" s="6"/>
      <c r="M47" s="6">
        <f t="shared" ca="1" si="2"/>
        <v>262453.56736324279</v>
      </c>
      <c r="N47" s="6">
        <f t="shared" ca="1" si="3"/>
        <v>4878.7128705208497</v>
      </c>
      <c r="O47" s="6"/>
      <c r="P47" s="6"/>
      <c r="Q47" s="6">
        <f t="shared" ca="1" si="4"/>
        <v>10788860.855976617</v>
      </c>
    </row>
    <row r="48" spans="1:17" x14ac:dyDescent="0.25">
      <c r="A48" s="208">
        <v>42675</v>
      </c>
      <c r="B48">
        <f t="shared" si="0"/>
        <v>11</v>
      </c>
      <c r="C48">
        <f t="shared" si="1"/>
        <v>2016</v>
      </c>
      <c r="D48" s="6">
        <f>'Monthly Data'!I48</f>
        <v>11256161.045742854</v>
      </c>
      <c r="E48" s="6">
        <f>'Monthly Data'!BA48</f>
        <v>354.31</v>
      </c>
      <c r="F48" s="6">
        <f>'Monthly Data'!AZ48</f>
        <v>0</v>
      </c>
      <c r="G48" s="7">
        <f t="shared" ca="1" si="7"/>
        <v>481.9380000000001</v>
      </c>
      <c r="H48" s="7">
        <f t="shared" ca="1" si="7"/>
        <v>0</v>
      </c>
      <c r="I48">
        <f>'Monthly Data'!J48</f>
        <v>4618.1214264825685</v>
      </c>
      <c r="J48">
        <f>'Monthly Data'!DM48</f>
        <v>0</v>
      </c>
      <c r="L48" s="6"/>
      <c r="M48" s="6">
        <f t="shared" ca="1" si="2"/>
        <v>692804.89556011476</v>
      </c>
      <c r="N48" s="6">
        <f t="shared" ca="1" si="3"/>
        <v>0</v>
      </c>
      <c r="O48" s="6"/>
      <c r="P48" s="6"/>
      <c r="Q48" s="6">
        <f t="shared" ca="1" si="4"/>
        <v>11948965.94130297</v>
      </c>
    </row>
    <row r="49" spans="1:17" x14ac:dyDescent="0.25">
      <c r="A49" s="208">
        <v>42705</v>
      </c>
      <c r="B49">
        <f t="shared" si="0"/>
        <v>12</v>
      </c>
      <c r="C49">
        <f t="shared" si="1"/>
        <v>2016</v>
      </c>
      <c r="D49" s="6">
        <f>'Monthly Data'!I49</f>
        <v>13764672.905742895</v>
      </c>
      <c r="E49" s="6">
        <f>'Monthly Data'!BA49</f>
        <v>712.98</v>
      </c>
      <c r="F49" s="6">
        <f>'Monthly Data'!AZ49</f>
        <v>0</v>
      </c>
      <c r="G49" s="7">
        <f t="shared" ca="1" si="7"/>
        <v>721.0150000000001</v>
      </c>
      <c r="H49" s="7">
        <f t="shared" ca="1" si="7"/>
        <v>0</v>
      </c>
      <c r="I49">
        <f>'Monthly Data'!J49</f>
        <v>4623.0607132412842</v>
      </c>
      <c r="J49">
        <f>'Monthly Data'!DM49</f>
        <v>0</v>
      </c>
      <c r="L49" s="6"/>
      <c r="M49" s="6">
        <f t="shared" ca="1" si="2"/>
        <v>43616.505279606157</v>
      </c>
      <c r="N49" s="6">
        <f t="shared" ca="1" si="3"/>
        <v>0</v>
      </c>
      <c r="O49" s="6"/>
      <c r="P49" s="6"/>
      <c r="Q49" s="6">
        <f t="shared" ca="1" si="4"/>
        <v>13808289.411022501</v>
      </c>
    </row>
    <row r="50" spans="1:17" x14ac:dyDescent="0.25">
      <c r="A50" s="208">
        <v>42736</v>
      </c>
      <c r="B50">
        <f t="shared" si="0"/>
        <v>1</v>
      </c>
      <c r="C50">
        <f t="shared" si="1"/>
        <v>2017</v>
      </c>
      <c r="D50" s="6">
        <f>'Monthly Data'!I50</f>
        <v>14343453.216893746</v>
      </c>
      <c r="E50" s="6">
        <f>'Monthly Data'!BA50</f>
        <v>743.9</v>
      </c>
      <c r="F50" s="6">
        <f>'Monthly Data'!AZ50</f>
        <v>0</v>
      </c>
      <c r="G50" s="7">
        <f t="shared" ca="1" si="7"/>
        <v>837.61799999999982</v>
      </c>
      <c r="H50" s="7">
        <f t="shared" ca="1" si="7"/>
        <v>0</v>
      </c>
      <c r="I50">
        <f>'Monthly Data'!J50</f>
        <v>4627.0303566206421</v>
      </c>
      <c r="J50">
        <f>'Monthly Data'!DM50</f>
        <v>0</v>
      </c>
      <c r="L50" s="6"/>
      <c r="M50" s="6">
        <f t="shared" ca="1" si="2"/>
        <v>508730.75815732189</v>
      </c>
      <c r="N50" s="6">
        <f t="shared" ca="1" si="3"/>
        <v>0</v>
      </c>
      <c r="O50" s="6"/>
      <c r="P50" s="6"/>
      <c r="Q50" s="6">
        <f t="shared" ca="1" si="4"/>
        <v>14852183.975051068</v>
      </c>
    </row>
    <row r="51" spans="1:17" x14ac:dyDescent="0.25">
      <c r="A51" s="208">
        <v>42767</v>
      </c>
      <c r="B51">
        <f t="shared" si="0"/>
        <v>2</v>
      </c>
      <c r="C51">
        <f t="shared" si="1"/>
        <v>2017</v>
      </c>
      <c r="D51" s="6">
        <f>'Monthly Data'!I51</f>
        <v>12711893.556893792</v>
      </c>
      <c r="E51" s="6">
        <f>'Monthly Data'!BA51</f>
        <v>625.79999999999995</v>
      </c>
      <c r="F51" s="6">
        <f>'Monthly Data'!AZ51</f>
        <v>0</v>
      </c>
      <c r="G51" s="7">
        <f t="shared" ca="1" si="7"/>
        <v>788.83799999999997</v>
      </c>
      <c r="H51" s="7">
        <f t="shared" ca="1" si="7"/>
        <v>0</v>
      </c>
      <c r="I51">
        <f>'Monthly Data'!J51</f>
        <v>4629.0151783103211</v>
      </c>
      <c r="J51">
        <f>'Monthly Data'!DM51</f>
        <v>0</v>
      </c>
      <c r="L51" s="6"/>
      <c r="M51" s="6">
        <f t="shared" ca="1" si="2"/>
        <v>885021.50439033681</v>
      </c>
      <c r="N51" s="6">
        <f t="shared" ca="1" si="3"/>
        <v>0</v>
      </c>
      <c r="O51" s="6"/>
      <c r="P51" s="6"/>
      <c r="Q51" s="6">
        <f t="shared" ca="1" si="4"/>
        <v>13596915.061284129</v>
      </c>
    </row>
    <row r="52" spans="1:17" x14ac:dyDescent="0.25">
      <c r="A52" s="208">
        <v>42795</v>
      </c>
      <c r="B52">
        <f t="shared" si="0"/>
        <v>3</v>
      </c>
      <c r="C52">
        <f t="shared" si="1"/>
        <v>2017</v>
      </c>
      <c r="D52" s="6">
        <f>'Monthly Data'!I52</f>
        <v>13510644.686893711</v>
      </c>
      <c r="E52" s="6">
        <f>'Monthly Data'!BA52</f>
        <v>577.70000000000005</v>
      </c>
      <c r="F52" s="6">
        <f>'Monthly Data'!AZ52</f>
        <v>0</v>
      </c>
      <c r="G52" s="7">
        <f t="shared" ca="1" si="7"/>
        <v>598.91799999999989</v>
      </c>
      <c r="H52" s="7">
        <f t="shared" ca="1" si="7"/>
        <v>0</v>
      </c>
      <c r="I52">
        <f>'Monthly Data'!J52</f>
        <v>4634.0075891551605</v>
      </c>
      <c r="J52">
        <f>'Monthly Data'!DM52</f>
        <v>0</v>
      </c>
      <c r="L52" s="6"/>
      <c r="M52" s="6">
        <f t="shared" ca="1" si="2"/>
        <v>115177.97249815399</v>
      </c>
      <c r="N52" s="6">
        <f t="shared" ca="1" si="3"/>
        <v>0</v>
      </c>
      <c r="O52" s="6"/>
      <c r="P52" s="6"/>
      <c r="Q52" s="6">
        <f t="shared" ca="1" si="4"/>
        <v>13625822.659391865</v>
      </c>
    </row>
    <row r="53" spans="1:17" x14ac:dyDescent="0.25">
      <c r="A53" s="208">
        <v>42826</v>
      </c>
      <c r="B53">
        <f t="shared" si="0"/>
        <v>4</v>
      </c>
      <c r="C53">
        <f t="shared" si="1"/>
        <v>2017</v>
      </c>
      <c r="D53" s="6">
        <f>'Monthly Data'!I53</f>
        <v>11131255.036893748</v>
      </c>
      <c r="E53" s="6">
        <f>'Monthly Data'!BA53</f>
        <v>324.3</v>
      </c>
      <c r="F53" s="6">
        <f>'Monthly Data'!AZ53</f>
        <v>0</v>
      </c>
      <c r="G53" s="7">
        <f t="shared" ca="1" si="7"/>
        <v>375.56100000000004</v>
      </c>
      <c r="H53" s="7">
        <f t="shared" ca="1" si="7"/>
        <v>0</v>
      </c>
      <c r="I53">
        <f>'Monthly Data'!J53</f>
        <v>4635.0037945775803</v>
      </c>
      <c r="J53">
        <f>'Monthly Data'!DM53</f>
        <v>0</v>
      </c>
      <c r="L53" s="6"/>
      <c r="M53" s="6">
        <f t="shared" ca="1" si="2"/>
        <v>278260.81856102915</v>
      </c>
      <c r="N53" s="6">
        <f t="shared" ca="1" si="3"/>
        <v>0</v>
      </c>
      <c r="O53" s="6"/>
      <c r="P53" s="6"/>
      <c r="Q53" s="6">
        <f t="shared" ca="1" si="4"/>
        <v>11409515.855454776</v>
      </c>
    </row>
    <row r="54" spans="1:17" x14ac:dyDescent="0.25">
      <c r="A54" s="208">
        <v>42856</v>
      </c>
      <c r="B54">
        <f t="shared" si="0"/>
        <v>5</v>
      </c>
      <c r="C54">
        <f t="shared" si="1"/>
        <v>2017</v>
      </c>
      <c r="D54" s="6">
        <f>'Monthly Data'!I54</f>
        <v>10860581.426893739</v>
      </c>
      <c r="E54" s="6">
        <f>'Monthly Data'!BA54</f>
        <v>191.59</v>
      </c>
      <c r="F54" s="6">
        <f>'Monthly Data'!AZ54</f>
        <v>0</v>
      </c>
      <c r="G54" s="7">
        <f t="shared" ca="1" si="7"/>
        <v>165.202</v>
      </c>
      <c r="H54" s="7">
        <f t="shared" ca="1" si="7"/>
        <v>2.7889999999999997</v>
      </c>
      <c r="I54">
        <f>'Monthly Data'!J54</f>
        <v>4630.0018972887901</v>
      </c>
      <c r="J54">
        <f>'Monthly Data'!DM54</f>
        <v>0</v>
      </c>
      <c r="L54" s="6"/>
      <c r="M54" s="6">
        <f t="shared" ca="1" si="2"/>
        <v>-143242.35735136725</v>
      </c>
      <c r="N54" s="6">
        <f t="shared" ca="1" si="3"/>
        <v>54426.920783530593</v>
      </c>
      <c r="O54" s="6"/>
      <c r="P54" s="6"/>
      <c r="Q54" s="6">
        <f t="shared" ca="1" si="4"/>
        <v>10771765.990325904</v>
      </c>
    </row>
    <row r="55" spans="1:17" x14ac:dyDescent="0.25">
      <c r="A55" s="208">
        <v>42887</v>
      </c>
      <c r="B55">
        <f t="shared" si="0"/>
        <v>6</v>
      </c>
      <c r="C55">
        <f t="shared" si="1"/>
        <v>2017</v>
      </c>
      <c r="D55" s="6">
        <f>'Monthly Data'!I55</f>
        <v>10519928.806893751</v>
      </c>
      <c r="E55" s="6">
        <f>'Monthly Data'!BA55</f>
        <v>14.1</v>
      </c>
      <c r="F55" s="6">
        <f>'Monthly Data'!AZ55</f>
        <v>5.4</v>
      </c>
      <c r="G55" s="7">
        <f t="shared" ca="1" si="7"/>
        <v>32.520000000000003</v>
      </c>
      <c r="H55" s="7">
        <f t="shared" ca="1" si="7"/>
        <v>24.911999999999999</v>
      </c>
      <c r="I55">
        <f>'Monthly Data'!J55</f>
        <v>4623.0009486443951</v>
      </c>
      <c r="J55">
        <f>'Monthly Data'!DM55</f>
        <v>0</v>
      </c>
      <c r="L55" s="6"/>
      <c r="M55" s="6">
        <f t="shared" ca="1" si="2"/>
        <v>99989.549128853425</v>
      </c>
      <c r="N55" s="6">
        <f t="shared" ca="1" si="3"/>
        <v>380773.78211841127</v>
      </c>
      <c r="O55" s="6"/>
      <c r="P55" s="6"/>
      <c r="Q55" s="6">
        <f t="shared" ca="1" si="4"/>
        <v>11000692.138141016</v>
      </c>
    </row>
    <row r="56" spans="1:17" x14ac:dyDescent="0.25">
      <c r="A56" s="208">
        <v>42917</v>
      </c>
      <c r="B56">
        <f t="shared" si="0"/>
        <v>7</v>
      </c>
      <c r="C56">
        <f t="shared" si="1"/>
        <v>2017</v>
      </c>
      <c r="D56" s="6">
        <f>'Monthly Data'!I56</f>
        <v>11315985.256893709</v>
      </c>
      <c r="E56" s="6">
        <f>'Monthly Data'!BA56</f>
        <v>1.2</v>
      </c>
      <c r="F56" s="6">
        <f>'Monthly Data'!AZ56</f>
        <v>69.2</v>
      </c>
      <c r="G56" s="7">
        <f t="shared" ca="1" si="7"/>
        <v>2.27</v>
      </c>
      <c r="H56" s="7">
        <f t="shared" ca="1" si="7"/>
        <v>79.77000000000001</v>
      </c>
      <c r="I56">
        <f>'Monthly Data'!J56</f>
        <v>4624.000474322198</v>
      </c>
      <c r="J56">
        <f>'Monthly Data'!DM56</f>
        <v>0</v>
      </c>
      <c r="L56" s="6"/>
      <c r="M56" s="6">
        <f t="shared" ca="1" si="2"/>
        <v>5808.2962849008227</v>
      </c>
      <c r="N56" s="6">
        <f t="shared" ca="1" si="3"/>
        <v>206271.98016562167</v>
      </c>
      <c r="O56" s="6"/>
      <c r="P56" s="6"/>
      <c r="Q56" s="6">
        <f t="shared" ca="1" si="4"/>
        <v>11528065.533344232</v>
      </c>
    </row>
    <row r="57" spans="1:17" x14ac:dyDescent="0.25">
      <c r="A57" s="208">
        <v>42948</v>
      </c>
      <c r="B57">
        <f t="shared" si="0"/>
        <v>8</v>
      </c>
      <c r="C57">
        <f t="shared" si="1"/>
        <v>2017</v>
      </c>
      <c r="D57" s="6">
        <f>'Monthly Data'!I57</f>
        <v>11090769.596893732</v>
      </c>
      <c r="E57" s="6">
        <f>'Monthly Data'!BA57</f>
        <v>17.399999999999999</v>
      </c>
      <c r="F57" s="6">
        <f>'Monthly Data'!AZ57</f>
        <v>30.6</v>
      </c>
      <c r="G57" s="7">
        <f t="shared" ca="1" si="7"/>
        <v>5.9399999999999995</v>
      </c>
      <c r="H57" s="7">
        <f t="shared" ca="1" si="7"/>
        <v>61.306000000000004</v>
      </c>
      <c r="I57">
        <f>'Monthly Data'!J57</f>
        <v>4626.000237161099</v>
      </c>
      <c r="J57">
        <f>'Monthly Data'!DM57</f>
        <v>0</v>
      </c>
      <c r="L57" s="6"/>
      <c r="M57" s="6">
        <f t="shared" ca="1" si="2"/>
        <v>-62208.481705573293</v>
      </c>
      <c r="N57" s="6">
        <f t="shared" ca="1" si="3"/>
        <v>599223.02960885293</v>
      </c>
      <c r="O57" s="6"/>
      <c r="P57" s="6"/>
      <c r="Q57" s="6">
        <f t="shared" ca="1" si="4"/>
        <v>11627784.144797012</v>
      </c>
    </row>
    <row r="58" spans="1:17" x14ac:dyDescent="0.25">
      <c r="A58" s="208">
        <v>42979</v>
      </c>
      <c r="B58">
        <f t="shared" si="0"/>
        <v>9</v>
      </c>
      <c r="C58">
        <f t="shared" si="1"/>
        <v>2017</v>
      </c>
      <c r="D58" s="6">
        <f>'Monthly Data'!I58</f>
        <v>10318049.376893764</v>
      </c>
      <c r="E58" s="6">
        <f>'Monthly Data'!BA58</f>
        <v>60.9</v>
      </c>
      <c r="F58" s="6">
        <f>'Monthly Data'!AZ58</f>
        <v>13.5</v>
      </c>
      <c r="G58" s="7">
        <f t="shared" ca="1" si="7"/>
        <v>65.792000000000002</v>
      </c>
      <c r="H58" s="7">
        <f t="shared" ca="1" si="7"/>
        <v>13.288</v>
      </c>
      <c r="I58">
        <f>'Monthly Data'!J58</f>
        <v>4630.0001185805495</v>
      </c>
      <c r="J58">
        <f>'Monthly Data'!DM58</f>
        <v>0</v>
      </c>
      <c r="L58" s="6"/>
      <c r="M58" s="6">
        <f t="shared" ca="1" si="2"/>
        <v>26555.313481995181</v>
      </c>
      <c r="N58" s="6">
        <f t="shared" ca="1" si="3"/>
        <v>-4137.1485142016754</v>
      </c>
      <c r="O58" s="6"/>
      <c r="P58" s="6"/>
      <c r="Q58" s="6">
        <f t="shared" ca="1" si="4"/>
        <v>10340467.541861558</v>
      </c>
    </row>
    <row r="59" spans="1:17" x14ac:dyDescent="0.25">
      <c r="A59" s="208">
        <v>43009</v>
      </c>
      <c r="B59">
        <f t="shared" si="0"/>
        <v>10</v>
      </c>
      <c r="C59">
        <f t="shared" si="1"/>
        <v>2017</v>
      </c>
      <c r="D59" s="6">
        <f>'Monthly Data'!I59</f>
        <v>10807140.926893745</v>
      </c>
      <c r="E59" s="6">
        <f>'Monthly Data'!BA59</f>
        <v>221.94</v>
      </c>
      <c r="F59" s="6">
        <f>'Monthly Data'!AZ59</f>
        <v>0</v>
      </c>
      <c r="G59" s="7">
        <f t="shared" ca="1" si="7"/>
        <v>253.88899999999998</v>
      </c>
      <c r="H59" s="7">
        <f t="shared" ca="1" si="7"/>
        <v>0.25</v>
      </c>
      <c r="I59">
        <f>'Monthly Data'!J59</f>
        <v>4630.0000592902743</v>
      </c>
      <c r="J59">
        <f>'Monthly Data'!DM59</f>
        <v>0</v>
      </c>
      <c r="L59" s="6"/>
      <c r="M59" s="6">
        <f t="shared" ca="1" si="2"/>
        <v>173429.21308999654</v>
      </c>
      <c r="N59" s="6">
        <f t="shared" ca="1" si="3"/>
        <v>4878.7128705208497</v>
      </c>
      <c r="O59" s="6"/>
      <c r="P59" s="6"/>
      <c r="Q59" s="6">
        <f t="shared" ca="1" si="4"/>
        <v>10985448.852854263</v>
      </c>
    </row>
    <row r="60" spans="1:17" x14ac:dyDescent="0.25">
      <c r="A60" s="208">
        <v>43040</v>
      </c>
      <c r="B60">
        <f t="shared" si="0"/>
        <v>11</v>
      </c>
      <c r="C60">
        <f t="shared" si="1"/>
        <v>2017</v>
      </c>
      <c r="D60" s="6">
        <f>'Monthly Data'!I60</f>
        <v>12595937.326893749</v>
      </c>
      <c r="E60" s="6">
        <f>'Monthly Data'!BA60</f>
        <v>526.87</v>
      </c>
      <c r="F60" s="6">
        <f>'Monthly Data'!AZ60</f>
        <v>0</v>
      </c>
      <c r="G60" s="7">
        <f t="shared" ca="1" si="7"/>
        <v>481.9380000000001</v>
      </c>
      <c r="H60" s="7">
        <f t="shared" ca="1" si="7"/>
        <v>0</v>
      </c>
      <c r="I60">
        <f>'Monthly Data'!J60</f>
        <v>4630.5000296451371</v>
      </c>
      <c r="J60">
        <f>'Monthly Data'!DM60</f>
        <v>0</v>
      </c>
      <c r="L60" s="6"/>
      <c r="M60" s="6">
        <f t="shared" ca="1" si="2"/>
        <v>-243905.01745155439</v>
      </c>
      <c r="N60" s="6">
        <f t="shared" ca="1" si="3"/>
        <v>0</v>
      </c>
      <c r="O60" s="6"/>
      <c r="P60" s="6"/>
      <c r="Q60" s="6">
        <f t="shared" ca="1" si="4"/>
        <v>12352032.309442194</v>
      </c>
    </row>
    <row r="61" spans="1:17" x14ac:dyDescent="0.25">
      <c r="A61" s="208">
        <v>43070</v>
      </c>
      <c r="B61">
        <f t="shared" si="0"/>
        <v>12</v>
      </c>
      <c r="C61">
        <f t="shared" si="1"/>
        <v>2017</v>
      </c>
      <c r="D61" s="6">
        <f>'Monthly Data'!I61</f>
        <v>14251192.646893697</v>
      </c>
      <c r="E61" s="6">
        <f>'Monthly Data'!BA61</f>
        <v>833.2</v>
      </c>
      <c r="F61" s="6">
        <f>'Monthly Data'!AZ61</f>
        <v>0</v>
      </c>
      <c r="G61" s="7">
        <f t="shared" ca="1" si="7"/>
        <v>721.0150000000001</v>
      </c>
      <c r="H61" s="7">
        <f t="shared" ca="1" si="7"/>
        <v>0</v>
      </c>
      <c r="I61">
        <f>'Monthly Data'!J61</f>
        <v>4630.2500148225681</v>
      </c>
      <c r="J61">
        <f>'Monthly Data'!DM61</f>
        <v>0</v>
      </c>
      <c r="L61" s="6"/>
      <c r="M61" s="6">
        <f t="shared" ca="1" si="2"/>
        <v>-608975.43805756862</v>
      </c>
      <c r="N61" s="6">
        <f t="shared" ca="1" si="3"/>
        <v>0</v>
      </c>
      <c r="O61" s="6"/>
      <c r="P61" s="6"/>
      <c r="Q61" s="6">
        <f t="shared" ca="1" si="4"/>
        <v>13642217.208836129</v>
      </c>
    </row>
    <row r="62" spans="1:17" x14ac:dyDescent="0.25">
      <c r="A62" s="208">
        <v>43101</v>
      </c>
      <c r="B62">
        <f t="shared" si="0"/>
        <v>1</v>
      </c>
      <c r="C62">
        <f t="shared" si="1"/>
        <v>2018</v>
      </c>
      <c r="D62" s="6">
        <f>'Monthly Data'!I62</f>
        <v>15487349.478090642</v>
      </c>
      <c r="E62" s="6">
        <f>'Monthly Data'!BA62</f>
        <v>839.8</v>
      </c>
      <c r="F62" s="6">
        <f>'Monthly Data'!AZ62</f>
        <v>0</v>
      </c>
      <c r="G62" s="7">
        <f t="shared" ca="1" si="7"/>
        <v>837.61799999999982</v>
      </c>
      <c r="H62" s="7">
        <f t="shared" ca="1" si="7"/>
        <v>0</v>
      </c>
      <c r="I62">
        <f>'Monthly Data'!J62</f>
        <v>4625.6250074112841</v>
      </c>
      <c r="J62">
        <f>'Monthly Data'!DM62</f>
        <v>0</v>
      </c>
      <c r="L62" s="6"/>
      <c r="M62" s="6">
        <f t="shared" ca="1" si="2"/>
        <v>-11844.581769770421</v>
      </c>
      <c r="N62" s="6">
        <f t="shared" ca="1" si="3"/>
        <v>0</v>
      </c>
      <c r="O62" s="6"/>
      <c r="P62" s="6"/>
      <c r="Q62" s="6">
        <f t="shared" ca="1" si="4"/>
        <v>15475504.896320872</v>
      </c>
    </row>
    <row r="63" spans="1:17" x14ac:dyDescent="0.25">
      <c r="A63" s="208">
        <v>43132</v>
      </c>
      <c r="B63">
        <f t="shared" si="0"/>
        <v>2</v>
      </c>
      <c r="C63">
        <f t="shared" si="1"/>
        <v>2018</v>
      </c>
      <c r="D63" s="6">
        <f>'Monthly Data'!I63</f>
        <v>13984303.518090684</v>
      </c>
      <c r="E63" s="6">
        <f>'Monthly Data'!BA63</f>
        <v>788</v>
      </c>
      <c r="F63" s="6">
        <f>'Monthly Data'!AZ63</f>
        <v>0</v>
      </c>
      <c r="G63" s="7">
        <f t="shared" ref="G63:H78" ca="1" si="8">G51</f>
        <v>788.83799999999997</v>
      </c>
      <c r="H63" s="7">
        <f t="shared" ca="1" si="8"/>
        <v>0</v>
      </c>
      <c r="I63">
        <f>'Monthly Data'!J63</f>
        <v>4624.8125037056416</v>
      </c>
      <c r="J63">
        <f>'Monthly Data'!DM63</f>
        <v>0</v>
      </c>
      <c r="L63" s="6"/>
      <c r="M63" s="6">
        <f t="shared" ca="1" si="2"/>
        <v>4548.927370791298</v>
      </c>
      <c r="N63" s="6">
        <f t="shared" ca="1" si="3"/>
        <v>0</v>
      </c>
      <c r="O63" s="6"/>
      <c r="P63" s="6"/>
      <c r="Q63" s="6">
        <f t="shared" ca="1" si="4"/>
        <v>13988852.445461474</v>
      </c>
    </row>
    <row r="64" spans="1:17" x14ac:dyDescent="0.25">
      <c r="A64" s="208">
        <v>43160</v>
      </c>
      <c r="B64">
        <f t="shared" si="0"/>
        <v>3</v>
      </c>
      <c r="C64">
        <f t="shared" si="1"/>
        <v>2018</v>
      </c>
      <c r="D64" s="6">
        <f>'Monthly Data'!I64</f>
        <v>13430304.528090633</v>
      </c>
      <c r="E64" s="6">
        <f>'Monthly Data'!BA64</f>
        <v>607.1</v>
      </c>
      <c r="F64" s="6">
        <f>'Monthly Data'!AZ64</f>
        <v>0</v>
      </c>
      <c r="G64" s="7">
        <f t="shared" ca="1" si="8"/>
        <v>598.91799999999989</v>
      </c>
      <c r="H64" s="7">
        <f t="shared" ca="1" si="8"/>
        <v>0</v>
      </c>
      <c r="I64">
        <f>'Monthly Data'!J64</f>
        <v>4623.9062518528208</v>
      </c>
      <c r="J64">
        <f>'Monthly Data'!DM64</f>
        <v>0</v>
      </c>
      <c r="L64" s="6"/>
      <c r="M64" s="6">
        <f t="shared" ca="1" si="2"/>
        <v>-44414.467479494662</v>
      </c>
      <c r="N64" s="6">
        <f t="shared" ca="1" si="3"/>
        <v>0</v>
      </c>
      <c r="O64" s="6"/>
      <c r="P64" s="6"/>
      <c r="Q64" s="6">
        <f t="shared" ca="1" si="4"/>
        <v>13385890.060611138</v>
      </c>
    </row>
    <row r="65" spans="1:17" x14ac:dyDescent="0.25">
      <c r="A65" s="208">
        <v>43191</v>
      </c>
      <c r="B65">
        <f t="shared" si="0"/>
        <v>4</v>
      </c>
      <c r="C65">
        <f t="shared" si="1"/>
        <v>2018</v>
      </c>
      <c r="D65" s="6">
        <f>'Monthly Data'!I65</f>
        <v>11842414.6180907</v>
      </c>
      <c r="E65" s="6">
        <f>'Monthly Data'!BA65</f>
        <v>431.93</v>
      </c>
      <c r="F65" s="6">
        <f>'Monthly Data'!AZ65</f>
        <v>0</v>
      </c>
      <c r="G65" s="7">
        <f t="shared" ca="1" si="8"/>
        <v>375.56100000000004</v>
      </c>
      <c r="H65" s="7">
        <f t="shared" ca="1" si="8"/>
        <v>0</v>
      </c>
      <c r="I65">
        <f>'Monthly Data'!J65</f>
        <v>4619.4531259264104</v>
      </c>
      <c r="J65">
        <f>'Monthly Data'!DM65</f>
        <v>0</v>
      </c>
      <c r="L65" s="6"/>
      <c r="M65" s="6">
        <f t="shared" ca="1" si="2"/>
        <v>-305988.64792857412</v>
      </c>
      <c r="N65" s="6">
        <f t="shared" ca="1" si="3"/>
        <v>0</v>
      </c>
      <c r="O65" s="6"/>
      <c r="P65" s="6"/>
      <c r="Q65" s="6">
        <f t="shared" ca="1" si="4"/>
        <v>11536425.970162127</v>
      </c>
    </row>
    <row r="66" spans="1:17" x14ac:dyDescent="0.25">
      <c r="A66" s="208">
        <v>43221</v>
      </c>
      <c r="B66">
        <f t="shared" ref="B66:B129" si="9">MONTH(A66)</f>
        <v>5</v>
      </c>
      <c r="C66">
        <f t="shared" ref="C66:C129" si="10">YEAR(A66)</f>
        <v>2018</v>
      </c>
      <c r="D66" s="6">
        <f>'Monthly Data'!I66</f>
        <v>11149383.268090665</v>
      </c>
      <c r="E66" s="6">
        <f>'Monthly Data'!BA66</f>
        <v>119.91</v>
      </c>
      <c r="F66" s="6">
        <f>'Monthly Data'!AZ66</f>
        <v>2.7</v>
      </c>
      <c r="G66" s="7">
        <f t="shared" ca="1" si="8"/>
        <v>165.202</v>
      </c>
      <c r="H66" s="7">
        <f t="shared" ca="1" si="8"/>
        <v>2.7889999999999997</v>
      </c>
      <c r="I66">
        <f>'Monthly Data'!J66</f>
        <v>4617.2265629632057</v>
      </c>
      <c r="J66">
        <f>'Monthly Data'!DM66</f>
        <v>0</v>
      </c>
      <c r="L66" s="6"/>
      <c r="M66" s="6">
        <f t="shared" ca="1" si="2"/>
        <v>245859.21059413839</v>
      </c>
      <c r="N66" s="6">
        <f t="shared" ca="1" si="3"/>
        <v>1736.8217819054132</v>
      </c>
      <c r="O66" s="6"/>
      <c r="P66" s="6"/>
      <c r="Q66" s="6">
        <f t="shared" ca="1" si="4"/>
        <v>11396979.300466709</v>
      </c>
    </row>
    <row r="67" spans="1:17" x14ac:dyDescent="0.25">
      <c r="A67" s="208">
        <v>43252</v>
      </c>
      <c r="B67">
        <f t="shared" si="9"/>
        <v>6</v>
      </c>
      <c r="C67">
        <f t="shared" si="10"/>
        <v>2018</v>
      </c>
      <c r="D67" s="6">
        <f>'Monthly Data'!I67</f>
        <v>10795985.63809067</v>
      </c>
      <c r="E67" s="6">
        <f>'Monthly Data'!BA67</f>
        <v>27.4</v>
      </c>
      <c r="F67" s="6">
        <f>'Monthly Data'!AZ67</f>
        <v>20.6</v>
      </c>
      <c r="G67" s="7">
        <f t="shared" ca="1" si="8"/>
        <v>32.520000000000003</v>
      </c>
      <c r="H67" s="7">
        <f t="shared" ca="1" si="8"/>
        <v>24.911999999999999</v>
      </c>
      <c r="I67">
        <f>'Monthly Data'!J67</f>
        <v>4625.1132814816028</v>
      </c>
      <c r="J67">
        <f>'Monthly Data'!DM67</f>
        <v>0</v>
      </c>
      <c r="L67" s="6"/>
      <c r="M67" s="6">
        <f t="shared" ref="M67:M121" ca="1" si="11">(G67-E67)*$T$10</f>
        <v>27792.969138964709</v>
      </c>
      <c r="N67" s="6">
        <f t="shared" ref="N67:N121" ca="1" si="12">(H67-F67)*$T$11</f>
        <v>84148.039590743574</v>
      </c>
      <c r="O67" s="6"/>
      <c r="P67" s="6"/>
      <c r="Q67" s="6">
        <f t="shared" ref="Q67:Q121" ca="1" si="13">SUM(D67,L67:P67)</f>
        <v>10907926.646820379</v>
      </c>
    </row>
    <row r="68" spans="1:17" x14ac:dyDescent="0.25">
      <c r="A68" s="208">
        <v>43282</v>
      </c>
      <c r="B68">
        <f t="shared" si="9"/>
        <v>7</v>
      </c>
      <c r="C68">
        <f t="shared" si="10"/>
        <v>2018</v>
      </c>
      <c r="D68" s="6">
        <f>'Monthly Data'!I68</f>
        <v>11780107.118090665</v>
      </c>
      <c r="E68" s="6">
        <f>'Monthly Data'!BA68</f>
        <v>0</v>
      </c>
      <c r="F68" s="6">
        <f>'Monthly Data'!AZ68</f>
        <v>91</v>
      </c>
      <c r="G68" s="7">
        <f t="shared" ca="1" si="8"/>
        <v>2.27</v>
      </c>
      <c r="H68" s="7">
        <f t="shared" ca="1" si="8"/>
        <v>79.77000000000001</v>
      </c>
      <c r="I68">
        <f>'Monthly Data'!J68</f>
        <v>4622.5566407408014</v>
      </c>
      <c r="J68">
        <f>'Monthly Data'!DM68</f>
        <v>0</v>
      </c>
      <c r="L68" s="6"/>
      <c r="M68" s="6">
        <f t="shared" ca="1" si="11"/>
        <v>12322.273426845672</v>
      </c>
      <c r="N68" s="6">
        <f t="shared" ca="1" si="12"/>
        <v>-219151.78214379636</v>
      </c>
      <c r="O68" s="6"/>
      <c r="P68" s="6"/>
      <c r="Q68" s="6">
        <f t="shared" ca="1" si="13"/>
        <v>11573277.609373715</v>
      </c>
    </row>
    <row r="69" spans="1:17" x14ac:dyDescent="0.25">
      <c r="A69" s="208">
        <v>43313</v>
      </c>
      <c r="B69">
        <f t="shared" si="9"/>
        <v>8</v>
      </c>
      <c r="C69">
        <f t="shared" si="10"/>
        <v>2018</v>
      </c>
      <c r="D69" s="6">
        <f>'Monthly Data'!I69</f>
        <v>11411251.258090649</v>
      </c>
      <c r="E69" s="6">
        <f>'Monthly Data'!BA69</f>
        <v>9.6999999999999993</v>
      </c>
      <c r="F69" s="6">
        <f>'Monthly Data'!AZ69</f>
        <v>52.3</v>
      </c>
      <c r="G69" s="7">
        <f t="shared" ca="1" si="8"/>
        <v>5.9399999999999995</v>
      </c>
      <c r="H69" s="7">
        <f t="shared" ca="1" si="8"/>
        <v>61.306000000000004</v>
      </c>
      <c r="I69">
        <f>'Monthly Data'!J69</f>
        <v>4626.7783203704003</v>
      </c>
      <c r="J69">
        <f>'Monthly Data'!DM69</f>
        <v>0</v>
      </c>
      <c r="L69" s="6"/>
      <c r="M69" s="6">
        <f t="shared" ca="1" si="11"/>
        <v>-20410.46171142719</v>
      </c>
      <c r="N69" s="6">
        <f t="shared" ca="1" si="12"/>
        <v>175750.75244764323</v>
      </c>
      <c r="O69" s="6"/>
      <c r="P69" s="6"/>
      <c r="Q69" s="6">
        <f t="shared" ca="1" si="13"/>
        <v>11566591.548826864</v>
      </c>
    </row>
    <row r="70" spans="1:17" x14ac:dyDescent="0.25">
      <c r="A70" s="208">
        <v>43344</v>
      </c>
      <c r="B70">
        <f t="shared" si="9"/>
        <v>9</v>
      </c>
      <c r="C70">
        <f t="shared" si="10"/>
        <v>2018</v>
      </c>
      <c r="D70" s="6">
        <f>'Monthly Data'!I70</f>
        <v>10502730.918090679</v>
      </c>
      <c r="E70" s="6">
        <f>'Monthly Data'!BA70</f>
        <v>93.58</v>
      </c>
      <c r="F70" s="6">
        <f>'Monthly Data'!AZ70</f>
        <v>26</v>
      </c>
      <c r="G70" s="7">
        <f t="shared" ca="1" si="8"/>
        <v>65.792000000000002</v>
      </c>
      <c r="H70" s="7">
        <f t="shared" ca="1" si="8"/>
        <v>13.288</v>
      </c>
      <c r="I70">
        <f>'Monthly Data'!J70</f>
        <v>4628.8891601852001</v>
      </c>
      <c r="J70">
        <f>'Monthly Data'!DM70</f>
        <v>0</v>
      </c>
      <c r="L70" s="6"/>
      <c r="M70" s="6">
        <f t="shared" ca="1" si="11"/>
        <v>-150841.99735030285</v>
      </c>
      <c r="N70" s="6">
        <f t="shared" ca="1" si="12"/>
        <v>-248072.79204024415</v>
      </c>
      <c r="O70" s="6"/>
      <c r="P70" s="6"/>
      <c r="Q70" s="6">
        <f t="shared" ca="1" si="13"/>
        <v>10103816.128700132</v>
      </c>
    </row>
    <row r="71" spans="1:17" x14ac:dyDescent="0.25">
      <c r="A71" s="208">
        <v>43374</v>
      </c>
      <c r="B71">
        <f t="shared" si="9"/>
        <v>10</v>
      </c>
      <c r="C71">
        <f t="shared" si="10"/>
        <v>2018</v>
      </c>
      <c r="D71" s="6">
        <f>'Monthly Data'!I71</f>
        <v>11592985.148090666</v>
      </c>
      <c r="E71" s="6">
        <f>'Monthly Data'!BA71</f>
        <v>324.24</v>
      </c>
      <c r="F71" s="6">
        <f>'Monthly Data'!AZ71</f>
        <v>0</v>
      </c>
      <c r="G71" s="7">
        <f t="shared" ca="1" si="8"/>
        <v>253.88899999999998</v>
      </c>
      <c r="H71" s="7">
        <f t="shared" ca="1" si="8"/>
        <v>0.25</v>
      </c>
      <c r="I71">
        <f>'Monthly Data'!J71</f>
        <v>4630.9445800926005</v>
      </c>
      <c r="J71">
        <f>'Monthly Data'!DM71</f>
        <v>0</v>
      </c>
      <c r="L71" s="6"/>
      <c r="M71" s="6">
        <f t="shared" ca="1" si="11"/>
        <v>-381887.3382608018</v>
      </c>
      <c r="N71" s="6">
        <f t="shared" ca="1" si="12"/>
        <v>4878.7128705208497</v>
      </c>
      <c r="O71" s="6"/>
      <c r="P71" s="6"/>
      <c r="Q71" s="6">
        <f t="shared" ca="1" si="13"/>
        <v>11215976.522700386</v>
      </c>
    </row>
    <row r="72" spans="1:17" x14ac:dyDescent="0.25">
      <c r="A72" s="208">
        <v>43405</v>
      </c>
      <c r="B72">
        <f t="shared" si="9"/>
        <v>11</v>
      </c>
      <c r="C72">
        <f t="shared" si="10"/>
        <v>2018</v>
      </c>
      <c r="D72" s="6">
        <f>'Monthly Data'!I72</f>
        <v>13036078.528090673</v>
      </c>
      <c r="E72" s="6">
        <f>'Monthly Data'!BA72</f>
        <v>577.79999999999995</v>
      </c>
      <c r="F72" s="6">
        <f>'Monthly Data'!AZ72</f>
        <v>0</v>
      </c>
      <c r="G72" s="7">
        <f t="shared" ca="1" si="8"/>
        <v>481.9380000000001</v>
      </c>
      <c r="H72" s="7">
        <f t="shared" ca="1" si="8"/>
        <v>0</v>
      </c>
      <c r="I72">
        <f>'Monthly Data'!J72</f>
        <v>4628.9722900463003</v>
      </c>
      <c r="J72">
        <f>'Monthly Data'!DM72</f>
        <v>0</v>
      </c>
      <c r="L72" s="6"/>
      <c r="M72" s="6">
        <f t="shared" ca="1" si="11"/>
        <v>-520369.0639842634</v>
      </c>
      <c r="N72" s="6">
        <f t="shared" ca="1" si="12"/>
        <v>0</v>
      </c>
      <c r="O72" s="6"/>
      <c r="P72" s="6"/>
      <c r="Q72" s="6">
        <f t="shared" ca="1" si="13"/>
        <v>12515709.464106409</v>
      </c>
    </row>
    <row r="73" spans="1:17" x14ac:dyDescent="0.25">
      <c r="A73" s="208">
        <v>43435</v>
      </c>
      <c r="B73">
        <f t="shared" si="9"/>
        <v>12</v>
      </c>
      <c r="C73">
        <f t="shared" si="10"/>
        <v>2018</v>
      </c>
      <c r="D73" s="6">
        <f>'Monthly Data'!I73</f>
        <v>13651124.658090642</v>
      </c>
      <c r="E73" s="6">
        <f>'Monthly Data'!BA73</f>
        <v>678.8</v>
      </c>
      <c r="F73" s="6">
        <f>'Monthly Data'!AZ73</f>
        <v>0</v>
      </c>
      <c r="G73" s="7">
        <f t="shared" ca="1" si="8"/>
        <v>721.0150000000001</v>
      </c>
      <c r="H73" s="7">
        <f t="shared" ca="1" si="8"/>
        <v>0</v>
      </c>
      <c r="I73">
        <f>'Monthly Data'!J73</f>
        <v>4631.4861450231501</v>
      </c>
      <c r="J73">
        <f>'Monthly Data'!DM73</f>
        <v>0</v>
      </c>
      <c r="L73" s="6"/>
      <c r="M73" s="6">
        <f t="shared" ca="1" si="11"/>
        <v>229156.28753933558</v>
      </c>
      <c r="N73" s="6">
        <f t="shared" ca="1" si="12"/>
        <v>0</v>
      </c>
      <c r="O73" s="6"/>
      <c r="P73" s="6"/>
      <c r="Q73" s="6">
        <f t="shared" ca="1" si="13"/>
        <v>13880280.945629977</v>
      </c>
    </row>
    <row r="74" spans="1:17" x14ac:dyDescent="0.25">
      <c r="A74" s="208">
        <v>43466</v>
      </c>
      <c r="B74">
        <f t="shared" si="9"/>
        <v>1</v>
      </c>
      <c r="C74">
        <f t="shared" si="10"/>
        <v>2019</v>
      </c>
      <c r="D74" s="6">
        <f>'Monthly Data'!I74</f>
        <v>15450818.072486484</v>
      </c>
      <c r="E74" s="6">
        <f>'Monthly Data'!BA74</f>
        <v>926.2</v>
      </c>
      <c r="F74" s="6">
        <f>'Monthly Data'!AZ74</f>
        <v>0</v>
      </c>
      <c r="G74" s="7">
        <f t="shared" ca="1" si="8"/>
        <v>837.61799999999982</v>
      </c>
      <c r="H74" s="7">
        <f t="shared" ca="1" si="8"/>
        <v>0</v>
      </c>
      <c r="I74">
        <f>'Monthly Data'!J74</f>
        <v>4633.7430725115755</v>
      </c>
      <c r="J74">
        <f>'Monthly Data'!DM74</f>
        <v>0</v>
      </c>
      <c r="L74" s="6"/>
      <c r="M74" s="6">
        <f t="shared" ca="1" si="11"/>
        <v>-480850.93598979997</v>
      </c>
      <c r="N74" s="6">
        <f t="shared" ca="1" si="12"/>
        <v>0</v>
      </c>
      <c r="O74" s="6"/>
      <c r="P74" s="6"/>
      <c r="Q74" s="6">
        <f t="shared" ca="1" si="13"/>
        <v>14969967.136496684</v>
      </c>
    </row>
    <row r="75" spans="1:17" x14ac:dyDescent="0.25">
      <c r="A75" s="208">
        <v>43497</v>
      </c>
      <c r="B75">
        <f t="shared" si="9"/>
        <v>2</v>
      </c>
      <c r="C75">
        <f t="shared" si="10"/>
        <v>2019</v>
      </c>
      <c r="D75" s="6">
        <f>'Monthly Data'!I75</f>
        <v>13956467.072486553</v>
      </c>
      <c r="E75" s="6">
        <f>'Monthly Data'!BA75</f>
        <v>781.4</v>
      </c>
      <c r="F75" s="6">
        <f>'Monthly Data'!AZ75</f>
        <v>0</v>
      </c>
      <c r="G75" s="7">
        <f t="shared" ca="1" si="8"/>
        <v>788.83799999999997</v>
      </c>
      <c r="H75" s="7">
        <f t="shared" ca="1" si="8"/>
        <v>0</v>
      </c>
      <c r="I75">
        <f>'Monthly Data'!J75</f>
        <v>4636.3715362557878</v>
      </c>
      <c r="J75">
        <f>'Monthly Data'!DM75</f>
        <v>0</v>
      </c>
      <c r="L75" s="6"/>
      <c r="M75" s="6">
        <f t="shared" ca="1" si="11"/>
        <v>40375.801651488087</v>
      </c>
      <c r="N75" s="6">
        <f t="shared" ca="1" si="12"/>
        <v>0</v>
      </c>
      <c r="O75" s="6"/>
      <c r="P75" s="6"/>
      <c r="Q75" s="6">
        <f t="shared" ca="1" si="13"/>
        <v>13996842.874138042</v>
      </c>
    </row>
    <row r="76" spans="1:17" x14ac:dyDescent="0.25">
      <c r="A76" s="208">
        <v>43525</v>
      </c>
      <c r="B76">
        <f t="shared" si="9"/>
        <v>3</v>
      </c>
      <c r="C76">
        <f t="shared" si="10"/>
        <v>2019</v>
      </c>
      <c r="D76" s="6">
        <f>'Monthly Data'!I76</f>
        <v>13466624.482486509</v>
      </c>
      <c r="E76" s="6">
        <f>'Monthly Data'!BA76</f>
        <v>600.6</v>
      </c>
      <c r="F76" s="6">
        <f>'Monthly Data'!AZ76</f>
        <v>0</v>
      </c>
      <c r="G76" s="7">
        <f t="shared" ca="1" si="8"/>
        <v>598.91799999999989</v>
      </c>
      <c r="H76" s="7">
        <f t="shared" ca="1" si="8"/>
        <v>0</v>
      </c>
      <c r="I76">
        <f>'Monthly Data'!J76</f>
        <v>4640.1857681278943</v>
      </c>
      <c r="J76">
        <f>'Monthly Data'!DM76</f>
        <v>0</v>
      </c>
      <c r="L76" s="6"/>
      <c r="M76" s="6">
        <f t="shared" ca="1" si="11"/>
        <v>-9130.4246272934015</v>
      </c>
      <c r="N76" s="6">
        <f t="shared" ca="1" si="12"/>
        <v>0</v>
      </c>
      <c r="O76" s="6"/>
      <c r="P76" s="6"/>
      <c r="Q76" s="6">
        <f t="shared" ca="1" si="13"/>
        <v>13457494.057859216</v>
      </c>
    </row>
    <row r="77" spans="1:17" x14ac:dyDescent="0.25">
      <c r="A77" s="208">
        <v>43556</v>
      </c>
      <c r="B77">
        <f t="shared" si="9"/>
        <v>4</v>
      </c>
      <c r="C77">
        <f t="shared" si="10"/>
        <v>2019</v>
      </c>
      <c r="D77" s="6">
        <f>'Monthly Data'!I77</f>
        <v>11857796.482486546</v>
      </c>
      <c r="E77" s="6">
        <f>'Monthly Data'!BA77</f>
        <v>354.1</v>
      </c>
      <c r="F77" s="6">
        <f>'Monthly Data'!AZ77</f>
        <v>0</v>
      </c>
      <c r="G77" s="7">
        <f t="shared" ca="1" si="8"/>
        <v>375.56100000000004</v>
      </c>
      <c r="H77" s="7">
        <f t="shared" ca="1" si="8"/>
        <v>0</v>
      </c>
      <c r="I77">
        <f>'Monthly Data'!J77</f>
        <v>4651.0928840639472</v>
      </c>
      <c r="J77">
        <f>'Monthly Data'!DM77</f>
        <v>0</v>
      </c>
      <c r="L77" s="6"/>
      <c r="M77" s="6">
        <f t="shared" ca="1" si="11"/>
        <v>116497.05286939871</v>
      </c>
      <c r="N77" s="6">
        <f t="shared" ca="1" si="12"/>
        <v>0</v>
      </c>
      <c r="O77" s="6"/>
      <c r="P77" s="6"/>
      <c r="Q77" s="6">
        <f t="shared" ca="1" si="13"/>
        <v>11974293.535355944</v>
      </c>
    </row>
    <row r="78" spans="1:17" x14ac:dyDescent="0.25">
      <c r="A78" s="208">
        <v>43586</v>
      </c>
      <c r="B78">
        <f t="shared" si="9"/>
        <v>5</v>
      </c>
      <c r="C78">
        <f t="shared" si="10"/>
        <v>2019</v>
      </c>
      <c r="D78" s="6">
        <f>'Monthly Data'!I78</f>
        <v>11371708.072486496</v>
      </c>
      <c r="E78" s="6">
        <f>'Monthly Data'!BA78</f>
        <v>203</v>
      </c>
      <c r="F78" s="6">
        <f>'Monthly Data'!AZ78</f>
        <v>0</v>
      </c>
      <c r="G78" s="7">
        <f t="shared" ca="1" si="8"/>
        <v>165.202</v>
      </c>
      <c r="H78" s="7">
        <f t="shared" ca="1" si="8"/>
        <v>2.7889999999999997</v>
      </c>
      <c r="I78">
        <f>'Monthly Data'!J78</f>
        <v>4654.0464420319731</v>
      </c>
      <c r="J78">
        <f>'Monthly Data'!DM78</f>
        <v>0</v>
      </c>
      <c r="L78" s="6"/>
      <c r="M78" s="6">
        <f t="shared" ca="1" si="11"/>
        <v>-205179.42334269281</v>
      </c>
      <c r="N78" s="6">
        <f t="shared" ca="1" si="12"/>
        <v>54426.920783530593</v>
      </c>
      <c r="O78" s="6"/>
      <c r="P78" s="6"/>
      <c r="Q78" s="6">
        <f t="shared" ca="1" si="13"/>
        <v>11220955.569927333</v>
      </c>
    </row>
    <row r="79" spans="1:17" x14ac:dyDescent="0.25">
      <c r="A79" s="208">
        <v>43617</v>
      </c>
      <c r="B79">
        <f t="shared" si="9"/>
        <v>6</v>
      </c>
      <c r="C79">
        <f t="shared" si="10"/>
        <v>2019</v>
      </c>
      <c r="D79" s="6">
        <f>'Monthly Data'!I79</f>
        <v>10788475.332486559</v>
      </c>
      <c r="E79" s="6">
        <f>'Monthly Data'!BA79</f>
        <v>49.9</v>
      </c>
      <c r="F79" s="6">
        <f>'Monthly Data'!AZ79</f>
        <v>22.2</v>
      </c>
      <c r="G79" s="7">
        <f t="shared" ref="G79:H94" ca="1" si="14">G67</f>
        <v>32.520000000000003</v>
      </c>
      <c r="H79" s="7">
        <f t="shared" ca="1" si="14"/>
        <v>24.911999999999999</v>
      </c>
      <c r="I79">
        <f>'Monthly Data'!J79</f>
        <v>4653.0232210159866</v>
      </c>
      <c r="J79">
        <f>'Monthly Data'!DM79</f>
        <v>0</v>
      </c>
      <c r="L79" s="6"/>
      <c r="M79" s="6">
        <f t="shared" ca="1" si="11"/>
        <v>-94344.102272501186</v>
      </c>
      <c r="N79" s="6">
        <f t="shared" ca="1" si="12"/>
        <v>52924.277219410171</v>
      </c>
      <c r="O79" s="6"/>
      <c r="P79" s="6"/>
      <c r="Q79" s="6">
        <f t="shared" ca="1" si="13"/>
        <v>10747055.507433468</v>
      </c>
    </row>
    <row r="80" spans="1:17" x14ac:dyDescent="0.25">
      <c r="A80" s="208">
        <v>43647</v>
      </c>
      <c r="B80">
        <f t="shared" si="9"/>
        <v>7</v>
      </c>
      <c r="C80">
        <f t="shared" si="10"/>
        <v>2019</v>
      </c>
      <c r="D80" s="6">
        <f>'Monthly Data'!I80</f>
        <v>12077507.492486516</v>
      </c>
      <c r="E80" s="6">
        <f>'Monthly Data'!BA80</f>
        <v>0</v>
      </c>
      <c r="F80" s="6">
        <f>'Monthly Data'!AZ80</f>
        <v>101.7</v>
      </c>
      <c r="G80" s="7">
        <f t="shared" ca="1" si="14"/>
        <v>2.27</v>
      </c>
      <c r="H80" s="7">
        <f t="shared" ca="1" si="14"/>
        <v>79.77000000000001</v>
      </c>
      <c r="I80">
        <f>'Monthly Data'!J80</f>
        <v>4651.5116105079933</v>
      </c>
      <c r="J80">
        <f>'Monthly Data'!DM80</f>
        <v>0</v>
      </c>
      <c r="L80" s="6"/>
      <c r="M80" s="6">
        <f t="shared" ca="1" si="11"/>
        <v>12322.273426845672</v>
      </c>
      <c r="N80" s="6">
        <f t="shared" ca="1" si="12"/>
        <v>-427960.69300208881</v>
      </c>
      <c r="O80" s="6"/>
      <c r="P80" s="6"/>
      <c r="Q80" s="6">
        <f t="shared" ca="1" si="13"/>
        <v>11661869.072911274</v>
      </c>
    </row>
    <row r="81" spans="1:17" x14ac:dyDescent="0.25">
      <c r="A81" s="208">
        <v>43678</v>
      </c>
      <c r="B81">
        <f t="shared" si="9"/>
        <v>8</v>
      </c>
      <c r="C81">
        <f t="shared" si="10"/>
        <v>2019</v>
      </c>
      <c r="D81" s="6">
        <f>'Monthly Data'!I81</f>
        <v>11427332.232486537</v>
      </c>
      <c r="E81" s="6">
        <f>'Monthly Data'!BA81</f>
        <v>6.3</v>
      </c>
      <c r="F81" s="6">
        <f>'Monthly Data'!AZ81</f>
        <v>34.1</v>
      </c>
      <c r="G81" s="7">
        <f t="shared" ca="1" si="14"/>
        <v>5.9399999999999995</v>
      </c>
      <c r="H81" s="7">
        <f t="shared" ca="1" si="14"/>
        <v>61.306000000000004</v>
      </c>
      <c r="I81">
        <f>'Monthly Data'!J81</f>
        <v>4653.7558052539971</v>
      </c>
      <c r="J81">
        <f>'Monthly Data'!DM81</f>
        <v>0</v>
      </c>
      <c r="L81" s="6"/>
      <c r="M81" s="6">
        <f t="shared" ca="1" si="11"/>
        <v>-1954.1931425834562</v>
      </c>
      <c r="N81" s="6">
        <f t="shared" ca="1" si="12"/>
        <v>530921.04942156107</v>
      </c>
      <c r="O81" s="6"/>
      <c r="P81" s="6"/>
      <c r="Q81" s="6">
        <f t="shared" ca="1" si="13"/>
        <v>11956299.088765515</v>
      </c>
    </row>
    <row r="82" spans="1:17" x14ac:dyDescent="0.25">
      <c r="A82" s="208">
        <v>43709</v>
      </c>
      <c r="B82">
        <f t="shared" si="9"/>
        <v>9</v>
      </c>
      <c r="C82">
        <f t="shared" si="10"/>
        <v>2019</v>
      </c>
      <c r="D82" s="6">
        <f>'Monthly Data'!I82</f>
        <v>10504707.542486519</v>
      </c>
      <c r="E82" s="6">
        <f>'Monthly Data'!BA82</f>
        <v>58</v>
      </c>
      <c r="F82" s="6">
        <f>'Monthly Data'!AZ82</f>
        <v>12.1</v>
      </c>
      <c r="G82" s="7">
        <f t="shared" ca="1" si="14"/>
        <v>65.792000000000002</v>
      </c>
      <c r="H82" s="7">
        <f t="shared" ca="1" si="14"/>
        <v>13.288</v>
      </c>
      <c r="I82">
        <f>'Monthly Data'!J82</f>
        <v>4653.3779026269985</v>
      </c>
      <c r="J82">
        <f>'Monthly Data'!DM82</f>
        <v>0</v>
      </c>
      <c r="L82" s="6"/>
      <c r="M82" s="6">
        <f t="shared" ca="1" si="11"/>
        <v>42297.424908361885</v>
      </c>
      <c r="N82" s="6">
        <f t="shared" ca="1" si="12"/>
        <v>23183.643560715089</v>
      </c>
      <c r="O82" s="6"/>
      <c r="P82" s="6"/>
      <c r="Q82" s="6">
        <f t="shared" ca="1" si="13"/>
        <v>10570188.610955596</v>
      </c>
    </row>
    <row r="83" spans="1:17" x14ac:dyDescent="0.25">
      <c r="A83" s="208">
        <v>43739</v>
      </c>
      <c r="B83">
        <f t="shared" si="9"/>
        <v>10</v>
      </c>
      <c r="C83">
        <f t="shared" si="10"/>
        <v>2019</v>
      </c>
      <c r="D83" s="6">
        <f>'Monthly Data'!I83</f>
        <v>11435723.092486512</v>
      </c>
      <c r="E83" s="6">
        <f>'Monthly Data'!BA83</f>
        <v>274.31</v>
      </c>
      <c r="F83" s="6">
        <f>'Monthly Data'!AZ83</f>
        <v>0</v>
      </c>
      <c r="G83" s="7">
        <f t="shared" ca="1" si="14"/>
        <v>253.88899999999998</v>
      </c>
      <c r="H83" s="7">
        <f t="shared" ca="1" si="14"/>
        <v>0.25</v>
      </c>
      <c r="I83">
        <f>'Monthly Data'!J83</f>
        <v>4655.6889513134993</v>
      </c>
      <c r="J83">
        <f>'Monthly Data'!DM83</f>
        <v>0</v>
      </c>
      <c r="L83" s="6"/>
      <c r="M83" s="6">
        <f t="shared" ca="1" si="11"/>
        <v>-110851.60601304656</v>
      </c>
      <c r="N83" s="6">
        <f t="shared" ca="1" si="12"/>
        <v>4878.7128705208497</v>
      </c>
      <c r="O83" s="6"/>
      <c r="P83" s="6"/>
      <c r="Q83" s="6">
        <f t="shared" ca="1" si="13"/>
        <v>11329750.199343987</v>
      </c>
    </row>
    <row r="84" spans="1:17" x14ac:dyDescent="0.25">
      <c r="A84" s="208">
        <v>43770</v>
      </c>
      <c r="B84">
        <f t="shared" si="9"/>
        <v>11</v>
      </c>
      <c r="C84">
        <f t="shared" si="10"/>
        <v>2019</v>
      </c>
      <c r="D84" s="6">
        <f>'Monthly Data'!I84</f>
        <v>13053060.732486539</v>
      </c>
      <c r="E84" s="6">
        <f>'Monthly Data'!BA84</f>
        <v>545.21</v>
      </c>
      <c r="F84" s="6">
        <f>'Monthly Data'!AZ84</f>
        <v>0</v>
      </c>
      <c r="G84" s="7">
        <f t="shared" ca="1" si="14"/>
        <v>481.9380000000001</v>
      </c>
      <c r="H84" s="7">
        <f t="shared" ca="1" si="14"/>
        <v>0</v>
      </c>
      <c r="I84">
        <f>'Monthly Data'!J84</f>
        <v>4657.8444756567496</v>
      </c>
      <c r="J84">
        <f>'Monthly Data'!DM84</f>
        <v>0</v>
      </c>
      <c r="L84" s="6"/>
      <c r="M84" s="6">
        <f t="shared" ca="1" si="11"/>
        <v>-343460.30143761163</v>
      </c>
      <c r="N84" s="6">
        <f t="shared" ca="1" si="12"/>
        <v>0</v>
      </c>
      <c r="O84" s="6"/>
      <c r="P84" s="6"/>
      <c r="Q84" s="6">
        <f t="shared" ca="1" si="13"/>
        <v>12709600.431048928</v>
      </c>
    </row>
    <row r="85" spans="1:17" x14ac:dyDescent="0.25">
      <c r="A85" s="208">
        <v>43800</v>
      </c>
      <c r="B85">
        <f t="shared" si="9"/>
        <v>12</v>
      </c>
      <c r="C85">
        <f t="shared" si="10"/>
        <v>2019</v>
      </c>
      <c r="D85" s="6">
        <f>'Monthly Data'!I85</f>
        <v>14389735.212486496</v>
      </c>
      <c r="E85" s="6">
        <f>'Monthly Data'!BA85</f>
        <v>727.1</v>
      </c>
      <c r="F85" s="6">
        <f>'Monthly Data'!AZ85</f>
        <v>0</v>
      </c>
      <c r="G85" s="7">
        <f t="shared" ca="1" si="14"/>
        <v>721.0150000000001</v>
      </c>
      <c r="H85" s="7">
        <f t="shared" ca="1" si="14"/>
        <v>0</v>
      </c>
      <c r="I85">
        <f>'Monthly Data'!J85</f>
        <v>4659.4222378283748</v>
      </c>
      <c r="J85">
        <f>'Monthly Data'!DM85</f>
        <v>0</v>
      </c>
      <c r="L85" s="6"/>
      <c r="M85" s="6">
        <f t="shared" ca="1" si="11"/>
        <v>-33031.292423944913</v>
      </c>
      <c r="N85" s="6">
        <f t="shared" ca="1" si="12"/>
        <v>0</v>
      </c>
      <c r="O85" s="6"/>
      <c r="P85" s="6"/>
      <c r="Q85" s="6">
        <f t="shared" ca="1" si="13"/>
        <v>14356703.920062551</v>
      </c>
    </row>
    <row r="86" spans="1:17" x14ac:dyDescent="0.25">
      <c r="A86" s="208">
        <v>43831</v>
      </c>
      <c r="B86">
        <f t="shared" si="9"/>
        <v>1</v>
      </c>
      <c r="C86">
        <f t="shared" si="10"/>
        <v>2020</v>
      </c>
      <c r="D86" s="6">
        <f>'Monthly Data'!I86</f>
        <v>14485860.174549976</v>
      </c>
      <c r="E86" s="6">
        <f>'Monthly Data'!BA86</f>
        <v>710.9</v>
      </c>
      <c r="F86" s="6">
        <f>'Monthly Data'!AZ86</f>
        <v>0</v>
      </c>
      <c r="G86" s="7">
        <f t="shared" ca="1" si="14"/>
        <v>837.61799999999982</v>
      </c>
      <c r="H86" s="7">
        <f t="shared" ca="1" si="14"/>
        <v>0</v>
      </c>
      <c r="I86">
        <f>'Monthly Data'!J86</f>
        <v>4659.211118914187</v>
      </c>
      <c r="J86">
        <f>'Monthly Data'!DM86</f>
        <v>0</v>
      </c>
      <c r="L86" s="6"/>
      <c r="M86" s="6">
        <f t="shared" ca="1" si="11"/>
        <v>687865.12956080516</v>
      </c>
      <c r="N86" s="6">
        <f t="shared" ca="1" si="12"/>
        <v>0</v>
      </c>
      <c r="O86" s="6"/>
      <c r="P86" s="6"/>
      <c r="Q86" s="6">
        <f t="shared" ca="1" si="13"/>
        <v>15173725.304110782</v>
      </c>
    </row>
    <row r="87" spans="1:17" x14ac:dyDescent="0.25">
      <c r="A87" s="208">
        <v>43862</v>
      </c>
      <c r="B87">
        <f t="shared" si="9"/>
        <v>2</v>
      </c>
      <c r="C87">
        <f t="shared" si="10"/>
        <v>2020</v>
      </c>
      <c r="D87" s="6">
        <f>'Monthly Data'!I87</f>
        <v>13707720.514549965</v>
      </c>
      <c r="E87" s="6">
        <f>'Monthly Data'!BA87</f>
        <v>744.2</v>
      </c>
      <c r="F87" s="6">
        <f>'Monthly Data'!AZ87</f>
        <v>0</v>
      </c>
      <c r="G87" s="7">
        <f t="shared" ca="1" si="14"/>
        <v>788.83799999999997</v>
      </c>
      <c r="H87" s="7">
        <f t="shared" ca="1" si="14"/>
        <v>0</v>
      </c>
      <c r="I87">
        <f>'Monthly Data'!J87</f>
        <v>4659.6055594570935</v>
      </c>
      <c r="J87">
        <f>'Monthly Data'!DM87</f>
        <v>0</v>
      </c>
      <c r="L87" s="6"/>
      <c r="M87" s="6">
        <f t="shared" ca="1" si="11"/>
        <v>242309.09305177801</v>
      </c>
      <c r="N87" s="6">
        <f t="shared" ca="1" si="12"/>
        <v>0</v>
      </c>
      <c r="O87" s="6"/>
      <c r="P87" s="6"/>
      <c r="Q87" s="6">
        <f t="shared" ca="1" si="13"/>
        <v>13950029.607601743</v>
      </c>
    </row>
    <row r="88" spans="1:17" x14ac:dyDescent="0.25">
      <c r="A88" s="208">
        <v>43891</v>
      </c>
      <c r="B88">
        <f t="shared" si="9"/>
        <v>3</v>
      </c>
      <c r="C88">
        <f t="shared" si="10"/>
        <v>2020</v>
      </c>
      <c r="D88" s="6">
        <f>'Monthly Data'!I88</f>
        <v>12594427.794549998</v>
      </c>
      <c r="E88" s="6">
        <f>'Monthly Data'!BA88</f>
        <v>551.20000000000005</v>
      </c>
      <c r="F88" s="6">
        <f>'Monthly Data'!AZ88</f>
        <v>0</v>
      </c>
      <c r="G88" s="7">
        <f t="shared" ca="1" si="14"/>
        <v>598.91799999999989</v>
      </c>
      <c r="H88" s="7">
        <f t="shared" ca="1" si="14"/>
        <v>0</v>
      </c>
      <c r="I88">
        <f>'Monthly Data'!J88</f>
        <v>4660.3027797285467</v>
      </c>
      <c r="J88">
        <f>'Monthly Data'!DM88</f>
        <v>0.5</v>
      </c>
      <c r="L88" s="6"/>
      <c r="M88" s="6">
        <f t="shared" ca="1" si="11"/>
        <v>259028.30104943606</v>
      </c>
      <c r="N88" s="6">
        <f t="shared" ca="1" si="12"/>
        <v>0</v>
      </c>
      <c r="O88" s="6"/>
      <c r="P88" s="6"/>
      <c r="Q88" s="6">
        <f t="shared" ca="1" si="13"/>
        <v>12853456.095599433</v>
      </c>
    </row>
    <row r="89" spans="1:17" x14ac:dyDescent="0.25">
      <c r="A89" s="208">
        <v>43922</v>
      </c>
      <c r="B89">
        <f t="shared" si="9"/>
        <v>4</v>
      </c>
      <c r="C89">
        <f t="shared" si="10"/>
        <v>2020</v>
      </c>
      <c r="D89" s="6">
        <f>'Monthly Data'!I89</f>
        <v>10208951.224550037</v>
      </c>
      <c r="E89" s="6">
        <f>'Monthly Data'!BA89</f>
        <v>368.9</v>
      </c>
      <c r="F89" s="6">
        <f>'Monthly Data'!AZ89</f>
        <v>0</v>
      </c>
      <c r="G89" s="7">
        <f t="shared" ca="1" si="14"/>
        <v>375.56100000000004</v>
      </c>
      <c r="H89" s="7">
        <f t="shared" ca="1" si="14"/>
        <v>0</v>
      </c>
      <c r="I89">
        <f>'Monthly Data'!J89</f>
        <v>4660.6513898642734</v>
      </c>
      <c r="J89">
        <f>'Monthly Data'!DM89</f>
        <v>1</v>
      </c>
      <c r="L89" s="6"/>
      <c r="M89" s="6">
        <f t="shared" ca="1" si="11"/>
        <v>36158.001452079174</v>
      </c>
      <c r="N89" s="6">
        <f t="shared" ca="1" si="12"/>
        <v>0</v>
      </c>
      <c r="O89" s="6"/>
      <c r="P89" s="6"/>
      <c r="Q89" s="6">
        <f t="shared" ca="1" si="13"/>
        <v>10245109.226002116</v>
      </c>
    </row>
    <row r="90" spans="1:17" x14ac:dyDescent="0.25">
      <c r="A90" s="208">
        <v>43952</v>
      </c>
      <c r="B90">
        <f t="shared" si="9"/>
        <v>5</v>
      </c>
      <c r="C90">
        <f t="shared" si="10"/>
        <v>2020</v>
      </c>
      <c r="D90" s="6">
        <f>'Monthly Data'!I90</f>
        <v>9613596.5245500151</v>
      </c>
      <c r="E90" s="6">
        <f>'Monthly Data'!BA90</f>
        <v>172.91</v>
      </c>
      <c r="F90" s="6">
        <f>'Monthly Data'!AZ90</f>
        <v>8.39</v>
      </c>
      <c r="G90" s="7">
        <f t="shared" ca="1" si="14"/>
        <v>165.202</v>
      </c>
      <c r="H90" s="7">
        <f t="shared" ca="1" si="14"/>
        <v>2.7889999999999997</v>
      </c>
      <c r="I90">
        <f>'Monthly Data'!J90</f>
        <v>4660.3256949321367</v>
      </c>
      <c r="J90">
        <f>'Monthly Data'!DM90</f>
        <v>1</v>
      </c>
      <c r="L90" s="6"/>
      <c r="M90" s="6">
        <f t="shared" ca="1" si="11"/>
        <v>-41841.446508425732</v>
      </c>
      <c r="N90" s="6">
        <f t="shared" ca="1" si="12"/>
        <v>-109302.68315114913</v>
      </c>
      <c r="O90" s="6"/>
      <c r="P90" s="6"/>
      <c r="Q90" s="6">
        <f t="shared" ca="1" si="13"/>
        <v>9462452.3948904406</v>
      </c>
    </row>
    <row r="91" spans="1:17" x14ac:dyDescent="0.25">
      <c r="A91" s="208">
        <v>43983</v>
      </c>
      <c r="B91">
        <f t="shared" si="9"/>
        <v>6</v>
      </c>
      <c r="C91">
        <f t="shared" si="10"/>
        <v>2020</v>
      </c>
      <c r="D91" s="6">
        <f>'Monthly Data'!I91</f>
        <v>9772725.7245500628</v>
      </c>
      <c r="E91" s="6">
        <f>'Monthly Data'!BA91</f>
        <v>39.5</v>
      </c>
      <c r="F91" s="6">
        <f>'Monthly Data'!AZ91</f>
        <v>46.6</v>
      </c>
      <c r="G91" s="7">
        <f t="shared" ca="1" si="14"/>
        <v>32.520000000000003</v>
      </c>
      <c r="H91" s="7">
        <f t="shared" ca="1" si="14"/>
        <v>24.911999999999999</v>
      </c>
      <c r="I91">
        <f>'Monthly Data'!J91</f>
        <v>4663.1628474660683</v>
      </c>
      <c r="J91">
        <f>'Monthly Data'!DM91</f>
        <v>0.5</v>
      </c>
      <c r="L91" s="6"/>
      <c r="M91" s="6">
        <f t="shared" ca="1" si="11"/>
        <v>-37889.633708979185</v>
      </c>
      <c r="N91" s="6">
        <f t="shared" ca="1" si="12"/>
        <v>-423238.09894342482</v>
      </c>
      <c r="O91" s="6"/>
      <c r="P91" s="6"/>
      <c r="Q91" s="6">
        <f t="shared" ca="1" si="13"/>
        <v>9311597.9918976575</v>
      </c>
    </row>
    <row r="92" spans="1:17" x14ac:dyDescent="0.25">
      <c r="A92" s="208">
        <v>44013</v>
      </c>
      <c r="B92">
        <f t="shared" si="9"/>
        <v>7</v>
      </c>
      <c r="C92">
        <f t="shared" si="10"/>
        <v>2020</v>
      </c>
      <c r="D92" s="6">
        <f>'Monthly Data'!I92</f>
        <v>11161158.254549997</v>
      </c>
      <c r="E92" s="6">
        <f>'Monthly Data'!BA92</f>
        <v>0</v>
      </c>
      <c r="F92" s="6">
        <f>'Monthly Data'!AZ92</f>
        <v>125.1</v>
      </c>
      <c r="G92" s="7">
        <f t="shared" ca="1" si="14"/>
        <v>2.27</v>
      </c>
      <c r="H92" s="7">
        <f t="shared" ca="1" si="14"/>
        <v>79.77000000000001</v>
      </c>
      <c r="I92">
        <f>'Monthly Data'!J92</f>
        <v>4664.5814237330342</v>
      </c>
      <c r="J92">
        <f>'Monthly Data'!DM92</f>
        <v>0.5</v>
      </c>
      <c r="L92" s="6"/>
      <c r="M92" s="6">
        <f t="shared" ca="1" si="11"/>
        <v>12322.273426845672</v>
      </c>
      <c r="N92" s="6">
        <f t="shared" ca="1" si="12"/>
        <v>-884608.21768284019</v>
      </c>
      <c r="O92" s="6"/>
      <c r="P92" s="6"/>
      <c r="Q92" s="6">
        <f t="shared" ca="1" si="13"/>
        <v>10288872.310294002</v>
      </c>
    </row>
    <row r="93" spans="1:17" x14ac:dyDescent="0.25">
      <c r="A93" s="208">
        <v>44044</v>
      </c>
      <c r="B93">
        <f t="shared" si="9"/>
        <v>8</v>
      </c>
      <c r="C93">
        <f t="shared" si="10"/>
        <v>2020</v>
      </c>
      <c r="D93" s="6">
        <f>'Monthly Data'!I93</f>
        <v>10656680.594549995</v>
      </c>
      <c r="E93" s="6">
        <f>'Monthly Data'!BA93</f>
        <v>8.8000000000000007</v>
      </c>
      <c r="F93" s="6">
        <f>'Monthly Data'!AZ93</f>
        <v>57.1</v>
      </c>
      <c r="G93" s="7">
        <f t="shared" ca="1" si="14"/>
        <v>5.9399999999999995</v>
      </c>
      <c r="H93" s="7">
        <f t="shared" ca="1" si="14"/>
        <v>61.306000000000004</v>
      </c>
      <c r="I93">
        <f>'Monthly Data'!J93</f>
        <v>4663.2907118665171</v>
      </c>
      <c r="J93">
        <f>'Monthly Data'!DM93</f>
        <v>0.5</v>
      </c>
      <c r="L93" s="6"/>
      <c r="M93" s="6">
        <f t="shared" ca="1" si="11"/>
        <v>-15524.978854968562</v>
      </c>
      <c r="N93" s="6">
        <f t="shared" ca="1" si="12"/>
        <v>82079.465333642831</v>
      </c>
      <c r="O93" s="6"/>
      <c r="P93" s="6"/>
      <c r="Q93" s="6">
        <f t="shared" ca="1" si="13"/>
        <v>10723235.081028668</v>
      </c>
    </row>
    <row r="94" spans="1:17" x14ac:dyDescent="0.25">
      <c r="A94" s="208">
        <v>44075</v>
      </c>
      <c r="B94">
        <f t="shared" si="9"/>
        <v>9</v>
      </c>
      <c r="C94">
        <f t="shared" si="10"/>
        <v>2020</v>
      </c>
      <c r="D94" s="6">
        <f>'Monthly Data'!I94</f>
        <v>9850384.1045500394</v>
      </c>
      <c r="E94" s="6">
        <f>'Monthly Data'!BA94</f>
        <v>93.51</v>
      </c>
      <c r="F94" s="6">
        <f>'Monthly Data'!AZ94</f>
        <v>1.7</v>
      </c>
      <c r="G94" s="7">
        <f t="shared" ca="1" si="14"/>
        <v>65.792000000000002</v>
      </c>
      <c r="H94" s="7">
        <f t="shared" ca="1" si="14"/>
        <v>13.288</v>
      </c>
      <c r="I94">
        <f>'Monthly Data'!J94</f>
        <v>4663.6453559332585</v>
      </c>
      <c r="J94">
        <f>'Monthly Data'!DM94</f>
        <v>0.5</v>
      </c>
      <c r="L94" s="6"/>
      <c r="M94" s="6">
        <f t="shared" ca="1" si="11"/>
        <v>-150462.01535035609</v>
      </c>
      <c r="N94" s="6">
        <f t="shared" ca="1" si="12"/>
        <v>226138.09897438245</v>
      </c>
      <c r="O94" s="6"/>
      <c r="P94" s="6"/>
      <c r="Q94" s="6">
        <f t="shared" ca="1" si="13"/>
        <v>9926060.1881740652</v>
      </c>
    </row>
    <row r="95" spans="1:17" x14ac:dyDescent="0.25">
      <c r="A95" s="208">
        <v>44105</v>
      </c>
      <c r="B95">
        <f t="shared" si="9"/>
        <v>10</v>
      </c>
      <c r="C95">
        <f t="shared" si="10"/>
        <v>2020</v>
      </c>
      <c r="D95" s="6">
        <f>'Monthly Data'!I95</f>
        <v>11234372.434549997</v>
      </c>
      <c r="E95" s="6">
        <f>'Monthly Data'!BA95</f>
        <v>365.1</v>
      </c>
      <c r="F95" s="6">
        <f>'Monthly Data'!AZ95</f>
        <v>0</v>
      </c>
      <c r="G95" s="7">
        <f t="shared" ref="G95:H110" ca="1" si="15">G83</f>
        <v>253.88899999999998</v>
      </c>
      <c r="H95" s="7">
        <f t="shared" ca="1" si="15"/>
        <v>0.25</v>
      </c>
      <c r="I95">
        <f>'Monthly Data'!J95</f>
        <v>4662.8226779666293</v>
      </c>
      <c r="J95">
        <f>'Monthly Data'!DM95</f>
        <v>0.5</v>
      </c>
      <c r="L95" s="6"/>
      <c r="M95" s="6">
        <f t="shared" ca="1" si="11"/>
        <v>-603688.25994402391</v>
      </c>
      <c r="N95" s="6">
        <f t="shared" ca="1" si="12"/>
        <v>4878.7128705208497</v>
      </c>
      <c r="O95" s="6"/>
      <c r="P95" s="6"/>
      <c r="Q95" s="6">
        <f t="shared" ca="1" si="13"/>
        <v>10635562.887476495</v>
      </c>
    </row>
    <row r="96" spans="1:17" x14ac:dyDescent="0.25">
      <c r="A96" s="208">
        <v>44136</v>
      </c>
      <c r="B96">
        <f t="shared" si="9"/>
        <v>11</v>
      </c>
      <c r="C96">
        <f t="shared" si="10"/>
        <v>2020</v>
      </c>
      <c r="D96" s="6">
        <f>'Monthly Data'!I96</f>
        <v>11836082.98455005</v>
      </c>
      <c r="E96" s="6">
        <f>'Monthly Data'!BA96</f>
        <v>436.6</v>
      </c>
      <c r="F96" s="6">
        <f>'Monthly Data'!AZ96</f>
        <v>0</v>
      </c>
      <c r="G96" s="7">
        <f t="shared" ca="1" si="15"/>
        <v>481.9380000000001</v>
      </c>
      <c r="H96" s="7">
        <f t="shared" ca="1" si="15"/>
        <v>0</v>
      </c>
      <c r="I96">
        <f>'Monthly Data'!J96</f>
        <v>4666.4113389833146</v>
      </c>
      <c r="J96">
        <f>'Monthly Data'!DM96</f>
        <v>0.5</v>
      </c>
      <c r="L96" s="6"/>
      <c r="M96" s="6">
        <f t="shared" ca="1" si="11"/>
        <v>246108.91305124669</v>
      </c>
      <c r="N96" s="6">
        <f t="shared" ca="1" si="12"/>
        <v>0</v>
      </c>
      <c r="O96" s="6"/>
      <c r="P96" s="6"/>
      <c r="Q96" s="6">
        <f t="shared" ca="1" si="13"/>
        <v>12082191.897601297</v>
      </c>
    </row>
    <row r="97" spans="1:17" x14ac:dyDescent="0.25">
      <c r="A97" s="208">
        <v>44166</v>
      </c>
      <c r="B97">
        <f t="shared" si="9"/>
        <v>12</v>
      </c>
      <c r="C97">
        <f t="shared" si="10"/>
        <v>2020</v>
      </c>
      <c r="D97" s="6">
        <f>'Monthly Data'!I97</f>
        <v>13283818.114549991</v>
      </c>
      <c r="E97" s="6">
        <f>'Monthly Data'!BA97</f>
        <v>683.3</v>
      </c>
      <c r="F97" s="6">
        <f>'Monthly Data'!AZ97</f>
        <v>0</v>
      </c>
      <c r="G97" s="7">
        <f t="shared" ca="1" si="15"/>
        <v>721.0150000000001</v>
      </c>
      <c r="H97" s="7">
        <f t="shared" ca="1" si="15"/>
        <v>0</v>
      </c>
      <c r="I97">
        <f>'Monthly Data'!J97</f>
        <v>4670.2056694916573</v>
      </c>
      <c r="J97">
        <f>'Monthly Data'!DM97</f>
        <v>0.5</v>
      </c>
      <c r="L97" s="6"/>
      <c r="M97" s="6">
        <f t="shared" ca="1" si="11"/>
        <v>204728.8732570424</v>
      </c>
      <c r="N97" s="6">
        <f t="shared" ca="1" si="12"/>
        <v>0</v>
      </c>
      <c r="O97" s="6"/>
      <c r="P97" s="6"/>
      <c r="Q97" s="6">
        <f t="shared" ca="1" si="13"/>
        <v>13488546.987807034</v>
      </c>
    </row>
    <row r="98" spans="1:17" x14ac:dyDescent="0.25">
      <c r="A98" s="208">
        <v>44197</v>
      </c>
      <c r="B98">
        <f t="shared" si="9"/>
        <v>1</v>
      </c>
      <c r="C98">
        <f t="shared" si="10"/>
        <v>2021</v>
      </c>
      <c r="D98" s="6">
        <f>'Monthly Data'!I98</f>
        <v>13272431.476802889</v>
      </c>
      <c r="E98" s="6">
        <f>'Monthly Data'!BA98</f>
        <v>719.4</v>
      </c>
      <c r="F98" s="6">
        <f>'Monthly Data'!AZ98</f>
        <v>0</v>
      </c>
      <c r="G98" s="7">
        <f t="shared" ca="1" si="15"/>
        <v>837.61799999999982</v>
      </c>
      <c r="H98" s="7">
        <f t="shared" ca="1" si="15"/>
        <v>0</v>
      </c>
      <c r="I98">
        <f>'Monthly Data'!J98</f>
        <v>4670.6028347458287</v>
      </c>
      <c r="J98">
        <f>'Monthly Data'!DM98</f>
        <v>0.5</v>
      </c>
      <c r="L98" s="6"/>
      <c r="M98" s="6">
        <f t="shared" ca="1" si="11"/>
        <v>641724.45813869592</v>
      </c>
      <c r="N98" s="6">
        <f t="shared" ca="1" si="12"/>
        <v>0</v>
      </c>
      <c r="O98" s="6"/>
      <c r="P98" s="6"/>
      <c r="Q98" s="6">
        <f t="shared" ca="1" si="13"/>
        <v>13914155.934941586</v>
      </c>
    </row>
    <row r="99" spans="1:17" x14ac:dyDescent="0.25">
      <c r="A99" s="208">
        <v>44228</v>
      </c>
      <c r="B99">
        <f t="shared" si="9"/>
        <v>2</v>
      </c>
      <c r="C99">
        <f t="shared" si="10"/>
        <v>2021</v>
      </c>
      <c r="D99" s="6">
        <f>'Monthly Data'!I99</f>
        <v>13138044.586803002</v>
      </c>
      <c r="E99" s="6">
        <f>'Monthly Data'!BA99</f>
        <v>795.7</v>
      </c>
      <c r="F99" s="6">
        <f>'Monthly Data'!AZ99</f>
        <v>0</v>
      </c>
      <c r="G99" s="7">
        <f t="shared" ca="1" si="15"/>
        <v>788.83799999999997</v>
      </c>
      <c r="H99" s="7">
        <f t="shared" ca="1" si="15"/>
        <v>0</v>
      </c>
      <c r="I99">
        <f>'Monthly Data'!J99</f>
        <v>4667.8014173729143</v>
      </c>
      <c r="J99">
        <f>'Monthly Data'!DM99</f>
        <v>0.5</v>
      </c>
      <c r="L99" s="6"/>
      <c r="M99" s="6">
        <f t="shared" ca="1" si="11"/>
        <v>-37249.092623355056</v>
      </c>
      <c r="N99" s="6">
        <f t="shared" ca="1" si="12"/>
        <v>0</v>
      </c>
      <c r="O99" s="6"/>
      <c r="P99" s="6"/>
      <c r="Q99" s="6">
        <f t="shared" ca="1" si="13"/>
        <v>13100795.494179647</v>
      </c>
    </row>
    <row r="100" spans="1:17" x14ac:dyDescent="0.25">
      <c r="A100" s="208">
        <v>44256</v>
      </c>
      <c r="B100">
        <f t="shared" si="9"/>
        <v>3</v>
      </c>
      <c r="C100">
        <f t="shared" si="10"/>
        <v>2021</v>
      </c>
      <c r="D100" s="6">
        <f>'Monthly Data'!I100</f>
        <v>12286582.916802878</v>
      </c>
      <c r="E100" s="6">
        <f>'Monthly Data'!BA100</f>
        <v>506.9</v>
      </c>
      <c r="F100" s="6">
        <f>'Monthly Data'!AZ100</f>
        <v>0</v>
      </c>
      <c r="G100" s="7">
        <f t="shared" ca="1" si="15"/>
        <v>598.91799999999989</v>
      </c>
      <c r="H100" s="7">
        <f t="shared" ca="1" si="15"/>
        <v>0</v>
      </c>
      <c r="I100">
        <f>'Monthly Data'!J100</f>
        <v>4668.9007086864567</v>
      </c>
      <c r="J100">
        <f>'Monthly Data'!DM100</f>
        <v>0.5</v>
      </c>
      <c r="L100" s="6"/>
      <c r="M100" s="6">
        <f t="shared" ca="1" si="11"/>
        <v>499502.62387290038</v>
      </c>
      <c r="N100" s="6">
        <f t="shared" ca="1" si="12"/>
        <v>0</v>
      </c>
      <c r="O100" s="6"/>
      <c r="P100" s="6"/>
      <c r="Q100" s="6">
        <f t="shared" ca="1" si="13"/>
        <v>12786085.540675778</v>
      </c>
    </row>
    <row r="101" spans="1:17" x14ac:dyDescent="0.25">
      <c r="A101" s="208">
        <v>44287</v>
      </c>
      <c r="B101">
        <f t="shared" si="9"/>
        <v>4</v>
      </c>
      <c r="C101">
        <f t="shared" si="10"/>
        <v>2021</v>
      </c>
      <c r="D101" s="6">
        <f>'Monthly Data'!I101</f>
        <v>10720774.456802933</v>
      </c>
      <c r="E101" s="6">
        <f>'Monthly Data'!BA101</f>
        <v>318.02</v>
      </c>
      <c r="F101" s="6">
        <f>'Monthly Data'!AZ101</f>
        <v>0</v>
      </c>
      <c r="G101" s="7">
        <f t="shared" ca="1" si="15"/>
        <v>375.56100000000004</v>
      </c>
      <c r="H101" s="7">
        <f t="shared" ca="1" si="15"/>
        <v>0</v>
      </c>
      <c r="I101">
        <f>'Monthly Data'!J101</f>
        <v>4671.4503543432284</v>
      </c>
      <c r="J101">
        <f>'Monthly Data'!DM101</f>
        <v>0.5</v>
      </c>
      <c r="L101" s="6"/>
      <c r="M101" s="6">
        <f t="shared" ca="1" si="11"/>
        <v>312350.63227054069</v>
      </c>
      <c r="N101" s="6">
        <f t="shared" ca="1" si="12"/>
        <v>0</v>
      </c>
      <c r="O101" s="6"/>
      <c r="P101" s="6"/>
      <c r="Q101" s="6">
        <f t="shared" ca="1" si="13"/>
        <v>11033125.089073474</v>
      </c>
    </row>
    <row r="102" spans="1:17" x14ac:dyDescent="0.25">
      <c r="A102" s="208">
        <v>44317</v>
      </c>
      <c r="B102">
        <f t="shared" si="9"/>
        <v>5</v>
      </c>
      <c r="C102">
        <f t="shared" si="10"/>
        <v>2021</v>
      </c>
      <c r="D102" s="6">
        <f>'Monthly Data'!I102</f>
        <v>10442304.036802925</v>
      </c>
      <c r="E102" s="6">
        <f>'Monthly Data'!BA102</f>
        <v>162.80000000000001</v>
      </c>
      <c r="F102" s="6">
        <f>'Monthly Data'!AZ102</f>
        <v>7</v>
      </c>
      <c r="G102" s="7">
        <f t="shared" ca="1" si="15"/>
        <v>165.202</v>
      </c>
      <c r="H102" s="7">
        <f t="shared" ca="1" si="15"/>
        <v>2.7889999999999997</v>
      </c>
      <c r="I102">
        <f>'Monthly Data'!J102</f>
        <v>4690.2251771716146</v>
      </c>
      <c r="J102">
        <f>'Monthly Data'!DM102</f>
        <v>0.5</v>
      </c>
      <c r="L102" s="6"/>
      <c r="M102" s="6">
        <f t="shared" ca="1" si="11"/>
        <v>13038.810912459532</v>
      </c>
      <c r="N102" s="6">
        <f t="shared" ca="1" si="12"/>
        <v>-82177.039591053195</v>
      </c>
      <c r="O102" s="6"/>
      <c r="P102" s="6"/>
      <c r="Q102" s="6">
        <f t="shared" ca="1" si="13"/>
        <v>10373165.808124332</v>
      </c>
    </row>
    <row r="103" spans="1:17" x14ac:dyDescent="0.25">
      <c r="A103" s="208">
        <v>44348</v>
      </c>
      <c r="B103">
        <f t="shared" si="9"/>
        <v>6</v>
      </c>
      <c r="C103">
        <f t="shared" si="10"/>
        <v>2021</v>
      </c>
      <c r="D103" s="6">
        <f>'Monthly Data'!I103</f>
        <v>10600876.246802963</v>
      </c>
      <c r="E103" s="6">
        <f>'Monthly Data'!BA103</f>
        <v>9.1</v>
      </c>
      <c r="F103" s="6">
        <f>'Monthly Data'!AZ103</f>
        <v>54.1</v>
      </c>
      <c r="G103" s="7">
        <f t="shared" ca="1" si="15"/>
        <v>32.520000000000003</v>
      </c>
      <c r="H103" s="7">
        <f t="shared" ca="1" si="15"/>
        <v>24.911999999999999</v>
      </c>
      <c r="I103">
        <f>'Monthly Data'!J103</f>
        <v>4698.6125885858073</v>
      </c>
      <c r="J103">
        <f>'Monthly Data'!DM103</f>
        <v>0.5</v>
      </c>
      <c r="L103" s="6"/>
      <c r="M103" s="6">
        <f t="shared" ca="1" si="11"/>
        <v>127131.12055362362</v>
      </c>
      <c r="N103" s="6">
        <f t="shared" ca="1" si="12"/>
        <v>-569599.48505905026</v>
      </c>
      <c r="O103" s="6"/>
      <c r="P103" s="6"/>
      <c r="Q103" s="6">
        <f t="shared" ca="1" si="13"/>
        <v>10158407.882297536</v>
      </c>
    </row>
    <row r="104" spans="1:17" x14ac:dyDescent="0.25">
      <c r="A104" s="208">
        <v>44378</v>
      </c>
      <c r="B104">
        <f t="shared" si="9"/>
        <v>7</v>
      </c>
      <c r="C104">
        <f t="shared" si="10"/>
        <v>2021</v>
      </c>
      <c r="D104" s="6">
        <f>'Monthly Data'!I104</f>
        <v>11779120.786802934</v>
      </c>
      <c r="E104" s="6">
        <f>'Monthly Data'!BA104</f>
        <v>5.7</v>
      </c>
      <c r="F104" s="6">
        <f>'Monthly Data'!AZ104</f>
        <v>93.3</v>
      </c>
      <c r="G104" s="7">
        <f t="shared" ca="1" si="15"/>
        <v>2.27</v>
      </c>
      <c r="H104" s="7">
        <f t="shared" ca="1" si="15"/>
        <v>79.77000000000001</v>
      </c>
      <c r="I104">
        <f>'Monthly Data'!J104</f>
        <v>4705.8062942929037</v>
      </c>
      <c r="J104">
        <f>'Monthly Data'!DM104</f>
        <v>0.5</v>
      </c>
      <c r="L104" s="6"/>
      <c r="M104" s="6">
        <f t="shared" ca="1" si="11"/>
        <v>-18619.117997392357</v>
      </c>
      <c r="N104" s="6">
        <f t="shared" ca="1" si="12"/>
        <v>-264035.94055258814</v>
      </c>
      <c r="O104" s="6"/>
      <c r="P104" s="6"/>
      <c r="Q104" s="6">
        <f t="shared" ca="1" si="13"/>
        <v>11496465.728252953</v>
      </c>
    </row>
    <row r="105" spans="1:17" x14ac:dyDescent="0.25">
      <c r="A105" s="208">
        <v>44409</v>
      </c>
      <c r="B105">
        <f t="shared" si="9"/>
        <v>8</v>
      </c>
      <c r="C105">
        <f t="shared" si="10"/>
        <v>2021</v>
      </c>
      <c r="D105" s="6">
        <f>'Monthly Data'!I105</f>
        <v>11771902.156802928</v>
      </c>
      <c r="E105" s="6">
        <f>'Monthly Data'!BA105</f>
        <v>0</v>
      </c>
      <c r="F105" s="6">
        <f>'Monthly Data'!AZ105</f>
        <v>97.33</v>
      </c>
      <c r="G105" s="7">
        <f t="shared" ca="1" si="15"/>
        <v>5.9399999999999995</v>
      </c>
      <c r="H105" s="7">
        <f t="shared" ca="1" si="15"/>
        <v>61.306000000000004</v>
      </c>
      <c r="I105">
        <f>'Monthly Data'!J105</f>
        <v>4708.4031471464514</v>
      </c>
      <c r="J105">
        <f>'Monthly Data'!DM105</f>
        <v>0.5</v>
      </c>
      <c r="L105" s="6"/>
      <c r="M105" s="6">
        <f t="shared" ca="1" si="11"/>
        <v>32244.186852626994</v>
      </c>
      <c r="N105" s="6">
        <f t="shared" ca="1" si="12"/>
        <v>-703003.00979057222</v>
      </c>
      <c r="O105" s="6"/>
      <c r="P105" s="6"/>
      <c r="Q105" s="6">
        <f t="shared" ca="1" si="13"/>
        <v>11101143.333864983</v>
      </c>
    </row>
    <row r="106" spans="1:17" x14ac:dyDescent="0.25">
      <c r="A106" s="208">
        <v>44440</v>
      </c>
      <c r="B106">
        <f t="shared" si="9"/>
        <v>9</v>
      </c>
      <c r="C106">
        <f t="shared" si="10"/>
        <v>2021</v>
      </c>
      <c r="D106" s="6">
        <f>'Monthly Data'!I106</f>
        <v>10596162.846802952</v>
      </c>
      <c r="E106" s="6">
        <f>'Monthly Data'!BA106</f>
        <v>44.6</v>
      </c>
      <c r="F106" s="6">
        <f>'Monthly Data'!AZ106</f>
        <v>15.4</v>
      </c>
      <c r="G106" s="7">
        <f t="shared" ca="1" si="15"/>
        <v>65.792000000000002</v>
      </c>
      <c r="H106" s="7">
        <f t="shared" ca="1" si="15"/>
        <v>13.288</v>
      </c>
      <c r="I106">
        <f>'Monthly Data'!J106</f>
        <v>4709.7015735732257</v>
      </c>
      <c r="J106">
        <f>'Monthly Data'!DM106</f>
        <v>0.5</v>
      </c>
      <c r="L106" s="6"/>
      <c r="M106" s="6">
        <f t="shared" ca="1" si="11"/>
        <v>115036.83632674602</v>
      </c>
      <c r="N106" s="6">
        <f t="shared" ca="1" si="12"/>
        <v>-41215.366330160141</v>
      </c>
      <c r="O106" s="6"/>
      <c r="P106" s="6"/>
      <c r="Q106" s="6">
        <f t="shared" ca="1" si="13"/>
        <v>10669984.316799538</v>
      </c>
    </row>
    <row r="107" spans="1:17" x14ac:dyDescent="0.25">
      <c r="A107" s="208">
        <v>44470</v>
      </c>
      <c r="B107">
        <f t="shared" si="9"/>
        <v>10</v>
      </c>
      <c r="C107">
        <f t="shared" si="10"/>
        <v>2021</v>
      </c>
      <c r="D107" s="6">
        <f>'Monthly Data'!I107</f>
        <v>10931292.84680292</v>
      </c>
      <c r="E107" s="6">
        <f>'Monthly Data'!BA107</f>
        <v>146.31</v>
      </c>
      <c r="F107" s="6">
        <f>'Monthly Data'!AZ107</f>
        <v>0.9</v>
      </c>
      <c r="G107" s="7">
        <f t="shared" ca="1" si="15"/>
        <v>253.88899999999998</v>
      </c>
      <c r="H107" s="7">
        <f t="shared" ca="1" si="15"/>
        <v>0.25</v>
      </c>
      <c r="I107">
        <f>'Monthly Data'!J107</f>
        <v>4709.3507867866128</v>
      </c>
      <c r="J107">
        <f>'Monthly Data'!DM107</f>
        <v>0.5</v>
      </c>
      <c r="L107" s="6"/>
      <c r="M107" s="6">
        <f t="shared" ca="1" si="11"/>
        <v>583972.62246107054</v>
      </c>
      <c r="N107" s="6">
        <f t="shared" ca="1" si="12"/>
        <v>-12684.653463354211</v>
      </c>
      <c r="O107" s="6"/>
      <c r="P107" s="6"/>
      <c r="Q107" s="6">
        <f t="shared" ca="1" si="13"/>
        <v>11502580.815800637</v>
      </c>
    </row>
    <row r="108" spans="1:17" x14ac:dyDescent="0.25">
      <c r="A108" s="208">
        <v>44501</v>
      </c>
      <c r="B108">
        <f t="shared" si="9"/>
        <v>11</v>
      </c>
      <c r="C108">
        <f t="shared" si="10"/>
        <v>2021</v>
      </c>
      <c r="D108" s="6">
        <f>'Monthly Data'!I108</f>
        <v>12414546.076802967</v>
      </c>
      <c r="E108" s="6">
        <f>'Monthly Data'!BA108</f>
        <v>441</v>
      </c>
      <c r="F108" s="6">
        <f>'Monthly Data'!AZ108</f>
        <v>0</v>
      </c>
      <c r="G108" s="7">
        <f t="shared" ca="1" si="15"/>
        <v>481.9380000000001</v>
      </c>
      <c r="H108" s="7">
        <f t="shared" ca="1" si="15"/>
        <v>0</v>
      </c>
      <c r="I108">
        <f>'Monthly Data'!J108</f>
        <v>4711.1753933933069</v>
      </c>
      <c r="J108">
        <f>'Monthly Data'!DM108</f>
        <v>0.5</v>
      </c>
      <c r="L108" s="6"/>
      <c r="M108" s="6">
        <f t="shared" ca="1" si="11"/>
        <v>222224.33019744905</v>
      </c>
      <c r="N108" s="6">
        <f t="shared" ca="1" si="12"/>
        <v>0</v>
      </c>
      <c r="O108" s="6"/>
      <c r="P108" s="6"/>
      <c r="Q108" s="6">
        <f t="shared" ca="1" si="13"/>
        <v>12636770.407000417</v>
      </c>
    </row>
    <row r="109" spans="1:17" x14ac:dyDescent="0.25">
      <c r="A109" s="208">
        <v>44531</v>
      </c>
      <c r="B109">
        <f t="shared" si="9"/>
        <v>12</v>
      </c>
      <c r="C109">
        <f t="shared" si="10"/>
        <v>2021</v>
      </c>
      <c r="D109" s="6">
        <f>'Monthly Data'!I109</f>
        <v>14310942.16680293</v>
      </c>
      <c r="E109" s="6">
        <f>'Monthly Data'!BA109</f>
        <v>705.2</v>
      </c>
      <c r="F109" s="6">
        <f>'Monthly Data'!AZ109</f>
        <v>0</v>
      </c>
      <c r="G109" s="7">
        <f t="shared" ca="1" si="15"/>
        <v>721.0150000000001</v>
      </c>
      <c r="H109" s="7">
        <f t="shared" ca="1" si="15"/>
        <v>0</v>
      </c>
      <c r="I109">
        <f>'Monthly Data'!J109</f>
        <v>4711.0876966966534</v>
      </c>
      <c r="J109">
        <f>'Monthly Data'!DM109</f>
        <v>0.5</v>
      </c>
      <c r="K109" t="str">
        <f>'TB Res Normalized Monthly (WN)'!P109</f>
        <v>COVID</v>
      </c>
      <c r="L109" s="6"/>
      <c r="M109" s="6">
        <f t="shared" ca="1" si="11"/>
        <v>85848.790416548436</v>
      </c>
      <c r="N109" s="6">
        <f t="shared" ca="1" si="12"/>
        <v>0</v>
      </c>
      <c r="O109" s="6"/>
      <c r="P109" s="6"/>
      <c r="Q109" s="6">
        <f t="shared" ca="1" si="13"/>
        <v>14396790.957219478</v>
      </c>
    </row>
    <row r="110" spans="1:17" x14ac:dyDescent="0.25">
      <c r="A110" s="208">
        <v>44562</v>
      </c>
      <c r="B110">
        <f t="shared" si="9"/>
        <v>1</v>
      </c>
      <c r="C110">
        <f t="shared" si="10"/>
        <v>2022</v>
      </c>
      <c r="D110" s="6">
        <f>'Monthly Data'!I110</f>
        <v>15910860.836526856</v>
      </c>
      <c r="E110" s="6">
        <f>'Monthly Data'!BA110</f>
        <v>996.8</v>
      </c>
      <c r="F110" s="6">
        <f>'Monthly Data'!AZ110</f>
        <v>0</v>
      </c>
      <c r="G110" s="7">
        <f t="shared" ca="1" si="15"/>
        <v>837.61799999999982</v>
      </c>
      <c r="H110" s="7">
        <f t="shared" ca="1" si="15"/>
        <v>0</v>
      </c>
      <c r="I110">
        <f>'Monthly Data'!J110</f>
        <v>4711.5438483483267</v>
      </c>
      <c r="J110">
        <f>$J$109*K110</f>
        <v>0.25</v>
      </c>
      <c r="K110">
        <f>'TB Res Normalized Monthly (WN)'!P110</f>
        <v>0.5</v>
      </c>
      <c r="L110" s="6"/>
      <c r="M110" s="6">
        <f t="shared" ca="1" si="11"/>
        <v>-864089.92450755474</v>
      </c>
      <c r="N110" s="6">
        <f t="shared" ca="1" si="12"/>
        <v>0</v>
      </c>
      <c r="O110" s="6"/>
      <c r="P110" s="6"/>
      <c r="Q110" s="6">
        <f t="shared" ca="1" si="13"/>
        <v>15046770.912019301</v>
      </c>
    </row>
    <row r="111" spans="1:17" x14ac:dyDescent="0.25">
      <c r="A111" s="208">
        <v>44593</v>
      </c>
      <c r="B111">
        <f t="shared" si="9"/>
        <v>2</v>
      </c>
      <c r="C111">
        <f t="shared" si="10"/>
        <v>2022</v>
      </c>
      <c r="D111" s="6">
        <f>'Monthly Data'!I111</f>
        <v>14416743.836526856</v>
      </c>
      <c r="E111" s="6">
        <f>'Monthly Data'!BA111</f>
        <v>864</v>
      </c>
      <c r="F111" s="6">
        <f>'Monthly Data'!AZ111</f>
        <v>0</v>
      </c>
      <c r="G111" s="7">
        <f t="shared" ref="G111:H126" ca="1" si="16">G99</f>
        <v>788.83799999999997</v>
      </c>
      <c r="H111" s="7">
        <f t="shared" ca="1" si="16"/>
        <v>0</v>
      </c>
      <c r="I111">
        <f>'Monthly Data'!J111</f>
        <v>4714.2719241741634</v>
      </c>
      <c r="J111">
        <f t="shared" ref="J111:J145" si="17">$J$109*K111</f>
        <v>0.25</v>
      </c>
      <c r="K111">
        <f>'TB Res Normalized Monthly (WN)'!P111</f>
        <v>0.5</v>
      </c>
      <c r="L111" s="6"/>
      <c r="M111" s="6">
        <f t="shared" ca="1" si="11"/>
        <v>-408002.95828571572</v>
      </c>
      <c r="N111" s="6">
        <f t="shared" ca="1" si="12"/>
        <v>0</v>
      </c>
      <c r="O111" s="6"/>
      <c r="P111" s="6"/>
      <c r="Q111" s="6">
        <f t="shared" ca="1" si="13"/>
        <v>14008740.87824114</v>
      </c>
    </row>
    <row r="112" spans="1:17" x14ac:dyDescent="0.25">
      <c r="A112" s="208">
        <v>44621</v>
      </c>
      <c r="B112">
        <f t="shared" si="9"/>
        <v>3</v>
      </c>
      <c r="C112">
        <f t="shared" si="10"/>
        <v>2022</v>
      </c>
      <c r="D112" s="6">
        <f>'Monthly Data'!I112</f>
        <v>13975541.836526856</v>
      </c>
      <c r="E112" s="6">
        <f>'Monthly Data'!BA112</f>
        <v>621.79999999999995</v>
      </c>
      <c r="F112" s="6">
        <f>'Monthly Data'!AZ112</f>
        <v>0</v>
      </c>
      <c r="G112" s="7">
        <f t="shared" ca="1" si="16"/>
        <v>598.91799999999989</v>
      </c>
      <c r="H112" s="7">
        <f t="shared" ca="1" si="16"/>
        <v>0</v>
      </c>
      <c r="I112">
        <f>'Monthly Data'!J112</f>
        <v>4715.1359620870817</v>
      </c>
      <c r="J112">
        <f t="shared" si="17"/>
        <v>0.25</v>
      </c>
      <c r="K112">
        <f>'TB Res Normalized Monthly (WN)'!P112</f>
        <v>0.5</v>
      </c>
      <c r="L112" s="6"/>
      <c r="M112" s="6">
        <f t="shared" ca="1" si="11"/>
        <v>-124210.68746831868</v>
      </c>
      <c r="N112" s="6">
        <f t="shared" ca="1" si="12"/>
        <v>0</v>
      </c>
      <c r="O112" s="6"/>
      <c r="P112" s="6"/>
      <c r="Q112" s="6">
        <f t="shared" ca="1" si="13"/>
        <v>13851331.149058538</v>
      </c>
    </row>
    <row r="113" spans="1:17" x14ac:dyDescent="0.25">
      <c r="A113" s="208">
        <v>44652</v>
      </c>
      <c r="B113">
        <f t="shared" si="9"/>
        <v>4</v>
      </c>
      <c r="C113">
        <f t="shared" si="10"/>
        <v>2022</v>
      </c>
      <c r="D113" s="6">
        <f>'Monthly Data'!I113</f>
        <v>12388834.836526856</v>
      </c>
      <c r="E113" s="6">
        <f>'Monthly Data'!BA113</f>
        <v>403</v>
      </c>
      <c r="F113" s="6">
        <f>'Monthly Data'!AZ113</f>
        <v>0</v>
      </c>
      <c r="G113" s="7">
        <f t="shared" ca="1" si="16"/>
        <v>375.56100000000004</v>
      </c>
      <c r="H113" s="7">
        <f t="shared" ca="1" si="16"/>
        <v>0</v>
      </c>
      <c r="I113">
        <f>'Monthly Data'!J113</f>
        <v>4716.5679810435413</v>
      </c>
      <c r="J113">
        <f t="shared" si="17"/>
        <v>0.25</v>
      </c>
      <c r="K113">
        <f>'TB Res Normalized Monthly (WN)'!P113</f>
        <v>0.5</v>
      </c>
      <c r="L113" s="6"/>
      <c r="M113" s="6">
        <f t="shared" ca="1" si="11"/>
        <v>-148947.51566485371</v>
      </c>
      <c r="N113" s="6">
        <f t="shared" ca="1" si="12"/>
        <v>0</v>
      </c>
      <c r="O113" s="6"/>
      <c r="P113" s="6"/>
      <c r="Q113" s="6">
        <f t="shared" ca="1" si="13"/>
        <v>12239887.320862003</v>
      </c>
    </row>
    <row r="114" spans="1:17" x14ac:dyDescent="0.25">
      <c r="A114" s="208">
        <v>44682</v>
      </c>
      <c r="B114">
        <f t="shared" si="9"/>
        <v>5</v>
      </c>
      <c r="C114">
        <f t="shared" si="10"/>
        <v>2022</v>
      </c>
      <c r="D114" s="6">
        <f>'Monthly Data'!I114</f>
        <v>11419565.836526856</v>
      </c>
      <c r="E114" s="6">
        <f>'Monthly Data'!BA114</f>
        <v>150.11000000000001</v>
      </c>
      <c r="F114" s="6">
        <f>'Monthly Data'!AZ114</f>
        <v>0.4</v>
      </c>
      <c r="G114" s="7">
        <f t="shared" ca="1" si="16"/>
        <v>165.202</v>
      </c>
      <c r="H114" s="7">
        <f t="shared" ca="1" si="16"/>
        <v>2.7889999999999997</v>
      </c>
      <c r="I114">
        <f>'Monthly Data'!J114</f>
        <v>4720.7839905217706</v>
      </c>
      <c r="J114">
        <f t="shared" si="17"/>
        <v>0.25</v>
      </c>
      <c r="K114">
        <f>'TB Res Normalized Monthly (WN)'!P114</f>
        <v>0.5</v>
      </c>
      <c r="L114" s="6"/>
      <c r="M114" s="6">
        <f t="shared" ca="1" si="11"/>
        <v>81924.119188526282</v>
      </c>
      <c r="N114" s="6">
        <f t="shared" ca="1" si="12"/>
        <v>46620.980190697235</v>
      </c>
      <c r="O114" s="6"/>
      <c r="P114" s="6"/>
      <c r="Q114" s="6">
        <f t="shared" ca="1" si="13"/>
        <v>11548110.935906081</v>
      </c>
    </row>
    <row r="115" spans="1:17" x14ac:dyDescent="0.25">
      <c r="A115" s="208">
        <v>44713</v>
      </c>
      <c r="B115">
        <f t="shared" si="9"/>
        <v>6</v>
      </c>
      <c r="C115">
        <f t="shared" si="10"/>
        <v>2022</v>
      </c>
      <c r="D115" s="6">
        <f>'Monthly Data'!I115</f>
        <v>10990180.836526856</v>
      </c>
      <c r="E115" s="6">
        <f>'Monthly Data'!BA115</f>
        <v>31</v>
      </c>
      <c r="F115" s="6">
        <f>'Monthly Data'!AZ115</f>
        <v>26.7</v>
      </c>
      <c r="G115" s="7">
        <f t="shared" ca="1" si="16"/>
        <v>32.520000000000003</v>
      </c>
      <c r="H115" s="7">
        <f t="shared" ca="1" si="16"/>
        <v>24.911999999999999</v>
      </c>
      <c r="I115">
        <f>'Monthly Data'!J115</f>
        <v>4721.8919952608849</v>
      </c>
      <c r="J115">
        <f t="shared" si="17"/>
        <v>0.25</v>
      </c>
      <c r="K115">
        <f>'TB Res Normalized Monthly (WN)'!P115</f>
        <v>0.5</v>
      </c>
      <c r="L115" s="6"/>
      <c r="M115" s="6">
        <f t="shared" ca="1" si="11"/>
        <v>8251.0377131301575</v>
      </c>
      <c r="N115" s="6">
        <f t="shared" ca="1" si="12"/>
        <v>-34892.554449965122</v>
      </c>
      <c r="O115" s="6"/>
      <c r="P115" s="6"/>
      <c r="Q115" s="6">
        <f t="shared" ca="1" si="13"/>
        <v>10963539.319790022</v>
      </c>
    </row>
    <row r="116" spans="1:17" x14ac:dyDescent="0.25">
      <c r="A116" s="208">
        <v>44743</v>
      </c>
      <c r="B116">
        <f t="shared" si="9"/>
        <v>7</v>
      </c>
      <c r="C116">
        <f t="shared" si="10"/>
        <v>2022</v>
      </c>
      <c r="D116" s="6">
        <f>'Monthly Data'!I116</f>
        <v>11581437.836526856</v>
      </c>
      <c r="E116" s="6">
        <f>'Monthly Data'!BA116</f>
        <v>3.1</v>
      </c>
      <c r="F116" s="6">
        <f>'Monthly Data'!AZ116</f>
        <v>60.2</v>
      </c>
      <c r="G116" s="7">
        <f t="shared" ca="1" si="16"/>
        <v>2.27</v>
      </c>
      <c r="H116" s="7">
        <f t="shared" ca="1" si="16"/>
        <v>79.77000000000001</v>
      </c>
      <c r="I116">
        <f>'Monthly Data'!J116</f>
        <v>4723.4459976304424</v>
      </c>
      <c r="J116">
        <f t="shared" si="17"/>
        <v>0.25</v>
      </c>
      <c r="K116">
        <f>'TB Res Normalized Monthly (WN)'!P116</f>
        <v>0.5</v>
      </c>
      <c r="L116" s="6"/>
      <c r="M116" s="6">
        <f t="shared" ca="1" si="11"/>
        <v>-4505.5008565118533</v>
      </c>
      <c r="N116" s="6">
        <f t="shared" ca="1" si="12"/>
        <v>381905.64350437227</v>
      </c>
      <c r="O116" s="6"/>
      <c r="P116" s="6"/>
      <c r="Q116" s="6">
        <f t="shared" ca="1" si="13"/>
        <v>11958837.979174716</v>
      </c>
    </row>
    <row r="117" spans="1:17" x14ac:dyDescent="0.25">
      <c r="A117" s="208">
        <v>44774</v>
      </c>
      <c r="B117">
        <f t="shared" si="9"/>
        <v>8</v>
      </c>
      <c r="C117">
        <f t="shared" si="10"/>
        <v>2022</v>
      </c>
      <c r="D117" s="6">
        <f>'Monthly Data'!I117</f>
        <v>11824724.836526856</v>
      </c>
      <c r="E117" s="6">
        <f>'Monthly Data'!BA117</f>
        <v>0</v>
      </c>
      <c r="F117" s="6">
        <f>'Monthly Data'!AZ117</f>
        <v>72.28</v>
      </c>
      <c r="G117" s="7">
        <f t="shared" ca="1" si="16"/>
        <v>5.9399999999999995</v>
      </c>
      <c r="H117" s="7">
        <f t="shared" ca="1" si="16"/>
        <v>61.306000000000004</v>
      </c>
      <c r="I117">
        <f>'Monthly Data'!J117</f>
        <v>4723.2229988152212</v>
      </c>
      <c r="J117">
        <f t="shared" si="17"/>
        <v>0.25</v>
      </c>
      <c r="K117">
        <f>'TB Res Normalized Monthly (WN)'!P117</f>
        <v>0.5</v>
      </c>
      <c r="L117" s="6"/>
      <c r="M117" s="6">
        <f t="shared" ca="1" si="11"/>
        <v>32244.186852626994</v>
      </c>
      <c r="N117" s="6">
        <f t="shared" ca="1" si="12"/>
        <v>-214155.98016438316</v>
      </c>
      <c r="O117" s="6"/>
      <c r="P117" s="6"/>
      <c r="Q117" s="6">
        <f t="shared" ca="1" si="13"/>
        <v>11642813.0432151</v>
      </c>
    </row>
    <row r="118" spans="1:17" x14ac:dyDescent="0.25">
      <c r="A118" s="208">
        <v>44805</v>
      </c>
      <c r="B118">
        <f t="shared" si="9"/>
        <v>9</v>
      </c>
      <c r="C118">
        <f t="shared" si="10"/>
        <v>2022</v>
      </c>
      <c r="D118" s="6">
        <f>'Monthly Data'!I118</f>
        <v>10784565.836526856</v>
      </c>
      <c r="E118" s="6">
        <f>'Monthly Data'!BA118</f>
        <v>72.73</v>
      </c>
      <c r="F118" s="6">
        <f>'Monthly Data'!AZ118</f>
        <v>10.88</v>
      </c>
      <c r="G118" s="7">
        <f t="shared" ca="1" si="16"/>
        <v>65.792000000000002</v>
      </c>
      <c r="H118" s="7">
        <f t="shared" ca="1" si="16"/>
        <v>13.288</v>
      </c>
      <c r="I118">
        <f>'Monthly Data'!J118</f>
        <v>4722.1114994076106</v>
      </c>
      <c r="J118">
        <f t="shared" si="17"/>
        <v>0.25</v>
      </c>
      <c r="K118">
        <f>'TB Res Normalized Monthly (WN)'!P118</f>
        <v>0.5</v>
      </c>
      <c r="L118" s="6"/>
      <c r="M118" s="6">
        <f t="shared" ca="1" si="11"/>
        <v>-37661.644509011145</v>
      </c>
      <c r="N118" s="6">
        <f t="shared" ca="1" si="12"/>
        <v>46991.762368856813</v>
      </c>
      <c r="O118" s="6"/>
      <c r="P118" s="6"/>
      <c r="Q118" s="6">
        <f t="shared" ca="1" si="13"/>
        <v>10793895.9543867</v>
      </c>
    </row>
    <row r="119" spans="1:17" x14ac:dyDescent="0.25">
      <c r="A119" s="208">
        <v>44835</v>
      </c>
      <c r="B119">
        <f t="shared" si="9"/>
        <v>10</v>
      </c>
      <c r="C119">
        <f t="shared" si="10"/>
        <v>2022</v>
      </c>
      <c r="D119" s="6">
        <f>'Monthly Data'!I119</f>
        <v>11310618.836526856</v>
      </c>
      <c r="E119" s="6">
        <f>'Monthly Data'!BA119</f>
        <v>222.79</v>
      </c>
      <c r="F119" s="6">
        <f>'Monthly Data'!AZ119</f>
        <v>0</v>
      </c>
      <c r="G119" s="7">
        <f t="shared" ca="1" si="16"/>
        <v>253.88899999999998</v>
      </c>
      <c r="H119" s="7">
        <f t="shared" ca="1" si="16"/>
        <v>0.25</v>
      </c>
      <c r="I119">
        <f>'Monthly Data'!J119</f>
        <v>4720.5557497038053</v>
      </c>
      <c r="J119">
        <f t="shared" si="17"/>
        <v>0.25</v>
      </c>
      <c r="K119">
        <f>'TB Res Normalized Monthly (WN)'!P119</f>
        <v>0.5</v>
      </c>
      <c r="L119" s="6"/>
      <c r="M119" s="6">
        <f t="shared" ca="1" si="11"/>
        <v>168815.14594778564</v>
      </c>
      <c r="N119" s="6">
        <f t="shared" ca="1" si="12"/>
        <v>4878.7128705208497</v>
      </c>
      <c r="O119" s="6"/>
      <c r="P119" s="6"/>
      <c r="Q119" s="6">
        <f t="shared" ca="1" si="13"/>
        <v>11484312.695345163</v>
      </c>
    </row>
    <row r="120" spans="1:17" x14ac:dyDescent="0.25">
      <c r="A120" s="208">
        <v>44866</v>
      </c>
      <c r="B120">
        <f t="shared" si="9"/>
        <v>11</v>
      </c>
      <c r="C120">
        <f t="shared" si="10"/>
        <v>2022</v>
      </c>
      <c r="D120" s="6">
        <f>'Monthly Data'!I120</f>
        <v>12663291.836526856</v>
      </c>
      <c r="E120" s="6">
        <f>'Monthly Data'!BA120</f>
        <v>453.1</v>
      </c>
      <c r="F120" s="6">
        <f>'Monthly Data'!AZ120</f>
        <v>0</v>
      </c>
      <c r="G120" s="7">
        <f t="shared" ca="1" si="16"/>
        <v>481.9380000000001</v>
      </c>
      <c r="H120" s="7">
        <f t="shared" ca="1" si="16"/>
        <v>0</v>
      </c>
      <c r="I120">
        <f>'Monthly Data'!J120</f>
        <v>4721.7778748519031</v>
      </c>
      <c r="J120">
        <f t="shared" si="17"/>
        <v>0.25</v>
      </c>
      <c r="K120">
        <f>'TB Res Normalized Monthly (WN)'!P120</f>
        <v>0.5</v>
      </c>
      <c r="L120" s="6"/>
      <c r="M120" s="6">
        <f t="shared" ca="1" si="11"/>
        <v>156541.72734950503</v>
      </c>
      <c r="N120" s="6">
        <f t="shared" ca="1" si="12"/>
        <v>0</v>
      </c>
      <c r="O120" s="6"/>
      <c r="P120" s="6"/>
      <c r="Q120" s="6">
        <f t="shared" ca="1" si="13"/>
        <v>12819833.563876361</v>
      </c>
    </row>
    <row r="121" spans="1:17" x14ac:dyDescent="0.25">
      <c r="A121" s="208">
        <v>44896</v>
      </c>
      <c r="B121">
        <f t="shared" si="9"/>
        <v>12</v>
      </c>
      <c r="C121">
        <f t="shared" si="10"/>
        <v>2022</v>
      </c>
      <c r="D121" s="6">
        <f>'Monthly Data'!I121</f>
        <v>14639322.836526856</v>
      </c>
      <c r="E121" s="6">
        <f>'Monthly Data'!BA121</f>
        <v>711</v>
      </c>
      <c r="F121" s="6">
        <f>'Monthly Data'!AZ121</f>
        <v>0</v>
      </c>
      <c r="G121" s="7">
        <f t="shared" ca="1" si="16"/>
        <v>721.0150000000001</v>
      </c>
      <c r="H121" s="7">
        <f t="shared" ca="1" si="16"/>
        <v>0</v>
      </c>
      <c r="I121">
        <f>'Monthly Data'!J121</f>
        <v>4728.3889374259516</v>
      </c>
      <c r="J121">
        <f t="shared" si="17"/>
        <v>0.25</v>
      </c>
      <c r="K121">
        <f>'TB Res Normalized Monthly (WN)'!P121</f>
        <v>0.5</v>
      </c>
      <c r="L121" s="6"/>
      <c r="M121" s="6">
        <f t="shared" ca="1" si="11"/>
        <v>54364.567563815253</v>
      </c>
      <c r="N121" s="6">
        <f t="shared" ca="1" si="12"/>
        <v>0</v>
      </c>
      <c r="O121" s="6"/>
      <c r="P121" s="6"/>
      <c r="Q121" s="6">
        <f t="shared" ca="1" si="13"/>
        <v>14693687.404090671</v>
      </c>
    </row>
    <row r="122" spans="1:17" x14ac:dyDescent="0.25">
      <c r="A122" s="208">
        <v>44927</v>
      </c>
      <c r="B122">
        <f t="shared" si="9"/>
        <v>1</v>
      </c>
      <c r="C122">
        <f t="shared" si="10"/>
        <v>2023</v>
      </c>
      <c r="D122" s="6"/>
      <c r="E122" s="6">
        <f>'Monthly Data'!BA122</f>
        <v>0</v>
      </c>
      <c r="F122" s="6">
        <f>'Monthly Data'!AZ122</f>
        <v>0</v>
      </c>
      <c r="G122" s="7">
        <f t="shared" ca="1" si="16"/>
        <v>837.61799999999982</v>
      </c>
      <c r="H122" s="7">
        <f t="shared" ca="1" si="16"/>
        <v>0</v>
      </c>
      <c r="I122" s="118">
        <f>'Connection Count'!G37</f>
        <v>4730.2982422207651</v>
      </c>
      <c r="J122">
        <f t="shared" si="17"/>
        <v>0.25</v>
      </c>
      <c r="K122">
        <f>'TB Res Normalized Monthly (WN)'!P122</f>
        <v>0.5</v>
      </c>
      <c r="L122" s="6">
        <f t="shared" ref="L122:L129" si="18">$T$9</f>
        <v>-36945454.187088698</v>
      </c>
      <c r="M122" s="6">
        <f t="shared" ref="M122:M130" ca="1" si="19">G122*$T$10</f>
        <v>4546853.7547346326</v>
      </c>
      <c r="N122" s="6">
        <f t="shared" ref="N122:N130" ca="1" si="20">H122*$T$11</f>
        <v>0</v>
      </c>
      <c r="O122" s="6">
        <f t="shared" ref="O122:O129" si="21">I122*$T$12</f>
        <v>47908928.610382661</v>
      </c>
      <c r="P122" s="6">
        <f t="shared" ref="P122:P129" si="22">J122*$T$13</f>
        <v>-489281.10127388249</v>
      </c>
      <c r="Q122" s="6">
        <f t="shared" ref="Q122:Q129" ca="1" si="23">SUM(L122:P122)</f>
        <v>15021047.076754712</v>
      </c>
    </row>
    <row r="123" spans="1:17" x14ac:dyDescent="0.25">
      <c r="A123" s="208">
        <v>44958</v>
      </c>
      <c r="B123">
        <f t="shared" si="9"/>
        <v>2</v>
      </c>
      <c r="C123">
        <f t="shared" si="10"/>
        <v>2023</v>
      </c>
      <c r="D123" s="6"/>
      <c r="E123" s="6">
        <f>'Monthly Data'!BA123</f>
        <v>0</v>
      </c>
      <c r="F123" s="6">
        <f>'Monthly Data'!AZ123</f>
        <v>0</v>
      </c>
      <c r="G123" s="7">
        <f t="shared" ca="1" si="16"/>
        <v>788.83799999999997</v>
      </c>
      <c r="H123" s="7">
        <f t="shared" ca="1" si="16"/>
        <v>0</v>
      </c>
      <c r="I123" s="118">
        <f>'Connection Count'!G38</f>
        <v>4731.8823483203123</v>
      </c>
      <c r="J123">
        <f t="shared" si="17"/>
        <v>0.25</v>
      </c>
      <c r="K123">
        <f>'TB Res Normalized Monthly (WN)'!P123</f>
        <v>0.5</v>
      </c>
      <c r="L123" s="6">
        <f t="shared" si="18"/>
        <v>-36945454.187088698</v>
      </c>
      <c r="M123" s="6">
        <f t="shared" ca="1" si="19"/>
        <v>4282060.5839145752</v>
      </c>
      <c r="N123" s="6">
        <f t="shared" ca="1" si="20"/>
        <v>0</v>
      </c>
      <c r="O123" s="6">
        <f t="shared" si="21"/>
        <v>47924972.593689486</v>
      </c>
      <c r="P123" s="6">
        <f t="shared" si="22"/>
        <v>-489281.10127388249</v>
      </c>
      <c r="Q123" s="6">
        <f t="shared" ca="1" si="23"/>
        <v>14772297.889241479</v>
      </c>
    </row>
    <row r="124" spans="1:17" x14ac:dyDescent="0.25">
      <c r="A124" s="208">
        <v>44986</v>
      </c>
      <c r="B124">
        <f t="shared" si="9"/>
        <v>3</v>
      </c>
      <c r="C124">
        <f t="shared" si="10"/>
        <v>2023</v>
      </c>
      <c r="D124" s="6"/>
      <c r="E124" s="6">
        <f>'Monthly Data'!BA124</f>
        <v>0</v>
      </c>
      <c r="F124" s="6">
        <f>'Monthly Data'!AZ124</f>
        <v>0</v>
      </c>
      <c r="G124" s="7">
        <f t="shared" ca="1" si="16"/>
        <v>598.91799999999989</v>
      </c>
      <c r="H124" s="7">
        <f t="shared" ca="1" si="16"/>
        <v>0</v>
      </c>
      <c r="I124" s="118">
        <f>'Connection Count'!G39</f>
        <v>4733.4669849132879</v>
      </c>
      <c r="J124">
        <f t="shared" si="17"/>
        <v>0.25</v>
      </c>
      <c r="K124">
        <f>'TB Res Normalized Monthly (WN)'!P124</f>
        <v>0.5</v>
      </c>
      <c r="L124" s="6">
        <f t="shared" si="18"/>
        <v>-36945454.187088698</v>
      </c>
      <c r="M124" s="6">
        <f t="shared" ca="1" si="19"/>
        <v>3251115.134916103</v>
      </c>
      <c r="N124" s="6">
        <f t="shared" ca="1" si="20"/>
        <v>0</v>
      </c>
      <c r="O124" s="6">
        <f t="shared" si="21"/>
        <v>47941021.949886233</v>
      </c>
      <c r="P124" s="6">
        <f t="shared" si="22"/>
        <v>-489281.10127388249</v>
      </c>
      <c r="Q124" s="6">
        <f t="shared" ca="1" si="23"/>
        <v>13757401.796439756</v>
      </c>
    </row>
    <row r="125" spans="1:17" x14ac:dyDescent="0.25">
      <c r="A125" s="208">
        <v>45017</v>
      </c>
      <c r="B125">
        <f t="shared" si="9"/>
        <v>4</v>
      </c>
      <c r="C125">
        <f t="shared" si="10"/>
        <v>2023</v>
      </c>
      <c r="D125" s="6"/>
      <c r="E125" s="6">
        <f>'Monthly Data'!BA125</f>
        <v>0</v>
      </c>
      <c r="F125" s="6">
        <f>'Monthly Data'!AZ125</f>
        <v>0</v>
      </c>
      <c r="G125" s="7">
        <f t="shared" ca="1" si="16"/>
        <v>375.56100000000004</v>
      </c>
      <c r="H125" s="7">
        <f t="shared" ca="1" si="16"/>
        <v>0</v>
      </c>
      <c r="I125" s="118">
        <f>'Connection Count'!G40</f>
        <v>4735.0521521773471</v>
      </c>
      <c r="J125">
        <f t="shared" si="17"/>
        <v>0.25</v>
      </c>
      <c r="K125">
        <f>'TB Res Normalized Monthly (WN)'!P125</f>
        <v>0.5</v>
      </c>
      <c r="L125" s="6">
        <f t="shared" si="18"/>
        <v>-36945454.187088698</v>
      </c>
      <c r="M125" s="6">
        <f t="shared" ca="1" si="19"/>
        <v>2038663.1411716244</v>
      </c>
      <c r="N125" s="6">
        <f t="shared" ca="1" si="20"/>
        <v>0</v>
      </c>
      <c r="O125" s="6">
        <f t="shared" si="21"/>
        <v>47957076.680772223</v>
      </c>
      <c r="P125" s="6">
        <f t="shared" si="22"/>
        <v>-489281.10127388249</v>
      </c>
      <c r="Q125" s="6">
        <f t="shared" ca="1" si="23"/>
        <v>12561004.533581268</v>
      </c>
    </row>
    <row r="126" spans="1:17" x14ac:dyDescent="0.25">
      <c r="A126" s="208">
        <v>45047</v>
      </c>
      <c r="B126">
        <f t="shared" si="9"/>
        <v>5</v>
      </c>
      <c r="C126">
        <f t="shared" si="10"/>
        <v>2023</v>
      </c>
      <c r="D126" s="6"/>
      <c r="E126" s="6">
        <f>'Monthly Data'!BA126</f>
        <v>0</v>
      </c>
      <c r="F126" s="6">
        <f>'Monthly Data'!AZ126</f>
        <v>0</v>
      </c>
      <c r="G126" s="7">
        <f t="shared" ca="1" si="16"/>
        <v>165.202</v>
      </c>
      <c r="H126" s="7">
        <f t="shared" ca="1" si="16"/>
        <v>2.7889999999999997</v>
      </c>
      <c r="I126" s="118">
        <f>'Connection Count'!G41</f>
        <v>4736.6378502902035</v>
      </c>
      <c r="J126">
        <f t="shared" si="17"/>
        <v>0.25</v>
      </c>
      <c r="K126">
        <f>'TB Res Normalized Monthly (WN)'!P126</f>
        <v>0.5</v>
      </c>
      <c r="L126" s="6">
        <f t="shared" si="18"/>
        <v>-36945454.187088698</v>
      </c>
      <c r="M126" s="6">
        <f t="shared" ca="1" si="19"/>
        <v>896768.37650297733</v>
      </c>
      <c r="N126" s="6">
        <f t="shared" ca="1" si="20"/>
        <v>54426.920783530593</v>
      </c>
      <c r="O126" s="6">
        <f t="shared" si="21"/>
        <v>47973136.788147353</v>
      </c>
      <c r="P126" s="6">
        <f t="shared" si="22"/>
        <v>-489281.10127388249</v>
      </c>
      <c r="Q126" s="6">
        <f t="shared" ca="1" si="23"/>
        <v>11489596.797071274</v>
      </c>
    </row>
    <row r="127" spans="1:17" x14ac:dyDescent="0.25">
      <c r="A127" s="208">
        <v>45078</v>
      </c>
      <c r="B127">
        <f t="shared" si="9"/>
        <v>6</v>
      </c>
      <c r="C127">
        <f t="shared" si="10"/>
        <v>2023</v>
      </c>
      <c r="D127" s="6"/>
      <c r="E127" s="6">
        <f>'Monthly Data'!BA127</f>
        <v>0</v>
      </c>
      <c r="F127" s="6">
        <f>'Monthly Data'!AZ127</f>
        <v>0</v>
      </c>
      <c r="G127" s="7">
        <f t="shared" ref="G127:H142" ca="1" si="24">G115</f>
        <v>32.520000000000003</v>
      </c>
      <c r="H127" s="7">
        <f t="shared" ca="1" si="24"/>
        <v>24.911999999999999</v>
      </c>
      <c r="I127" s="118">
        <f>'Connection Count'!G42</f>
        <v>4738.2240794296304</v>
      </c>
      <c r="J127">
        <f t="shared" si="17"/>
        <v>0.25</v>
      </c>
      <c r="K127">
        <f>'TB Res Normalized Monthly (WN)'!P127</f>
        <v>0.5</v>
      </c>
      <c r="L127" s="6">
        <f t="shared" si="18"/>
        <v>-36945454.187088698</v>
      </c>
      <c r="M127" s="6">
        <f t="shared" ca="1" si="19"/>
        <v>176528.78054670538</v>
      </c>
      <c r="N127" s="6">
        <f t="shared" ca="1" si="20"/>
        <v>486153.98012166162</v>
      </c>
      <c r="O127" s="6">
        <f t="shared" si="21"/>
        <v>47989202.27381213</v>
      </c>
      <c r="P127" s="6">
        <f t="shared" si="22"/>
        <v>-489281.10127388249</v>
      </c>
      <c r="Q127" s="6">
        <f t="shared" ca="1" si="23"/>
        <v>11217149.746117916</v>
      </c>
    </row>
    <row r="128" spans="1:17" x14ac:dyDescent="0.25">
      <c r="A128" s="208">
        <v>45108</v>
      </c>
      <c r="B128">
        <f t="shared" si="9"/>
        <v>7</v>
      </c>
      <c r="C128">
        <f t="shared" si="10"/>
        <v>2023</v>
      </c>
      <c r="D128" s="6"/>
      <c r="E128" s="6">
        <f>'Monthly Data'!BA128</f>
        <v>0</v>
      </c>
      <c r="F128" s="6">
        <f>'Monthly Data'!AZ128</f>
        <v>0</v>
      </c>
      <c r="G128" s="7">
        <f t="shared" ca="1" si="24"/>
        <v>2.27</v>
      </c>
      <c r="H128" s="7">
        <f t="shared" ca="1" si="24"/>
        <v>79.77000000000001</v>
      </c>
      <c r="I128" s="118">
        <f>'Connection Count'!G43</f>
        <v>4739.8108397734604</v>
      </c>
      <c r="J128">
        <f t="shared" si="17"/>
        <v>0.25</v>
      </c>
      <c r="K128">
        <f>'TB Res Normalized Monthly (WN)'!P128</f>
        <v>0.5</v>
      </c>
      <c r="L128" s="6">
        <f t="shared" si="18"/>
        <v>-36945454.187088698</v>
      </c>
      <c r="M128" s="6">
        <f t="shared" ca="1" si="19"/>
        <v>12322.273426845672</v>
      </c>
      <c r="N128" s="6">
        <f t="shared" ca="1" si="20"/>
        <v>1556699.702725793</v>
      </c>
      <c r="O128" s="6">
        <f t="shared" si="21"/>
        <v>48005273.139567658</v>
      </c>
      <c r="P128" s="6">
        <f t="shared" si="22"/>
        <v>-489281.10127388249</v>
      </c>
      <c r="Q128" s="6">
        <f t="shared" ca="1" si="23"/>
        <v>12139559.827357713</v>
      </c>
    </row>
    <row r="129" spans="1:17" x14ac:dyDescent="0.25">
      <c r="A129" s="208">
        <v>45139</v>
      </c>
      <c r="B129">
        <f t="shared" si="9"/>
        <v>8</v>
      </c>
      <c r="C129">
        <f t="shared" si="10"/>
        <v>2023</v>
      </c>
      <c r="D129" s="6"/>
      <c r="E129" s="6">
        <f>'Monthly Data'!BA129</f>
        <v>0</v>
      </c>
      <c r="F129" s="6">
        <f>'Monthly Data'!AZ129</f>
        <v>0</v>
      </c>
      <c r="G129" s="7">
        <f t="shared" ca="1" si="24"/>
        <v>5.9399999999999995</v>
      </c>
      <c r="H129" s="7">
        <f t="shared" ca="1" si="24"/>
        <v>61.306000000000004</v>
      </c>
      <c r="I129" s="118">
        <f>'Connection Count'!G44</f>
        <v>4741.3981314995863</v>
      </c>
      <c r="J129">
        <f t="shared" si="17"/>
        <v>0.25</v>
      </c>
      <c r="K129">
        <f>'TB Res Normalized Monthly (WN)'!P129</f>
        <v>0.5</v>
      </c>
      <c r="L129" s="6">
        <f t="shared" si="18"/>
        <v>-36945454.187088698</v>
      </c>
      <c r="M129" s="6">
        <f t="shared" ca="1" si="19"/>
        <v>32244.186852626994</v>
      </c>
      <c r="N129" s="6">
        <f t="shared" ca="1" si="20"/>
        <v>1196377.4849606049</v>
      </c>
      <c r="O129" s="6">
        <f t="shared" si="21"/>
        <v>48021349.387215652</v>
      </c>
      <c r="P129" s="6">
        <f t="shared" si="22"/>
        <v>-489281.10127388249</v>
      </c>
      <c r="Q129" s="6">
        <f t="shared" ca="1" si="23"/>
        <v>11815235.770666305</v>
      </c>
    </row>
    <row r="130" spans="1:17" x14ac:dyDescent="0.25">
      <c r="A130" s="208">
        <v>45170</v>
      </c>
      <c r="B130">
        <f t="shared" ref="B130:B145" si="25">MONTH(A130)</f>
        <v>9</v>
      </c>
      <c r="C130">
        <f t="shared" ref="C130:C145" si="26">YEAR(A130)</f>
        <v>2023</v>
      </c>
      <c r="D130" s="6"/>
      <c r="E130" s="6">
        <f>'Monthly Data'!BA130</f>
        <v>0</v>
      </c>
      <c r="F130" s="6">
        <f>'Monthly Data'!AZ130</f>
        <v>0</v>
      </c>
      <c r="G130" s="7">
        <f t="shared" ca="1" si="24"/>
        <v>65.792000000000002</v>
      </c>
      <c r="H130" s="7">
        <f t="shared" ca="1" si="24"/>
        <v>13.288</v>
      </c>
      <c r="I130" s="118">
        <f>'Connection Count'!G45</f>
        <v>4742.9859547859596</v>
      </c>
      <c r="J130">
        <f t="shared" si="17"/>
        <v>0.25</v>
      </c>
      <c r="K130">
        <f>'TB Res Normalized Monthly (WN)'!P130</f>
        <v>0.5</v>
      </c>
      <c r="L130" s="6">
        <f t="shared" ref="L130:L145" si="27">$T$9</f>
        <v>-36945454.187088698</v>
      </c>
      <c r="M130" s="6">
        <f t="shared" ca="1" si="19"/>
        <v>357139.65343569621</v>
      </c>
      <c r="N130" s="6">
        <f t="shared" ca="1" si="20"/>
        <v>259313.34649392421</v>
      </c>
      <c r="O130" s="6">
        <f t="shared" ref="O130:O145" si="28">I130*$T$12</f>
        <v>48037431.018558428</v>
      </c>
      <c r="P130" s="6">
        <f t="shared" ref="P130:P145" si="29">J130*$T$13</f>
        <v>-489281.10127388249</v>
      </c>
      <c r="Q130" s="6">
        <f t="shared" ref="Q130:Q145" ca="1" si="30">SUM(L130:P130)</f>
        <v>11219148.730125468</v>
      </c>
    </row>
    <row r="131" spans="1:17" x14ac:dyDescent="0.25">
      <c r="A131" s="208">
        <v>45200</v>
      </c>
      <c r="B131">
        <f t="shared" si="25"/>
        <v>10</v>
      </c>
      <c r="C131">
        <f t="shared" si="26"/>
        <v>2023</v>
      </c>
      <c r="D131" s="6"/>
      <c r="E131" s="6">
        <f>'Monthly Data'!BA131</f>
        <v>0</v>
      </c>
      <c r="F131" s="6">
        <f>'Monthly Data'!AZ131</f>
        <v>0</v>
      </c>
      <c r="G131" s="7">
        <f t="shared" ca="1" si="24"/>
        <v>253.88899999999998</v>
      </c>
      <c r="H131" s="7">
        <f t="shared" ca="1" si="24"/>
        <v>0.25</v>
      </c>
      <c r="I131" s="118">
        <f>'Connection Count'!G46</f>
        <v>4744.5743098105922</v>
      </c>
      <c r="J131">
        <f t="shared" si="17"/>
        <v>0.25</v>
      </c>
      <c r="K131">
        <f>'TB Res Normalized Monthly (WN)'!P131</f>
        <v>0.5</v>
      </c>
      <c r="L131" s="6">
        <f t="shared" si="27"/>
        <v>-36945454.187088698</v>
      </c>
      <c r="M131" s="6">
        <f t="shared" ref="M131:M145" ca="1" si="31">G131*$T$10</f>
        <v>1378189.2854926961</v>
      </c>
      <c r="N131" s="6">
        <f t="shared" ref="N131:N145" ca="1" si="32">H131*$T$11</f>
        <v>4878.7128705208497</v>
      </c>
      <c r="O131" s="6">
        <f t="shared" si="28"/>
        <v>48053518.035398901</v>
      </c>
      <c r="P131" s="6">
        <f t="shared" si="29"/>
        <v>-489281.10127388249</v>
      </c>
      <c r="Q131" s="6">
        <f t="shared" ca="1" si="30"/>
        <v>12001850.745399538</v>
      </c>
    </row>
    <row r="132" spans="1:17" x14ac:dyDescent="0.25">
      <c r="A132" s="208">
        <v>45231</v>
      </c>
      <c r="B132">
        <f t="shared" si="25"/>
        <v>11</v>
      </c>
      <c r="C132">
        <f t="shared" si="26"/>
        <v>2023</v>
      </c>
      <c r="D132" s="6"/>
      <c r="E132" s="6">
        <f>'Monthly Data'!BA132</f>
        <v>0</v>
      </c>
      <c r="F132" s="6">
        <f>'Monthly Data'!AZ132</f>
        <v>0</v>
      </c>
      <c r="G132" s="7">
        <f t="shared" ca="1" si="24"/>
        <v>481.9380000000001</v>
      </c>
      <c r="H132" s="7">
        <f t="shared" ca="1" si="24"/>
        <v>0</v>
      </c>
      <c r="I132" s="118">
        <f>'Connection Count'!G47</f>
        <v>4746.163196751555</v>
      </c>
      <c r="J132">
        <f t="shared" si="17"/>
        <v>0.25</v>
      </c>
      <c r="K132">
        <f>'TB Res Normalized Monthly (WN)'!P132</f>
        <v>0.5</v>
      </c>
      <c r="L132" s="6">
        <f t="shared" si="27"/>
        <v>-36945454.187088698</v>
      </c>
      <c r="M132" s="6">
        <f t="shared" ca="1" si="31"/>
        <v>2616110.9298621807</v>
      </c>
      <c r="N132" s="6">
        <f t="shared" ca="1" si="32"/>
        <v>0</v>
      </c>
      <c r="O132" s="6">
        <f t="shared" si="28"/>
        <v>48069610.439540595</v>
      </c>
      <c r="P132" s="6">
        <f t="shared" si="29"/>
        <v>-489281.10127388249</v>
      </c>
      <c r="Q132" s="6">
        <f t="shared" ca="1" si="30"/>
        <v>13250986.081040192</v>
      </c>
    </row>
    <row r="133" spans="1:17" x14ac:dyDescent="0.25">
      <c r="A133" s="208">
        <v>45261</v>
      </c>
      <c r="B133">
        <f t="shared" si="25"/>
        <v>12</v>
      </c>
      <c r="C133">
        <f t="shared" si="26"/>
        <v>2023</v>
      </c>
      <c r="D133" s="6"/>
      <c r="E133" s="6">
        <f>'Monthly Data'!BA133</f>
        <v>0</v>
      </c>
      <c r="F133" s="6">
        <f>'Monthly Data'!AZ133</f>
        <v>0</v>
      </c>
      <c r="G133" s="7">
        <f t="shared" ca="1" si="24"/>
        <v>721.0150000000001</v>
      </c>
      <c r="H133" s="7">
        <f t="shared" ca="1" si="24"/>
        <v>0</v>
      </c>
      <c r="I133" s="118">
        <f>'Connection Count'!G48</f>
        <v>4747.7526157869788</v>
      </c>
      <c r="J133">
        <f t="shared" si="17"/>
        <v>0.25</v>
      </c>
      <c r="K133">
        <f>'TB Res Normalized Monthly (WN)'!P133</f>
        <v>0.5</v>
      </c>
      <c r="L133" s="6">
        <f t="shared" si="27"/>
        <v>-36945454.187088698</v>
      </c>
      <c r="M133" s="6">
        <f t="shared" ca="1" si="31"/>
        <v>3913896.0241661374</v>
      </c>
      <c r="N133" s="6">
        <f t="shared" ca="1" si="32"/>
        <v>0</v>
      </c>
      <c r="O133" s="6">
        <f t="shared" si="28"/>
        <v>48085708.232787631</v>
      </c>
      <c r="P133" s="6">
        <f t="shared" si="29"/>
        <v>-489281.10127388249</v>
      </c>
      <c r="Q133" s="6">
        <f t="shared" ca="1" si="30"/>
        <v>14564868.968591187</v>
      </c>
    </row>
    <row r="134" spans="1:17" x14ac:dyDescent="0.25">
      <c r="A134" s="208">
        <v>45292</v>
      </c>
      <c r="B134">
        <f t="shared" si="25"/>
        <v>1</v>
      </c>
      <c r="C134">
        <f t="shared" si="26"/>
        <v>2024</v>
      </c>
      <c r="D134" s="6"/>
      <c r="E134" s="6">
        <f>'Monthly Data'!BA134</f>
        <v>0</v>
      </c>
      <c r="F134" s="6">
        <f>'Monthly Data'!AZ134</f>
        <v>0</v>
      </c>
      <c r="G134" s="7">
        <f t="shared" ca="1" si="24"/>
        <v>837.61799999999982</v>
      </c>
      <c r="H134" s="7">
        <f t="shared" ca="1" si="24"/>
        <v>0</v>
      </c>
      <c r="I134" s="118">
        <f>'Connection Count'!G49</f>
        <v>4749.3425670950546</v>
      </c>
      <c r="J134">
        <f t="shared" si="17"/>
        <v>0.125</v>
      </c>
      <c r="K134">
        <f>'TB Res Normalized Monthly (WN)'!P134</f>
        <v>0.25</v>
      </c>
      <c r="L134" s="6">
        <f t="shared" si="27"/>
        <v>-36945454.187088698</v>
      </c>
      <c r="M134" s="6">
        <f t="shared" ca="1" si="31"/>
        <v>4546853.7547346326</v>
      </c>
      <c r="N134" s="6">
        <f t="shared" ca="1" si="32"/>
        <v>0</v>
      </c>
      <c r="O134" s="6">
        <f t="shared" si="28"/>
        <v>48101811.416944757</v>
      </c>
      <c r="P134" s="6">
        <f t="shared" si="29"/>
        <v>-244640.55063694125</v>
      </c>
      <c r="Q134" s="6">
        <f t="shared" ca="1" si="30"/>
        <v>15458570.433953749</v>
      </c>
    </row>
    <row r="135" spans="1:17" x14ac:dyDescent="0.25">
      <c r="A135" s="208">
        <v>45323</v>
      </c>
      <c r="B135">
        <f t="shared" si="25"/>
        <v>2</v>
      </c>
      <c r="C135">
        <f t="shared" si="26"/>
        <v>2024</v>
      </c>
      <c r="D135" s="6"/>
      <c r="E135" s="6">
        <f>'Monthly Data'!BA135</f>
        <v>0</v>
      </c>
      <c r="F135" s="6">
        <f>'Monthly Data'!AZ135</f>
        <v>0</v>
      </c>
      <c r="G135" s="7">
        <f t="shared" ca="1" si="24"/>
        <v>788.83799999999997</v>
      </c>
      <c r="H135" s="7">
        <f t="shared" ca="1" si="24"/>
        <v>0</v>
      </c>
      <c r="I135" s="118">
        <f>'Connection Count'!G50</f>
        <v>4750.9330508540324</v>
      </c>
      <c r="J135">
        <f t="shared" si="17"/>
        <v>0.125</v>
      </c>
      <c r="K135">
        <f>'TB Res Normalized Monthly (WN)'!P135</f>
        <v>0.25</v>
      </c>
      <c r="L135" s="6">
        <f t="shared" si="27"/>
        <v>-36945454.187088698</v>
      </c>
      <c r="M135" s="6">
        <f t="shared" ca="1" si="31"/>
        <v>4282060.5839145752</v>
      </c>
      <c r="N135" s="6">
        <f t="shared" ca="1" si="32"/>
        <v>0</v>
      </c>
      <c r="O135" s="6">
        <f t="shared" si="28"/>
        <v>48117919.993817292</v>
      </c>
      <c r="P135" s="6">
        <f t="shared" si="29"/>
        <v>-244640.55063694125</v>
      </c>
      <c r="Q135" s="6">
        <f t="shared" ca="1" si="30"/>
        <v>15209885.840006227</v>
      </c>
    </row>
    <row r="136" spans="1:17" x14ac:dyDescent="0.25">
      <c r="A136" s="208">
        <v>45352</v>
      </c>
      <c r="B136">
        <f t="shared" si="25"/>
        <v>3</v>
      </c>
      <c r="C136">
        <f t="shared" si="26"/>
        <v>2024</v>
      </c>
      <c r="D136" s="6"/>
      <c r="E136" s="6">
        <f>'Monthly Data'!BA136</f>
        <v>0</v>
      </c>
      <c r="F136" s="6">
        <f>'Monthly Data'!AZ136</f>
        <v>0</v>
      </c>
      <c r="G136" s="7">
        <f t="shared" ca="1" si="24"/>
        <v>598.91799999999989</v>
      </c>
      <c r="H136" s="7">
        <f t="shared" ca="1" si="24"/>
        <v>0</v>
      </c>
      <c r="I136" s="118">
        <f>'Connection Count'!G51</f>
        <v>4752.5240672422215</v>
      </c>
      <c r="J136">
        <f t="shared" si="17"/>
        <v>0.125</v>
      </c>
      <c r="K136">
        <f>'TB Res Normalized Monthly (WN)'!P136</f>
        <v>0.25</v>
      </c>
      <c r="L136" s="6">
        <f t="shared" si="27"/>
        <v>-36945454.187088698</v>
      </c>
      <c r="M136" s="6">
        <f t="shared" ca="1" si="31"/>
        <v>3251115.134916103</v>
      </c>
      <c r="N136" s="6">
        <f t="shared" ca="1" si="32"/>
        <v>0</v>
      </c>
      <c r="O136" s="6">
        <f t="shared" si="28"/>
        <v>48134033.965211175</v>
      </c>
      <c r="P136" s="6">
        <f t="shared" si="29"/>
        <v>-244640.55063694125</v>
      </c>
      <c r="Q136" s="6">
        <f t="shared" ca="1" si="30"/>
        <v>14195054.36240164</v>
      </c>
    </row>
    <row r="137" spans="1:17" x14ac:dyDescent="0.25">
      <c r="A137" s="208">
        <v>45383</v>
      </c>
      <c r="B137">
        <f t="shared" si="25"/>
        <v>4</v>
      </c>
      <c r="C137">
        <f t="shared" si="26"/>
        <v>2024</v>
      </c>
      <c r="D137" s="6"/>
      <c r="E137" s="6">
        <f>'Monthly Data'!BA137</f>
        <v>0</v>
      </c>
      <c r="F137" s="6">
        <f>'Monthly Data'!AZ137</f>
        <v>0</v>
      </c>
      <c r="G137" s="7">
        <f t="shared" ca="1" si="24"/>
        <v>375.56100000000004</v>
      </c>
      <c r="H137" s="7">
        <f t="shared" ca="1" si="24"/>
        <v>0</v>
      </c>
      <c r="I137" s="118">
        <f>'Connection Count'!G52</f>
        <v>4754.1156164379918</v>
      </c>
      <c r="J137">
        <f t="shared" si="17"/>
        <v>0.125</v>
      </c>
      <c r="K137">
        <f>'TB Res Normalized Monthly (WN)'!P137</f>
        <v>0.25</v>
      </c>
      <c r="L137" s="6">
        <f t="shared" si="27"/>
        <v>-36945454.187088698</v>
      </c>
      <c r="M137" s="6">
        <f t="shared" ca="1" si="31"/>
        <v>2038663.1411716244</v>
      </c>
      <c r="N137" s="6">
        <f t="shared" ca="1" si="32"/>
        <v>0</v>
      </c>
      <c r="O137" s="6">
        <f t="shared" si="28"/>
        <v>48150153.332932964</v>
      </c>
      <c r="P137" s="6">
        <f t="shared" si="29"/>
        <v>-244640.55063694125</v>
      </c>
      <c r="Q137" s="6">
        <f t="shared" ca="1" si="30"/>
        <v>12998721.736378951</v>
      </c>
    </row>
    <row r="138" spans="1:17" x14ac:dyDescent="0.25">
      <c r="A138" s="208">
        <v>45413</v>
      </c>
      <c r="B138">
        <f t="shared" si="25"/>
        <v>5</v>
      </c>
      <c r="C138">
        <f t="shared" si="26"/>
        <v>2024</v>
      </c>
      <c r="D138" s="6"/>
      <c r="E138" s="6">
        <f>'Monthly Data'!BA138</f>
        <v>0</v>
      </c>
      <c r="F138" s="6">
        <f>'Monthly Data'!AZ138</f>
        <v>0</v>
      </c>
      <c r="G138" s="7">
        <f t="shared" ca="1" si="24"/>
        <v>165.202</v>
      </c>
      <c r="H138" s="7">
        <f t="shared" ca="1" si="24"/>
        <v>2.7889999999999997</v>
      </c>
      <c r="I138" s="118">
        <f>'Connection Count'!G53</f>
        <v>4755.7076986197726</v>
      </c>
      <c r="J138">
        <f t="shared" si="17"/>
        <v>0.125</v>
      </c>
      <c r="K138">
        <f>'TB Res Normalized Monthly (WN)'!P138</f>
        <v>0.25</v>
      </c>
      <c r="L138" s="6">
        <f t="shared" si="27"/>
        <v>-36945454.187088698</v>
      </c>
      <c r="M138" s="6">
        <f t="shared" ca="1" si="31"/>
        <v>896768.37650297733</v>
      </c>
      <c r="N138" s="6">
        <f t="shared" ca="1" si="32"/>
        <v>54426.920783530593</v>
      </c>
      <c r="O138" s="6">
        <f t="shared" si="28"/>
        <v>48166278.098789796</v>
      </c>
      <c r="P138" s="6">
        <f t="shared" si="29"/>
        <v>-244640.55063694125</v>
      </c>
      <c r="Q138" s="6">
        <f t="shared" ca="1" si="30"/>
        <v>11927378.65835066</v>
      </c>
    </row>
    <row r="139" spans="1:17" x14ac:dyDescent="0.25">
      <c r="A139" s="208">
        <v>45444</v>
      </c>
      <c r="B139">
        <f t="shared" si="25"/>
        <v>6</v>
      </c>
      <c r="C139">
        <f t="shared" si="26"/>
        <v>2024</v>
      </c>
      <c r="D139" s="6"/>
      <c r="E139" s="6">
        <f>'Monthly Data'!BA139</f>
        <v>0</v>
      </c>
      <c r="F139" s="6">
        <f>'Monthly Data'!AZ139</f>
        <v>0</v>
      </c>
      <c r="G139" s="7">
        <f t="shared" ca="1" si="24"/>
        <v>32.520000000000003</v>
      </c>
      <c r="H139" s="7">
        <f t="shared" ca="1" si="24"/>
        <v>24.911999999999999</v>
      </c>
      <c r="I139" s="118">
        <f>'Connection Count'!G54</f>
        <v>4757.3003139660532</v>
      </c>
      <c r="J139">
        <f t="shared" si="17"/>
        <v>0.125</v>
      </c>
      <c r="K139">
        <f>'TB Res Normalized Monthly (WN)'!P139</f>
        <v>0.25</v>
      </c>
      <c r="L139" s="6">
        <f t="shared" si="27"/>
        <v>-36945454.187088698</v>
      </c>
      <c r="M139" s="6">
        <f t="shared" ca="1" si="31"/>
        <v>176528.78054670538</v>
      </c>
      <c r="N139" s="6">
        <f t="shared" ca="1" si="32"/>
        <v>486153.98012166162</v>
      </c>
      <c r="O139" s="6">
        <f t="shared" si="28"/>
        <v>48182408.264589436</v>
      </c>
      <c r="P139" s="6">
        <f t="shared" si="29"/>
        <v>-244640.55063694125</v>
      </c>
      <c r="Q139" s="6">
        <f t="shared" ca="1" si="30"/>
        <v>11654996.287532164</v>
      </c>
    </row>
    <row r="140" spans="1:17" x14ac:dyDescent="0.25">
      <c r="A140" s="208">
        <v>45474</v>
      </c>
      <c r="B140">
        <f t="shared" si="25"/>
        <v>7</v>
      </c>
      <c r="C140">
        <f t="shared" si="26"/>
        <v>2024</v>
      </c>
      <c r="D140" s="6"/>
      <c r="E140" s="6">
        <f>'Monthly Data'!BA140</f>
        <v>0</v>
      </c>
      <c r="F140" s="6">
        <f>'Monthly Data'!AZ140</f>
        <v>0</v>
      </c>
      <c r="G140" s="7">
        <f t="shared" ca="1" si="24"/>
        <v>2.27</v>
      </c>
      <c r="H140" s="7">
        <f t="shared" ca="1" si="24"/>
        <v>79.77000000000001</v>
      </c>
      <c r="I140" s="118">
        <f>'Connection Count'!G55</f>
        <v>4758.8934626553819</v>
      </c>
      <c r="J140">
        <f t="shared" si="17"/>
        <v>0.125</v>
      </c>
      <c r="K140">
        <f>'TB Res Normalized Monthly (WN)'!P140</f>
        <v>0.25</v>
      </c>
      <c r="L140" s="6">
        <f t="shared" si="27"/>
        <v>-36945454.187088698</v>
      </c>
      <c r="M140" s="6">
        <f t="shared" ca="1" si="31"/>
        <v>12322.273426845672</v>
      </c>
      <c r="N140" s="6">
        <f t="shared" ca="1" si="32"/>
        <v>1556699.702725793</v>
      </c>
      <c r="O140" s="6">
        <f t="shared" si="28"/>
        <v>48198543.83214023</v>
      </c>
      <c r="P140" s="6">
        <f t="shared" si="29"/>
        <v>-244640.55063694125</v>
      </c>
      <c r="Q140" s="6">
        <f t="shared" ca="1" si="30"/>
        <v>12577471.070567226</v>
      </c>
    </row>
    <row r="141" spans="1:17" x14ac:dyDescent="0.25">
      <c r="A141" s="208">
        <v>45505</v>
      </c>
      <c r="B141">
        <f t="shared" si="25"/>
        <v>8</v>
      </c>
      <c r="C141">
        <f t="shared" si="26"/>
        <v>2024</v>
      </c>
      <c r="D141" s="6"/>
      <c r="E141" s="6">
        <f>'Monthly Data'!BA141</f>
        <v>0</v>
      </c>
      <c r="F141" s="6">
        <f>'Monthly Data'!AZ141</f>
        <v>0</v>
      </c>
      <c r="G141" s="7">
        <f t="shared" ca="1" si="24"/>
        <v>5.9399999999999995</v>
      </c>
      <c r="H141" s="7">
        <f t="shared" ca="1" si="24"/>
        <v>61.306000000000004</v>
      </c>
      <c r="I141" s="118">
        <f>'Connection Count'!G56</f>
        <v>4760.487144866368</v>
      </c>
      <c r="J141">
        <f t="shared" si="17"/>
        <v>0.125</v>
      </c>
      <c r="K141">
        <f>'TB Res Normalized Monthly (WN)'!P141</f>
        <v>0.25</v>
      </c>
      <c r="L141" s="6">
        <f t="shared" si="27"/>
        <v>-36945454.187088698</v>
      </c>
      <c r="M141" s="6">
        <f t="shared" ca="1" si="31"/>
        <v>32244.186852626994</v>
      </c>
      <c r="N141" s="6">
        <f t="shared" ca="1" si="32"/>
        <v>1196377.4849606049</v>
      </c>
      <c r="O141" s="6">
        <f t="shared" si="28"/>
        <v>48214684.803251162</v>
      </c>
      <c r="P141" s="6">
        <f t="shared" si="29"/>
        <v>-244640.55063694125</v>
      </c>
      <c r="Q141" s="6">
        <f t="shared" ca="1" si="30"/>
        <v>12253211.737338757</v>
      </c>
    </row>
    <row r="142" spans="1:17" x14ac:dyDescent="0.25">
      <c r="A142" s="208">
        <v>45536</v>
      </c>
      <c r="B142">
        <f t="shared" si="25"/>
        <v>9</v>
      </c>
      <c r="C142">
        <f t="shared" si="26"/>
        <v>2024</v>
      </c>
      <c r="D142" s="6"/>
      <c r="E142" s="6">
        <f>'Monthly Data'!BA142</f>
        <v>0</v>
      </c>
      <c r="F142" s="6">
        <f>'Monthly Data'!AZ142</f>
        <v>0</v>
      </c>
      <c r="G142" s="7">
        <f t="shared" ca="1" si="24"/>
        <v>65.792000000000002</v>
      </c>
      <c r="H142" s="7">
        <f t="shared" ca="1" si="24"/>
        <v>13.288</v>
      </c>
      <c r="I142" s="118">
        <f>'Connection Count'!G57</f>
        <v>4762.081360777679</v>
      </c>
      <c r="J142">
        <f t="shared" si="17"/>
        <v>0.125</v>
      </c>
      <c r="K142">
        <f>'TB Res Normalized Monthly (WN)'!P142</f>
        <v>0.25</v>
      </c>
      <c r="L142" s="6">
        <f t="shared" si="27"/>
        <v>-36945454.187088698</v>
      </c>
      <c r="M142" s="6">
        <f t="shared" ca="1" si="31"/>
        <v>357139.65343569621</v>
      </c>
      <c r="N142" s="6">
        <f t="shared" ca="1" si="32"/>
        <v>259313.34649392421</v>
      </c>
      <c r="O142" s="6">
        <f t="shared" si="28"/>
        <v>48230831.179731786</v>
      </c>
      <c r="P142" s="6">
        <f t="shared" si="29"/>
        <v>-244640.55063694125</v>
      </c>
      <c r="Q142" s="6">
        <f t="shared" ca="1" si="30"/>
        <v>11657189.441935768</v>
      </c>
    </row>
    <row r="143" spans="1:17" x14ac:dyDescent="0.25">
      <c r="A143" s="208">
        <v>45566</v>
      </c>
      <c r="B143">
        <f t="shared" si="25"/>
        <v>10</v>
      </c>
      <c r="C143">
        <f t="shared" si="26"/>
        <v>2024</v>
      </c>
      <c r="D143" s="6"/>
      <c r="E143" s="6">
        <f>'Monthly Data'!BA143</f>
        <v>0</v>
      </c>
      <c r="F143" s="6">
        <f>'Monthly Data'!AZ143</f>
        <v>0</v>
      </c>
      <c r="G143" s="7">
        <f t="shared" ref="G143:H145" ca="1" si="33">G131</f>
        <v>253.88899999999998</v>
      </c>
      <c r="H143" s="7">
        <f t="shared" ca="1" si="33"/>
        <v>0.25</v>
      </c>
      <c r="I143" s="118">
        <f>'Connection Count'!G58</f>
        <v>4763.6761105680444</v>
      </c>
      <c r="J143">
        <f t="shared" si="17"/>
        <v>0.125</v>
      </c>
      <c r="K143">
        <f>'TB Res Normalized Monthly (WN)'!P143</f>
        <v>0.25</v>
      </c>
      <c r="L143" s="6">
        <f t="shared" si="27"/>
        <v>-36945454.187088698</v>
      </c>
      <c r="M143" s="6">
        <f t="shared" ca="1" si="31"/>
        <v>1378189.2854926961</v>
      </c>
      <c r="N143" s="6">
        <f t="shared" ca="1" si="32"/>
        <v>4878.7128705208497</v>
      </c>
      <c r="O143" s="6">
        <f t="shared" si="28"/>
        <v>48246982.963392295</v>
      </c>
      <c r="P143" s="6">
        <f t="shared" si="29"/>
        <v>-244640.55063694125</v>
      </c>
      <c r="Q143" s="6">
        <f t="shared" ca="1" si="30"/>
        <v>12439956.224029874</v>
      </c>
    </row>
    <row r="144" spans="1:17" x14ac:dyDescent="0.25">
      <c r="A144" s="208">
        <v>45597</v>
      </c>
      <c r="B144">
        <f t="shared" si="25"/>
        <v>11</v>
      </c>
      <c r="C144">
        <f t="shared" si="26"/>
        <v>2024</v>
      </c>
      <c r="D144" s="6"/>
      <c r="E144" s="6">
        <f>'Monthly Data'!BA144</f>
        <v>0</v>
      </c>
      <c r="F144" s="6">
        <f>'Monthly Data'!AZ144</f>
        <v>0</v>
      </c>
      <c r="G144" s="7">
        <f t="shared" ca="1" si="33"/>
        <v>481.9380000000001</v>
      </c>
      <c r="H144" s="7">
        <f t="shared" ca="1" si="33"/>
        <v>0</v>
      </c>
      <c r="I144" s="118">
        <f>'Connection Count'!G59</f>
        <v>4765.2713944162515</v>
      </c>
      <c r="J144">
        <f t="shared" si="17"/>
        <v>0.125</v>
      </c>
      <c r="K144">
        <f>'TB Res Normalized Monthly (WN)'!P144</f>
        <v>0.25</v>
      </c>
      <c r="L144" s="6">
        <f t="shared" si="27"/>
        <v>-36945454.187088698</v>
      </c>
      <c r="M144" s="6">
        <f t="shared" ca="1" si="31"/>
        <v>2616110.9298621807</v>
      </c>
      <c r="N144" s="6">
        <f t="shared" ca="1" si="32"/>
        <v>0</v>
      </c>
      <c r="O144" s="6">
        <f t="shared" si="28"/>
        <v>48263140.15604347</v>
      </c>
      <c r="P144" s="6">
        <f t="shared" si="29"/>
        <v>-244640.55063694125</v>
      </c>
      <c r="Q144" s="6">
        <f t="shared" ca="1" si="30"/>
        <v>13689156.348180009</v>
      </c>
    </row>
    <row r="145" spans="1:17" x14ac:dyDescent="0.25">
      <c r="A145" s="208">
        <v>45627</v>
      </c>
      <c r="B145">
        <f t="shared" si="25"/>
        <v>12</v>
      </c>
      <c r="C145">
        <f t="shared" si="26"/>
        <v>2024</v>
      </c>
      <c r="D145" s="6"/>
      <c r="E145" s="6">
        <f>'Monthly Data'!BA145</f>
        <v>0</v>
      </c>
      <c r="F145" s="6">
        <f>'Monthly Data'!AZ145</f>
        <v>0</v>
      </c>
      <c r="G145" s="7">
        <f t="shared" ca="1" si="33"/>
        <v>721.0150000000001</v>
      </c>
      <c r="H145" s="7">
        <f t="shared" ca="1" si="33"/>
        <v>0</v>
      </c>
      <c r="I145" s="118">
        <f>'Connection Count'!G60</f>
        <v>4766.8672125011481</v>
      </c>
      <c r="J145">
        <f t="shared" si="17"/>
        <v>0.125</v>
      </c>
      <c r="K145">
        <f>'TB Res Normalized Monthly (WN)'!P145</f>
        <v>0.25</v>
      </c>
      <c r="L145" s="6">
        <f t="shared" si="27"/>
        <v>-36945454.187088698</v>
      </c>
      <c r="M145" s="6">
        <f t="shared" ca="1" si="31"/>
        <v>3913896.0241661374</v>
      </c>
      <c r="N145" s="6">
        <f t="shared" ca="1" si="32"/>
        <v>0</v>
      </c>
      <c r="O145" s="6">
        <f t="shared" si="28"/>
        <v>48279302.759496681</v>
      </c>
      <c r="P145" s="6">
        <f t="shared" si="29"/>
        <v>-244640.55063694125</v>
      </c>
      <c r="Q145" s="6">
        <f t="shared" ca="1" si="30"/>
        <v>15003104.045937179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665CC-D9C4-473E-8384-FD3B759825AE}">
  <sheetPr codeName="Sheet24">
    <tabColor theme="7" tint="0.59999389629810485"/>
  </sheetPr>
  <dimension ref="A1:Y145"/>
  <sheetViews>
    <sheetView topLeftCell="K1" workbookViewId="0">
      <selection activeCell="E6" sqref="E6"/>
    </sheetView>
  </sheetViews>
  <sheetFormatPr defaultRowHeight="15" x14ac:dyDescent="0.25"/>
  <cols>
    <col min="1" max="1" width="12.28515625" customWidth="1"/>
    <col min="4" max="4" width="19" bestFit="1" customWidth="1"/>
    <col min="5" max="5" width="10" bestFit="1" customWidth="1"/>
    <col min="6" max="6" width="9.85546875" bestFit="1" customWidth="1"/>
    <col min="11" max="11" width="11.85546875" customWidth="1"/>
    <col min="13" max="13" width="15" bestFit="1" customWidth="1"/>
    <col min="14" max="14" width="14.85546875" customWidth="1"/>
    <col min="15" max="15" width="13.28515625" bestFit="1" customWidth="1"/>
    <col min="16" max="16" width="14.28515625" bestFit="1" customWidth="1"/>
    <col min="17" max="18" width="14.28515625" customWidth="1"/>
    <col min="19" max="19" width="16" customWidth="1"/>
    <col min="22" max="22" width="11.5703125" bestFit="1" customWidth="1"/>
    <col min="23" max="23" width="18.7109375" bestFit="1" customWidth="1"/>
  </cols>
  <sheetData>
    <row r="1" spans="1:25" x14ac:dyDescent="0.25">
      <c r="A1" t="s">
        <v>0</v>
      </c>
      <c r="B1" t="s">
        <v>28</v>
      </c>
      <c r="C1" t="s">
        <v>29</v>
      </c>
      <c r="D1" t="str">
        <f>'Monthly Data'!M1</f>
        <v>TB_GSgt50kWh_NoCDM</v>
      </c>
      <c r="E1" t="str">
        <f>'Monthly Data'!BA1</f>
        <v>TB_HDD14</v>
      </c>
      <c r="F1" t="str">
        <f>'Monthly Data'!AZ1</f>
        <v>TB_CDD16</v>
      </c>
      <c r="G1" t="str">
        <f>'Monthly Data'!BA1</f>
        <v>TB_HDD14</v>
      </c>
      <c r="H1" t="str">
        <f>'Monthly Data'!AZ1</f>
        <v>TB_CDD16</v>
      </c>
      <c r="I1" t="str">
        <f>'Monthly Data'!DJ1</f>
        <v>Month Days</v>
      </c>
      <c r="J1" t="str">
        <f>'Monthly Data'!DM1</f>
        <v>COVID_AM</v>
      </c>
      <c r="K1" t="str">
        <f>'Monthly Data'!O1</f>
        <v>TB_GSgt50Cust</v>
      </c>
      <c r="M1" t="s">
        <v>50</v>
      </c>
      <c r="N1" t="str">
        <f>G1</f>
        <v>TB_HDD14</v>
      </c>
      <c r="O1" t="str">
        <f>H1</f>
        <v>TB_CDD16</v>
      </c>
      <c r="P1" t="str">
        <f>I1</f>
        <v>Month Days</v>
      </c>
      <c r="Q1" t="str">
        <f>J1</f>
        <v>COVID_AM</v>
      </c>
      <c r="R1" t="str">
        <f>K1</f>
        <v>TB_GSgt50Cust</v>
      </c>
      <c r="S1" t="s">
        <v>51</v>
      </c>
    </row>
    <row r="2" spans="1:25" x14ac:dyDescent="0.25">
      <c r="A2" s="208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Data'!M2</f>
        <v>28995206.669760678</v>
      </c>
      <c r="E2">
        <f>'Monthly Data'!BA2</f>
        <v>804.4</v>
      </c>
      <c r="F2">
        <f>'Monthly Data'!AZ2</f>
        <v>0</v>
      </c>
      <c r="G2" s="242">
        <f ca="1">'Weather Thunder Bay'!BP38</f>
        <v>837.61799999999982</v>
      </c>
      <c r="H2" s="242">
        <f ca="1">'Weather Thunder Bay'!BC38</f>
        <v>0</v>
      </c>
      <c r="I2">
        <f>'Monthly Data'!DJ2</f>
        <v>31</v>
      </c>
      <c r="J2">
        <f>'Monthly Data'!DM2</f>
        <v>0</v>
      </c>
      <c r="K2" s="61">
        <f>'Monthly Data'!O2</f>
        <v>510.38624064127646</v>
      </c>
      <c r="M2" s="6"/>
      <c r="N2" s="6">
        <f ca="1">(G2-E2)*$V$10</f>
        <v>295600.17569832364</v>
      </c>
      <c r="O2" s="6">
        <f ca="1">(H2-F2)*$V$11</f>
        <v>0</v>
      </c>
      <c r="P2" s="6"/>
      <c r="Q2" s="6"/>
      <c r="R2" s="6"/>
      <c r="S2" s="6">
        <f ca="1">SUM(D2,M2:R2)</f>
        <v>29290806.845459003</v>
      </c>
    </row>
    <row r="3" spans="1:25" x14ac:dyDescent="0.25">
      <c r="A3" s="208">
        <v>41306</v>
      </c>
      <c r="B3">
        <f t="shared" si="0"/>
        <v>2</v>
      </c>
      <c r="C3">
        <f t="shared" si="1"/>
        <v>2013</v>
      </c>
      <c r="D3" s="6">
        <f>'Monthly Data'!M3</f>
        <v>26014224.669760678</v>
      </c>
      <c r="E3">
        <f>'Monthly Data'!BA3</f>
        <v>754.6</v>
      </c>
      <c r="F3">
        <f>'Monthly Data'!AZ3</f>
        <v>0</v>
      </c>
      <c r="G3" s="242">
        <f ca="1">'Weather Thunder Bay'!BP39</f>
        <v>788.83799999999997</v>
      </c>
      <c r="H3" s="242">
        <f ca="1">'Weather Thunder Bay'!BC39</f>
        <v>0</v>
      </c>
      <c r="I3">
        <f>'Monthly Data'!DJ3</f>
        <v>28</v>
      </c>
      <c r="J3">
        <f>'Monthly Data'!DM3</f>
        <v>0</v>
      </c>
      <c r="K3" s="61">
        <f>'Monthly Data'!O3</f>
        <v>509.02942572699692</v>
      </c>
      <c r="M3" s="6"/>
      <c r="N3" s="6">
        <f t="shared" ref="N3:N66" ca="1" si="2">(G3-E3)*$V$10</f>
        <v>304676.94670236722</v>
      </c>
      <c r="O3" s="6">
        <f t="shared" ref="O3:O66" ca="1" si="3">(H3-F3)*$V$11</f>
        <v>0</v>
      </c>
      <c r="P3" s="6"/>
      <c r="Q3" s="6"/>
      <c r="R3" s="6"/>
      <c r="S3" s="6">
        <f t="shared" ref="S3:S66" ca="1" si="4">SUM(D3,M3:R3)</f>
        <v>26318901.616463047</v>
      </c>
    </row>
    <row r="4" spans="1:25" x14ac:dyDescent="0.25">
      <c r="A4" s="208">
        <v>41334</v>
      </c>
      <c r="B4">
        <f t="shared" si="0"/>
        <v>3</v>
      </c>
      <c r="C4">
        <f t="shared" si="1"/>
        <v>2013</v>
      </c>
      <c r="D4" s="6">
        <f>'Monthly Data'!M4</f>
        <v>26487357.669760678</v>
      </c>
      <c r="E4">
        <f>'Monthly Data'!BA4</f>
        <v>643.29999999999995</v>
      </c>
      <c r="F4">
        <f>'Monthly Data'!AZ4</f>
        <v>0</v>
      </c>
      <c r="G4" s="242">
        <f ca="1">'Weather Thunder Bay'!BP40</f>
        <v>598.91799999999989</v>
      </c>
      <c r="H4" s="242">
        <f ca="1">'Weather Thunder Bay'!BC40</f>
        <v>0</v>
      </c>
      <c r="I4">
        <f>'Monthly Data'!DJ4</f>
        <v>31</v>
      </c>
      <c r="J4">
        <f>'Monthly Data'!DM4</f>
        <v>0</v>
      </c>
      <c r="K4" s="61">
        <f>'Monthly Data'!O4</f>
        <v>507.67261081271738</v>
      </c>
      <c r="M4" s="6"/>
      <c r="N4" s="6">
        <f t="shared" ca="1" si="2"/>
        <v>-394946.32421708346</v>
      </c>
      <c r="O4" s="6">
        <f t="shared" ca="1" si="3"/>
        <v>0</v>
      </c>
      <c r="P4" s="6"/>
      <c r="Q4" s="6"/>
      <c r="R4" s="6"/>
      <c r="S4" s="6">
        <f t="shared" ca="1" si="4"/>
        <v>26092411.345543593</v>
      </c>
      <c r="U4" t="s">
        <v>402</v>
      </c>
    </row>
    <row r="5" spans="1:25" x14ac:dyDescent="0.25">
      <c r="A5" s="208">
        <v>41365</v>
      </c>
      <c r="B5">
        <f t="shared" si="0"/>
        <v>4</v>
      </c>
      <c r="C5">
        <f t="shared" si="1"/>
        <v>2013</v>
      </c>
      <c r="D5" s="6">
        <f>'Monthly Data'!M5</f>
        <v>23179193.669760678</v>
      </c>
      <c r="E5">
        <f>'Monthly Data'!BA5</f>
        <v>421.78</v>
      </c>
      <c r="F5">
        <f>'Monthly Data'!AZ5</f>
        <v>0</v>
      </c>
      <c r="G5" s="242">
        <f ca="1">'Weather Thunder Bay'!BP41</f>
        <v>375.56100000000004</v>
      </c>
      <c r="H5" s="242">
        <f ca="1">'Weather Thunder Bay'!BC41</f>
        <v>0</v>
      </c>
      <c r="I5">
        <f>'Monthly Data'!DJ5</f>
        <v>30</v>
      </c>
      <c r="J5">
        <f>'Monthly Data'!DM5</f>
        <v>0</v>
      </c>
      <c r="K5" s="61">
        <f>'Monthly Data'!O5</f>
        <v>506.31579589843784</v>
      </c>
      <c r="M5" s="6"/>
      <c r="N5" s="6">
        <f t="shared" ca="1" si="2"/>
        <v>-411293.41081946128</v>
      </c>
      <c r="O5" s="6">
        <f t="shared" ca="1" si="3"/>
        <v>0</v>
      </c>
      <c r="P5" s="6"/>
      <c r="Q5" s="6"/>
      <c r="R5" s="6"/>
      <c r="S5" s="6">
        <f t="shared" ca="1" si="4"/>
        <v>22767900.258941218</v>
      </c>
      <c r="U5" t="s">
        <v>365</v>
      </c>
    </row>
    <row r="6" spans="1:25" x14ac:dyDescent="0.25">
      <c r="A6" s="208">
        <v>41395</v>
      </c>
      <c r="B6">
        <f t="shared" si="0"/>
        <v>5</v>
      </c>
      <c r="C6">
        <f t="shared" si="1"/>
        <v>2013</v>
      </c>
      <c r="D6" s="6">
        <f>'Monthly Data'!M6</f>
        <v>21647652.669760678</v>
      </c>
      <c r="E6">
        <f>'Monthly Data'!BA6</f>
        <v>206.1</v>
      </c>
      <c r="F6">
        <f>'Monthly Data'!AZ6</f>
        <v>0.8</v>
      </c>
      <c r="G6" s="242">
        <f ca="1">'Weather Thunder Bay'!BP42</f>
        <v>165.202</v>
      </c>
      <c r="H6" s="242">
        <f ca="1">'Weather Thunder Bay'!BC42</f>
        <v>2.7889999999999997</v>
      </c>
      <c r="I6">
        <f>'Monthly Data'!DJ6</f>
        <v>31</v>
      </c>
      <c r="J6">
        <f>'Monthly Data'!DM6</f>
        <v>0</v>
      </c>
      <c r="K6" s="61">
        <f>'Monthly Data'!O6</f>
        <v>504.9589809841583</v>
      </c>
      <c r="M6" s="6"/>
      <c r="N6" s="6">
        <f t="shared" ca="1" si="2"/>
        <v>-363942.92208170553</v>
      </c>
      <c r="O6" s="6">
        <f t="shared" ca="1" si="3"/>
        <v>43311.954236938451</v>
      </c>
      <c r="P6" s="6"/>
      <c r="Q6" s="6"/>
      <c r="R6" s="6"/>
      <c r="S6" s="6">
        <f t="shared" ca="1" si="4"/>
        <v>21327021.701915912</v>
      </c>
      <c r="U6" t="s">
        <v>416</v>
      </c>
    </row>
    <row r="7" spans="1:25" x14ac:dyDescent="0.25">
      <c r="A7" s="208">
        <v>41426</v>
      </c>
      <c r="B7">
        <f t="shared" si="0"/>
        <v>6</v>
      </c>
      <c r="C7">
        <f t="shared" si="1"/>
        <v>2013</v>
      </c>
      <c r="D7" s="6">
        <f>'Monthly Data'!M7</f>
        <v>20878094.669760678</v>
      </c>
      <c r="E7">
        <f>'Monthly Data'!BA7</f>
        <v>48.2</v>
      </c>
      <c r="F7">
        <f>'Monthly Data'!AZ7</f>
        <v>20.9</v>
      </c>
      <c r="G7" s="242">
        <f ca="1">'Weather Thunder Bay'!BP43</f>
        <v>32.520000000000003</v>
      </c>
      <c r="H7" s="242">
        <f ca="1">'Weather Thunder Bay'!BC43</f>
        <v>24.911999999999999</v>
      </c>
      <c r="I7">
        <f>'Monthly Data'!DJ7</f>
        <v>30</v>
      </c>
      <c r="J7">
        <f>'Monthly Data'!DM7</f>
        <v>0</v>
      </c>
      <c r="K7" s="61">
        <f>'Monthly Data'!O7</f>
        <v>503.60216606987876</v>
      </c>
      <c r="M7" s="6"/>
      <c r="N7" s="6">
        <f t="shared" ca="1" si="2"/>
        <v>-139533.107199402</v>
      </c>
      <c r="O7" s="6">
        <f t="shared" ca="1" si="3"/>
        <v>87364.28375997844</v>
      </c>
      <c r="P7" s="6"/>
      <c r="Q7" s="6"/>
      <c r="R7" s="6"/>
      <c r="S7" s="6">
        <f t="shared" ca="1" si="4"/>
        <v>20825925.846321255</v>
      </c>
    </row>
    <row r="8" spans="1:25" x14ac:dyDescent="0.25">
      <c r="A8" s="208">
        <v>41456</v>
      </c>
      <c r="B8">
        <f t="shared" si="0"/>
        <v>7</v>
      </c>
      <c r="C8">
        <f t="shared" si="1"/>
        <v>2013</v>
      </c>
      <c r="D8" s="6">
        <f>'Monthly Data'!M8</f>
        <v>22033662.669760678</v>
      </c>
      <c r="E8">
        <f>'Monthly Data'!BA8</f>
        <v>8.5</v>
      </c>
      <c r="F8">
        <f>'Monthly Data'!AZ8</f>
        <v>58.3</v>
      </c>
      <c r="G8" s="242">
        <f ca="1">'Weather Thunder Bay'!BP44</f>
        <v>2.27</v>
      </c>
      <c r="H8" s="242">
        <f ca="1">'Weather Thunder Bay'!BC44</f>
        <v>79.77000000000001</v>
      </c>
      <c r="I8">
        <f>'Monthly Data'!DJ8</f>
        <v>31</v>
      </c>
      <c r="J8">
        <f>'Monthly Data'!DM8</f>
        <v>0</v>
      </c>
      <c r="K8" s="61">
        <f>'Monthly Data'!O8</f>
        <v>502.24535115559922</v>
      </c>
      <c r="M8" s="6"/>
      <c r="N8" s="6">
        <f t="shared" ca="1" si="2"/>
        <v>-55439.493485476698</v>
      </c>
      <c r="O8" s="6">
        <f t="shared" ca="1" si="3"/>
        <v>467525.21742939629</v>
      </c>
      <c r="P8" s="6"/>
      <c r="Q8" s="6"/>
      <c r="R8" s="6"/>
      <c r="S8" s="6">
        <f t="shared" ca="1" si="4"/>
        <v>22445748.393704597</v>
      </c>
      <c r="V8" t="s">
        <v>53</v>
      </c>
      <c r="W8" t="s">
        <v>54</v>
      </c>
      <c r="X8" t="s">
        <v>55</v>
      </c>
      <c r="Y8" t="s">
        <v>56</v>
      </c>
    </row>
    <row r="9" spans="1:25" x14ac:dyDescent="0.25">
      <c r="A9" s="208">
        <v>41487</v>
      </c>
      <c r="B9">
        <f t="shared" si="0"/>
        <v>8</v>
      </c>
      <c r="C9">
        <f t="shared" si="1"/>
        <v>2013</v>
      </c>
      <c r="D9" s="6">
        <f>'Monthly Data'!M9</f>
        <v>22313973.669760678</v>
      </c>
      <c r="E9">
        <f>'Monthly Data'!BA9</f>
        <v>2.1</v>
      </c>
      <c r="F9">
        <f>'Monthly Data'!AZ9</f>
        <v>74.8</v>
      </c>
      <c r="G9" s="242">
        <f ca="1">'Weather Thunder Bay'!BP45</f>
        <v>5.9399999999999995</v>
      </c>
      <c r="H9" s="242">
        <f ca="1">'Weather Thunder Bay'!BC45</f>
        <v>61.306000000000004</v>
      </c>
      <c r="I9">
        <f>'Monthly Data'!DJ9</f>
        <v>31</v>
      </c>
      <c r="J9">
        <f>'Monthly Data'!DM9</f>
        <v>0</v>
      </c>
      <c r="K9" s="61">
        <f>'Monthly Data'!O9</f>
        <v>500.88853624131968</v>
      </c>
      <c r="M9" s="6"/>
      <c r="N9" s="6">
        <f t="shared" ca="1" si="2"/>
        <v>34171.373191690283</v>
      </c>
      <c r="O9" s="6">
        <f t="shared" ca="1" si="3"/>
        <v>-293841.88560746465</v>
      </c>
      <c r="P9" s="6"/>
      <c r="Q9" s="6"/>
      <c r="R9" s="6"/>
      <c r="S9" s="6">
        <f t="shared" ca="1" si="4"/>
        <v>22054303.157344904</v>
      </c>
      <c r="U9" t="s">
        <v>50</v>
      </c>
      <c r="V9" s="6">
        <v>-4408850.8039945997</v>
      </c>
      <c r="W9" s="61">
        <v>2218198.1041956199</v>
      </c>
      <c r="X9" s="74">
        <v>-1.9875820809942399</v>
      </c>
      <c r="Y9" s="203">
        <v>4.92553935308793E-2</v>
      </c>
    </row>
    <row r="10" spans="1:25" x14ac:dyDescent="0.25">
      <c r="A10" s="208">
        <v>41518</v>
      </c>
      <c r="B10">
        <f t="shared" si="0"/>
        <v>9</v>
      </c>
      <c r="C10">
        <f t="shared" si="1"/>
        <v>2013</v>
      </c>
      <c r="D10" s="6">
        <f>'Monthly Data'!M10</f>
        <v>21097275.669760678</v>
      </c>
      <c r="E10">
        <f>'Monthly Data'!BA10</f>
        <v>75.2</v>
      </c>
      <c r="F10">
        <f>'Monthly Data'!AZ10</f>
        <v>1.5</v>
      </c>
      <c r="G10" s="242">
        <f ca="1">'Weather Thunder Bay'!BP46</f>
        <v>65.792000000000002</v>
      </c>
      <c r="H10" s="242">
        <f ca="1">'Weather Thunder Bay'!BC46</f>
        <v>13.288</v>
      </c>
      <c r="I10">
        <f>'Monthly Data'!DJ10</f>
        <v>30</v>
      </c>
      <c r="J10">
        <f>'Monthly Data'!DM10</f>
        <v>0</v>
      </c>
      <c r="K10" s="61">
        <f>'Monthly Data'!O10</f>
        <v>499.53172132704015</v>
      </c>
      <c r="M10" s="6"/>
      <c r="N10" s="6">
        <f t="shared" ca="1" si="2"/>
        <v>-83719.864319641216</v>
      </c>
      <c r="O10" s="6">
        <f t="shared" ca="1" si="3"/>
        <v>256692.46684013601</v>
      </c>
      <c r="P10" s="6"/>
      <c r="Q10" s="6"/>
      <c r="R10" s="6"/>
      <c r="S10" s="6">
        <f t="shared" ca="1" si="4"/>
        <v>21270248.272281174</v>
      </c>
      <c r="U10" t="s">
        <v>345</v>
      </c>
      <c r="V10" s="6">
        <v>8898.7951020026794</v>
      </c>
      <c r="W10" s="61">
        <v>228.09877125442699</v>
      </c>
      <c r="X10" s="74">
        <v>39.012902406548903</v>
      </c>
      <c r="Y10" s="203">
        <v>8.8260994294827296E-68</v>
      </c>
    </row>
    <row r="11" spans="1:25" x14ac:dyDescent="0.25">
      <c r="A11" s="208">
        <v>41548</v>
      </c>
      <c r="B11">
        <f t="shared" si="0"/>
        <v>10</v>
      </c>
      <c r="C11">
        <f t="shared" si="1"/>
        <v>2013</v>
      </c>
      <c r="D11" s="6">
        <f>'Monthly Data'!M11</f>
        <v>22315413.669760678</v>
      </c>
      <c r="E11">
        <f>'Monthly Data'!BA11</f>
        <v>263.93</v>
      </c>
      <c r="F11">
        <f>'Monthly Data'!AZ11</f>
        <v>1.6</v>
      </c>
      <c r="G11" s="242">
        <f ca="1">'Weather Thunder Bay'!BP47</f>
        <v>253.88899999999998</v>
      </c>
      <c r="H11" s="242">
        <f ca="1">'Weather Thunder Bay'!BC47</f>
        <v>0.25</v>
      </c>
      <c r="I11">
        <f>'Monthly Data'!DJ11</f>
        <v>31</v>
      </c>
      <c r="J11">
        <f>'Monthly Data'!DM11</f>
        <v>0</v>
      </c>
      <c r="K11" s="61">
        <f>'Monthly Data'!O11</f>
        <v>498.17490641276061</v>
      </c>
      <c r="M11" s="6"/>
      <c r="N11" s="6">
        <f t="shared" ca="1" si="2"/>
        <v>-89352.801619209131</v>
      </c>
      <c r="O11" s="6">
        <f t="shared" ca="1" si="3"/>
        <v>-29397.254006971805</v>
      </c>
      <c r="P11" s="6"/>
      <c r="Q11" s="6"/>
      <c r="R11" s="6"/>
      <c r="S11" s="6">
        <f t="shared" ca="1" si="4"/>
        <v>22196663.614134498</v>
      </c>
      <c r="U11" t="s">
        <v>346</v>
      </c>
      <c r="V11" s="6">
        <v>21775.743708868002</v>
      </c>
      <c r="W11" s="61">
        <v>1999.5353247636999</v>
      </c>
      <c r="X11" s="74">
        <v>10.8904021045196</v>
      </c>
      <c r="Y11" s="203">
        <v>2.3014435983392399E-19</v>
      </c>
    </row>
    <row r="12" spans="1:25" x14ac:dyDescent="0.25">
      <c r="A12" s="208">
        <v>41579</v>
      </c>
      <c r="B12">
        <f t="shared" si="0"/>
        <v>11</v>
      </c>
      <c r="C12">
        <f t="shared" si="1"/>
        <v>2013</v>
      </c>
      <c r="D12" s="6">
        <f>'Monthly Data'!M12</f>
        <v>24559879.669760678</v>
      </c>
      <c r="E12">
        <f>'Monthly Data'!BA12</f>
        <v>500.6</v>
      </c>
      <c r="F12">
        <f>'Monthly Data'!AZ12</f>
        <v>0</v>
      </c>
      <c r="G12" s="242">
        <f ca="1">'Weather Thunder Bay'!BP48</f>
        <v>481.9380000000001</v>
      </c>
      <c r="H12" s="242">
        <f ca="1">'Weather Thunder Bay'!BC48</f>
        <v>0</v>
      </c>
      <c r="I12">
        <f>'Monthly Data'!DJ12</f>
        <v>30</v>
      </c>
      <c r="J12">
        <f>'Monthly Data'!DM12</f>
        <v>0</v>
      </c>
      <c r="K12" s="61">
        <f>'Monthly Data'!O12</f>
        <v>496.81809149848107</v>
      </c>
      <c r="M12" s="6"/>
      <c r="N12" s="6">
        <f t="shared" ca="1" si="2"/>
        <v>-166069.31419357329</v>
      </c>
      <c r="O12" s="6">
        <f t="shared" ca="1" si="3"/>
        <v>0</v>
      </c>
      <c r="P12" s="6"/>
      <c r="Q12" s="6"/>
      <c r="R12" s="6"/>
      <c r="S12" s="6">
        <f t="shared" ca="1" si="4"/>
        <v>24393810.355567105</v>
      </c>
      <c r="U12" t="s">
        <v>57</v>
      </c>
      <c r="V12" s="6">
        <v>545518.28615085501</v>
      </c>
      <c r="W12" s="61">
        <v>40635.951661730498</v>
      </c>
      <c r="X12" s="74">
        <v>13.424523453811601</v>
      </c>
      <c r="Y12" s="203">
        <v>3.2068425182400901E-25</v>
      </c>
    </row>
    <row r="13" spans="1:25" x14ac:dyDescent="0.25">
      <c r="A13" s="208">
        <v>41609</v>
      </c>
      <c r="B13">
        <f t="shared" si="0"/>
        <v>12</v>
      </c>
      <c r="C13">
        <f t="shared" si="1"/>
        <v>2013</v>
      </c>
      <c r="D13" s="6">
        <f>'Monthly Data'!M13</f>
        <v>28896174.669760678</v>
      </c>
      <c r="E13">
        <f>'Monthly Data'!BA13</f>
        <v>988.9</v>
      </c>
      <c r="F13">
        <f>'Monthly Data'!AZ13</f>
        <v>0</v>
      </c>
      <c r="G13" s="242">
        <f ca="1">'Weather Thunder Bay'!BP49</f>
        <v>721.0150000000001</v>
      </c>
      <c r="H13" s="242">
        <f ca="1">'Weather Thunder Bay'!BC49</f>
        <v>0</v>
      </c>
      <c r="I13">
        <f>'Monthly Data'!DJ13</f>
        <v>31</v>
      </c>
      <c r="J13">
        <f>'Monthly Data'!DM13</f>
        <v>0</v>
      </c>
      <c r="K13" s="61">
        <f>'Monthly Data'!O13</f>
        <v>495.46127658420153</v>
      </c>
      <c r="M13" s="6"/>
      <c r="N13" s="6">
        <f t="shared" ca="1" si="2"/>
        <v>-2383853.7258999865</v>
      </c>
      <c r="O13" s="6">
        <f t="shared" ca="1" si="3"/>
        <v>0</v>
      </c>
      <c r="P13" s="6"/>
      <c r="Q13" s="6"/>
      <c r="R13" s="6"/>
      <c r="S13" s="6">
        <f t="shared" ca="1" si="4"/>
        <v>26512320.943860691</v>
      </c>
      <c r="U13" t="s">
        <v>215</v>
      </c>
      <c r="V13" s="6">
        <v>-3571907.77291092</v>
      </c>
      <c r="W13" s="61">
        <v>383616.82586475799</v>
      </c>
      <c r="X13" s="74">
        <v>-9.3111342675312798</v>
      </c>
      <c r="Y13" s="203">
        <v>1.1187401679868799E-15</v>
      </c>
    </row>
    <row r="14" spans="1:25" x14ac:dyDescent="0.25">
      <c r="A14" s="208">
        <v>41640</v>
      </c>
      <c r="B14">
        <f t="shared" si="0"/>
        <v>1</v>
      </c>
      <c r="C14">
        <f t="shared" si="1"/>
        <v>2014</v>
      </c>
      <c r="D14" s="6">
        <f>'Monthly Data'!M14</f>
        <v>30293413.64212333</v>
      </c>
      <c r="E14">
        <f>'Monthly Data'!BA14</f>
        <v>995.6</v>
      </c>
      <c r="F14">
        <f>'Monthly Data'!AZ14</f>
        <v>0</v>
      </c>
      <c r="G14" s="7">
        <f t="shared" ref="G14:H29" ca="1" si="5">G2</f>
        <v>837.61799999999982</v>
      </c>
      <c r="H14" s="7">
        <f t="shared" ca="1" si="5"/>
        <v>0</v>
      </c>
      <c r="I14">
        <f>'Monthly Data'!DJ14</f>
        <v>31</v>
      </c>
      <c r="J14">
        <f>'Monthly Data'!DM14</f>
        <v>0</v>
      </c>
      <c r="K14" s="61">
        <f>'Monthly Data'!O14</f>
        <v>493.48833146608553</v>
      </c>
      <c r="M14" s="6"/>
      <c r="N14" s="6">
        <f t="shared" ca="1" si="2"/>
        <v>-1405849.4478045891</v>
      </c>
      <c r="O14" s="6">
        <f t="shared" ca="1" si="3"/>
        <v>0</v>
      </c>
      <c r="P14" s="6"/>
      <c r="Q14" s="6"/>
      <c r="R14" s="6"/>
      <c r="S14" s="6">
        <f t="shared" ca="1" si="4"/>
        <v>28887564.194318742</v>
      </c>
      <c r="U14" t="s">
        <v>265</v>
      </c>
      <c r="V14" s="6">
        <v>15441.533644423</v>
      </c>
      <c r="W14" s="61">
        <v>3881.37618889852</v>
      </c>
      <c r="X14" s="74">
        <v>3.9783656344851899</v>
      </c>
      <c r="Y14" s="203">
        <v>1.22313144619434E-4</v>
      </c>
    </row>
    <row r="15" spans="1:25" x14ac:dyDescent="0.25">
      <c r="A15" s="208">
        <v>41671</v>
      </c>
      <c r="B15">
        <f t="shared" si="0"/>
        <v>2</v>
      </c>
      <c r="C15">
        <f t="shared" si="1"/>
        <v>2014</v>
      </c>
      <c r="D15" s="6">
        <f>'Monthly Data'!M15</f>
        <v>27086922.64212333</v>
      </c>
      <c r="E15">
        <f>'Monthly Data'!BA15</f>
        <v>866.4</v>
      </c>
      <c r="F15">
        <f>'Monthly Data'!AZ15</f>
        <v>0</v>
      </c>
      <c r="G15" s="7">
        <f t="shared" ca="1" si="5"/>
        <v>788.83799999999997</v>
      </c>
      <c r="H15" s="7">
        <f t="shared" ca="1" si="5"/>
        <v>0</v>
      </c>
      <c r="I15">
        <f>'Monthly Data'!DJ15</f>
        <v>28</v>
      </c>
      <c r="J15">
        <f>'Monthly Data'!DM15</f>
        <v>0</v>
      </c>
      <c r="K15" s="61">
        <f>'Monthly Data'!O15</f>
        <v>491.51538634796952</v>
      </c>
      <c r="M15" s="6"/>
      <c r="N15" s="6">
        <f t="shared" ca="1" si="2"/>
        <v>-690208.34570153197</v>
      </c>
      <c r="O15" s="6">
        <f t="shared" ca="1" si="3"/>
        <v>0</v>
      </c>
      <c r="P15" s="6"/>
      <c r="Q15" s="6"/>
      <c r="R15" s="6"/>
      <c r="S15" s="6">
        <f t="shared" ca="1" si="4"/>
        <v>26396714.2964218</v>
      </c>
      <c r="V15" s="6"/>
      <c r="W15" s="61"/>
      <c r="X15" s="74"/>
      <c r="Y15" s="203"/>
    </row>
    <row r="16" spans="1:25" x14ac:dyDescent="0.25">
      <c r="A16" s="208">
        <v>41699</v>
      </c>
      <c r="B16">
        <f t="shared" si="0"/>
        <v>3</v>
      </c>
      <c r="C16">
        <f t="shared" si="1"/>
        <v>2014</v>
      </c>
      <c r="D16" s="6">
        <f>'Monthly Data'!M16</f>
        <v>27135944.64212333</v>
      </c>
      <c r="E16">
        <f>'Monthly Data'!BA16</f>
        <v>759.5</v>
      </c>
      <c r="F16">
        <f>'Monthly Data'!AZ16</f>
        <v>0</v>
      </c>
      <c r="G16" s="7">
        <f t="shared" ca="1" si="5"/>
        <v>598.91799999999989</v>
      </c>
      <c r="H16" s="7">
        <f t="shared" ca="1" si="5"/>
        <v>0</v>
      </c>
      <c r="I16">
        <f>'Monthly Data'!DJ16</f>
        <v>31</v>
      </c>
      <c r="J16">
        <f>'Monthly Data'!DM16</f>
        <v>0</v>
      </c>
      <c r="K16" s="61">
        <f>'Monthly Data'!O16</f>
        <v>489.54244122985352</v>
      </c>
      <c r="M16" s="6"/>
      <c r="N16" s="6">
        <f t="shared" ca="1" si="2"/>
        <v>-1428986.3150697951</v>
      </c>
      <c r="O16" s="6">
        <f t="shared" ca="1" si="3"/>
        <v>0</v>
      </c>
      <c r="P16" s="6"/>
      <c r="Q16" s="6"/>
      <c r="R16" s="6"/>
      <c r="S16" s="6">
        <f t="shared" ca="1" si="4"/>
        <v>25706958.327053536</v>
      </c>
      <c r="U16" t="s">
        <v>145</v>
      </c>
    </row>
    <row r="17" spans="1:24" x14ac:dyDescent="0.25">
      <c r="A17" s="208">
        <v>41730</v>
      </c>
      <c r="B17">
        <f t="shared" si="0"/>
        <v>4</v>
      </c>
      <c r="C17">
        <f t="shared" si="1"/>
        <v>2014</v>
      </c>
      <c r="D17" s="6">
        <f>'Monthly Data'!M17</f>
        <v>23347565.64212333</v>
      </c>
      <c r="E17">
        <f>'Monthly Data'!BA17</f>
        <v>402.9</v>
      </c>
      <c r="F17">
        <f>'Monthly Data'!AZ17</f>
        <v>0</v>
      </c>
      <c r="G17" s="7">
        <f t="shared" ca="1" si="5"/>
        <v>375.56100000000004</v>
      </c>
      <c r="H17" s="7">
        <f t="shared" ca="1" si="5"/>
        <v>0</v>
      </c>
      <c r="I17">
        <f>'Monthly Data'!DJ17</f>
        <v>30</v>
      </c>
      <c r="J17">
        <f>'Monthly Data'!DM17</f>
        <v>0</v>
      </c>
      <c r="K17" s="61">
        <f>'Monthly Data'!O17</f>
        <v>487.56949611173752</v>
      </c>
      <c r="M17" s="6"/>
      <c r="N17" s="6">
        <f t="shared" ca="1" si="2"/>
        <v>-243284.15929365074</v>
      </c>
      <c r="O17" s="6">
        <f t="shared" ca="1" si="3"/>
        <v>0</v>
      </c>
      <c r="P17" s="6"/>
      <c r="Q17" s="6"/>
      <c r="R17" s="6"/>
      <c r="S17" s="6">
        <f t="shared" ca="1" si="4"/>
        <v>23104281.482829679</v>
      </c>
      <c r="U17" t="s">
        <v>58</v>
      </c>
      <c r="V17" s="6">
        <v>22529682.826806001</v>
      </c>
      <c r="W17" t="s">
        <v>59</v>
      </c>
      <c r="X17" s="204">
        <v>2786350.4594252398</v>
      </c>
    </row>
    <row r="18" spans="1:24" x14ac:dyDescent="0.25">
      <c r="A18" s="208">
        <v>41760</v>
      </c>
      <c r="B18">
        <f t="shared" si="0"/>
        <v>5</v>
      </c>
      <c r="C18">
        <f t="shared" si="1"/>
        <v>2014</v>
      </c>
      <c r="D18" s="6">
        <f>'Monthly Data'!M18</f>
        <v>21725234.64212333</v>
      </c>
      <c r="E18">
        <f>'Monthly Data'!BA18</f>
        <v>153</v>
      </c>
      <c r="F18">
        <f>'Monthly Data'!AZ18</f>
        <v>5.2</v>
      </c>
      <c r="G18" s="7">
        <f t="shared" ca="1" si="5"/>
        <v>165.202</v>
      </c>
      <c r="H18" s="7">
        <f t="shared" ca="1" si="5"/>
        <v>2.7889999999999997</v>
      </c>
      <c r="I18">
        <f>'Monthly Data'!DJ18</f>
        <v>31</v>
      </c>
      <c r="J18">
        <f>'Monthly Data'!DM18</f>
        <v>0</v>
      </c>
      <c r="K18" s="61">
        <f>'Monthly Data'!O18</f>
        <v>485.59655099362152</v>
      </c>
      <c r="M18" s="6"/>
      <c r="N18" s="6">
        <f t="shared" ca="1" si="2"/>
        <v>108583.09783463668</v>
      </c>
      <c r="O18" s="6">
        <f t="shared" ca="1" si="3"/>
        <v>-52501.318082080761</v>
      </c>
      <c r="P18" s="6"/>
      <c r="Q18" s="6"/>
      <c r="R18" s="6"/>
      <c r="S18" s="6">
        <f t="shared" ca="1" si="4"/>
        <v>21781316.421875887</v>
      </c>
      <c r="U18" t="s">
        <v>60</v>
      </c>
      <c r="V18" s="204">
        <v>24940377760894</v>
      </c>
      <c r="W18" t="s">
        <v>61</v>
      </c>
      <c r="X18" s="204">
        <v>467734.15902263799</v>
      </c>
    </row>
    <row r="19" spans="1:24" x14ac:dyDescent="0.25">
      <c r="A19" s="208">
        <v>41791</v>
      </c>
      <c r="B19">
        <f t="shared" si="0"/>
        <v>6</v>
      </c>
      <c r="C19">
        <f t="shared" si="1"/>
        <v>2014</v>
      </c>
      <c r="D19" s="6">
        <f>'Monthly Data'!M19</f>
        <v>20427023.64212333</v>
      </c>
      <c r="E19">
        <f>'Monthly Data'!BA19</f>
        <v>40.9</v>
      </c>
      <c r="F19">
        <f>'Monthly Data'!AZ19</f>
        <v>16.600000000000001</v>
      </c>
      <c r="G19" s="7">
        <f t="shared" ca="1" si="5"/>
        <v>32.520000000000003</v>
      </c>
      <c r="H19" s="7">
        <f t="shared" ca="1" si="5"/>
        <v>24.911999999999999</v>
      </c>
      <c r="I19">
        <f>'Monthly Data'!DJ19</f>
        <v>30</v>
      </c>
      <c r="J19">
        <f>'Monthly Data'!DM19</f>
        <v>0</v>
      </c>
      <c r="K19" s="61">
        <f>'Monthly Data'!O19</f>
        <v>483.62360587550552</v>
      </c>
      <c r="M19" s="6"/>
      <c r="N19" s="6">
        <f t="shared" ca="1" si="2"/>
        <v>-74571.902954782418</v>
      </c>
      <c r="O19" s="6">
        <f t="shared" ca="1" si="3"/>
        <v>180999.98170811078</v>
      </c>
      <c r="P19" s="6"/>
      <c r="Q19" s="6"/>
      <c r="R19" s="6"/>
      <c r="S19" s="6">
        <f t="shared" ca="1" si="4"/>
        <v>20533451.720876656</v>
      </c>
      <c r="U19" t="s">
        <v>62</v>
      </c>
      <c r="V19" s="74">
        <v>0.97302565902050198</v>
      </c>
      <c r="W19" t="s">
        <v>63</v>
      </c>
      <c r="X19" s="104">
        <v>0.97184257388982198</v>
      </c>
    </row>
    <row r="20" spans="1:24" x14ac:dyDescent="0.25">
      <c r="A20" s="208">
        <v>41821</v>
      </c>
      <c r="B20">
        <f t="shared" si="0"/>
        <v>7</v>
      </c>
      <c r="C20">
        <f t="shared" si="1"/>
        <v>2014</v>
      </c>
      <c r="D20" s="6">
        <f>'Monthly Data'!M20</f>
        <v>21113525.64212333</v>
      </c>
      <c r="E20">
        <f>'Monthly Data'!BA20</f>
        <v>1.7</v>
      </c>
      <c r="F20">
        <f>'Monthly Data'!AZ20</f>
        <v>35.5</v>
      </c>
      <c r="G20" s="7">
        <f t="shared" ca="1" si="5"/>
        <v>2.27</v>
      </c>
      <c r="H20" s="7">
        <f t="shared" ca="1" si="5"/>
        <v>79.77000000000001</v>
      </c>
      <c r="I20">
        <f>'Monthly Data'!DJ20</f>
        <v>31</v>
      </c>
      <c r="J20">
        <f>'Monthly Data'!DM20</f>
        <v>0</v>
      </c>
      <c r="K20" s="61">
        <f>'Monthly Data'!O20</f>
        <v>481.65066075738952</v>
      </c>
      <c r="M20" s="6"/>
      <c r="N20" s="6">
        <f t="shared" ca="1" si="2"/>
        <v>5072.3132081415279</v>
      </c>
      <c r="O20" s="6">
        <f t="shared" ca="1" si="3"/>
        <v>964012.17399158666</v>
      </c>
      <c r="P20" s="6"/>
      <c r="Q20" s="6"/>
      <c r="R20" s="6"/>
      <c r="S20" s="6">
        <f t="shared" ca="1" si="4"/>
        <v>22082610.129323058</v>
      </c>
      <c r="U20" t="s">
        <v>405</v>
      </c>
      <c r="V20" s="74">
        <v>533.16754090316397</v>
      </c>
      <c r="W20" t="s">
        <v>64</v>
      </c>
      <c r="X20" s="104">
        <v>2.7037571759294501E-77</v>
      </c>
    </row>
    <row r="21" spans="1:24" x14ac:dyDescent="0.25">
      <c r="A21" s="208">
        <v>41852</v>
      </c>
      <c r="B21">
        <f t="shared" si="0"/>
        <v>8</v>
      </c>
      <c r="C21">
        <f t="shared" si="1"/>
        <v>2014</v>
      </c>
      <c r="D21" s="6">
        <f>'Monthly Data'!M21</f>
        <v>21371911.64212333</v>
      </c>
      <c r="E21">
        <f>'Monthly Data'!BA21</f>
        <v>8.6999999999999993</v>
      </c>
      <c r="F21">
        <f>'Monthly Data'!AZ21</f>
        <v>36.799999999999997</v>
      </c>
      <c r="G21" s="7">
        <f t="shared" ca="1" si="5"/>
        <v>5.9399999999999995</v>
      </c>
      <c r="H21" s="7">
        <f t="shared" ca="1" si="5"/>
        <v>61.306000000000004</v>
      </c>
      <c r="I21">
        <f>'Monthly Data'!DJ21</f>
        <v>31</v>
      </c>
      <c r="J21">
        <f>'Monthly Data'!DM21</f>
        <v>0</v>
      </c>
      <c r="K21" s="61">
        <f>'Monthly Data'!O21</f>
        <v>479.67771563927352</v>
      </c>
      <c r="M21" s="6"/>
      <c r="N21" s="6">
        <f t="shared" ca="1" si="2"/>
        <v>-24560.674481527392</v>
      </c>
      <c r="O21" s="6">
        <f t="shared" ca="1" si="3"/>
        <v>533636.37532951939</v>
      </c>
      <c r="P21" s="6"/>
      <c r="Q21" s="6"/>
      <c r="R21" s="6"/>
      <c r="S21" s="6">
        <f t="shared" ca="1" si="4"/>
        <v>21880987.342971325</v>
      </c>
      <c r="U21" t="s">
        <v>65</v>
      </c>
      <c r="V21" s="74">
        <v>-1.3190249137513399E-2</v>
      </c>
      <c r="W21" t="s">
        <v>66</v>
      </c>
      <c r="X21" s="104">
        <v>1.9605933259464099</v>
      </c>
    </row>
    <row r="22" spans="1:24" x14ac:dyDescent="0.25">
      <c r="A22" s="208">
        <v>41883</v>
      </c>
      <c r="B22">
        <f t="shared" si="0"/>
        <v>9</v>
      </c>
      <c r="C22">
        <f t="shared" si="1"/>
        <v>2014</v>
      </c>
      <c r="D22" s="6">
        <f>'Monthly Data'!M22</f>
        <v>20540949.64212333</v>
      </c>
      <c r="E22">
        <f>'Monthly Data'!BA22</f>
        <v>92.1</v>
      </c>
      <c r="F22">
        <f>'Monthly Data'!AZ22</f>
        <v>1.9</v>
      </c>
      <c r="G22" s="7">
        <f t="shared" ca="1" si="5"/>
        <v>65.792000000000002</v>
      </c>
      <c r="H22" s="7">
        <f t="shared" ca="1" si="5"/>
        <v>13.288</v>
      </c>
      <c r="I22">
        <f>'Monthly Data'!DJ22</f>
        <v>30</v>
      </c>
      <c r="J22">
        <f>'Monthly Data'!DM22</f>
        <v>0</v>
      </c>
      <c r="K22" s="61">
        <f>'Monthly Data'!O22</f>
        <v>477.70477052115751</v>
      </c>
      <c r="M22" s="6"/>
      <c r="N22" s="6">
        <f t="shared" ca="1" si="2"/>
        <v>-234109.50154348643</v>
      </c>
      <c r="O22" s="6">
        <f t="shared" ca="1" si="3"/>
        <v>247982.1693565888</v>
      </c>
      <c r="P22" s="6"/>
      <c r="Q22" s="6"/>
      <c r="R22" s="6"/>
      <c r="S22" s="6">
        <f t="shared" ca="1" si="4"/>
        <v>20554822.309936434</v>
      </c>
      <c r="V22" s="206"/>
      <c r="X22" s="104"/>
    </row>
    <row r="23" spans="1:24" x14ac:dyDescent="0.25">
      <c r="A23" s="208">
        <v>41913</v>
      </c>
      <c r="B23">
        <f t="shared" si="0"/>
        <v>10</v>
      </c>
      <c r="C23">
        <f t="shared" si="1"/>
        <v>2014</v>
      </c>
      <c r="D23" s="6">
        <f>'Monthly Data'!M23</f>
        <v>22339339.64212333</v>
      </c>
      <c r="E23">
        <f>'Monthly Data'!BA23</f>
        <v>258.60000000000002</v>
      </c>
      <c r="F23">
        <f>'Monthly Data'!AZ23</f>
        <v>0</v>
      </c>
      <c r="G23" s="7">
        <f t="shared" ca="1" si="5"/>
        <v>253.88899999999998</v>
      </c>
      <c r="H23" s="7">
        <f t="shared" ca="1" si="5"/>
        <v>0.25</v>
      </c>
      <c r="I23">
        <f>'Monthly Data'!DJ23</f>
        <v>31</v>
      </c>
      <c r="J23">
        <f>'Monthly Data'!DM23</f>
        <v>0</v>
      </c>
      <c r="K23" s="61">
        <f>'Monthly Data'!O23</f>
        <v>475.73182540304151</v>
      </c>
      <c r="M23" s="6"/>
      <c r="N23" s="6">
        <f t="shared" ca="1" si="2"/>
        <v>-41922.22372553499</v>
      </c>
      <c r="O23" s="6">
        <f t="shared" ca="1" si="3"/>
        <v>5443.9359272170004</v>
      </c>
      <c r="P23" s="6"/>
      <c r="Q23" s="6"/>
      <c r="R23" s="6"/>
      <c r="S23" s="6">
        <f t="shared" ca="1" si="4"/>
        <v>22302861.354325011</v>
      </c>
    </row>
    <row r="24" spans="1:24" x14ac:dyDescent="0.25">
      <c r="A24" s="208">
        <v>41944</v>
      </c>
      <c r="B24">
        <f t="shared" si="0"/>
        <v>11</v>
      </c>
      <c r="C24">
        <f t="shared" si="1"/>
        <v>2014</v>
      </c>
      <c r="D24" s="6">
        <f>'Monthly Data'!M24</f>
        <v>24703279.64212333</v>
      </c>
      <c r="E24">
        <f>'Monthly Data'!BA24</f>
        <v>613.11</v>
      </c>
      <c r="F24">
        <f>'Monthly Data'!AZ24</f>
        <v>0</v>
      </c>
      <c r="G24" s="7">
        <f t="shared" ca="1" si="5"/>
        <v>481.9380000000001</v>
      </c>
      <c r="H24" s="7">
        <f t="shared" ca="1" si="5"/>
        <v>0</v>
      </c>
      <c r="I24">
        <f>'Monthly Data'!DJ24</f>
        <v>30</v>
      </c>
      <c r="J24">
        <f>'Monthly Data'!DM24</f>
        <v>0</v>
      </c>
      <c r="K24" s="61">
        <f>'Monthly Data'!O24</f>
        <v>473.75888028492551</v>
      </c>
      <c r="M24" s="6"/>
      <c r="N24" s="6">
        <f t="shared" ca="1" si="2"/>
        <v>-1167272.7511198947</v>
      </c>
      <c r="O24" s="6">
        <f t="shared" ca="1" si="3"/>
        <v>0</v>
      </c>
      <c r="P24" s="6"/>
      <c r="Q24" s="6"/>
      <c r="R24" s="6"/>
      <c r="S24" s="6">
        <f t="shared" ca="1" si="4"/>
        <v>23536006.891003437</v>
      </c>
    </row>
    <row r="25" spans="1:24" x14ac:dyDescent="0.25">
      <c r="A25" s="208">
        <v>41974</v>
      </c>
      <c r="B25">
        <f t="shared" si="0"/>
        <v>12</v>
      </c>
      <c r="C25">
        <f t="shared" si="1"/>
        <v>2014</v>
      </c>
      <c r="D25" s="6">
        <f>'Monthly Data'!M25</f>
        <v>26696980.64212333</v>
      </c>
      <c r="E25">
        <f>'Monthly Data'!BA25</f>
        <v>672.98</v>
      </c>
      <c r="F25">
        <f>'Monthly Data'!AZ25</f>
        <v>0</v>
      </c>
      <c r="G25" s="7">
        <f t="shared" ca="1" si="5"/>
        <v>721.0150000000001</v>
      </c>
      <c r="H25" s="7">
        <f t="shared" ca="1" si="5"/>
        <v>0</v>
      </c>
      <c r="I25">
        <f>'Monthly Data'!DJ25</f>
        <v>31</v>
      </c>
      <c r="J25">
        <f>'Monthly Data'!DM25</f>
        <v>0</v>
      </c>
      <c r="K25" s="61">
        <f>'Monthly Data'!O25</f>
        <v>471.78593516680951</v>
      </c>
      <c r="M25" s="6"/>
      <c r="N25" s="6">
        <f t="shared" ca="1" si="2"/>
        <v>427453.62272469944</v>
      </c>
      <c r="O25" s="6">
        <f t="shared" ca="1" si="3"/>
        <v>0</v>
      </c>
      <c r="P25" s="6"/>
      <c r="Q25" s="6"/>
      <c r="R25" s="6"/>
      <c r="S25" s="6">
        <f t="shared" ca="1" si="4"/>
        <v>27124434.264848031</v>
      </c>
    </row>
    <row r="26" spans="1:24" x14ac:dyDescent="0.25">
      <c r="A26" s="208">
        <v>42005</v>
      </c>
      <c r="B26">
        <f t="shared" si="0"/>
        <v>1</v>
      </c>
      <c r="C26">
        <f t="shared" si="1"/>
        <v>2015</v>
      </c>
      <c r="D26" s="6">
        <f>'Monthly Data'!M26</f>
        <v>28424848.185129702</v>
      </c>
      <c r="E26">
        <f>'Monthly Data'!BA26</f>
        <v>877.48</v>
      </c>
      <c r="F26">
        <f>'Monthly Data'!AZ26</f>
        <v>0</v>
      </c>
      <c r="G26" s="7">
        <f t="shared" ca="1" si="5"/>
        <v>837.61799999999982</v>
      </c>
      <c r="H26" s="7">
        <f t="shared" ca="1" si="5"/>
        <v>0</v>
      </c>
      <c r="I26">
        <f>'Monthly Data'!DJ26</f>
        <v>31</v>
      </c>
      <c r="J26">
        <f>'Monthly Data'!DM26</f>
        <v>0</v>
      </c>
      <c r="K26" s="61">
        <f>'Monthly Data'!O26</f>
        <v>471.48375075476059</v>
      </c>
      <c r="M26" s="6"/>
      <c r="N26" s="6">
        <f t="shared" ca="1" si="2"/>
        <v>-354723.77035603253</v>
      </c>
      <c r="O26" s="6">
        <f t="shared" ca="1" si="3"/>
        <v>0</v>
      </c>
      <c r="P26" s="6"/>
      <c r="Q26" s="6"/>
      <c r="R26" s="6"/>
      <c r="S26" s="6">
        <f t="shared" ca="1" si="4"/>
        <v>28070124.414773669</v>
      </c>
    </row>
    <row r="27" spans="1:24" x14ac:dyDescent="0.25">
      <c r="A27" s="208">
        <v>42036</v>
      </c>
      <c r="B27">
        <f t="shared" si="0"/>
        <v>2</v>
      </c>
      <c r="C27">
        <f t="shared" si="1"/>
        <v>2015</v>
      </c>
      <c r="D27" s="6">
        <f>'Monthly Data'!M27</f>
        <v>26408676.185129702</v>
      </c>
      <c r="E27">
        <f>'Monthly Data'!BA27</f>
        <v>941.3</v>
      </c>
      <c r="F27">
        <f>'Monthly Data'!AZ27</f>
        <v>0</v>
      </c>
      <c r="G27" s="7">
        <f t="shared" ca="1" si="5"/>
        <v>788.83799999999997</v>
      </c>
      <c r="H27" s="7">
        <f t="shared" ca="1" si="5"/>
        <v>0</v>
      </c>
      <c r="I27">
        <f>'Monthly Data'!DJ27</f>
        <v>28</v>
      </c>
      <c r="J27">
        <f>'Monthly Data'!DM27</f>
        <v>0</v>
      </c>
      <c r="K27" s="61">
        <f>'Monthly Data'!O27</f>
        <v>471.18156634271168</v>
      </c>
      <c r="M27" s="6"/>
      <c r="N27" s="6">
        <f t="shared" ca="1" si="2"/>
        <v>-1356728.0988415324</v>
      </c>
      <c r="O27" s="6">
        <f t="shared" ca="1" si="3"/>
        <v>0</v>
      </c>
      <c r="P27" s="6"/>
      <c r="Q27" s="6"/>
      <c r="R27" s="6"/>
      <c r="S27" s="6">
        <f t="shared" ca="1" si="4"/>
        <v>25051948.086288169</v>
      </c>
    </row>
    <row r="28" spans="1:24" x14ac:dyDescent="0.25">
      <c r="A28" s="208">
        <v>42064</v>
      </c>
      <c r="B28">
        <f t="shared" si="0"/>
        <v>3</v>
      </c>
      <c r="C28">
        <f t="shared" si="1"/>
        <v>2015</v>
      </c>
      <c r="D28" s="6">
        <f>'Monthly Data'!M28</f>
        <v>25744752.185129702</v>
      </c>
      <c r="E28">
        <f>'Monthly Data'!BA28</f>
        <v>586.4</v>
      </c>
      <c r="F28">
        <f>'Monthly Data'!AZ28</f>
        <v>0</v>
      </c>
      <c r="G28" s="7">
        <f t="shared" ca="1" si="5"/>
        <v>598.91799999999989</v>
      </c>
      <c r="H28" s="7">
        <f t="shared" ca="1" si="5"/>
        <v>0</v>
      </c>
      <c r="I28">
        <f>'Monthly Data'!DJ28</f>
        <v>31</v>
      </c>
      <c r="J28">
        <f>'Monthly Data'!DM28</f>
        <v>0</v>
      </c>
      <c r="K28" s="61">
        <f>'Monthly Data'!O28</f>
        <v>470.87938193066276</v>
      </c>
      <c r="M28" s="6"/>
      <c r="N28" s="6">
        <f t="shared" ca="1" si="2"/>
        <v>111395.11708686879</v>
      </c>
      <c r="O28" s="6">
        <f t="shared" ca="1" si="3"/>
        <v>0</v>
      </c>
      <c r="P28" s="6"/>
      <c r="Q28" s="6"/>
      <c r="R28" s="6"/>
      <c r="S28" s="6">
        <f t="shared" ca="1" si="4"/>
        <v>25856147.302216571</v>
      </c>
    </row>
    <row r="29" spans="1:24" x14ac:dyDescent="0.25">
      <c r="A29" s="208">
        <v>42095</v>
      </c>
      <c r="B29">
        <f t="shared" si="0"/>
        <v>4</v>
      </c>
      <c r="C29">
        <f t="shared" si="1"/>
        <v>2015</v>
      </c>
      <c r="D29" s="6">
        <f>'Monthly Data'!M29</f>
        <v>22070706.185129702</v>
      </c>
      <c r="E29">
        <f>'Monthly Data'!BA29</f>
        <v>335.55</v>
      </c>
      <c r="F29">
        <f>'Monthly Data'!AZ29</f>
        <v>0</v>
      </c>
      <c r="G29" s="7">
        <f t="shared" ca="1" si="5"/>
        <v>375.56100000000004</v>
      </c>
      <c r="H29" s="7">
        <f t="shared" ca="1" si="5"/>
        <v>0</v>
      </c>
      <c r="I29">
        <f>'Monthly Data'!DJ29</f>
        <v>30</v>
      </c>
      <c r="J29">
        <f>'Monthly Data'!DM29</f>
        <v>0</v>
      </c>
      <c r="K29" s="61">
        <f>'Monthly Data'!O29</f>
        <v>470.57719751861384</v>
      </c>
      <c r="M29" s="6"/>
      <c r="N29" s="6">
        <f t="shared" ca="1" si="2"/>
        <v>356049.6908262294</v>
      </c>
      <c r="O29" s="6">
        <f t="shared" ca="1" si="3"/>
        <v>0</v>
      </c>
      <c r="P29" s="6"/>
      <c r="Q29" s="6"/>
      <c r="R29" s="6"/>
      <c r="S29" s="6">
        <f t="shared" ca="1" si="4"/>
        <v>22426755.875955932</v>
      </c>
    </row>
    <row r="30" spans="1:24" x14ac:dyDescent="0.25">
      <c r="A30" s="208">
        <v>42125</v>
      </c>
      <c r="B30">
        <f t="shared" si="0"/>
        <v>5</v>
      </c>
      <c r="C30">
        <f t="shared" si="1"/>
        <v>2015</v>
      </c>
      <c r="D30" s="6">
        <f>'Monthly Data'!M30</f>
        <v>20973523.185129702</v>
      </c>
      <c r="E30">
        <f>'Monthly Data'!BA30</f>
        <v>161.80000000000001</v>
      </c>
      <c r="F30">
        <f>'Monthly Data'!AZ30</f>
        <v>2.7</v>
      </c>
      <c r="G30" s="7">
        <f t="shared" ref="G30:H45" ca="1" si="6">G18</f>
        <v>165.202</v>
      </c>
      <c r="H30" s="7">
        <f t="shared" ca="1" si="6"/>
        <v>2.7889999999999997</v>
      </c>
      <c r="I30">
        <f>'Monthly Data'!DJ30</f>
        <v>31</v>
      </c>
      <c r="J30">
        <f>'Monthly Data'!DM30</f>
        <v>0</v>
      </c>
      <c r="K30" s="61">
        <f>'Monthly Data'!O30</f>
        <v>470.27501310656493</v>
      </c>
      <c r="M30" s="6"/>
      <c r="N30" s="6">
        <f t="shared" ca="1" si="2"/>
        <v>30273.700937012996</v>
      </c>
      <c r="O30" s="6">
        <f t="shared" ca="1" si="3"/>
        <v>1938.0411900892418</v>
      </c>
      <c r="P30" s="6"/>
      <c r="Q30" s="6"/>
      <c r="R30" s="6"/>
      <c r="S30" s="6">
        <f t="shared" ca="1" si="4"/>
        <v>21005734.927256804</v>
      </c>
    </row>
    <row r="31" spans="1:24" x14ac:dyDescent="0.25">
      <c r="A31" s="208">
        <v>42156</v>
      </c>
      <c r="B31">
        <f t="shared" si="0"/>
        <v>6</v>
      </c>
      <c r="C31">
        <f t="shared" si="1"/>
        <v>2015</v>
      </c>
      <c r="D31" s="6">
        <f>'Monthly Data'!M31</f>
        <v>20064724.185129702</v>
      </c>
      <c r="E31">
        <f>'Monthly Data'!BA31</f>
        <v>32.5</v>
      </c>
      <c r="F31">
        <f>'Monthly Data'!AZ31</f>
        <v>11.7</v>
      </c>
      <c r="G31" s="7">
        <f t="shared" ca="1" si="6"/>
        <v>32.520000000000003</v>
      </c>
      <c r="H31" s="7">
        <f t="shared" ca="1" si="6"/>
        <v>24.911999999999999</v>
      </c>
      <c r="I31">
        <f>'Monthly Data'!DJ31</f>
        <v>30</v>
      </c>
      <c r="J31">
        <f>'Monthly Data'!DM31</f>
        <v>0</v>
      </c>
      <c r="K31" s="61">
        <f>'Monthly Data'!O31</f>
        <v>469.97282869451601</v>
      </c>
      <c r="M31" s="6"/>
      <c r="N31" s="6">
        <f t="shared" ca="1" si="2"/>
        <v>177.97590204008142</v>
      </c>
      <c r="O31" s="6">
        <f t="shared" ca="1" si="3"/>
        <v>287701.12588156405</v>
      </c>
      <c r="P31" s="6"/>
      <c r="Q31" s="6"/>
      <c r="R31" s="6"/>
      <c r="S31" s="6">
        <f t="shared" ca="1" si="4"/>
        <v>20352603.286913306</v>
      </c>
    </row>
    <row r="32" spans="1:24" x14ac:dyDescent="0.25">
      <c r="A32" s="208">
        <v>42186</v>
      </c>
      <c r="B32">
        <f t="shared" si="0"/>
        <v>7</v>
      </c>
      <c r="C32">
        <f t="shared" si="1"/>
        <v>2015</v>
      </c>
      <c r="D32" s="6">
        <f>'Monthly Data'!M32</f>
        <v>21368206.185129702</v>
      </c>
      <c r="E32">
        <f>'Monthly Data'!BA32</f>
        <v>2.2000000000000002</v>
      </c>
      <c r="F32">
        <f>'Monthly Data'!AZ32</f>
        <v>78.099999999999994</v>
      </c>
      <c r="G32" s="7">
        <f t="shared" ca="1" si="6"/>
        <v>2.27</v>
      </c>
      <c r="H32" s="7">
        <f t="shared" ca="1" si="6"/>
        <v>79.77000000000001</v>
      </c>
      <c r="I32">
        <f>'Monthly Data'!DJ32</f>
        <v>31</v>
      </c>
      <c r="J32">
        <f>'Monthly Data'!DM32</f>
        <v>0</v>
      </c>
      <c r="K32" s="61">
        <f>'Monthly Data'!O32</f>
        <v>469.67064428246709</v>
      </c>
      <c r="M32" s="6"/>
      <c r="N32" s="6">
        <f t="shared" ca="1" si="2"/>
        <v>622.91565714018611</v>
      </c>
      <c r="O32" s="6">
        <f t="shared" ca="1" si="3"/>
        <v>36365.491993809912</v>
      </c>
      <c r="P32" s="6"/>
      <c r="Q32" s="6"/>
      <c r="R32" s="6"/>
      <c r="S32" s="6">
        <f t="shared" ca="1" si="4"/>
        <v>21405194.592780653</v>
      </c>
    </row>
    <row r="33" spans="1:19" x14ac:dyDescent="0.25">
      <c r="A33" s="208">
        <v>42217</v>
      </c>
      <c r="B33">
        <f t="shared" si="0"/>
        <v>8</v>
      </c>
      <c r="C33">
        <f t="shared" si="1"/>
        <v>2015</v>
      </c>
      <c r="D33" s="6">
        <f>'Monthly Data'!M33</f>
        <v>21307923.185129702</v>
      </c>
      <c r="E33">
        <f>'Monthly Data'!BA33</f>
        <v>5.2</v>
      </c>
      <c r="F33">
        <f>'Monthly Data'!AZ33</f>
        <v>69.2</v>
      </c>
      <c r="G33" s="7">
        <f t="shared" ca="1" si="6"/>
        <v>5.9399999999999995</v>
      </c>
      <c r="H33" s="7">
        <f t="shared" ca="1" si="6"/>
        <v>61.306000000000004</v>
      </c>
      <c r="I33">
        <f>'Monthly Data'!DJ33</f>
        <v>31</v>
      </c>
      <c r="J33">
        <f>'Monthly Data'!DM33</f>
        <v>0</v>
      </c>
      <c r="K33" s="61">
        <f>'Monthly Data'!O33</f>
        <v>469.36845987041818</v>
      </c>
      <c r="M33" s="6"/>
      <c r="N33" s="6">
        <f t="shared" ca="1" si="2"/>
        <v>6585.1083754819765</v>
      </c>
      <c r="O33" s="6">
        <f t="shared" ca="1" si="3"/>
        <v>-171897.72083780396</v>
      </c>
      <c r="P33" s="6"/>
      <c r="Q33" s="6"/>
      <c r="R33" s="6"/>
      <c r="S33" s="6">
        <f t="shared" ca="1" si="4"/>
        <v>21142610.572667379</v>
      </c>
    </row>
    <row r="34" spans="1:19" x14ac:dyDescent="0.25">
      <c r="A34" s="208">
        <v>42248</v>
      </c>
      <c r="B34">
        <f t="shared" si="0"/>
        <v>9</v>
      </c>
      <c r="C34">
        <f t="shared" si="1"/>
        <v>2015</v>
      </c>
      <c r="D34" s="6">
        <f>'Monthly Data'!M34</f>
        <v>20632261.185129702</v>
      </c>
      <c r="E34">
        <f>'Monthly Data'!BA34</f>
        <v>35</v>
      </c>
      <c r="F34">
        <f>'Monthly Data'!AZ34</f>
        <v>34</v>
      </c>
      <c r="G34" s="7">
        <f t="shared" ca="1" si="6"/>
        <v>65.792000000000002</v>
      </c>
      <c r="H34" s="7">
        <f t="shared" ca="1" si="6"/>
        <v>13.288</v>
      </c>
      <c r="I34">
        <f>'Monthly Data'!DJ34</f>
        <v>30</v>
      </c>
      <c r="J34">
        <f>'Monthly Data'!DM34</f>
        <v>0</v>
      </c>
      <c r="K34" s="61">
        <f>'Monthly Data'!O34</f>
        <v>469.06627545836926</v>
      </c>
      <c r="M34" s="6"/>
      <c r="N34" s="6">
        <f t="shared" ca="1" si="2"/>
        <v>274011.69878086651</v>
      </c>
      <c r="O34" s="6">
        <f t="shared" ca="1" si="3"/>
        <v>-451019.20369807404</v>
      </c>
      <c r="P34" s="6"/>
      <c r="Q34" s="6"/>
      <c r="R34" s="6"/>
      <c r="S34" s="6">
        <f t="shared" ca="1" si="4"/>
        <v>20455253.680212498</v>
      </c>
    </row>
    <row r="35" spans="1:19" x14ac:dyDescent="0.25">
      <c r="A35" s="208">
        <v>42278</v>
      </c>
      <c r="B35">
        <f t="shared" si="0"/>
        <v>10</v>
      </c>
      <c r="C35">
        <f t="shared" si="1"/>
        <v>2015</v>
      </c>
      <c r="D35" s="6">
        <f>'Monthly Data'!M35</f>
        <v>21419320.185129702</v>
      </c>
      <c r="E35">
        <f>'Monthly Data'!BA35</f>
        <v>256.13</v>
      </c>
      <c r="F35">
        <f>'Monthly Data'!AZ35</f>
        <v>0</v>
      </c>
      <c r="G35" s="7">
        <f t="shared" ca="1" si="6"/>
        <v>253.88899999999998</v>
      </c>
      <c r="H35" s="7">
        <f t="shared" ca="1" si="6"/>
        <v>0.25</v>
      </c>
      <c r="I35">
        <f>'Monthly Data'!DJ35</f>
        <v>31</v>
      </c>
      <c r="J35">
        <f>'Monthly Data'!DM35</f>
        <v>0</v>
      </c>
      <c r="K35" s="61">
        <f>'Monthly Data'!O35</f>
        <v>468.76409104632035</v>
      </c>
      <c r="M35" s="6"/>
      <c r="N35" s="6">
        <f t="shared" ca="1" si="2"/>
        <v>-19942.199823588129</v>
      </c>
      <c r="O35" s="6">
        <f t="shared" ca="1" si="3"/>
        <v>5443.9359272170004</v>
      </c>
      <c r="P35" s="6"/>
      <c r="Q35" s="6"/>
      <c r="R35" s="6"/>
      <c r="S35" s="6">
        <f t="shared" ca="1" si="4"/>
        <v>21404821.92123333</v>
      </c>
    </row>
    <row r="36" spans="1:19" x14ac:dyDescent="0.25">
      <c r="A36" s="208">
        <v>42309</v>
      </c>
      <c r="B36">
        <f t="shared" si="0"/>
        <v>11</v>
      </c>
      <c r="C36">
        <f t="shared" si="1"/>
        <v>2015</v>
      </c>
      <c r="D36" s="6">
        <f>'Monthly Data'!M36</f>
        <v>22163339.185129702</v>
      </c>
      <c r="E36">
        <f>'Monthly Data'!BA36</f>
        <v>370.78</v>
      </c>
      <c r="F36">
        <f>'Monthly Data'!AZ36</f>
        <v>0</v>
      </c>
      <c r="G36" s="7">
        <f t="shared" ca="1" si="6"/>
        <v>481.9380000000001</v>
      </c>
      <c r="H36" s="7">
        <f t="shared" ca="1" si="6"/>
        <v>0</v>
      </c>
      <c r="I36">
        <f>'Monthly Data'!DJ36</f>
        <v>30</v>
      </c>
      <c r="J36">
        <f>'Monthly Data'!DM36</f>
        <v>0</v>
      </c>
      <c r="K36" s="61">
        <f>'Monthly Data'!O36</f>
        <v>468.46190663427143</v>
      </c>
      <c r="M36" s="6"/>
      <c r="N36" s="6">
        <f t="shared" ca="1" si="2"/>
        <v>989172.26594841504</v>
      </c>
      <c r="O36" s="6">
        <f t="shared" ca="1" si="3"/>
        <v>0</v>
      </c>
      <c r="P36" s="6"/>
      <c r="Q36" s="6"/>
      <c r="R36" s="6"/>
      <c r="S36" s="6">
        <f t="shared" ca="1" si="4"/>
        <v>23152511.451078117</v>
      </c>
    </row>
    <row r="37" spans="1:19" x14ac:dyDescent="0.25">
      <c r="A37" s="208">
        <v>42339</v>
      </c>
      <c r="B37">
        <f t="shared" si="0"/>
        <v>12</v>
      </c>
      <c r="C37">
        <f t="shared" si="1"/>
        <v>2015</v>
      </c>
      <c r="D37" s="6">
        <f>'Monthly Data'!M37</f>
        <v>24288327.185129702</v>
      </c>
      <c r="E37">
        <f>'Monthly Data'!BA37</f>
        <v>537.99</v>
      </c>
      <c r="F37">
        <f>'Monthly Data'!AZ37</f>
        <v>0</v>
      </c>
      <c r="G37" s="7">
        <f t="shared" ca="1" si="6"/>
        <v>721.0150000000001</v>
      </c>
      <c r="H37" s="7">
        <f t="shared" ca="1" si="6"/>
        <v>0</v>
      </c>
      <c r="I37">
        <f>'Monthly Data'!DJ37</f>
        <v>31</v>
      </c>
      <c r="J37">
        <f>'Monthly Data'!DM37</f>
        <v>0</v>
      </c>
      <c r="K37" s="61">
        <f>'Monthly Data'!O37</f>
        <v>468.15972222222251</v>
      </c>
      <c r="M37" s="6"/>
      <c r="N37" s="6">
        <f t="shared" ca="1" si="2"/>
        <v>1628701.9735440412</v>
      </c>
      <c r="O37" s="6">
        <f t="shared" ca="1" si="3"/>
        <v>0</v>
      </c>
      <c r="P37" s="6"/>
      <c r="Q37" s="6"/>
      <c r="R37" s="6"/>
      <c r="S37" s="6">
        <f t="shared" ca="1" si="4"/>
        <v>25917029.158673745</v>
      </c>
    </row>
    <row r="38" spans="1:19" x14ac:dyDescent="0.25">
      <c r="A38" s="208">
        <v>42370</v>
      </c>
      <c r="B38">
        <f t="shared" si="0"/>
        <v>1</v>
      </c>
      <c r="C38">
        <f t="shared" si="1"/>
        <v>2016</v>
      </c>
      <c r="D38" s="6">
        <f>'Monthly Data'!M38</f>
        <v>26850333.381759644</v>
      </c>
      <c r="E38">
        <f>'Monthly Data'!BA38</f>
        <v>761.7</v>
      </c>
      <c r="F38">
        <f>'Monthly Data'!AZ38</f>
        <v>0</v>
      </c>
      <c r="G38" s="7">
        <f t="shared" ca="1" si="6"/>
        <v>837.61799999999982</v>
      </c>
      <c r="H38" s="7">
        <f t="shared" ca="1" si="6"/>
        <v>0</v>
      </c>
      <c r="I38">
        <f>'Monthly Data'!DJ38</f>
        <v>31</v>
      </c>
      <c r="J38">
        <f>'Monthly Data'!DM38</f>
        <v>0</v>
      </c>
      <c r="K38" s="61">
        <f>'Monthly Data'!O38</f>
        <v>468</v>
      </c>
      <c r="M38" s="6"/>
      <c r="N38" s="6">
        <f t="shared" ca="1" si="2"/>
        <v>675578.72655383742</v>
      </c>
      <c r="O38" s="6">
        <f t="shared" ca="1" si="3"/>
        <v>0</v>
      </c>
      <c r="P38" s="6"/>
      <c r="Q38" s="6"/>
      <c r="R38" s="6"/>
      <c r="S38" s="6">
        <f t="shared" ca="1" si="4"/>
        <v>27525912.108313482</v>
      </c>
    </row>
    <row r="39" spans="1:19" x14ac:dyDescent="0.25">
      <c r="A39" s="208">
        <v>42401</v>
      </c>
      <c r="B39">
        <f t="shared" si="0"/>
        <v>2</v>
      </c>
      <c r="C39">
        <f t="shared" si="1"/>
        <v>2016</v>
      </c>
      <c r="D39" s="6">
        <f>'Monthly Data'!M39</f>
        <v>25187777.681759633</v>
      </c>
      <c r="E39">
        <f>'Monthly Data'!BA39</f>
        <v>726.98</v>
      </c>
      <c r="F39">
        <f>'Monthly Data'!AZ39</f>
        <v>0</v>
      </c>
      <c r="G39" s="7">
        <f t="shared" ca="1" si="6"/>
        <v>788.83799999999997</v>
      </c>
      <c r="H39" s="7">
        <f t="shared" ca="1" si="6"/>
        <v>0</v>
      </c>
      <c r="I39">
        <f>'Monthly Data'!DJ39</f>
        <v>29</v>
      </c>
      <c r="J39">
        <f>'Monthly Data'!DM39</f>
        <v>0</v>
      </c>
      <c r="K39" s="61">
        <f>'Monthly Data'!O39</f>
        <v>473</v>
      </c>
      <c r="M39" s="6"/>
      <c r="N39" s="6">
        <f t="shared" ca="1" si="2"/>
        <v>550461.66741968133</v>
      </c>
      <c r="O39" s="6">
        <f t="shared" ca="1" si="3"/>
        <v>0</v>
      </c>
      <c r="P39" s="6"/>
      <c r="Q39" s="6"/>
      <c r="R39" s="6"/>
      <c r="S39" s="6">
        <f t="shared" ca="1" si="4"/>
        <v>25738239.349179313</v>
      </c>
    </row>
    <row r="40" spans="1:19" x14ac:dyDescent="0.25">
      <c r="A40" s="208">
        <v>42430</v>
      </c>
      <c r="B40">
        <f t="shared" si="0"/>
        <v>3</v>
      </c>
      <c r="C40">
        <f t="shared" si="1"/>
        <v>2016</v>
      </c>
      <c r="D40" s="6">
        <f>'Monthly Data'!M40</f>
        <v>24376971.971759643</v>
      </c>
      <c r="E40">
        <f>'Monthly Data'!BA40</f>
        <v>534.67999999999995</v>
      </c>
      <c r="F40">
        <f>'Monthly Data'!AZ40</f>
        <v>0</v>
      </c>
      <c r="G40" s="7">
        <f t="shared" ca="1" si="6"/>
        <v>598.91799999999989</v>
      </c>
      <c r="H40" s="7">
        <f t="shared" ca="1" si="6"/>
        <v>0</v>
      </c>
      <c r="I40">
        <f>'Monthly Data'!DJ40</f>
        <v>31</v>
      </c>
      <c r="J40">
        <f>'Monthly Data'!DM40</f>
        <v>0</v>
      </c>
      <c r="K40" s="61">
        <f>'Monthly Data'!O40</f>
        <v>473</v>
      </c>
      <c r="M40" s="6"/>
      <c r="N40" s="6">
        <f t="shared" ca="1" si="2"/>
        <v>571640.7997624476</v>
      </c>
      <c r="O40" s="6">
        <f t="shared" ca="1" si="3"/>
        <v>0</v>
      </c>
      <c r="P40" s="6"/>
      <c r="Q40" s="6"/>
      <c r="R40" s="6"/>
      <c r="S40" s="6">
        <f t="shared" ca="1" si="4"/>
        <v>24948612.77152209</v>
      </c>
    </row>
    <row r="41" spans="1:19" x14ac:dyDescent="0.25">
      <c r="A41" s="208">
        <v>42461</v>
      </c>
      <c r="B41">
        <f t="shared" si="0"/>
        <v>4</v>
      </c>
      <c r="C41">
        <f t="shared" si="1"/>
        <v>2016</v>
      </c>
      <c r="D41" s="6">
        <f>'Monthly Data'!M41</f>
        <v>21668230.331759639</v>
      </c>
      <c r="E41">
        <f>'Monthly Data'!BA41</f>
        <v>395.13</v>
      </c>
      <c r="F41">
        <f>'Monthly Data'!AZ41</f>
        <v>0</v>
      </c>
      <c r="G41" s="7">
        <f t="shared" ca="1" si="6"/>
        <v>375.56100000000004</v>
      </c>
      <c r="H41" s="7">
        <f t="shared" ca="1" si="6"/>
        <v>0</v>
      </c>
      <c r="I41">
        <f>'Monthly Data'!DJ41</f>
        <v>30</v>
      </c>
      <c r="J41">
        <f>'Monthly Data'!DM41</f>
        <v>0</v>
      </c>
      <c r="K41" s="61">
        <f>'Monthly Data'!O41</f>
        <v>465</v>
      </c>
      <c r="M41" s="6"/>
      <c r="N41" s="6">
        <f t="shared" ca="1" si="2"/>
        <v>-174140.52135109008</v>
      </c>
      <c r="O41" s="6">
        <f t="shared" ca="1" si="3"/>
        <v>0</v>
      </c>
      <c r="P41" s="6"/>
      <c r="Q41" s="6"/>
      <c r="R41" s="6"/>
      <c r="S41" s="6">
        <f t="shared" ca="1" si="4"/>
        <v>21494089.810408548</v>
      </c>
    </row>
    <row r="42" spans="1:19" x14ac:dyDescent="0.25">
      <c r="A42" s="208">
        <v>42491</v>
      </c>
      <c r="B42">
        <f t="shared" si="0"/>
        <v>5</v>
      </c>
      <c r="C42">
        <f t="shared" si="1"/>
        <v>2016</v>
      </c>
      <c r="D42" s="6">
        <f>'Monthly Data'!M42</f>
        <v>20239384.191759657</v>
      </c>
      <c r="E42">
        <f>'Monthly Data'!BA42</f>
        <v>130.80000000000001</v>
      </c>
      <c r="F42">
        <f>'Monthly Data'!AZ42</f>
        <v>0.7</v>
      </c>
      <c r="G42" s="7">
        <f t="shared" ca="1" si="6"/>
        <v>165.202</v>
      </c>
      <c r="H42" s="7">
        <f t="shared" ca="1" si="6"/>
        <v>2.7889999999999997</v>
      </c>
      <c r="I42">
        <f>'Monthly Data'!DJ42</f>
        <v>31</v>
      </c>
      <c r="J42">
        <f>'Monthly Data'!DM42</f>
        <v>0</v>
      </c>
      <c r="K42" s="61">
        <f>'Monthly Data'!O42</f>
        <v>463</v>
      </c>
      <c r="M42" s="6"/>
      <c r="N42" s="6">
        <f t="shared" ca="1" si="2"/>
        <v>306136.34909909609</v>
      </c>
      <c r="O42" s="6">
        <f t="shared" ca="1" si="3"/>
        <v>45489.528607825247</v>
      </c>
      <c r="P42" s="6"/>
      <c r="Q42" s="6"/>
      <c r="R42" s="6"/>
      <c r="S42" s="6">
        <f t="shared" ca="1" si="4"/>
        <v>20591010.06946658</v>
      </c>
    </row>
    <row r="43" spans="1:19" x14ac:dyDescent="0.25">
      <c r="A43" s="208">
        <v>42522</v>
      </c>
      <c r="B43">
        <f t="shared" si="0"/>
        <v>6</v>
      </c>
      <c r="C43">
        <f t="shared" si="1"/>
        <v>2016</v>
      </c>
      <c r="D43" s="6">
        <f>'Monthly Data'!M43</f>
        <v>19922107.431759637</v>
      </c>
      <c r="E43">
        <f>'Monthly Data'!BA43</f>
        <v>32.6</v>
      </c>
      <c r="F43">
        <f>'Monthly Data'!AZ43</f>
        <v>24.32</v>
      </c>
      <c r="G43" s="7">
        <f t="shared" ca="1" si="6"/>
        <v>32.520000000000003</v>
      </c>
      <c r="H43" s="7">
        <f t="shared" ca="1" si="6"/>
        <v>24.911999999999999</v>
      </c>
      <c r="I43">
        <f>'Monthly Data'!DJ43</f>
        <v>30</v>
      </c>
      <c r="J43">
        <f>'Monthly Data'!DM43</f>
        <v>0</v>
      </c>
      <c r="K43" s="61">
        <f>'Monthly Data'!O43</f>
        <v>463</v>
      </c>
      <c r="M43" s="6"/>
      <c r="N43" s="6">
        <f t="shared" ca="1" si="2"/>
        <v>-711.90360816019916</v>
      </c>
      <c r="O43" s="6">
        <f t="shared" ca="1" si="3"/>
        <v>12891.24027564983</v>
      </c>
      <c r="P43" s="6"/>
      <c r="Q43" s="6"/>
      <c r="R43" s="6"/>
      <c r="S43" s="6">
        <f t="shared" ca="1" si="4"/>
        <v>19934286.768427126</v>
      </c>
    </row>
    <row r="44" spans="1:19" x14ac:dyDescent="0.25">
      <c r="A44" s="208">
        <v>42552</v>
      </c>
      <c r="B44">
        <f t="shared" si="0"/>
        <v>7</v>
      </c>
      <c r="C44">
        <f t="shared" si="1"/>
        <v>2016</v>
      </c>
      <c r="D44" s="6">
        <f>'Monthly Data'!M44</f>
        <v>21516110.431759644</v>
      </c>
      <c r="E44">
        <f>'Monthly Data'!BA44</f>
        <v>0.3</v>
      </c>
      <c r="F44">
        <f>'Monthly Data'!AZ44</f>
        <v>85.3</v>
      </c>
      <c r="G44" s="7">
        <f t="shared" ca="1" si="6"/>
        <v>2.27</v>
      </c>
      <c r="H44" s="7">
        <f t="shared" ca="1" si="6"/>
        <v>79.77000000000001</v>
      </c>
      <c r="I44">
        <f>'Monthly Data'!DJ44</f>
        <v>31</v>
      </c>
      <c r="J44">
        <f>'Monthly Data'!DM44</f>
        <v>0</v>
      </c>
      <c r="K44" s="61">
        <f>'Monthly Data'!O44</f>
        <v>467</v>
      </c>
      <c r="M44" s="6"/>
      <c r="N44" s="6">
        <f t="shared" ca="1" si="2"/>
        <v>17530.626350945276</v>
      </c>
      <c r="O44" s="6">
        <f t="shared" ca="1" si="3"/>
        <v>-120419.86271003977</v>
      </c>
      <c r="P44" s="6"/>
      <c r="Q44" s="6"/>
      <c r="R44" s="6"/>
      <c r="S44" s="6">
        <f t="shared" ca="1" si="4"/>
        <v>21413221.195400551</v>
      </c>
    </row>
    <row r="45" spans="1:19" x14ac:dyDescent="0.25">
      <c r="A45" s="208">
        <v>42583</v>
      </c>
      <c r="B45">
        <f t="shared" si="0"/>
        <v>8</v>
      </c>
      <c r="C45">
        <f t="shared" si="1"/>
        <v>2016</v>
      </c>
      <c r="D45" s="6">
        <f>'Monthly Data'!M45</f>
        <v>21624668.971759651</v>
      </c>
      <c r="E45">
        <f>'Monthly Data'!BA45</f>
        <v>1.2</v>
      </c>
      <c r="F45">
        <f>'Monthly Data'!AZ45</f>
        <v>88.55</v>
      </c>
      <c r="G45" s="7">
        <f t="shared" ca="1" si="6"/>
        <v>5.9399999999999995</v>
      </c>
      <c r="H45" s="7">
        <f t="shared" ca="1" si="6"/>
        <v>61.306000000000004</v>
      </c>
      <c r="I45">
        <f>'Monthly Data'!DJ45</f>
        <v>31</v>
      </c>
      <c r="J45">
        <f>'Monthly Data'!DM45</f>
        <v>0</v>
      </c>
      <c r="K45" s="61">
        <f>'Monthly Data'!O45</f>
        <v>468</v>
      </c>
      <c r="M45" s="6"/>
      <c r="N45" s="6">
        <f t="shared" ca="1" si="2"/>
        <v>42180.288783492695</v>
      </c>
      <c r="O45" s="6">
        <f t="shared" ca="1" si="3"/>
        <v>-593258.36160439963</v>
      </c>
      <c r="P45" s="6"/>
      <c r="Q45" s="6"/>
      <c r="R45" s="6"/>
      <c r="S45" s="6">
        <f t="shared" ca="1" si="4"/>
        <v>21073590.898938745</v>
      </c>
    </row>
    <row r="46" spans="1:19" x14ac:dyDescent="0.25">
      <c r="A46" s="208">
        <v>42614</v>
      </c>
      <c r="B46">
        <f t="shared" si="0"/>
        <v>9</v>
      </c>
      <c r="C46">
        <f t="shared" si="1"/>
        <v>2016</v>
      </c>
      <c r="D46" s="6">
        <f>'Monthly Data'!M46</f>
        <v>20435204.371759642</v>
      </c>
      <c r="E46">
        <f>'Monthly Data'!BA46</f>
        <v>32.299999999999997</v>
      </c>
      <c r="F46">
        <f>'Monthly Data'!AZ46</f>
        <v>15.9</v>
      </c>
      <c r="G46" s="7">
        <f t="shared" ref="G46:H61" ca="1" si="7">G34</f>
        <v>65.792000000000002</v>
      </c>
      <c r="H46" s="7">
        <f t="shared" ca="1" si="7"/>
        <v>13.288</v>
      </c>
      <c r="I46">
        <f>'Monthly Data'!DJ46</f>
        <v>30</v>
      </c>
      <c r="J46">
        <f>'Monthly Data'!DM46</f>
        <v>0</v>
      </c>
      <c r="K46" s="61">
        <f>'Monthly Data'!O46</f>
        <v>466</v>
      </c>
      <c r="M46" s="6"/>
      <c r="N46" s="6">
        <f t="shared" ca="1" si="2"/>
        <v>298038.4455562738</v>
      </c>
      <c r="O46" s="6">
        <f t="shared" ca="1" si="3"/>
        <v>-56878.242567563226</v>
      </c>
      <c r="P46" s="6"/>
      <c r="Q46" s="6"/>
      <c r="R46" s="6"/>
      <c r="S46" s="6">
        <f t="shared" ca="1" si="4"/>
        <v>20676364.574748356</v>
      </c>
    </row>
    <row r="47" spans="1:19" x14ac:dyDescent="0.25">
      <c r="A47" s="208">
        <v>42644</v>
      </c>
      <c r="B47">
        <f t="shared" si="0"/>
        <v>10</v>
      </c>
      <c r="C47">
        <f t="shared" si="1"/>
        <v>2016</v>
      </c>
      <c r="D47" s="6">
        <f>'Monthly Data'!M47</f>
        <v>21068635.251759648</v>
      </c>
      <c r="E47">
        <f>'Monthly Data'!BA47</f>
        <v>205.54</v>
      </c>
      <c r="F47">
        <f>'Monthly Data'!AZ47</f>
        <v>0</v>
      </c>
      <c r="G47" s="7">
        <f t="shared" ca="1" si="7"/>
        <v>253.88899999999998</v>
      </c>
      <c r="H47" s="7">
        <f t="shared" ca="1" si="7"/>
        <v>0.25</v>
      </c>
      <c r="I47">
        <f>'Monthly Data'!DJ47</f>
        <v>31</v>
      </c>
      <c r="J47">
        <f>'Monthly Data'!DM47</f>
        <v>0</v>
      </c>
      <c r="K47" s="61">
        <f>'Monthly Data'!O47</f>
        <v>468</v>
      </c>
      <c r="M47" s="6"/>
      <c r="N47" s="6">
        <f t="shared" ca="1" si="2"/>
        <v>430247.84438672743</v>
      </c>
      <c r="O47" s="6">
        <f t="shared" ca="1" si="3"/>
        <v>5443.9359272170004</v>
      </c>
      <c r="P47" s="6"/>
      <c r="Q47" s="6"/>
      <c r="R47" s="6"/>
      <c r="S47" s="6">
        <f t="shared" ca="1" si="4"/>
        <v>21504327.032073591</v>
      </c>
    </row>
    <row r="48" spans="1:19" x14ac:dyDescent="0.25">
      <c r="A48" s="208">
        <v>42675</v>
      </c>
      <c r="B48">
        <f t="shared" si="0"/>
        <v>11</v>
      </c>
      <c r="C48">
        <f t="shared" si="1"/>
        <v>2016</v>
      </c>
      <c r="D48" s="6">
        <f>'Monthly Data'!M48</f>
        <v>22068158.561759651</v>
      </c>
      <c r="E48">
        <f>'Monthly Data'!BA48</f>
        <v>354.31</v>
      </c>
      <c r="F48">
        <f>'Monthly Data'!AZ48</f>
        <v>0</v>
      </c>
      <c r="G48" s="7">
        <f t="shared" ca="1" si="7"/>
        <v>481.9380000000001</v>
      </c>
      <c r="H48" s="7">
        <f t="shared" ca="1" si="7"/>
        <v>0</v>
      </c>
      <c r="I48">
        <f>'Monthly Data'!DJ48</f>
        <v>30</v>
      </c>
      <c r="J48">
        <f>'Monthly Data'!DM48</f>
        <v>0</v>
      </c>
      <c r="K48" s="61">
        <f>'Monthly Data'!O48</f>
        <v>467</v>
      </c>
      <c r="M48" s="6"/>
      <c r="N48" s="6">
        <f t="shared" ca="1" si="2"/>
        <v>1135735.4212783989</v>
      </c>
      <c r="O48" s="6">
        <f t="shared" ca="1" si="3"/>
        <v>0</v>
      </c>
      <c r="P48" s="6"/>
      <c r="Q48" s="6"/>
      <c r="R48" s="6"/>
      <c r="S48" s="6">
        <f t="shared" ca="1" si="4"/>
        <v>23203893.983038049</v>
      </c>
    </row>
    <row r="49" spans="1:19" x14ac:dyDescent="0.25">
      <c r="A49" s="208">
        <v>42705</v>
      </c>
      <c r="B49">
        <f t="shared" si="0"/>
        <v>12</v>
      </c>
      <c r="C49">
        <f t="shared" si="1"/>
        <v>2016</v>
      </c>
      <c r="D49" s="6">
        <f>'Monthly Data'!M49</f>
        <v>25966803.851759639</v>
      </c>
      <c r="E49">
        <f>'Monthly Data'!BA49</f>
        <v>712.98</v>
      </c>
      <c r="F49">
        <f>'Monthly Data'!AZ49</f>
        <v>0</v>
      </c>
      <c r="G49" s="7">
        <f t="shared" ca="1" si="7"/>
        <v>721.0150000000001</v>
      </c>
      <c r="H49" s="7">
        <f t="shared" ca="1" si="7"/>
        <v>0</v>
      </c>
      <c r="I49">
        <f>'Monthly Data'!DJ49</f>
        <v>31</v>
      </c>
      <c r="J49">
        <f>'Monthly Data'!DM49</f>
        <v>0</v>
      </c>
      <c r="K49" s="61">
        <f>'Monthly Data'!O49</f>
        <v>467.2</v>
      </c>
      <c r="M49" s="6"/>
      <c r="N49" s="6">
        <f t="shared" ca="1" si="2"/>
        <v>71501.818644592262</v>
      </c>
      <c r="O49" s="6">
        <f t="shared" ca="1" si="3"/>
        <v>0</v>
      </c>
      <c r="P49" s="6"/>
      <c r="Q49" s="6"/>
      <c r="R49" s="6"/>
      <c r="S49" s="6">
        <f t="shared" ca="1" si="4"/>
        <v>26038305.670404229</v>
      </c>
    </row>
    <row r="50" spans="1:19" x14ac:dyDescent="0.25">
      <c r="A50" s="208">
        <v>42736</v>
      </c>
      <c r="B50">
        <f t="shared" si="0"/>
        <v>1</v>
      </c>
      <c r="C50">
        <f t="shared" si="1"/>
        <v>2017</v>
      </c>
      <c r="D50" s="6">
        <f>'Monthly Data'!M50</f>
        <v>26524301.427732486</v>
      </c>
      <c r="E50">
        <f>'Monthly Data'!BA50</f>
        <v>743.9</v>
      </c>
      <c r="F50">
        <f>'Monthly Data'!AZ50</f>
        <v>0</v>
      </c>
      <c r="G50" s="7">
        <f t="shared" ca="1" si="7"/>
        <v>837.61799999999982</v>
      </c>
      <c r="H50" s="7">
        <f t="shared" ca="1" si="7"/>
        <v>0</v>
      </c>
      <c r="I50">
        <f>'Monthly Data'!DJ50</f>
        <v>31</v>
      </c>
      <c r="J50">
        <f>'Monthly Data'!DM50</f>
        <v>0</v>
      </c>
      <c r="K50" s="61">
        <f>'Monthly Data'!O50</f>
        <v>470.6</v>
      </c>
      <c r="M50" s="6"/>
      <c r="N50" s="6">
        <f t="shared" ca="1" si="2"/>
        <v>833977.2793694858</v>
      </c>
      <c r="O50" s="6">
        <f t="shared" ca="1" si="3"/>
        <v>0</v>
      </c>
      <c r="P50" s="6"/>
      <c r="Q50" s="6"/>
      <c r="R50" s="6"/>
      <c r="S50" s="6">
        <f t="shared" ca="1" si="4"/>
        <v>27358278.707101971</v>
      </c>
    </row>
    <row r="51" spans="1:19" x14ac:dyDescent="0.25">
      <c r="A51" s="208">
        <v>42767</v>
      </c>
      <c r="B51">
        <f t="shared" si="0"/>
        <v>2</v>
      </c>
      <c r="C51">
        <f t="shared" si="1"/>
        <v>2017</v>
      </c>
      <c r="D51" s="6">
        <f>'Monthly Data'!M51</f>
        <v>23744727.097732488</v>
      </c>
      <c r="E51">
        <f>'Monthly Data'!BA51</f>
        <v>625.79999999999995</v>
      </c>
      <c r="F51">
        <f>'Monthly Data'!AZ51</f>
        <v>0</v>
      </c>
      <c r="G51" s="7">
        <f t="shared" ca="1" si="7"/>
        <v>788.83799999999997</v>
      </c>
      <c r="H51" s="7">
        <f t="shared" ca="1" si="7"/>
        <v>0</v>
      </c>
      <c r="I51">
        <f>'Monthly Data'!DJ51</f>
        <v>28</v>
      </c>
      <c r="J51">
        <f>'Monthly Data'!DM51</f>
        <v>0</v>
      </c>
      <c r="K51" s="61">
        <f>'Monthly Data'!O51</f>
        <v>480.2</v>
      </c>
      <c r="M51" s="6"/>
      <c r="N51" s="6">
        <f t="shared" ca="1" si="2"/>
        <v>1450841.7558403129</v>
      </c>
      <c r="O51" s="6">
        <f t="shared" ca="1" si="3"/>
        <v>0</v>
      </c>
      <c r="P51" s="6"/>
      <c r="Q51" s="6"/>
      <c r="R51" s="6"/>
      <c r="S51" s="6">
        <f t="shared" ca="1" si="4"/>
        <v>25195568.853572801</v>
      </c>
    </row>
    <row r="52" spans="1:19" x14ac:dyDescent="0.25">
      <c r="A52" s="208">
        <v>42795</v>
      </c>
      <c r="B52">
        <f t="shared" si="0"/>
        <v>3</v>
      </c>
      <c r="C52">
        <f t="shared" si="1"/>
        <v>2017</v>
      </c>
      <c r="D52" s="6">
        <f>'Monthly Data'!M52</f>
        <v>25448842.697732486</v>
      </c>
      <c r="E52">
        <f>'Monthly Data'!BA52</f>
        <v>577.70000000000005</v>
      </c>
      <c r="F52">
        <f>'Monthly Data'!AZ52</f>
        <v>0</v>
      </c>
      <c r="G52" s="7">
        <f t="shared" ca="1" si="7"/>
        <v>598.91799999999989</v>
      </c>
      <c r="H52" s="7">
        <f t="shared" ca="1" si="7"/>
        <v>0</v>
      </c>
      <c r="I52">
        <f>'Monthly Data'!DJ52</f>
        <v>31</v>
      </c>
      <c r="J52">
        <f>'Monthly Data'!DM52</f>
        <v>0</v>
      </c>
      <c r="K52" s="61">
        <f>'Monthly Data'!O52</f>
        <v>483.8</v>
      </c>
      <c r="M52" s="6"/>
      <c r="N52" s="6">
        <f t="shared" ca="1" si="2"/>
        <v>188814.6344742915</v>
      </c>
      <c r="O52" s="6">
        <f t="shared" ca="1" si="3"/>
        <v>0</v>
      </c>
      <c r="P52" s="6"/>
      <c r="Q52" s="6"/>
      <c r="R52" s="6"/>
      <c r="S52" s="6">
        <f t="shared" ca="1" si="4"/>
        <v>25637657.332206778</v>
      </c>
    </row>
    <row r="53" spans="1:19" x14ac:dyDescent="0.25">
      <c r="A53" s="208">
        <v>42826</v>
      </c>
      <c r="B53">
        <f t="shared" si="0"/>
        <v>4</v>
      </c>
      <c r="C53">
        <f t="shared" si="1"/>
        <v>2017</v>
      </c>
      <c r="D53" s="6">
        <f>'Monthly Data'!M53</f>
        <v>21611640.437732492</v>
      </c>
      <c r="E53">
        <f>'Monthly Data'!BA53</f>
        <v>324.3</v>
      </c>
      <c r="F53">
        <f>'Monthly Data'!AZ53</f>
        <v>0</v>
      </c>
      <c r="G53" s="7">
        <f t="shared" ca="1" si="7"/>
        <v>375.56100000000004</v>
      </c>
      <c r="H53" s="7">
        <f t="shared" ca="1" si="7"/>
        <v>0</v>
      </c>
      <c r="I53">
        <f>'Monthly Data'!DJ53</f>
        <v>30</v>
      </c>
      <c r="J53">
        <f>'Monthly Data'!DM53</f>
        <v>0</v>
      </c>
      <c r="K53" s="61">
        <f>'Monthly Data'!O53</f>
        <v>486.2</v>
      </c>
      <c r="M53" s="6"/>
      <c r="N53" s="6">
        <f t="shared" ca="1" si="2"/>
        <v>456161.13572375954</v>
      </c>
      <c r="O53" s="6">
        <f t="shared" ca="1" si="3"/>
        <v>0</v>
      </c>
      <c r="P53" s="6"/>
      <c r="Q53" s="6"/>
      <c r="R53" s="6"/>
      <c r="S53" s="6">
        <f t="shared" ca="1" si="4"/>
        <v>22067801.57345625</v>
      </c>
    </row>
    <row r="54" spans="1:19" x14ac:dyDescent="0.25">
      <c r="A54" s="208">
        <v>42856</v>
      </c>
      <c r="B54">
        <f t="shared" si="0"/>
        <v>5</v>
      </c>
      <c r="C54">
        <f t="shared" si="1"/>
        <v>2017</v>
      </c>
      <c r="D54" s="6">
        <f>'Monthly Data'!M54</f>
        <v>21177942.957732484</v>
      </c>
      <c r="E54">
        <f>'Monthly Data'!BA54</f>
        <v>191.59</v>
      </c>
      <c r="F54">
        <f>'Monthly Data'!AZ54</f>
        <v>0</v>
      </c>
      <c r="G54" s="7">
        <f t="shared" ca="1" si="7"/>
        <v>165.202</v>
      </c>
      <c r="H54" s="7">
        <f t="shared" ca="1" si="7"/>
        <v>2.7889999999999997</v>
      </c>
      <c r="I54">
        <f>'Monthly Data'!DJ54</f>
        <v>31</v>
      </c>
      <c r="J54">
        <f>'Monthly Data'!DM54</f>
        <v>0</v>
      </c>
      <c r="K54" s="61">
        <f>'Monthly Data'!O54</f>
        <v>489.8</v>
      </c>
      <c r="M54" s="6"/>
      <c r="N54" s="6">
        <f t="shared" ca="1" si="2"/>
        <v>-234821.40515164676</v>
      </c>
      <c r="O54" s="6">
        <f t="shared" ca="1" si="3"/>
        <v>60732.549204032854</v>
      </c>
      <c r="P54" s="6"/>
      <c r="Q54" s="6"/>
      <c r="R54" s="6"/>
      <c r="S54" s="6">
        <f t="shared" ca="1" si="4"/>
        <v>21003854.10178487</v>
      </c>
    </row>
    <row r="55" spans="1:19" x14ac:dyDescent="0.25">
      <c r="A55" s="208">
        <v>42887</v>
      </c>
      <c r="B55">
        <f t="shared" si="0"/>
        <v>6</v>
      </c>
      <c r="C55">
        <f t="shared" si="1"/>
        <v>2017</v>
      </c>
      <c r="D55" s="6">
        <f>'Monthly Data'!M55</f>
        <v>20233919.687732488</v>
      </c>
      <c r="E55">
        <f>'Monthly Data'!BA55</f>
        <v>14.1</v>
      </c>
      <c r="F55">
        <f>'Monthly Data'!AZ55</f>
        <v>5.4</v>
      </c>
      <c r="G55" s="7">
        <f t="shared" ca="1" si="7"/>
        <v>32.520000000000003</v>
      </c>
      <c r="H55" s="7">
        <f t="shared" ca="1" si="7"/>
        <v>24.911999999999999</v>
      </c>
      <c r="I55">
        <f>'Monthly Data'!DJ55</f>
        <v>30</v>
      </c>
      <c r="J55">
        <f>'Monthly Data'!DM55</f>
        <v>0</v>
      </c>
      <c r="K55" s="61">
        <f>'Monthly Data'!O55</f>
        <v>489.8</v>
      </c>
      <c r="M55" s="6"/>
      <c r="N55" s="6">
        <f t="shared" ca="1" si="2"/>
        <v>163915.80577888936</v>
      </c>
      <c r="O55" s="6">
        <f t="shared" ca="1" si="3"/>
        <v>424888.31124743249</v>
      </c>
      <c r="P55" s="6"/>
      <c r="Q55" s="6"/>
      <c r="R55" s="6"/>
      <c r="S55" s="6">
        <f t="shared" ca="1" si="4"/>
        <v>20822723.80475881</v>
      </c>
    </row>
    <row r="56" spans="1:19" x14ac:dyDescent="0.25">
      <c r="A56" s="208">
        <v>42917</v>
      </c>
      <c r="B56">
        <f t="shared" si="0"/>
        <v>7</v>
      </c>
      <c r="C56">
        <f t="shared" si="1"/>
        <v>2017</v>
      </c>
      <c r="D56" s="6">
        <f>'Monthly Data'!M56</f>
        <v>21534107.837732486</v>
      </c>
      <c r="E56">
        <f>'Monthly Data'!BA56</f>
        <v>1.2</v>
      </c>
      <c r="F56">
        <f>'Monthly Data'!AZ56</f>
        <v>69.2</v>
      </c>
      <c r="G56" s="7">
        <f t="shared" ca="1" si="7"/>
        <v>2.27</v>
      </c>
      <c r="H56" s="7">
        <f t="shared" ca="1" si="7"/>
        <v>79.77000000000001</v>
      </c>
      <c r="I56">
        <f>'Monthly Data'!DJ56</f>
        <v>31</v>
      </c>
      <c r="J56">
        <f>'Monthly Data'!DM56</f>
        <v>0</v>
      </c>
      <c r="K56" s="61">
        <f>'Monthly Data'!O56</f>
        <v>483</v>
      </c>
      <c r="M56" s="6"/>
      <c r="N56" s="6">
        <f t="shared" ca="1" si="2"/>
        <v>9521.7107591428667</v>
      </c>
      <c r="O56" s="6">
        <f t="shared" ca="1" si="3"/>
        <v>230169.61100273495</v>
      </c>
      <c r="P56" s="6"/>
      <c r="Q56" s="6"/>
      <c r="R56" s="6"/>
      <c r="S56" s="6">
        <f t="shared" ca="1" si="4"/>
        <v>21773799.159494366</v>
      </c>
    </row>
    <row r="57" spans="1:19" x14ac:dyDescent="0.25">
      <c r="A57" s="208">
        <v>42948</v>
      </c>
      <c r="B57">
        <f t="shared" si="0"/>
        <v>8</v>
      </c>
      <c r="C57">
        <f t="shared" si="1"/>
        <v>2017</v>
      </c>
      <c r="D57" s="6">
        <f>'Monthly Data'!M57</f>
        <v>21230678.827732485</v>
      </c>
      <c r="E57">
        <f>'Monthly Data'!BA57</f>
        <v>17.399999999999999</v>
      </c>
      <c r="F57">
        <f>'Monthly Data'!AZ57</f>
        <v>30.6</v>
      </c>
      <c r="G57" s="7">
        <f t="shared" ca="1" si="7"/>
        <v>5.9399999999999995</v>
      </c>
      <c r="H57" s="7">
        <f t="shared" ca="1" si="7"/>
        <v>61.306000000000004</v>
      </c>
      <c r="I57">
        <f>'Monthly Data'!DJ57</f>
        <v>31</v>
      </c>
      <c r="J57">
        <f>'Monthly Data'!DM57</f>
        <v>0</v>
      </c>
      <c r="K57" s="61">
        <f>'Monthly Data'!O57</f>
        <v>482.4</v>
      </c>
      <c r="M57" s="6"/>
      <c r="N57" s="6">
        <f t="shared" ca="1" si="2"/>
        <v>-101980.1918689507</v>
      </c>
      <c r="O57" s="6">
        <f t="shared" ca="1" si="3"/>
        <v>668645.98632450087</v>
      </c>
      <c r="P57" s="6"/>
      <c r="Q57" s="6"/>
      <c r="R57" s="6"/>
      <c r="S57" s="6">
        <f t="shared" ca="1" si="4"/>
        <v>21797344.622188035</v>
      </c>
    </row>
    <row r="58" spans="1:19" x14ac:dyDescent="0.25">
      <c r="A58" s="208">
        <v>42979</v>
      </c>
      <c r="B58">
        <f t="shared" si="0"/>
        <v>9</v>
      </c>
      <c r="C58">
        <f t="shared" si="1"/>
        <v>2017</v>
      </c>
      <c r="D58" s="6">
        <f>'Monthly Data'!M58</f>
        <v>20653099.947732501</v>
      </c>
      <c r="E58">
        <f>'Monthly Data'!BA58</f>
        <v>60.9</v>
      </c>
      <c r="F58">
        <f>'Monthly Data'!AZ58</f>
        <v>13.5</v>
      </c>
      <c r="G58" s="7">
        <f t="shared" ca="1" si="7"/>
        <v>65.792000000000002</v>
      </c>
      <c r="H58" s="7">
        <f t="shared" ca="1" si="7"/>
        <v>13.288</v>
      </c>
      <c r="I58">
        <f>'Monthly Data'!DJ58</f>
        <v>30</v>
      </c>
      <c r="J58">
        <f>'Monthly Data'!DM58</f>
        <v>0</v>
      </c>
      <c r="K58" s="61">
        <f>'Monthly Data'!O58</f>
        <v>482.6</v>
      </c>
      <c r="M58" s="6"/>
      <c r="N58" s="6">
        <f t="shared" ca="1" si="2"/>
        <v>43532.905638997137</v>
      </c>
      <c r="O58" s="6">
        <f t="shared" ca="1" si="3"/>
        <v>-4616.4576662800109</v>
      </c>
      <c r="P58" s="6"/>
      <c r="Q58" s="6"/>
      <c r="R58" s="6"/>
      <c r="S58" s="6">
        <f t="shared" ca="1" si="4"/>
        <v>20692016.395705216</v>
      </c>
    </row>
    <row r="59" spans="1:19" x14ac:dyDescent="0.25">
      <c r="A59" s="208">
        <v>43009</v>
      </c>
      <c r="B59">
        <f t="shared" si="0"/>
        <v>10</v>
      </c>
      <c r="C59">
        <f t="shared" si="1"/>
        <v>2017</v>
      </c>
      <c r="D59" s="6">
        <f>'Monthly Data'!M59</f>
        <v>21601320.097732484</v>
      </c>
      <c r="E59">
        <f>'Monthly Data'!BA59</f>
        <v>221.94</v>
      </c>
      <c r="F59">
        <f>'Monthly Data'!AZ59</f>
        <v>0</v>
      </c>
      <c r="G59" s="7">
        <f t="shared" ca="1" si="7"/>
        <v>253.88899999999998</v>
      </c>
      <c r="H59" s="7">
        <f t="shared" ca="1" si="7"/>
        <v>0.25</v>
      </c>
      <c r="I59">
        <f>'Monthly Data'!DJ59</f>
        <v>31</v>
      </c>
      <c r="J59">
        <f>'Monthly Data'!DM59</f>
        <v>0</v>
      </c>
      <c r="K59" s="61">
        <f>'Monthly Data'!O59</f>
        <v>481.5</v>
      </c>
      <c r="M59" s="6"/>
      <c r="N59" s="6">
        <f t="shared" ca="1" si="2"/>
        <v>284307.60471388348</v>
      </c>
      <c r="O59" s="6">
        <f t="shared" ca="1" si="3"/>
        <v>5443.9359272170004</v>
      </c>
      <c r="P59" s="6"/>
      <c r="Q59" s="6"/>
      <c r="R59" s="6"/>
      <c r="S59" s="6">
        <f t="shared" ca="1" si="4"/>
        <v>21891071.638373584</v>
      </c>
    </row>
    <row r="60" spans="1:19" x14ac:dyDescent="0.25">
      <c r="A60" s="208">
        <v>43040</v>
      </c>
      <c r="B60">
        <f t="shared" si="0"/>
        <v>11</v>
      </c>
      <c r="C60">
        <f t="shared" si="1"/>
        <v>2017</v>
      </c>
      <c r="D60" s="6">
        <f>'Monthly Data'!M60</f>
        <v>24037501.717732489</v>
      </c>
      <c r="E60">
        <f>'Monthly Data'!BA60</f>
        <v>526.87</v>
      </c>
      <c r="F60">
        <f>'Monthly Data'!AZ60</f>
        <v>0</v>
      </c>
      <c r="G60" s="7">
        <f t="shared" ca="1" si="7"/>
        <v>481.9380000000001</v>
      </c>
      <c r="H60" s="7">
        <f t="shared" ca="1" si="7"/>
        <v>0</v>
      </c>
      <c r="I60">
        <f>'Monthly Data'!DJ60</f>
        <v>30</v>
      </c>
      <c r="J60">
        <f>'Monthly Data'!DM60</f>
        <v>0</v>
      </c>
      <c r="K60" s="61">
        <f>'Monthly Data'!O60</f>
        <v>480.3</v>
      </c>
      <c r="M60" s="6"/>
      <c r="N60" s="6">
        <f t="shared" ca="1" si="2"/>
        <v>-399840.66152318352</v>
      </c>
      <c r="O60" s="6">
        <f t="shared" ca="1" si="3"/>
        <v>0</v>
      </c>
      <c r="P60" s="6"/>
      <c r="Q60" s="6"/>
      <c r="R60" s="6"/>
      <c r="S60" s="6">
        <f t="shared" ca="1" si="4"/>
        <v>23637661.056209307</v>
      </c>
    </row>
    <row r="61" spans="1:19" x14ac:dyDescent="0.25">
      <c r="A61" s="208">
        <v>43070</v>
      </c>
      <c r="B61">
        <f t="shared" si="0"/>
        <v>12</v>
      </c>
      <c r="C61">
        <f t="shared" si="1"/>
        <v>2017</v>
      </c>
      <c r="D61" s="6">
        <f>'Monthly Data'!M61</f>
        <v>27547529.567732483</v>
      </c>
      <c r="E61">
        <f>'Monthly Data'!BA61</f>
        <v>833.2</v>
      </c>
      <c r="F61">
        <f>'Monthly Data'!AZ61</f>
        <v>0</v>
      </c>
      <c r="G61" s="7">
        <f t="shared" ca="1" si="7"/>
        <v>721.0150000000001</v>
      </c>
      <c r="H61" s="7">
        <f t="shared" ca="1" si="7"/>
        <v>0</v>
      </c>
      <c r="I61">
        <f>'Monthly Data'!DJ61</f>
        <v>31</v>
      </c>
      <c r="J61">
        <f>'Monthly Data'!DM61</f>
        <v>0</v>
      </c>
      <c r="K61" s="61">
        <f>'Monthly Data'!O61</f>
        <v>480.1</v>
      </c>
      <c r="M61" s="6"/>
      <c r="N61" s="6">
        <f t="shared" ca="1" si="2"/>
        <v>-998311.32851817005</v>
      </c>
      <c r="O61" s="6">
        <f t="shared" ca="1" si="3"/>
        <v>0</v>
      </c>
      <c r="P61" s="6"/>
      <c r="Q61" s="6"/>
      <c r="R61" s="6"/>
      <c r="S61" s="6">
        <f t="shared" ca="1" si="4"/>
        <v>26549218.239214312</v>
      </c>
    </row>
    <row r="62" spans="1:19" x14ac:dyDescent="0.25">
      <c r="A62" s="208">
        <v>43101</v>
      </c>
      <c r="B62">
        <f t="shared" si="0"/>
        <v>1</v>
      </c>
      <c r="C62">
        <f t="shared" si="1"/>
        <v>2018</v>
      </c>
      <c r="D62" s="6">
        <f>'Monthly Data'!M62</f>
        <v>28451872.7048513</v>
      </c>
      <c r="E62">
        <f>'Monthly Data'!BA62</f>
        <v>839.8</v>
      </c>
      <c r="F62">
        <f>'Monthly Data'!AZ62</f>
        <v>0</v>
      </c>
      <c r="G62" s="7">
        <f t="shared" ref="G62:H77" ca="1" si="8">G50</f>
        <v>837.61799999999982</v>
      </c>
      <c r="H62" s="7">
        <f t="shared" ca="1" si="8"/>
        <v>0</v>
      </c>
      <c r="I62">
        <f>'Monthly Data'!DJ62</f>
        <v>31</v>
      </c>
      <c r="J62">
        <f>'Monthly Data'!DM62</f>
        <v>0</v>
      </c>
      <c r="K62" s="61">
        <f>'Monthly Data'!O62</f>
        <v>479.5</v>
      </c>
      <c r="M62" s="6"/>
      <c r="N62" s="6">
        <f t="shared" ca="1" si="2"/>
        <v>-19417.170912571004</v>
      </c>
      <c r="O62" s="6">
        <f t="shared" ca="1" si="3"/>
        <v>0</v>
      </c>
      <c r="P62" s="6"/>
      <c r="Q62" s="6"/>
      <c r="R62" s="6"/>
      <c r="S62" s="6">
        <f t="shared" ca="1" si="4"/>
        <v>28432455.533938728</v>
      </c>
    </row>
    <row r="63" spans="1:19" x14ac:dyDescent="0.25">
      <c r="A63" s="208">
        <v>43132</v>
      </c>
      <c r="B63">
        <f t="shared" si="0"/>
        <v>2</v>
      </c>
      <c r="C63">
        <f t="shared" si="1"/>
        <v>2018</v>
      </c>
      <c r="D63" s="6">
        <f>'Monthly Data'!M63</f>
        <v>25755056.884851277</v>
      </c>
      <c r="E63">
        <f>'Monthly Data'!BA63</f>
        <v>788</v>
      </c>
      <c r="F63">
        <f>'Monthly Data'!AZ63</f>
        <v>0</v>
      </c>
      <c r="G63" s="7">
        <f t="shared" ca="1" si="8"/>
        <v>788.83799999999997</v>
      </c>
      <c r="H63" s="7">
        <f t="shared" ca="1" si="8"/>
        <v>0</v>
      </c>
      <c r="I63">
        <f>'Monthly Data'!DJ63</f>
        <v>28</v>
      </c>
      <c r="J63">
        <f>'Monthly Data'!DM63</f>
        <v>0</v>
      </c>
      <c r="K63" s="61">
        <f>'Monthly Data'!O63</f>
        <v>480.3</v>
      </c>
      <c r="M63" s="6"/>
      <c r="N63" s="6">
        <f t="shared" ca="1" si="2"/>
        <v>7457.190295477938</v>
      </c>
      <c r="O63" s="6">
        <f t="shared" ca="1" si="3"/>
        <v>0</v>
      </c>
      <c r="P63" s="6"/>
      <c r="Q63" s="6"/>
      <c r="R63" s="6"/>
      <c r="S63" s="6">
        <f t="shared" ca="1" si="4"/>
        <v>25762514.075146753</v>
      </c>
    </row>
    <row r="64" spans="1:19" x14ac:dyDescent="0.25">
      <c r="A64" s="208">
        <v>43160</v>
      </c>
      <c r="B64">
        <f t="shared" si="0"/>
        <v>3</v>
      </c>
      <c r="C64">
        <f t="shared" si="1"/>
        <v>2018</v>
      </c>
      <c r="D64" s="6">
        <f>'Monthly Data'!M64</f>
        <v>25338434.704851296</v>
      </c>
      <c r="E64">
        <f>'Monthly Data'!BA64</f>
        <v>607.1</v>
      </c>
      <c r="F64">
        <f>'Monthly Data'!AZ64</f>
        <v>0</v>
      </c>
      <c r="G64" s="7">
        <f t="shared" ca="1" si="8"/>
        <v>598.91799999999989</v>
      </c>
      <c r="H64" s="7">
        <f t="shared" ca="1" si="8"/>
        <v>0</v>
      </c>
      <c r="I64">
        <f>'Monthly Data'!DJ64</f>
        <v>31</v>
      </c>
      <c r="J64">
        <f>'Monthly Data'!DM64</f>
        <v>0</v>
      </c>
      <c r="K64" s="61">
        <f>'Monthly Data'!O64</f>
        <v>481</v>
      </c>
      <c r="M64" s="6"/>
      <c r="N64" s="6">
        <f t="shared" ca="1" si="2"/>
        <v>-72809.941524587077</v>
      </c>
      <c r="O64" s="6">
        <f t="shared" ca="1" si="3"/>
        <v>0</v>
      </c>
      <c r="P64" s="6"/>
      <c r="Q64" s="6"/>
      <c r="R64" s="6"/>
      <c r="S64" s="6">
        <f t="shared" ca="1" si="4"/>
        <v>25265624.763326708</v>
      </c>
    </row>
    <row r="65" spans="1:19" x14ac:dyDescent="0.25">
      <c r="A65" s="208">
        <v>43191</v>
      </c>
      <c r="B65">
        <f t="shared" si="0"/>
        <v>4</v>
      </c>
      <c r="C65">
        <f t="shared" si="1"/>
        <v>2018</v>
      </c>
      <c r="D65" s="6">
        <f>'Monthly Data'!M65</f>
        <v>22755429.834851295</v>
      </c>
      <c r="E65">
        <f>'Monthly Data'!BA65</f>
        <v>431.93</v>
      </c>
      <c r="F65">
        <f>'Monthly Data'!AZ65</f>
        <v>0</v>
      </c>
      <c r="G65" s="7">
        <f t="shared" ca="1" si="8"/>
        <v>375.56100000000004</v>
      </c>
      <c r="H65" s="7">
        <f t="shared" ca="1" si="8"/>
        <v>0</v>
      </c>
      <c r="I65">
        <f>'Monthly Data'!DJ65</f>
        <v>30</v>
      </c>
      <c r="J65">
        <f>'Monthly Data'!DM65</f>
        <v>0</v>
      </c>
      <c r="K65" s="61">
        <f>'Monthly Data'!O65</f>
        <v>482</v>
      </c>
      <c r="M65" s="6"/>
      <c r="N65" s="6">
        <f t="shared" ca="1" si="2"/>
        <v>-501616.18110478879</v>
      </c>
      <c r="O65" s="6">
        <f t="shared" ca="1" si="3"/>
        <v>0</v>
      </c>
      <c r="P65" s="6"/>
      <c r="Q65" s="6"/>
      <c r="R65" s="6"/>
      <c r="S65" s="6">
        <f t="shared" ca="1" si="4"/>
        <v>22253813.653746504</v>
      </c>
    </row>
    <row r="66" spans="1:19" x14ac:dyDescent="0.25">
      <c r="A66" s="208">
        <v>43221</v>
      </c>
      <c r="B66">
        <f t="shared" ref="B66:B129" si="9">MONTH(A66)</f>
        <v>5</v>
      </c>
      <c r="C66">
        <f t="shared" ref="C66:C129" si="10">YEAR(A66)</f>
        <v>2018</v>
      </c>
      <c r="D66" s="6">
        <f>'Monthly Data'!M66</f>
        <v>21190362.674851283</v>
      </c>
      <c r="E66">
        <f>'Monthly Data'!BA66</f>
        <v>119.91</v>
      </c>
      <c r="F66">
        <f>'Monthly Data'!AZ66</f>
        <v>2.7</v>
      </c>
      <c r="G66" s="7">
        <f t="shared" ca="1" si="8"/>
        <v>165.202</v>
      </c>
      <c r="H66" s="7">
        <f t="shared" ca="1" si="8"/>
        <v>2.7889999999999997</v>
      </c>
      <c r="I66">
        <f>'Monthly Data'!DJ66</f>
        <v>31</v>
      </c>
      <c r="J66">
        <f>'Monthly Data'!DM66</f>
        <v>0</v>
      </c>
      <c r="K66" s="61">
        <f>'Monthly Data'!O66</f>
        <v>485</v>
      </c>
      <c r="M66" s="6"/>
      <c r="N66" s="6">
        <f t="shared" ca="1" si="2"/>
        <v>403044.22775990539</v>
      </c>
      <c r="O66" s="6">
        <f t="shared" ca="1" si="3"/>
        <v>1938.0411900892418</v>
      </c>
      <c r="P66" s="6"/>
      <c r="Q66" s="6"/>
      <c r="R66" s="6"/>
      <c r="S66" s="6">
        <f t="shared" ca="1" si="4"/>
        <v>21595344.943801276</v>
      </c>
    </row>
    <row r="67" spans="1:19" x14ac:dyDescent="0.25">
      <c r="A67" s="208">
        <v>43252</v>
      </c>
      <c r="B67">
        <f t="shared" si="9"/>
        <v>6</v>
      </c>
      <c r="C67">
        <f t="shared" si="10"/>
        <v>2018</v>
      </c>
      <c r="D67" s="6">
        <f>'Monthly Data'!M67</f>
        <v>20490162.48485129</v>
      </c>
      <c r="E67">
        <f>'Monthly Data'!BA67</f>
        <v>27.4</v>
      </c>
      <c r="F67">
        <f>'Monthly Data'!AZ67</f>
        <v>20.6</v>
      </c>
      <c r="G67" s="7">
        <f t="shared" ca="1" si="8"/>
        <v>32.520000000000003</v>
      </c>
      <c r="H67" s="7">
        <f t="shared" ca="1" si="8"/>
        <v>24.911999999999999</v>
      </c>
      <c r="I67">
        <f>'Monthly Data'!DJ67</f>
        <v>30</v>
      </c>
      <c r="J67">
        <f>'Monthly Data'!DM67</f>
        <v>0</v>
      </c>
      <c r="K67" s="61">
        <f>'Monthly Data'!O67</f>
        <v>486.6</v>
      </c>
      <c r="M67" s="6"/>
      <c r="N67" s="6">
        <f t="shared" ref="N67:N121" ca="1" si="11">(G67-E67)*$V$10</f>
        <v>45561.830922253757</v>
      </c>
      <c r="O67" s="6">
        <f t="shared" ref="O67:O121" ca="1" si="12">(H67-F67)*$V$11</f>
        <v>93897.006872638769</v>
      </c>
      <c r="P67" s="6"/>
      <c r="Q67" s="6"/>
      <c r="R67" s="6"/>
      <c r="S67" s="6">
        <f t="shared" ref="S67:S121" ca="1" si="13">SUM(D67,M67:R67)</f>
        <v>20629621.322646182</v>
      </c>
    </row>
    <row r="68" spans="1:19" x14ac:dyDescent="0.25">
      <c r="A68" s="208">
        <v>43282</v>
      </c>
      <c r="B68">
        <f t="shared" si="9"/>
        <v>7</v>
      </c>
      <c r="C68">
        <f t="shared" si="10"/>
        <v>2018</v>
      </c>
      <c r="D68" s="6">
        <f>'Monthly Data'!M68</f>
        <v>21869329.964851294</v>
      </c>
      <c r="E68">
        <f>'Monthly Data'!BA68</f>
        <v>0</v>
      </c>
      <c r="F68">
        <f>'Monthly Data'!AZ68</f>
        <v>91</v>
      </c>
      <c r="G68" s="7">
        <f t="shared" ca="1" si="8"/>
        <v>2.27</v>
      </c>
      <c r="H68" s="7">
        <f t="shared" ca="1" si="8"/>
        <v>79.77000000000001</v>
      </c>
      <c r="I68">
        <f>'Monthly Data'!DJ68</f>
        <v>31</v>
      </c>
      <c r="J68">
        <f>'Monthly Data'!DM68</f>
        <v>0</v>
      </c>
      <c r="K68" s="61">
        <f>'Monthly Data'!O68</f>
        <v>482.6</v>
      </c>
      <c r="M68" s="6"/>
      <c r="N68" s="6">
        <f t="shared" ca="1" si="11"/>
        <v>20200.264881546082</v>
      </c>
      <c r="O68" s="6">
        <f t="shared" ca="1" si="12"/>
        <v>-244541.60185058744</v>
      </c>
      <c r="P68" s="6"/>
      <c r="Q68" s="6"/>
      <c r="R68" s="6"/>
      <c r="S68" s="6">
        <f t="shared" ca="1" si="13"/>
        <v>21644988.627882253</v>
      </c>
    </row>
    <row r="69" spans="1:19" x14ac:dyDescent="0.25">
      <c r="A69" s="208">
        <v>43313</v>
      </c>
      <c r="B69">
        <f t="shared" si="9"/>
        <v>8</v>
      </c>
      <c r="C69">
        <f t="shared" si="10"/>
        <v>2018</v>
      </c>
      <c r="D69" s="6">
        <f>'Monthly Data'!M69</f>
        <v>21436663.454851288</v>
      </c>
      <c r="E69">
        <f>'Monthly Data'!BA69</f>
        <v>9.6999999999999993</v>
      </c>
      <c r="F69">
        <f>'Monthly Data'!AZ69</f>
        <v>52.3</v>
      </c>
      <c r="G69" s="7">
        <f t="shared" ca="1" si="8"/>
        <v>5.9399999999999995</v>
      </c>
      <c r="H69" s="7">
        <f t="shared" ca="1" si="8"/>
        <v>61.306000000000004</v>
      </c>
      <c r="I69">
        <f>'Monthly Data'!DJ69</f>
        <v>31</v>
      </c>
      <c r="J69">
        <f>'Monthly Data'!DM69</f>
        <v>0</v>
      </c>
      <c r="K69" s="61">
        <f>'Monthly Data'!O69</f>
        <v>479.2</v>
      </c>
      <c r="M69" s="6"/>
      <c r="N69" s="6">
        <f t="shared" ca="1" si="11"/>
        <v>-33459.469583530074</v>
      </c>
      <c r="O69" s="6">
        <f t="shared" ca="1" si="12"/>
        <v>196112.34784206538</v>
      </c>
      <c r="P69" s="6"/>
      <c r="Q69" s="6"/>
      <c r="R69" s="6"/>
      <c r="S69" s="6">
        <f t="shared" ca="1" si="13"/>
        <v>21599316.333109822</v>
      </c>
    </row>
    <row r="70" spans="1:19" x14ac:dyDescent="0.25">
      <c r="A70" s="208">
        <v>43344</v>
      </c>
      <c r="B70">
        <f t="shared" si="9"/>
        <v>9</v>
      </c>
      <c r="C70">
        <f t="shared" si="10"/>
        <v>2018</v>
      </c>
      <c r="D70" s="6">
        <f>'Monthly Data'!M70</f>
        <v>20633562.984851286</v>
      </c>
      <c r="E70">
        <f>'Monthly Data'!BA70</f>
        <v>93.58</v>
      </c>
      <c r="F70">
        <f>'Monthly Data'!AZ70</f>
        <v>26</v>
      </c>
      <c r="G70" s="7">
        <f t="shared" ca="1" si="8"/>
        <v>65.792000000000002</v>
      </c>
      <c r="H70" s="7">
        <f t="shared" ca="1" si="8"/>
        <v>13.288</v>
      </c>
      <c r="I70">
        <f>'Monthly Data'!DJ70</f>
        <v>30</v>
      </c>
      <c r="J70">
        <f>'Monthly Data'!DM70</f>
        <v>0</v>
      </c>
      <c r="K70" s="61">
        <f>'Monthly Data'!O70</f>
        <v>474.8</v>
      </c>
      <c r="M70" s="6"/>
      <c r="N70" s="6">
        <f t="shared" ca="1" si="11"/>
        <v>-247279.71829445043</v>
      </c>
      <c r="O70" s="6">
        <f t="shared" ca="1" si="12"/>
        <v>-276813.25402713002</v>
      </c>
      <c r="P70" s="6"/>
      <c r="Q70" s="6"/>
      <c r="R70" s="6"/>
      <c r="S70" s="6">
        <f t="shared" ca="1" si="13"/>
        <v>20109470.012529708</v>
      </c>
    </row>
    <row r="71" spans="1:19" x14ac:dyDescent="0.25">
      <c r="A71" s="208">
        <v>43374</v>
      </c>
      <c r="B71">
        <f t="shared" si="9"/>
        <v>10</v>
      </c>
      <c r="C71">
        <f t="shared" si="10"/>
        <v>2018</v>
      </c>
      <c r="D71" s="6">
        <f>'Monthly Data'!M71</f>
        <v>22217902.544851299</v>
      </c>
      <c r="E71">
        <f>'Monthly Data'!BA71</f>
        <v>324.24</v>
      </c>
      <c r="F71">
        <f>'Monthly Data'!AZ71</f>
        <v>0</v>
      </c>
      <c r="G71" s="7">
        <f t="shared" ca="1" si="8"/>
        <v>253.88899999999998</v>
      </c>
      <c r="H71" s="7">
        <f t="shared" ca="1" si="8"/>
        <v>0.25</v>
      </c>
      <c r="I71">
        <f>'Monthly Data'!DJ71</f>
        <v>31</v>
      </c>
      <c r="J71">
        <f>'Monthly Data'!DM71</f>
        <v>0</v>
      </c>
      <c r="K71" s="61">
        <f>'Monthly Data'!O71</f>
        <v>468.8</v>
      </c>
      <c r="M71" s="6"/>
      <c r="N71" s="6">
        <f t="shared" ca="1" si="11"/>
        <v>-626039.1342209907</v>
      </c>
      <c r="O71" s="6">
        <f t="shared" ca="1" si="12"/>
        <v>5443.9359272170004</v>
      </c>
      <c r="P71" s="6"/>
      <c r="Q71" s="6"/>
      <c r="R71" s="6"/>
      <c r="S71" s="6">
        <f t="shared" ca="1" si="13"/>
        <v>21597307.346557524</v>
      </c>
    </row>
    <row r="72" spans="1:19" x14ac:dyDescent="0.25">
      <c r="A72" s="208">
        <v>43405</v>
      </c>
      <c r="B72">
        <f t="shared" si="9"/>
        <v>11</v>
      </c>
      <c r="C72">
        <f t="shared" si="10"/>
        <v>2018</v>
      </c>
      <c r="D72" s="6">
        <f>'Monthly Data'!M72</f>
        <v>24243925.78485129</v>
      </c>
      <c r="E72">
        <f>'Monthly Data'!BA72</f>
        <v>577.79999999999995</v>
      </c>
      <c r="F72">
        <f>'Monthly Data'!AZ72</f>
        <v>0</v>
      </c>
      <c r="G72" s="7">
        <f t="shared" ca="1" si="8"/>
        <v>481.9380000000001</v>
      </c>
      <c r="H72" s="7">
        <f t="shared" ca="1" si="8"/>
        <v>0</v>
      </c>
      <c r="I72">
        <f>'Monthly Data'!DJ72</f>
        <v>30</v>
      </c>
      <c r="J72">
        <f>'Monthly Data'!DM72</f>
        <v>0</v>
      </c>
      <c r="K72" s="61">
        <f>'Monthly Data'!O72</f>
        <v>464.6</v>
      </c>
      <c r="M72" s="6"/>
      <c r="N72" s="6">
        <f t="shared" ca="1" si="11"/>
        <v>-853056.29606817954</v>
      </c>
      <c r="O72" s="6">
        <f t="shared" ca="1" si="12"/>
        <v>0</v>
      </c>
      <c r="P72" s="6"/>
      <c r="Q72" s="6"/>
      <c r="R72" s="6"/>
      <c r="S72" s="6">
        <f t="shared" ca="1" si="13"/>
        <v>23390869.48878311</v>
      </c>
    </row>
    <row r="73" spans="1:19" x14ac:dyDescent="0.25">
      <c r="A73" s="208">
        <v>43435</v>
      </c>
      <c r="B73">
        <f t="shared" si="9"/>
        <v>12</v>
      </c>
      <c r="C73">
        <f t="shared" si="10"/>
        <v>2018</v>
      </c>
      <c r="D73" s="6">
        <f>'Monthly Data'!M73</f>
        <v>25605468.334851291</v>
      </c>
      <c r="E73">
        <f>'Monthly Data'!BA73</f>
        <v>678.8</v>
      </c>
      <c r="F73">
        <f>'Monthly Data'!AZ73</f>
        <v>0</v>
      </c>
      <c r="G73" s="7">
        <f t="shared" ca="1" si="8"/>
        <v>721.0150000000001</v>
      </c>
      <c r="H73" s="7">
        <f t="shared" ca="1" si="8"/>
        <v>0</v>
      </c>
      <c r="I73">
        <f>'Monthly Data'!DJ73</f>
        <v>31</v>
      </c>
      <c r="J73">
        <f>'Monthly Data'!DM73</f>
        <v>0</v>
      </c>
      <c r="K73" s="61">
        <f>'Monthly Data'!O73</f>
        <v>464.8</v>
      </c>
      <c r="M73" s="6"/>
      <c r="N73" s="6">
        <f t="shared" ca="1" si="11"/>
        <v>375662.63523104443</v>
      </c>
      <c r="O73" s="6">
        <f t="shared" ca="1" si="12"/>
        <v>0</v>
      </c>
      <c r="P73" s="6"/>
      <c r="Q73" s="6"/>
      <c r="R73" s="6"/>
      <c r="S73" s="6">
        <f t="shared" ca="1" si="13"/>
        <v>25981130.970082335</v>
      </c>
    </row>
    <row r="74" spans="1:19" x14ac:dyDescent="0.25">
      <c r="A74" s="208">
        <v>43466</v>
      </c>
      <c r="B74">
        <f t="shared" si="9"/>
        <v>1</v>
      </c>
      <c r="C74">
        <f t="shared" si="10"/>
        <v>2019</v>
      </c>
      <c r="D74" s="6">
        <f>'Monthly Data'!M74</f>
        <v>28068967.003935955</v>
      </c>
      <c r="E74">
        <f>'Monthly Data'!BA74</f>
        <v>926.2</v>
      </c>
      <c r="F74">
        <f>'Monthly Data'!AZ74</f>
        <v>0</v>
      </c>
      <c r="G74" s="7">
        <f t="shared" ca="1" si="8"/>
        <v>837.61799999999982</v>
      </c>
      <c r="H74" s="7">
        <f t="shared" ca="1" si="8"/>
        <v>0</v>
      </c>
      <c r="I74">
        <f>'Monthly Data'!DJ74</f>
        <v>31</v>
      </c>
      <c r="J74">
        <f>'Monthly Data'!DM74</f>
        <v>0</v>
      </c>
      <c r="K74" s="61">
        <f>'Monthly Data'!O74</f>
        <v>464.8</v>
      </c>
      <c r="M74" s="6"/>
      <c r="N74" s="6">
        <f t="shared" ca="1" si="11"/>
        <v>-788273.06772560335</v>
      </c>
      <c r="O74" s="6">
        <f t="shared" ca="1" si="12"/>
        <v>0</v>
      </c>
      <c r="P74" s="6"/>
      <c r="Q74" s="6"/>
      <c r="R74" s="6"/>
      <c r="S74" s="6">
        <f t="shared" ca="1" si="13"/>
        <v>27280693.936210353</v>
      </c>
    </row>
    <row r="75" spans="1:19" x14ac:dyDescent="0.25">
      <c r="A75" s="208">
        <v>43497</v>
      </c>
      <c r="B75">
        <f t="shared" si="9"/>
        <v>2</v>
      </c>
      <c r="C75">
        <f t="shared" si="10"/>
        <v>2019</v>
      </c>
      <c r="D75" s="6">
        <f>'Monthly Data'!M75</f>
        <v>25313972.923935961</v>
      </c>
      <c r="E75">
        <f>'Monthly Data'!BA75</f>
        <v>781.4</v>
      </c>
      <c r="F75">
        <f>'Monthly Data'!AZ75</f>
        <v>0</v>
      </c>
      <c r="G75" s="7">
        <f t="shared" ca="1" si="8"/>
        <v>788.83799999999997</v>
      </c>
      <c r="H75" s="7">
        <f t="shared" ca="1" si="8"/>
        <v>0</v>
      </c>
      <c r="I75">
        <f>'Monthly Data'!DJ75</f>
        <v>28</v>
      </c>
      <c r="J75">
        <f>'Monthly Data'!DM75</f>
        <v>0</v>
      </c>
      <c r="K75" s="61">
        <f>'Monthly Data'!O75</f>
        <v>469.4</v>
      </c>
      <c r="M75" s="6"/>
      <c r="N75" s="6">
        <f t="shared" ca="1" si="11"/>
        <v>66189.23796869583</v>
      </c>
      <c r="O75" s="6">
        <f t="shared" ca="1" si="12"/>
        <v>0</v>
      </c>
      <c r="P75" s="6"/>
      <c r="Q75" s="6"/>
      <c r="R75" s="6"/>
      <c r="S75" s="6">
        <f t="shared" ca="1" si="13"/>
        <v>25380162.161904655</v>
      </c>
    </row>
    <row r="76" spans="1:19" x14ac:dyDescent="0.25">
      <c r="A76" s="208">
        <v>43525</v>
      </c>
      <c r="B76">
        <f t="shared" si="9"/>
        <v>3</v>
      </c>
      <c r="C76">
        <f t="shared" si="10"/>
        <v>2019</v>
      </c>
      <c r="D76" s="6">
        <f>'Monthly Data'!M76</f>
        <v>24850895.063935962</v>
      </c>
      <c r="E76">
        <f>'Monthly Data'!BA76</f>
        <v>600.6</v>
      </c>
      <c r="F76">
        <f>'Monthly Data'!AZ76</f>
        <v>0</v>
      </c>
      <c r="G76" s="7">
        <f t="shared" ca="1" si="8"/>
        <v>598.91799999999989</v>
      </c>
      <c r="H76" s="7">
        <f t="shared" ca="1" si="8"/>
        <v>0</v>
      </c>
      <c r="I76">
        <f>'Monthly Data'!DJ76</f>
        <v>31</v>
      </c>
      <c r="J76">
        <f>'Monthly Data'!DM76</f>
        <v>0</v>
      </c>
      <c r="K76" s="61">
        <f>'Monthly Data'!O76</f>
        <v>478.6</v>
      </c>
      <c r="M76" s="6"/>
      <c r="N76" s="6">
        <f t="shared" ca="1" si="11"/>
        <v>-14967.773361569663</v>
      </c>
      <c r="O76" s="6">
        <f t="shared" ca="1" si="12"/>
        <v>0</v>
      </c>
      <c r="P76" s="6"/>
      <c r="Q76" s="6"/>
      <c r="R76" s="6"/>
      <c r="S76" s="6">
        <f t="shared" ca="1" si="13"/>
        <v>24835927.29057439</v>
      </c>
    </row>
    <row r="77" spans="1:19" x14ac:dyDescent="0.25">
      <c r="A77" s="208">
        <v>43556</v>
      </c>
      <c r="B77">
        <f t="shared" si="9"/>
        <v>4</v>
      </c>
      <c r="C77">
        <f t="shared" si="10"/>
        <v>2019</v>
      </c>
      <c r="D77" s="6">
        <f>'Monthly Data'!M77</f>
        <v>21448874.683935951</v>
      </c>
      <c r="E77">
        <f>'Monthly Data'!BA77</f>
        <v>354.1</v>
      </c>
      <c r="F77">
        <f>'Monthly Data'!AZ77</f>
        <v>0</v>
      </c>
      <c r="G77" s="7">
        <f t="shared" ca="1" si="8"/>
        <v>375.56100000000004</v>
      </c>
      <c r="H77" s="7">
        <f t="shared" ca="1" si="8"/>
        <v>0</v>
      </c>
      <c r="I77">
        <f>'Monthly Data'!DJ77</f>
        <v>30</v>
      </c>
      <c r="J77">
        <f>'Monthly Data'!DM77</f>
        <v>0</v>
      </c>
      <c r="K77" s="61">
        <f>'Monthly Data'!O77</f>
        <v>484.1</v>
      </c>
      <c r="M77" s="6"/>
      <c r="N77" s="6">
        <f t="shared" ca="1" si="11"/>
        <v>190977.04168407962</v>
      </c>
      <c r="O77" s="6">
        <f t="shared" ca="1" si="12"/>
        <v>0</v>
      </c>
      <c r="P77" s="6"/>
      <c r="Q77" s="6"/>
      <c r="R77" s="6"/>
      <c r="S77" s="6">
        <f t="shared" ca="1" si="13"/>
        <v>21639851.725620031</v>
      </c>
    </row>
    <row r="78" spans="1:19" x14ac:dyDescent="0.25">
      <c r="A78" s="208">
        <v>43586</v>
      </c>
      <c r="B78">
        <f t="shared" si="9"/>
        <v>5</v>
      </c>
      <c r="C78">
        <f t="shared" si="10"/>
        <v>2019</v>
      </c>
      <c r="D78" s="6">
        <f>'Monthly Data'!M78</f>
        <v>20828039.383935958</v>
      </c>
      <c r="E78">
        <f>'Monthly Data'!BA78</f>
        <v>203</v>
      </c>
      <c r="F78">
        <f>'Monthly Data'!AZ78</f>
        <v>0</v>
      </c>
      <c r="G78" s="7">
        <f t="shared" ref="G78:H93" ca="1" si="14">G66</f>
        <v>165.202</v>
      </c>
      <c r="H78" s="7">
        <f t="shared" ca="1" si="14"/>
        <v>2.7889999999999997</v>
      </c>
      <c r="I78">
        <f>'Monthly Data'!DJ78</f>
        <v>31</v>
      </c>
      <c r="J78">
        <f>'Monthly Data'!DM78</f>
        <v>0</v>
      </c>
      <c r="K78" s="61">
        <f>'Monthly Data'!O78</f>
        <v>486.9</v>
      </c>
      <c r="M78" s="6"/>
      <c r="N78" s="6">
        <f t="shared" ca="1" si="11"/>
        <v>-336356.65726549731</v>
      </c>
      <c r="O78" s="6">
        <f t="shared" ca="1" si="12"/>
        <v>60732.549204032854</v>
      </c>
      <c r="P78" s="6"/>
      <c r="Q78" s="6"/>
      <c r="R78" s="6"/>
      <c r="S78" s="6">
        <f t="shared" ca="1" si="13"/>
        <v>20552415.275874496</v>
      </c>
    </row>
    <row r="79" spans="1:19" x14ac:dyDescent="0.25">
      <c r="A79" s="208">
        <v>43617</v>
      </c>
      <c r="B79">
        <f t="shared" si="9"/>
        <v>6</v>
      </c>
      <c r="C79">
        <f t="shared" si="10"/>
        <v>2019</v>
      </c>
      <c r="D79" s="6">
        <f>'Monthly Data'!M79</f>
        <v>19896718.173935954</v>
      </c>
      <c r="E79">
        <f>'Monthly Data'!BA79</f>
        <v>49.9</v>
      </c>
      <c r="F79">
        <f>'Monthly Data'!AZ79</f>
        <v>22.2</v>
      </c>
      <c r="G79" s="7">
        <f t="shared" ca="1" si="14"/>
        <v>32.520000000000003</v>
      </c>
      <c r="H79" s="7">
        <f t="shared" ca="1" si="14"/>
        <v>24.911999999999999</v>
      </c>
      <c r="I79">
        <f>'Monthly Data'!DJ79</f>
        <v>30</v>
      </c>
      <c r="J79">
        <f>'Monthly Data'!DM79</f>
        <v>0</v>
      </c>
      <c r="K79" s="61">
        <f>'Monthly Data'!O79</f>
        <v>483.5</v>
      </c>
      <c r="M79" s="6"/>
      <c r="N79" s="6">
        <f t="shared" ca="1" si="11"/>
        <v>-154661.05887280652</v>
      </c>
      <c r="O79" s="6">
        <f t="shared" ca="1" si="12"/>
        <v>59055.816938450014</v>
      </c>
      <c r="P79" s="6"/>
      <c r="Q79" s="6"/>
      <c r="R79" s="6"/>
      <c r="S79" s="6">
        <f t="shared" ca="1" si="13"/>
        <v>19801112.932001594</v>
      </c>
    </row>
    <row r="80" spans="1:19" x14ac:dyDescent="0.25">
      <c r="A80" s="208">
        <v>43647</v>
      </c>
      <c r="B80">
        <f t="shared" si="9"/>
        <v>7</v>
      </c>
      <c r="C80">
        <f t="shared" si="10"/>
        <v>2019</v>
      </c>
      <c r="D80" s="6">
        <f>'Monthly Data'!M80</f>
        <v>21752557.093935966</v>
      </c>
      <c r="E80">
        <f>'Monthly Data'!BA80</f>
        <v>0</v>
      </c>
      <c r="F80">
        <f>'Monthly Data'!AZ80</f>
        <v>101.7</v>
      </c>
      <c r="G80" s="7">
        <f t="shared" ca="1" si="14"/>
        <v>2.27</v>
      </c>
      <c r="H80" s="7">
        <f t="shared" ca="1" si="14"/>
        <v>79.77000000000001</v>
      </c>
      <c r="I80">
        <f>'Monthly Data'!DJ80</f>
        <v>31</v>
      </c>
      <c r="J80">
        <f>'Monthly Data'!DM80</f>
        <v>0</v>
      </c>
      <c r="K80" s="61">
        <f>'Monthly Data'!O80</f>
        <v>477.1</v>
      </c>
      <c r="M80" s="6"/>
      <c r="N80" s="6">
        <f t="shared" ca="1" si="11"/>
        <v>20200.264881546082</v>
      </c>
      <c r="O80" s="6">
        <f t="shared" ca="1" si="12"/>
        <v>-477542.0595354751</v>
      </c>
      <c r="P80" s="6"/>
      <c r="Q80" s="6"/>
      <c r="R80" s="6"/>
      <c r="S80" s="6">
        <f t="shared" ca="1" si="13"/>
        <v>21295215.29928204</v>
      </c>
    </row>
    <row r="81" spans="1:19" x14ac:dyDescent="0.25">
      <c r="A81" s="208">
        <v>43678</v>
      </c>
      <c r="B81">
        <f t="shared" si="9"/>
        <v>8</v>
      </c>
      <c r="C81">
        <f t="shared" si="10"/>
        <v>2019</v>
      </c>
      <c r="D81" s="6">
        <f>'Monthly Data'!M81</f>
        <v>20899300.073935956</v>
      </c>
      <c r="E81">
        <f>'Monthly Data'!BA81</f>
        <v>6.3</v>
      </c>
      <c r="F81">
        <f>'Monthly Data'!AZ81</f>
        <v>34.1</v>
      </c>
      <c r="G81" s="7">
        <f t="shared" ca="1" si="14"/>
        <v>5.9399999999999995</v>
      </c>
      <c r="H81" s="7">
        <f t="shared" ca="1" si="14"/>
        <v>61.306000000000004</v>
      </c>
      <c r="I81">
        <f>'Monthly Data'!DJ81</f>
        <v>31</v>
      </c>
      <c r="J81">
        <f>'Monthly Data'!DM81</f>
        <v>0</v>
      </c>
      <c r="K81" s="61">
        <f>'Monthly Data'!O81</f>
        <v>465.7</v>
      </c>
      <c r="M81" s="6"/>
      <c r="N81" s="6">
        <f t="shared" ca="1" si="11"/>
        <v>-3203.5662367209675</v>
      </c>
      <c r="O81" s="6">
        <f t="shared" ca="1" si="12"/>
        <v>592430.88334346295</v>
      </c>
      <c r="P81" s="6"/>
      <c r="Q81" s="6"/>
      <c r="R81" s="6"/>
      <c r="S81" s="6">
        <f t="shared" ca="1" si="13"/>
        <v>21488527.391042698</v>
      </c>
    </row>
    <row r="82" spans="1:19" x14ac:dyDescent="0.25">
      <c r="A82" s="208">
        <v>43709</v>
      </c>
      <c r="B82">
        <f t="shared" si="9"/>
        <v>9</v>
      </c>
      <c r="C82">
        <f t="shared" si="10"/>
        <v>2019</v>
      </c>
      <c r="D82" s="6">
        <f>'Monthly Data'!M82</f>
        <v>19729696.403935958</v>
      </c>
      <c r="E82">
        <f>'Monthly Data'!BA82</f>
        <v>58</v>
      </c>
      <c r="F82">
        <f>'Monthly Data'!AZ82</f>
        <v>12.1</v>
      </c>
      <c r="G82" s="7">
        <f t="shared" ca="1" si="14"/>
        <v>65.792000000000002</v>
      </c>
      <c r="H82" s="7">
        <f t="shared" ca="1" si="14"/>
        <v>13.288</v>
      </c>
      <c r="I82">
        <f>'Monthly Data'!DJ82</f>
        <v>30</v>
      </c>
      <c r="J82">
        <f>'Monthly Data'!DM82</f>
        <v>0</v>
      </c>
      <c r="K82" s="61">
        <f>'Monthly Data'!O82</f>
        <v>469</v>
      </c>
      <c r="M82" s="6"/>
      <c r="N82" s="6">
        <f t="shared" ca="1" si="11"/>
        <v>69339.41143480489</v>
      </c>
      <c r="O82" s="6">
        <f t="shared" ca="1" si="12"/>
        <v>25869.5835261352</v>
      </c>
      <c r="P82" s="6"/>
      <c r="Q82" s="6"/>
      <c r="R82" s="6"/>
      <c r="S82" s="6">
        <f t="shared" ca="1" si="13"/>
        <v>19824905.398896895</v>
      </c>
    </row>
    <row r="83" spans="1:19" x14ac:dyDescent="0.25">
      <c r="A83" s="208">
        <v>43739</v>
      </c>
      <c r="B83">
        <f t="shared" si="9"/>
        <v>10</v>
      </c>
      <c r="C83">
        <f t="shared" si="10"/>
        <v>2019</v>
      </c>
      <c r="D83" s="6">
        <f>'Monthly Data'!M83</f>
        <v>21046584.913935963</v>
      </c>
      <c r="E83">
        <f>'Monthly Data'!BA83</f>
        <v>274.31</v>
      </c>
      <c r="F83">
        <f>'Monthly Data'!AZ83</f>
        <v>0</v>
      </c>
      <c r="G83" s="7">
        <f t="shared" ca="1" si="14"/>
        <v>253.88899999999998</v>
      </c>
      <c r="H83" s="7">
        <f t="shared" ca="1" si="14"/>
        <v>0.25</v>
      </c>
      <c r="I83">
        <f>'Monthly Data'!DJ83</f>
        <v>31</v>
      </c>
      <c r="J83">
        <f>'Monthly Data'!DM83</f>
        <v>0</v>
      </c>
      <c r="K83" s="61">
        <f>'Monthly Data'!O83</f>
        <v>475.5</v>
      </c>
      <c r="M83" s="6"/>
      <c r="N83" s="6">
        <f t="shared" ca="1" si="11"/>
        <v>-181722.2947779969</v>
      </c>
      <c r="O83" s="6">
        <f t="shared" ca="1" si="12"/>
        <v>5443.9359272170004</v>
      </c>
      <c r="P83" s="6"/>
      <c r="Q83" s="6"/>
      <c r="R83" s="6"/>
      <c r="S83" s="6">
        <f t="shared" ca="1" si="13"/>
        <v>20870306.555085182</v>
      </c>
    </row>
    <row r="84" spans="1:19" x14ac:dyDescent="0.25">
      <c r="A84" s="208">
        <v>43770</v>
      </c>
      <c r="B84">
        <f t="shared" si="9"/>
        <v>11</v>
      </c>
      <c r="C84">
        <f t="shared" si="10"/>
        <v>2019</v>
      </c>
      <c r="D84" s="6">
        <f>'Monthly Data'!M84</f>
        <v>23413422.133935962</v>
      </c>
      <c r="E84">
        <f>'Monthly Data'!BA84</f>
        <v>545.21</v>
      </c>
      <c r="F84">
        <f>'Monthly Data'!AZ84</f>
        <v>0</v>
      </c>
      <c r="G84" s="7">
        <f t="shared" ca="1" si="14"/>
        <v>481.9380000000001</v>
      </c>
      <c r="H84" s="7">
        <f t="shared" ca="1" si="14"/>
        <v>0</v>
      </c>
      <c r="I84">
        <f>'Monthly Data'!DJ84</f>
        <v>30</v>
      </c>
      <c r="J84">
        <f>'Monthly Data'!DM84</f>
        <v>0</v>
      </c>
      <c r="K84" s="61">
        <f>'Monthly Data'!O84</f>
        <v>488.1</v>
      </c>
      <c r="M84" s="6"/>
      <c r="N84" s="6">
        <f t="shared" ca="1" si="11"/>
        <v>-563044.56369391293</v>
      </c>
      <c r="O84" s="6">
        <f t="shared" ca="1" si="12"/>
        <v>0</v>
      </c>
      <c r="P84" s="6"/>
      <c r="Q84" s="6"/>
      <c r="R84" s="6"/>
      <c r="S84" s="6">
        <f t="shared" ca="1" si="13"/>
        <v>22850377.570242047</v>
      </c>
    </row>
    <row r="85" spans="1:19" x14ac:dyDescent="0.25">
      <c r="A85" s="208">
        <v>43800</v>
      </c>
      <c r="B85">
        <f t="shared" si="9"/>
        <v>12</v>
      </c>
      <c r="C85">
        <f t="shared" si="10"/>
        <v>2019</v>
      </c>
      <c r="D85" s="6">
        <f>'Monthly Data'!M85</f>
        <v>25736747.153935958</v>
      </c>
      <c r="E85">
        <f>'Monthly Data'!BA85</f>
        <v>727.1</v>
      </c>
      <c r="F85">
        <f>'Monthly Data'!AZ85</f>
        <v>0</v>
      </c>
      <c r="G85" s="7">
        <f t="shared" ca="1" si="14"/>
        <v>721.0150000000001</v>
      </c>
      <c r="H85" s="7">
        <f t="shared" ca="1" si="14"/>
        <v>0</v>
      </c>
      <c r="I85">
        <f>'Monthly Data'!DJ85</f>
        <v>31</v>
      </c>
      <c r="J85">
        <f>'Monthly Data'!DM85</f>
        <v>0</v>
      </c>
      <c r="K85" s="61">
        <f>'Monthly Data'!O85</f>
        <v>498.1</v>
      </c>
      <c r="M85" s="6"/>
      <c r="N85" s="6">
        <f t="shared" ca="1" si="11"/>
        <v>-54149.168195685619</v>
      </c>
      <c r="O85" s="6">
        <f t="shared" ca="1" si="12"/>
        <v>0</v>
      </c>
      <c r="P85" s="6"/>
      <c r="Q85" s="6"/>
      <c r="R85" s="6"/>
      <c r="S85" s="6">
        <f t="shared" ca="1" si="13"/>
        <v>25682597.98574027</v>
      </c>
    </row>
    <row r="86" spans="1:19" x14ac:dyDescent="0.25">
      <c r="A86" s="208">
        <v>43831</v>
      </c>
      <c r="B86">
        <f t="shared" si="9"/>
        <v>1</v>
      </c>
      <c r="C86">
        <f t="shared" si="10"/>
        <v>2020</v>
      </c>
      <c r="D86" s="6">
        <f>'Monthly Data'!M86</f>
        <v>25864008.648993447</v>
      </c>
      <c r="E86">
        <f>'Monthly Data'!BA86</f>
        <v>710.9</v>
      </c>
      <c r="F86">
        <f>'Monthly Data'!AZ86</f>
        <v>0</v>
      </c>
      <c r="G86" s="7">
        <f t="shared" ca="1" si="14"/>
        <v>837.61799999999982</v>
      </c>
      <c r="H86" s="7">
        <f t="shared" ca="1" si="14"/>
        <v>0</v>
      </c>
      <c r="I86">
        <f>'Monthly Data'!DJ86</f>
        <v>31</v>
      </c>
      <c r="J86">
        <f>'Monthly Data'!DM86</f>
        <v>0</v>
      </c>
      <c r="K86" s="61">
        <f>'Monthly Data'!O86</f>
        <v>498.9</v>
      </c>
      <c r="M86" s="6"/>
      <c r="N86" s="6">
        <f t="shared" ca="1" si="11"/>
        <v>1127637.5177355742</v>
      </c>
      <c r="O86" s="6">
        <f t="shared" ca="1" si="12"/>
        <v>0</v>
      </c>
      <c r="P86" s="6"/>
      <c r="Q86" s="6"/>
      <c r="R86" s="6"/>
      <c r="S86" s="6">
        <f t="shared" ca="1" si="13"/>
        <v>26991646.166729022</v>
      </c>
    </row>
    <row r="87" spans="1:19" x14ac:dyDescent="0.25">
      <c r="A87" s="208">
        <v>43862</v>
      </c>
      <c r="B87">
        <f t="shared" si="9"/>
        <v>2</v>
      </c>
      <c r="C87">
        <f t="shared" si="10"/>
        <v>2020</v>
      </c>
      <c r="D87" s="6">
        <f>'Monthly Data'!M87</f>
        <v>24376511.248993456</v>
      </c>
      <c r="E87">
        <f>'Monthly Data'!BA87</f>
        <v>744.2</v>
      </c>
      <c r="F87">
        <f>'Monthly Data'!AZ87</f>
        <v>0</v>
      </c>
      <c r="G87" s="7">
        <f t="shared" ca="1" si="14"/>
        <v>788.83799999999997</v>
      </c>
      <c r="H87" s="7">
        <f t="shared" ca="1" si="14"/>
        <v>0</v>
      </c>
      <c r="I87">
        <f>'Monthly Data'!DJ87</f>
        <v>29</v>
      </c>
      <c r="J87">
        <f>'Monthly Data'!DM87</f>
        <v>0</v>
      </c>
      <c r="K87" s="61">
        <f>'Monthly Data'!O87</f>
        <v>488.3</v>
      </c>
      <c r="M87" s="6"/>
      <c r="N87" s="6">
        <f t="shared" ca="1" si="11"/>
        <v>397224.41576319491</v>
      </c>
      <c r="O87" s="6">
        <f t="shared" ca="1" si="12"/>
        <v>0</v>
      </c>
      <c r="P87" s="6"/>
      <c r="Q87" s="6"/>
      <c r="R87" s="6"/>
      <c r="S87" s="6">
        <f t="shared" ca="1" si="13"/>
        <v>24773735.664756652</v>
      </c>
    </row>
    <row r="88" spans="1:19" x14ac:dyDescent="0.25">
      <c r="A88" s="208">
        <v>43891</v>
      </c>
      <c r="B88">
        <f t="shared" si="9"/>
        <v>3</v>
      </c>
      <c r="C88">
        <f t="shared" si="10"/>
        <v>2020</v>
      </c>
      <c r="D88" s="6">
        <f>'Monthly Data'!M88</f>
        <v>22658247.76899346</v>
      </c>
      <c r="E88">
        <f>'Monthly Data'!BA88</f>
        <v>551.20000000000005</v>
      </c>
      <c r="F88">
        <f>'Monthly Data'!AZ88</f>
        <v>0</v>
      </c>
      <c r="G88" s="7">
        <f t="shared" ca="1" si="14"/>
        <v>598.91799999999989</v>
      </c>
      <c r="H88" s="7">
        <f t="shared" ca="1" si="14"/>
        <v>0</v>
      </c>
      <c r="I88">
        <f>'Monthly Data'!DJ88</f>
        <v>31</v>
      </c>
      <c r="J88">
        <f>'Monthly Data'!DM88</f>
        <v>0.5</v>
      </c>
      <c r="K88" s="61">
        <f>'Monthly Data'!O88</f>
        <v>476.8</v>
      </c>
      <c r="M88" s="6"/>
      <c r="N88" s="6">
        <f t="shared" ca="1" si="11"/>
        <v>424632.70467736252</v>
      </c>
      <c r="O88" s="6">
        <f t="shared" ca="1" si="12"/>
        <v>0</v>
      </c>
      <c r="P88" s="6"/>
      <c r="Q88" s="6"/>
      <c r="R88" s="6"/>
      <c r="S88" s="6">
        <f t="shared" ca="1" si="13"/>
        <v>23082880.473670822</v>
      </c>
    </row>
    <row r="89" spans="1:19" x14ac:dyDescent="0.25">
      <c r="A89" s="208">
        <v>43922</v>
      </c>
      <c r="B89">
        <f t="shared" si="9"/>
        <v>4</v>
      </c>
      <c r="C89">
        <f t="shared" si="10"/>
        <v>2020</v>
      </c>
      <c r="D89" s="6">
        <f>'Monthly Data'!M89</f>
        <v>18489887.368993454</v>
      </c>
      <c r="E89">
        <f>'Monthly Data'!BA89</f>
        <v>368.9</v>
      </c>
      <c r="F89">
        <f>'Monthly Data'!AZ89</f>
        <v>0</v>
      </c>
      <c r="G89" s="7">
        <f t="shared" ca="1" si="14"/>
        <v>375.56100000000004</v>
      </c>
      <c r="H89" s="7">
        <f t="shared" ca="1" si="14"/>
        <v>0</v>
      </c>
      <c r="I89">
        <f>'Monthly Data'!DJ89</f>
        <v>30</v>
      </c>
      <c r="J89">
        <f>'Monthly Data'!DM89</f>
        <v>1</v>
      </c>
      <c r="K89" s="61">
        <f>'Monthly Data'!O89</f>
        <v>465</v>
      </c>
      <c r="M89" s="6"/>
      <c r="N89" s="6">
        <f t="shared" ca="1" si="11"/>
        <v>59274.874174440367</v>
      </c>
      <c r="O89" s="6">
        <f t="shared" ca="1" si="12"/>
        <v>0</v>
      </c>
      <c r="P89" s="6"/>
      <c r="Q89" s="6"/>
      <c r="R89" s="6"/>
      <c r="S89" s="6">
        <f t="shared" ca="1" si="13"/>
        <v>18549162.243167896</v>
      </c>
    </row>
    <row r="90" spans="1:19" x14ac:dyDescent="0.25">
      <c r="A90" s="208">
        <v>43952</v>
      </c>
      <c r="B90">
        <f t="shared" si="9"/>
        <v>5</v>
      </c>
      <c r="C90">
        <f t="shared" si="10"/>
        <v>2020</v>
      </c>
      <c r="D90" s="6">
        <f>'Monthly Data'!M90</f>
        <v>17664511.508993454</v>
      </c>
      <c r="E90">
        <f>'Monthly Data'!BA90</f>
        <v>172.91</v>
      </c>
      <c r="F90">
        <f>'Monthly Data'!AZ90</f>
        <v>8.39</v>
      </c>
      <c r="G90" s="7">
        <f t="shared" ca="1" si="14"/>
        <v>165.202</v>
      </c>
      <c r="H90" s="7">
        <f t="shared" ca="1" si="14"/>
        <v>2.7889999999999997</v>
      </c>
      <c r="I90">
        <f>'Monthly Data'!DJ90</f>
        <v>31</v>
      </c>
      <c r="J90">
        <f>'Monthly Data'!DM90</f>
        <v>1</v>
      </c>
      <c r="K90" s="61">
        <f>'Monthly Data'!O90</f>
        <v>455.2</v>
      </c>
      <c r="M90" s="6"/>
      <c r="N90" s="6">
        <f t="shared" ca="1" si="11"/>
        <v>-68591.91264623664</v>
      </c>
      <c r="O90" s="6">
        <f t="shared" ca="1" si="12"/>
        <v>-121965.9405133697</v>
      </c>
      <c r="P90" s="6"/>
      <c r="Q90" s="6"/>
      <c r="R90" s="6"/>
      <c r="S90" s="6">
        <f t="shared" ca="1" si="13"/>
        <v>17473953.655833848</v>
      </c>
    </row>
    <row r="91" spans="1:19" x14ac:dyDescent="0.25">
      <c r="A91" s="208">
        <v>43983</v>
      </c>
      <c r="B91">
        <f t="shared" si="9"/>
        <v>6</v>
      </c>
      <c r="C91">
        <f t="shared" si="10"/>
        <v>2020</v>
      </c>
      <c r="D91" s="6">
        <f>'Monthly Data'!M91</f>
        <v>17884161.58899346</v>
      </c>
      <c r="E91">
        <f>'Monthly Data'!BA91</f>
        <v>39.5</v>
      </c>
      <c r="F91">
        <f>'Monthly Data'!AZ91</f>
        <v>46.6</v>
      </c>
      <c r="G91" s="7">
        <f t="shared" ca="1" si="14"/>
        <v>32.520000000000003</v>
      </c>
      <c r="H91" s="7">
        <f t="shared" ca="1" si="14"/>
        <v>24.911999999999999</v>
      </c>
      <c r="I91">
        <f>'Monthly Data'!DJ91</f>
        <v>30</v>
      </c>
      <c r="J91">
        <f>'Monthly Data'!DM91</f>
        <v>0.5</v>
      </c>
      <c r="K91" s="61">
        <f>'Monthly Data'!O91</f>
        <v>454.6</v>
      </c>
      <c r="M91" s="6"/>
      <c r="N91" s="6">
        <f t="shared" ca="1" si="11"/>
        <v>-62113.589811978673</v>
      </c>
      <c r="O91" s="6">
        <f t="shared" ca="1" si="12"/>
        <v>-472272.32955792925</v>
      </c>
      <c r="P91" s="6"/>
      <c r="Q91" s="6"/>
      <c r="R91" s="6"/>
      <c r="S91" s="6">
        <f t="shared" ca="1" si="13"/>
        <v>17349775.669623554</v>
      </c>
    </row>
    <row r="92" spans="1:19" x14ac:dyDescent="0.25">
      <c r="A92" s="208">
        <v>44013</v>
      </c>
      <c r="B92">
        <f t="shared" si="9"/>
        <v>7</v>
      </c>
      <c r="C92">
        <f t="shared" si="10"/>
        <v>2020</v>
      </c>
      <c r="D92" s="6">
        <f>'Monthly Data'!M92</f>
        <v>20231733.748993449</v>
      </c>
      <c r="E92">
        <f>'Monthly Data'!BA92</f>
        <v>0</v>
      </c>
      <c r="F92">
        <f>'Monthly Data'!AZ92</f>
        <v>125.1</v>
      </c>
      <c r="G92" s="7">
        <f t="shared" ca="1" si="14"/>
        <v>2.27</v>
      </c>
      <c r="H92" s="7">
        <f t="shared" ca="1" si="14"/>
        <v>79.77000000000001</v>
      </c>
      <c r="I92">
        <f>'Monthly Data'!DJ92</f>
        <v>31</v>
      </c>
      <c r="J92">
        <f>'Monthly Data'!DM92</f>
        <v>0.5</v>
      </c>
      <c r="K92" s="61">
        <f>'Monthly Data'!O92</f>
        <v>456.4</v>
      </c>
      <c r="M92" s="6"/>
      <c r="N92" s="6">
        <f t="shared" ca="1" si="11"/>
        <v>20200.264881546082</v>
      </c>
      <c r="O92" s="6">
        <f t="shared" ca="1" si="12"/>
        <v>-987094.46232298622</v>
      </c>
      <c r="P92" s="6"/>
      <c r="Q92" s="6"/>
      <c r="R92" s="6"/>
      <c r="S92" s="6">
        <f t="shared" ca="1" si="13"/>
        <v>19264839.551552009</v>
      </c>
    </row>
    <row r="93" spans="1:19" x14ac:dyDescent="0.25">
      <c r="A93" s="208">
        <v>44044</v>
      </c>
      <c r="B93">
        <f t="shared" si="9"/>
        <v>8</v>
      </c>
      <c r="C93">
        <f t="shared" si="10"/>
        <v>2020</v>
      </c>
      <c r="D93" s="6">
        <f>'Monthly Data'!M93</f>
        <v>19555762.408993453</v>
      </c>
      <c r="E93">
        <f>'Monthly Data'!BA93</f>
        <v>8.8000000000000007</v>
      </c>
      <c r="F93">
        <f>'Monthly Data'!AZ93</f>
        <v>57.1</v>
      </c>
      <c r="G93" s="7">
        <f t="shared" ca="1" si="14"/>
        <v>5.9399999999999995</v>
      </c>
      <c r="H93" s="7">
        <f t="shared" ca="1" si="14"/>
        <v>61.306000000000004</v>
      </c>
      <c r="I93">
        <f>'Monthly Data'!DJ93</f>
        <v>31</v>
      </c>
      <c r="J93">
        <f>'Monthly Data'!DM93</f>
        <v>0.5</v>
      </c>
      <c r="K93" s="61">
        <f>'Monthly Data'!O93</f>
        <v>456.8</v>
      </c>
      <c r="M93" s="6"/>
      <c r="N93" s="6">
        <f t="shared" ca="1" si="11"/>
        <v>-25450.553991727673</v>
      </c>
      <c r="O93" s="6">
        <f t="shared" ca="1" si="12"/>
        <v>91588.77803949888</v>
      </c>
      <c r="P93" s="6"/>
      <c r="Q93" s="6"/>
      <c r="R93" s="6"/>
      <c r="S93" s="6">
        <f t="shared" ca="1" si="13"/>
        <v>19621900.633041225</v>
      </c>
    </row>
    <row r="94" spans="1:19" x14ac:dyDescent="0.25">
      <c r="A94" s="208">
        <v>44075</v>
      </c>
      <c r="B94">
        <f t="shared" si="9"/>
        <v>9</v>
      </c>
      <c r="C94">
        <f t="shared" si="10"/>
        <v>2020</v>
      </c>
      <c r="D94" s="6">
        <f>'Monthly Data'!M94</f>
        <v>18409251.378993459</v>
      </c>
      <c r="E94">
        <f>'Monthly Data'!BA94</f>
        <v>93.51</v>
      </c>
      <c r="F94">
        <f>'Monthly Data'!AZ94</f>
        <v>1.7</v>
      </c>
      <c r="G94" s="7">
        <f t="shared" ref="G94:H109" ca="1" si="15">G82</f>
        <v>65.792000000000002</v>
      </c>
      <c r="H94" s="7">
        <f t="shared" ca="1" si="15"/>
        <v>13.288</v>
      </c>
      <c r="I94">
        <f>'Monthly Data'!DJ94</f>
        <v>30</v>
      </c>
      <c r="J94">
        <f>'Monthly Data'!DM94</f>
        <v>0.5</v>
      </c>
      <c r="K94" s="61">
        <f>'Monthly Data'!O94</f>
        <v>457.4</v>
      </c>
      <c r="M94" s="6"/>
      <c r="N94" s="6">
        <f t="shared" ca="1" si="11"/>
        <v>-246656.80263731029</v>
      </c>
      <c r="O94" s="6">
        <f t="shared" ca="1" si="12"/>
        <v>252337.31809836242</v>
      </c>
      <c r="P94" s="6"/>
      <c r="Q94" s="6"/>
      <c r="R94" s="6"/>
      <c r="S94" s="6">
        <f t="shared" ca="1" si="13"/>
        <v>18414931.894454513</v>
      </c>
    </row>
    <row r="95" spans="1:19" x14ac:dyDescent="0.25">
      <c r="A95" s="208">
        <v>44105</v>
      </c>
      <c r="B95">
        <f t="shared" si="9"/>
        <v>10</v>
      </c>
      <c r="C95">
        <f t="shared" si="10"/>
        <v>2020</v>
      </c>
      <c r="D95" s="6">
        <f>'Monthly Data'!M95</f>
        <v>20604963.748993441</v>
      </c>
      <c r="E95">
        <f>'Monthly Data'!BA95</f>
        <v>365.1</v>
      </c>
      <c r="F95">
        <f>'Monthly Data'!AZ95</f>
        <v>0</v>
      </c>
      <c r="G95" s="7">
        <f t="shared" ca="1" si="15"/>
        <v>253.88899999999998</v>
      </c>
      <c r="H95" s="7">
        <f t="shared" ca="1" si="15"/>
        <v>0.25</v>
      </c>
      <c r="I95">
        <f>'Monthly Data'!DJ95</f>
        <v>31</v>
      </c>
      <c r="J95">
        <f>'Monthly Data'!DM95</f>
        <v>0.5</v>
      </c>
      <c r="K95" s="61">
        <f>'Monthly Data'!O95</f>
        <v>458</v>
      </c>
      <c r="M95" s="6"/>
      <c r="N95" s="6">
        <f t="shared" ca="1" si="11"/>
        <v>-989643.90208882035</v>
      </c>
      <c r="O95" s="6">
        <f t="shared" ca="1" si="12"/>
        <v>5443.9359272170004</v>
      </c>
      <c r="P95" s="6"/>
      <c r="Q95" s="6"/>
      <c r="R95" s="6"/>
      <c r="S95" s="6">
        <f t="shared" ca="1" si="13"/>
        <v>19620763.782831836</v>
      </c>
    </row>
    <row r="96" spans="1:19" x14ac:dyDescent="0.25">
      <c r="A96" s="208">
        <v>44136</v>
      </c>
      <c r="B96">
        <f t="shared" si="9"/>
        <v>11</v>
      </c>
      <c r="C96">
        <f t="shared" si="10"/>
        <v>2020</v>
      </c>
      <c r="D96" s="6">
        <f>'Monthly Data'!M96</f>
        <v>21251996.048993461</v>
      </c>
      <c r="E96">
        <f>'Monthly Data'!BA96</f>
        <v>436.6</v>
      </c>
      <c r="F96">
        <f>'Monthly Data'!AZ96</f>
        <v>0</v>
      </c>
      <c r="G96" s="7">
        <f t="shared" ca="1" si="15"/>
        <v>481.9380000000001</v>
      </c>
      <c r="H96" s="7">
        <f t="shared" ca="1" si="15"/>
        <v>0</v>
      </c>
      <c r="I96">
        <f>'Monthly Data'!DJ96</f>
        <v>30</v>
      </c>
      <c r="J96">
        <f>'Monthly Data'!DM96</f>
        <v>0.5</v>
      </c>
      <c r="K96" s="61">
        <f>'Monthly Data'!O96</f>
        <v>459.4</v>
      </c>
      <c r="M96" s="6"/>
      <c r="N96" s="6">
        <f t="shared" ca="1" si="11"/>
        <v>403453.57233459817</v>
      </c>
      <c r="O96" s="6">
        <f t="shared" ca="1" si="12"/>
        <v>0</v>
      </c>
      <c r="P96" s="6"/>
      <c r="Q96" s="6"/>
      <c r="R96" s="6"/>
      <c r="S96" s="6">
        <f t="shared" ca="1" si="13"/>
        <v>21655449.62132806</v>
      </c>
    </row>
    <row r="97" spans="1:19" x14ac:dyDescent="0.25">
      <c r="A97" s="208">
        <v>44166</v>
      </c>
      <c r="B97">
        <f t="shared" si="9"/>
        <v>12</v>
      </c>
      <c r="C97">
        <f t="shared" si="10"/>
        <v>2020</v>
      </c>
      <c r="D97" s="6">
        <f>'Monthly Data'!M97</f>
        <v>23735839.178993464</v>
      </c>
      <c r="E97">
        <f>'Monthly Data'!BA97</f>
        <v>683.3</v>
      </c>
      <c r="F97">
        <f>'Monthly Data'!AZ97</f>
        <v>0</v>
      </c>
      <c r="G97" s="7">
        <f t="shared" ca="1" si="15"/>
        <v>721.0150000000001</v>
      </c>
      <c r="H97" s="7">
        <f t="shared" ca="1" si="15"/>
        <v>0</v>
      </c>
      <c r="I97">
        <f>'Monthly Data'!DJ97</f>
        <v>31</v>
      </c>
      <c r="J97">
        <f>'Monthly Data'!DM97</f>
        <v>0.5</v>
      </c>
      <c r="K97" s="61">
        <f>'Monthly Data'!O97</f>
        <v>457.8</v>
      </c>
      <c r="M97" s="6"/>
      <c r="N97" s="6">
        <f t="shared" ca="1" si="11"/>
        <v>335618.05727203237</v>
      </c>
      <c r="O97" s="6">
        <f t="shared" ca="1" si="12"/>
        <v>0</v>
      </c>
      <c r="P97" s="6"/>
      <c r="Q97" s="6"/>
      <c r="R97" s="6"/>
      <c r="S97" s="6">
        <f t="shared" ca="1" si="13"/>
        <v>24071457.236265495</v>
      </c>
    </row>
    <row r="98" spans="1:19" x14ac:dyDescent="0.25">
      <c r="A98" s="208">
        <v>44197</v>
      </c>
      <c r="B98">
        <f t="shared" si="9"/>
        <v>1</v>
      </c>
      <c r="C98">
        <f t="shared" si="10"/>
        <v>2021</v>
      </c>
      <c r="D98" s="6">
        <f>'Monthly Data'!M98</f>
        <v>23536412.746311586</v>
      </c>
      <c r="E98">
        <f>'Monthly Data'!BA98</f>
        <v>719.4</v>
      </c>
      <c r="F98">
        <f>'Monthly Data'!AZ98</f>
        <v>0</v>
      </c>
      <c r="G98" s="7">
        <f t="shared" ca="1" si="15"/>
        <v>837.61799999999982</v>
      </c>
      <c r="H98" s="7">
        <f t="shared" ca="1" si="15"/>
        <v>0</v>
      </c>
      <c r="I98">
        <f>'Monthly Data'!DJ98</f>
        <v>31</v>
      </c>
      <c r="J98">
        <f>'Monthly Data'!DM98</f>
        <v>0.5</v>
      </c>
      <c r="K98" s="61">
        <f>'Monthly Data'!O98</f>
        <v>458.4</v>
      </c>
      <c r="M98" s="6"/>
      <c r="N98" s="6">
        <f t="shared" ca="1" si="11"/>
        <v>1051997.7593685514</v>
      </c>
      <c r="O98" s="6">
        <f t="shared" ca="1" si="12"/>
        <v>0</v>
      </c>
      <c r="P98" s="6"/>
      <c r="Q98" s="6"/>
      <c r="R98" s="6"/>
      <c r="S98" s="6">
        <f t="shared" ca="1" si="13"/>
        <v>24588410.505680136</v>
      </c>
    </row>
    <row r="99" spans="1:19" x14ac:dyDescent="0.25">
      <c r="A99" s="208">
        <v>44228</v>
      </c>
      <c r="B99">
        <f t="shared" si="9"/>
        <v>2</v>
      </c>
      <c r="C99">
        <f t="shared" si="10"/>
        <v>2021</v>
      </c>
      <c r="D99" s="6">
        <f>'Monthly Data'!M99</f>
        <v>22939141.516311586</v>
      </c>
      <c r="E99">
        <f>'Monthly Data'!BA99</f>
        <v>795.7</v>
      </c>
      <c r="F99">
        <f>'Monthly Data'!AZ99</f>
        <v>0</v>
      </c>
      <c r="G99" s="7">
        <f t="shared" ca="1" si="15"/>
        <v>788.83799999999997</v>
      </c>
      <c r="H99" s="7">
        <f t="shared" ca="1" si="15"/>
        <v>0</v>
      </c>
      <c r="I99">
        <f>'Monthly Data'!DJ99</f>
        <v>28</v>
      </c>
      <c r="J99">
        <f>'Monthly Data'!DM99</f>
        <v>0.5</v>
      </c>
      <c r="K99" s="61">
        <f>'Monthly Data'!O99</f>
        <v>459.8</v>
      </c>
      <c r="M99" s="6"/>
      <c r="N99" s="6">
        <f t="shared" ca="1" si="11"/>
        <v>-61063.531989943098</v>
      </c>
      <c r="O99" s="6">
        <f t="shared" ca="1" si="12"/>
        <v>0</v>
      </c>
      <c r="P99" s="6"/>
      <c r="Q99" s="6"/>
      <c r="R99" s="6"/>
      <c r="S99" s="6">
        <f t="shared" ca="1" si="13"/>
        <v>22878077.984321643</v>
      </c>
    </row>
    <row r="100" spans="1:19" x14ac:dyDescent="0.25">
      <c r="A100" s="208">
        <v>44256</v>
      </c>
      <c r="B100">
        <f t="shared" si="9"/>
        <v>3</v>
      </c>
      <c r="C100">
        <f t="shared" si="10"/>
        <v>2021</v>
      </c>
      <c r="D100" s="6">
        <f>'Monthly Data'!M100</f>
        <v>21816988.046311583</v>
      </c>
      <c r="E100">
        <f>'Monthly Data'!BA100</f>
        <v>506.9</v>
      </c>
      <c r="F100">
        <f>'Monthly Data'!AZ100</f>
        <v>0</v>
      </c>
      <c r="G100" s="7">
        <f t="shared" ca="1" si="15"/>
        <v>598.91799999999989</v>
      </c>
      <c r="H100" s="7">
        <f t="shared" ca="1" si="15"/>
        <v>0</v>
      </c>
      <c r="I100">
        <f>'Monthly Data'!DJ100</f>
        <v>31</v>
      </c>
      <c r="J100">
        <f>'Monthly Data'!DM100</f>
        <v>0.5</v>
      </c>
      <c r="K100" s="61">
        <f>'Monthly Data'!O100</f>
        <v>462.6</v>
      </c>
      <c r="M100" s="6"/>
      <c r="N100" s="6">
        <f t="shared" ca="1" si="11"/>
        <v>818849.32769608183</v>
      </c>
      <c r="O100" s="6">
        <f t="shared" ca="1" si="12"/>
        <v>0</v>
      </c>
      <c r="P100" s="6"/>
      <c r="Q100" s="6"/>
      <c r="R100" s="6"/>
      <c r="S100" s="6">
        <f t="shared" ca="1" si="13"/>
        <v>22635837.374007665</v>
      </c>
    </row>
    <row r="101" spans="1:19" x14ac:dyDescent="0.25">
      <c r="A101" s="208">
        <v>44287</v>
      </c>
      <c r="B101">
        <f t="shared" si="9"/>
        <v>4</v>
      </c>
      <c r="C101">
        <f t="shared" si="10"/>
        <v>2021</v>
      </c>
      <c r="D101" s="6">
        <f>'Monthly Data'!M101</f>
        <v>19340633.796311583</v>
      </c>
      <c r="E101">
        <f>'Monthly Data'!BA101</f>
        <v>318.02</v>
      </c>
      <c r="F101">
        <f>'Monthly Data'!AZ101</f>
        <v>0</v>
      </c>
      <c r="G101" s="7">
        <f t="shared" ca="1" si="15"/>
        <v>375.56100000000004</v>
      </c>
      <c r="H101" s="7">
        <f t="shared" ca="1" si="15"/>
        <v>0</v>
      </c>
      <c r="I101">
        <f>'Monthly Data'!DJ101</f>
        <v>30</v>
      </c>
      <c r="J101">
        <f>'Monthly Data'!DM101</f>
        <v>0.5</v>
      </c>
      <c r="K101" s="61">
        <f>'Monthly Data'!O101</f>
        <v>463.4</v>
      </c>
      <c r="M101" s="6"/>
      <c r="N101" s="6">
        <f t="shared" ca="1" si="11"/>
        <v>512045.56896433665</v>
      </c>
      <c r="O101" s="6">
        <f t="shared" ca="1" si="12"/>
        <v>0</v>
      </c>
      <c r="P101" s="6"/>
      <c r="Q101" s="6"/>
      <c r="R101" s="6"/>
      <c r="S101" s="6">
        <f t="shared" ca="1" si="13"/>
        <v>19852679.365275919</v>
      </c>
    </row>
    <row r="102" spans="1:19" x14ac:dyDescent="0.25">
      <c r="A102" s="208">
        <v>44317</v>
      </c>
      <c r="B102">
        <f t="shared" si="9"/>
        <v>5</v>
      </c>
      <c r="C102">
        <f t="shared" si="10"/>
        <v>2021</v>
      </c>
      <c r="D102" s="6">
        <f>'Monthly Data'!M102</f>
        <v>18250114.746311594</v>
      </c>
      <c r="E102">
        <f>'Monthly Data'!BA102</f>
        <v>162.80000000000001</v>
      </c>
      <c r="F102">
        <f>'Monthly Data'!AZ102</f>
        <v>7</v>
      </c>
      <c r="G102" s="7">
        <f t="shared" ca="1" si="15"/>
        <v>165.202</v>
      </c>
      <c r="H102" s="7">
        <f t="shared" ca="1" si="15"/>
        <v>2.7889999999999997</v>
      </c>
      <c r="I102">
        <f>'Monthly Data'!DJ102</f>
        <v>31</v>
      </c>
      <c r="J102">
        <f>'Monthly Data'!DM102</f>
        <v>0.5</v>
      </c>
      <c r="K102" s="61">
        <f>'Monthly Data'!O102</f>
        <v>469.8</v>
      </c>
      <c r="M102" s="6"/>
      <c r="N102" s="6">
        <f t="shared" ca="1" si="11"/>
        <v>21374.905835010319</v>
      </c>
      <c r="O102" s="6">
        <f t="shared" ca="1" si="12"/>
        <v>-91697.656758043158</v>
      </c>
      <c r="P102" s="6"/>
      <c r="Q102" s="6"/>
      <c r="R102" s="6"/>
      <c r="S102" s="6">
        <f t="shared" ca="1" si="13"/>
        <v>18179791.99538856</v>
      </c>
    </row>
    <row r="103" spans="1:19" x14ac:dyDescent="0.25">
      <c r="A103" s="208">
        <v>44348</v>
      </c>
      <c r="B103">
        <f t="shared" si="9"/>
        <v>6</v>
      </c>
      <c r="C103">
        <f t="shared" si="10"/>
        <v>2021</v>
      </c>
      <c r="D103" s="6">
        <f>'Monthly Data'!M103</f>
        <v>17987006.306311589</v>
      </c>
      <c r="E103">
        <f>'Monthly Data'!BA103</f>
        <v>9.1</v>
      </c>
      <c r="F103">
        <f>'Monthly Data'!AZ103</f>
        <v>54.1</v>
      </c>
      <c r="G103" s="7">
        <f t="shared" ca="1" si="15"/>
        <v>32.520000000000003</v>
      </c>
      <c r="H103" s="7">
        <f t="shared" ca="1" si="15"/>
        <v>24.911999999999999</v>
      </c>
      <c r="I103">
        <f>'Monthly Data'!DJ103</f>
        <v>30</v>
      </c>
      <c r="J103">
        <f>'Monthly Data'!DM103</f>
        <v>0.5</v>
      </c>
      <c r="K103" s="61">
        <f>'Monthly Data'!O103</f>
        <v>463.2</v>
      </c>
      <c r="M103" s="6"/>
      <c r="N103" s="6">
        <f t="shared" ca="1" si="11"/>
        <v>208409.78128890277</v>
      </c>
      <c r="O103" s="6">
        <f t="shared" ca="1" si="12"/>
        <v>-635590.4073744393</v>
      </c>
      <c r="P103" s="6"/>
      <c r="Q103" s="6"/>
      <c r="R103" s="6"/>
      <c r="S103" s="6">
        <f t="shared" ca="1" si="13"/>
        <v>17559825.680226054</v>
      </c>
    </row>
    <row r="104" spans="1:19" x14ac:dyDescent="0.25">
      <c r="A104" s="208">
        <v>44378</v>
      </c>
      <c r="B104">
        <f t="shared" si="9"/>
        <v>7</v>
      </c>
      <c r="C104">
        <f t="shared" si="10"/>
        <v>2021</v>
      </c>
      <c r="D104" s="6">
        <f>'Monthly Data'!M104</f>
        <v>19522999.54631158</v>
      </c>
      <c r="E104">
        <f>'Monthly Data'!BA104</f>
        <v>5.7</v>
      </c>
      <c r="F104">
        <f>'Monthly Data'!AZ104</f>
        <v>93.3</v>
      </c>
      <c r="G104" s="7">
        <f t="shared" ca="1" si="15"/>
        <v>2.27</v>
      </c>
      <c r="H104" s="7">
        <f t="shared" ca="1" si="15"/>
        <v>79.77000000000001</v>
      </c>
      <c r="I104">
        <f>'Monthly Data'!DJ104</f>
        <v>31</v>
      </c>
      <c r="J104">
        <f>'Monthly Data'!DM104</f>
        <v>0.5</v>
      </c>
      <c r="K104" s="61">
        <f>'Monthly Data'!O104</f>
        <v>456.6</v>
      </c>
      <c r="M104" s="6"/>
      <c r="N104" s="6">
        <f t="shared" ca="1" si="11"/>
        <v>-30522.867199869193</v>
      </c>
      <c r="O104" s="6">
        <f t="shared" ca="1" si="12"/>
        <v>-294625.81238098379</v>
      </c>
      <c r="P104" s="6"/>
      <c r="Q104" s="6"/>
      <c r="R104" s="6"/>
      <c r="S104" s="6">
        <f t="shared" ca="1" si="13"/>
        <v>19197850.866730727</v>
      </c>
    </row>
    <row r="105" spans="1:19" x14ac:dyDescent="0.25">
      <c r="A105" s="208">
        <v>44409</v>
      </c>
      <c r="B105">
        <f t="shared" si="9"/>
        <v>8</v>
      </c>
      <c r="C105">
        <f t="shared" si="10"/>
        <v>2021</v>
      </c>
      <c r="D105" s="6">
        <f>'Monthly Data'!M105</f>
        <v>19738012.036311597</v>
      </c>
      <c r="E105">
        <f>'Monthly Data'!BA105</f>
        <v>0</v>
      </c>
      <c r="F105">
        <f>'Monthly Data'!AZ105</f>
        <v>97.33</v>
      </c>
      <c r="G105" s="7">
        <f t="shared" ca="1" si="15"/>
        <v>5.9399999999999995</v>
      </c>
      <c r="H105" s="7">
        <f t="shared" ca="1" si="15"/>
        <v>61.306000000000004</v>
      </c>
      <c r="I105">
        <f>'Monthly Data'!DJ105</f>
        <v>31</v>
      </c>
      <c r="J105">
        <f>'Monthly Data'!DM105</f>
        <v>0.5</v>
      </c>
      <c r="K105" s="61">
        <f>'Monthly Data'!O105</f>
        <v>446.2</v>
      </c>
      <c r="M105" s="6"/>
      <c r="N105" s="6">
        <f t="shared" ca="1" si="11"/>
        <v>52858.842905895908</v>
      </c>
      <c r="O105" s="6">
        <f t="shared" ca="1" si="12"/>
        <v>-784449.39136826072</v>
      </c>
      <c r="P105" s="6"/>
      <c r="Q105" s="6"/>
      <c r="R105" s="6"/>
      <c r="S105" s="6">
        <f t="shared" ca="1" si="13"/>
        <v>19006421.487849232</v>
      </c>
    </row>
    <row r="106" spans="1:19" x14ac:dyDescent="0.25">
      <c r="A106" s="208">
        <v>44440</v>
      </c>
      <c r="B106">
        <f t="shared" si="9"/>
        <v>9</v>
      </c>
      <c r="C106">
        <f t="shared" si="10"/>
        <v>2021</v>
      </c>
      <c r="D106" s="6">
        <f>'Monthly Data'!M106</f>
        <v>18324048.476311591</v>
      </c>
      <c r="E106">
        <f>'Monthly Data'!BA106</f>
        <v>44.6</v>
      </c>
      <c r="F106">
        <f>'Monthly Data'!AZ106</f>
        <v>15.4</v>
      </c>
      <c r="G106" s="7">
        <f t="shared" ca="1" si="15"/>
        <v>65.792000000000002</v>
      </c>
      <c r="H106" s="7">
        <f t="shared" ca="1" si="15"/>
        <v>13.288</v>
      </c>
      <c r="I106">
        <f>'Monthly Data'!DJ106</f>
        <v>30</v>
      </c>
      <c r="J106">
        <f>'Monthly Data'!DM106</f>
        <v>0.5</v>
      </c>
      <c r="K106" s="61">
        <f>'Monthly Data'!O106</f>
        <v>437</v>
      </c>
      <c r="M106" s="6"/>
      <c r="N106" s="6">
        <f t="shared" ca="1" si="11"/>
        <v>188583.26580164078</v>
      </c>
      <c r="O106" s="6">
        <f t="shared" ca="1" si="12"/>
        <v>-45990.370713129225</v>
      </c>
      <c r="P106" s="6"/>
      <c r="Q106" s="6"/>
      <c r="R106" s="6"/>
      <c r="S106" s="6">
        <f t="shared" ca="1" si="13"/>
        <v>18466641.371400103</v>
      </c>
    </row>
    <row r="107" spans="1:19" x14ac:dyDescent="0.25">
      <c r="A107" s="208">
        <v>44470</v>
      </c>
      <c r="B107">
        <f t="shared" si="9"/>
        <v>10</v>
      </c>
      <c r="C107">
        <f t="shared" si="10"/>
        <v>2021</v>
      </c>
      <c r="D107" s="6">
        <f>'Monthly Data'!M107</f>
        <v>19111659.566311598</v>
      </c>
      <c r="E107">
        <f>'Monthly Data'!BA107</f>
        <v>146.31</v>
      </c>
      <c r="F107">
        <f>'Monthly Data'!AZ107</f>
        <v>0.9</v>
      </c>
      <c r="G107" s="7">
        <f t="shared" ca="1" si="15"/>
        <v>253.88899999999998</v>
      </c>
      <c r="H107" s="7">
        <f t="shared" ca="1" si="15"/>
        <v>0.25</v>
      </c>
      <c r="I107">
        <f>'Monthly Data'!DJ107</f>
        <v>31</v>
      </c>
      <c r="J107">
        <f>'Monthly Data'!DM107</f>
        <v>0.5</v>
      </c>
      <c r="K107" s="61">
        <f>'Monthly Data'!O107</f>
        <v>422.6</v>
      </c>
      <c r="M107" s="6"/>
      <c r="N107" s="6">
        <f t="shared" ca="1" si="11"/>
        <v>957323.47827834601</v>
      </c>
      <c r="O107" s="6">
        <f t="shared" ca="1" si="12"/>
        <v>-14154.233410764202</v>
      </c>
      <c r="P107" s="6"/>
      <c r="Q107" s="6"/>
      <c r="R107" s="6"/>
      <c r="S107" s="6">
        <f t="shared" ca="1" si="13"/>
        <v>20054828.81117918</v>
      </c>
    </row>
    <row r="108" spans="1:19" x14ac:dyDescent="0.25">
      <c r="A108" s="208">
        <v>44501</v>
      </c>
      <c r="B108">
        <f t="shared" si="9"/>
        <v>11</v>
      </c>
      <c r="C108">
        <f t="shared" si="10"/>
        <v>2021</v>
      </c>
      <c r="D108" s="6">
        <f>'Monthly Data'!M108</f>
        <v>21248375.836311597</v>
      </c>
      <c r="E108">
        <f>'Monthly Data'!BA108</f>
        <v>441</v>
      </c>
      <c r="F108">
        <f>'Monthly Data'!AZ108</f>
        <v>0</v>
      </c>
      <c r="G108" s="7">
        <f t="shared" ca="1" si="15"/>
        <v>481.9380000000001</v>
      </c>
      <c r="H108" s="7">
        <f t="shared" ca="1" si="15"/>
        <v>0</v>
      </c>
      <c r="I108">
        <f>'Monthly Data'!DJ108</f>
        <v>30</v>
      </c>
      <c r="J108">
        <f>'Monthly Data'!DM108</f>
        <v>0.5</v>
      </c>
      <c r="K108" s="61">
        <f>'Monthly Data'!O108</f>
        <v>421.2</v>
      </c>
      <c r="M108" s="6"/>
      <c r="N108" s="6">
        <f t="shared" ca="1" si="11"/>
        <v>364298.87388578657</v>
      </c>
      <c r="O108" s="6">
        <f t="shared" ca="1" si="12"/>
        <v>0</v>
      </c>
      <c r="P108" s="6"/>
      <c r="Q108" s="6"/>
      <c r="R108" s="6"/>
      <c r="S108" s="6">
        <f t="shared" ca="1" si="13"/>
        <v>21612674.710197385</v>
      </c>
    </row>
    <row r="109" spans="1:19" x14ac:dyDescent="0.25">
      <c r="A109" s="208">
        <v>44531</v>
      </c>
      <c r="B109">
        <f t="shared" si="9"/>
        <v>12</v>
      </c>
      <c r="C109">
        <f t="shared" si="10"/>
        <v>2021</v>
      </c>
      <c r="D109" s="6">
        <f>'Monthly Data'!M109</f>
        <v>24143852.146311585</v>
      </c>
      <c r="E109">
        <f>'Monthly Data'!BA109</f>
        <v>705.2</v>
      </c>
      <c r="F109">
        <f>'Monthly Data'!AZ109</f>
        <v>0</v>
      </c>
      <c r="G109" s="7">
        <f t="shared" ca="1" si="15"/>
        <v>721.0150000000001</v>
      </c>
      <c r="H109" s="7">
        <f t="shared" ca="1" si="15"/>
        <v>0</v>
      </c>
      <c r="I109">
        <f>'Monthly Data'!DJ109</f>
        <v>31</v>
      </c>
      <c r="J109">
        <f>'Monthly Data'!DM109</f>
        <v>0.5</v>
      </c>
      <c r="K109" s="61">
        <f>'Monthly Data'!O109</f>
        <v>419.6</v>
      </c>
      <c r="L109" t="str">
        <f>'TB Res Normalized Monthly (WN)'!P109</f>
        <v>COVID</v>
      </c>
      <c r="M109" s="6"/>
      <c r="N109" s="6">
        <f t="shared" ca="1" si="11"/>
        <v>140734.44453817286</v>
      </c>
      <c r="O109" s="6">
        <f t="shared" ca="1" si="12"/>
        <v>0</v>
      </c>
      <c r="P109" s="6"/>
      <c r="Q109" s="6"/>
      <c r="R109" s="6"/>
      <c r="S109" s="6">
        <f t="shared" ca="1" si="13"/>
        <v>24284586.590849757</v>
      </c>
    </row>
    <row r="110" spans="1:19" x14ac:dyDescent="0.25">
      <c r="A110" s="208">
        <v>44562</v>
      </c>
      <c r="B110">
        <f t="shared" si="9"/>
        <v>1</v>
      </c>
      <c r="C110">
        <f t="shared" si="10"/>
        <v>2022</v>
      </c>
      <c r="D110" s="6">
        <f>'Monthly Data'!M110</f>
        <v>26441921.561629042</v>
      </c>
      <c r="E110">
        <f>'Monthly Data'!BA110</f>
        <v>996.8</v>
      </c>
      <c r="F110">
        <f>'Monthly Data'!AZ110</f>
        <v>0</v>
      </c>
      <c r="G110" s="7">
        <f t="shared" ref="G110:H125" ca="1" si="16">G98</f>
        <v>837.61799999999982</v>
      </c>
      <c r="H110" s="7">
        <f t="shared" ca="1" si="16"/>
        <v>0</v>
      </c>
      <c r="I110">
        <f>'Monthly Data'!DJ110</f>
        <v>31</v>
      </c>
      <c r="J110">
        <f>$J$109*L110</f>
        <v>0.25</v>
      </c>
      <c r="K110" s="61">
        <f>'Monthly Data'!O110</f>
        <v>419.6</v>
      </c>
      <c r="L110">
        <f>'TB Res Normalized Monthly (WN)'!P110</f>
        <v>0.5</v>
      </c>
      <c r="M110" s="6"/>
      <c r="N110" s="6">
        <f t="shared" ca="1" si="11"/>
        <v>-1416528.0019269916</v>
      </c>
      <c r="O110" s="6">
        <f t="shared" ca="1" si="12"/>
        <v>0</v>
      </c>
      <c r="P110" s="6"/>
      <c r="Q110" s="6"/>
      <c r="R110" s="6"/>
      <c r="S110" s="6">
        <f t="shared" ca="1" si="13"/>
        <v>25025393.55970205</v>
      </c>
    </row>
    <row r="111" spans="1:19" x14ac:dyDescent="0.25">
      <c r="A111" s="208">
        <v>44593</v>
      </c>
      <c r="B111">
        <f t="shared" si="9"/>
        <v>2</v>
      </c>
      <c r="C111">
        <f t="shared" si="10"/>
        <v>2022</v>
      </c>
      <c r="D111" s="6">
        <f>'Monthly Data'!M111</f>
        <v>23929958.561629042</v>
      </c>
      <c r="E111">
        <f>'Monthly Data'!BA111</f>
        <v>864</v>
      </c>
      <c r="F111">
        <f>'Monthly Data'!AZ111</f>
        <v>0</v>
      </c>
      <c r="G111" s="7">
        <f t="shared" ca="1" si="16"/>
        <v>788.83799999999997</v>
      </c>
      <c r="H111" s="7">
        <f t="shared" ca="1" si="16"/>
        <v>0</v>
      </c>
      <c r="I111">
        <f>'Monthly Data'!DJ111</f>
        <v>28</v>
      </c>
      <c r="J111">
        <f t="shared" ref="J111:J145" si="17">$J$109*L111</f>
        <v>0.25</v>
      </c>
      <c r="K111" s="61">
        <f>'Monthly Data'!O111</f>
        <v>420</v>
      </c>
      <c r="L111">
        <f>'TB Res Normalized Monthly (WN)'!P111</f>
        <v>0.5</v>
      </c>
      <c r="M111" s="6"/>
      <c r="N111" s="6">
        <f t="shared" ca="1" si="11"/>
        <v>-668851.23745672568</v>
      </c>
      <c r="O111" s="6">
        <f t="shared" ca="1" si="12"/>
        <v>0</v>
      </c>
      <c r="P111" s="6"/>
      <c r="Q111" s="6"/>
      <c r="R111" s="6"/>
      <c r="S111" s="6">
        <f t="shared" ca="1" si="13"/>
        <v>23261107.324172318</v>
      </c>
    </row>
    <row r="112" spans="1:19" x14ac:dyDescent="0.25">
      <c r="A112" s="208">
        <v>44621</v>
      </c>
      <c r="B112">
        <f t="shared" si="9"/>
        <v>3</v>
      </c>
      <c r="C112">
        <f t="shared" si="10"/>
        <v>2022</v>
      </c>
      <c r="D112" s="6">
        <f>'Monthly Data'!M112</f>
        <v>23582756.561629042</v>
      </c>
      <c r="E112">
        <f>'Monthly Data'!BA112</f>
        <v>621.79999999999995</v>
      </c>
      <c r="F112">
        <f>'Monthly Data'!AZ112</f>
        <v>0</v>
      </c>
      <c r="G112" s="7">
        <f t="shared" ca="1" si="16"/>
        <v>598.91799999999989</v>
      </c>
      <c r="H112" s="7">
        <f t="shared" ca="1" si="16"/>
        <v>0</v>
      </c>
      <c r="I112">
        <f>'Monthly Data'!DJ112</f>
        <v>31</v>
      </c>
      <c r="J112">
        <f t="shared" si="17"/>
        <v>0.25</v>
      </c>
      <c r="K112" s="61">
        <f>'Monthly Data'!O112</f>
        <v>419.8</v>
      </c>
      <c r="L112">
        <f>'TB Res Normalized Monthly (WN)'!P112</f>
        <v>0.5</v>
      </c>
      <c r="M112" s="6"/>
      <c r="N112" s="6">
        <f t="shared" ca="1" si="11"/>
        <v>-203622.22952402587</v>
      </c>
      <c r="O112" s="6">
        <f t="shared" ca="1" si="12"/>
        <v>0</v>
      </c>
      <c r="P112" s="6"/>
      <c r="Q112" s="6"/>
      <c r="R112" s="6"/>
      <c r="S112" s="6">
        <f t="shared" ca="1" si="13"/>
        <v>23379134.332105014</v>
      </c>
    </row>
    <row r="113" spans="1:19" x14ac:dyDescent="0.25">
      <c r="A113" s="208">
        <v>44652</v>
      </c>
      <c r="B113">
        <f t="shared" si="9"/>
        <v>4</v>
      </c>
      <c r="C113">
        <f t="shared" si="10"/>
        <v>2022</v>
      </c>
      <c r="D113" s="6">
        <f>'Monthly Data'!M113</f>
        <v>21001005.561629042</v>
      </c>
      <c r="E113">
        <f>'Monthly Data'!BA113</f>
        <v>403</v>
      </c>
      <c r="F113">
        <f>'Monthly Data'!AZ113</f>
        <v>0</v>
      </c>
      <c r="G113" s="7">
        <f t="shared" ca="1" si="16"/>
        <v>375.56100000000004</v>
      </c>
      <c r="H113" s="7">
        <f t="shared" ca="1" si="16"/>
        <v>0</v>
      </c>
      <c r="I113">
        <f>'Monthly Data'!DJ113</f>
        <v>30</v>
      </c>
      <c r="J113">
        <f t="shared" si="17"/>
        <v>0.25</v>
      </c>
      <c r="K113" s="61">
        <f>'Monthly Data'!O113</f>
        <v>420</v>
      </c>
      <c r="L113">
        <f>'TB Res Normalized Monthly (WN)'!P113</f>
        <v>0.5</v>
      </c>
      <c r="M113" s="6"/>
      <c r="N113" s="6">
        <f t="shared" ca="1" si="11"/>
        <v>-244174.0388038512</v>
      </c>
      <c r="O113" s="6">
        <f t="shared" ca="1" si="12"/>
        <v>0</v>
      </c>
      <c r="P113" s="6"/>
      <c r="Q113" s="6"/>
      <c r="R113" s="6"/>
      <c r="S113" s="6">
        <f t="shared" ca="1" si="13"/>
        <v>20756831.522825193</v>
      </c>
    </row>
    <row r="114" spans="1:19" x14ac:dyDescent="0.25">
      <c r="A114" s="208">
        <v>44682</v>
      </c>
      <c r="B114">
        <f t="shared" si="9"/>
        <v>5</v>
      </c>
      <c r="C114">
        <f t="shared" si="10"/>
        <v>2022</v>
      </c>
      <c r="D114" s="6">
        <f>'Monthly Data'!M114</f>
        <v>19307186.561629042</v>
      </c>
      <c r="E114">
        <f>'Monthly Data'!BA114</f>
        <v>150.11000000000001</v>
      </c>
      <c r="F114">
        <f>'Monthly Data'!AZ114</f>
        <v>0.4</v>
      </c>
      <c r="G114" s="7">
        <f t="shared" ca="1" si="16"/>
        <v>165.202</v>
      </c>
      <c r="H114" s="7">
        <f t="shared" ca="1" si="16"/>
        <v>2.7889999999999997</v>
      </c>
      <c r="I114">
        <f>'Monthly Data'!DJ114</f>
        <v>31</v>
      </c>
      <c r="J114">
        <f t="shared" si="17"/>
        <v>0.25</v>
      </c>
      <c r="K114" s="61">
        <f>'Monthly Data'!O114</f>
        <v>423</v>
      </c>
      <c r="L114">
        <f>'TB Res Normalized Monthly (WN)'!P114</f>
        <v>0.5</v>
      </c>
      <c r="M114" s="6"/>
      <c r="N114" s="6">
        <f t="shared" ca="1" si="11"/>
        <v>134300.61567942431</v>
      </c>
      <c r="O114" s="6">
        <f t="shared" ca="1" si="12"/>
        <v>52022.251720485649</v>
      </c>
      <c r="P114" s="6"/>
      <c r="Q114" s="6"/>
      <c r="R114" s="6"/>
      <c r="S114" s="6">
        <f t="shared" ca="1" si="13"/>
        <v>19493509.429028951</v>
      </c>
    </row>
    <row r="115" spans="1:19" x14ac:dyDescent="0.25">
      <c r="A115" s="208">
        <v>44713</v>
      </c>
      <c r="B115">
        <f t="shared" si="9"/>
        <v>6</v>
      </c>
      <c r="C115">
        <f t="shared" si="10"/>
        <v>2022</v>
      </c>
      <c r="D115" s="6">
        <f>'Monthly Data'!M115</f>
        <v>18860165.561629042</v>
      </c>
      <c r="E115">
        <f>'Monthly Data'!BA115</f>
        <v>31</v>
      </c>
      <c r="F115">
        <f>'Monthly Data'!AZ115</f>
        <v>26.7</v>
      </c>
      <c r="G115" s="7">
        <f t="shared" ca="1" si="16"/>
        <v>32.520000000000003</v>
      </c>
      <c r="H115" s="7">
        <f t="shared" ca="1" si="16"/>
        <v>24.911999999999999</v>
      </c>
      <c r="I115">
        <f>'Monthly Data'!DJ115</f>
        <v>30</v>
      </c>
      <c r="J115">
        <f t="shared" si="17"/>
        <v>0.25</v>
      </c>
      <c r="K115" s="61">
        <f>'Monthly Data'!O115</f>
        <v>422.6</v>
      </c>
      <c r="L115">
        <f>'TB Res Normalized Monthly (WN)'!P115</f>
        <v>0.5</v>
      </c>
      <c r="M115" s="6"/>
      <c r="N115" s="6">
        <f t="shared" ca="1" si="11"/>
        <v>13526.1685550441</v>
      </c>
      <c r="O115" s="6">
        <f t="shared" ca="1" si="12"/>
        <v>-38935.029751455993</v>
      </c>
      <c r="P115" s="6"/>
      <c r="Q115" s="6"/>
      <c r="R115" s="6"/>
      <c r="S115" s="6">
        <f t="shared" ca="1" si="13"/>
        <v>18834756.700432628</v>
      </c>
    </row>
    <row r="116" spans="1:19" x14ac:dyDescent="0.25">
      <c r="A116" s="208">
        <v>44743</v>
      </c>
      <c r="B116">
        <f t="shared" si="9"/>
        <v>7</v>
      </c>
      <c r="C116">
        <f t="shared" si="10"/>
        <v>2022</v>
      </c>
      <c r="D116" s="6">
        <f>'Monthly Data'!M116</f>
        <v>19961359.561629042</v>
      </c>
      <c r="E116">
        <f>'Monthly Data'!BA116</f>
        <v>3.1</v>
      </c>
      <c r="F116">
        <f>'Monthly Data'!AZ116</f>
        <v>60.2</v>
      </c>
      <c r="G116" s="7">
        <f t="shared" ca="1" si="16"/>
        <v>2.27</v>
      </c>
      <c r="H116" s="7">
        <f t="shared" ca="1" si="16"/>
        <v>79.77000000000001</v>
      </c>
      <c r="I116">
        <f>'Monthly Data'!DJ116</f>
        <v>31</v>
      </c>
      <c r="J116">
        <f t="shared" si="17"/>
        <v>0.25</v>
      </c>
      <c r="K116" s="61">
        <f>'Monthly Data'!O116</f>
        <v>421.4</v>
      </c>
      <c r="L116">
        <f>'TB Res Normalized Monthly (WN)'!P116</f>
        <v>0.5</v>
      </c>
      <c r="M116" s="6"/>
      <c r="N116" s="6">
        <f t="shared" ca="1" si="11"/>
        <v>-7385.9999346622244</v>
      </c>
      <c r="O116" s="6">
        <f t="shared" ca="1" si="12"/>
        <v>426151.30438254698</v>
      </c>
      <c r="P116" s="6"/>
      <c r="Q116" s="6"/>
      <c r="R116" s="6"/>
      <c r="S116" s="6">
        <f t="shared" ca="1" si="13"/>
        <v>20380124.866076928</v>
      </c>
    </row>
    <row r="117" spans="1:19" x14ac:dyDescent="0.25">
      <c r="A117" s="208">
        <v>44774</v>
      </c>
      <c r="B117">
        <f t="shared" si="9"/>
        <v>8</v>
      </c>
      <c r="C117">
        <f t="shared" si="10"/>
        <v>2022</v>
      </c>
      <c r="D117" s="6">
        <f>'Monthly Data'!M117</f>
        <v>20175951.561629042</v>
      </c>
      <c r="E117">
        <f>'Monthly Data'!BA117</f>
        <v>0</v>
      </c>
      <c r="F117">
        <f>'Monthly Data'!AZ117</f>
        <v>72.28</v>
      </c>
      <c r="G117" s="7">
        <f t="shared" ca="1" si="16"/>
        <v>5.9399999999999995</v>
      </c>
      <c r="H117" s="7">
        <f t="shared" ca="1" si="16"/>
        <v>61.306000000000004</v>
      </c>
      <c r="I117">
        <f>'Monthly Data'!DJ117</f>
        <v>31</v>
      </c>
      <c r="J117">
        <f t="shared" si="17"/>
        <v>0.25</v>
      </c>
      <c r="K117" s="61">
        <f>'Monthly Data'!O117</f>
        <v>421.2</v>
      </c>
      <c r="L117">
        <f>'TB Res Normalized Monthly (WN)'!P117</f>
        <v>0.5</v>
      </c>
      <c r="M117" s="6"/>
      <c r="N117" s="6">
        <f t="shared" ca="1" si="11"/>
        <v>52858.842905895908</v>
      </c>
      <c r="O117" s="6">
        <f t="shared" ca="1" si="12"/>
        <v>-238967.01146111739</v>
      </c>
      <c r="P117" s="6"/>
      <c r="Q117" s="6"/>
      <c r="R117" s="6"/>
      <c r="S117" s="6">
        <f t="shared" ca="1" si="13"/>
        <v>19989843.393073823</v>
      </c>
    </row>
    <row r="118" spans="1:19" x14ac:dyDescent="0.25">
      <c r="A118" s="208">
        <v>44805</v>
      </c>
      <c r="B118">
        <f t="shared" si="9"/>
        <v>9</v>
      </c>
      <c r="C118">
        <f t="shared" si="10"/>
        <v>2022</v>
      </c>
      <c r="D118" s="6">
        <f>'Monthly Data'!M118</f>
        <v>18747957.561629042</v>
      </c>
      <c r="E118">
        <f>'Monthly Data'!BA118</f>
        <v>72.73</v>
      </c>
      <c r="F118">
        <f>'Monthly Data'!AZ118</f>
        <v>10.88</v>
      </c>
      <c r="G118" s="7">
        <f t="shared" ca="1" si="16"/>
        <v>65.792000000000002</v>
      </c>
      <c r="H118" s="7">
        <f t="shared" ca="1" si="16"/>
        <v>13.288</v>
      </c>
      <c r="I118">
        <f>'Monthly Data'!DJ118</f>
        <v>30</v>
      </c>
      <c r="J118">
        <f t="shared" si="17"/>
        <v>0.25</v>
      </c>
      <c r="K118" s="61">
        <f>'Monthly Data'!O118</f>
        <v>420.8</v>
      </c>
      <c r="L118">
        <f>'TB Res Normalized Monthly (WN)'!P118</f>
        <v>0.5</v>
      </c>
      <c r="M118" s="6"/>
      <c r="N118" s="6">
        <f t="shared" ca="1" si="11"/>
        <v>-61739.840417694613</v>
      </c>
      <c r="O118" s="6">
        <f t="shared" ca="1" si="12"/>
        <v>52435.990850954135</v>
      </c>
      <c r="P118" s="6"/>
      <c r="Q118" s="6"/>
      <c r="R118" s="6"/>
      <c r="S118" s="6">
        <f t="shared" ca="1" si="13"/>
        <v>18738653.712062303</v>
      </c>
    </row>
    <row r="119" spans="1:19" x14ac:dyDescent="0.25">
      <c r="A119" s="208">
        <v>44835</v>
      </c>
      <c r="B119">
        <f t="shared" si="9"/>
        <v>10</v>
      </c>
      <c r="C119">
        <f t="shared" si="10"/>
        <v>2022</v>
      </c>
      <c r="D119" s="6">
        <f>'Monthly Data'!M119</f>
        <v>19696312.561629042</v>
      </c>
      <c r="E119">
        <f>'Monthly Data'!BA119</f>
        <v>222.79</v>
      </c>
      <c r="F119">
        <f>'Monthly Data'!AZ119</f>
        <v>0</v>
      </c>
      <c r="G119" s="7">
        <f t="shared" ca="1" si="16"/>
        <v>253.88899999999998</v>
      </c>
      <c r="H119" s="7">
        <f t="shared" ca="1" si="16"/>
        <v>0.25</v>
      </c>
      <c r="I119">
        <f>'Monthly Data'!DJ119</f>
        <v>31</v>
      </c>
      <c r="J119">
        <f t="shared" si="17"/>
        <v>0.25</v>
      </c>
      <c r="K119" s="61">
        <f>'Monthly Data'!O119</f>
        <v>416.8</v>
      </c>
      <c r="L119">
        <f>'TB Res Normalized Monthly (WN)'!P119</f>
        <v>0.5</v>
      </c>
      <c r="M119" s="6"/>
      <c r="N119" s="6">
        <f t="shared" ca="1" si="11"/>
        <v>276743.62887718121</v>
      </c>
      <c r="O119" s="6">
        <f t="shared" ca="1" si="12"/>
        <v>5443.9359272170004</v>
      </c>
      <c r="P119" s="6"/>
      <c r="Q119" s="6"/>
      <c r="R119" s="6"/>
      <c r="S119" s="6">
        <f t="shared" ca="1" si="13"/>
        <v>19978500.12643344</v>
      </c>
    </row>
    <row r="120" spans="1:19" x14ac:dyDescent="0.25">
      <c r="A120" s="208">
        <v>44866</v>
      </c>
      <c r="B120">
        <f t="shared" si="9"/>
        <v>11</v>
      </c>
      <c r="C120">
        <f t="shared" si="10"/>
        <v>2022</v>
      </c>
      <c r="D120" s="6">
        <f>'Monthly Data'!M120</f>
        <v>21430850.561629042</v>
      </c>
      <c r="E120">
        <f>'Monthly Data'!BA120</f>
        <v>453.1</v>
      </c>
      <c r="F120">
        <f>'Monthly Data'!AZ120</f>
        <v>0</v>
      </c>
      <c r="G120" s="7">
        <f t="shared" ca="1" si="16"/>
        <v>481.9380000000001</v>
      </c>
      <c r="H120" s="7">
        <f t="shared" ca="1" si="16"/>
        <v>0</v>
      </c>
      <c r="I120">
        <f>'Monthly Data'!DJ120</f>
        <v>30</v>
      </c>
      <c r="J120">
        <f t="shared" si="17"/>
        <v>0.25</v>
      </c>
      <c r="K120" s="61">
        <f>'Monthly Data'!O120</f>
        <v>417.2</v>
      </c>
      <c r="L120">
        <f>'TB Res Normalized Monthly (WN)'!P120</f>
        <v>0.5</v>
      </c>
      <c r="M120" s="6"/>
      <c r="N120" s="6">
        <f t="shared" ca="1" si="11"/>
        <v>256623.45315155399</v>
      </c>
      <c r="O120" s="6">
        <f t="shared" ca="1" si="12"/>
        <v>0</v>
      </c>
      <c r="P120" s="6"/>
      <c r="Q120" s="6"/>
      <c r="R120" s="6"/>
      <c r="S120" s="6">
        <f t="shared" ca="1" si="13"/>
        <v>21687474.014780596</v>
      </c>
    </row>
    <row r="121" spans="1:19" x14ac:dyDescent="0.25">
      <c r="A121" s="208">
        <v>44896</v>
      </c>
      <c r="B121">
        <f t="shared" si="9"/>
        <v>12</v>
      </c>
      <c r="C121">
        <f t="shared" si="10"/>
        <v>2022</v>
      </c>
      <c r="D121" s="6">
        <f>'Monthly Data'!M121</f>
        <v>24429638.561629042</v>
      </c>
      <c r="E121">
        <f>'Monthly Data'!BA121</f>
        <v>711</v>
      </c>
      <c r="F121">
        <f>'Monthly Data'!AZ121</f>
        <v>0</v>
      </c>
      <c r="G121" s="7">
        <f t="shared" ca="1" si="16"/>
        <v>721.0150000000001</v>
      </c>
      <c r="H121" s="7">
        <f t="shared" ca="1" si="16"/>
        <v>0</v>
      </c>
      <c r="I121">
        <f>'Monthly Data'!DJ121</f>
        <v>31</v>
      </c>
      <c r="J121">
        <f t="shared" si="17"/>
        <v>0.25</v>
      </c>
      <c r="K121" s="61">
        <f>'Monthly Data'!O121</f>
        <v>419</v>
      </c>
      <c r="L121">
        <f>'TB Res Normalized Monthly (WN)'!P121</f>
        <v>0.5</v>
      </c>
      <c r="M121" s="6"/>
      <c r="N121" s="6">
        <f t="shared" ca="1" si="11"/>
        <v>89121.432946557718</v>
      </c>
      <c r="O121" s="6">
        <f t="shared" ca="1" si="12"/>
        <v>0</v>
      </c>
      <c r="P121" s="6"/>
      <c r="Q121" s="6"/>
      <c r="R121" s="6"/>
      <c r="S121" s="6">
        <f t="shared" ca="1" si="13"/>
        <v>24518759.994575601</v>
      </c>
    </row>
    <row r="122" spans="1:19" x14ac:dyDescent="0.25">
      <c r="A122" s="208">
        <v>44927</v>
      </c>
      <c r="B122">
        <f t="shared" si="9"/>
        <v>1</v>
      </c>
      <c r="C122">
        <f t="shared" si="10"/>
        <v>2023</v>
      </c>
      <c r="D122" s="6"/>
      <c r="E122">
        <f>'Monthly Data'!BA122</f>
        <v>0</v>
      </c>
      <c r="F122">
        <f>'Monthly Data'!AZ122</f>
        <v>0</v>
      </c>
      <c r="G122" s="7">
        <f t="shared" ca="1" si="16"/>
        <v>837.61799999999982</v>
      </c>
      <c r="H122" s="7">
        <f t="shared" ca="1" si="16"/>
        <v>0</v>
      </c>
      <c r="I122">
        <f>I74</f>
        <v>31</v>
      </c>
      <c r="J122">
        <f t="shared" si="17"/>
        <v>0.125</v>
      </c>
      <c r="K122" s="61">
        <f>'Connection Count'!K37</f>
        <v>415.58536482261269</v>
      </c>
      <c r="L122">
        <v>0.25</v>
      </c>
      <c r="M122" s="6">
        <f t="shared" ref="M122:M129" si="18">$V$9</f>
        <v>-4408850.8039945997</v>
      </c>
      <c r="N122" s="6">
        <f t="shared" ref="N122:N129" ca="1" si="19">G122*$V$10</f>
        <v>7453790.9557492789</v>
      </c>
      <c r="O122" s="6">
        <f t="shared" ref="O122:O129" ca="1" si="20">H122*$V$11</f>
        <v>0</v>
      </c>
      <c r="P122" s="6">
        <f t="shared" ref="P122:P129" si="21">I122*$V$12</f>
        <v>16911066.870676506</v>
      </c>
      <c r="Q122" s="6">
        <f t="shared" ref="Q122:Q129" si="22">J122*$V$13</f>
        <v>-446488.471613865</v>
      </c>
      <c r="R122" s="6">
        <f t="shared" ref="R122:R129" si="23">K122*$V$14</f>
        <v>6417275.3930381807</v>
      </c>
      <c r="S122" s="6">
        <f t="shared" ref="S122:S129" ca="1" si="24">SUM(M122:R122)</f>
        <v>25926793.943855502</v>
      </c>
    </row>
    <row r="123" spans="1:19" x14ac:dyDescent="0.25">
      <c r="A123" s="208">
        <v>44958</v>
      </c>
      <c r="B123">
        <f t="shared" si="9"/>
        <v>2</v>
      </c>
      <c r="C123">
        <f t="shared" si="10"/>
        <v>2023</v>
      </c>
      <c r="D123" s="6"/>
      <c r="E123">
        <f>'Monthly Data'!BA123</f>
        <v>0</v>
      </c>
      <c r="F123">
        <f>'Monthly Data'!AZ123</f>
        <v>0</v>
      </c>
      <c r="G123" s="7">
        <f t="shared" ca="1" si="16"/>
        <v>788.83799999999997</v>
      </c>
      <c r="H123" s="7">
        <f t="shared" ca="1" si="16"/>
        <v>0</v>
      </c>
      <c r="I123">
        <f t="shared" ref="I123:I145" si="25">I75</f>
        <v>28</v>
      </c>
      <c r="J123">
        <f t="shared" si="17"/>
        <v>0.125</v>
      </c>
      <c r="K123" s="61">
        <f>'Connection Count'!K38</f>
        <v>414.89366002243304</v>
      </c>
      <c r="L123">
        <f>L122</f>
        <v>0.25</v>
      </c>
      <c r="M123" s="6">
        <f t="shared" si="18"/>
        <v>-4408850.8039945997</v>
      </c>
      <c r="N123" s="6">
        <f t="shared" ca="1" si="19"/>
        <v>7019707.7306735897</v>
      </c>
      <c r="O123" s="6">
        <f t="shared" ca="1" si="20"/>
        <v>0</v>
      </c>
      <c r="P123" s="6">
        <f t="shared" si="21"/>
        <v>15274512.01222394</v>
      </c>
      <c r="Q123" s="6">
        <f t="shared" si="22"/>
        <v>-446488.471613865</v>
      </c>
      <c r="R123" s="6">
        <f t="shared" si="23"/>
        <v>6406594.4100941978</v>
      </c>
      <c r="S123" s="6">
        <f t="shared" ca="1" si="24"/>
        <v>23845474.877383262</v>
      </c>
    </row>
    <row r="124" spans="1:19" x14ac:dyDescent="0.25">
      <c r="A124" s="208">
        <v>44986</v>
      </c>
      <c r="B124">
        <f t="shared" si="9"/>
        <v>3</v>
      </c>
      <c r="C124">
        <f t="shared" si="10"/>
        <v>2023</v>
      </c>
      <c r="D124" s="6"/>
      <c r="E124">
        <f>'Monthly Data'!BA124</f>
        <v>0</v>
      </c>
      <c r="F124">
        <f>'Monthly Data'!AZ124</f>
        <v>0</v>
      </c>
      <c r="G124" s="7">
        <f t="shared" ca="1" si="16"/>
        <v>598.91799999999989</v>
      </c>
      <c r="H124" s="7">
        <f t="shared" ca="1" si="16"/>
        <v>0</v>
      </c>
      <c r="I124">
        <f t="shared" si="25"/>
        <v>31</v>
      </c>
      <c r="J124">
        <f t="shared" si="17"/>
        <v>0.125</v>
      </c>
      <c r="K124" s="61">
        <f>'Connection Count'!K39</f>
        <v>414.20310650324427</v>
      </c>
      <c r="L124">
        <f t="shared" ref="L124:L133" si="26">L123</f>
        <v>0.25</v>
      </c>
      <c r="M124" s="6">
        <f t="shared" si="18"/>
        <v>-4408850.8039945997</v>
      </c>
      <c r="N124" s="6">
        <f t="shared" ca="1" si="19"/>
        <v>5329648.5649012402</v>
      </c>
      <c r="O124" s="6">
        <f t="shared" ca="1" si="20"/>
        <v>0</v>
      </c>
      <c r="P124" s="6">
        <f t="shared" si="21"/>
        <v>16911066.870676506</v>
      </c>
      <c r="Q124" s="6">
        <f t="shared" si="22"/>
        <v>-446488.471613865</v>
      </c>
      <c r="R124" s="6">
        <f t="shared" si="23"/>
        <v>6395931.2046943698</v>
      </c>
      <c r="S124" s="6">
        <f t="shared" ca="1" si="24"/>
        <v>23781307.364663653</v>
      </c>
    </row>
    <row r="125" spans="1:19" x14ac:dyDescent="0.25">
      <c r="A125" s="208">
        <v>45017</v>
      </c>
      <c r="B125">
        <f t="shared" si="9"/>
        <v>4</v>
      </c>
      <c r="C125">
        <f t="shared" si="10"/>
        <v>2023</v>
      </c>
      <c r="D125" s="6"/>
      <c r="E125">
        <f>'Monthly Data'!BA125</f>
        <v>0</v>
      </c>
      <c r="F125">
        <f>'Monthly Data'!AZ125</f>
        <v>0</v>
      </c>
      <c r="G125" s="7">
        <f t="shared" ca="1" si="16"/>
        <v>375.56100000000004</v>
      </c>
      <c r="H125" s="7">
        <f t="shared" ca="1" si="16"/>
        <v>0</v>
      </c>
      <c r="I125">
        <f t="shared" si="25"/>
        <v>30</v>
      </c>
      <c r="J125">
        <f t="shared" si="17"/>
        <v>0.125</v>
      </c>
      <c r="K125" s="61">
        <f>'Connection Count'!K40</f>
        <v>413.51370234884172</v>
      </c>
      <c r="L125">
        <f t="shared" si="26"/>
        <v>0.25</v>
      </c>
      <c r="M125" s="6">
        <f t="shared" si="18"/>
        <v>-4408850.8039945997</v>
      </c>
      <c r="N125" s="6">
        <f t="shared" ca="1" si="19"/>
        <v>3342040.3873032285</v>
      </c>
      <c r="O125" s="6">
        <f t="shared" ca="1" si="20"/>
        <v>0</v>
      </c>
      <c r="P125" s="6">
        <f t="shared" si="21"/>
        <v>16365548.58452565</v>
      </c>
      <c r="Q125" s="6">
        <f t="shared" si="22"/>
        <v>-446488.471613865</v>
      </c>
      <c r="R125" s="6">
        <f t="shared" si="23"/>
        <v>6385285.7472495576</v>
      </c>
      <c r="S125" s="6">
        <f t="shared" ca="1" si="24"/>
        <v>21237535.443469971</v>
      </c>
    </row>
    <row r="126" spans="1:19" x14ac:dyDescent="0.25">
      <c r="A126" s="208">
        <v>45047</v>
      </c>
      <c r="B126">
        <f t="shared" si="9"/>
        <v>5</v>
      </c>
      <c r="C126">
        <f t="shared" si="10"/>
        <v>2023</v>
      </c>
      <c r="D126" s="6"/>
      <c r="E126">
        <f>'Monthly Data'!BA126</f>
        <v>0</v>
      </c>
      <c r="F126">
        <f>'Monthly Data'!AZ126</f>
        <v>0</v>
      </c>
      <c r="G126" s="7">
        <f t="shared" ref="G126:H141" ca="1" si="27">G114</f>
        <v>165.202</v>
      </c>
      <c r="H126" s="7">
        <f t="shared" ca="1" si="27"/>
        <v>2.7889999999999997</v>
      </c>
      <c r="I126">
        <f t="shared" si="25"/>
        <v>31</v>
      </c>
      <c r="J126">
        <f t="shared" si="17"/>
        <v>0.125</v>
      </c>
      <c r="K126" s="61">
        <f>'Connection Count'!K41</f>
        <v>412.82544564621014</v>
      </c>
      <c r="L126">
        <f t="shared" si="26"/>
        <v>0.25</v>
      </c>
      <c r="M126" s="6">
        <f t="shared" si="18"/>
        <v>-4408850.8039945997</v>
      </c>
      <c r="N126" s="6">
        <f t="shared" ca="1" si="19"/>
        <v>1470098.7484410466</v>
      </c>
      <c r="O126" s="6">
        <f t="shared" ca="1" si="20"/>
        <v>60732.549204032854</v>
      </c>
      <c r="P126" s="6">
        <f t="shared" si="21"/>
        <v>16911066.870676506</v>
      </c>
      <c r="Q126" s="6">
        <f t="shared" si="22"/>
        <v>-446488.471613865</v>
      </c>
      <c r="R126" s="6">
        <f t="shared" si="23"/>
        <v>6374658.0082198726</v>
      </c>
      <c r="S126" s="6">
        <f t="shared" ca="1" si="24"/>
        <v>19961216.900932994</v>
      </c>
    </row>
    <row r="127" spans="1:19" x14ac:dyDescent="0.25">
      <c r="A127" s="208">
        <v>45078</v>
      </c>
      <c r="B127">
        <f t="shared" si="9"/>
        <v>6</v>
      </c>
      <c r="C127">
        <f t="shared" si="10"/>
        <v>2023</v>
      </c>
      <c r="D127" s="6"/>
      <c r="E127">
        <f>'Monthly Data'!BA127</f>
        <v>0</v>
      </c>
      <c r="F127">
        <f>'Monthly Data'!AZ127</f>
        <v>0</v>
      </c>
      <c r="G127" s="7">
        <f t="shared" ca="1" si="27"/>
        <v>32.520000000000003</v>
      </c>
      <c r="H127" s="7">
        <f t="shared" ca="1" si="27"/>
        <v>24.911999999999999</v>
      </c>
      <c r="I127">
        <f t="shared" si="25"/>
        <v>30</v>
      </c>
      <c r="J127">
        <f t="shared" si="17"/>
        <v>0.125</v>
      </c>
      <c r="K127" s="61">
        <f>'Connection Count'!K42</f>
        <v>412.13833448551839</v>
      </c>
      <c r="L127">
        <f t="shared" si="26"/>
        <v>0.25</v>
      </c>
      <c r="M127" s="6">
        <f t="shared" si="18"/>
        <v>-4408850.8039945997</v>
      </c>
      <c r="N127" s="6">
        <f t="shared" ca="1" si="19"/>
        <v>289388.81671712716</v>
      </c>
      <c r="O127" s="6">
        <f t="shared" ca="1" si="20"/>
        <v>542477.32727531961</v>
      </c>
      <c r="P127" s="6">
        <f t="shared" si="21"/>
        <v>16365548.58452565</v>
      </c>
      <c r="Q127" s="6">
        <f t="shared" si="22"/>
        <v>-446488.471613865</v>
      </c>
      <c r="R127" s="6">
        <f t="shared" si="23"/>
        <v>6364047.9581145924</v>
      </c>
      <c r="S127" s="6">
        <f t="shared" ca="1" si="24"/>
        <v>18706123.411024224</v>
      </c>
    </row>
    <row r="128" spans="1:19" x14ac:dyDescent="0.25">
      <c r="A128" s="208">
        <v>45108</v>
      </c>
      <c r="B128">
        <f t="shared" si="9"/>
        <v>7</v>
      </c>
      <c r="C128">
        <f t="shared" si="10"/>
        <v>2023</v>
      </c>
      <c r="D128" s="6"/>
      <c r="E128">
        <f>'Monthly Data'!BA128</f>
        <v>0</v>
      </c>
      <c r="F128">
        <f>'Monthly Data'!AZ128</f>
        <v>0</v>
      </c>
      <c r="G128" s="7">
        <f t="shared" ca="1" si="27"/>
        <v>2.27</v>
      </c>
      <c r="H128" s="7">
        <f t="shared" ca="1" si="27"/>
        <v>79.77000000000001</v>
      </c>
      <c r="I128">
        <f t="shared" si="25"/>
        <v>31</v>
      </c>
      <c r="J128">
        <f t="shared" si="17"/>
        <v>0.125</v>
      </c>
      <c r="K128" s="61">
        <f>'Connection Count'!K43</f>
        <v>411.45236696011392</v>
      </c>
      <c r="L128">
        <f t="shared" si="26"/>
        <v>0.25</v>
      </c>
      <c r="M128" s="6">
        <f t="shared" si="18"/>
        <v>-4408850.8039945997</v>
      </c>
      <c r="N128" s="6">
        <f t="shared" ca="1" si="19"/>
        <v>20200.264881546082</v>
      </c>
      <c r="O128" s="6">
        <f t="shared" ca="1" si="20"/>
        <v>1737051.0756564008</v>
      </c>
      <c r="P128" s="6">
        <f t="shared" si="21"/>
        <v>16911066.870676506</v>
      </c>
      <c r="Q128" s="6">
        <f t="shared" si="22"/>
        <v>-446488.471613865</v>
      </c>
      <c r="R128" s="6">
        <f t="shared" si="23"/>
        <v>6353455.5674920771</v>
      </c>
      <c r="S128" s="6">
        <f t="shared" ca="1" si="24"/>
        <v>20166434.503098063</v>
      </c>
    </row>
    <row r="129" spans="1:19" x14ac:dyDescent="0.25">
      <c r="A129" s="208">
        <v>45139</v>
      </c>
      <c r="B129">
        <f t="shared" si="9"/>
        <v>8</v>
      </c>
      <c r="C129">
        <f t="shared" si="10"/>
        <v>2023</v>
      </c>
      <c r="D129" s="6"/>
      <c r="E129">
        <f>'Monthly Data'!BA129</f>
        <v>0</v>
      </c>
      <c r="F129">
        <f>'Monthly Data'!AZ129</f>
        <v>0</v>
      </c>
      <c r="G129" s="7">
        <f t="shared" ca="1" si="27"/>
        <v>5.9399999999999995</v>
      </c>
      <c r="H129" s="7">
        <f t="shared" ca="1" si="27"/>
        <v>61.306000000000004</v>
      </c>
      <c r="I129">
        <f t="shared" si="25"/>
        <v>31</v>
      </c>
      <c r="J129">
        <f t="shared" si="17"/>
        <v>0.125</v>
      </c>
      <c r="K129" s="61">
        <f>'Connection Count'!K44</f>
        <v>410.76754116651779</v>
      </c>
      <c r="L129">
        <f t="shared" si="26"/>
        <v>0.25</v>
      </c>
      <c r="M129" s="6">
        <f t="shared" si="18"/>
        <v>-4408850.8039945997</v>
      </c>
      <c r="N129" s="6">
        <f t="shared" ca="1" si="19"/>
        <v>52858.842905895908</v>
      </c>
      <c r="O129" s="6">
        <f t="shared" ca="1" si="20"/>
        <v>1334983.7438158619</v>
      </c>
      <c r="P129" s="6">
        <f t="shared" si="21"/>
        <v>16911066.870676506</v>
      </c>
      <c r="Q129" s="6">
        <f t="shared" si="22"/>
        <v>-446488.471613865</v>
      </c>
      <c r="R129" s="6">
        <f t="shared" si="23"/>
        <v>6342880.8069596943</v>
      </c>
      <c r="S129" s="6">
        <f t="shared" ca="1" si="24"/>
        <v>19786450.988749493</v>
      </c>
    </row>
    <row r="130" spans="1:19" x14ac:dyDescent="0.25">
      <c r="A130" s="208">
        <v>45170</v>
      </c>
      <c r="B130">
        <f t="shared" ref="B130:B145" si="28">MONTH(A130)</f>
        <v>9</v>
      </c>
      <c r="C130">
        <f t="shared" ref="C130:C145" si="29">YEAR(A130)</f>
        <v>2023</v>
      </c>
      <c r="D130" s="6"/>
      <c r="E130">
        <f>'Monthly Data'!BA130</f>
        <v>0</v>
      </c>
      <c r="F130">
        <f>'Monthly Data'!AZ130</f>
        <v>0</v>
      </c>
      <c r="G130" s="7">
        <f t="shared" ca="1" si="27"/>
        <v>65.792000000000002</v>
      </c>
      <c r="H130" s="7">
        <f t="shared" ca="1" si="27"/>
        <v>13.288</v>
      </c>
      <c r="I130">
        <f t="shared" si="25"/>
        <v>30</v>
      </c>
      <c r="J130">
        <f t="shared" si="17"/>
        <v>0.125</v>
      </c>
      <c r="K130" s="61">
        <f>'Connection Count'!K45</f>
        <v>410.08385520441914</v>
      </c>
      <c r="L130">
        <f t="shared" si="26"/>
        <v>0.25</v>
      </c>
      <c r="M130" s="6">
        <f t="shared" ref="M130:M145" si="30">$V$9</f>
        <v>-4408850.8039945997</v>
      </c>
      <c r="N130" s="6">
        <f t="shared" ref="N130:N145" ca="1" si="31">G130*$V$10</f>
        <v>585469.5273509603</v>
      </c>
      <c r="O130" s="6">
        <f t="shared" ref="O130:O145" ca="1" si="32">H130*$V$11</f>
        <v>289356.08240343799</v>
      </c>
      <c r="P130" s="6">
        <f t="shared" ref="P130:P145" si="33">I130*$V$12</f>
        <v>16365548.58452565</v>
      </c>
      <c r="Q130" s="6">
        <f t="shared" ref="Q130:Q145" si="34">J130*$V$13</f>
        <v>-446488.471613865</v>
      </c>
      <c r="R130" s="6">
        <f t="shared" ref="R130:R145" si="35">K130*$V$14</f>
        <v>6332323.6471737279</v>
      </c>
      <c r="S130" s="6">
        <f t="shared" ref="S130:S145" ca="1" si="36">SUM(M130:R130)</f>
        <v>18717358.565845311</v>
      </c>
    </row>
    <row r="131" spans="1:19" x14ac:dyDescent="0.25">
      <c r="A131" s="208">
        <v>45200</v>
      </c>
      <c r="B131">
        <f t="shared" si="28"/>
        <v>10</v>
      </c>
      <c r="C131">
        <f t="shared" si="29"/>
        <v>2023</v>
      </c>
      <c r="D131" s="6"/>
      <c r="E131">
        <f>'Monthly Data'!BA131</f>
        <v>0</v>
      </c>
      <c r="F131">
        <f>'Monthly Data'!AZ131</f>
        <v>0</v>
      </c>
      <c r="G131" s="7">
        <f t="shared" ca="1" si="27"/>
        <v>253.88899999999998</v>
      </c>
      <c r="H131" s="7">
        <f t="shared" ca="1" si="27"/>
        <v>0.25</v>
      </c>
      <c r="I131">
        <f t="shared" si="25"/>
        <v>31</v>
      </c>
      <c r="J131">
        <f t="shared" si="17"/>
        <v>0.125</v>
      </c>
      <c r="K131" s="61">
        <f>'Connection Count'!K46</f>
        <v>409.40130717667006</v>
      </c>
      <c r="L131">
        <f t="shared" si="26"/>
        <v>0.25</v>
      </c>
      <c r="M131" s="6">
        <f t="shared" si="30"/>
        <v>-4408850.8039945997</v>
      </c>
      <c r="N131" s="6">
        <f t="shared" ca="1" si="31"/>
        <v>2259306.1896523582</v>
      </c>
      <c r="O131" s="6">
        <f t="shared" ca="1" si="32"/>
        <v>5443.9359272170004</v>
      </c>
      <c r="P131" s="6">
        <f t="shared" si="33"/>
        <v>16911066.870676506</v>
      </c>
      <c r="Q131" s="6">
        <f t="shared" si="34"/>
        <v>-446488.471613865</v>
      </c>
      <c r="R131" s="6">
        <f t="shared" si="35"/>
        <v>6321784.0588393062</v>
      </c>
      <c r="S131" s="6">
        <f t="shared" ca="1" si="36"/>
        <v>20642261.779486924</v>
      </c>
    </row>
    <row r="132" spans="1:19" x14ac:dyDescent="0.25">
      <c r="A132" s="208">
        <v>45231</v>
      </c>
      <c r="B132">
        <f t="shared" si="28"/>
        <v>11</v>
      </c>
      <c r="C132">
        <f t="shared" si="29"/>
        <v>2023</v>
      </c>
      <c r="D132" s="6"/>
      <c r="E132">
        <f>'Monthly Data'!BA132</f>
        <v>0</v>
      </c>
      <c r="F132">
        <f>'Monthly Data'!AZ132</f>
        <v>0</v>
      </c>
      <c r="G132" s="7">
        <f t="shared" ca="1" si="27"/>
        <v>481.9380000000001</v>
      </c>
      <c r="H132" s="7">
        <f t="shared" ca="1" si="27"/>
        <v>0</v>
      </c>
      <c r="I132">
        <f t="shared" si="25"/>
        <v>30</v>
      </c>
      <c r="J132">
        <f t="shared" si="17"/>
        <v>0.125</v>
      </c>
      <c r="K132" s="61">
        <f>'Connection Count'!K47</f>
        <v>408.71989518928018</v>
      </c>
      <c r="L132">
        <f t="shared" si="26"/>
        <v>0.25</v>
      </c>
      <c r="M132" s="6">
        <f t="shared" si="30"/>
        <v>-4408850.8039945997</v>
      </c>
      <c r="N132" s="6">
        <f t="shared" ca="1" si="31"/>
        <v>4288667.513868968</v>
      </c>
      <c r="O132" s="6">
        <f t="shared" ca="1" si="32"/>
        <v>0</v>
      </c>
      <c r="P132" s="6">
        <f t="shared" si="33"/>
        <v>16365548.58452565</v>
      </c>
      <c r="Q132" s="6">
        <f t="shared" si="34"/>
        <v>-446488.471613865</v>
      </c>
      <c r="R132" s="6">
        <f t="shared" si="35"/>
        <v>6311262.0127103124</v>
      </c>
      <c r="S132" s="6">
        <f t="shared" ca="1" si="36"/>
        <v>22110138.835496463</v>
      </c>
    </row>
    <row r="133" spans="1:19" x14ac:dyDescent="0.25">
      <c r="A133" s="208">
        <v>45261</v>
      </c>
      <c r="B133">
        <f t="shared" si="28"/>
        <v>12</v>
      </c>
      <c r="C133">
        <f t="shared" si="29"/>
        <v>2023</v>
      </c>
      <c r="D133" s="6"/>
      <c r="E133">
        <f>'Monthly Data'!BA133</f>
        <v>0</v>
      </c>
      <c r="F133">
        <f>'Monthly Data'!AZ133</f>
        <v>0</v>
      </c>
      <c r="G133" s="7">
        <f t="shared" ca="1" si="27"/>
        <v>721.0150000000001</v>
      </c>
      <c r="H133" s="7">
        <f t="shared" ca="1" si="27"/>
        <v>0</v>
      </c>
      <c r="I133">
        <f t="shared" si="25"/>
        <v>31</v>
      </c>
      <c r="J133">
        <f t="shared" si="17"/>
        <v>0.125</v>
      </c>
      <c r="K133" s="61">
        <f>'Connection Count'!K48</f>
        <v>408.03961735141161</v>
      </c>
      <c r="L133">
        <f t="shared" si="26"/>
        <v>0.25</v>
      </c>
      <c r="M133" s="6">
        <f t="shared" si="30"/>
        <v>-4408850.8039945997</v>
      </c>
      <c r="N133" s="6">
        <f t="shared" ca="1" si="31"/>
        <v>6416164.7504704632</v>
      </c>
      <c r="O133" s="6">
        <f t="shared" ca="1" si="32"/>
        <v>0</v>
      </c>
      <c r="P133" s="6">
        <f t="shared" si="33"/>
        <v>16911066.870676506</v>
      </c>
      <c r="Q133" s="6">
        <f t="shared" si="34"/>
        <v>-446488.471613865</v>
      </c>
      <c r="R133" s="6">
        <f t="shared" si="35"/>
        <v>6300757.4795893095</v>
      </c>
      <c r="S133" s="6">
        <f t="shared" ca="1" si="36"/>
        <v>24772649.825127814</v>
      </c>
    </row>
    <row r="134" spans="1:19" x14ac:dyDescent="0.25">
      <c r="A134" s="208">
        <v>45292</v>
      </c>
      <c r="B134">
        <f t="shared" si="28"/>
        <v>1</v>
      </c>
      <c r="C134">
        <f t="shared" si="29"/>
        <v>2024</v>
      </c>
      <c r="D134" s="6"/>
      <c r="E134">
        <f>'Monthly Data'!BA134</f>
        <v>0</v>
      </c>
      <c r="F134">
        <f>'Monthly Data'!AZ134</f>
        <v>0</v>
      </c>
      <c r="G134" s="7">
        <f t="shared" ca="1" si="27"/>
        <v>837.61799999999982</v>
      </c>
      <c r="H134" s="7">
        <f t="shared" ca="1" si="27"/>
        <v>0</v>
      </c>
      <c r="I134">
        <f t="shared" si="25"/>
        <v>31</v>
      </c>
      <c r="J134">
        <f t="shared" si="17"/>
        <v>0</v>
      </c>
      <c r="K134" s="61">
        <f>'Connection Count'!K49</f>
        <v>407.36047177537358</v>
      </c>
      <c r="L134">
        <v>0</v>
      </c>
      <c r="M134" s="6">
        <f t="shared" si="30"/>
        <v>-4408850.8039945997</v>
      </c>
      <c r="N134" s="6">
        <f t="shared" ca="1" si="31"/>
        <v>7453790.9557492789</v>
      </c>
      <c r="O134" s="6">
        <f t="shared" ca="1" si="32"/>
        <v>0</v>
      </c>
      <c r="P134" s="6">
        <f t="shared" si="33"/>
        <v>16911066.870676506</v>
      </c>
      <c r="Q134" s="6">
        <f t="shared" si="34"/>
        <v>0</v>
      </c>
      <c r="R134" s="6">
        <f t="shared" si="35"/>
        <v>6290270.4303274574</v>
      </c>
      <c r="S134" s="6">
        <f t="shared" ca="1" si="36"/>
        <v>26246277.452758644</v>
      </c>
    </row>
    <row r="135" spans="1:19" x14ac:dyDescent="0.25">
      <c r="A135" s="208">
        <v>45323</v>
      </c>
      <c r="B135">
        <f t="shared" si="28"/>
        <v>2</v>
      </c>
      <c r="C135">
        <f t="shared" si="29"/>
        <v>2024</v>
      </c>
      <c r="D135" s="6"/>
      <c r="E135">
        <f>'Monthly Data'!BA135</f>
        <v>0</v>
      </c>
      <c r="F135">
        <f>'Monthly Data'!AZ135</f>
        <v>0</v>
      </c>
      <c r="G135" s="7">
        <f t="shared" ca="1" si="27"/>
        <v>788.83799999999997</v>
      </c>
      <c r="H135" s="7">
        <f t="shared" ca="1" si="27"/>
        <v>0</v>
      </c>
      <c r="I135">
        <f t="shared" si="25"/>
        <v>29</v>
      </c>
      <c r="J135">
        <f t="shared" si="17"/>
        <v>0</v>
      </c>
      <c r="K135" s="61">
        <f>'Connection Count'!K50</f>
        <v>406.68245657661714</v>
      </c>
      <c r="L135">
        <f>L134</f>
        <v>0</v>
      </c>
      <c r="M135" s="6">
        <f t="shared" si="30"/>
        <v>-4408850.8039945997</v>
      </c>
      <c r="N135" s="6">
        <f t="shared" ca="1" si="31"/>
        <v>7019707.7306735897</v>
      </c>
      <c r="O135" s="6">
        <f t="shared" ca="1" si="32"/>
        <v>0</v>
      </c>
      <c r="P135" s="6">
        <f t="shared" si="33"/>
        <v>15820030.298374794</v>
      </c>
      <c r="Q135" s="6">
        <f t="shared" si="34"/>
        <v>0</v>
      </c>
      <c r="R135" s="6">
        <f t="shared" si="35"/>
        <v>6279800.8358244291</v>
      </c>
      <c r="S135" s="6">
        <f t="shared" ca="1" si="36"/>
        <v>24710688.060878213</v>
      </c>
    </row>
    <row r="136" spans="1:19" x14ac:dyDescent="0.25">
      <c r="A136" s="208">
        <v>45352</v>
      </c>
      <c r="B136">
        <f t="shared" si="28"/>
        <v>3</v>
      </c>
      <c r="C136">
        <f t="shared" si="29"/>
        <v>2024</v>
      </c>
      <c r="D136" s="6"/>
      <c r="E136">
        <f>'Monthly Data'!BA136</f>
        <v>0</v>
      </c>
      <c r="F136">
        <f>'Monthly Data'!AZ136</f>
        <v>0</v>
      </c>
      <c r="G136" s="7">
        <f t="shared" ca="1" si="27"/>
        <v>598.91799999999989</v>
      </c>
      <c r="H136" s="7">
        <f t="shared" ca="1" si="27"/>
        <v>0</v>
      </c>
      <c r="I136">
        <f t="shared" si="25"/>
        <v>31</v>
      </c>
      <c r="J136">
        <f t="shared" si="17"/>
        <v>0</v>
      </c>
      <c r="K136" s="61">
        <f>'Connection Count'!K51</f>
        <v>406.00556987373011</v>
      </c>
      <c r="L136">
        <f t="shared" ref="L136:L145" si="37">L135</f>
        <v>0</v>
      </c>
      <c r="M136" s="6">
        <f t="shared" si="30"/>
        <v>-4408850.8039945997</v>
      </c>
      <c r="N136" s="6">
        <f t="shared" ca="1" si="31"/>
        <v>5329648.5649012402</v>
      </c>
      <c r="O136" s="6">
        <f t="shared" ca="1" si="32"/>
        <v>0</v>
      </c>
      <c r="P136" s="6">
        <f t="shared" si="33"/>
        <v>16911066.870676506</v>
      </c>
      <c r="Q136" s="6">
        <f t="shared" si="34"/>
        <v>0</v>
      </c>
      <c r="R136" s="6">
        <f t="shared" si="35"/>
        <v>6269348.6670283368</v>
      </c>
      <c r="S136" s="6">
        <f t="shared" ca="1" si="36"/>
        <v>24101213.298611484</v>
      </c>
    </row>
    <row r="137" spans="1:19" x14ac:dyDescent="0.25">
      <c r="A137" s="208">
        <v>45383</v>
      </c>
      <c r="B137">
        <f t="shared" si="28"/>
        <v>4</v>
      </c>
      <c r="C137">
        <f t="shared" si="29"/>
        <v>2024</v>
      </c>
      <c r="D137" s="6"/>
      <c r="E137">
        <f>'Monthly Data'!BA137</f>
        <v>0</v>
      </c>
      <c r="F137">
        <f>'Monthly Data'!AZ137</f>
        <v>0</v>
      </c>
      <c r="G137" s="7">
        <f t="shared" ca="1" si="27"/>
        <v>375.56100000000004</v>
      </c>
      <c r="H137" s="7">
        <f t="shared" ca="1" si="27"/>
        <v>0</v>
      </c>
      <c r="I137">
        <f t="shared" si="25"/>
        <v>30</v>
      </c>
      <c r="J137">
        <f t="shared" si="17"/>
        <v>0</v>
      </c>
      <c r="K137" s="61">
        <f>'Connection Count'!K52</f>
        <v>405.32980978843165</v>
      </c>
      <c r="L137">
        <f t="shared" si="37"/>
        <v>0</v>
      </c>
      <c r="M137" s="6">
        <f t="shared" si="30"/>
        <v>-4408850.8039945997</v>
      </c>
      <c r="N137" s="6">
        <f t="shared" ca="1" si="31"/>
        <v>3342040.3873032285</v>
      </c>
      <c r="O137" s="6">
        <f t="shared" ca="1" si="32"/>
        <v>0</v>
      </c>
      <c r="P137" s="6">
        <f t="shared" si="33"/>
        <v>16365548.58452565</v>
      </c>
      <c r="Q137" s="6">
        <f t="shared" si="34"/>
        <v>0</v>
      </c>
      <c r="R137" s="6">
        <f t="shared" si="35"/>
        <v>6258913.8949356424</v>
      </c>
      <c r="S137" s="6">
        <f t="shared" ca="1" si="36"/>
        <v>21557652.06276992</v>
      </c>
    </row>
    <row r="138" spans="1:19" x14ac:dyDescent="0.25">
      <c r="A138" s="208">
        <v>45413</v>
      </c>
      <c r="B138">
        <f t="shared" si="28"/>
        <v>5</v>
      </c>
      <c r="C138">
        <f t="shared" si="29"/>
        <v>2024</v>
      </c>
      <c r="D138" s="6"/>
      <c r="E138">
        <f>'Monthly Data'!BA138</f>
        <v>0</v>
      </c>
      <c r="F138">
        <f>'Monthly Data'!AZ138</f>
        <v>0</v>
      </c>
      <c r="G138" s="7">
        <f t="shared" ca="1" si="27"/>
        <v>165.202</v>
      </c>
      <c r="H138" s="7">
        <f t="shared" ca="1" si="27"/>
        <v>2.7889999999999997</v>
      </c>
      <c r="I138">
        <f t="shared" si="25"/>
        <v>31</v>
      </c>
      <c r="J138">
        <f t="shared" si="17"/>
        <v>0</v>
      </c>
      <c r="K138" s="61">
        <f>'Connection Count'!K53</f>
        <v>404.65517444556718</v>
      </c>
      <c r="L138">
        <f t="shared" si="37"/>
        <v>0</v>
      </c>
      <c r="M138" s="6">
        <f t="shared" si="30"/>
        <v>-4408850.8039945997</v>
      </c>
      <c r="N138" s="6">
        <f t="shared" ca="1" si="31"/>
        <v>1470098.7484410466</v>
      </c>
      <c r="O138" s="6">
        <f t="shared" ca="1" si="32"/>
        <v>60732.549204032854</v>
      </c>
      <c r="P138" s="6">
        <f t="shared" si="33"/>
        <v>16911066.870676506</v>
      </c>
      <c r="Q138" s="6">
        <f t="shared" si="34"/>
        <v>0</v>
      </c>
      <c r="R138" s="6">
        <f t="shared" si="35"/>
        <v>6248496.4905910837</v>
      </c>
      <c r="S138" s="6">
        <f t="shared" ca="1" si="36"/>
        <v>20281543.85491807</v>
      </c>
    </row>
    <row r="139" spans="1:19" x14ac:dyDescent="0.25">
      <c r="A139" s="208">
        <v>45444</v>
      </c>
      <c r="B139">
        <f t="shared" si="28"/>
        <v>6</v>
      </c>
      <c r="C139">
        <f t="shared" si="29"/>
        <v>2024</v>
      </c>
      <c r="D139" s="6"/>
      <c r="E139">
        <f>'Monthly Data'!BA139</f>
        <v>0</v>
      </c>
      <c r="F139">
        <f>'Monthly Data'!AZ139</f>
        <v>0</v>
      </c>
      <c r="G139" s="7">
        <f t="shared" ca="1" si="27"/>
        <v>32.520000000000003</v>
      </c>
      <c r="H139" s="7">
        <f t="shared" ca="1" si="27"/>
        <v>24.911999999999999</v>
      </c>
      <c r="I139">
        <f t="shared" si="25"/>
        <v>30</v>
      </c>
      <c r="J139">
        <f t="shared" si="17"/>
        <v>0</v>
      </c>
      <c r="K139" s="61">
        <f>'Connection Count'!K54</f>
        <v>403.9816619731032</v>
      </c>
      <c r="L139">
        <f t="shared" si="37"/>
        <v>0</v>
      </c>
      <c r="M139" s="6">
        <f t="shared" si="30"/>
        <v>-4408850.8039945997</v>
      </c>
      <c r="N139" s="6">
        <f t="shared" ca="1" si="31"/>
        <v>289388.81671712716</v>
      </c>
      <c r="O139" s="6">
        <f t="shared" ca="1" si="32"/>
        <v>542477.32727531961</v>
      </c>
      <c r="P139" s="6">
        <f t="shared" si="33"/>
        <v>16365548.58452565</v>
      </c>
      <c r="Q139" s="6">
        <f t="shared" si="34"/>
        <v>0</v>
      </c>
      <c r="R139" s="6">
        <f t="shared" si="35"/>
        <v>6238096.4250875926</v>
      </c>
      <c r="S139" s="6">
        <f t="shared" ca="1" si="36"/>
        <v>19026660.349611089</v>
      </c>
    </row>
    <row r="140" spans="1:19" x14ac:dyDescent="0.25">
      <c r="A140" s="208">
        <v>45474</v>
      </c>
      <c r="B140">
        <f t="shared" si="28"/>
        <v>7</v>
      </c>
      <c r="C140">
        <f t="shared" si="29"/>
        <v>2024</v>
      </c>
      <c r="D140" s="6"/>
      <c r="E140">
        <f>'Monthly Data'!BA140</f>
        <v>0</v>
      </c>
      <c r="F140">
        <f>'Monthly Data'!AZ140</f>
        <v>0</v>
      </c>
      <c r="G140" s="7">
        <f t="shared" ca="1" si="27"/>
        <v>2.27</v>
      </c>
      <c r="H140" s="7">
        <f t="shared" ca="1" si="27"/>
        <v>79.77000000000001</v>
      </c>
      <c r="I140">
        <f t="shared" si="25"/>
        <v>31</v>
      </c>
      <c r="J140">
        <f t="shared" si="17"/>
        <v>0</v>
      </c>
      <c r="K140" s="61">
        <f>'Connection Count'!K55</f>
        <v>403.30927050212199</v>
      </c>
      <c r="L140">
        <f t="shared" si="37"/>
        <v>0</v>
      </c>
      <c r="M140" s="6">
        <f t="shared" si="30"/>
        <v>-4408850.8039945997</v>
      </c>
      <c r="N140" s="6">
        <f t="shared" ca="1" si="31"/>
        <v>20200.264881546082</v>
      </c>
      <c r="O140" s="6">
        <f t="shared" ca="1" si="32"/>
        <v>1737051.0756564008</v>
      </c>
      <c r="P140" s="6">
        <f t="shared" si="33"/>
        <v>16911066.870676506</v>
      </c>
      <c r="Q140" s="6">
        <f t="shared" si="34"/>
        <v>0</v>
      </c>
      <c r="R140" s="6">
        <f t="shared" si="35"/>
        <v>6227713.6695662132</v>
      </c>
      <c r="S140" s="6">
        <f t="shared" ca="1" si="36"/>
        <v>20487181.076786067</v>
      </c>
    </row>
    <row r="141" spans="1:19" x14ac:dyDescent="0.25">
      <c r="A141" s="208">
        <v>45505</v>
      </c>
      <c r="B141">
        <f t="shared" si="28"/>
        <v>8</v>
      </c>
      <c r="C141">
        <f t="shared" si="29"/>
        <v>2024</v>
      </c>
      <c r="D141" s="6"/>
      <c r="E141">
        <f>'Monthly Data'!BA141</f>
        <v>0</v>
      </c>
      <c r="F141">
        <f>'Monthly Data'!AZ141</f>
        <v>0</v>
      </c>
      <c r="G141" s="7">
        <f t="shared" ca="1" si="27"/>
        <v>5.9399999999999995</v>
      </c>
      <c r="H141" s="7">
        <f t="shared" ca="1" si="27"/>
        <v>61.306000000000004</v>
      </c>
      <c r="I141">
        <f t="shared" si="25"/>
        <v>31</v>
      </c>
      <c r="J141">
        <f t="shared" si="17"/>
        <v>0</v>
      </c>
      <c r="K141" s="61">
        <f>'Connection Count'!K56</f>
        <v>402.63799816681649</v>
      </c>
      <c r="L141">
        <f t="shared" si="37"/>
        <v>0</v>
      </c>
      <c r="M141" s="6">
        <f t="shared" si="30"/>
        <v>-4408850.8039945997</v>
      </c>
      <c r="N141" s="6">
        <f t="shared" ca="1" si="31"/>
        <v>52858.842905895908</v>
      </c>
      <c r="O141" s="6">
        <f t="shared" ca="1" si="32"/>
        <v>1334983.7438158619</v>
      </c>
      <c r="P141" s="6">
        <f t="shared" si="33"/>
        <v>16911066.870676506</v>
      </c>
      <c r="Q141" s="6">
        <f t="shared" si="34"/>
        <v>0</v>
      </c>
      <c r="R141" s="6">
        <f t="shared" si="35"/>
        <v>6217348.1952160224</v>
      </c>
      <c r="S141" s="6">
        <f t="shared" ca="1" si="36"/>
        <v>20107406.848619685</v>
      </c>
    </row>
    <row r="142" spans="1:19" x14ac:dyDescent="0.25">
      <c r="A142" s="208">
        <v>45536</v>
      </c>
      <c r="B142">
        <f t="shared" si="28"/>
        <v>9</v>
      </c>
      <c r="C142">
        <f t="shared" si="29"/>
        <v>2024</v>
      </c>
      <c r="D142" s="6"/>
      <c r="E142">
        <f>'Monthly Data'!BA142</f>
        <v>0</v>
      </c>
      <c r="F142">
        <f>'Monthly Data'!AZ142</f>
        <v>0</v>
      </c>
      <c r="G142" s="7">
        <f t="shared" ref="G142:H145" ca="1" si="38">G130</f>
        <v>65.792000000000002</v>
      </c>
      <c r="H142" s="7">
        <f t="shared" ca="1" si="38"/>
        <v>13.288</v>
      </c>
      <c r="I142">
        <f t="shared" si="25"/>
        <v>30</v>
      </c>
      <c r="J142">
        <f t="shared" si="17"/>
        <v>0</v>
      </c>
      <c r="K142" s="61">
        <f>'Connection Count'!K57</f>
        <v>401.9678431044851</v>
      </c>
      <c r="L142">
        <f t="shared" si="37"/>
        <v>0</v>
      </c>
      <c r="M142" s="6">
        <f t="shared" si="30"/>
        <v>-4408850.8039945997</v>
      </c>
      <c r="N142" s="6">
        <f t="shared" ca="1" si="31"/>
        <v>585469.5273509603</v>
      </c>
      <c r="O142" s="6">
        <f t="shared" ca="1" si="32"/>
        <v>289356.08240343799</v>
      </c>
      <c r="P142" s="6">
        <f t="shared" si="33"/>
        <v>16365548.58452565</v>
      </c>
      <c r="Q142" s="6">
        <f t="shared" si="34"/>
        <v>0</v>
      </c>
      <c r="R142" s="6">
        <f t="shared" si="35"/>
        <v>6206999.9732740521</v>
      </c>
      <c r="S142" s="6">
        <f t="shared" ca="1" si="36"/>
        <v>19038523.363559499</v>
      </c>
    </row>
    <row r="143" spans="1:19" x14ac:dyDescent="0.25">
      <c r="A143" s="208">
        <v>45566</v>
      </c>
      <c r="B143">
        <f t="shared" si="28"/>
        <v>10</v>
      </c>
      <c r="C143">
        <f t="shared" si="29"/>
        <v>2024</v>
      </c>
      <c r="D143" s="6"/>
      <c r="E143">
        <f>'Monthly Data'!BA143</f>
        <v>0</v>
      </c>
      <c r="F143">
        <f>'Monthly Data'!AZ143</f>
        <v>0</v>
      </c>
      <c r="G143" s="7">
        <f t="shared" ca="1" si="38"/>
        <v>253.88899999999998</v>
      </c>
      <c r="H143" s="7">
        <f t="shared" ca="1" si="38"/>
        <v>0.25</v>
      </c>
      <c r="I143">
        <f t="shared" si="25"/>
        <v>31</v>
      </c>
      <c r="J143">
        <f t="shared" si="17"/>
        <v>0</v>
      </c>
      <c r="K143" s="61">
        <f>'Connection Count'!K58</f>
        <v>401.29880345552658</v>
      </c>
      <c r="L143">
        <f t="shared" si="37"/>
        <v>0</v>
      </c>
      <c r="M143" s="6">
        <f t="shared" si="30"/>
        <v>-4408850.8039945997</v>
      </c>
      <c r="N143" s="6">
        <f t="shared" ca="1" si="31"/>
        <v>2259306.1896523582</v>
      </c>
      <c r="O143" s="6">
        <f t="shared" ca="1" si="32"/>
        <v>5443.9359272170004</v>
      </c>
      <c r="P143" s="6">
        <f t="shared" si="33"/>
        <v>16911066.870676506</v>
      </c>
      <c r="Q143" s="6">
        <f t="shared" si="34"/>
        <v>0</v>
      </c>
      <c r="R143" s="6">
        <f t="shared" si="35"/>
        <v>6196668.9750252068</v>
      </c>
      <c r="S143" s="6">
        <f t="shared" ca="1" si="36"/>
        <v>20963635.167286687</v>
      </c>
    </row>
    <row r="144" spans="1:19" x14ac:dyDescent="0.25">
      <c r="A144" s="208">
        <v>45597</v>
      </c>
      <c r="B144">
        <f t="shared" si="28"/>
        <v>11</v>
      </c>
      <c r="C144">
        <f t="shared" si="29"/>
        <v>2024</v>
      </c>
      <c r="D144" s="6"/>
      <c r="E144">
        <f>'Monthly Data'!BA144</f>
        <v>0</v>
      </c>
      <c r="F144">
        <f>'Monthly Data'!AZ144</f>
        <v>0</v>
      </c>
      <c r="G144" s="7">
        <f t="shared" ca="1" si="38"/>
        <v>481.9380000000001</v>
      </c>
      <c r="H144" s="7">
        <f t="shared" ca="1" si="38"/>
        <v>0</v>
      </c>
      <c r="I144">
        <f t="shared" si="25"/>
        <v>30</v>
      </c>
      <c r="J144">
        <f t="shared" si="17"/>
        <v>0</v>
      </c>
      <c r="K144" s="61">
        <f>'Connection Count'!K59</f>
        <v>400.63087736343476</v>
      </c>
      <c r="L144">
        <f t="shared" si="37"/>
        <v>0</v>
      </c>
      <c r="M144" s="6">
        <f t="shared" si="30"/>
        <v>-4408850.8039945997</v>
      </c>
      <c r="N144" s="6">
        <f t="shared" ca="1" si="31"/>
        <v>4288667.513868968</v>
      </c>
      <c r="O144" s="6">
        <f t="shared" ca="1" si="32"/>
        <v>0</v>
      </c>
      <c r="P144" s="6">
        <f t="shared" si="33"/>
        <v>16365548.58452565</v>
      </c>
      <c r="Q144" s="6">
        <f t="shared" si="34"/>
        <v>0</v>
      </c>
      <c r="R144" s="6">
        <f t="shared" si="35"/>
        <v>6186355.1718021827</v>
      </c>
      <c r="S144" s="6">
        <f t="shared" ca="1" si="36"/>
        <v>22431720.466202199</v>
      </c>
    </row>
    <row r="145" spans="1:19" x14ac:dyDescent="0.25">
      <c r="A145" s="208">
        <v>45627</v>
      </c>
      <c r="B145">
        <f t="shared" si="28"/>
        <v>12</v>
      </c>
      <c r="C145">
        <f t="shared" si="29"/>
        <v>2024</v>
      </c>
      <c r="D145" s="6"/>
      <c r="E145">
        <f>'Monthly Data'!BA145</f>
        <v>0</v>
      </c>
      <c r="F145">
        <f>'Monthly Data'!AZ145</f>
        <v>0</v>
      </c>
      <c r="G145" s="7">
        <f t="shared" ca="1" si="38"/>
        <v>721.0150000000001</v>
      </c>
      <c r="H145" s="7">
        <f t="shared" ca="1" si="38"/>
        <v>0</v>
      </c>
      <c r="I145">
        <f t="shared" si="25"/>
        <v>31</v>
      </c>
      <c r="J145">
        <f t="shared" si="17"/>
        <v>0</v>
      </c>
      <c r="K145" s="61">
        <f>'Connection Count'!K60</f>
        <v>399.96406297479348</v>
      </c>
      <c r="L145">
        <f t="shared" si="37"/>
        <v>0</v>
      </c>
      <c r="M145" s="6">
        <f t="shared" si="30"/>
        <v>-4408850.8039945997</v>
      </c>
      <c r="N145" s="6">
        <f t="shared" ca="1" si="31"/>
        <v>6416164.7504704632</v>
      </c>
      <c r="O145" s="6">
        <f t="shared" ca="1" si="32"/>
        <v>0</v>
      </c>
      <c r="P145" s="6">
        <f t="shared" si="33"/>
        <v>16911066.870676506</v>
      </c>
      <c r="Q145" s="6">
        <f t="shared" si="34"/>
        <v>0</v>
      </c>
      <c r="R145" s="6">
        <f t="shared" si="35"/>
        <v>6176058.5349853933</v>
      </c>
      <c r="S145" s="6">
        <f t="shared" ca="1" si="36"/>
        <v>25094439.352137763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27EF0-4512-4DC9-9B4A-725DC8EB795B}">
  <sheetPr codeName="Sheet7"/>
  <dimension ref="A1:DY277"/>
  <sheetViews>
    <sheetView workbookViewId="0">
      <pane xSplit="3" ySplit="1" topLeftCell="DV56" activePane="bottomRight" state="frozen"/>
      <selection activeCell="P80" sqref="P80"/>
      <selection pane="topRight" activeCell="P80" sqref="P80"/>
      <selection pane="bottomLeft" activeCell="P80" sqref="P80"/>
      <selection pane="bottomRight" activeCell="EA47" sqref="EA47"/>
    </sheetView>
  </sheetViews>
  <sheetFormatPr defaultRowHeight="15" x14ac:dyDescent="0.25"/>
  <cols>
    <col min="49" max="49" width="9.5703125" bestFit="1" customWidth="1"/>
    <col min="121" max="121" width="14.42578125" bestFit="1" customWidth="1"/>
    <col min="122" max="122" width="14.28515625" bestFit="1" customWidth="1"/>
    <col min="123" max="124" width="14.42578125" bestFit="1" customWidth="1"/>
    <col min="126" max="126" width="9.5703125" bestFit="1" customWidth="1"/>
    <col min="127" max="127" width="10.5703125" bestFit="1" customWidth="1"/>
    <col min="128" max="128" width="11.5703125" bestFit="1" customWidth="1"/>
  </cols>
  <sheetData>
    <row r="1" spans="1:129" x14ac:dyDescent="0.25">
      <c r="A1" t="s">
        <v>0</v>
      </c>
      <c r="B1" t="s">
        <v>29</v>
      </c>
      <c r="C1" t="s">
        <v>28</v>
      </c>
      <c r="D1" t="s">
        <v>129</v>
      </c>
      <c r="E1" t="s">
        <v>130</v>
      </c>
      <c r="F1" t="s">
        <v>131</v>
      </c>
      <c r="G1" t="s">
        <v>132</v>
      </c>
      <c r="H1" t="s">
        <v>133</v>
      </c>
      <c r="I1" t="s">
        <v>134</v>
      </c>
      <c r="J1" t="s">
        <v>135</v>
      </c>
      <c r="K1" t="s">
        <v>136</v>
      </c>
      <c r="L1" t="s">
        <v>137</v>
      </c>
      <c r="M1" t="s">
        <v>138</v>
      </c>
      <c r="N1" t="s">
        <v>86</v>
      </c>
      <c r="O1" t="s">
        <v>87</v>
      </c>
      <c r="P1" t="s">
        <v>139</v>
      </c>
      <c r="Q1" t="s">
        <v>140</v>
      </c>
      <c r="R1" t="s">
        <v>141</v>
      </c>
      <c r="DQ1" t="str">
        <f>'Monthly Data'!E1</f>
        <v>TB_ReskWh_NoCDM</v>
      </c>
      <c r="DR1" t="str">
        <f>'Monthly Data'!I1</f>
        <v>TB_GSlt50kWh_NoCDM</v>
      </c>
      <c r="DS1" t="str">
        <f>'Monthly Data'!M1</f>
        <v>TB_GSgt50kWh_NoCDM</v>
      </c>
      <c r="DT1" t="str">
        <f>'Monthly Data'!R1</f>
        <v>TB_IntkWh_NoCDM</v>
      </c>
      <c r="DU1" t="str">
        <f>"Avg "&amp;DQ1</f>
        <v>Avg TB_ReskWh_NoCDM</v>
      </c>
      <c r="DV1" t="str">
        <f>"Avg "&amp;DR1</f>
        <v>Avg TB_GSlt50kWh_NoCDM</v>
      </c>
      <c r="DW1" t="str">
        <f>"Avg "&amp;DS1</f>
        <v>Avg TB_GSgt50kWh_NoCDM</v>
      </c>
      <c r="DX1" t="str">
        <f>"Avg "&amp;DT1</f>
        <v>Avg TB_IntkWh_NoCDM</v>
      </c>
    </row>
    <row r="2" spans="1:129" x14ac:dyDescent="0.25">
      <c r="A2" s="208">
        <f>DATE(B2,C2,1)</f>
        <v>40909</v>
      </c>
      <c r="B2">
        <v>2012</v>
      </c>
      <c r="C2">
        <v>1</v>
      </c>
      <c r="D2">
        <v>927.7</v>
      </c>
      <c r="E2">
        <v>0</v>
      </c>
      <c r="F2">
        <v>865.7</v>
      </c>
      <c r="G2">
        <v>0</v>
      </c>
      <c r="H2">
        <v>803.7</v>
      </c>
      <c r="I2">
        <v>0</v>
      </c>
      <c r="J2">
        <v>741.7</v>
      </c>
      <c r="K2">
        <v>0</v>
      </c>
      <c r="L2">
        <v>679.7</v>
      </c>
      <c r="M2">
        <v>0</v>
      </c>
      <c r="N2">
        <v>617.70000000000005</v>
      </c>
      <c r="O2">
        <v>0</v>
      </c>
      <c r="P2">
        <v>555.70000000000005</v>
      </c>
      <c r="Q2">
        <v>0</v>
      </c>
      <c r="R2" s="7">
        <v>-9.9258064516129032</v>
      </c>
      <c r="DQ2" s="6"/>
      <c r="DR2" s="6"/>
      <c r="DS2" s="6"/>
      <c r="DT2" s="6"/>
      <c r="DU2" s="16"/>
      <c r="DV2" s="16"/>
      <c r="DW2" s="16"/>
      <c r="DX2" s="16"/>
      <c r="DY2" s="101"/>
    </row>
    <row r="3" spans="1:129" x14ac:dyDescent="0.25">
      <c r="A3" s="208">
        <f t="shared" ref="A3:A66" si="0">DATE(B3,C3,1)</f>
        <v>40940</v>
      </c>
      <c r="B3">
        <v>2012</v>
      </c>
      <c r="C3">
        <v>2</v>
      </c>
      <c r="D3">
        <v>751.8</v>
      </c>
      <c r="E3">
        <v>0</v>
      </c>
      <c r="F3">
        <v>693.8</v>
      </c>
      <c r="G3">
        <v>0</v>
      </c>
      <c r="H3">
        <v>635.79999999999995</v>
      </c>
      <c r="I3">
        <v>0</v>
      </c>
      <c r="J3">
        <v>577.79999999999995</v>
      </c>
      <c r="K3">
        <v>0</v>
      </c>
      <c r="L3">
        <v>519.79999999999995</v>
      </c>
      <c r="M3">
        <v>0</v>
      </c>
      <c r="N3">
        <v>461.8</v>
      </c>
      <c r="O3">
        <v>0</v>
      </c>
      <c r="P3">
        <v>403.8</v>
      </c>
      <c r="Q3">
        <v>0</v>
      </c>
      <c r="R3" s="7">
        <v>-5.9241379310344833</v>
      </c>
      <c r="DQ3" s="6"/>
      <c r="DR3" s="6"/>
      <c r="DS3" s="6"/>
      <c r="DT3" s="6"/>
      <c r="DU3" s="16"/>
      <c r="DV3" s="16"/>
      <c r="DW3" s="16"/>
      <c r="DX3" s="16"/>
    </row>
    <row r="4" spans="1:129" x14ac:dyDescent="0.25">
      <c r="A4" s="208">
        <f t="shared" si="0"/>
        <v>40969</v>
      </c>
      <c r="B4">
        <v>2012</v>
      </c>
      <c r="C4">
        <v>3</v>
      </c>
      <c r="D4">
        <v>587.4</v>
      </c>
      <c r="E4">
        <v>0</v>
      </c>
      <c r="F4">
        <v>525.4</v>
      </c>
      <c r="G4">
        <v>0</v>
      </c>
      <c r="H4">
        <v>463.4</v>
      </c>
      <c r="I4">
        <v>0</v>
      </c>
      <c r="J4">
        <v>401.4</v>
      </c>
      <c r="K4">
        <v>0</v>
      </c>
      <c r="L4">
        <v>340.3</v>
      </c>
      <c r="M4">
        <v>0.9</v>
      </c>
      <c r="N4">
        <v>280.3</v>
      </c>
      <c r="O4">
        <v>2.9</v>
      </c>
      <c r="P4">
        <v>223.4</v>
      </c>
      <c r="Q4">
        <v>8</v>
      </c>
      <c r="R4" s="7">
        <v>1.0516129032258068</v>
      </c>
      <c r="V4" s="13" t="str">
        <f>D1</f>
        <v>HDD20</v>
      </c>
      <c r="W4" s="1">
        <v>1</v>
      </c>
      <c r="X4" s="1">
        <f>W4+1</f>
        <v>2</v>
      </c>
      <c r="Y4" s="1">
        <f t="shared" ref="Y4:AH4" si="1">X4+1</f>
        <v>3</v>
      </c>
      <c r="Z4" s="1">
        <f t="shared" si="1"/>
        <v>4</v>
      </c>
      <c r="AA4" s="1">
        <f t="shared" si="1"/>
        <v>5</v>
      </c>
      <c r="AB4" s="1">
        <f t="shared" si="1"/>
        <v>6</v>
      </c>
      <c r="AC4" s="1">
        <f t="shared" si="1"/>
        <v>7</v>
      </c>
      <c r="AD4" s="1">
        <f t="shared" si="1"/>
        <v>8</v>
      </c>
      <c r="AE4" s="1">
        <f t="shared" si="1"/>
        <v>9</v>
      </c>
      <c r="AF4" s="1">
        <f t="shared" si="1"/>
        <v>10</v>
      </c>
      <c r="AG4" s="1">
        <f t="shared" si="1"/>
        <v>11</v>
      </c>
      <c r="AH4" s="1">
        <f t="shared" si="1"/>
        <v>12</v>
      </c>
      <c r="AJ4" s="13" t="str">
        <f>F1</f>
        <v>HDD18</v>
      </c>
      <c r="AK4" s="1">
        <v>1</v>
      </c>
      <c r="AL4" s="1">
        <f>AK4+1</f>
        <v>2</v>
      </c>
      <c r="AM4" s="1">
        <f t="shared" ref="AM4:AV4" si="2">AL4+1</f>
        <v>3</v>
      </c>
      <c r="AN4" s="1">
        <f t="shared" si="2"/>
        <v>4</v>
      </c>
      <c r="AO4" s="1">
        <f t="shared" si="2"/>
        <v>5</v>
      </c>
      <c r="AP4" s="1">
        <f t="shared" si="2"/>
        <v>6</v>
      </c>
      <c r="AQ4" s="1">
        <f t="shared" si="2"/>
        <v>7</v>
      </c>
      <c r="AR4" s="1">
        <f t="shared" si="2"/>
        <v>8</v>
      </c>
      <c r="AS4" s="1">
        <f t="shared" si="2"/>
        <v>9</v>
      </c>
      <c r="AT4" s="1">
        <f t="shared" si="2"/>
        <v>10</v>
      </c>
      <c r="AU4" s="1">
        <f t="shared" si="2"/>
        <v>11</v>
      </c>
      <c r="AV4" s="1">
        <f t="shared" si="2"/>
        <v>12</v>
      </c>
      <c r="AX4" s="13" t="str">
        <f>H1</f>
        <v>HDD16</v>
      </c>
      <c r="AY4" s="1">
        <v>1</v>
      </c>
      <c r="AZ4" s="1">
        <f>AY4+1</f>
        <v>2</v>
      </c>
      <c r="BA4" s="1">
        <f t="shared" ref="BA4:BJ4" si="3">AZ4+1</f>
        <v>3</v>
      </c>
      <c r="BB4" s="1">
        <f t="shared" si="3"/>
        <v>4</v>
      </c>
      <c r="BC4" s="1">
        <f t="shared" si="3"/>
        <v>5</v>
      </c>
      <c r="BD4" s="1">
        <f t="shared" si="3"/>
        <v>6</v>
      </c>
      <c r="BE4" s="1">
        <f t="shared" si="3"/>
        <v>7</v>
      </c>
      <c r="BF4" s="1">
        <f t="shared" si="3"/>
        <v>8</v>
      </c>
      <c r="BG4" s="1">
        <f t="shared" si="3"/>
        <v>9</v>
      </c>
      <c r="BH4" s="1">
        <f t="shared" si="3"/>
        <v>10</v>
      </c>
      <c r="BI4" s="1">
        <f t="shared" si="3"/>
        <v>11</v>
      </c>
      <c r="BJ4" s="1">
        <f t="shared" si="3"/>
        <v>12</v>
      </c>
      <c r="BL4" s="13" t="str">
        <f>J1</f>
        <v>HDD14</v>
      </c>
      <c r="BM4" s="1">
        <v>1</v>
      </c>
      <c r="BN4" s="1">
        <f>BM4+1</f>
        <v>2</v>
      </c>
      <c r="BO4" s="1">
        <f t="shared" ref="BO4:BX4" si="4">BN4+1</f>
        <v>3</v>
      </c>
      <c r="BP4" s="1">
        <f t="shared" si="4"/>
        <v>4</v>
      </c>
      <c r="BQ4" s="1">
        <f t="shared" si="4"/>
        <v>5</v>
      </c>
      <c r="BR4" s="1">
        <f t="shared" si="4"/>
        <v>6</v>
      </c>
      <c r="BS4" s="1">
        <f t="shared" si="4"/>
        <v>7</v>
      </c>
      <c r="BT4" s="1">
        <f t="shared" si="4"/>
        <v>8</v>
      </c>
      <c r="BU4" s="1">
        <f t="shared" si="4"/>
        <v>9</v>
      </c>
      <c r="BV4" s="1">
        <f t="shared" si="4"/>
        <v>10</v>
      </c>
      <c r="BW4" s="1">
        <f t="shared" si="4"/>
        <v>11</v>
      </c>
      <c r="BX4" s="1">
        <f t="shared" si="4"/>
        <v>12</v>
      </c>
      <c r="BZ4" s="13" t="str">
        <f>L1</f>
        <v>HDD12</v>
      </c>
      <c r="CA4" s="1">
        <v>1</v>
      </c>
      <c r="CB4" s="1">
        <f>CA4+1</f>
        <v>2</v>
      </c>
      <c r="CC4" s="1">
        <f t="shared" ref="CC4:CL4" si="5">CB4+1</f>
        <v>3</v>
      </c>
      <c r="CD4" s="1">
        <f t="shared" si="5"/>
        <v>4</v>
      </c>
      <c r="CE4" s="1">
        <f t="shared" si="5"/>
        <v>5</v>
      </c>
      <c r="CF4" s="1">
        <f t="shared" si="5"/>
        <v>6</v>
      </c>
      <c r="CG4" s="1">
        <f t="shared" si="5"/>
        <v>7</v>
      </c>
      <c r="CH4" s="1">
        <f t="shared" si="5"/>
        <v>8</v>
      </c>
      <c r="CI4" s="1">
        <f t="shared" si="5"/>
        <v>9</v>
      </c>
      <c r="CJ4" s="1">
        <f t="shared" si="5"/>
        <v>10</v>
      </c>
      <c r="CK4" s="1">
        <f t="shared" si="5"/>
        <v>11</v>
      </c>
      <c r="CL4" s="1">
        <f t="shared" si="5"/>
        <v>12</v>
      </c>
      <c r="CN4" s="13" t="str">
        <f>N1</f>
        <v>HDD10</v>
      </c>
      <c r="CO4" s="1">
        <v>1</v>
      </c>
      <c r="CP4" s="1">
        <f>CO4+1</f>
        <v>2</v>
      </c>
      <c r="CQ4" s="1">
        <f t="shared" ref="CQ4:CZ4" si="6">CP4+1</f>
        <v>3</v>
      </c>
      <c r="CR4" s="1">
        <f t="shared" si="6"/>
        <v>4</v>
      </c>
      <c r="CS4" s="1">
        <f t="shared" si="6"/>
        <v>5</v>
      </c>
      <c r="CT4" s="1">
        <f t="shared" si="6"/>
        <v>6</v>
      </c>
      <c r="CU4" s="1">
        <f t="shared" si="6"/>
        <v>7</v>
      </c>
      <c r="CV4" s="1">
        <f t="shared" si="6"/>
        <v>8</v>
      </c>
      <c r="CW4" s="1">
        <f t="shared" si="6"/>
        <v>9</v>
      </c>
      <c r="CX4" s="1">
        <f t="shared" si="6"/>
        <v>10</v>
      </c>
      <c r="CY4" s="1">
        <f t="shared" si="6"/>
        <v>11</v>
      </c>
      <c r="CZ4" s="1">
        <f t="shared" si="6"/>
        <v>12</v>
      </c>
      <c r="DB4" s="13" t="str">
        <f>P1</f>
        <v>HDD8</v>
      </c>
      <c r="DC4" s="1">
        <v>1</v>
      </c>
      <c r="DD4" s="1">
        <f>DC4+1</f>
        <v>2</v>
      </c>
      <c r="DE4" s="1">
        <f t="shared" ref="DE4:DN4" si="7">DD4+1</f>
        <v>3</v>
      </c>
      <c r="DF4" s="1">
        <f t="shared" si="7"/>
        <v>4</v>
      </c>
      <c r="DG4" s="1">
        <f t="shared" si="7"/>
        <v>5</v>
      </c>
      <c r="DH4" s="1">
        <f t="shared" si="7"/>
        <v>6</v>
      </c>
      <c r="DI4" s="1">
        <f t="shared" si="7"/>
        <v>7</v>
      </c>
      <c r="DJ4" s="1">
        <f t="shared" si="7"/>
        <v>8</v>
      </c>
      <c r="DK4" s="1">
        <f t="shared" si="7"/>
        <v>9</v>
      </c>
      <c r="DL4" s="1">
        <f t="shared" si="7"/>
        <v>10</v>
      </c>
      <c r="DM4" s="1">
        <f t="shared" si="7"/>
        <v>11</v>
      </c>
      <c r="DN4" s="1">
        <f t="shared" si="7"/>
        <v>12</v>
      </c>
      <c r="DQ4" s="6"/>
      <c r="DR4" s="6"/>
      <c r="DS4" s="6"/>
      <c r="DT4" s="6"/>
      <c r="DU4" s="16"/>
      <c r="DV4" s="16"/>
      <c r="DW4" s="16"/>
      <c r="DX4" s="16"/>
    </row>
    <row r="5" spans="1:129" x14ac:dyDescent="0.25">
      <c r="A5" s="208">
        <f t="shared" si="0"/>
        <v>41000</v>
      </c>
      <c r="B5">
        <v>2012</v>
      </c>
      <c r="C5">
        <v>4</v>
      </c>
      <c r="D5">
        <v>508.88</v>
      </c>
      <c r="E5">
        <v>0</v>
      </c>
      <c r="F5">
        <v>448.88</v>
      </c>
      <c r="G5">
        <v>0</v>
      </c>
      <c r="H5">
        <v>388.88</v>
      </c>
      <c r="I5">
        <v>0</v>
      </c>
      <c r="J5">
        <v>328.88</v>
      </c>
      <c r="K5">
        <v>0</v>
      </c>
      <c r="L5">
        <v>268.88</v>
      </c>
      <c r="M5">
        <v>0</v>
      </c>
      <c r="N5">
        <v>208.88</v>
      </c>
      <c r="O5">
        <v>0</v>
      </c>
      <c r="P5">
        <v>151.78</v>
      </c>
      <c r="Q5">
        <v>2.9</v>
      </c>
      <c r="R5" s="7">
        <v>3.0374252737496303</v>
      </c>
      <c r="V5">
        <v>2012</v>
      </c>
      <c r="W5" s="100">
        <f>SUMIFS($D:$D,$B:$B,$V5,$C:$C,W$4)</f>
        <v>927.7</v>
      </c>
      <c r="X5" s="100">
        <f t="shared" ref="X5:AH5" si="8">SUMIFS($D:$D,$B:$B,$V5,$C:$C,X$4)</f>
        <v>751.8</v>
      </c>
      <c r="Y5" s="100">
        <f t="shared" si="8"/>
        <v>587.4</v>
      </c>
      <c r="Z5" s="100">
        <f t="shared" si="8"/>
        <v>508.88</v>
      </c>
      <c r="AA5" s="100">
        <f t="shared" si="8"/>
        <v>289.10000000000002</v>
      </c>
      <c r="AB5" s="100">
        <f t="shared" si="8"/>
        <v>114.3</v>
      </c>
      <c r="AC5" s="100">
        <f t="shared" si="8"/>
        <v>28.91</v>
      </c>
      <c r="AD5" s="100">
        <f t="shared" si="8"/>
        <v>83</v>
      </c>
      <c r="AE5" s="100">
        <f t="shared" si="8"/>
        <v>270.5</v>
      </c>
      <c r="AF5" s="100">
        <f t="shared" si="8"/>
        <v>470.88</v>
      </c>
      <c r="AG5" s="100">
        <f t="shared" si="8"/>
        <v>660.8</v>
      </c>
      <c r="AH5" s="100">
        <f t="shared" si="8"/>
        <v>855.7</v>
      </c>
      <c r="AJ5">
        <v>2012</v>
      </c>
      <c r="AK5" s="100">
        <f t="shared" ref="AK5:AV15" si="9">SUMIFS($F:$F,$B:$B,$V5,$C:$C,AK$4)</f>
        <v>865.7</v>
      </c>
      <c r="AL5" s="100">
        <f t="shared" si="9"/>
        <v>693.8</v>
      </c>
      <c r="AM5" s="100">
        <f t="shared" si="9"/>
        <v>525.4</v>
      </c>
      <c r="AN5" s="100">
        <f t="shared" si="9"/>
        <v>448.88</v>
      </c>
      <c r="AO5" s="100">
        <f t="shared" si="9"/>
        <v>227.1</v>
      </c>
      <c r="AP5" s="100">
        <f t="shared" si="9"/>
        <v>64.900000000000006</v>
      </c>
      <c r="AQ5" s="100">
        <f t="shared" si="9"/>
        <v>6.8</v>
      </c>
      <c r="AR5" s="100">
        <f t="shared" si="9"/>
        <v>38.5</v>
      </c>
      <c r="AS5" s="100">
        <f t="shared" si="9"/>
        <v>213.5</v>
      </c>
      <c r="AT5" s="100">
        <f t="shared" si="9"/>
        <v>408.88</v>
      </c>
      <c r="AU5" s="100">
        <f t="shared" si="9"/>
        <v>600.79999999999995</v>
      </c>
      <c r="AV5" s="100">
        <f t="shared" si="9"/>
        <v>793.7</v>
      </c>
      <c r="AW5" s="250">
        <f>SUM(AK5:AV5)</f>
        <v>4887.96</v>
      </c>
      <c r="AX5">
        <v>2012</v>
      </c>
      <c r="AY5" s="100">
        <f t="shared" ref="AY5:BJ15" si="10">SUMIFS($H:$H,$B:$B,$V5,$C:$C,AY$4)</f>
        <v>803.7</v>
      </c>
      <c r="AZ5" s="100">
        <f t="shared" si="10"/>
        <v>635.79999999999995</v>
      </c>
      <c r="BA5" s="100">
        <f t="shared" si="10"/>
        <v>463.4</v>
      </c>
      <c r="BB5" s="100">
        <f t="shared" si="10"/>
        <v>388.88</v>
      </c>
      <c r="BC5" s="100">
        <f t="shared" si="10"/>
        <v>167.9</v>
      </c>
      <c r="BD5" s="100">
        <f t="shared" si="10"/>
        <v>24.8</v>
      </c>
      <c r="BE5" s="100">
        <f t="shared" si="10"/>
        <v>0</v>
      </c>
      <c r="BF5" s="100">
        <f t="shared" si="10"/>
        <v>9.8000000000000007</v>
      </c>
      <c r="BG5" s="100">
        <f t="shared" si="10"/>
        <v>161</v>
      </c>
      <c r="BH5" s="100">
        <f t="shared" si="10"/>
        <v>346.88</v>
      </c>
      <c r="BI5" s="100">
        <f t="shared" si="10"/>
        <v>540.79999999999995</v>
      </c>
      <c r="BJ5" s="100">
        <f t="shared" si="10"/>
        <v>731.7</v>
      </c>
      <c r="BL5">
        <v>2012</v>
      </c>
      <c r="BM5" s="100">
        <f t="shared" ref="BM5:BX15" si="11">SUMIFS($J:$J,$B:$B,$V5,$C:$C,BM$4)</f>
        <v>741.7</v>
      </c>
      <c r="BN5" s="100">
        <f t="shared" si="11"/>
        <v>577.79999999999995</v>
      </c>
      <c r="BO5" s="100">
        <f t="shared" si="11"/>
        <v>401.4</v>
      </c>
      <c r="BP5" s="100">
        <f t="shared" si="11"/>
        <v>328.88</v>
      </c>
      <c r="BQ5" s="100">
        <f t="shared" si="11"/>
        <v>113.4</v>
      </c>
      <c r="BR5" s="100">
        <f t="shared" si="11"/>
        <v>8.1</v>
      </c>
      <c r="BS5" s="100">
        <f t="shared" si="11"/>
        <v>0</v>
      </c>
      <c r="BT5" s="100">
        <f t="shared" si="11"/>
        <v>0.9</v>
      </c>
      <c r="BU5" s="100">
        <f t="shared" si="11"/>
        <v>113.2</v>
      </c>
      <c r="BV5" s="100">
        <f t="shared" si="11"/>
        <v>284.88</v>
      </c>
      <c r="BW5" s="100">
        <f t="shared" si="11"/>
        <v>480.8</v>
      </c>
      <c r="BX5" s="100">
        <f t="shared" si="11"/>
        <v>669.7</v>
      </c>
      <c r="BZ5">
        <v>2012</v>
      </c>
      <c r="CA5" s="100">
        <f t="shared" ref="CA5:CL15" si="12">SUMIFS($L:$L,$B:$B,$V5,$C:$C,CA$4)</f>
        <v>679.7</v>
      </c>
      <c r="CB5" s="100">
        <f t="shared" si="12"/>
        <v>519.79999999999995</v>
      </c>
      <c r="CC5" s="100">
        <f t="shared" si="12"/>
        <v>340.3</v>
      </c>
      <c r="CD5" s="100">
        <f t="shared" si="12"/>
        <v>268.88</v>
      </c>
      <c r="CE5" s="100">
        <f t="shared" si="12"/>
        <v>64.099999999999994</v>
      </c>
      <c r="CF5" s="100">
        <f t="shared" si="12"/>
        <v>2.5</v>
      </c>
      <c r="CG5" s="100">
        <f t="shared" si="12"/>
        <v>0</v>
      </c>
      <c r="CH5" s="100">
        <f t="shared" si="12"/>
        <v>0</v>
      </c>
      <c r="CI5" s="100">
        <f t="shared" si="12"/>
        <v>72.599999999999994</v>
      </c>
      <c r="CJ5" s="100">
        <f t="shared" si="12"/>
        <v>222.88</v>
      </c>
      <c r="CK5" s="100">
        <f t="shared" si="12"/>
        <v>420.8</v>
      </c>
      <c r="CL5" s="100">
        <f t="shared" si="12"/>
        <v>607.70000000000005</v>
      </c>
      <c r="CN5">
        <v>2012</v>
      </c>
      <c r="CO5" s="100">
        <f t="shared" ref="CO5:CZ15" si="13">SUMIFS($N:$N,$B:$B,$V5,$C:$C,CO$4)</f>
        <v>617.70000000000005</v>
      </c>
      <c r="CP5" s="100">
        <f t="shared" si="13"/>
        <v>461.8</v>
      </c>
      <c r="CQ5" s="100">
        <f t="shared" si="13"/>
        <v>280.3</v>
      </c>
      <c r="CR5" s="100">
        <f t="shared" si="13"/>
        <v>208.88</v>
      </c>
      <c r="CS5" s="100">
        <f t="shared" si="13"/>
        <v>27.6</v>
      </c>
      <c r="CT5" s="100">
        <f t="shared" si="13"/>
        <v>0</v>
      </c>
      <c r="CU5" s="100">
        <f t="shared" si="13"/>
        <v>0</v>
      </c>
      <c r="CV5" s="100">
        <f t="shared" si="13"/>
        <v>0</v>
      </c>
      <c r="CW5" s="100">
        <f t="shared" si="13"/>
        <v>40.6</v>
      </c>
      <c r="CX5" s="100">
        <f t="shared" si="13"/>
        <v>163.47999999999999</v>
      </c>
      <c r="CY5" s="100">
        <f t="shared" si="13"/>
        <v>360.8</v>
      </c>
      <c r="CZ5" s="100">
        <f t="shared" si="13"/>
        <v>545.70000000000005</v>
      </c>
      <c r="DB5">
        <v>2012</v>
      </c>
      <c r="DC5" s="100">
        <f t="shared" ref="DC5:DN15" si="14">SUMIFS($P:$P,$B:$B,$V5,$C:$C,DC$4)</f>
        <v>555.70000000000005</v>
      </c>
      <c r="DD5" s="100">
        <f t="shared" si="14"/>
        <v>403.8</v>
      </c>
      <c r="DE5" s="100">
        <f t="shared" si="14"/>
        <v>223.4</v>
      </c>
      <c r="DF5" s="100">
        <f t="shared" si="14"/>
        <v>151.78</v>
      </c>
      <c r="DG5" s="100">
        <f t="shared" si="14"/>
        <v>8.6999999999999993</v>
      </c>
      <c r="DH5" s="100">
        <f t="shared" si="14"/>
        <v>0</v>
      </c>
      <c r="DI5" s="100">
        <f t="shared" si="14"/>
        <v>0</v>
      </c>
      <c r="DJ5" s="100">
        <f t="shared" si="14"/>
        <v>0</v>
      </c>
      <c r="DK5" s="100">
        <f t="shared" si="14"/>
        <v>14.6</v>
      </c>
      <c r="DL5" s="100">
        <f t="shared" si="14"/>
        <v>112.88</v>
      </c>
      <c r="DM5" s="100">
        <f t="shared" si="14"/>
        <v>300.8</v>
      </c>
      <c r="DN5" s="100">
        <f t="shared" si="14"/>
        <v>483.7</v>
      </c>
      <c r="DQ5" s="6"/>
      <c r="DR5" s="6"/>
      <c r="DS5" s="6"/>
      <c r="DT5" s="6"/>
      <c r="DU5" s="16"/>
      <c r="DV5" s="16"/>
      <c r="DW5" s="16"/>
      <c r="DX5" s="16"/>
    </row>
    <row r="6" spans="1:129" x14ac:dyDescent="0.25">
      <c r="A6" s="208">
        <f t="shared" si="0"/>
        <v>41030</v>
      </c>
      <c r="B6">
        <v>2012</v>
      </c>
      <c r="C6">
        <v>5</v>
      </c>
      <c r="D6">
        <v>289.10000000000002</v>
      </c>
      <c r="E6">
        <v>0</v>
      </c>
      <c r="F6">
        <v>227.1</v>
      </c>
      <c r="G6">
        <v>0</v>
      </c>
      <c r="H6">
        <v>167.9</v>
      </c>
      <c r="I6">
        <v>2.8</v>
      </c>
      <c r="J6">
        <v>113.4</v>
      </c>
      <c r="K6">
        <v>10.3</v>
      </c>
      <c r="L6">
        <v>64.099999999999994</v>
      </c>
      <c r="M6">
        <v>23</v>
      </c>
      <c r="N6">
        <v>27.6</v>
      </c>
      <c r="O6">
        <v>48.5</v>
      </c>
      <c r="P6">
        <v>8.6999999999999993</v>
      </c>
      <c r="Q6">
        <v>91.6</v>
      </c>
      <c r="R6" s="7">
        <v>10.674193548387096</v>
      </c>
      <c r="V6">
        <f>V5+1</f>
        <v>2013</v>
      </c>
      <c r="W6" s="100">
        <f t="shared" ref="W6:AH15" si="15">SUMIFS($D:$D,$B:$B,$V6,$C:$C,W$4)</f>
        <v>990.4</v>
      </c>
      <c r="X6" s="100">
        <f t="shared" si="15"/>
        <v>922.6</v>
      </c>
      <c r="Y6" s="100">
        <f t="shared" si="15"/>
        <v>829.3</v>
      </c>
      <c r="Z6" s="100">
        <f t="shared" si="15"/>
        <v>601.78</v>
      </c>
      <c r="AA6" s="100">
        <f t="shared" si="15"/>
        <v>387.3</v>
      </c>
      <c r="AB6" s="100">
        <f t="shared" si="15"/>
        <v>185.7</v>
      </c>
      <c r="AC6" s="100">
        <f t="shared" si="15"/>
        <v>105.9</v>
      </c>
      <c r="AD6" s="100">
        <f t="shared" si="15"/>
        <v>84.4</v>
      </c>
      <c r="AE6" s="100">
        <f t="shared" si="15"/>
        <v>238.8</v>
      </c>
      <c r="AF6" s="100">
        <f t="shared" si="15"/>
        <v>442.81</v>
      </c>
      <c r="AG6" s="100">
        <f t="shared" si="15"/>
        <v>680.6</v>
      </c>
      <c r="AH6" s="100">
        <f t="shared" si="15"/>
        <v>1174.9000000000001</v>
      </c>
      <c r="AJ6">
        <f>AJ5+1</f>
        <v>2013</v>
      </c>
      <c r="AK6" s="100">
        <f t="shared" si="9"/>
        <v>928.4</v>
      </c>
      <c r="AL6" s="100">
        <f t="shared" si="9"/>
        <v>866.6</v>
      </c>
      <c r="AM6" s="100">
        <f t="shared" si="9"/>
        <v>767.3</v>
      </c>
      <c r="AN6" s="100">
        <f t="shared" si="9"/>
        <v>541.78</v>
      </c>
      <c r="AO6" s="100">
        <f t="shared" si="9"/>
        <v>325.3</v>
      </c>
      <c r="AP6" s="100">
        <f t="shared" si="9"/>
        <v>130.9</v>
      </c>
      <c r="AQ6" s="100">
        <f t="shared" si="9"/>
        <v>60.7</v>
      </c>
      <c r="AR6" s="100">
        <f t="shared" si="9"/>
        <v>45.8</v>
      </c>
      <c r="AS6" s="100">
        <f t="shared" si="9"/>
        <v>178.8</v>
      </c>
      <c r="AT6" s="100">
        <f t="shared" si="9"/>
        <v>380.81</v>
      </c>
      <c r="AU6" s="100">
        <f t="shared" si="9"/>
        <v>620.6</v>
      </c>
      <c r="AV6" s="100">
        <f t="shared" si="9"/>
        <v>1112.9000000000001</v>
      </c>
      <c r="AW6" s="250">
        <f>SUM(AK6:AV6)</f>
        <v>5959.8900000000012</v>
      </c>
      <c r="AX6">
        <f>AX5+1</f>
        <v>2013</v>
      </c>
      <c r="AY6" s="100">
        <f t="shared" si="10"/>
        <v>866.4</v>
      </c>
      <c r="AZ6" s="100">
        <f t="shared" si="10"/>
        <v>810.6</v>
      </c>
      <c r="BA6" s="100">
        <f t="shared" si="10"/>
        <v>705.3</v>
      </c>
      <c r="BB6" s="100">
        <f t="shared" si="10"/>
        <v>481.78</v>
      </c>
      <c r="BC6" s="100">
        <f t="shared" si="10"/>
        <v>264.10000000000002</v>
      </c>
      <c r="BD6" s="100">
        <f t="shared" si="10"/>
        <v>86.3</v>
      </c>
      <c r="BE6" s="100">
        <f t="shared" si="10"/>
        <v>29</v>
      </c>
      <c r="BF6" s="100">
        <f t="shared" si="10"/>
        <v>16.8</v>
      </c>
      <c r="BG6" s="100">
        <f t="shared" si="10"/>
        <v>120.3</v>
      </c>
      <c r="BH6" s="100">
        <f t="shared" si="10"/>
        <v>320.41000000000003</v>
      </c>
      <c r="BI6" s="100">
        <f t="shared" si="10"/>
        <v>560.6</v>
      </c>
      <c r="BJ6" s="100">
        <f t="shared" si="10"/>
        <v>1050.9000000000001</v>
      </c>
      <c r="BL6">
        <f>BL5+1</f>
        <v>2013</v>
      </c>
      <c r="BM6" s="100">
        <f t="shared" si="11"/>
        <v>804.4</v>
      </c>
      <c r="BN6" s="100">
        <f t="shared" si="11"/>
        <v>754.6</v>
      </c>
      <c r="BO6" s="100">
        <f t="shared" si="11"/>
        <v>643.29999999999995</v>
      </c>
      <c r="BP6" s="100">
        <f t="shared" si="11"/>
        <v>421.78</v>
      </c>
      <c r="BQ6" s="100">
        <f t="shared" si="11"/>
        <v>206.1</v>
      </c>
      <c r="BR6" s="100">
        <f t="shared" si="11"/>
        <v>48.2</v>
      </c>
      <c r="BS6" s="100">
        <f t="shared" si="11"/>
        <v>8.5</v>
      </c>
      <c r="BT6" s="100">
        <f t="shared" si="11"/>
        <v>2.1</v>
      </c>
      <c r="BU6" s="100">
        <f t="shared" si="11"/>
        <v>75.2</v>
      </c>
      <c r="BV6" s="100">
        <f t="shared" si="11"/>
        <v>263.93</v>
      </c>
      <c r="BW6" s="100">
        <f t="shared" si="11"/>
        <v>500.6</v>
      </c>
      <c r="BX6" s="100">
        <f t="shared" si="11"/>
        <v>988.9</v>
      </c>
      <c r="BZ6">
        <f>BZ5+1</f>
        <v>2013</v>
      </c>
      <c r="CA6" s="100">
        <f t="shared" si="12"/>
        <v>742.4</v>
      </c>
      <c r="CB6" s="100">
        <f t="shared" si="12"/>
        <v>698.6</v>
      </c>
      <c r="CC6" s="100">
        <f t="shared" si="12"/>
        <v>581.29999999999995</v>
      </c>
      <c r="CD6" s="100">
        <f t="shared" si="12"/>
        <v>362.78</v>
      </c>
      <c r="CE6" s="100">
        <f t="shared" si="12"/>
        <v>150.1</v>
      </c>
      <c r="CF6" s="100">
        <f t="shared" si="12"/>
        <v>21.8</v>
      </c>
      <c r="CG6" s="100">
        <f t="shared" si="12"/>
        <v>0.8</v>
      </c>
      <c r="CH6" s="100">
        <f t="shared" si="12"/>
        <v>0</v>
      </c>
      <c r="CI6" s="100">
        <f t="shared" si="12"/>
        <v>39</v>
      </c>
      <c r="CJ6" s="100">
        <f t="shared" si="12"/>
        <v>210.93</v>
      </c>
      <c r="CK6" s="100">
        <f t="shared" si="12"/>
        <v>440.6</v>
      </c>
      <c r="CL6" s="100">
        <f t="shared" si="12"/>
        <v>926.9</v>
      </c>
      <c r="CN6">
        <f>CN5+1</f>
        <v>2013</v>
      </c>
      <c r="CO6" s="100">
        <f t="shared" si="13"/>
        <v>680.4</v>
      </c>
      <c r="CP6" s="100">
        <f t="shared" si="13"/>
        <v>642.6</v>
      </c>
      <c r="CQ6" s="100">
        <f t="shared" si="13"/>
        <v>519.29999999999995</v>
      </c>
      <c r="CR6" s="100">
        <f t="shared" si="13"/>
        <v>304.77999999999997</v>
      </c>
      <c r="CS6" s="100">
        <f t="shared" si="13"/>
        <v>99.2</v>
      </c>
      <c r="CT6" s="100">
        <f t="shared" si="13"/>
        <v>6.2</v>
      </c>
      <c r="CU6" s="100">
        <f t="shared" si="13"/>
        <v>0</v>
      </c>
      <c r="CV6" s="100">
        <f t="shared" si="13"/>
        <v>0</v>
      </c>
      <c r="CW6" s="100">
        <f t="shared" si="13"/>
        <v>19.600000000000001</v>
      </c>
      <c r="CX6" s="100">
        <f t="shared" si="13"/>
        <v>162.44999999999999</v>
      </c>
      <c r="CY6" s="100">
        <f t="shared" si="13"/>
        <v>380.6</v>
      </c>
      <c r="CZ6" s="100">
        <f t="shared" si="13"/>
        <v>864.9</v>
      </c>
      <c r="DB6">
        <f>DB5+1</f>
        <v>2013</v>
      </c>
      <c r="DC6" s="100">
        <f t="shared" si="14"/>
        <v>618.4</v>
      </c>
      <c r="DD6" s="100">
        <f t="shared" si="14"/>
        <v>586.6</v>
      </c>
      <c r="DE6" s="100">
        <f t="shared" si="14"/>
        <v>457.3</v>
      </c>
      <c r="DF6" s="100">
        <f t="shared" si="14"/>
        <v>248.08</v>
      </c>
      <c r="DG6" s="100">
        <f t="shared" si="14"/>
        <v>56</v>
      </c>
      <c r="DH6" s="100">
        <f t="shared" si="14"/>
        <v>0.3</v>
      </c>
      <c r="DI6" s="100">
        <f t="shared" si="14"/>
        <v>0</v>
      </c>
      <c r="DJ6" s="100">
        <f t="shared" si="14"/>
        <v>0</v>
      </c>
      <c r="DK6" s="100">
        <f t="shared" si="14"/>
        <v>6.7</v>
      </c>
      <c r="DL6" s="100">
        <f t="shared" si="14"/>
        <v>116.15</v>
      </c>
      <c r="DM6" s="100">
        <f t="shared" si="14"/>
        <v>320.60000000000002</v>
      </c>
      <c r="DN6" s="100">
        <f t="shared" si="14"/>
        <v>802.9</v>
      </c>
      <c r="DQ6" s="6"/>
      <c r="DR6" s="6"/>
      <c r="DS6" s="6"/>
      <c r="DT6" s="6"/>
      <c r="DU6" s="16"/>
      <c r="DV6" s="16"/>
      <c r="DW6" s="16"/>
      <c r="DX6" s="16"/>
    </row>
    <row r="7" spans="1:129" x14ac:dyDescent="0.25">
      <c r="A7" s="208">
        <f t="shared" si="0"/>
        <v>41061</v>
      </c>
      <c r="B7">
        <v>2012</v>
      </c>
      <c r="C7">
        <v>6</v>
      </c>
      <c r="D7">
        <v>114.3</v>
      </c>
      <c r="E7">
        <v>7.8</v>
      </c>
      <c r="F7">
        <v>64.900000000000006</v>
      </c>
      <c r="G7">
        <v>18.399999999999999</v>
      </c>
      <c r="H7">
        <v>24.8</v>
      </c>
      <c r="I7">
        <v>38.299999999999997</v>
      </c>
      <c r="J7">
        <v>8.1</v>
      </c>
      <c r="K7">
        <v>81.599999999999994</v>
      </c>
      <c r="L7">
        <v>2.5</v>
      </c>
      <c r="M7">
        <v>136</v>
      </c>
      <c r="N7">
        <v>0</v>
      </c>
      <c r="O7">
        <v>193.5</v>
      </c>
      <c r="P7">
        <v>0</v>
      </c>
      <c r="Q7">
        <v>253.5</v>
      </c>
      <c r="R7" s="7">
        <v>16.450000000000003</v>
      </c>
      <c r="V7">
        <f t="shared" ref="V7:V15" si="16">V6+1</f>
        <v>2014</v>
      </c>
      <c r="W7" s="100">
        <f t="shared" si="15"/>
        <v>1181.5999999999999</v>
      </c>
      <c r="X7" s="100">
        <f t="shared" si="15"/>
        <v>1034.4000000000001</v>
      </c>
      <c r="Y7" s="100">
        <f t="shared" si="15"/>
        <v>945.5</v>
      </c>
      <c r="Z7" s="100">
        <f t="shared" si="15"/>
        <v>582.9</v>
      </c>
      <c r="AA7" s="100">
        <f t="shared" si="15"/>
        <v>327.8</v>
      </c>
      <c r="AB7" s="100">
        <f t="shared" si="15"/>
        <v>189.8</v>
      </c>
      <c r="AC7" s="100">
        <f t="shared" si="15"/>
        <v>103.8</v>
      </c>
      <c r="AD7" s="100">
        <f t="shared" si="15"/>
        <v>119.4</v>
      </c>
      <c r="AE7" s="100">
        <f t="shared" si="15"/>
        <v>256.5</v>
      </c>
      <c r="AF7" s="100">
        <f t="shared" si="15"/>
        <v>444.6</v>
      </c>
      <c r="AG7" s="100">
        <f t="shared" si="15"/>
        <v>793.11</v>
      </c>
      <c r="AH7" s="100">
        <f t="shared" si="15"/>
        <v>858.98</v>
      </c>
      <c r="AJ7">
        <f t="shared" ref="AJ7:AJ15" si="17">AJ6+1</f>
        <v>2014</v>
      </c>
      <c r="AK7" s="100">
        <f t="shared" si="9"/>
        <v>1119.5999999999999</v>
      </c>
      <c r="AL7" s="100">
        <f t="shared" si="9"/>
        <v>978.4</v>
      </c>
      <c r="AM7" s="100">
        <f t="shared" si="9"/>
        <v>883.5</v>
      </c>
      <c r="AN7" s="100">
        <f t="shared" si="9"/>
        <v>522.9</v>
      </c>
      <c r="AO7" s="100">
        <f t="shared" si="9"/>
        <v>266.89999999999998</v>
      </c>
      <c r="AP7" s="100">
        <f t="shared" si="9"/>
        <v>135.19999999999999</v>
      </c>
      <c r="AQ7" s="100">
        <f t="shared" si="9"/>
        <v>47.2</v>
      </c>
      <c r="AR7" s="100">
        <f t="shared" si="9"/>
        <v>65.2</v>
      </c>
      <c r="AS7" s="100">
        <f t="shared" si="9"/>
        <v>196.5</v>
      </c>
      <c r="AT7" s="100">
        <f t="shared" si="9"/>
        <v>382.6</v>
      </c>
      <c r="AU7" s="100">
        <f t="shared" si="9"/>
        <v>733.11</v>
      </c>
      <c r="AV7" s="100">
        <f t="shared" si="9"/>
        <v>796.98</v>
      </c>
      <c r="AW7" s="250">
        <f t="shared" ref="AW7:AW17" si="18">SUM(AK7:AV7)</f>
        <v>6128.09</v>
      </c>
      <c r="AX7">
        <f t="shared" ref="AX7:AX15" si="19">AX6+1</f>
        <v>2014</v>
      </c>
      <c r="AY7" s="100">
        <f t="shared" si="10"/>
        <v>1057.5999999999999</v>
      </c>
      <c r="AZ7" s="100">
        <f t="shared" si="10"/>
        <v>922.4</v>
      </c>
      <c r="BA7" s="100">
        <f t="shared" si="10"/>
        <v>821.5</v>
      </c>
      <c r="BB7" s="100">
        <f t="shared" si="10"/>
        <v>462.9</v>
      </c>
      <c r="BC7" s="100">
        <f t="shared" si="10"/>
        <v>209</v>
      </c>
      <c r="BD7" s="100">
        <f t="shared" si="10"/>
        <v>85.8</v>
      </c>
      <c r="BE7" s="100">
        <f t="shared" si="10"/>
        <v>11.2</v>
      </c>
      <c r="BF7" s="100">
        <f t="shared" si="10"/>
        <v>29.9</v>
      </c>
      <c r="BG7" s="100">
        <f t="shared" si="10"/>
        <v>138.4</v>
      </c>
      <c r="BH7" s="100">
        <f t="shared" si="10"/>
        <v>320.60000000000002</v>
      </c>
      <c r="BI7" s="100">
        <f t="shared" si="10"/>
        <v>673.11</v>
      </c>
      <c r="BJ7" s="100">
        <f t="shared" si="10"/>
        <v>734.98</v>
      </c>
      <c r="BL7">
        <f t="shared" ref="BL7:BL15" si="20">BL6+1</f>
        <v>2014</v>
      </c>
      <c r="BM7" s="100">
        <f t="shared" si="11"/>
        <v>995.6</v>
      </c>
      <c r="BN7" s="100">
        <f t="shared" si="11"/>
        <v>866.4</v>
      </c>
      <c r="BO7" s="100">
        <f t="shared" si="11"/>
        <v>759.5</v>
      </c>
      <c r="BP7" s="100">
        <f t="shared" si="11"/>
        <v>402.9</v>
      </c>
      <c r="BQ7" s="100">
        <f t="shared" si="11"/>
        <v>153</v>
      </c>
      <c r="BR7" s="100">
        <f t="shared" si="11"/>
        <v>40.9</v>
      </c>
      <c r="BS7" s="100">
        <f t="shared" si="11"/>
        <v>1.7</v>
      </c>
      <c r="BT7" s="100">
        <f t="shared" si="11"/>
        <v>8.6999999999999993</v>
      </c>
      <c r="BU7" s="100">
        <f t="shared" si="11"/>
        <v>92.1</v>
      </c>
      <c r="BV7" s="100">
        <f t="shared" si="11"/>
        <v>258.60000000000002</v>
      </c>
      <c r="BW7" s="100">
        <f t="shared" si="11"/>
        <v>613.11</v>
      </c>
      <c r="BX7" s="100">
        <f t="shared" si="11"/>
        <v>672.98</v>
      </c>
      <c r="BZ7">
        <f t="shared" ref="BZ7:BZ15" si="21">BZ6+1</f>
        <v>2014</v>
      </c>
      <c r="CA7" s="100">
        <f t="shared" si="12"/>
        <v>933.6</v>
      </c>
      <c r="CB7" s="100">
        <f t="shared" si="12"/>
        <v>810.4</v>
      </c>
      <c r="CC7" s="100">
        <f t="shared" si="12"/>
        <v>697.5</v>
      </c>
      <c r="CD7" s="100">
        <f t="shared" si="12"/>
        <v>342.9</v>
      </c>
      <c r="CE7" s="100">
        <f t="shared" si="12"/>
        <v>102.5</v>
      </c>
      <c r="CF7" s="100">
        <f t="shared" si="12"/>
        <v>9.3000000000000007</v>
      </c>
      <c r="CG7" s="100">
        <f t="shared" si="12"/>
        <v>0</v>
      </c>
      <c r="CH7" s="100">
        <f t="shared" si="12"/>
        <v>0.8</v>
      </c>
      <c r="CI7" s="100">
        <f t="shared" si="12"/>
        <v>59.9</v>
      </c>
      <c r="CJ7" s="100">
        <f t="shared" si="12"/>
        <v>196.6</v>
      </c>
      <c r="CK7" s="100">
        <f t="shared" si="12"/>
        <v>553.11</v>
      </c>
      <c r="CL7" s="100">
        <f t="shared" si="12"/>
        <v>610.98</v>
      </c>
      <c r="CN7">
        <f t="shared" ref="CN7:CN15" si="22">CN6+1</f>
        <v>2014</v>
      </c>
      <c r="CO7" s="100">
        <f t="shared" si="13"/>
        <v>871.6</v>
      </c>
      <c r="CP7" s="100">
        <f t="shared" si="13"/>
        <v>754.4</v>
      </c>
      <c r="CQ7" s="100">
        <f t="shared" si="13"/>
        <v>635.5</v>
      </c>
      <c r="CR7" s="100">
        <f t="shared" si="13"/>
        <v>282.89999999999998</v>
      </c>
      <c r="CS7" s="100">
        <f t="shared" si="13"/>
        <v>61.4</v>
      </c>
      <c r="CT7" s="100">
        <f t="shared" si="13"/>
        <v>0.4</v>
      </c>
      <c r="CU7" s="100">
        <f t="shared" si="13"/>
        <v>0</v>
      </c>
      <c r="CV7" s="100">
        <f t="shared" si="13"/>
        <v>0</v>
      </c>
      <c r="CW7" s="100">
        <f t="shared" si="13"/>
        <v>35.700000000000003</v>
      </c>
      <c r="CX7" s="100">
        <f t="shared" si="13"/>
        <v>139.19999999999999</v>
      </c>
      <c r="CY7" s="100">
        <f t="shared" si="13"/>
        <v>493.11</v>
      </c>
      <c r="CZ7" s="100">
        <f t="shared" si="13"/>
        <v>548.98</v>
      </c>
      <c r="DB7">
        <f t="shared" ref="DB7:DB15" si="23">DB6+1</f>
        <v>2014</v>
      </c>
      <c r="DC7" s="100">
        <f t="shared" si="14"/>
        <v>809.6</v>
      </c>
      <c r="DD7" s="100">
        <f t="shared" si="14"/>
        <v>698.4</v>
      </c>
      <c r="DE7" s="100">
        <f t="shared" si="14"/>
        <v>573.5</v>
      </c>
      <c r="DF7" s="100">
        <f t="shared" si="14"/>
        <v>222.9</v>
      </c>
      <c r="DG7" s="100">
        <f t="shared" si="14"/>
        <v>28</v>
      </c>
      <c r="DH7" s="100">
        <f t="shared" si="14"/>
        <v>0</v>
      </c>
      <c r="DI7" s="100">
        <f t="shared" si="14"/>
        <v>0</v>
      </c>
      <c r="DJ7" s="100">
        <f t="shared" si="14"/>
        <v>0</v>
      </c>
      <c r="DK7" s="100">
        <f t="shared" si="14"/>
        <v>16.5</v>
      </c>
      <c r="DL7" s="100">
        <f t="shared" si="14"/>
        <v>87.2</v>
      </c>
      <c r="DM7" s="100">
        <f t="shared" si="14"/>
        <v>433.11</v>
      </c>
      <c r="DN7" s="100">
        <f t="shared" si="14"/>
        <v>486.98</v>
      </c>
      <c r="DQ7" s="6"/>
      <c r="DR7" s="6"/>
      <c r="DS7" s="6"/>
      <c r="DT7" s="6"/>
      <c r="DU7" s="16"/>
      <c r="DV7" s="16"/>
      <c r="DW7" s="16"/>
      <c r="DX7" s="16"/>
    </row>
    <row r="8" spans="1:129" x14ac:dyDescent="0.25">
      <c r="A8" s="208">
        <f t="shared" si="0"/>
        <v>41091</v>
      </c>
      <c r="B8">
        <v>2012</v>
      </c>
      <c r="C8">
        <v>7</v>
      </c>
      <c r="D8">
        <v>28.91</v>
      </c>
      <c r="E8">
        <v>26.8</v>
      </c>
      <c r="F8">
        <v>6.8</v>
      </c>
      <c r="G8">
        <v>66.69</v>
      </c>
      <c r="H8">
        <v>0</v>
      </c>
      <c r="I8">
        <v>121.89</v>
      </c>
      <c r="J8">
        <v>0</v>
      </c>
      <c r="K8">
        <v>183.89</v>
      </c>
      <c r="L8">
        <v>0</v>
      </c>
      <c r="M8">
        <v>245.89</v>
      </c>
      <c r="N8">
        <v>0</v>
      </c>
      <c r="O8">
        <v>307.89</v>
      </c>
      <c r="P8">
        <v>0</v>
      </c>
      <c r="Q8">
        <v>369.89</v>
      </c>
      <c r="R8" s="7">
        <v>19.932042202279895</v>
      </c>
      <c r="V8">
        <f t="shared" si="16"/>
        <v>2015</v>
      </c>
      <c r="W8" s="100">
        <f t="shared" si="15"/>
        <v>1063.48</v>
      </c>
      <c r="X8" s="100">
        <f t="shared" si="15"/>
        <v>1109.3</v>
      </c>
      <c r="Y8" s="100">
        <f t="shared" si="15"/>
        <v>772.4</v>
      </c>
      <c r="Z8" s="100">
        <f t="shared" si="15"/>
        <v>515.54999999999995</v>
      </c>
      <c r="AA8" s="100">
        <f t="shared" si="15"/>
        <v>338</v>
      </c>
      <c r="AB8" s="100">
        <f t="shared" si="15"/>
        <v>178.6</v>
      </c>
      <c r="AC8" s="100">
        <f t="shared" si="15"/>
        <v>69.099999999999994</v>
      </c>
      <c r="AD8" s="100">
        <f t="shared" si="15"/>
        <v>90.8</v>
      </c>
      <c r="AE8" s="100">
        <f t="shared" si="15"/>
        <v>155.6</v>
      </c>
      <c r="AF8" s="100">
        <f t="shared" si="15"/>
        <v>442.13</v>
      </c>
      <c r="AG8" s="100">
        <f t="shared" si="15"/>
        <v>550.78</v>
      </c>
      <c r="AH8" s="100">
        <f t="shared" si="15"/>
        <v>723.99</v>
      </c>
      <c r="AJ8">
        <f t="shared" si="17"/>
        <v>2015</v>
      </c>
      <c r="AK8" s="100">
        <f t="shared" si="9"/>
        <v>1001.48</v>
      </c>
      <c r="AL8" s="100">
        <f t="shared" si="9"/>
        <v>1053.3</v>
      </c>
      <c r="AM8" s="100">
        <f t="shared" si="9"/>
        <v>710.4</v>
      </c>
      <c r="AN8" s="100">
        <f t="shared" si="9"/>
        <v>455.55</v>
      </c>
      <c r="AO8" s="100">
        <f t="shared" si="9"/>
        <v>276</v>
      </c>
      <c r="AP8" s="100">
        <f t="shared" si="9"/>
        <v>118.6</v>
      </c>
      <c r="AQ8" s="100">
        <f t="shared" si="9"/>
        <v>31.7</v>
      </c>
      <c r="AR8" s="100">
        <f t="shared" si="9"/>
        <v>50.7</v>
      </c>
      <c r="AS8" s="100">
        <f t="shared" si="9"/>
        <v>106.2</v>
      </c>
      <c r="AT8" s="100">
        <f t="shared" si="9"/>
        <v>380.13</v>
      </c>
      <c r="AU8" s="100">
        <f t="shared" si="9"/>
        <v>490.78</v>
      </c>
      <c r="AV8" s="100">
        <f t="shared" si="9"/>
        <v>661.99</v>
      </c>
      <c r="AW8" s="250">
        <f t="shared" si="18"/>
        <v>5336.829999999999</v>
      </c>
      <c r="AX8">
        <f t="shared" si="19"/>
        <v>2015</v>
      </c>
      <c r="AY8" s="100">
        <f t="shared" si="10"/>
        <v>939.48</v>
      </c>
      <c r="AZ8" s="100">
        <f t="shared" si="10"/>
        <v>997.3</v>
      </c>
      <c r="BA8" s="100">
        <f t="shared" si="10"/>
        <v>648.4</v>
      </c>
      <c r="BB8" s="100">
        <f t="shared" si="10"/>
        <v>395.55</v>
      </c>
      <c r="BC8" s="100">
        <f t="shared" si="10"/>
        <v>216.7</v>
      </c>
      <c r="BD8" s="100">
        <f t="shared" si="10"/>
        <v>70.3</v>
      </c>
      <c r="BE8" s="100">
        <f t="shared" si="10"/>
        <v>9.8000000000000007</v>
      </c>
      <c r="BF8" s="100">
        <f t="shared" si="10"/>
        <v>22.5</v>
      </c>
      <c r="BG8" s="100">
        <f t="shared" si="10"/>
        <v>64.400000000000006</v>
      </c>
      <c r="BH8" s="100">
        <f t="shared" si="10"/>
        <v>318.13</v>
      </c>
      <c r="BI8" s="100">
        <f t="shared" si="10"/>
        <v>430.78</v>
      </c>
      <c r="BJ8" s="100">
        <f t="shared" si="10"/>
        <v>599.99</v>
      </c>
      <c r="BL8">
        <f t="shared" si="20"/>
        <v>2015</v>
      </c>
      <c r="BM8" s="100">
        <f t="shared" si="11"/>
        <v>877.48</v>
      </c>
      <c r="BN8" s="100">
        <f t="shared" si="11"/>
        <v>941.3</v>
      </c>
      <c r="BO8" s="100">
        <f t="shared" si="11"/>
        <v>586.4</v>
      </c>
      <c r="BP8" s="100">
        <f t="shared" si="11"/>
        <v>335.55</v>
      </c>
      <c r="BQ8" s="100">
        <f t="shared" si="11"/>
        <v>161.80000000000001</v>
      </c>
      <c r="BR8" s="100">
        <f t="shared" si="11"/>
        <v>32.5</v>
      </c>
      <c r="BS8" s="100">
        <f t="shared" si="11"/>
        <v>2.2000000000000002</v>
      </c>
      <c r="BT8" s="100">
        <f t="shared" si="11"/>
        <v>5.2</v>
      </c>
      <c r="BU8" s="100">
        <f t="shared" si="11"/>
        <v>35</v>
      </c>
      <c r="BV8" s="100">
        <f t="shared" si="11"/>
        <v>256.13</v>
      </c>
      <c r="BW8" s="100">
        <f t="shared" si="11"/>
        <v>370.78</v>
      </c>
      <c r="BX8" s="100">
        <f t="shared" si="11"/>
        <v>537.99</v>
      </c>
      <c r="BZ8">
        <f t="shared" si="21"/>
        <v>2015</v>
      </c>
      <c r="CA8" s="100">
        <f t="shared" si="12"/>
        <v>815.48</v>
      </c>
      <c r="CB8" s="100">
        <f t="shared" si="12"/>
        <v>885.3</v>
      </c>
      <c r="CC8" s="100">
        <f t="shared" si="12"/>
        <v>524.4</v>
      </c>
      <c r="CD8" s="100">
        <f t="shared" si="12"/>
        <v>275.55</v>
      </c>
      <c r="CE8" s="100">
        <f t="shared" si="12"/>
        <v>111.1</v>
      </c>
      <c r="CF8" s="100">
        <f t="shared" si="12"/>
        <v>12.6</v>
      </c>
      <c r="CG8" s="100">
        <f t="shared" si="12"/>
        <v>0.1</v>
      </c>
      <c r="CH8" s="100">
        <f t="shared" si="12"/>
        <v>0</v>
      </c>
      <c r="CI8" s="100">
        <f t="shared" si="12"/>
        <v>18.7</v>
      </c>
      <c r="CJ8" s="100">
        <f t="shared" si="12"/>
        <v>196.83</v>
      </c>
      <c r="CK8" s="100">
        <f t="shared" si="12"/>
        <v>310.77999999999997</v>
      </c>
      <c r="CL8" s="100">
        <f t="shared" si="12"/>
        <v>475.99</v>
      </c>
      <c r="CN8">
        <f t="shared" si="22"/>
        <v>2015</v>
      </c>
      <c r="CO8" s="100">
        <f t="shared" si="13"/>
        <v>753.48</v>
      </c>
      <c r="CP8" s="100">
        <f t="shared" si="13"/>
        <v>829.3</v>
      </c>
      <c r="CQ8" s="100">
        <f t="shared" si="13"/>
        <v>462.4</v>
      </c>
      <c r="CR8" s="100">
        <f t="shared" si="13"/>
        <v>217.05</v>
      </c>
      <c r="CS8" s="100">
        <f t="shared" si="13"/>
        <v>66.599999999999994</v>
      </c>
      <c r="CT8" s="100">
        <f t="shared" si="13"/>
        <v>5.2</v>
      </c>
      <c r="CU8" s="100">
        <f t="shared" si="13"/>
        <v>0</v>
      </c>
      <c r="CV8" s="100">
        <f t="shared" si="13"/>
        <v>0</v>
      </c>
      <c r="CW8" s="100">
        <f t="shared" si="13"/>
        <v>7.2</v>
      </c>
      <c r="CX8" s="100">
        <f t="shared" si="13"/>
        <v>139.22999999999999</v>
      </c>
      <c r="CY8" s="100">
        <f t="shared" si="13"/>
        <v>253.08</v>
      </c>
      <c r="CZ8" s="100">
        <f t="shared" si="13"/>
        <v>413.99</v>
      </c>
      <c r="DB8">
        <f t="shared" si="23"/>
        <v>2015</v>
      </c>
      <c r="DC8" s="100">
        <f t="shared" si="14"/>
        <v>691.48</v>
      </c>
      <c r="DD8" s="100">
        <f t="shared" si="14"/>
        <v>773.3</v>
      </c>
      <c r="DE8" s="100">
        <f t="shared" si="14"/>
        <v>400.4</v>
      </c>
      <c r="DF8" s="100">
        <f t="shared" si="14"/>
        <v>161.88</v>
      </c>
      <c r="DG8" s="100">
        <f t="shared" si="14"/>
        <v>32.299999999999997</v>
      </c>
      <c r="DH8" s="100">
        <f t="shared" si="14"/>
        <v>1.4</v>
      </c>
      <c r="DI8" s="100">
        <f t="shared" si="14"/>
        <v>0</v>
      </c>
      <c r="DJ8" s="100">
        <f t="shared" si="14"/>
        <v>0</v>
      </c>
      <c r="DK8" s="100">
        <f t="shared" si="14"/>
        <v>2.2999999999999998</v>
      </c>
      <c r="DL8" s="100">
        <f t="shared" si="14"/>
        <v>87.65</v>
      </c>
      <c r="DM8" s="100">
        <f t="shared" si="14"/>
        <v>198.28</v>
      </c>
      <c r="DN8" s="100">
        <f t="shared" si="14"/>
        <v>351.99</v>
      </c>
      <c r="DQ8" s="6"/>
      <c r="DR8" s="6"/>
      <c r="DS8" s="6"/>
      <c r="DT8" s="6"/>
      <c r="DU8" s="16"/>
      <c r="DV8" s="16"/>
      <c r="DW8" s="16"/>
      <c r="DX8" s="16"/>
    </row>
    <row r="9" spans="1:129" x14ac:dyDescent="0.25">
      <c r="A9" s="208">
        <f t="shared" si="0"/>
        <v>41122</v>
      </c>
      <c r="B9">
        <v>2012</v>
      </c>
      <c r="C9">
        <v>8</v>
      </c>
      <c r="D9">
        <v>83</v>
      </c>
      <c r="E9">
        <v>10.199999999999999</v>
      </c>
      <c r="F9">
        <v>38.5</v>
      </c>
      <c r="G9">
        <v>27.7</v>
      </c>
      <c r="H9">
        <v>9.8000000000000007</v>
      </c>
      <c r="I9">
        <v>61</v>
      </c>
      <c r="J9">
        <v>0.9</v>
      </c>
      <c r="K9">
        <v>114.1</v>
      </c>
      <c r="L9">
        <v>0</v>
      </c>
      <c r="M9">
        <v>175.2</v>
      </c>
      <c r="N9">
        <v>0</v>
      </c>
      <c r="O9">
        <v>237.2</v>
      </c>
      <c r="P9">
        <v>0</v>
      </c>
      <c r="Q9">
        <v>299.2</v>
      </c>
      <c r="R9" s="7">
        <v>17.651612903225804</v>
      </c>
      <c r="V9">
        <f t="shared" si="16"/>
        <v>2016</v>
      </c>
      <c r="W9" s="100">
        <f t="shared" si="15"/>
        <v>947.7</v>
      </c>
      <c r="X9" s="100">
        <f t="shared" si="15"/>
        <v>900.98</v>
      </c>
      <c r="Y9" s="100">
        <f t="shared" si="15"/>
        <v>720.68</v>
      </c>
      <c r="Z9" s="100">
        <f t="shared" si="15"/>
        <v>575.13</v>
      </c>
      <c r="AA9" s="100">
        <f t="shared" si="15"/>
        <v>307.8</v>
      </c>
      <c r="AB9" s="100">
        <f t="shared" si="15"/>
        <v>166.75</v>
      </c>
      <c r="AC9" s="100">
        <f t="shared" si="15"/>
        <v>67.3</v>
      </c>
      <c r="AD9" s="100">
        <f t="shared" si="15"/>
        <v>58.11</v>
      </c>
      <c r="AE9" s="100">
        <f t="shared" si="15"/>
        <v>171.1</v>
      </c>
      <c r="AF9" s="100">
        <f t="shared" si="15"/>
        <v>389.34</v>
      </c>
      <c r="AG9" s="100">
        <f t="shared" si="15"/>
        <v>534.30999999999995</v>
      </c>
      <c r="AH9" s="100">
        <f t="shared" si="15"/>
        <v>898.98</v>
      </c>
      <c r="AJ9">
        <f t="shared" si="17"/>
        <v>2016</v>
      </c>
      <c r="AK9" s="100">
        <f t="shared" si="9"/>
        <v>885.7</v>
      </c>
      <c r="AL9" s="100">
        <f t="shared" si="9"/>
        <v>842.98</v>
      </c>
      <c r="AM9" s="100">
        <f t="shared" si="9"/>
        <v>658.68</v>
      </c>
      <c r="AN9" s="100">
        <f t="shared" si="9"/>
        <v>515.13</v>
      </c>
      <c r="AO9" s="100">
        <f t="shared" si="9"/>
        <v>245.8</v>
      </c>
      <c r="AP9" s="100">
        <f t="shared" si="9"/>
        <v>113.75</v>
      </c>
      <c r="AQ9" s="100">
        <f t="shared" si="9"/>
        <v>27.9</v>
      </c>
      <c r="AR9" s="100">
        <f t="shared" si="9"/>
        <v>24.01</v>
      </c>
      <c r="AS9" s="100">
        <f t="shared" si="9"/>
        <v>114.9</v>
      </c>
      <c r="AT9" s="100">
        <f t="shared" si="9"/>
        <v>327.33999999999997</v>
      </c>
      <c r="AU9" s="100">
        <f t="shared" si="9"/>
        <v>474.31</v>
      </c>
      <c r="AV9" s="100">
        <f t="shared" si="9"/>
        <v>836.98</v>
      </c>
      <c r="AW9" s="250">
        <f t="shared" si="18"/>
        <v>5067.4800000000014</v>
      </c>
      <c r="AX9">
        <f t="shared" si="19"/>
        <v>2016</v>
      </c>
      <c r="AY9" s="100">
        <f t="shared" si="10"/>
        <v>823.7</v>
      </c>
      <c r="AZ9" s="100">
        <f t="shared" si="10"/>
        <v>784.98</v>
      </c>
      <c r="BA9" s="100">
        <f t="shared" si="10"/>
        <v>596.67999999999995</v>
      </c>
      <c r="BB9" s="100">
        <f t="shared" si="10"/>
        <v>455.13</v>
      </c>
      <c r="BC9" s="100">
        <f t="shared" si="10"/>
        <v>184.5</v>
      </c>
      <c r="BD9" s="100">
        <f t="shared" si="10"/>
        <v>68.680000000000007</v>
      </c>
      <c r="BE9" s="100">
        <f t="shared" si="10"/>
        <v>5.3</v>
      </c>
      <c r="BF9" s="100">
        <f t="shared" si="10"/>
        <v>6.4</v>
      </c>
      <c r="BG9" s="100">
        <f t="shared" si="10"/>
        <v>66.099999999999994</v>
      </c>
      <c r="BH9" s="100">
        <f t="shared" si="10"/>
        <v>265.33999999999997</v>
      </c>
      <c r="BI9" s="100">
        <f t="shared" si="10"/>
        <v>414.31</v>
      </c>
      <c r="BJ9" s="100">
        <f t="shared" si="10"/>
        <v>774.98</v>
      </c>
      <c r="BL9">
        <f t="shared" si="20"/>
        <v>2016</v>
      </c>
      <c r="BM9" s="100">
        <f t="shared" si="11"/>
        <v>761.7</v>
      </c>
      <c r="BN9" s="100">
        <f t="shared" si="11"/>
        <v>726.98</v>
      </c>
      <c r="BO9" s="100">
        <f t="shared" si="11"/>
        <v>534.67999999999995</v>
      </c>
      <c r="BP9" s="100">
        <f t="shared" si="11"/>
        <v>395.13</v>
      </c>
      <c r="BQ9" s="100">
        <f t="shared" si="11"/>
        <v>130.80000000000001</v>
      </c>
      <c r="BR9" s="100">
        <f t="shared" si="11"/>
        <v>32.6</v>
      </c>
      <c r="BS9" s="100">
        <f t="shared" si="11"/>
        <v>0.3</v>
      </c>
      <c r="BT9" s="100">
        <f t="shared" si="11"/>
        <v>1.2</v>
      </c>
      <c r="BU9" s="100">
        <f t="shared" si="11"/>
        <v>32.299999999999997</v>
      </c>
      <c r="BV9" s="100">
        <f t="shared" si="11"/>
        <v>205.54</v>
      </c>
      <c r="BW9" s="100">
        <f t="shared" si="11"/>
        <v>354.31</v>
      </c>
      <c r="BX9" s="100">
        <f t="shared" si="11"/>
        <v>712.98</v>
      </c>
      <c r="BZ9">
        <f t="shared" si="21"/>
        <v>2016</v>
      </c>
      <c r="CA9" s="100">
        <f t="shared" si="12"/>
        <v>699.7</v>
      </c>
      <c r="CB9" s="100">
        <f t="shared" si="12"/>
        <v>668.98</v>
      </c>
      <c r="CC9" s="100">
        <f t="shared" si="12"/>
        <v>472.68</v>
      </c>
      <c r="CD9" s="100">
        <f t="shared" si="12"/>
        <v>335.13</v>
      </c>
      <c r="CE9" s="100">
        <f t="shared" si="12"/>
        <v>85.2</v>
      </c>
      <c r="CF9" s="100">
        <f t="shared" si="12"/>
        <v>8.8000000000000007</v>
      </c>
      <c r="CG9" s="100">
        <f t="shared" si="12"/>
        <v>0</v>
      </c>
      <c r="CH9" s="100">
        <f t="shared" si="12"/>
        <v>0</v>
      </c>
      <c r="CI9" s="100">
        <f t="shared" si="12"/>
        <v>7.3</v>
      </c>
      <c r="CJ9" s="100">
        <f t="shared" si="12"/>
        <v>150.26</v>
      </c>
      <c r="CK9" s="100">
        <f t="shared" si="12"/>
        <v>294.31</v>
      </c>
      <c r="CL9" s="100">
        <f t="shared" si="12"/>
        <v>650.98</v>
      </c>
      <c r="CN9">
        <f t="shared" si="22"/>
        <v>2016</v>
      </c>
      <c r="CO9" s="100">
        <f t="shared" si="13"/>
        <v>637.70000000000005</v>
      </c>
      <c r="CP9" s="100">
        <f t="shared" si="13"/>
        <v>610.98</v>
      </c>
      <c r="CQ9" s="100">
        <f t="shared" si="13"/>
        <v>410.68</v>
      </c>
      <c r="CR9" s="100">
        <f t="shared" si="13"/>
        <v>275.23</v>
      </c>
      <c r="CS9" s="100">
        <f t="shared" si="13"/>
        <v>49.7</v>
      </c>
      <c r="CT9" s="100">
        <f t="shared" si="13"/>
        <v>0.9</v>
      </c>
      <c r="CU9" s="100">
        <f t="shared" si="13"/>
        <v>0</v>
      </c>
      <c r="CV9" s="100">
        <f t="shared" si="13"/>
        <v>0</v>
      </c>
      <c r="CW9" s="100">
        <f t="shared" si="13"/>
        <v>0.3</v>
      </c>
      <c r="CX9" s="100">
        <f t="shared" si="13"/>
        <v>105.48</v>
      </c>
      <c r="CY9" s="100">
        <f t="shared" si="13"/>
        <v>235.41</v>
      </c>
      <c r="CZ9" s="100">
        <f t="shared" si="13"/>
        <v>588.98</v>
      </c>
      <c r="DB9">
        <f t="shared" si="23"/>
        <v>2016</v>
      </c>
      <c r="DC9" s="100">
        <f t="shared" si="14"/>
        <v>575.70000000000005</v>
      </c>
      <c r="DD9" s="100">
        <f t="shared" si="14"/>
        <v>552.98</v>
      </c>
      <c r="DE9" s="100">
        <f t="shared" si="14"/>
        <v>349.28</v>
      </c>
      <c r="DF9" s="100">
        <f t="shared" si="14"/>
        <v>217.23</v>
      </c>
      <c r="DG9" s="100">
        <f t="shared" si="14"/>
        <v>22.5</v>
      </c>
      <c r="DH9" s="100">
        <f t="shared" si="14"/>
        <v>0</v>
      </c>
      <c r="DI9" s="100">
        <f t="shared" si="14"/>
        <v>0</v>
      </c>
      <c r="DJ9" s="100">
        <f t="shared" si="14"/>
        <v>0</v>
      </c>
      <c r="DK9" s="100">
        <f t="shared" si="14"/>
        <v>0</v>
      </c>
      <c r="DL9" s="100">
        <f t="shared" si="14"/>
        <v>65.48</v>
      </c>
      <c r="DM9" s="100">
        <f t="shared" si="14"/>
        <v>180.19</v>
      </c>
      <c r="DN9" s="100">
        <f t="shared" si="14"/>
        <v>526.98</v>
      </c>
      <c r="DQ9" s="6"/>
      <c r="DR9" s="6"/>
      <c r="DS9" s="6"/>
      <c r="DT9" s="6"/>
      <c r="DU9" s="16"/>
      <c r="DV9" s="16"/>
      <c r="DW9" s="16"/>
      <c r="DX9" s="16"/>
    </row>
    <row r="10" spans="1:129" x14ac:dyDescent="0.25">
      <c r="A10" s="208">
        <f t="shared" si="0"/>
        <v>41153</v>
      </c>
      <c r="B10">
        <v>2012</v>
      </c>
      <c r="C10">
        <v>9</v>
      </c>
      <c r="D10">
        <v>270.5</v>
      </c>
      <c r="E10">
        <v>1</v>
      </c>
      <c r="F10">
        <v>213.5</v>
      </c>
      <c r="G10">
        <v>4</v>
      </c>
      <c r="H10">
        <v>161</v>
      </c>
      <c r="I10">
        <v>11.5</v>
      </c>
      <c r="J10">
        <v>113.2</v>
      </c>
      <c r="K10">
        <v>23.7</v>
      </c>
      <c r="L10">
        <v>72.599999999999994</v>
      </c>
      <c r="M10">
        <v>43.1</v>
      </c>
      <c r="N10">
        <v>40.6</v>
      </c>
      <c r="O10">
        <v>71.099999999999994</v>
      </c>
      <c r="P10">
        <v>14.6</v>
      </c>
      <c r="Q10">
        <v>105.1</v>
      </c>
      <c r="R10" s="7">
        <v>11.016666666666662</v>
      </c>
      <c r="V10">
        <f t="shared" si="16"/>
        <v>2017</v>
      </c>
      <c r="W10" s="100">
        <f t="shared" si="15"/>
        <v>929.9</v>
      </c>
      <c r="X10" s="100">
        <f t="shared" si="15"/>
        <v>793.8</v>
      </c>
      <c r="Y10" s="100">
        <f t="shared" si="15"/>
        <v>763.7</v>
      </c>
      <c r="Z10" s="100">
        <f t="shared" si="15"/>
        <v>504.3</v>
      </c>
      <c r="AA10" s="100">
        <f t="shared" si="15"/>
        <v>376.99</v>
      </c>
      <c r="AB10" s="100">
        <f t="shared" si="15"/>
        <v>164.58</v>
      </c>
      <c r="AC10" s="100">
        <f t="shared" si="15"/>
        <v>77.8</v>
      </c>
      <c r="AD10" s="100">
        <f t="shared" si="15"/>
        <v>134.69999999999999</v>
      </c>
      <c r="AE10" s="100">
        <f t="shared" si="15"/>
        <v>207</v>
      </c>
      <c r="AF10" s="100">
        <f t="shared" si="15"/>
        <v>405.54</v>
      </c>
      <c r="AG10" s="100">
        <f t="shared" si="15"/>
        <v>706.87</v>
      </c>
      <c r="AH10" s="100">
        <f t="shared" si="15"/>
        <v>1019.2</v>
      </c>
      <c r="AJ10">
        <f t="shared" si="17"/>
        <v>2017</v>
      </c>
      <c r="AK10" s="100">
        <f t="shared" si="9"/>
        <v>867.9</v>
      </c>
      <c r="AL10" s="100">
        <f t="shared" si="9"/>
        <v>737.8</v>
      </c>
      <c r="AM10" s="100">
        <f t="shared" si="9"/>
        <v>701.7</v>
      </c>
      <c r="AN10" s="100">
        <f t="shared" si="9"/>
        <v>444.3</v>
      </c>
      <c r="AO10" s="100">
        <f t="shared" si="9"/>
        <v>314.99</v>
      </c>
      <c r="AP10" s="100">
        <f t="shared" si="9"/>
        <v>104.58</v>
      </c>
      <c r="AQ10" s="100">
        <f t="shared" si="9"/>
        <v>35.5</v>
      </c>
      <c r="AR10" s="100">
        <f t="shared" si="9"/>
        <v>80</v>
      </c>
      <c r="AS10" s="100">
        <f t="shared" si="9"/>
        <v>151</v>
      </c>
      <c r="AT10" s="100">
        <f t="shared" si="9"/>
        <v>343.54</v>
      </c>
      <c r="AU10" s="100">
        <f t="shared" si="9"/>
        <v>646.87</v>
      </c>
      <c r="AV10" s="100">
        <f t="shared" si="9"/>
        <v>957.2</v>
      </c>
      <c r="AW10" s="250">
        <f t="shared" si="18"/>
        <v>5385.3799999999992</v>
      </c>
      <c r="AX10">
        <f t="shared" si="19"/>
        <v>2017</v>
      </c>
      <c r="AY10" s="100">
        <f t="shared" si="10"/>
        <v>805.9</v>
      </c>
      <c r="AZ10" s="100">
        <f t="shared" si="10"/>
        <v>681.8</v>
      </c>
      <c r="BA10" s="100">
        <f t="shared" si="10"/>
        <v>639.70000000000005</v>
      </c>
      <c r="BB10" s="100">
        <f t="shared" si="10"/>
        <v>384.3</v>
      </c>
      <c r="BC10" s="100">
        <f t="shared" si="10"/>
        <v>252.99</v>
      </c>
      <c r="BD10" s="100">
        <f t="shared" si="10"/>
        <v>49.98</v>
      </c>
      <c r="BE10" s="100">
        <f t="shared" si="10"/>
        <v>11.6</v>
      </c>
      <c r="BF10" s="100">
        <f t="shared" si="10"/>
        <v>38.5</v>
      </c>
      <c r="BG10" s="100">
        <f t="shared" si="10"/>
        <v>98.6</v>
      </c>
      <c r="BH10" s="100">
        <f t="shared" si="10"/>
        <v>281.54000000000002</v>
      </c>
      <c r="BI10" s="100">
        <f t="shared" si="10"/>
        <v>586.87</v>
      </c>
      <c r="BJ10" s="100">
        <f t="shared" si="10"/>
        <v>895.2</v>
      </c>
      <c r="BL10">
        <f t="shared" si="20"/>
        <v>2017</v>
      </c>
      <c r="BM10" s="100">
        <f t="shared" si="11"/>
        <v>743.9</v>
      </c>
      <c r="BN10" s="100">
        <f t="shared" si="11"/>
        <v>625.79999999999995</v>
      </c>
      <c r="BO10" s="100">
        <f t="shared" si="11"/>
        <v>577.70000000000005</v>
      </c>
      <c r="BP10" s="100">
        <f t="shared" si="11"/>
        <v>324.3</v>
      </c>
      <c r="BQ10" s="100">
        <f t="shared" si="11"/>
        <v>191.59</v>
      </c>
      <c r="BR10" s="100">
        <f t="shared" si="11"/>
        <v>14.1</v>
      </c>
      <c r="BS10" s="100">
        <f t="shared" si="11"/>
        <v>1.2</v>
      </c>
      <c r="BT10" s="100">
        <f t="shared" si="11"/>
        <v>17.399999999999999</v>
      </c>
      <c r="BU10" s="100">
        <f t="shared" si="11"/>
        <v>60.9</v>
      </c>
      <c r="BV10" s="100">
        <f t="shared" si="11"/>
        <v>221.94</v>
      </c>
      <c r="BW10" s="100">
        <f t="shared" si="11"/>
        <v>526.87</v>
      </c>
      <c r="BX10" s="100">
        <f t="shared" si="11"/>
        <v>833.2</v>
      </c>
      <c r="BZ10">
        <f t="shared" si="21"/>
        <v>2017</v>
      </c>
      <c r="CA10" s="100">
        <f t="shared" si="12"/>
        <v>681.9</v>
      </c>
      <c r="CB10" s="100">
        <f t="shared" si="12"/>
        <v>569.79999999999995</v>
      </c>
      <c r="CC10" s="100">
        <f t="shared" si="12"/>
        <v>515.70000000000005</v>
      </c>
      <c r="CD10" s="100">
        <f t="shared" si="12"/>
        <v>264.7</v>
      </c>
      <c r="CE10" s="100">
        <f t="shared" si="12"/>
        <v>133.59</v>
      </c>
      <c r="CF10" s="100">
        <f t="shared" si="12"/>
        <v>2</v>
      </c>
      <c r="CG10" s="100">
        <f t="shared" si="12"/>
        <v>0</v>
      </c>
      <c r="CH10" s="100">
        <f t="shared" si="12"/>
        <v>5.6</v>
      </c>
      <c r="CI10" s="100">
        <f t="shared" si="12"/>
        <v>29.3</v>
      </c>
      <c r="CJ10" s="100">
        <f t="shared" si="12"/>
        <v>165.64</v>
      </c>
      <c r="CK10" s="100">
        <f t="shared" si="12"/>
        <v>466.87</v>
      </c>
      <c r="CL10" s="100">
        <f t="shared" si="12"/>
        <v>771.2</v>
      </c>
      <c r="CN10">
        <f t="shared" si="22"/>
        <v>2017</v>
      </c>
      <c r="CO10" s="100">
        <f t="shared" si="13"/>
        <v>619.9</v>
      </c>
      <c r="CP10" s="100">
        <f t="shared" si="13"/>
        <v>513.79999999999995</v>
      </c>
      <c r="CQ10" s="100">
        <f t="shared" si="13"/>
        <v>453.7</v>
      </c>
      <c r="CR10" s="100">
        <f t="shared" si="13"/>
        <v>207.3</v>
      </c>
      <c r="CS10" s="100">
        <f t="shared" si="13"/>
        <v>81.45</v>
      </c>
      <c r="CT10" s="100">
        <f t="shared" si="13"/>
        <v>0</v>
      </c>
      <c r="CU10" s="100">
        <f t="shared" si="13"/>
        <v>0</v>
      </c>
      <c r="CV10" s="100">
        <f t="shared" si="13"/>
        <v>0</v>
      </c>
      <c r="CW10" s="100">
        <f t="shared" si="13"/>
        <v>6.8</v>
      </c>
      <c r="CX10" s="100">
        <f t="shared" si="13"/>
        <v>113.65</v>
      </c>
      <c r="CY10" s="100">
        <f t="shared" si="13"/>
        <v>406.87</v>
      </c>
      <c r="CZ10" s="100">
        <f t="shared" si="13"/>
        <v>709.2</v>
      </c>
      <c r="DB10">
        <f t="shared" si="23"/>
        <v>2017</v>
      </c>
      <c r="DC10" s="100">
        <f t="shared" si="14"/>
        <v>557.9</v>
      </c>
      <c r="DD10" s="100">
        <f t="shared" si="14"/>
        <v>457.8</v>
      </c>
      <c r="DE10" s="100">
        <f t="shared" si="14"/>
        <v>391.7</v>
      </c>
      <c r="DF10" s="100">
        <f t="shared" si="14"/>
        <v>151.30000000000001</v>
      </c>
      <c r="DG10" s="100">
        <f t="shared" si="14"/>
        <v>43.75</v>
      </c>
      <c r="DH10" s="100">
        <f t="shared" si="14"/>
        <v>0</v>
      </c>
      <c r="DI10" s="100">
        <f t="shared" si="14"/>
        <v>0</v>
      </c>
      <c r="DJ10" s="100">
        <f t="shared" si="14"/>
        <v>0</v>
      </c>
      <c r="DK10" s="100">
        <f t="shared" si="14"/>
        <v>0</v>
      </c>
      <c r="DL10" s="100">
        <f t="shared" si="14"/>
        <v>76.55</v>
      </c>
      <c r="DM10" s="100">
        <f t="shared" si="14"/>
        <v>346.87</v>
      </c>
      <c r="DN10" s="100">
        <f t="shared" si="14"/>
        <v>647.20000000000005</v>
      </c>
      <c r="DQ10" s="6"/>
      <c r="DR10" s="6"/>
      <c r="DS10" s="6"/>
      <c r="DT10" s="6"/>
      <c r="DU10" s="16"/>
      <c r="DV10" s="16"/>
      <c r="DW10" s="16"/>
      <c r="DX10" s="16"/>
    </row>
    <row r="11" spans="1:129" x14ac:dyDescent="0.25">
      <c r="A11" s="208">
        <f t="shared" si="0"/>
        <v>41183</v>
      </c>
      <c r="B11">
        <v>2012</v>
      </c>
      <c r="C11">
        <v>10</v>
      </c>
      <c r="D11">
        <v>470.88</v>
      </c>
      <c r="E11">
        <v>0</v>
      </c>
      <c r="F11">
        <v>408.88</v>
      </c>
      <c r="G11">
        <v>0</v>
      </c>
      <c r="H11">
        <v>346.88</v>
      </c>
      <c r="I11">
        <v>0</v>
      </c>
      <c r="J11">
        <v>284.88</v>
      </c>
      <c r="K11">
        <v>0</v>
      </c>
      <c r="L11">
        <v>222.88</v>
      </c>
      <c r="M11">
        <v>0</v>
      </c>
      <c r="N11">
        <v>163.47999999999999</v>
      </c>
      <c r="O11">
        <v>2.6</v>
      </c>
      <c r="P11">
        <v>112.88</v>
      </c>
      <c r="Q11">
        <v>14</v>
      </c>
      <c r="R11" s="7">
        <v>4.8104115552415783</v>
      </c>
      <c r="V11">
        <f t="shared" si="16"/>
        <v>2018</v>
      </c>
      <c r="W11" s="100">
        <f t="shared" si="15"/>
        <v>1025.8</v>
      </c>
      <c r="X11" s="100">
        <f t="shared" si="15"/>
        <v>956</v>
      </c>
      <c r="Y11" s="100">
        <f t="shared" si="15"/>
        <v>793.1</v>
      </c>
      <c r="Z11" s="100">
        <f t="shared" si="15"/>
        <v>611.92999999999995</v>
      </c>
      <c r="AA11" s="100">
        <f t="shared" si="15"/>
        <v>290.2</v>
      </c>
      <c r="AB11" s="100">
        <f t="shared" si="15"/>
        <v>159.9</v>
      </c>
      <c r="AC11" s="100">
        <f t="shared" si="15"/>
        <v>49.7</v>
      </c>
      <c r="AD11" s="100">
        <f t="shared" si="15"/>
        <v>100.9</v>
      </c>
      <c r="AE11" s="100">
        <f t="shared" si="15"/>
        <v>233.48</v>
      </c>
      <c r="AF11" s="100">
        <f t="shared" si="15"/>
        <v>510.24</v>
      </c>
      <c r="AG11" s="100">
        <f t="shared" si="15"/>
        <v>757.8</v>
      </c>
      <c r="AH11" s="100">
        <f t="shared" si="15"/>
        <v>864.8</v>
      </c>
      <c r="AJ11">
        <f t="shared" si="17"/>
        <v>2018</v>
      </c>
      <c r="AK11" s="100">
        <f t="shared" si="9"/>
        <v>963.8</v>
      </c>
      <c r="AL11" s="100">
        <f t="shared" si="9"/>
        <v>900</v>
      </c>
      <c r="AM11" s="100">
        <f t="shared" si="9"/>
        <v>731.1</v>
      </c>
      <c r="AN11" s="100">
        <f t="shared" si="9"/>
        <v>551.92999999999995</v>
      </c>
      <c r="AO11" s="100">
        <f t="shared" si="9"/>
        <v>228.4</v>
      </c>
      <c r="AP11" s="100">
        <f t="shared" si="9"/>
        <v>104.4</v>
      </c>
      <c r="AQ11" s="100">
        <f t="shared" si="9"/>
        <v>15.8</v>
      </c>
      <c r="AR11" s="100">
        <f t="shared" si="9"/>
        <v>54.9</v>
      </c>
      <c r="AS11" s="100">
        <f t="shared" si="9"/>
        <v>182.38</v>
      </c>
      <c r="AT11" s="100">
        <f t="shared" si="9"/>
        <v>448.24</v>
      </c>
      <c r="AU11" s="100">
        <f t="shared" si="9"/>
        <v>697.8</v>
      </c>
      <c r="AV11" s="100">
        <f t="shared" si="9"/>
        <v>802.8</v>
      </c>
      <c r="AW11" s="250">
        <f t="shared" si="18"/>
        <v>5681.5500000000011</v>
      </c>
      <c r="AX11">
        <f t="shared" si="19"/>
        <v>2018</v>
      </c>
      <c r="AY11" s="100">
        <f t="shared" si="10"/>
        <v>901.8</v>
      </c>
      <c r="AZ11" s="100">
        <f t="shared" si="10"/>
        <v>844</v>
      </c>
      <c r="BA11" s="100">
        <f t="shared" si="10"/>
        <v>669.1</v>
      </c>
      <c r="BB11" s="100">
        <f t="shared" si="10"/>
        <v>491.93</v>
      </c>
      <c r="BC11" s="100">
        <f t="shared" si="10"/>
        <v>168.91</v>
      </c>
      <c r="BD11" s="100">
        <f t="shared" si="10"/>
        <v>59.6</v>
      </c>
      <c r="BE11" s="100">
        <f t="shared" si="10"/>
        <v>0.7</v>
      </c>
      <c r="BF11" s="100">
        <f t="shared" si="10"/>
        <v>24.5</v>
      </c>
      <c r="BG11" s="100">
        <f t="shared" si="10"/>
        <v>135.18</v>
      </c>
      <c r="BH11" s="100">
        <f t="shared" si="10"/>
        <v>386.24</v>
      </c>
      <c r="BI11" s="100">
        <f t="shared" si="10"/>
        <v>637.79999999999995</v>
      </c>
      <c r="BJ11" s="100">
        <f t="shared" si="10"/>
        <v>740.8</v>
      </c>
      <c r="BL11">
        <f t="shared" si="20"/>
        <v>2018</v>
      </c>
      <c r="BM11" s="100">
        <f t="shared" si="11"/>
        <v>839.8</v>
      </c>
      <c r="BN11" s="100">
        <f t="shared" si="11"/>
        <v>788</v>
      </c>
      <c r="BO11" s="100">
        <f t="shared" si="11"/>
        <v>607.1</v>
      </c>
      <c r="BP11" s="100">
        <f t="shared" si="11"/>
        <v>431.93</v>
      </c>
      <c r="BQ11" s="100">
        <f t="shared" si="11"/>
        <v>119.91</v>
      </c>
      <c r="BR11" s="100">
        <f t="shared" si="11"/>
        <v>27.4</v>
      </c>
      <c r="BS11" s="100">
        <f t="shared" si="11"/>
        <v>0</v>
      </c>
      <c r="BT11" s="100">
        <f t="shared" si="11"/>
        <v>9.6999999999999993</v>
      </c>
      <c r="BU11" s="100">
        <f t="shared" si="11"/>
        <v>93.58</v>
      </c>
      <c r="BV11" s="100">
        <f t="shared" si="11"/>
        <v>324.24</v>
      </c>
      <c r="BW11" s="100">
        <f t="shared" si="11"/>
        <v>577.79999999999995</v>
      </c>
      <c r="BX11" s="100">
        <f t="shared" si="11"/>
        <v>678.8</v>
      </c>
      <c r="BZ11">
        <f t="shared" si="21"/>
        <v>2018</v>
      </c>
      <c r="CA11" s="100">
        <f t="shared" si="12"/>
        <v>777.8</v>
      </c>
      <c r="CB11" s="100">
        <f t="shared" si="12"/>
        <v>732</v>
      </c>
      <c r="CC11" s="100">
        <f t="shared" si="12"/>
        <v>545.1</v>
      </c>
      <c r="CD11" s="100">
        <f t="shared" si="12"/>
        <v>371.93</v>
      </c>
      <c r="CE11" s="100">
        <f t="shared" si="12"/>
        <v>80.58</v>
      </c>
      <c r="CF11" s="100">
        <f t="shared" si="12"/>
        <v>9</v>
      </c>
      <c r="CG11" s="100">
        <f t="shared" si="12"/>
        <v>0</v>
      </c>
      <c r="CH11" s="100">
        <f t="shared" si="12"/>
        <v>0.6</v>
      </c>
      <c r="CI11" s="100">
        <f t="shared" si="12"/>
        <v>58.88</v>
      </c>
      <c r="CJ11" s="100">
        <f t="shared" si="12"/>
        <v>262.24</v>
      </c>
      <c r="CK11" s="100">
        <f t="shared" si="12"/>
        <v>517.79999999999995</v>
      </c>
      <c r="CL11" s="100">
        <f t="shared" si="12"/>
        <v>616.79999999999995</v>
      </c>
      <c r="CN11">
        <f t="shared" si="22"/>
        <v>2018</v>
      </c>
      <c r="CO11" s="100">
        <f t="shared" si="13"/>
        <v>715.8</v>
      </c>
      <c r="CP11" s="100">
        <f t="shared" si="13"/>
        <v>676</v>
      </c>
      <c r="CQ11" s="100">
        <f t="shared" si="13"/>
        <v>483.1</v>
      </c>
      <c r="CR11" s="100">
        <f t="shared" si="13"/>
        <v>311.93</v>
      </c>
      <c r="CS11" s="100">
        <f t="shared" si="13"/>
        <v>50.48</v>
      </c>
      <c r="CT11" s="100">
        <f t="shared" si="13"/>
        <v>1.1000000000000001</v>
      </c>
      <c r="CU11" s="100">
        <f t="shared" si="13"/>
        <v>0</v>
      </c>
      <c r="CV11" s="100">
        <f t="shared" si="13"/>
        <v>0</v>
      </c>
      <c r="CW11" s="100">
        <f t="shared" si="13"/>
        <v>32.479999999999997</v>
      </c>
      <c r="CX11" s="100">
        <f t="shared" si="13"/>
        <v>200.24</v>
      </c>
      <c r="CY11" s="100">
        <f t="shared" si="13"/>
        <v>457.8</v>
      </c>
      <c r="CZ11" s="100">
        <f t="shared" si="13"/>
        <v>554.79999999999995</v>
      </c>
      <c r="DB11">
        <f t="shared" si="23"/>
        <v>2018</v>
      </c>
      <c r="DC11" s="100">
        <f t="shared" si="14"/>
        <v>653.79999999999995</v>
      </c>
      <c r="DD11" s="100">
        <f t="shared" si="14"/>
        <v>620</v>
      </c>
      <c r="DE11" s="100">
        <f t="shared" si="14"/>
        <v>421.1</v>
      </c>
      <c r="DF11" s="100">
        <f t="shared" si="14"/>
        <v>253.85</v>
      </c>
      <c r="DG11" s="100">
        <f t="shared" si="14"/>
        <v>26.68</v>
      </c>
      <c r="DH11" s="100">
        <f t="shared" si="14"/>
        <v>0</v>
      </c>
      <c r="DI11" s="100">
        <f t="shared" si="14"/>
        <v>0</v>
      </c>
      <c r="DJ11" s="100">
        <f t="shared" si="14"/>
        <v>0</v>
      </c>
      <c r="DK11" s="100">
        <f t="shared" si="14"/>
        <v>15.88</v>
      </c>
      <c r="DL11" s="100">
        <f t="shared" si="14"/>
        <v>140.24</v>
      </c>
      <c r="DM11" s="100">
        <f t="shared" si="14"/>
        <v>397.8</v>
      </c>
      <c r="DN11" s="100">
        <f t="shared" si="14"/>
        <v>492.8</v>
      </c>
      <c r="DQ11" s="6"/>
      <c r="DR11" s="6"/>
      <c r="DS11" s="6"/>
      <c r="DT11" s="6"/>
      <c r="DU11" s="16"/>
      <c r="DV11" s="16"/>
      <c r="DW11" s="16"/>
      <c r="DX11" s="16"/>
    </row>
    <row r="12" spans="1:129" x14ac:dyDescent="0.25">
      <c r="A12" s="208">
        <f t="shared" si="0"/>
        <v>41214</v>
      </c>
      <c r="B12">
        <v>2012</v>
      </c>
      <c r="C12">
        <v>11</v>
      </c>
      <c r="D12">
        <v>660.8</v>
      </c>
      <c r="E12">
        <v>0</v>
      </c>
      <c r="F12">
        <v>600.79999999999995</v>
      </c>
      <c r="G12">
        <v>0</v>
      </c>
      <c r="H12">
        <v>540.79999999999995</v>
      </c>
      <c r="I12">
        <v>0</v>
      </c>
      <c r="J12">
        <v>480.8</v>
      </c>
      <c r="K12">
        <v>0</v>
      </c>
      <c r="L12">
        <v>420.8</v>
      </c>
      <c r="M12">
        <v>0</v>
      </c>
      <c r="N12">
        <v>360.8</v>
      </c>
      <c r="O12">
        <v>0</v>
      </c>
      <c r="P12">
        <v>300.8</v>
      </c>
      <c r="Q12">
        <v>0</v>
      </c>
      <c r="R12" s="7">
        <v>-2.0266666666666664</v>
      </c>
      <c r="V12">
        <f t="shared" si="16"/>
        <v>2019</v>
      </c>
      <c r="W12" s="100">
        <f t="shared" si="15"/>
        <v>1112.2</v>
      </c>
      <c r="X12" s="100">
        <f t="shared" si="15"/>
        <v>949.4</v>
      </c>
      <c r="Y12" s="100">
        <f t="shared" si="15"/>
        <v>786.6</v>
      </c>
      <c r="Z12" s="100">
        <f t="shared" si="15"/>
        <v>534.1</v>
      </c>
      <c r="AA12" s="100">
        <f t="shared" si="15"/>
        <v>389</v>
      </c>
      <c r="AB12" s="100">
        <f t="shared" si="15"/>
        <v>189.4</v>
      </c>
      <c r="AC12" s="100">
        <f t="shared" si="15"/>
        <v>38.299999999999997</v>
      </c>
      <c r="AD12" s="100">
        <f t="shared" si="15"/>
        <v>117.8</v>
      </c>
      <c r="AE12" s="100">
        <f t="shared" si="15"/>
        <v>214</v>
      </c>
      <c r="AF12" s="100">
        <f t="shared" si="15"/>
        <v>460.31</v>
      </c>
      <c r="AG12" s="100">
        <f t="shared" si="15"/>
        <v>725.21</v>
      </c>
      <c r="AH12" s="100">
        <f t="shared" si="15"/>
        <v>913.1</v>
      </c>
      <c r="AJ12">
        <f t="shared" si="17"/>
        <v>2019</v>
      </c>
      <c r="AK12" s="100">
        <f t="shared" si="9"/>
        <v>1050.2</v>
      </c>
      <c r="AL12" s="100">
        <f t="shared" si="9"/>
        <v>893.4</v>
      </c>
      <c r="AM12" s="100">
        <f t="shared" si="9"/>
        <v>724.6</v>
      </c>
      <c r="AN12" s="100">
        <f t="shared" si="9"/>
        <v>474.1</v>
      </c>
      <c r="AO12" s="100">
        <f t="shared" si="9"/>
        <v>327</v>
      </c>
      <c r="AP12" s="100">
        <f t="shared" si="9"/>
        <v>139.19999999999999</v>
      </c>
      <c r="AQ12" s="100">
        <f t="shared" si="9"/>
        <v>14.7</v>
      </c>
      <c r="AR12" s="100">
        <f t="shared" si="9"/>
        <v>63.5</v>
      </c>
      <c r="AS12" s="100">
        <f t="shared" si="9"/>
        <v>158.19999999999999</v>
      </c>
      <c r="AT12" s="100">
        <f t="shared" si="9"/>
        <v>398.31</v>
      </c>
      <c r="AU12" s="100">
        <f t="shared" si="9"/>
        <v>665.21</v>
      </c>
      <c r="AV12" s="100">
        <f t="shared" si="9"/>
        <v>851.1</v>
      </c>
      <c r="AW12" s="250">
        <f t="shared" si="18"/>
        <v>5759.5199999999995</v>
      </c>
      <c r="AX12">
        <f t="shared" si="19"/>
        <v>2019</v>
      </c>
      <c r="AY12" s="100">
        <f t="shared" si="10"/>
        <v>988.2</v>
      </c>
      <c r="AZ12" s="100">
        <f t="shared" si="10"/>
        <v>837.4</v>
      </c>
      <c r="BA12" s="100">
        <f t="shared" si="10"/>
        <v>662.6</v>
      </c>
      <c r="BB12" s="100">
        <f t="shared" si="10"/>
        <v>414.1</v>
      </c>
      <c r="BC12" s="100">
        <f t="shared" si="10"/>
        <v>265</v>
      </c>
      <c r="BD12" s="100">
        <f t="shared" si="10"/>
        <v>91.2</v>
      </c>
      <c r="BE12" s="100">
        <f t="shared" si="10"/>
        <v>2.7</v>
      </c>
      <c r="BF12" s="100">
        <f t="shared" si="10"/>
        <v>27.7</v>
      </c>
      <c r="BG12" s="100">
        <f t="shared" si="10"/>
        <v>106.1</v>
      </c>
      <c r="BH12" s="100">
        <f t="shared" si="10"/>
        <v>336.31</v>
      </c>
      <c r="BI12" s="100">
        <f t="shared" si="10"/>
        <v>605.21</v>
      </c>
      <c r="BJ12" s="100">
        <f t="shared" si="10"/>
        <v>789.1</v>
      </c>
      <c r="BL12">
        <f t="shared" si="20"/>
        <v>2019</v>
      </c>
      <c r="BM12" s="100">
        <f t="shared" si="11"/>
        <v>926.2</v>
      </c>
      <c r="BN12" s="100">
        <f t="shared" si="11"/>
        <v>781.4</v>
      </c>
      <c r="BO12" s="100">
        <f t="shared" si="11"/>
        <v>600.6</v>
      </c>
      <c r="BP12" s="100">
        <f t="shared" si="11"/>
        <v>354.1</v>
      </c>
      <c r="BQ12" s="100">
        <f t="shared" si="11"/>
        <v>203</v>
      </c>
      <c r="BR12" s="100">
        <f t="shared" si="11"/>
        <v>49.9</v>
      </c>
      <c r="BS12" s="100">
        <f t="shared" si="11"/>
        <v>0</v>
      </c>
      <c r="BT12" s="100">
        <f t="shared" si="11"/>
        <v>6.3</v>
      </c>
      <c r="BU12" s="100">
        <f t="shared" si="11"/>
        <v>58</v>
      </c>
      <c r="BV12" s="100">
        <f t="shared" si="11"/>
        <v>274.31</v>
      </c>
      <c r="BW12" s="100">
        <f t="shared" si="11"/>
        <v>545.21</v>
      </c>
      <c r="BX12" s="100">
        <f t="shared" si="11"/>
        <v>727.1</v>
      </c>
      <c r="BZ12">
        <f t="shared" si="21"/>
        <v>2019</v>
      </c>
      <c r="CA12" s="100">
        <f t="shared" si="12"/>
        <v>864.2</v>
      </c>
      <c r="CB12" s="100">
        <f t="shared" si="12"/>
        <v>725.4</v>
      </c>
      <c r="CC12" s="100">
        <f t="shared" si="12"/>
        <v>538.6</v>
      </c>
      <c r="CD12" s="100">
        <f t="shared" si="12"/>
        <v>294.10000000000002</v>
      </c>
      <c r="CE12" s="100">
        <f t="shared" si="12"/>
        <v>142.9</v>
      </c>
      <c r="CF12" s="100">
        <f t="shared" si="12"/>
        <v>21.2</v>
      </c>
      <c r="CG12" s="100">
        <f t="shared" si="12"/>
        <v>0</v>
      </c>
      <c r="CH12" s="100">
        <f t="shared" si="12"/>
        <v>0</v>
      </c>
      <c r="CI12" s="100">
        <f t="shared" si="12"/>
        <v>25.9</v>
      </c>
      <c r="CJ12" s="100">
        <f t="shared" si="12"/>
        <v>214.31</v>
      </c>
      <c r="CK12" s="100">
        <f t="shared" si="12"/>
        <v>485.21</v>
      </c>
      <c r="CL12" s="100">
        <f t="shared" si="12"/>
        <v>665.1</v>
      </c>
      <c r="CN12">
        <f t="shared" si="22"/>
        <v>2019</v>
      </c>
      <c r="CO12" s="100">
        <f t="shared" si="13"/>
        <v>802.2</v>
      </c>
      <c r="CP12" s="100">
        <f t="shared" si="13"/>
        <v>669.4</v>
      </c>
      <c r="CQ12" s="100">
        <f t="shared" si="13"/>
        <v>476.6</v>
      </c>
      <c r="CR12" s="100">
        <f t="shared" si="13"/>
        <v>234.1</v>
      </c>
      <c r="CS12" s="100">
        <f t="shared" si="13"/>
        <v>87.5</v>
      </c>
      <c r="CT12" s="100">
        <f t="shared" si="13"/>
        <v>8.6</v>
      </c>
      <c r="CU12" s="100">
        <f t="shared" si="13"/>
        <v>0</v>
      </c>
      <c r="CV12" s="100">
        <f t="shared" si="13"/>
        <v>0</v>
      </c>
      <c r="CW12" s="100">
        <f t="shared" si="13"/>
        <v>9.4</v>
      </c>
      <c r="CX12" s="100">
        <f t="shared" si="13"/>
        <v>156.41</v>
      </c>
      <c r="CY12" s="100">
        <f t="shared" si="13"/>
        <v>425.21</v>
      </c>
      <c r="CZ12" s="100">
        <f t="shared" si="13"/>
        <v>603.1</v>
      </c>
      <c r="DB12">
        <f t="shared" si="23"/>
        <v>2019</v>
      </c>
      <c r="DC12" s="100">
        <f t="shared" si="14"/>
        <v>740.2</v>
      </c>
      <c r="DD12" s="100">
        <f t="shared" si="14"/>
        <v>613.4</v>
      </c>
      <c r="DE12" s="100">
        <f t="shared" si="14"/>
        <v>414.6</v>
      </c>
      <c r="DF12" s="100">
        <f t="shared" si="14"/>
        <v>175.4</v>
      </c>
      <c r="DG12" s="100">
        <f t="shared" si="14"/>
        <v>46.8</v>
      </c>
      <c r="DH12" s="100">
        <f t="shared" si="14"/>
        <v>2.4</v>
      </c>
      <c r="DI12" s="100">
        <f t="shared" si="14"/>
        <v>0</v>
      </c>
      <c r="DJ12" s="100">
        <f t="shared" si="14"/>
        <v>0</v>
      </c>
      <c r="DK12" s="100">
        <f t="shared" si="14"/>
        <v>1.6</v>
      </c>
      <c r="DL12" s="100">
        <f t="shared" si="14"/>
        <v>103.41</v>
      </c>
      <c r="DM12" s="100">
        <f t="shared" si="14"/>
        <v>365.21</v>
      </c>
      <c r="DN12" s="100">
        <f t="shared" si="14"/>
        <v>541.1</v>
      </c>
      <c r="DQ12" s="6"/>
      <c r="DR12" s="6"/>
      <c r="DS12" s="6"/>
      <c r="DT12" s="6"/>
      <c r="DU12" s="16"/>
      <c r="DV12" s="16"/>
      <c r="DW12" s="16"/>
      <c r="DX12" s="16"/>
    </row>
    <row r="13" spans="1:129" x14ac:dyDescent="0.25">
      <c r="A13" s="208">
        <f t="shared" si="0"/>
        <v>41244</v>
      </c>
      <c r="B13">
        <v>2012</v>
      </c>
      <c r="C13">
        <v>12</v>
      </c>
      <c r="D13">
        <v>855.7</v>
      </c>
      <c r="E13">
        <v>0</v>
      </c>
      <c r="F13">
        <v>793.7</v>
      </c>
      <c r="G13">
        <v>0</v>
      </c>
      <c r="H13">
        <v>731.7</v>
      </c>
      <c r="I13">
        <v>0</v>
      </c>
      <c r="J13">
        <v>669.7</v>
      </c>
      <c r="K13">
        <v>0</v>
      </c>
      <c r="L13">
        <v>607.70000000000005</v>
      </c>
      <c r="M13">
        <v>0</v>
      </c>
      <c r="N13">
        <v>545.70000000000005</v>
      </c>
      <c r="O13">
        <v>0</v>
      </c>
      <c r="P13">
        <v>483.7</v>
      </c>
      <c r="Q13">
        <v>0</v>
      </c>
      <c r="R13" s="7">
        <v>-7.6032258064516132</v>
      </c>
      <c r="V13">
        <f t="shared" si="16"/>
        <v>2020</v>
      </c>
      <c r="W13" s="100">
        <f t="shared" si="15"/>
        <v>896.9</v>
      </c>
      <c r="X13" s="100">
        <f t="shared" si="15"/>
        <v>918.2</v>
      </c>
      <c r="Y13" s="100">
        <f t="shared" si="15"/>
        <v>737.2</v>
      </c>
      <c r="Z13" s="100">
        <f t="shared" si="15"/>
        <v>548.9</v>
      </c>
      <c r="AA13" s="100">
        <f t="shared" si="15"/>
        <v>338.81</v>
      </c>
      <c r="AB13" s="100">
        <f t="shared" si="15"/>
        <v>136.19999999999999</v>
      </c>
      <c r="AC13" s="100">
        <f t="shared" si="15"/>
        <v>32.5</v>
      </c>
      <c r="AD13" s="100">
        <f t="shared" si="15"/>
        <v>95.2</v>
      </c>
      <c r="AE13" s="100">
        <f t="shared" si="15"/>
        <v>265.41000000000003</v>
      </c>
      <c r="AF13" s="100">
        <f t="shared" si="15"/>
        <v>551.1</v>
      </c>
      <c r="AG13" s="100">
        <f t="shared" si="15"/>
        <v>616.6</v>
      </c>
      <c r="AH13" s="100">
        <f t="shared" si="15"/>
        <v>869.3</v>
      </c>
      <c r="AJ13">
        <f t="shared" si="17"/>
        <v>2020</v>
      </c>
      <c r="AK13" s="100">
        <f t="shared" si="9"/>
        <v>834.9</v>
      </c>
      <c r="AL13" s="100">
        <f t="shared" si="9"/>
        <v>860.2</v>
      </c>
      <c r="AM13" s="100">
        <f t="shared" si="9"/>
        <v>675.2</v>
      </c>
      <c r="AN13" s="100">
        <f t="shared" si="9"/>
        <v>488.9</v>
      </c>
      <c r="AO13" s="100">
        <f t="shared" si="9"/>
        <v>278.81</v>
      </c>
      <c r="AP13" s="100">
        <f t="shared" si="9"/>
        <v>91.8</v>
      </c>
      <c r="AQ13" s="100">
        <f t="shared" si="9"/>
        <v>8.4</v>
      </c>
      <c r="AR13" s="100">
        <f t="shared" si="9"/>
        <v>50</v>
      </c>
      <c r="AS13" s="100">
        <f t="shared" si="9"/>
        <v>205.41</v>
      </c>
      <c r="AT13" s="100">
        <f t="shared" si="9"/>
        <v>489.1</v>
      </c>
      <c r="AU13" s="100">
        <f t="shared" si="9"/>
        <v>556.6</v>
      </c>
      <c r="AV13" s="100">
        <f t="shared" si="9"/>
        <v>807.3</v>
      </c>
      <c r="AW13" s="250">
        <f t="shared" si="18"/>
        <v>5346.6200000000008</v>
      </c>
      <c r="AX13">
        <f t="shared" si="19"/>
        <v>2020</v>
      </c>
      <c r="AY13" s="100">
        <f t="shared" si="10"/>
        <v>772.9</v>
      </c>
      <c r="AZ13" s="100">
        <f t="shared" si="10"/>
        <v>802.2</v>
      </c>
      <c r="BA13" s="100">
        <f t="shared" si="10"/>
        <v>613.20000000000005</v>
      </c>
      <c r="BB13" s="100">
        <f t="shared" si="10"/>
        <v>428.9</v>
      </c>
      <c r="BC13" s="100">
        <f t="shared" si="10"/>
        <v>223.01</v>
      </c>
      <c r="BD13" s="100">
        <f t="shared" si="10"/>
        <v>59.7</v>
      </c>
      <c r="BE13" s="100">
        <f t="shared" si="10"/>
        <v>1.8</v>
      </c>
      <c r="BF13" s="100">
        <f t="shared" si="10"/>
        <v>23.6</v>
      </c>
      <c r="BG13" s="100">
        <f t="shared" si="10"/>
        <v>147.11000000000001</v>
      </c>
      <c r="BH13" s="100">
        <f t="shared" si="10"/>
        <v>427.1</v>
      </c>
      <c r="BI13" s="100">
        <f t="shared" si="10"/>
        <v>496.6</v>
      </c>
      <c r="BJ13" s="100">
        <f t="shared" si="10"/>
        <v>745.3</v>
      </c>
      <c r="BL13">
        <f t="shared" si="20"/>
        <v>2020</v>
      </c>
      <c r="BM13" s="100">
        <f t="shared" si="11"/>
        <v>710.9</v>
      </c>
      <c r="BN13" s="100">
        <f t="shared" si="11"/>
        <v>744.2</v>
      </c>
      <c r="BO13" s="100">
        <f t="shared" si="11"/>
        <v>551.20000000000005</v>
      </c>
      <c r="BP13" s="100">
        <f t="shared" si="11"/>
        <v>368.9</v>
      </c>
      <c r="BQ13" s="100">
        <f t="shared" si="11"/>
        <v>172.91</v>
      </c>
      <c r="BR13" s="100">
        <f t="shared" si="11"/>
        <v>39.5</v>
      </c>
      <c r="BS13" s="100">
        <f t="shared" si="11"/>
        <v>0</v>
      </c>
      <c r="BT13" s="100">
        <f t="shared" si="11"/>
        <v>8.8000000000000007</v>
      </c>
      <c r="BU13" s="100">
        <f t="shared" si="11"/>
        <v>93.51</v>
      </c>
      <c r="BV13" s="100">
        <f t="shared" si="11"/>
        <v>365.1</v>
      </c>
      <c r="BW13" s="100">
        <f t="shared" si="11"/>
        <v>436.6</v>
      </c>
      <c r="BX13" s="100">
        <f t="shared" si="11"/>
        <v>683.3</v>
      </c>
      <c r="BZ13">
        <f t="shared" si="21"/>
        <v>2020</v>
      </c>
      <c r="CA13" s="100">
        <f t="shared" si="12"/>
        <v>648.9</v>
      </c>
      <c r="CB13" s="100">
        <f t="shared" si="12"/>
        <v>686.2</v>
      </c>
      <c r="CC13" s="100">
        <f t="shared" si="12"/>
        <v>489.2</v>
      </c>
      <c r="CD13" s="100">
        <f t="shared" si="12"/>
        <v>308.89999999999998</v>
      </c>
      <c r="CE13" s="100">
        <f t="shared" si="12"/>
        <v>130.31</v>
      </c>
      <c r="CF13" s="100">
        <f t="shared" si="12"/>
        <v>23.1</v>
      </c>
      <c r="CG13" s="100">
        <f t="shared" si="12"/>
        <v>0</v>
      </c>
      <c r="CH13" s="100">
        <f t="shared" si="12"/>
        <v>1.9</v>
      </c>
      <c r="CI13" s="100">
        <f t="shared" si="12"/>
        <v>52.81</v>
      </c>
      <c r="CJ13" s="100">
        <f t="shared" si="12"/>
        <v>303.60000000000002</v>
      </c>
      <c r="CK13" s="100">
        <f t="shared" si="12"/>
        <v>376.6</v>
      </c>
      <c r="CL13" s="100">
        <f t="shared" si="12"/>
        <v>621.29999999999995</v>
      </c>
      <c r="CN13">
        <f t="shared" si="22"/>
        <v>2020</v>
      </c>
      <c r="CO13" s="100">
        <f t="shared" si="13"/>
        <v>586.9</v>
      </c>
      <c r="CP13" s="100">
        <f t="shared" si="13"/>
        <v>628.20000000000005</v>
      </c>
      <c r="CQ13" s="100">
        <f t="shared" si="13"/>
        <v>427.2</v>
      </c>
      <c r="CR13" s="100">
        <f t="shared" si="13"/>
        <v>250.3</v>
      </c>
      <c r="CS13" s="100">
        <f t="shared" si="13"/>
        <v>92.81</v>
      </c>
      <c r="CT13" s="100">
        <f t="shared" si="13"/>
        <v>10.8</v>
      </c>
      <c r="CU13" s="100">
        <f t="shared" si="13"/>
        <v>0</v>
      </c>
      <c r="CV13" s="100">
        <f t="shared" si="13"/>
        <v>0</v>
      </c>
      <c r="CW13" s="100">
        <f t="shared" si="13"/>
        <v>23.31</v>
      </c>
      <c r="CX13" s="100">
        <f t="shared" si="13"/>
        <v>245.4</v>
      </c>
      <c r="CY13" s="100">
        <f t="shared" si="13"/>
        <v>318.60000000000002</v>
      </c>
      <c r="CZ13" s="100">
        <f t="shared" si="13"/>
        <v>559.29999999999995</v>
      </c>
      <c r="DB13">
        <f t="shared" si="23"/>
        <v>2020</v>
      </c>
      <c r="DC13" s="100">
        <f t="shared" si="14"/>
        <v>524.9</v>
      </c>
      <c r="DD13" s="100">
        <f t="shared" si="14"/>
        <v>570.20000000000005</v>
      </c>
      <c r="DE13" s="100">
        <f t="shared" si="14"/>
        <v>365.2</v>
      </c>
      <c r="DF13" s="100">
        <f t="shared" si="14"/>
        <v>193.6</v>
      </c>
      <c r="DG13" s="100">
        <f t="shared" si="14"/>
        <v>64.11</v>
      </c>
      <c r="DH13" s="100">
        <f t="shared" si="14"/>
        <v>3.7</v>
      </c>
      <c r="DI13" s="100">
        <f t="shared" si="14"/>
        <v>0</v>
      </c>
      <c r="DJ13" s="100">
        <f t="shared" si="14"/>
        <v>0</v>
      </c>
      <c r="DK13" s="100">
        <f t="shared" si="14"/>
        <v>7.61</v>
      </c>
      <c r="DL13" s="100">
        <f t="shared" si="14"/>
        <v>190.3</v>
      </c>
      <c r="DM13" s="100">
        <f t="shared" si="14"/>
        <v>264.2</v>
      </c>
      <c r="DN13" s="100">
        <f t="shared" si="14"/>
        <v>497.3</v>
      </c>
      <c r="DQ13" s="6"/>
      <c r="DR13" s="6"/>
      <c r="DS13" s="6"/>
      <c r="DT13" s="6"/>
      <c r="DU13" s="16"/>
      <c r="DV13" s="16"/>
      <c r="DW13" s="16"/>
      <c r="DX13" s="16"/>
    </row>
    <row r="14" spans="1:129" x14ac:dyDescent="0.25">
      <c r="A14" s="208">
        <f t="shared" si="0"/>
        <v>41275</v>
      </c>
      <c r="B14">
        <v>2013</v>
      </c>
      <c r="C14">
        <v>1</v>
      </c>
      <c r="D14">
        <v>990.4</v>
      </c>
      <c r="E14">
        <v>0</v>
      </c>
      <c r="F14">
        <v>928.4</v>
      </c>
      <c r="G14">
        <v>0</v>
      </c>
      <c r="H14">
        <v>866.4</v>
      </c>
      <c r="I14">
        <v>0</v>
      </c>
      <c r="J14">
        <v>804.4</v>
      </c>
      <c r="K14">
        <v>0</v>
      </c>
      <c r="L14">
        <v>742.4</v>
      </c>
      <c r="M14">
        <v>0</v>
      </c>
      <c r="N14">
        <v>680.4</v>
      </c>
      <c r="O14">
        <v>0</v>
      </c>
      <c r="P14">
        <v>618.4</v>
      </c>
      <c r="Q14">
        <v>0</v>
      </c>
      <c r="R14" s="7">
        <v>-11.948387096774191</v>
      </c>
      <c r="V14">
        <f t="shared" si="16"/>
        <v>2021</v>
      </c>
      <c r="W14" s="100">
        <f t="shared" si="15"/>
        <v>905.4</v>
      </c>
      <c r="X14" s="100">
        <f t="shared" si="15"/>
        <v>963.7</v>
      </c>
      <c r="Y14" s="100">
        <f t="shared" si="15"/>
        <v>692.9</v>
      </c>
      <c r="Z14" s="100">
        <f t="shared" si="15"/>
        <v>498.02</v>
      </c>
      <c r="AA14" s="100">
        <f t="shared" si="15"/>
        <v>331.9</v>
      </c>
      <c r="AB14" s="100">
        <f t="shared" si="15"/>
        <v>94.6</v>
      </c>
      <c r="AC14" s="100">
        <f t="shared" si="15"/>
        <v>75.8</v>
      </c>
      <c r="AD14" s="100">
        <f t="shared" si="15"/>
        <v>56.04</v>
      </c>
      <c r="AE14" s="100">
        <f t="shared" si="15"/>
        <v>191.2</v>
      </c>
      <c r="AF14" s="100">
        <f t="shared" si="15"/>
        <v>321.20999999999998</v>
      </c>
      <c r="AG14" s="100">
        <f t="shared" si="15"/>
        <v>621</v>
      </c>
      <c r="AH14" s="100">
        <f t="shared" si="15"/>
        <v>891.2</v>
      </c>
      <c r="AJ14">
        <f t="shared" si="17"/>
        <v>2021</v>
      </c>
      <c r="AK14" s="100">
        <f t="shared" si="9"/>
        <v>843.4</v>
      </c>
      <c r="AL14" s="100">
        <f t="shared" si="9"/>
        <v>907.7</v>
      </c>
      <c r="AM14" s="100">
        <f t="shared" si="9"/>
        <v>630.9</v>
      </c>
      <c r="AN14" s="100">
        <f t="shared" si="9"/>
        <v>438.02</v>
      </c>
      <c r="AO14" s="100">
        <f t="shared" si="9"/>
        <v>271.2</v>
      </c>
      <c r="AP14" s="100">
        <f t="shared" si="9"/>
        <v>50.6</v>
      </c>
      <c r="AQ14" s="100">
        <f t="shared" si="9"/>
        <v>38.6</v>
      </c>
      <c r="AR14" s="100">
        <f t="shared" si="9"/>
        <v>23.74</v>
      </c>
      <c r="AS14" s="100">
        <f t="shared" si="9"/>
        <v>135.4</v>
      </c>
      <c r="AT14" s="100">
        <f t="shared" si="9"/>
        <v>259.20999999999998</v>
      </c>
      <c r="AU14" s="100">
        <f t="shared" si="9"/>
        <v>561</v>
      </c>
      <c r="AV14" s="100">
        <f t="shared" si="9"/>
        <v>829.2</v>
      </c>
      <c r="AW14" s="250">
        <f>SUM(AK14:AV14)</f>
        <v>4988.9699999999993</v>
      </c>
      <c r="AX14">
        <f t="shared" si="19"/>
        <v>2021</v>
      </c>
      <c r="AY14" s="100">
        <f t="shared" si="10"/>
        <v>781.4</v>
      </c>
      <c r="AZ14" s="100">
        <f t="shared" si="10"/>
        <v>851.7</v>
      </c>
      <c r="BA14" s="100">
        <f t="shared" si="10"/>
        <v>568.9</v>
      </c>
      <c r="BB14" s="100">
        <f t="shared" si="10"/>
        <v>378.02</v>
      </c>
      <c r="BC14" s="100">
        <f t="shared" si="10"/>
        <v>214.9</v>
      </c>
      <c r="BD14" s="100">
        <f t="shared" si="10"/>
        <v>25.1</v>
      </c>
      <c r="BE14" s="100">
        <f t="shared" si="10"/>
        <v>17.899999999999999</v>
      </c>
      <c r="BF14" s="100">
        <f t="shared" si="10"/>
        <v>6.22</v>
      </c>
      <c r="BG14" s="100">
        <f t="shared" si="10"/>
        <v>86.2</v>
      </c>
      <c r="BH14" s="100">
        <f t="shared" si="10"/>
        <v>198.11</v>
      </c>
      <c r="BI14" s="100">
        <f t="shared" si="10"/>
        <v>501</v>
      </c>
      <c r="BJ14" s="100">
        <f t="shared" si="10"/>
        <v>767.2</v>
      </c>
      <c r="BL14">
        <f t="shared" si="20"/>
        <v>2021</v>
      </c>
      <c r="BM14" s="100">
        <f t="shared" si="11"/>
        <v>719.4</v>
      </c>
      <c r="BN14" s="100">
        <f t="shared" si="11"/>
        <v>795.7</v>
      </c>
      <c r="BO14" s="100">
        <f t="shared" si="11"/>
        <v>506.9</v>
      </c>
      <c r="BP14" s="100">
        <f t="shared" si="11"/>
        <v>318.02</v>
      </c>
      <c r="BQ14" s="100">
        <f t="shared" si="11"/>
        <v>162.80000000000001</v>
      </c>
      <c r="BR14" s="100">
        <f t="shared" si="11"/>
        <v>9.1</v>
      </c>
      <c r="BS14" s="100">
        <f t="shared" si="11"/>
        <v>5.7</v>
      </c>
      <c r="BT14" s="100">
        <f t="shared" si="11"/>
        <v>0</v>
      </c>
      <c r="BU14" s="100">
        <f t="shared" si="11"/>
        <v>44.6</v>
      </c>
      <c r="BV14" s="100">
        <f t="shared" si="11"/>
        <v>146.31</v>
      </c>
      <c r="BW14" s="100">
        <f t="shared" si="11"/>
        <v>441</v>
      </c>
      <c r="BX14" s="100">
        <f t="shared" si="11"/>
        <v>705.2</v>
      </c>
      <c r="BZ14">
        <f t="shared" si="21"/>
        <v>2021</v>
      </c>
      <c r="CA14" s="100">
        <f t="shared" si="12"/>
        <v>657.4</v>
      </c>
      <c r="CB14" s="100">
        <f t="shared" si="12"/>
        <v>739.7</v>
      </c>
      <c r="CC14" s="100">
        <f t="shared" si="12"/>
        <v>444.9</v>
      </c>
      <c r="CD14" s="100">
        <f t="shared" si="12"/>
        <v>258.02</v>
      </c>
      <c r="CE14" s="100">
        <f t="shared" si="12"/>
        <v>116</v>
      </c>
      <c r="CF14" s="100">
        <f t="shared" si="12"/>
        <v>2.2000000000000002</v>
      </c>
      <c r="CG14" s="100">
        <f t="shared" si="12"/>
        <v>0.8</v>
      </c>
      <c r="CH14" s="100">
        <f t="shared" si="12"/>
        <v>0</v>
      </c>
      <c r="CI14" s="100">
        <f t="shared" si="12"/>
        <v>17.2</v>
      </c>
      <c r="CJ14" s="100">
        <f t="shared" si="12"/>
        <v>108.8</v>
      </c>
      <c r="CK14" s="100">
        <f t="shared" si="12"/>
        <v>381</v>
      </c>
      <c r="CL14" s="100">
        <f t="shared" si="12"/>
        <v>643.20000000000005</v>
      </c>
      <c r="CN14">
        <f t="shared" si="22"/>
        <v>2021</v>
      </c>
      <c r="CO14" s="100">
        <f t="shared" si="13"/>
        <v>595.4</v>
      </c>
      <c r="CP14" s="100">
        <f t="shared" si="13"/>
        <v>683.7</v>
      </c>
      <c r="CQ14" s="100">
        <f t="shared" si="13"/>
        <v>382.9</v>
      </c>
      <c r="CR14" s="100">
        <f t="shared" si="13"/>
        <v>198.02</v>
      </c>
      <c r="CS14" s="100">
        <f t="shared" si="13"/>
        <v>74.8</v>
      </c>
      <c r="CT14" s="100">
        <f t="shared" si="13"/>
        <v>0</v>
      </c>
      <c r="CU14" s="100">
        <f t="shared" si="13"/>
        <v>0</v>
      </c>
      <c r="CV14" s="100">
        <f t="shared" si="13"/>
        <v>0</v>
      </c>
      <c r="CW14" s="100">
        <f t="shared" si="13"/>
        <v>3.1</v>
      </c>
      <c r="CX14" s="100">
        <f t="shared" si="13"/>
        <v>76.8</v>
      </c>
      <c r="CY14" s="100">
        <f t="shared" si="13"/>
        <v>321</v>
      </c>
      <c r="CZ14" s="100">
        <f t="shared" si="13"/>
        <v>581.20000000000005</v>
      </c>
      <c r="DB14">
        <f t="shared" si="23"/>
        <v>2021</v>
      </c>
      <c r="DC14" s="100">
        <f t="shared" si="14"/>
        <v>533.4</v>
      </c>
      <c r="DD14" s="100">
        <f t="shared" si="14"/>
        <v>627.70000000000005</v>
      </c>
      <c r="DE14" s="100">
        <f t="shared" si="14"/>
        <v>320.89999999999998</v>
      </c>
      <c r="DF14" s="100">
        <f t="shared" si="14"/>
        <v>139.22</v>
      </c>
      <c r="DG14" s="100">
        <f t="shared" si="14"/>
        <v>43.5</v>
      </c>
      <c r="DH14" s="100">
        <f t="shared" si="14"/>
        <v>0</v>
      </c>
      <c r="DI14" s="100">
        <f t="shared" si="14"/>
        <v>0</v>
      </c>
      <c r="DJ14" s="100">
        <f t="shared" si="14"/>
        <v>0</v>
      </c>
      <c r="DK14" s="100">
        <f t="shared" si="14"/>
        <v>0</v>
      </c>
      <c r="DL14" s="100">
        <f t="shared" si="14"/>
        <v>50.6</v>
      </c>
      <c r="DM14" s="100">
        <f t="shared" si="14"/>
        <v>261</v>
      </c>
      <c r="DN14" s="100">
        <f t="shared" si="14"/>
        <v>519.20000000000005</v>
      </c>
      <c r="DQ14" s="6">
        <f>'Monthly Data'!E2</f>
        <v>35689845.146455593</v>
      </c>
      <c r="DR14" s="6">
        <f>'Monthly Data'!I2</f>
        <v>14063470.954466397</v>
      </c>
      <c r="DS14" s="6">
        <f>'Monthly Data'!M2</f>
        <v>28995206.669760678</v>
      </c>
      <c r="DT14" s="6">
        <f>'Monthly Data'!R2</f>
        <v>16730126.307801947</v>
      </c>
      <c r="DU14" s="16">
        <f>DQ14/'Monthly Data'!F2</f>
        <v>794.18542782373686</v>
      </c>
      <c r="DV14" s="16">
        <f>DR14/'Monthly Data'!J2</f>
        <v>3104.9581050000725</v>
      </c>
      <c r="DW14" s="16">
        <f>DS14/'Monthly Data'!O2</f>
        <v>56810.321989341945</v>
      </c>
      <c r="DX14" s="16">
        <f>DT14/'Monthly Data'!T2</f>
        <v>799805.37998931366</v>
      </c>
    </row>
    <row r="15" spans="1:129" x14ac:dyDescent="0.25">
      <c r="A15" s="208">
        <f t="shared" si="0"/>
        <v>41306</v>
      </c>
      <c r="B15">
        <v>2013</v>
      </c>
      <c r="C15">
        <v>2</v>
      </c>
      <c r="D15">
        <v>922.6</v>
      </c>
      <c r="E15">
        <v>0</v>
      </c>
      <c r="F15">
        <v>866.6</v>
      </c>
      <c r="G15">
        <v>0</v>
      </c>
      <c r="H15">
        <v>810.6</v>
      </c>
      <c r="I15">
        <v>0</v>
      </c>
      <c r="J15">
        <v>754.6</v>
      </c>
      <c r="K15">
        <v>0</v>
      </c>
      <c r="L15">
        <v>698.6</v>
      </c>
      <c r="M15">
        <v>0</v>
      </c>
      <c r="N15">
        <v>642.6</v>
      </c>
      <c r="O15">
        <v>0</v>
      </c>
      <c r="P15">
        <v>586.6</v>
      </c>
      <c r="Q15">
        <v>0</v>
      </c>
      <c r="R15" s="7">
        <v>-12.95</v>
      </c>
      <c r="V15">
        <f t="shared" si="16"/>
        <v>2022</v>
      </c>
      <c r="W15" s="100">
        <f t="shared" si="15"/>
        <v>1182.8</v>
      </c>
      <c r="X15" s="100">
        <f t="shared" si="15"/>
        <v>1032</v>
      </c>
      <c r="Y15" s="100">
        <f t="shared" si="15"/>
        <v>807.8</v>
      </c>
      <c r="Z15" s="100">
        <f t="shared" si="15"/>
        <v>583</v>
      </c>
      <c r="AA15" s="100">
        <f t="shared" si="15"/>
        <v>332.41</v>
      </c>
      <c r="AB15" s="100">
        <f t="shared" si="15"/>
        <v>166.7</v>
      </c>
      <c r="AC15" s="100">
        <f t="shared" si="15"/>
        <v>83</v>
      </c>
      <c r="AD15" s="100">
        <f t="shared" si="15"/>
        <v>59.81</v>
      </c>
      <c r="AE15" s="100">
        <f t="shared" si="15"/>
        <v>224.44</v>
      </c>
      <c r="AF15" s="100">
        <f t="shared" si="15"/>
        <v>406.49</v>
      </c>
      <c r="AG15" s="100">
        <f t="shared" si="15"/>
        <v>632.29999999999995</v>
      </c>
      <c r="AH15" s="100">
        <f t="shared" si="15"/>
        <v>897</v>
      </c>
      <c r="AJ15">
        <f t="shared" si="17"/>
        <v>2022</v>
      </c>
      <c r="AK15" s="100">
        <f t="shared" ref="AK15:AU15" si="24">SUMIFS($F:$F,$B:$B,$V15,$C:$C,AK$4)</f>
        <v>1120.8</v>
      </c>
      <c r="AL15" s="100">
        <f t="shared" si="24"/>
        <v>976</v>
      </c>
      <c r="AM15" s="100">
        <f t="shared" si="24"/>
        <v>745.8</v>
      </c>
      <c r="AN15" s="100">
        <f t="shared" si="24"/>
        <v>523</v>
      </c>
      <c r="AO15" s="100">
        <f t="shared" si="24"/>
        <v>270.41000000000003</v>
      </c>
      <c r="AP15" s="100">
        <f t="shared" si="24"/>
        <v>115.2</v>
      </c>
      <c r="AQ15" s="100">
        <f t="shared" si="24"/>
        <v>39.5</v>
      </c>
      <c r="AR15" s="100">
        <f t="shared" si="24"/>
        <v>21.81</v>
      </c>
      <c r="AS15" s="100">
        <f t="shared" si="24"/>
        <v>167.02</v>
      </c>
      <c r="AT15" s="100">
        <f t="shared" si="24"/>
        <v>344.49</v>
      </c>
      <c r="AU15" s="100">
        <f t="shared" si="24"/>
        <v>572.29999999999995</v>
      </c>
      <c r="AV15" s="100">
        <f t="shared" si="9"/>
        <v>835</v>
      </c>
      <c r="AW15" s="250">
        <f t="shared" si="18"/>
        <v>5731.33</v>
      </c>
      <c r="AX15">
        <f t="shared" si="19"/>
        <v>2022</v>
      </c>
      <c r="AY15" s="100">
        <f t="shared" ref="AY15:BI15" si="25">SUMIFS($H:$H,$B:$B,$V15,$C:$C,AY$4)</f>
        <v>1058.8</v>
      </c>
      <c r="AZ15" s="100">
        <f t="shared" si="25"/>
        <v>920</v>
      </c>
      <c r="BA15" s="100">
        <f t="shared" si="25"/>
        <v>683.8</v>
      </c>
      <c r="BB15" s="100">
        <f t="shared" si="25"/>
        <v>463</v>
      </c>
      <c r="BC15" s="100">
        <f t="shared" si="25"/>
        <v>208.81</v>
      </c>
      <c r="BD15" s="100">
        <f t="shared" si="25"/>
        <v>67.3</v>
      </c>
      <c r="BE15" s="100">
        <f t="shared" si="25"/>
        <v>13.5</v>
      </c>
      <c r="BF15" s="100">
        <f t="shared" si="25"/>
        <v>1.9</v>
      </c>
      <c r="BG15" s="100">
        <f t="shared" si="25"/>
        <v>115.22</v>
      </c>
      <c r="BH15" s="100">
        <f t="shared" si="25"/>
        <v>282.49</v>
      </c>
      <c r="BI15" s="100">
        <f t="shared" si="25"/>
        <v>512.29999999999995</v>
      </c>
      <c r="BJ15" s="100">
        <f t="shared" si="10"/>
        <v>773</v>
      </c>
      <c r="BL15">
        <f t="shared" si="20"/>
        <v>2022</v>
      </c>
      <c r="BM15" s="100">
        <f t="shared" ref="BM15:BW15" si="26">SUMIFS($J:$J,$B:$B,$V15,$C:$C,BM$4)</f>
        <v>996.8</v>
      </c>
      <c r="BN15" s="100">
        <f t="shared" si="26"/>
        <v>864</v>
      </c>
      <c r="BO15" s="100">
        <f t="shared" si="26"/>
        <v>621.79999999999995</v>
      </c>
      <c r="BP15" s="100">
        <f t="shared" si="26"/>
        <v>403</v>
      </c>
      <c r="BQ15" s="100">
        <f t="shared" si="26"/>
        <v>150.11000000000001</v>
      </c>
      <c r="BR15" s="100">
        <f t="shared" si="26"/>
        <v>31</v>
      </c>
      <c r="BS15" s="100">
        <f t="shared" si="26"/>
        <v>3.1</v>
      </c>
      <c r="BT15" s="100">
        <f t="shared" si="26"/>
        <v>0</v>
      </c>
      <c r="BU15" s="100">
        <f t="shared" si="26"/>
        <v>72.73</v>
      </c>
      <c r="BV15" s="100">
        <f t="shared" si="26"/>
        <v>222.79</v>
      </c>
      <c r="BW15" s="100">
        <f t="shared" si="26"/>
        <v>453.1</v>
      </c>
      <c r="BX15" s="100">
        <f t="shared" si="11"/>
        <v>711</v>
      </c>
      <c r="BZ15">
        <f t="shared" si="21"/>
        <v>2022</v>
      </c>
      <c r="CA15" s="100">
        <f t="shared" ref="CA15:CK15" si="27">SUMIFS($L:$L,$B:$B,$V15,$C:$C,CA$4)</f>
        <v>934.8</v>
      </c>
      <c r="CB15" s="100">
        <f t="shared" si="27"/>
        <v>808</v>
      </c>
      <c r="CC15" s="100">
        <f t="shared" si="27"/>
        <v>559.79999999999995</v>
      </c>
      <c r="CD15" s="100">
        <f t="shared" si="27"/>
        <v>343</v>
      </c>
      <c r="CE15" s="100">
        <f t="shared" si="27"/>
        <v>99.71</v>
      </c>
      <c r="CF15" s="100">
        <f t="shared" si="27"/>
        <v>10.5</v>
      </c>
      <c r="CG15" s="100">
        <f t="shared" si="27"/>
        <v>0</v>
      </c>
      <c r="CH15" s="100">
        <f t="shared" si="27"/>
        <v>0</v>
      </c>
      <c r="CI15" s="100">
        <f t="shared" si="27"/>
        <v>39.520000000000003</v>
      </c>
      <c r="CJ15" s="100">
        <f t="shared" si="27"/>
        <v>167.49</v>
      </c>
      <c r="CK15" s="100">
        <f t="shared" si="27"/>
        <v>395.1</v>
      </c>
      <c r="CL15" s="100">
        <f t="shared" si="12"/>
        <v>649</v>
      </c>
      <c r="CN15">
        <f t="shared" si="22"/>
        <v>2022</v>
      </c>
      <c r="CO15" s="100">
        <f t="shared" ref="CO15:CY15" si="28">SUMIFS($N:$N,$B:$B,$V15,$C:$C,CO$4)</f>
        <v>872.8</v>
      </c>
      <c r="CP15" s="100">
        <f t="shared" si="28"/>
        <v>752</v>
      </c>
      <c r="CQ15" s="100">
        <f t="shared" si="28"/>
        <v>497.8</v>
      </c>
      <c r="CR15" s="100">
        <f t="shared" si="28"/>
        <v>283</v>
      </c>
      <c r="CS15" s="100">
        <f t="shared" si="28"/>
        <v>60.8</v>
      </c>
      <c r="CT15" s="100">
        <f t="shared" si="28"/>
        <v>1.7</v>
      </c>
      <c r="CU15" s="100">
        <f t="shared" si="28"/>
        <v>0</v>
      </c>
      <c r="CV15" s="100">
        <f t="shared" si="28"/>
        <v>0</v>
      </c>
      <c r="CW15" s="100">
        <f t="shared" si="28"/>
        <v>19.32</v>
      </c>
      <c r="CX15" s="100">
        <f t="shared" si="28"/>
        <v>117.59</v>
      </c>
      <c r="CY15" s="100">
        <f t="shared" si="28"/>
        <v>337.2</v>
      </c>
      <c r="CZ15" s="100">
        <f t="shared" si="13"/>
        <v>587</v>
      </c>
      <c r="DB15">
        <f t="shared" si="23"/>
        <v>2022</v>
      </c>
      <c r="DC15" s="100">
        <f t="shared" ref="DC15:DM15" si="29">SUMIFS($P:$P,$B:$B,$V15,$C:$C,DC$4)</f>
        <v>810.8</v>
      </c>
      <c r="DD15" s="100">
        <f t="shared" si="29"/>
        <v>696</v>
      </c>
      <c r="DE15" s="100">
        <f t="shared" si="29"/>
        <v>435.8</v>
      </c>
      <c r="DF15" s="100">
        <f t="shared" si="29"/>
        <v>223</v>
      </c>
      <c r="DG15" s="100">
        <f t="shared" si="29"/>
        <v>28.2</v>
      </c>
      <c r="DH15" s="100">
        <f t="shared" si="29"/>
        <v>0</v>
      </c>
      <c r="DI15" s="100">
        <f t="shared" si="29"/>
        <v>0</v>
      </c>
      <c r="DJ15" s="100">
        <f t="shared" si="29"/>
        <v>0</v>
      </c>
      <c r="DK15" s="100">
        <f t="shared" si="29"/>
        <v>7.2</v>
      </c>
      <c r="DL15" s="100">
        <f t="shared" si="29"/>
        <v>74.39</v>
      </c>
      <c r="DM15" s="100">
        <f t="shared" si="29"/>
        <v>281.2</v>
      </c>
      <c r="DN15" s="100">
        <f t="shared" si="14"/>
        <v>525</v>
      </c>
      <c r="DQ15" s="6">
        <f>'Monthly Data'!E3</f>
        <v>31052127.796455856</v>
      </c>
      <c r="DR15" s="6">
        <f>'Monthly Data'!I3</f>
        <v>12593990.544466389</v>
      </c>
      <c r="DS15" s="6">
        <f>'Monthly Data'!M3</f>
        <v>26014224.669760678</v>
      </c>
      <c r="DT15" s="6">
        <f>'Monthly Data'!R3</f>
        <v>13835731.677801952</v>
      </c>
      <c r="DU15" s="16">
        <f>DQ15/'Monthly Data'!F3</f>
        <v>690.77510418366285</v>
      </c>
      <c r="DV15" s="16">
        <f>DR15/'Monthly Data'!J3</f>
        <v>2777.9606717881029</v>
      </c>
      <c r="DW15" s="16">
        <f>DS15/'Monthly Data'!O3</f>
        <v>51105.541948988721</v>
      </c>
      <c r="DX15" s="16">
        <f>DT15/'Monthly Data'!T3</f>
        <v>662280.37537348573</v>
      </c>
    </row>
    <row r="16" spans="1:129" x14ac:dyDescent="0.25">
      <c r="A16" s="208">
        <f t="shared" si="0"/>
        <v>41334</v>
      </c>
      <c r="B16">
        <v>2013</v>
      </c>
      <c r="C16">
        <v>3</v>
      </c>
      <c r="D16">
        <v>829.3</v>
      </c>
      <c r="E16">
        <v>0</v>
      </c>
      <c r="F16">
        <v>767.3</v>
      </c>
      <c r="G16">
        <v>0</v>
      </c>
      <c r="H16">
        <v>705.3</v>
      </c>
      <c r="I16">
        <v>0</v>
      </c>
      <c r="J16">
        <v>643.29999999999995</v>
      </c>
      <c r="K16">
        <v>0</v>
      </c>
      <c r="L16">
        <v>581.29999999999995</v>
      </c>
      <c r="M16">
        <v>0</v>
      </c>
      <c r="N16">
        <v>519.29999999999995</v>
      </c>
      <c r="O16">
        <v>0</v>
      </c>
      <c r="P16">
        <v>457.3</v>
      </c>
      <c r="Q16">
        <v>0</v>
      </c>
      <c r="R16" s="7">
        <v>-6.7516129032258085</v>
      </c>
      <c r="DQ16" s="6">
        <f>'Monthly Data'!E4</f>
        <v>30945132.106455661</v>
      </c>
      <c r="DR16" s="6">
        <f>'Monthly Data'!I4</f>
        <v>12631237.844466392</v>
      </c>
      <c r="DS16" s="6">
        <f>'Monthly Data'!M4</f>
        <v>26487357.669760678</v>
      </c>
      <c r="DT16" s="6">
        <f>'Monthly Data'!R4</f>
        <v>15127497.297801949</v>
      </c>
      <c r="DU16" s="16">
        <f>DQ16/'Monthly Data'!F4</f>
        <v>688.18587576896186</v>
      </c>
      <c r="DV16" s="16">
        <f>DR16/'Monthly Data'!J4</f>
        <v>2783.6108338695612</v>
      </c>
      <c r="DW16" s="16">
        <f>DS16/'Monthly Data'!O4</f>
        <v>52174.092329617481</v>
      </c>
      <c r="DX16" s="16">
        <f>DT16/'Monthly Data'!T4</f>
        <v>725040.39324416779</v>
      </c>
    </row>
    <row r="17" spans="1:128" x14ac:dyDescent="0.25">
      <c r="A17" s="208">
        <f t="shared" si="0"/>
        <v>41365</v>
      </c>
      <c r="B17">
        <v>2013</v>
      </c>
      <c r="C17">
        <v>4</v>
      </c>
      <c r="D17">
        <v>601.78</v>
      </c>
      <c r="E17">
        <v>0</v>
      </c>
      <c r="F17">
        <v>541.78</v>
      </c>
      <c r="G17">
        <v>0</v>
      </c>
      <c r="H17">
        <v>481.78</v>
      </c>
      <c r="I17">
        <v>0</v>
      </c>
      <c r="J17">
        <v>421.78</v>
      </c>
      <c r="K17">
        <v>0</v>
      </c>
      <c r="L17">
        <v>362.78</v>
      </c>
      <c r="M17">
        <v>1</v>
      </c>
      <c r="N17">
        <v>304.77999999999997</v>
      </c>
      <c r="O17">
        <v>3</v>
      </c>
      <c r="P17">
        <v>248.08</v>
      </c>
      <c r="Q17">
        <v>6.3</v>
      </c>
      <c r="R17" s="7">
        <v>-5.9241392917036666E-2</v>
      </c>
      <c r="V17" s="10" t="s">
        <v>19</v>
      </c>
      <c r="W17" s="100">
        <f>AVERAGE(W6:W15)</f>
        <v>1023.6179999999998</v>
      </c>
      <c r="X17" s="100">
        <f t="shared" ref="X17:AH17" si="30">AVERAGE(X6:X15)</f>
        <v>958.0379999999999</v>
      </c>
      <c r="Y17" s="100">
        <f t="shared" si="30"/>
        <v>784.91800000000001</v>
      </c>
      <c r="Z17" s="100">
        <f t="shared" si="30"/>
        <v>555.56099999999992</v>
      </c>
      <c r="AA17" s="100">
        <f t="shared" si="30"/>
        <v>342.02100000000002</v>
      </c>
      <c r="AB17" s="100">
        <f t="shared" si="30"/>
        <v>163.22300000000001</v>
      </c>
      <c r="AC17" s="100">
        <f t="shared" si="30"/>
        <v>70.319999999999993</v>
      </c>
      <c r="AD17" s="100">
        <f t="shared" si="30"/>
        <v>91.716000000000008</v>
      </c>
      <c r="AE17" s="100">
        <f t="shared" si="30"/>
        <v>215.75300000000001</v>
      </c>
      <c r="AF17" s="100">
        <f t="shared" si="30"/>
        <v>437.37699999999995</v>
      </c>
      <c r="AG17" s="100">
        <f t="shared" si="30"/>
        <v>661.85800000000006</v>
      </c>
      <c r="AH17" s="100">
        <f t="shared" si="30"/>
        <v>911.1450000000001</v>
      </c>
      <c r="AJ17" s="10" t="s">
        <v>19</v>
      </c>
      <c r="AK17" s="100">
        <f>AVERAGE(AK6:AK15)</f>
        <v>961.61799999999982</v>
      </c>
      <c r="AL17" s="100">
        <f t="shared" ref="AL17:AS17" si="31">AVERAGE(AL6:AL15)</f>
        <v>901.63799999999992</v>
      </c>
      <c r="AM17" s="100">
        <f t="shared" si="31"/>
        <v>722.91800000000001</v>
      </c>
      <c r="AN17" s="100">
        <f t="shared" si="31"/>
        <v>495.56099999999998</v>
      </c>
      <c r="AO17" s="100">
        <f t="shared" si="31"/>
        <v>280.48099999999999</v>
      </c>
      <c r="AP17" s="100">
        <f t="shared" si="31"/>
        <v>110.423</v>
      </c>
      <c r="AQ17" s="100">
        <f t="shared" si="31"/>
        <v>32</v>
      </c>
      <c r="AR17" s="100">
        <f t="shared" si="31"/>
        <v>47.965999999999994</v>
      </c>
      <c r="AS17" s="100">
        <f t="shared" si="31"/>
        <v>159.58100000000002</v>
      </c>
      <c r="AT17" s="100">
        <f>AVERAGE(AT6:AT15)</f>
        <v>375.37699999999995</v>
      </c>
      <c r="AU17" s="100">
        <f>AVERAGE(AU6:AU15)</f>
        <v>601.85800000000006</v>
      </c>
      <c r="AV17" s="100">
        <f>AVERAGE(AV6:AV15)</f>
        <v>849.1450000000001</v>
      </c>
      <c r="AW17" s="250">
        <f t="shared" si="18"/>
        <v>5538.5660000000007</v>
      </c>
      <c r="AX17" s="10" t="s">
        <v>19</v>
      </c>
      <c r="AY17" s="100">
        <f>AVERAGE(AY6:AY15)</f>
        <v>899.61799999999982</v>
      </c>
      <c r="AZ17" s="100">
        <f t="shared" ref="AZ17:BJ17" si="32">AVERAGE(AZ6:AZ15)</f>
        <v>845.23799999999994</v>
      </c>
      <c r="BA17" s="100">
        <f t="shared" si="32"/>
        <v>660.91799999999989</v>
      </c>
      <c r="BB17" s="100">
        <f t="shared" si="32"/>
        <v>435.56100000000004</v>
      </c>
      <c r="BC17" s="100">
        <f t="shared" si="32"/>
        <v>220.792</v>
      </c>
      <c r="BD17" s="100">
        <f t="shared" si="32"/>
        <v>66.396000000000001</v>
      </c>
      <c r="BE17" s="100">
        <f t="shared" si="32"/>
        <v>10.35</v>
      </c>
      <c r="BF17" s="100">
        <f t="shared" si="32"/>
        <v>19.802</v>
      </c>
      <c r="BG17" s="100">
        <f t="shared" si="32"/>
        <v>107.76100000000001</v>
      </c>
      <c r="BH17" s="100">
        <f t="shared" si="32"/>
        <v>313.62700000000007</v>
      </c>
      <c r="BI17" s="100">
        <f t="shared" si="32"/>
        <v>541.85800000000006</v>
      </c>
      <c r="BJ17" s="100">
        <f t="shared" si="32"/>
        <v>787.1450000000001</v>
      </c>
      <c r="BL17" s="10" t="s">
        <v>19</v>
      </c>
      <c r="BM17" s="100">
        <f>AVERAGE(BM6:BM15)</f>
        <v>837.61799999999982</v>
      </c>
      <c r="BN17" s="100">
        <f t="shared" ref="BN17:BW17" si="33">AVERAGE(BN6:BN15)</f>
        <v>788.83799999999997</v>
      </c>
      <c r="BO17" s="100">
        <f t="shared" si="33"/>
        <v>598.91799999999989</v>
      </c>
      <c r="BP17" s="100">
        <f t="shared" si="33"/>
        <v>375.56100000000004</v>
      </c>
      <c r="BQ17" s="100">
        <f t="shared" si="33"/>
        <v>165.202</v>
      </c>
      <c r="BR17" s="100">
        <f t="shared" si="33"/>
        <v>32.520000000000003</v>
      </c>
      <c r="BS17" s="100">
        <f t="shared" si="33"/>
        <v>2.27</v>
      </c>
      <c r="BT17" s="100">
        <f t="shared" si="33"/>
        <v>5.9399999999999995</v>
      </c>
      <c r="BU17" s="100">
        <f t="shared" si="33"/>
        <v>65.792000000000002</v>
      </c>
      <c r="BV17" s="100">
        <f t="shared" si="33"/>
        <v>253.88899999999998</v>
      </c>
      <c r="BW17" s="100">
        <f t="shared" si="33"/>
        <v>481.9380000000001</v>
      </c>
      <c r="BX17" s="100">
        <f>AVERAGE(BX5:BX14)</f>
        <v>721.0150000000001</v>
      </c>
      <c r="BZ17" s="10" t="s">
        <v>19</v>
      </c>
      <c r="CA17" s="100">
        <f>AVERAGE(CA6:CA15)</f>
        <v>775.61799999999994</v>
      </c>
      <c r="CB17" s="100">
        <f t="shared" ref="CB17:CK17" si="34">AVERAGE(CB6:CB15)</f>
        <v>732.43799999999987</v>
      </c>
      <c r="CC17" s="100">
        <f t="shared" si="34"/>
        <v>536.91799999999989</v>
      </c>
      <c r="CD17" s="100">
        <f t="shared" si="34"/>
        <v>315.70100000000002</v>
      </c>
      <c r="CE17" s="100">
        <f t="shared" si="34"/>
        <v>115.199</v>
      </c>
      <c r="CF17" s="100">
        <f t="shared" si="34"/>
        <v>12.05</v>
      </c>
      <c r="CG17" s="100">
        <f t="shared" si="34"/>
        <v>0.17</v>
      </c>
      <c r="CH17" s="100">
        <f t="shared" si="34"/>
        <v>0.8899999999999999</v>
      </c>
      <c r="CI17" s="100">
        <f t="shared" si="34"/>
        <v>34.850999999999999</v>
      </c>
      <c r="CJ17" s="100">
        <f t="shared" si="34"/>
        <v>197.67</v>
      </c>
      <c r="CK17" s="100">
        <f t="shared" si="34"/>
        <v>422.13800000000003</v>
      </c>
      <c r="CL17" s="100">
        <f>AVERAGE(CL5:CL14)</f>
        <v>659.0150000000001</v>
      </c>
      <c r="CN17" s="10" t="s">
        <v>19</v>
      </c>
      <c r="CO17" s="100">
        <f>AVERAGE(CO6:CO15)</f>
        <v>713.61799999999994</v>
      </c>
      <c r="CP17" s="100">
        <f t="shared" ref="CP17:CY17" si="35">AVERAGE(CP6:CP15)</f>
        <v>676.0379999999999</v>
      </c>
      <c r="CQ17" s="100">
        <f t="shared" si="35"/>
        <v>474.91799999999995</v>
      </c>
      <c r="CR17" s="100">
        <f t="shared" si="35"/>
        <v>256.46100000000001</v>
      </c>
      <c r="CS17" s="100">
        <f t="shared" si="35"/>
        <v>72.47399999999999</v>
      </c>
      <c r="CT17" s="100">
        <f t="shared" si="35"/>
        <v>3.4900000000000007</v>
      </c>
      <c r="CU17" s="100">
        <f t="shared" si="35"/>
        <v>0</v>
      </c>
      <c r="CV17" s="100">
        <f t="shared" si="35"/>
        <v>0</v>
      </c>
      <c r="CW17" s="100">
        <f t="shared" si="35"/>
        <v>15.721</v>
      </c>
      <c r="CX17" s="100">
        <f t="shared" si="35"/>
        <v>145.64499999999998</v>
      </c>
      <c r="CY17" s="100">
        <f t="shared" si="35"/>
        <v>362.88800000000003</v>
      </c>
      <c r="CZ17" s="100">
        <f>AVERAGE(CZ5:CZ14)</f>
        <v>597.0150000000001</v>
      </c>
      <c r="DB17" s="10" t="s">
        <v>19</v>
      </c>
      <c r="DC17" s="100">
        <f>AVERAGE(DC6:DC15)</f>
        <v>651.61799999999994</v>
      </c>
      <c r="DD17" s="100">
        <f t="shared" ref="DD17:DN17" si="36">AVERAGE(DD6:DD15)</f>
        <v>619.63800000000003</v>
      </c>
      <c r="DE17" s="100">
        <f t="shared" si="36"/>
        <v>412.97799999999995</v>
      </c>
      <c r="DF17" s="100">
        <f t="shared" si="36"/>
        <v>198.64600000000002</v>
      </c>
      <c r="DG17" s="100">
        <f t="shared" si="36"/>
        <v>39.184000000000005</v>
      </c>
      <c r="DH17" s="100">
        <f t="shared" si="36"/>
        <v>0.78</v>
      </c>
      <c r="DI17" s="100">
        <f t="shared" si="36"/>
        <v>0</v>
      </c>
      <c r="DJ17" s="100">
        <f t="shared" si="36"/>
        <v>0</v>
      </c>
      <c r="DK17" s="100">
        <f t="shared" si="36"/>
        <v>5.7790000000000008</v>
      </c>
      <c r="DL17" s="100">
        <f t="shared" si="36"/>
        <v>99.197000000000003</v>
      </c>
      <c r="DM17" s="100">
        <f t="shared" si="36"/>
        <v>304.84599999999995</v>
      </c>
      <c r="DN17" s="100">
        <f t="shared" si="36"/>
        <v>539.14499999999998</v>
      </c>
      <c r="DQ17" s="6">
        <f>'Monthly Data'!E5</f>
        <v>26962832.126455847</v>
      </c>
      <c r="DR17" s="6">
        <f>'Monthly Data'!I5</f>
        <v>11229897.434466371</v>
      </c>
      <c r="DS17" s="6">
        <f>'Monthly Data'!M5</f>
        <v>23179193.669760678</v>
      </c>
      <c r="DT17" s="6">
        <f>'Monthly Data'!R5</f>
        <v>16237049.297801949</v>
      </c>
      <c r="DU17" s="16">
        <f>DQ17/'Monthly Data'!F5</f>
        <v>599.44185489905112</v>
      </c>
      <c r="DV17" s="16">
        <f>DR17/'Monthly Data'!J5</f>
        <v>2472.5133107518177</v>
      </c>
      <c r="DW17" s="16">
        <f>DS17/'Monthly Data'!O5</f>
        <v>45780.11165665905</v>
      </c>
      <c r="DX17" s="16">
        <f>DT17/'Monthly Data'!T5</f>
        <v>779216.7904170535</v>
      </c>
    </row>
    <row r="18" spans="1:128" x14ac:dyDescent="0.25">
      <c r="A18" s="208">
        <f t="shared" si="0"/>
        <v>41395</v>
      </c>
      <c r="B18">
        <v>2013</v>
      </c>
      <c r="C18">
        <v>5</v>
      </c>
      <c r="D18">
        <v>387.3</v>
      </c>
      <c r="E18">
        <v>0</v>
      </c>
      <c r="F18">
        <v>325.3</v>
      </c>
      <c r="G18">
        <v>0</v>
      </c>
      <c r="H18">
        <v>264.10000000000002</v>
      </c>
      <c r="I18">
        <v>0.8</v>
      </c>
      <c r="J18">
        <v>206.1</v>
      </c>
      <c r="K18">
        <v>4.8</v>
      </c>
      <c r="L18">
        <v>150.1</v>
      </c>
      <c r="M18">
        <v>10.8</v>
      </c>
      <c r="N18">
        <v>99.2</v>
      </c>
      <c r="O18">
        <v>21.9</v>
      </c>
      <c r="P18">
        <v>56</v>
      </c>
      <c r="Q18">
        <v>40.700000000000003</v>
      </c>
      <c r="R18" s="7">
        <v>7.5064516129032262</v>
      </c>
      <c r="DQ18" s="6">
        <f>'Monthly Data'!E6</f>
        <v>25149158.314805839</v>
      </c>
      <c r="DR18" s="6">
        <f>'Monthly Data'!I6</f>
        <v>10514335.94446641</v>
      </c>
      <c r="DS18" s="6">
        <f>'Monthly Data'!M6</f>
        <v>21647652.669760678</v>
      </c>
      <c r="DT18" s="6">
        <f>'Monthly Data'!R6</f>
        <v>16179829.547801953</v>
      </c>
      <c r="DU18" s="16">
        <f>DQ18/'Monthly Data'!F6</f>
        <v>558.95029835472735</v>
      </c>
      <c r="DV18" s="16">
        <f>DR18/'Monthly Data'!J6</f>
        <v>2312.8385027761824</v>
      </c>
      <c r="DW18" s="16">
        <f>DS18/'Monthly Data'!O6</f>
        <v>42870.12110878728</v>
      </c>
      <c r="DX18" s="16">
        <f>DT18/'Monthly Data'!T6</f>
        <v>777466.92457195348</v>
      </c>
    </row>
    <row r="19" spans="1:128" x14ac:dyDescent="0.25">
      <c r="A19" s="208">
        <f t="shared" si="0"/>
        <v>41426</v>
      </c>
      <c r="B19">
        <v>2013</v>
      </c>
      <c r="C19">
        <v>6</v>
      </c>
      <c r="D19">
        <v>185.7</v>
      </c>
      <c r="E19">
        <v>0.3</v>
      </c>
      <c r="F19">
        <v>130.9</v>
      </c>
      <c r="G19">
        <v>5.5</v>
      </c>
      <c r="H19">
        <v>86.3</v>
      </c>
      <c r="I19">
        <v>20.9</v>
      </c>
      <c r="J19">
        <v>48.2</v>
      </c>
      <c r="K19">
        <v>42.8</v>
      </c>
      <c r="L19">
        <v>21.8</v>
      </c>
      <c r="M19">
        <v>76.400000000000006</v>
      </c>
      <c r="N19">
        <v>6.2</v>
      </c>
      <c r="O19">
        <v>120.8</v>
      </c>
      <c r="P19">
        <v>0.3</v>
      </c>
      <c r="Q19">
        <v>174.9</v>
      </c>
      <c r="R19" s="7">
        <v>13.82</v>
      </c>
      <c r="DQ19" s="6">
        <f>'Monthly Data'!E7</f>
        <v>23450319.231905892</v>
      </c>
      <c r="DR19" s="6">
        <f>'Monthly Data'!I7</f>
        <v>9911695.3344663866</v>
      </c>
      <c r="DS19" s="6">
        <f>'Monthly Data'!M7</f>
        <v>20878094.669760678</v>
      </c>
      <c r="DT19" s="6">
        <f>'Monthly Data'!R7</f>
        <v>14397869.657801945</v>
      </c>
      <c r="DU19" s="16">
        <f>DQ19/'Monthly Data'!F7</f>
        <v>521.0347851877417</v>
      </c>
      <c r="DV19" s="16">
        <f>DR19/'Monthly Data'!J7</f>
        <v>2178.2733677174633</v>
      </c>
      <c r="DW19" s="16">
        <f>DS19/'Monthly Data'!O7</f>
        <v>41457.515627253437</v>
      </c>
      <c r="DX19" s="16">
        <f>DT19/'Monthly Data'!T7</f>
        <v>692729.55915222946</v>
      </c>
    </row>
    <row r="20" spans="1:128" x14ac:dyDescent="0.25">
      <c r="A20" s="208">
        <f t="shared" si="0"/>
        <v>41456</v>
      </c>
      <c r="B20">
        <v>2013</v>
      </c>
      <c r="C20">
        <v>7</v>
      </c>
      <c r="D20">
        <v>105.9</v>
      </c>
      <c r="E20">
        <v>11.2</v>
      </c>
      <c r="F20">
        <v>60.7</v>
      </c>
      <c r="G20">
        <v>28</v>
      </c>
      <c r="H20">
        <v>29</v>
      </c>
      <c r="I20">
        <v>58.3</v>
      </c>
      <c r="J20">
        <v>8.5</v>
      </c>
      <c r="K20">
        <v>99.8</v>
      </c>
      <c r="L20">
        <v>0.8</v>
      </c>
      <c r="M20">
        <v>154.1</v>
      </c>
      <c r="N20">
        <v>0</v>
      </c>
      <c r="O20">
        <v>215.3</v>
      </c>
      <c r="P20">
        <v>0</v>
      </c>
      <c r="Q20">
        <v>277.3</v>
      </c>
      <c r="R20" s="7">
        <v>16.945161290322588</v>
      </c>
      <c r="V20" s="13" t="str">
        <f>E1</f>
        <v>CDD20</v>
      </c>
      <c r="W20" s="1" t="s">
        <v>27</v>
      </c>
      <c r="X20" s="1" t="s">
        <v>26</v>
      </c>
      <c r="Y20" s="1" t="s">
        <v>25</v>
      </c>
      <c r="Z20" s="1" t="s">
        <v>24</v>
      </c>
      <c r="AA20" s="1" t="s">
        <v>13</v>
      </c>
      <c r="AB20" s="1" t="s">
        <v>12</v>
      </c>
      <c r="AC20" s="1" t="s">
        <v>11</v>
      </c>
      <c r="AD20" s="12" t="s">
        <v>10</v>
      </c>
      <c r="AE20" s="12" t="s">
        <v>23</v>
      </c>
      <c r="AF20" s="12" t="s">
        <v>22</v>
      </c>
      <c r="AG20" s="12" t="s">
        <v>21</v>
      </c>
      <c r="AH20" s="12" t="s">
        <v>20</v>
      </c>
      <c r="AJ20" s="13" t="str">
        <f>G1</f>
        <v>CDD18</v>
      </c>
      <c r="AK20" s="1" t="s">
        <v>27</v>
      </c>
      <c r="AL20" s="1" t="s">
        <v>26</v>
      </c>
      <c r="AM20" s="1" t="s">
        <v>25</v>
      </c>
      <c r="AN20" s="1" t="s">
        <v>24</v>
      </c>
      <c r="AO20" s="1" t="s">
        <v>13</v>
      </c>
      <c r="AP20" s="1" t="s">
        <v>12</v>
      </c>
      <c r="AQ20" s="1" t="s">
        <v>11</v>
      </c>
      <c r="AR20" s="12" t="s">
        <v>10</v>
      </c>
      <c r="AS20" s="12" t="s">
        <v>23</v>
      </c>
      <c r="AT20" s="12" t="s">
        <v>22</v>
      </c>
      <c r="AU20" s="12" t="s">
        <v>21</v>
      </c>
      <c r="AV20" s="12" t="s">
        <v>20</v>
      </c>
      <c r="AX20" s="13" t="str">
        <f>I1</f>
        <v>CDD16</v>
      </c>
      <c r="AY20" s="1" t="s">
        <v>27</v>
      </c>
      <c r="AZ20" s="1" t="s">
        <v>26</v>
      </c>
      <c r="BA20" s="1" t="s">
        <v>25</v>
      </c>
      <c r="BB20" s="1" t="s">
        <v>24</v>
      </c>
      <c r="BC20" s="1" t="s">
        <v>13</v>
      </c>
      <c r="BD20" s="1" t="s">
        <v>12</v>
      </c>
      <c r="BE20" s="1" t="s">
        <v>11</v>
      </c>
      <c r="BF20" s="12" t="s">
        <v>10</v>
      </c>
      <c r="BG20" s="12" t="s">
        <v>23</v>
      </c>
      <c r="BH20" s="12" t="s">
        <v>22</v>
      </c>
      <c r="BI20" s="12" t="s">
        <v>21</v>
      </c>
      <c r="BJ20" s="12" t="s">
        <v>20</v>
      </c>
      <c r="BL20" s="13" t="str">
        <f>K1</f>
        <v>CDD14</v>
      </c>
      <c r="BM20" s="1" t="s">
        <v>27</v>
      </c>
      <c r="BN20" s="1" t="s">
        <v>26</v>
      </c>
      <c r="BO20" s="1" t="s">
        <v>25</v>
      </c>
      <c r="BP20" s="1" t="s">
        <v>24</v>
      </c>
      <c r="BQ20" s="1" t="s">
        <v>13</v>
      </c>
      <c r="BR20" s="1" t="s">
        <v>12</v>
      </c>
      <c r="BS20" s="1" t="s">
        <v>11</v>
      </c>
      <c r="BT20" s="12" t="s">
        <v>10</v>
      </c>
      <c r="BU20" s="12" t="s">
        <v>23</v>
      </c>
      <c r="BV20" s="12" t="s">
        <v>22</v>
      </c>
      <c r="BW20" s="12" t="s">
        <v>21</v>
      </c>
      <c r="BX20" s="12" t="s">
        <v>20</v>
      </c>
      <c r="BZ20" s="13" t="str">
        <f>M1</f>
        <v>CDD12</v>
      </c>
      <c r="CA20" s="1" t="s">
        <v>27</v>
      </c>
      <c r="CB20" s="1" t="s">
        <v>26</v>
      </c>
      <c r="CC20" s="1" t="s">
        <v>25</v>
      </c>
      <c r="CD20" s="1" t="s">
        <v>24</v>
      </c>
      <c r="CE20" s="1" t="s">
        <v>13</v>
      </c>
      <c r="CF20" s="1" t="s">
        <v>12</v>
      </c>
      <c r="CG20" s="1" t="s">
        <v>11</v>
      </c>
      <c r="CH20" s="12" t="s">
        <v>10</v>
      </c>
      <c r="CI20" s="12" t="s">
        <v>23</v>
      </c>
      <c r="CJ20" s="12" t="s">
        <v>22</v>
      </c>
      <c r="CK20" s="12" t="s">
        <v>21</v>
      </c>
      <c r="CL20" s="12" t="s">
        <v>20</v>
      </c>
      <c r="CN20" s="13" t="str">
        <f>O1</f>
        <v>CDD10</v>
      </c>
      <c r="CO20" s="1" t="s">
        <v>27</v>
      </c>
      <c r="CP20" s="1" t="s">
        <v>26</v>
      </c>
      <c r="CQ20" s="1" t="s">
        <v>25</v>
      </c>
      <c r="CR20" s="1" t="s">
        <v>24</v>
      </c>
      <c r="CS20" s="1" t="s">
        <v>13</v>
      </c>
      <c r="CT20" s="1" t="s">
        <v>12</v>
      </c>
      <c r="CU20" s="1" t="s">
        <v>11</v>
      </c>
      <c r="CV20" s="12" t="s">
        <v>10</v>
      </c>
      <c r="CW20" s="12" t="s">
        <v>23</v>
      </c>
      <c r="CX20" s="12" t="s">
        <v>22</v>
      </c>
      <c r="CY20" s="12" t="s">
        <v>21</v>
      </c>
      <c r="CZ20" s="12" t="s">
        <v>20</v>
      </c>
      <c r="DB20" s="13" t="str">
        <f>Q1</f>
        <v>CDD8</v>
      </c>
      <c r="DC20" s="1" t="s">
        <v>27</v>
      </c>
      <c r="DD20" s="1" t="s">
        <v>26</v>
      </c>
      <c r="DE20" s="1" t="s">
        <v>25</v>
      </c>
      <c r="DF20" s="1" t="s">
        <v>24</v>
      </c>
      <c r="DG20" s="1" t="s">
        <v>13</v>
      </c>
      <c r="DH20" s="1" t="s">
        <v>12</v>
      </c>
      <c r="DI20" s="1" t="s">
        <v>11</v>
      </c>
      <c r="DJ20" s="12" t="s">
        <v>10</v>
      </c>
      <c r="DK20" s="12" t="s">
        <v>23</v>
      </c>
      <c r="DL20" s="12" t="s">
        <v>22</v>
      </c>
      <c r="DM20" s="12" t="s">
        <v>21</v>
      </c>
      <c r="DN20" s="12" t="s">
        <v>20</v>
      </c>
      <c r="DQ20" s="6">
        <f>'Monthly Data'!E8</f>
        <v>24735877.700845346</v>
      </c>
      <c r="DR20" s="6">
        <f>'Monthly Data'!I8</f>
        <v>10414020.254466401</v>
      </c>
      <c r="DS20" s="6">
        <f>'Monthly Data'!M8</f>
        <v>22033662.669760678</v>
      </c>
      <c r="DT20" s="6">
        <f>'Monthly Data'!R8</f>
        <v>15358730.637801949</v>
      </c>
      <c r="DU20" s="16">
        <f>DQ20/'Monthly Data'!F8</f>
        <v>549.431489060182</v>
      </c>
      <c r="DV20" s="16">
        <f>DR20/'Monthly Data'!J8</f>
        <v>2286.5684123471501</v>
      </c>
      <c r="DW20" s="16">
        <f>DS20/'Monthly Data'!O8</f>
        <v>43870.31680644564</v>
      </c>
      <c r="DX20" s="16">
        <f>DT20/'Monthly Data'!T8</f>
        <v>739910.21704437351</v>
      </c>
    </row>
    <row r="21" spans="1:128" x14ac:dyDescent="0.25">
      <c r="A21" s="208">
        <f t="shared" si="0"/>
        <v>41487</v>
      </c>
      <c r="B21">
        <v>2013</v>
      </c>
      <c r="C21">
        <v>8</v>
      </c>
      <c r="D21">
        <v>84.4</v>
      </c>
      <c r="E21">
        <v>18.399999999999999</v>
      </c>
      <c r="F21">
        <v>45.8</v>
      </c>
      <c r="G21">
        <v>41.8</v>
      </c>
      <c r="H21">
        <v>16.8</v>
      </c>
      <c r="I21">
        <v>74.8</v>
      </c>
      <c r="J21">
        <v>2.1</v>
      </c>
      <c r="K21">
        <v>122.1</v>
      </c>
      <c r="L21">
        <v>0</v>
      </c>
      <c r="M21">
        <v>182</v>
      </c>
      <c r="N21">
        <v>0</v>
      </c>
      <c r="O21">
        <v>244</v>
      </c>
      <c r="P21">
        <v>0</v>
      </c>
      <c r="Q21">
        <v>306</v>
      </c>
      <c r="R21" s="7">
        <v>17.870967741935484</v>
      </c>
      <c r="V21">
        <v>2012</v>
      </c>
      <c r="W21" s="100">
        <f t="shared" ref="W21:AH31" si="37">SUMIFS($E:$E,$B:$B,$V21,$C:$C,W$4)</f>
        <v>0</v>
      </c>
      <c r="X21" s="100">
        <f t="shared" si="37"/>
        <v>0</v>
      </c>
      <c r="Y21" s="100">
        <f t="shared" si="37"/>
        <v>0</v>
      </c>
      <c r="Z21" s="100">
        <f t="shared" si="37"/>
        <v>0</v>
      </c>
      <c r="AA21" s="100">
        <f t="shared" si="37"/>
        <v>0</v>
      </c>
      <c r="AB21" s="100">
        <f t="shared" si="37"/>
        <v>7.8</v>
      </c>
      <c r="AC21" s="100">
        <f t="shared" si="37"/>
        <v>26.8</v>
      </c>
      <c r="AD21" s="100">
        <f t="shared" si="37"/>
        <v>10.199999999999999</v>
      </c>
      <c r="AE21" s="100">
        <f t="shared" si="37"/>
        <v>1</v>
      </c>
      <c r="AF21" s="100">
        <f t="shared" si="37"/>
        <v>0</v>
      </c>
      <c r="AG21" s="100">
        <f t="shared" si="37"/>
        <v>0</v>
      </c>
      <c r="AH21" s="100">
        <f t="shared" si="37"/>
        <v>0</v>
      </c>
      <c r="AJ21">
        <v>2012</v>
      </c>
      <c r="AK21" s="100">
        <f t="shared" ref="AK21:AV31" si="38">SUMIFS($G:$G,$B:$B,$V21,$C:$C,AK$4)</f>
        <v>0</v>
      </c>
      <c r="AL21" s="100">
        <f t="shared" si="38"/>
        <v>0</v>
      </c>
      <c r="AM21" s="100">
        <f t="shared" si="38"/>
        <v>0</v>
      </c>
      <c r="AN21" s="100">
        <f t="shared" si="38"/>
        <v>0</v>
      </c>
      <c r="AO21" s="100">
        <f t="shared" si="38"/>
        <v>0</v>
      </c>
      <c r="AP21" s="100">
        <f t="shared" si="38"/>
        <v>18.399999999999999</v>
      </c>
      <c r="AQ21" s="100">
        <f t="shared" si="38"/>
        <v>66.69</v>
      </c>
      <c r="AR21" s="100">
        <f t="shared" si="38"/>
        <v>27.7</v>
      </c>
      <c r="AS21" s="100">
        <f t="shared" si="38"/>
        <v>4</v>
      </c>
      <c r="AT21" s="100">
        <f t="shared" si="38"/>
        <v>0</v>
      </c>
      <c r="AU21" s="100">
        <f t="shared" si="38"/>
        <v>0</v>
      </c>
      <c r="AV21" s="100">
        <f t="shared" si="38"/>
        <v>0</v>
      </c>
      <c r="AW21" s="250">
        <f>SUM(AK21:AV21)</f>
        <v>116.79</v>
      </c>
      <c r="AX21">
        <v>2012</v>
      </c>
      <c r="AY21" s="100">
        <f t="shared" ref="AY21:BJ31" si="39">SUMIFS($I:$I,$B:$B,$V21,$C:$C,AY$4)</f>
        <v>0</v>
      </c>
      <c r="AZ21" s="100">
        <f t="shared" si="39"/>
        <v>0</v>
      </c>
      <c r="BA21" s="100">
        <f t="shared" si="39"/>
        <v>0</v>
      </c>
      <c r="BB21" s="100">
        <f t="shared" si="39"/>
        <v>0</v>
      </c>
      <c r="BC21" s="100">
        <f t="shared" si="39"/>
        <v>2.8</v>
      </c>
      <c r="BD21" s="100">
        <f t="shared" si="39"/>
        <v>38.299999999999997</v>
      </c>
      <c r="BE21" s="100">
        <f t="shared" si="39"/>
        <v>121.89</v>
      </c>
      <c r="BF21" s="100">
        <f t="shared" si="39"/>
        <v>61</v>
      </c>
      <c r="BG21" s="100">
        <f t="shared" si="39"/>
        <v>11.5</v>
      </c>
      <c r="BH21" s="100">
        <f t="shared" si="39"/>
        <v>0</v>
      </c>
      <c r="BI21" s="100">
        <f t="shared" si="39"/>
        <v>0</v>
      </c>
      <c r="BJ21" s="100">
        <f t="shared" si="39"/>
        <v>0</v>
      </c>
      <c r="BL21">
        <v>2012</v>
      </c>
      <c r="BM21" s="100">
        <f t="shared" ref="BM21:BX31" si="40">SUMIFS($K:$K,$B:$B,$V21,$C:$C,BM$4)</f>
        <v>0</v>
      </c>
      <c r="BN21" s="100">
        <f t="shared" si="40"/>
        <v>0</v>
      </c>
      <c r="BO21" s="100">
        <f t="shared" si="40"/>
        <v>0</v>
      </c>
      <c r="BP21" s="100">
        <f t="shared" si="40"/>
        <v>0</v>
      </c>
      <c r="BQ21" s="100">
        <f t="shared" si="40"/>
        <v>10.3</v>
      </c>
      <c r="BR21" s="100">
        <f t="shared" si="40"/>
        <v>81.599999999999994</v>
      </c>
      <c r="BS21" s="100">
        <f t="shared" si="40"/>
        <v>183.89</v>
      </c>
      <c r="BT21" s="100">
        <f t="shared" si="40"/>
        <v>114.1</v>
      </c>
      <c r="BU21" s="100">
        <f t="shared" si="40"/>
        <v>23.7</v>
      </c>
      <c r="BV21" s="100">
        <f t="shared" si="40"/>
        <v>0</v>
      </c>
      <c r="BW21" s="100">
        <f t="shared" si="40"/>
        <v>0</v>
      </c>
      <c r="BX21" s="100">
        <f t="shared" si="40"/>
        <v>0</v>
      </c>
      <c r="BZ21">
        <v>2012</v>
      </c>
      <c r="CA21" s="100">
        <f t="shared" ref="CA21:CL31" si="41">SUMIFS($M:$M,$B:$B,$V21,$C:$C,CA$4)</f>
        <v>0</v>
      </c>
      <c r="CB21" s="100">
        <f t="shared" si="41"/>
        <v>0</v>
      </c>
      <c r="CC21" s="100">
        <f t="shared" si="41"/>
        <v>0.9</v>
      </c>
      <c r="CD21" s="100">
        <f t="shared" si="41"/>
        <v>0</v>
      </c>
      <c r="CE21" s="100">
        <f t="shared" si="41"/>
        <v>23</v>
      </c>
      <c r="CF21" s="100">
        <f t="shared" si="41"/>
        <v>136</v>
      </c>
      <c r="CG21" s="100">
        <f t="shared" si="41"/>
        <v>245.89</v>
      </c>
      <c r="CH21" s="100">
        <f t="shared" si="41"/>
        <v>175.2</v>
      </c>
      <c r="CI21" s="100">
        <f t="shared" si="41"/>
        <v>43.1</v>
      </c>
      <c r="CJ21" s="100">
        <f t="shared" si="41"/>
        <v>0</v>
      </c>
      <c r="CK21" s="100">
        <f t="shared" si="41"/>
        <v>0</v>
      </c>
      <c r="CL21" s="100">
        <f t="shared" si="41"/>
        <v>0</v>
      </c>
      <c r="CN21">
        <v>2012</v>
      </c>
      <c r="CO21" s="100">
        <f t="shared" ref="CO21:CZ30" si="42">SUMIFS($O:$O,$B:$B,$V21,$C:$C,CO$4)</f>
        <v>0</v>
      </c>
      <c r="CP21" s="100">
        <f t="shared" si="42"/>
        <v>0</v>
      </c>
      <c r="CQ21" s="100">
        <f t="shared" si="42"/>
        <v>2.9</v>
      </c>
      <c r="CR21" s="100">
        <f t="shared" si="42"/>
        <v>0</v>
      </c>
      <c r="CS21" s="100">
        <f t="shared" si="42"/>
        <v>48.5</v>
      </c>
      <c r="CT21" s="100">
        <f t="shared" si="42"/>
        <v>193.5</v>
      </c>
      <c r="CU21" s="100">
        <f t="shared" si="42"/>
        <v>307.89</v>
      </c>
      <c r="CV21" s="100">
        <f t="shared" si="42"/>
        <v>237.2</v>
      </c>
      <c r="CW21" s="100">
        <f t="shared" si="42"/>
        <v>71.099999999999994</v>
      </c>
      <c r="CX21" s="100">
        <f t="shared" si="42"/>
        <v>2.6</v>
      </c>
      <c r="CY21" s="100">
        <f t="shared" si="42"/>
        <v>0</v>
      </c>
      <c r="CZ21" s="100">
        <f t="shared" si="42"/>
        <v>0</v>
      </c>
      <c r="DB21">
        <v>2012</v>
      </c>
      <c r="DC21" s="100">
        <f t="shared" ref="DC21:DN31" si="43">SUMIFS($Q:$Q,$B:$B,$V21,$C:$C,DC$4)</f>
        <v>0</v>
      </c>
      <c r="DD21" s="100">
        <f t="shared" si="43"/>
        <v>0</v>
      </c>
      <c r="DE21" s="100">
        <f t="shared" si="43"/>
        <v>8</v>
      </c>
      <c r="DF21" s="100">
        <f t="shared" si="43"/>
        <v>2.9</v>
      </c>
      <c r="DG21" s="100">
        <f t="shared" si="43"/>
        <v>91.6</v>
      </c>
      <c r="DH21" s="100">
        <f t="shared" si="43"/>
        <v>253.5</v>
      </c>
      <c r="DI21" s="100">
        <f t="shared" si="43"/>
        <v>369.89</v>
      </c>
      <c r="DJ21" s="100">
        <f t="shared" si="43"/>
        <v>299.2</v>
      </c>
      <c r="DK21" s="100">
        <f t="shared" si="43"/>
        <v>105.1</v>
      </c>
      <c r="DL21" s="100">
        <f t="shared" si="43"/>
        <v>14</v>
      </c>
      <c r="DM21" s="100">
        <f t="shared" si="43"/>
        <v>0</v>
      </c>
      <c r="DN21" s="100">
        <f t="shared" si="43"/>
        <v>0</v>
      </c>
      <c r="DQ21" s="6">
        <f>'Monthly Data'!E9</f>
        <v>25109638.237445828</v>
      </c>
      <c r="DR21" s="6">
        <f>'Monthly Data'!I9</f>
        <v>10488884.114466378</v>
      </c>
      <c r="DS21" s="6">
        <f>'Monthly Data'!M9</f>
        <v>22313973.669760678</v>
      </c>
      <c r="DT21" s="6">
        <f>'Monthly Data'!R9</f>
        <v>15483544.697801944</v>
      </c>
      <c r="DU21" s="16">
        <f>DQ21/'Monthly Data'!F9</f>
        <v>557.56432545040002</v>
      </c>
      <c r="DV21" s="16">
        <f>DR21/'Monthly Data'!J9</f>
        <v>2300.8948850060137</v>
      </c>
      <c r="DW21" s="16">
        <f>DS21/'Monthly Data'!O9</f>
        <v>44548.780926801206</v>
      </c>
      <c r="DX21" s="16">
        <f>DT21/'Monthly Data'!T9</f>
        <v>746883.7828508988</v>
      </c>
    </row>
    <row r="22" spans="1:128" x14ac:dyDescent="0.25">
      <c r="A22" s="208">
        <f t="shared" si="0"/>
        <v>41518</v>
      </c>
      <c r="B22">
        <v>2013</v>
      </c>
      <c r="C22">
        <v>9</v>
      </c>
      <c r="D22">
        <v>238.8</v>
      </c>
      <c r="E22">
        <v>0</v>
      </c>
      <c r="F22">
        <v>178.8</v>
      </c>
      <c r="G22">
        <v>0</v>
      </c>
      <c r="H22">
        <v>120.3</v>
      </c>
      <c r="I22">
        <v>1.5</v>
      </c>
      <c r="J22">
        <v>75.2</v>
      </c>
      <c r="K22">
        <v>16.399999999999999</v>
      </c>
      <c r="L22">
        <v>39</v>
      </c>
      <c r="M22">
        <v>40.200000000000003</v>
      </c>
      <c r="N22">
        <v>19.600000000000001</v>
      </c>
      <c r="O22">
        <v>80.8</v>
      </c>
      <c r="P22">
        <v>6.7</v>
      </c>
      <c r="Q22">
        <v>127.9</v>
      </c>
      <c r="R22" s="7">
        <v>12.040000000000001</v>
      </c>
      <c r="V22">
        <f>V21+1</f>
        <v>2013</v>
      </c>
      <c r="W22" s="100">
        <f t="shared" si="37"/>
        <v>0</v>
      </c>
      <c r="X22" s="100">
        <f t="shared" si="37"/>
        <v>0</v>
      </c>
      <c r="Y22" s="100">
        <f t="shared" si="37"/>
        <v>0</v>
      </c>
      <c r="Z22" s="100">
        <f t="shared" si="37"/>
        <v>0</v>
      </c>
      <c r="AA22" s="100">
        <f t="shared" si="37"/>
        <v>0</v>
      </c>
      <c r="AB22" s="100">
        <f t="shared" si="37"/>
        <v>0.3</v>
      </c>
      <c r="AC22" s="100">
        <f t="shared" si="37"/>
        <v>11.2</v>
      </c>
      <c r="AD22" s="100">
        <f t="shared" si="37"/>
        <v>18.399999999999999</v>
      </c>
      <c r="AE22" s="100">
        <f t="shared" si="37"/>
        <v>0</v>
      </c>
      <c r="AF22" s="100">
        <f t="shared" si="37"/>
        <v>0</v>
      </c>
      <c r="AG22" s="100">
        <f t="shared" si="37"/>
        <v>0</v>
      </c>
      <c r="AH22" s="100">
        <f t="shared" si="37"/>
        <v>0</v>
      </c>
      <c r="AJ22">
        <f>AJ21+1</f>
        <v>2013</v>
      </c>
      <c r="AK22" s="100">
        <f t="shared" si="38"/>
        <v>0</v>
      </c>
      <c r="AL22" s="100">
        <f t="shared" si="38"/>
        <v>0</v>
      </c>
      <c r="AM22" s="100">
        <f t="shared" si="38"/>
        <v>0</v>
      </c>
      <c r="AN22" s="100">
        <f t="shared" si="38"/>
        <v>0</v>
      </c>
      <c r="AO22" s="100">
        <f t="shared" si="38"/>
        <v>0</v>
      </c>
      <c r="AP22" s="100">
        <f t="shared" si="38"/>
        <v>5.5</v>
      </c>
      <c r="AQ22" s="100">
        <f t="shared" si="38"/>
        <v>28</v>
      </c>
      <c r="AR22" s="100">
        <f t="shared" si="38"/>
        <v>41.8</v>
      </c>
      <c r="AS22" s="100">
        <f t="shared" si="38"/>
        <v>0</v>
      </c>
      <c r="AT22" s="100">
        <f t="shared" si="38"/>
        <v>0</v>
      </c>
      <c r="AU22" s="100">
        <f t="shared" si="38"/>
        <v>0</v>
      </c>
      <c r="AV22" s="100">
        <f t="shared" si="38"/>
        <v>0</v>
      </c>
      <c r="AW22" s="250">
        <f>SUM(AK22:AV22)</f>
        <v>75.3</v>
      </c>
      <c r="AX22">
        <f>AX21+1</f>
        <v>2013</v>
      </c>
      <c r="AY22" s="100">
        <f t="shared" si="39"/>
        <v>0</v>
      </c>
      <c r="AZ22" s="100">
        <f t="shared" si="39"/>
        <v>0</v>
      </c>
      <c r="BA22" s="100">
        <f t="shared" si="39"/>
        <v>0</v>
      </c>
      <c r="BB22" s="100">
        <f t="shared" si="39"/>
        <v>0</v>
      </c>
      <c r="BC22" s="100">
        <f t="shared" si="39"/>
        <v>0.8</v>
      </c>
      <c r="BD22" s="100">
        <f t="shared" si="39"/>
        <v>20.9</v>
      </c>
      <c r="BE22" s="100">
        <f t="shared" si="39"/>
        <v>58.3</v>
      </c>
      <c r="BF22" s="100">
        <f t="shared" si="39"/>
        <v>74.8</v>
      </c>
      <c r="BG22" s="100">
        <f t="shared" si="39"/>
        <v>1.5</v>
      </c>
      <c r="BH22" s="100">
        <f t="shared" si="39"/>
        <v>1.6</v>
      </c>
      <c r="BI22" s="100">
        <f t="shared" si="39"/>
        <v>0</v>
      </c>
      <c r="BJ22" s="100">
        <f t="shared" si="39"/>
        <v>0</v>
      </c>
      <c r="BL22">
        <f>BL21+1</f>
        <v>2013</v>
      </c>
      <c r="BM22" s="100">
        <f t="shared" si="40"/>
        <v>0</v>
      </c>
      <c r="BN22" s="100">
        <f t="shared" si="40"/>
        <v>0</v>
      </c>
      <c r="BO22" s="100">
        <f t="shared" si="40"/>
        <v>0</v>
      </c>
      <c r="BP22" s="100">
        <f t="shared" si="40"/>
        <v>0</v>
      </c>
      <c r="BQ22" s="100">
        <f t="shared" si="40"/>
        <v>4.8</v>
      </c>
      <c r="BR22" s="100">
        <f t="shared" si="40"/>
        <v>42.8</v>
      </c>
      <c r="BS22" s="100">
        <f t="shared" si="40"/>
        <v>99.8</v>
      </c>
      <c r="BT22" s="100">
        <f t="shared" si="40"/>
        <v>122.1</v>
      </c>
      <c r="BU22" s="100">
        <f t="shared" si="40"/>
        <v>16.399999999999999</v>
      </c>
      <c r="BV22" s="100">
        <f t="shared" si="40"/>
        <v>7.12</v>
      </c>
      <c r="BW22" s="100">
        <f t="shared" si="40"/>
        <v>0</v>
      </c>
      <c r="BX22" s="100">
        <f t="shared" si="40"/>
        <v>0</v>
      </c>
      <c r="BZ22">
        <f>BZ21+1</f>
        <v>2013</v>
      </c>
      <c r="CA22" s="100">
        <f t="shared" si="41"/>
        <v>0</v>
      </c>
      <c r="CB22" s="100">
        <f t="shared" si="41"/>
        <v>0</v>
      </c>
      <c r="CC22" s="100">
        <f t="shared" si="41"/>
        <v>0</v>
      </c>
      <c r="CD22" s="100">
        <f t="shared" si="41"/>
        <v>1</v>
      </c>
      <c r="CE22" s="100">
        <f t="shared" si="41"/>
        <v>10.8</v>
      </c>
      <c r="CF22" s="100">
        <f t="shared" si="41"/>
        <v>76.400000000000006</v>
      </c>
      <c r="CG22" s="100">
        <f t="shared" si="41"/>
        <v>154.1</v>
      </c>
      <c r="CH22" s="100">
        <f t="shared" si="41"/>
        <v>182</v>
      </c>
      <c r="CI22" s="100">
        <f t="shared" si="41"/>
        <v>40.200000000000003</v>
      </c>
      <c r="CJ22" s="100">
        <f t="shared" si="41"/>
        <v>16.12</v>
      </c>
      <c r="CK22" s="100">
        <f t="shared" si="41"/>
        <v>0</v>
      </c>
      <c r="CL22" s="100">
        <f t="shared" si="41"/>
        <v>0</v>
      </c>
      <c r="CN22">
        <f>CN21+1</f>
        <v>2013</v>
      </c>
      <c r="CO22" s="100">
        <f t="shared" si="42"/>
        <v>0</v>
      </c>
      <c r="CP22" s="100">
        <f t="shared" si="42"/>
        <v>0</v>
      </c>
      <c r="CQ22" s="100">
        <f t="shared" si="42"/>
        <v>0</v>
      </c>
      <c r="CR22" s="100">
        <f t="shared" si="42"/>
        <v>3</v>
      </c>
      <c r="CS22" s="100">
        <f t="shared" si="42"/>
        <v>21.9</v>
      </c>
      <c r="CT22" s="100">
        <f t="shared" si="42"/>
        <v>120.8</v>
      </c>
      <c r="CU22" s="100">
        <f t="shared" si="42"/>
        <v>215.3</v>
      </c>
      <c r="CV22" s="100">
        <f t="shared" si="42"/>
        <v>244</v>
      </c>
      <c r="CW22" s="100">
        <f t="shared" si="42"/>
        <v>80.8</v>
      </c>
      <c r="CX22" s="100">
        <f t="shared" si="42"/>
        <v>29.65</v>
      </c>
      <c r="CY22" s="100">
        <f t="shared" si="42"/>
        <v>0</v>
      </c>
      <c r="CZ22" s="100">
        <f t="shared" si="42"/>
        <v>0</v>
      </c>
      <c r="DB22">
        <f>DB21+1</f>
        <v>2013</v>
      </c>
      <c r="DC22" s="100">
        <f t="shared" si="43"/>
        <v>0</v>
      </c>
      <c r="DD22" s="100">
        <f t="shared" si="43"/>
        <v>0</v>
      </c>
      <c r="DE22" s="100">
        <f t="shared" si="43"/>
        <v>0</v>
      </c>
      <c r="DF22" s="100">
        <f t="shared" si="43"/>
        <v>6.3</v>
      </c>
      <c r="DG22" s="100">
        <f t="shared" si="43"/>
        <v>40.700000000000003</v>
      </c>
      <c r="DH22" s="100">
        <f t="shared" si="43"/>
        <v>174.9</v>
      </c>
      <c r="DI22" s="100">
        <f t="shared" si="43"/>
        <v>277.3</v>
      </c>
      <c r="DJ22" s="100">
        <f t="shared" si="43"/>
        <v>306</v>
      </c>
      <c r="DK22" s="100">
        <f t="shared" si="43"/>
        <v>127.9</v>
      </c>
      <c r="DL22" s="100">
        <f t="shared" si="43"/>
        <v>45.35</v>
      </c>
      <c r="DM22" s="100">
        <f t="shared" si="43"/>
        <v>0</v>
      </c>
      <c r="DN22" s="100">
        <f t="shared" si="43"/>
        <v>0</v>
      </c>
      <c r="DQ22" s="6">
        <f>'Monthly Data'!E10</f>
        <v>24471325.835455954</v>
      </c>
      <c r="DR22" s="6">
        <f>'Monthly Data'!I10</f>
        <v>9917097.2744664121</v>
      </c>
      <c r="DS22" s="6">
        <f>'Monthly Data'!M10</f>
        <v>21097275.669760678</v>
      </c>
      <c r="DT22" s="6">
        <f>'Monthly Data'!R10</f>
        <v>15378585.477801949</v>
      </c>
      <c r="DU22" s="16">
        <f>DQ22/'Monthly Data'!F10</f>
        <v>543.22577000867466</v>
      </c>
      <c r="DV22" s="16">
        <f>DR22/'Monthly Data'!J10</f>
        <v>2173.4724486574255</v>
      </c>
      <c r="DW22" s="16">
        <f>DS22/'Monthly Data'!O10</f>
        <v>42234.10600174564</v>
      </c>
      <c r="DX22" s="16">
        <f>DT22/'Monthly Data'!T10</f>
        <v>742777.40748724691</v>
      </c>
    </row>
    <row r="23" spans="1:128" x14ac:dyDescent="0.25">
      <c r="A23" s="208">
        <f t="shared" si="0"/>
        <v>41548</v>
      </c>
      <c r="B23">
        <v>2013</v>
      </c>
      <c r="C23">
        <v>10</v>
      </c>
      <c r="D23">
        <v>442.81</v>
      </c>
      <c r="E23">
        <v>0</v>
      </c>
      <c r="F23">
        <v>380.81</v>
      </c>
      <c r="G23">
        <v>0</v>
      </c>
      <c r="H23">
        <v>320.41000000000003</v>
      </c>
      <c r="I23">
        <v>1.6</v>
      </c>
      <c r="J23">
        <v>263.93</v>
      </c>
      <c r="K23">
        <v>7.12</v>
      </c>
      <c r="L23">
        <v>210.93</v>
      </c>
      <c r="M23">
        <v>16.12</v>
      </c>
      <c r="N23">
        <v>162.44999999999999</v>
      </c>
      <c r="O23">
        <v>29.65</v>
      </c>
      <c r="P23">
        <v>116.15</v>
      </c>
      <c r="Q23">
        <v>45.35</v>
      </c>
      <c r="R23" s="7">
        <v>5.7158397693534067</v>
      </c>
      <c r="V23">
        <f t="shared" ref="V23:V31" si="44">V22+1</f>
        <v>2014</v>
      </c>
      <c r="W23" s="100">
        <f t="shared" si="37"/>
        <v>0</v>
      </c>
      <c r="X23" s="100">
        <f t="shared" si="37"/>
        <v>0</v>
      </c>
      <c r="Y23" s="100">
        <f t="shared" si="37"/>
        <v>0</v>
      </c>
      <c r="Z23" s="100">
        <f t="shared" si="37"/>
        <v>0</v>
      </c>
      <c r="AA23" s="100">
        <f t="shared" si="37"/>
        <v>0</v>
      </c>
      <c r="AB23" s="100">
        <f t="shared" si="37"/>
        <v>0.6</v>
      </c>
      <c r="AC23" s="100">
        <f t="shared" si="37"/>
        <v>4.0999999999999996</v>
      </c>
      <c r="AD23" s="100">
        <f t="shared" si="37"/>
        <v>2.2999999999999998</v>
      </c>
      <c r="AE23" s="100">
        <f t="shared" si="37"/>
        <v>0</v>
      </c>
      <c r="AF23" s="100">
        <f t="shared" si="37"/>
        <v>0</v>
      </c>
      <c r="AG23" s="100">
        <f t="shared" si="37"/>
        <v>0</v>
      </c>
      <c r="AH23" s="100">
        <f t="shared" si="37"/>
        <v>0</v>
      </c>
      <c r="AJ23">
        <f t="shared" ref="AJ23:AJ31" si="45">AJ22+1</f>
        <v>2014</v>
      </c>
      <c r="AK23" s="100">
        <f t="shared" si="38"/>
        <v>0</v>
      </c>
      <c r="AL23" s="100">
        <f t="shared" si="38"/>
        <v>0</v>
      </c>
      <c r="AM23" s="100">
        <f t="shared" si="38"/>
        <v>0</v>
      </c>
      <c r="AN23" s="100">
        <f t="shared" si="38"/>
        <v>0</v>
      </c>
      <c r="AO23" s="100">
        <f t="shared" si="38"/>
        <v>1.1000000000000001</v>
      </c>
      <c r="AP23" s="100">
        <f t="shared" si="38"/>
        <v>6</v>
      </c>
      <c r="AQ23" s="100">
        <f t="shared" si="38"/>
        <v>9.5</v>
      </c>
      <c r="AR23" s="100">
        <f t="shared" si="38"/>
        <v>10.1</v>
      </c>
      <c r="AS23" s="100">
        <f t="shared" si="38"/>
        <v>0</v>
      </c>
      <c r="AT23" s="100">
        <f t="shared" si="38"/>
        <v>0</v>
      </c>
      <c r="AU23" s="100">
        <f t="shared" si="38"/>
        <v>0</v>
      </c>
      <c r="AV23" s="100">
        <f t="shared" si="38"/>
        <v>0</v>
      </c>
      <c r="AW23" s="250">
        <f t="shared" ref="AW23:AW31" si="46">SUM(AK23:AV23)</f>
        <v>26.700000000000003</v>
      </c>
      <c r="AX23">
        <f t="shared" ref="AX23:AX31" si="47">AX22+1</f>
        <v>2014</v>
      </c>
      <c r="AY23" s="100">
        <f t="shared" si="39"/>
        <v>0</v>
      </c>
      <c r="AZ23" s="100">
        <f t="shared" si="39"/>
        <v>0</v>
      </c>
      <c r="BA23" s="100">
        <f t="shared" si="39"/>
        <v>0</v>
      </c>
      <c r="BB23" s="100">
        <f t="shared" si="39"/>
        <v>0</v>
      </c>
      <c r="BC23" s="100">
        <f t="shared" si="39"/>
        <v>5.2</v>
      </c>
      <c r="BD23" s="100">
        <f t="shared" si="39"/>
        <v>16.600000000000001</v>
      </c>
      <c r="BE23" s="100">
        <f t="shared" si="39"/>
        <v>35.5</v>
      </c>
      <c r="BF23" s="100">
        <f t="shared" si="39"/>
        <v>36.799999999999997</v>
      </c>
      <c r="BG23" s="100">
        <f t="shared" si="39"/>
        <v>1.9</v>
      </c>
      <c r="BH23" s="100">
        <f t="shared" si="39"/>
        <v>0</v>
      </c>
      <c r="BI23" s="100">
        <f t="shared" si="39"/>
        <v>0</v>
      </c>
      <c r="BJ23" s="100">
        <f t="shared" si="39"/>
        <v>0</v>
      </c>
      <c r="BL23">
        <f t="shared" ref="BL23:BL31" si="48">BL22+1</f>
        <v>2014</v>
      </c>
      <c r="BM23" s="100">
        <f t="shared" si="40"/>
        <v>0</v>
      </c>
      <c r="BN23" s="100">
        <f t="shared" si="40"/>
        <v>0</v>
      </c>
      <c r="BO23" s="100">
        <f t="shared" si="40"/>
        <v>0</v>
      </c>
      <c r="BP23" s="100">
        <f t="shared" si="40"/>
        <v>0</v>
      </c>
      <c r="BQ23" s="100">
        <f t="shared" si="40"/>
        <v>11.2</v>
      </c>
      <c r="BR23" s="100">
        <f t="shared" si="40"/>
        <v>31.7</v>
      </c>
      <c r="BS23" s="100">
        <f t="shared" si="40"/>
        <v>88</v>
      </c>
      <c r="BT23" s="100">
        <f t="shared" si="40"/>
        <v>77.599999999999994</v>
      </c>
      <c r="BU23" s="100">
        <f t="shared" si="40"/>
        <v>15.6</v>
      </c>
      <c r="BV23" s="100">
        <f t="shared" si="40"/>
        <v>0</v>
      </c>
      <c r="BW23" s="100">
        <f t="shared" si="40"/>
        <v>0</v>
      </c>
      <c r="BX23" s="100">
        <f t="shared" si="40"/>
        <v>0</v>
      </c>
      <c r="BZ23">
        <f t="shared" ref="BZ23:BZ31" si="49">BZ22+1</f>
        <v>2014</v>
      </c>
      <c r="CA23" s="100">
        <f t="shared" si="41"/>
        <v>0</v>
      </c>
      <c r="CB23" s="100">
        <f t="shared" si="41"/>
        <v>0</v>
      </c>
      <c r="CC23" s="100">
        <f t="shared" si="41"/>
        <v>0</v>
      </c>
      <c r="CD23" s="100">
        <f t="shared" si="41"/>
        <v>0</v>
      </c>
      <c r="CE23" s="100">
        <f t="shared" si="41"/>
        <v>22.7</v>
      </c>
      <c r="CF23" s="100">
        <f t="shared" si="41"/>
        <v>60.1</v>
      </c>
      <c r="CG23" s="100">
        <f t="shared" si="41"/>
        <v>148.30000000000001</v>
      </c>
      <c r="CH23" s="100">
        <f t="shared" si="41"/>
        <v>131.69999999999999</v>
      </c>
      <c r="CI23" s="100">
        <f t="shared" si="41"/>
        <v>43.4</v>
      </c>
      <c r="CJ23" s="100">
        <f t="shared" si="41"/>
        <v>0</v>
      </c>
      <c r="CK23" s="100">
        <f t="shared" si="41"/>
        <v>0</v>
      </c>
      <c r="CL23" s="100">
        <f t="shared" si="41"/>
        <v>0</v>
      </c>
      <c r="CN23">
        <f t="shared" ref="CN23:CN31" si="50">CN22+1</f>
        <v>2014</v>
      </c>
      <c r="CO23" s="100">
        <f t="shared" si="42"/>
        <v>0</v>
      </c>
      <c r="CP23" s="100">
        <f t="shared" si="42"/>
        <v>0</v>
      </c>
      <c r="CQ23" s="100">
        <f t="shared" si="42"/>
        <v>0</v>
      </c>
      <c r="CR23" s="100">
        <f t="shared" si="42"/>
        <v>0</v>
      </c>
      <c r="CS23" s="100">
        <f t="shared" si="42"/>
        <v>43.6</v>
      </c>
      <c r="CT23" s="100">
        <f t="shared" si="42"/>
        <v>111.2</v>
      </c>
      <c r="CU23" s="100">
        <f t="shared" si="42"/>
        <v>210.3</v>
      </c>
      <c r="CV23" s="100">
        <f t="shared" si="42"/>
        <v>192.9</v>
      </c>
      <c r="CW23" s="100">
        <f t="shared" si="42"/>
        <v>79.2</v>
      </c>
      <c r="CX23" s="100">
        <f t="shared" si="42"/>
        <v>4.5999999999999996</v>
      </c>
      <c r="CY23" s="100">
        <f t="shared" si="42"/>
        <v>0</v>
      </c>
      <c r="CZ23" s="100">
        <f t="shared" si="42"/>
        <v>0</v>
      </c>
      <c r="DB23">
        <f t="shared" ref="DB23:DB31" si="51">DB22+1</f>
        <v>2014</v>
      </c>
      <c r="DC23" s="100">
        <f t="shared" si="43"/>
        <v>0</v>
      </c>
      <c r="DD23" s="100">
        <f t="shared" si="43"/>
        <v>0</v>
      </c>
      <c r="DE23" s="100">
        <f t="shared" si="43"/>
        <v>0</v>
      </c>
      <c r="DF23" s="100">
        <f t="shared" si="43"/>
        <v>0</v>
      </c>
      <c r="DG23" s="100">
        <f t="shared" si="43"/>
        <v>72.2</v>
      </c>
      <c r="DH23" s="100">
        <f t="shared" si="43"/>
        <v>170.8</v>
      </c>
      <c r="DI23" s="100">
        <f t="shared" si="43"/>
        <v>272.3</v>
      </c>
      <c r="DJ23" s="100">
        <f t="shared" si="43"/>
        <v>254.9</v>
      </c>
      <c r="DK23" s="100">
        <f t="shared" si="43"/>
        <v>120</v>
      </c>
      <c r="DL23" s="100">
        <f t="shared" si="43"/>
        <v>14.6</v>
      </c>
      <c r="DM23" s="100">
        <f t="shared" si="43"/>
        <v>0</v>
      </c>
      <c r="DN23" s="100">
        <f t="shared" si="43"/>
        <v>0</v>
      </c>
      <c r="DQ23" s="6">
        <f>'Monthly Data'!E11</f>
        <v>27110771.749455821</v>
      </c>
      <c r="DR23" s="6">
        <f>'Monthly Data'!I11</f>
        <v>10570537.392078405</v>
      </c>
      <c r="DS23" s="6">
        <f>'Monthly Data'!M11</f>
        <v>22315413.669760678</v>
      </c>
      <c r="DT23" s="6">
        <f>'Monthly Data'!R11</f>
        <v>16354683.447801948</v>
      </c>
      <c r="DU23" s="16">
        <f>DQ23/'Monthly Data'!F11</f>
        <v>601.63504620742924</v>
      </c>
      <c r="DV23" s="16">
        <f>DR23/'Monthly Data'!J11</f>
        <v>2314.5633503279432</v>
      </c>
      <c r="DW23" s="16">
        <f>DS23/'Monthly Data'!O11</f>
        <v>44794.335046798486</v>
      </c>
      <c r="DX23" s="16">
        <f>DT23/'Monthly Data'!T11</f>
        <v>790942.32598580059</v>
      </c>
    </row>
    <row r="24" spans="1:128" x14ac:dyDescent="0.25">
      <c r="A24" s="208">
        <f t="shared" si="0"/>
        <v>41579</v>
      </c>
      <c r="B24">
        <v>2013</v>
      </c>
      <c r="C24">
        <v>11</v>
      </c>
      <c r="D24">
        <v>680.6</v>
      </c>
      <c r="E24">
        <v>0</v>
      </c>
      <c r="F24">
        <v>620.6</v>
      </c>
      <c r="G24">
        <v>0</v>
      </c>
      <c r="H24">
        <v>560.6</v>
      </c>
      <c r="I24">
        <v>0</v>
      </c>
      <c r="J24">
        <v>500.6</v>
      </c>
      <c r="K24">
        <v>0</v>
      </c>
      <c r="L24">
        <v>440.6</v>
      </c>
      <c r="M24">
        <v>0</v>
      </c>
      <c r="N24">
        <v>380.6</v>
      </c>
      <c r="O24">
        <v>0</v>
      </c>
      <c r="P24">
        <v>320.60000000000002</v>
      </c>
      <c r="Q24">
        <v>0</v>
      </c>
      <c r="R24" s="7">
        <v>-2.6866666666666661</v>
      </c>
      <c r="V24">
        <f t="shared" si="44"/>
        <v>2015</v>
      </c>
      <c r="W24" s="100">
        <f t="shared" si="37"/>
        <v>0</v>
      </c>
      <c r="X24" s="100">
        <f t="shared" si="37"/>
        <v>0</v>
      </c>
      <c r="Y24" s="100">
        <f t="shared" si="37"/>
        <v>0</v>
      </c>
      <c r="Z24" s="100">
        <f t="shared" si="37"/>
        <v>0</v>
      </c>
      <c r="AA24" s="100">
        <f t="shared" si="37"/>
        <v>0</v>
      </c>
      <c r="AB24" s="100">
        <f t="shared" si="37"/>
        <v>0</v>
      </c>
      <c r="AC24" s="100">
        <f t="shared" si="37"/>
        <v>13.4</v>
      </c>
      <c r="AD24" s="100">
        <f t="shared" si="37"/>
        <v>13.5</v>
      </c>
      <c r="AE24" s="100">
        <f t="shared" si="37"/>
        <v>5.2</v>
      </c>
      <c r="AF24" s="100">
        <f t="shared" si="37"/>
        <v>0</v>
      </c>
      <c r="AG24" s="100">
        <f t="shared" si="37"/>
        <v>0</v>
      </c>
      <c r="AH24" s="100">
        <f t="shared" si="37"/>
        <v>0</v>
      </c>
      <c r="AJ24">
        <f t="shared" si="45"/>
        <v>2015</v>
      </c>
      <c r="AK24" s="100">
        <f t="shared" si="38"/>
        <v>0</v>
      </c>
      <c r="AL24" s="100">
        <f t="shared" si="38"/>
        <v>0</v>
      </c>
      <c r="AM24" s="100">
        <f t="shared" si="38"/>
        <v>0</v>
      </c>
      <c r="AN24" s="100">
        <f t="shared" si="38"/>
        <v>0</v>
      </c>
      <c r="AO24" s="100">
        <f t="shared" si="38"/>
        <v>0</v>
      </c>
      <c r="AP24" s="100">
        <f t="shared" si="38"/>
        <v>0</v>
      </c>
      <c r="AQ24" s="100">
        <f t="shared" si="38"/>
        <v>38</v>
      </c>
      <c r="AR24" s="100">
        <f t="shared" si="38"/>
        <v>35.4</v>
      </c>
      <c r="AS24" s="100">
        <f t="shared" si="38"/>
        <v>15.8</v>
      </c>
      <c r="AT24" s="100">
        <f t="shared" si="38"/>
        <v>0</v>
      </c>
      <c r="AU24" s="100">
        <f t="shared" si="38"/>
        <v>0</v>
      </c>
      <c r="AV24" s="100">
        <f t="shared" si="38"/>
        <v>0</v>
      </c>
      <c r="AW24" s="250">
        <f t="shared" si="46"/>
        <v>89.2</v>
      </c>
      <c r="AX24">
        <f t="shared" si="47"/>
        <v>2015</v>
      </c>
      <c r="AY24" s="100">
        <f t="shared" si="39"/>
        <v>0</v>
      </c>
      <c r="AZ24" s="100">
        <f t="shared" si="39"/>
        <v>0</v>
      </c>
      <c r="BA24" s="100">
        <f t="shared" si="39"/>
        <v>0</v>
      </c>
      <c r="BB24" s="100">
        <f t="shared" si="39"/>
        <v>0</v>
      </c>
      <c r="BC24" s="100">
        <f t="shared" si="39"/>
        <v>2.7</v>
      </c>
      <c r="BD24" s="100">
        <f t="shared" si="39"/>
        <v>11.7</v>
      </c>
      <c r="BE24" s="100">
        <f t="shared" si="39"/>
        <v>78.099999999999994</v>
      </c>
      <c r="BF24" s="100">
        <f t="shared" si="39"/>
        <v>69.2</v>
      </c>
      <c r="BG24" s="100">
        <f t="shared" si="39"/>
        <v>34</v>
      </c>
      <c r="BH24" s="100">
        <f t="shared" si="39"/>
        <v>0</v>
      </c>
      <c r="BI24" s="100">
        <f t="shared" si="39"/>
        <v>0</v>
      </c>
      <c r="BJ24" s="100">
        <f t="shared" si="39"/>
        <v>0</v>
      </c>
      <c r="BL24">
        <f t="shared" si="48"/>
        <v>2015</v>
      </c>
      <c r="BM24" s="100">
        <f t="shared" si="40"/>
        <v>0</v>
      </c>
      <c r="BN24" s="100">
        <f t="shared" si="40"/>
        <v>0</v>
      </c>
      <c r="BO24" s="100">
        <f t="shared" si="40"/>
        <v>0</v>
      </c>
      <c r="BP24" s="100">
        <f t="shared" si="40"/>
        <v>0</v>
      </c>
      <c r="BQ24" s="100">
        <f t="shared" si="40"/>
        <v>9.8000000000000007</v>
      </c>
      <c r="BR24" s="100">
        <f t="shared" si="40"/>
        <v>33.9</v>
      </c>
      <c r="BS24" s="100">
        <f t="shared" si="40"/>
        <v>132.5</v>
      </c>
      <c r="BT24" s="100">
        <f t="shared" si="40"/>
        <v>113.9</v>
      </c>
      <c r="BU24" s="100">
        <f t="shared" si="40"/>
        <v>64.599999999999994</v>
      </c>
      <c r="BV24" s="100">
        <f t="shared" si="40"/>
        <v>0</v>
      </c>
      <c r="BW24" s="100">
        <f t="shared" si="40"/>
        <v>0</v>
      </c>
      <c r="BX24" s="100">
        <f t="shared" si="40"/>
        <v>0</v>
      </c>
      <c r="BZ24">
        <f t="shared" si="49"/>
        <v>2015</v>
      </c>
      <c r="CA24" s="100">
        <f t="shared" si="41"/>
        <v>0</v>
      </c>
      <c r="CB24" s="100">
        <f t="shared" si="41"/>
        <v>0</v>
      </c>
      <c r="CC24" s="100">
        <f t="shared" si="41"/>
        <v>0</v>
      </c>
      <c r="CD24" s="100">
        <f t="shared" si="41"/>
        <v>0</v>
      </c>
      <c r="CE24" s="100">
        <f t="shared" si="41"/>
        <v>21.1</v>
      </c>
      <c r="CF24" s="100">
        <f t="shared" si="41"/>
        <v>74</v>
      </c>
      <c r="CG24" s="100">
        <f t="shared" si="41"/>
        <v>192.4</v>
      </c>
      <c r="CH24" s="100">
        <f t="shared" si="41"/>
        <v>170.7</v>
      </c>
      <c r="CI24" s="100">
        <f t="shared" si="41"/>
        <v>108.3</v>
      </c>
      <c r="CJ24" s="100">
        <f t="shared" si="41"/>
        <v>2.7</v>
      </c>
      <c r="CK24" s="100">
        <f t="shared" si="41"/>
        <v>0</v>
      </c>
      <c r="CL24" s="100">
        <f t="shared" si="41"/>
        <v>0</v>
      </c>
      <c r="CN24">
        <f t="shared" si="50"/>
        <v>2015</v>
      </c>
      <c r="CO24" s="100">
        <f t="shared" si="42"/>
        <v>0</v>
      </c>
      <c r="CP24" s="100">
        <f t="shared" si="42"/>
        <v>0</v>
      </c>
      <c r="CQ24" s="100">
        <f t="shared" si="42"/>
        <v>0</v>
      </c>
      <c r="CR24" s="100">
        <f t="shared" si="42"/>
        <v>1.5</v>
      </c>
      <c r="CS24" s="100">
        <f t="shared" si="42"/>
        <v>38.6</v>
      </c>
      <c r="CT24" s="100">
        <f t="shared" si="42"/>
        <v>126.6</v>
      </c>
      <c r="CU24" s="100">
        <f t="shared" si="42"/>
        <v>254.3</v>
      </c>
      <c r="CV24" s="100">
        <f t="shared" si="42"/>
        <v>232.7</v>
      </c>
      <c r="CW24" s="100">
        <f t="shared" si="42"/>
        <v>156.80000000000001</v>
      </c>
      <c r="CX24" s="100">
        <f t="shared" si="42"/>
        <v>7.1</v>
      </c>
      <c r="CY24" s="100">
        <f t="shared" si="42"/>
        <v>2.2999999999999998</v>
      </c>
      <c r="CZ24" s="100">
        <f t="shared" si="42"/>
        <v>0</v>
      </c>
      <c r="DB24">
        <f t="shared" si="51"/>
        <v>2015</v>
      </c>
      <c r="DC24" s="100">
        <f t="shared" si="43"/>
        <v>0</v>
      </c>
      <c r="DD24" s="100">
        <f t="shared" si="43"/>
        <v>0</v>
      </c>
      <c r="DE24" s="100">
        <f t="shared" si="43"/>
        <v>0</v>
      </c>
      <c r="DF24" s="100">
        <f t="shared" si="43"/>
        <v>6.32</v>
      </c>
      <c r="DG24" s="100">
        <f t="shared" si="43"/>
        <v>66.3</v>
      </c>
      <c r="DH24" s="100">
        <f t="shared" si="43"/>
        <v>182.8</v>
      </c>
      <c r="DI24" s="100">
        <f t="shared" si="43"/>
        <v>316.3</v>
      </c>
      <c r="DJ24" s="100">
        <f t="shared" si="43"/>
        <v>294.7</v>
      </c>
      <c r="DK24" s="100">
        <f t="shared" si="43"/>
        <v>211.9</v>
      </c>
      <c r="DL24" s="100">
        <f t="shared" si="43"/>
        <v>17.52</v>
      </c>
      <c r="DM24" s="100">
        <f t="shared" si="43"/>
        <v>7.5</v>
      </c>
      <c r="DN24" s="100">
        <f t="shared" si="43"/>
        <v>0</v>
      </c>
      <c r="DQ24" s="6">
        <f>'Monthly Data'!E12</f>
        <v>31297710.257456016</v>
      </c>
      <c r="DR24" s="6">
        <f>'Monthly Data'!I12</f>
        <v>11966683.716854399</v>
      </c>
      <c r="DS24" s="6">
        <f>'Monthly Data'!M12</f>
        <v>24559879.669760678</v>
      </c>
      <c r="DT24" s="6">
        <f>'Monthly Data'!R12</f>
        <v>16831059.897801947</v>
      </c>
      <c r="DU24" s="16">
        <f>DQ24/'Monthly Data'!F12</f>
        <v>694.34007688240285</v>
      </c>
      <c r="DV24" s="16">
        <f>DR24/'Monthly Data'!J12</f>
        <v>2617.8732806333705</v>
      </c>
      <c r="DW24" s="16">
        <f>DS24/'Monthly Data'!O12</f>
        <v>49434.350499765897</v>
      </c>
      <c r="DX24" s="16">
        <f>DT24/'Monthly Data'!T12</f>
        <v>815033.09339937149</v>
      </c>
    </row>
    <row r="25" spans="1:128" x14ac:dyDescent="0.25">
      <c r="A25" s="208">
        <f t="shared" si="0"/>
        <v>41609</v>
      </c>
      <c r="B25">
        <v>2013</v>
      </c>
      <c r="C25">
        <v>12</v>
      </c>
      <c r="D25">
        <v>1174.9000000000001</v>
      </c>
      <c r="E25">
        <v>0</v>
      </c>
      <c r="F25">
        <v>1112.9000000000001</v>
      </c>
      <c r="G25">
        <v>0</v>
      </c>
      <c r="H25">
        <v>1050.9000000000001</v>
      </c>
      <c r="I25">
        <v>0</v>
      </c>
      <c r="J25">
        <v>988.9</v>
      </c>
      <c r="K25">
        <v>0</v>
      </c>
      <c r="L25">
        <v>926.9</v>
      </c>
      <c r="M25">
        <v>0</v>
      </c>
      <c r="N25">
        <v>864.9</v>
      </c>
      <c r="O25">
        <v>0</v>
      </c>
      <c r="P25">
        <v>802.9</v>
      </c>
      <c r="Q25">
        <v>0</v>
      </c>
      <c r="R25" s="7">
        <v>-17.899999999999999</v>
      </c>
      <c r="V25">
        <f t="shared" si="44"/>
        <v>2016</v>
      </c>
      <c r="W25" s="100">
        <f t="shared" si="37"/>
        <v>0</v>
      </c>
      <c r="X25" s="100">
        <f t="shared" si="37"/>
        <v>0</v>
      </c>
      <c r="Y25" s="100">
        <f t="shared" si="37"/>
        <v>0</v>
      </c>
      <c r="Z25" s="100">
        <f t="shared" si="37"/>
        <v>0</v>
      </c>
      <c r="AA25" s="100">
        <f t="shared" si="37"/>
        <v>0</v>
      </c>
      <c r="AB25" s="100">
        <f t="shared" si="37"/>
        <v>2.4</v>
      </c>
      <c r="AC25" s="100">
        <f t="shared" si="37"/>
        <v>23.3</v>
      </c>
      <c r="AD25" s="100">
        <f t="shared" si="37"/>
        <v>16.260000000000002</v>
      </c>
      <c r="AE25" s="100">
        <f t="shared" si="37"/>
        <v>0.9</v>
      </c>
      <c r="AF25" s="100">
        <f t="shared" si="37"/>
        <v>0</v>
      </c>
      <c r="AG25" s="100">
        <f t="shared" si="37"/>
        <v>0</v>
      </c>
      <c r="AH25" s="100">
        <f t="shared" si="37"/>
        <v>0</v>
      </c>
      <c r="AJ25">
        <f t="shared" si="45"/>
        <v>2016</v>
      </c>
      <c r="AK25" s="100">
        <f t="shared" si="38"/>
        <v>0</v>
      </c>
      <c r="AL25" s="100">
        <f t="shared" si="38"/>
        <v>0</v>
      </c>
      <c r="AM25" s="100">
        <f t="shared" si="38"/>
        <v>0</v>
      </c>
      <c r="AN25" s="100">
        <f t="shared" si="38"/>
        <v>0</v>
      </c>
      <c r="AO25" s="100">
        <f t="shared" si="38"/>
        <v>0</v>
      </c>
      <c r="AP25" s="100">
        <f t="shared" si="38"/>
        <v>9.4</v>
      </c>
      <c r="AQ25" s="100">
        <f t="shared" si="38"/>
        <v>45.9</v>
      </c>
      <c r="AR25" s="100">
        <f t="shared" si="38"/>
        <v>44.16</v>
      </c>
      <c r="AS25" s="100">
        <f t="shared" si="38"/>
        <v>4.7</v>
      </c>
      <c r="AT25" s="100">
        <f t="shared" si="38"/>
        <v>0</v>
      </c>
      <c r="AU25" s="100">
        <f t="shared" si="38"/>
        <v>0</v>
      </c>
      <c r="AV25" s="100">
        <f t="shared" si="38"/>
        <v>0</v>
      </c>
      <c r="AW25" s="250">
        <f t="shared" si="46"/>
        <v>104.16</v>
      </c>
      <c r="AX25">
        <f t="shared" si="47"/>
        <v>2016</v>
      </c>
      <c r="AY25" s="100">
        <f t="shared" si="39"/>
        <v>0</v>
      </c>
      <c r="AZ25" s="100">
        <f t="shared" si="39"/>
        <v>0</v>
      </c>
      <c r="BA25" s="100">
        <f t="shared" si="39"/>
        <v>0</v>
      </c>
      <c r="BB25" s="100">
        <f t="shared" si="39"/>
        <v>0</v>
      </c>
      <c r="BC25" s="100">
        <f t="shared" si="39"/>
        <v>0.7</v>
      </c>
      <c r="BD25" s="100">
        <f t="shared" si="39"/>
        <v>24.32</v>
      </c>
      <c r="BE25" s="100">
        <f t="shared" si="39"/>
        <v>85.3</v>
      </c>
      <c r="BF25" s="100">
        <f t="shared" si="39"/>
        <v>88.55</v>
      </c>
      <c r="BG25" s="100">
        <f t="shared" si="39"/>
        <v>15.9</v>
      </c>
      <c r="BH25" s="100">
        <f t="shared" si="39"/>
        <v>0</v>
      </c>
      <c r="BI25" s="100">
        <f t="shared" si="39"/>
        <v>0</v>
      </c>
      <c r="BJ25" s="100">
        <f t="shared" si="39"/>
        <v>0</v>
      </c>
      <c r="BL25">
        <f t="shared" si="48"/>
        <v>2016</v>
      </c>
      <c r="BM25" s="100">
        <f t="shared" si="40"/>
        <v>0</v>
      </c>
      <c r="BN25" s="100">
        <f t="shared" si="40"/>
        <v>0</v>
      </c>
      <c r="BO25" s="100">
        <f t="shared" si="40"/>
        <v>0</v>
      </c>
      <c r="BP25" s="100">
        <f t="shared" si="40"/>
        <v>0</v>
      </c>
      <c r="BQ25" s="100">
        <f t="shared" si="40"/>
        <v>9</v>
      </c>
      <c r="BR25" s="100">
        <f t="shared" si="40"/>
        <v>48.25</v>
      </c>
      <c r="BS25" s="100">
        <f t="shared" si="40"/>
        <v>142.30000000000001</v>
      </c>
      <c r="BT25" s="100">
        <f t="shared" si="40"/>
        <v>145.35</v>
      </c>
      <c r="BU25" s="100">
        <f t="shared" si="40"/>
        <v>42.1</v>
      </c>
      <c r="BV25" s="100">
        <f t="shared" si="40"/>
        <v>2.2000000000000002</v>
      </c>
      <c r="BW25" s="100">
        <f t="shared" si="40"/>
        <v>0</v>
      </c>
      <c r="BX25" s="100">
        <f t="shared" si="40"/>
        <v>0</v>
      </c>
      <c r="BZ25">
        <f t="shared" si="49"/>
        <v>2016</v>
      </c>
      <c r="CA25" s="100">
        <f t="shared" si="41"/>
        <v>0</v>
      </c>
      <c r="CB25" s="100">
        <f t="shared" si="41"/>
        <v>0</v>
      </c>
      <c r="CC25" s="100">
        <f t="shared" si="41"/>
        <v>0</v>
      </c>
      <c r="CD25" s="100">
        <f t="shared" si="41"/>
        <v>0</v>
      </c>
      <c r="CE25" s="100">
        <f t="shared" si="41"/>
        <v>25.4</v>
      </c>
      <c r="CF25" s="100">
        <f t="shared" si="41"/>
        <v>84.45</v>
      </c>
      <c r="CG25" s="100">
        <f t="shared" si="41"/>
        <v>204</v>
      </c>
      <c r="CH25" s="100">
        <f t="shared" si="41"/>
        <v>206.15</v>
      </c>
      <c r="CI25" s="100">
        <f t="shared" si="41"/>
        <v>77.099999999999994</v>
      </c>
      <c r="CJ25" s="100">
        <f t="shared" si="41"/>
        <v>8.92</v>
      </c>
      <c r="CK25" s="100">
        <f t="shared" si="41"/>
        <v>0</v>
      </c>
      <c r="CL25" s="100">
        <f t="shared" si="41"/>
        <v>0</v>
      </c>
      <c r="CN25">
        <f t="shared" si="50"/>
        <v>2016</v>
      </c>
      <c r="CO25" s="100">
        <f t="shared" si="42"/>
        <v>0</v>
      </c>
      <c r="CP25" s="100">
        <f t="shared" si="42"/>
        <v>0</v>
      </c>
      <c r="CQ25" s="100">
        <f t="shared" si="42"/>
        <v>0</v>
      </c>
      <c r="CR25" s="100">
        <f t="shared" si="42"/>
        <v>0.1</v>
      </c>
      <c r="CS25" s="100">
        <f t="shared" si="42"/>
        <v>51.9</v>
      </c>
      <c r="CT25" s="100">
        <f t="shared" si="42"/>
        <v>136.55000000000001</v>
      </c>
      <c r="CU25" s="100">
        <f t="shared" si="42"/>
        <v>266</v>
      </c>
      <c r="CV25" s="100">
        <f t="shared" si="42"/>
        <v>268.14999999999998</v>
      </c>
      <c r="CW25" s="100">
        <f t="shared" si="42"/>
        <v>130.1</v>
      </c>
      <c r="CX25" s="100">
        <f t="shared" si="42"/>
        <v>26.14</v>
      </c>
      <c r="CY25" s="100">
        <f t="shared" si="42"/>
        <v>1.1000000000000001</v>
      </c>
      <c r="CZ25" s="100">
        <f t="shared" si="42"/>
        <v>0</v>
      </c>
      <c r="DB25">
        <f t="shared" si="51"/>
        <v>2016</v>
      </c>
      <c r="DC25" s="100">
        <f t="shared" si="43"/>
        <v>0</v>
      </c>
      <c r="DD25" s="100">
        <f t="shared" si="43"/>
        <v>0</v>
      </c>
      <c r="DE25" s="100">
        <f t="shared" si="43"/>
        <v>0.6</v>
      </c>
      <c r="DF25" s="100">
        <f t="shared" si="43"/>
        <v>2.1</v>
      </c>
      <c r="DG25" s="100">
        <f t="shared" si="43"/>
        <v>86.7</v>
      </c>
      <c r="DH25" s="100">
        <f t="shared" si="43"/>
        <v>195.65</v>
      </c>
      <c r="DI25" s="100">
        <f t="shared" si="43"/>
        <v>328</v>
      </c>
      <c r="DJ25" s="100">
        <f t="shared" si="43"/>
        <v>330.15</v>
      </c>
      <c r="DK25" s="100">
        <f t="shared" si="43"/>
        <v>189.8</v>
      </c>
      <c r="DL25" s="100">
        <f t="shared" si="43"/>
        <v>48.14</v>
      </c>
      <c r="DM25" s="100">
        <f t="shared" si="43"/>
        <v>5.88</v>
      </c>
      <c r="DN25" s="100">
        <f t="shared" si="43"/>
        <v>0</v>
      </c>
      <c r="DQ25" s="6">
        <f>'Monthly Data'!E13</f>
        <v>37011327.809555583</v>
      </c>
      <c r="DR25" s="6">
        <f>'Monthly Data'!I13</f>
        <v>14488516.214466402</v>
      </c>
      <c r="DS25" s="6">
        <f>'Monthly Data'!M13</f>
        <v>28896174.669760678</v>
      </c>
      <c r="DT25" s="6">
        <f>'Monthly Data'!R13</f>
        <v>17788795.217801947</v>
      </c>
      <c r="DU25" s="16">
        <f>DQ25/'Monthly Data'!F13</f>
        <v>820.84809533173905</v>
      </c>
      <c r="DV25" s="16">
        <f>DR25/'Monthly Data'!J13</f>
        <v>3166.6632687839642</v>
      </c>
      <c r="DW25" s="16">
        <f>DS25/'Monthly Data'!O13</f>
        <v>58321.762033505554</v>
      </c>
      <c r="DX25" s="16">
        <f>DT25/'Monthly Data'!T13</f>
        <v>862525.89491392055</v>
      </c>
    </row>
    <row r="26" spans="1:128" x14ac:dyDescent="0.25">
      <c r="A26" s="208">
        <f t="shared" si="0"/>
        <v>41640</v>
      </c>
      <c r="B26">
        <v>2014</v>
      </c>
      <c r="C26">
        <v>1</v>
      </c>
      <c r="D26">
        <v>1181.5999999999999</v>
      </c>
      <c r="E26">
        <v>0</v>
      </c>
      <c r="F26">
        <v>1119.5999999999999</v>
      </c>
      <c r="G26">
        <v>0</v>
      </c>
      <c r="H26">
        <v>1057.5999999999999</v>
      </c>
      <c r="I26">
        <v>0</v>
      </c>
      <c r="J26">
        <v>995.6</v>
      </c>
      <c r="K26">
        <v>0</v>
      </c>
      <c r="L26">
        <v>933.6</v>
      </c>
      <c r="M26">
        <v>0</v>
      </c>
      <c r="N26">
        <v>871.6</v>
      </c>
      <c r="O26">
        <v>0</v>
      </c>
      <c r="P26">
        <v>809.6</v>
      </c>
      <c r="Q26">
        <v>0</v>
      </c>
      <c r="R26" s="7">
        <v>-18.116129032258062</v>
      </c>
      <c r="V26">
        <f t="shared" si="44"/>
        <v>2017</v>
      </c>
      <c r="W26" s="100">
        <f t="shared" si="37"/>
        <v>0</v>
      </c>
      <c r="X26" s="100">
        <f t="shared" si="37"/>
        <v>0</v>
      </c>
      <c r="Y26" s="100">
        <f t="shared" si="37"/>
        <v>0</v>
      </c>
      <c r="Z26" s="100">
        <f t="shared" si="37"/>
        <v>0</v>
      </c>
      <c r="AA26" s="100">
        <f t="shared" si="37"/>
        <v>0</v>
      </c>
      <c r="AB26" s="100">
        <f t="shared" si="37"/>
        <v>0</v>
      </c>
      <c r="AC26" s="100">
        <f t="shared" si="37"/>
        <v>11.4</v>
      </c>
      <c r="AD26" s="100">
        <f t="shared" si="37"/>
        <v>2.8</v>
      </c>
      <c r="AE26" s="100">
        <f t="shared" si="37"/>
        <v>1.9</v>
      </c>
      <c r="AF26" s="100">
        <f t="shared" si="37"/>
        <v>0</v>
      </c>
      <c r="AG26" s="100">
        <f t="shared" si="37"/>
        <v>0</v>
      </c>
      <c r="AH26" s="100">
        <f t="shared" si="37"/>
        <v>0</v>
      </c>
      <c r="AJ26">
        <f t="shared" si="45"/>
        <v>2017</v>
      </c>
      <c r="AK26" s="100">
        <f t="shared" si="38"/>
        <v>0</v>
      </c>
      <c r="AL26" s="100">
        <f t="shared" si="38"/>
        <v>0</v>
      </c>
      <c r="AM26" s="100">
        <f t="shared" si="38"/>
        <v>0</v>
      </c>
      <c r="AN26" s="100">
        <f t="shared" si="38"/>
        <v>0</v>
      </c>
      <c r="AO26" s="100">
        <f t="shared" si="38"/>
        <v>0</v>
      </c>
      <c r="AP26" s="100">
        <f t="shared" si="38"/>
        <v>0</v>
      </c>
      <c r="AQ26" s="100">
        <f t="shared" si="38"/>
        <v>31.1</v>
      </c>
      <c r="AR26" s="100">
        <f t="shared" si="38"/>
        <v>10.1</v>
      </c>
      <c r="AS26" s="100">
        <f t="shared" si="38"/>
        <v>5.9</v>
      </c>
      <c r="AT26" s="100">
        <f t="shared" si="38"/>
        <v>0</v>
      </c>
      <c r="AU26" s="100">
        <f t="shared" si="38"/>
        <v>0</v>
      </c>
      <c r="AV26" s="100">
        <f t="shared" si="38"/>
        <v>0</v>
      </c>
      <c r="AW26" s="250">
        <f t="shared" si="46"/>
        <v>47.1</v>
      </c>
      <c r="AX26">
        <f t="shared" si="47"/>
        <v>2017</v>
      </c>
      <c r="AY26" s="100">
        <f t="shared" si="39"/>
        <v>0</v>
      </c>
      <c r="AZ26" s="100">
        <f t="shared" si="39"/>
        <v>0</v>
      </c>
      <c r="BA26" s="100">
        <f t="shared" si="39"/>
        <v>0</v>
      </c>
      <c r="BB26" s="100">
        <f t="shared" si="39"/>
        <v>0</v>
      </c>
      <c r="BC26" s="100">
        <f t="shared" si="39"/>
        <v>0</v>
      </c>
      <c r="BD26" s="100">
        <f t="shared" si="39"/>
        <v>5.4</v>
      </c>
      <c r="BE26" s="100">
        <f t="shared" si="39"/>
        <v>69.2</v>
      </c>
      <c r="BF26" s="100">
        <f t="shared" si="39"/>
        <v>30.6</v>
      </c>
      <c r="BG26" s="100">
        <f t="shared" si="39"/>
        <v>13.5</v>
      </c>
      <c r="BH26" s="100">
        <f t="shared" si="39"/>
        <v>0</v>
      </c>
      <c r="BI26" s="100">
        <f t="shared" si="39"/>
        <v>0</v>
      </c>
      <c r="BJ26" s="100">
        <f t="shared" si="39"/>
        <v>0</v>
      </c>
      <c r="BL26">
        <f t="shared" si="48"/>
        <v>2017</v>
      </c>
      <c r="BM26" s="100">
        <f t="shared" si="40"/>
        <v>0</v>
      </c>
      <c r="BN26" s="100">
        <f t="shared" si="40"/>
        <v>0</v>
      </c>
      <c r="BO26" s="100">
        <f t="shared" si="40"/>
        <v>0</v>
      </c>
      <c r="BP26" s="100">
        <f t="shared" si="40"/>
        <v>0</v>
      </c>
      <c r="BQ26" s="100">
        <f t="shared" si="40"/>
        <v>0.6</v>
      </c>
      <c r="BR26" s="100">
        <f t="shared" si="40"/>
        <v>29.52</v>
      </c>
      <c r="BS26" s="100">
        <f t="shared" si="40"/>
        <v>120.8</v>
      </c>
      <c r="BT26" s="100">
        <f t="shared" si="40"/>
        <v>71.5</v>
      </c>
      <c r="BU26" s="100">
        <f t="shared" si="40"/>
        <v>35.799999999999997</v>
      </c>
      <c r="BV26" s="100">
        <f t="shared" si="40"/>
        <v>2.4</v>
      </c>
      <c r="BW26" s="100">
        <f t="shared" si="40"/>
        <v>0</v>
      </c>
      <c r="BX26" s="100">
        <f t="shared" si="40"/>
        <v>0</v>
      </c>
      <c r="BZ26">
        <f t="shared" si="49"/>
        <v>2017</v>
      </c>
      <c r="CA26" s="100">
        <f t="shared" si="41"/>
        <v>0</v>
      </c>
      <c r="CB26" s="100">
        <f t="shared" si="41"/>
        <v>0</v>
      </c>
      <c r="CC26" s="100">
        <f t="shared" si="41"/>
        <v>0</v>
      </c>
      <c r="CD26" s="100">
        <f t="shared" si="41"/>
        <v>0.4</v>
      </c>
      <c r="CE26" s="100">
        <f t="shared" si="41"/>
        <v>4.5999999999999996</v>
      </c>
      <c r="CF26" s="100">
        <f t="shared" si="41"/>
        <v>77.42</v>
      </c>
      <c r="CG26" s="100">
        <f t="shared" si="41"/>
        <v>181.6</v>
      </c>
      <c r="CH26" s="100">
        <f t="shared" si="41"/>
        <v>121.7</v>
      </c>
      <c r="CI26" s="100">
        <f t="shared" si="41"/>
        <v>64.2</v>
      </c>
      <c r="CJ26" s="100">
        <f t="shared" si="41"/>
        <v>8.1</v>
      </c>
      <c r="CK26" s="100">
        <f t="shared" si="41"/>
        <v>0</v>
      </c>
      <c r="CL26" s="100">
        <f t="shared" si="41"/>
        <v>0</v>
      </c>
      <c r="CN26">
        <f t="shared" si="50"/>
        <v>2017</v>
      </c>
      <c r="CO26" s="100">
        <f t="shared" si="42"/>
        <v>0</v>
      </c>
      <c r="CP26" s="100">
        <f t="shared" si="42"/>
        <v>0</v>
      </c>
      <c r="CQ26" s="100">
        <f t="shared" si="42"/>
        <v>0</v>
      </c>
      <c r="CR26" s="100">
        <f t="shared" si="42"/>
        <v>3</v>
      </c>
      <c r="CS26" s="100">
        <f t="shared" si="42"/>
        <v>14.47</v>
      </c>
      <c r="CT26" s="100">
        <f t="shared" si="42"/>
        <v>135.41999999999999</v>
      </c>
      <c r="CU26" s="100">
        <f t="shared" si="42"/>
        <v>243.6</v>
      </c>
      <c r="CV26" s="100">
        <f t="shared" si="42"/>
        <v>178.1</v>
      </c>
      <c r="CW26" s="100">
        <f t="shared" si="42"/>
        <v>101.7</v>
      </c>
      <c r="CX26" s="100">
        <f t="shared" si="42"/>
        <v>18.11</v>
      </c>
      <c r="CY26" s="100">
        <f t="shared" si="42"/>
        <v>0</v>
      </c>
      <c r="CZ26" s="100">
        <f t="shared" si="42"/>
        <v>0</v>
      </c>
      <c r="DB26">
        <f t="shared" si="51"/>
        <v>2017</v>
      </c>
      <c r="DC26" s="100">
        <f t="shared" si="43"/>
        <v>0</v>
      </c>
      <c r="DD26" s="100">
        <f t="shared" si="43"/>
        <v>0</v>
      </c>
      <c r="DE26" s="100">
        <f t="shared" si="43"/>
        <v>0</v>
      </c>
      <c r="DF26" s="100">
        <f t="shared" si="43"/>
        <v>7</v>
      </c>
      <c r="DG26" s="100">
        <f t="shared" si="43"/>
        <v>38.770000000000003</v>
      </c>
      <c r="DH26" s="100">
        <f t="shared" si="43"/>
        <v>195.42</v>
      </c>
      <c r="DI26" s="100">
        <f t="shared" si="43"/>
        <v>305.60000000000002</v>
      </c>
      <c r="DJ26" s="100">
        <f t="shared" si="43"/>
        <v>240.1</v>
      </c>
      <c r="DK26" s="100">
        <f t="shared" si="43"/>
        <v>154.9</v>
      </c>
      <c r="DL26" s="100">
        <f t="shared" si="43"/>
        <v>43.01</v>
      </c>
      <c r="DM26" s="100">
        <f t="shared" si="43"/>
        <v>0</v>
      </c>
      <c r="DN26" s="100">
        <f t="shared" si="43"/>
        <v>0</v>
      </c>
      <c r="DQ26" s="6">
        <f>'Monthly Data'!E14</f>
        <v>39189589.660393476</v>
      </c>
      <c r="DR26" s="6">
        <f>'Monthly Data'!I14</f>
        <v>15391200.409158656</v>
      </c>
      <c r="DS26" s="6">
        <f>'Monthly Data'!M14</f>
        <v>30293413.64212333</v>
      </c>
      <c r="DT26" s="6">
        <f>'Monthly Data'!R14</f>
        <v>16404525.602364834</v>
      </c>
      <c r="DU26" s="16">
        <f>DQ26/'Monthly Data'!F14</f>
        <v>868.89113347131604</v>
      </c>
      <c r="DV26" s="16">
        <f>DR26/'Monthly Data'!J14</f>
        <v>3362.2051574774055</v>
      </c>
      <c r="DW26" s="16">
        <f>DS26/'Monthly Data'!O14</f>
        <v>61386.281519819917</v>
      </c>
      <c r="DX26" s="16">
        <f>DT26/'Monthly Data'!T14</f>
        <v>791757.19266107236</v>
      </c>
    </row>
    <row r="27" spans="1:128" x14ac:dyDescent="0.25">
      <c r="A27" s="208">
        <f t="shared" si="0"/>
        <v>41671</v>
      </c>
      <c r="B27">
        <v>2014</v>
      </c>
      <c r="C27">
        <v>2</v>
      </c>
      <c r="D27">
        <v>1034.4000000000001</v>
      </c>
      <c r="E27">
        <v>0</v>
      </c>
      <c r="F27">
        <v>978.4</v>
      </c>
      <c r="G27">
        <v>0</v>
      </c>
      <c r="H27">
        <v>922.4</v>
      </c>
      <c r="I27">
        <v>0</v>
      </c>
      <c r="J27">
        <v>866.4</v>
      </c>
      <c r="K27">
        <v>0</v>
      </c>
      <c r="L27">
        <v>810.4</v>
      </c>
      <c r="M27">
        <v>0</v>
      </c>
      <c r="N27">
        <v>754.4</v>
      </c>
      <c r="O27">
        <v>0</v>
      </c>
      <c r="P27">
        <v>698.4</v>
      </c>
      <c r="Q27">
        <v>0</v>
      </c>
      <c r="R27" s="7">
        <v>-16.94285714285714</v>
      </c>
      <c r="V27">
        <f t="shared" si="44"/>
        <v>2018</v>
      </c>
      <c r="W27" s="100">
        <f t="shared" si="37"/>
        <v>0</v>
      </c>
      <c r="X27" s="100">
        <f t="shared" si="37"/>
        <v>0</v>
      </c>
      <c r="Y27" s="100">
        <f t="shared" si="37"/>
        <v>0</v>
      </c>
      <c r="Z27" s="100">
        <f t="shared" si="37"/>
        <v>0</v>
      </c>
      <c r="AA27" s="100">
        <f t="shared" si="37"/>
        <v>0</v>
      </c>
      <c r="AB27" s="100">
        <f t="shared" si="37"/>
        <v>0.9</v>
      </c>
      <c r="AC27" s="100">
        <f t="shared" si="37"/>
        <v>16</v>
      </c>
      <c r="AD27" s="100">
        <f t="shared" si="37"/>
        <v>4.7</v>
      </c>
      <c r="AE27" s="100">
        <f t="shared" si="37"/>
        <v>4.3</v>
      </c>
      <c r="AF27" s="100">
        <f t="shared" si="37"/>
        <v>0</v>
      </c>
      <c r="AG27" s="100">
        <f t="shared" si="37"/>
        <v>0</v>
      </c>
      <c r="AH27" s="100">
        <f t="shared" si="37"/>
        <v>0</v>
      </c>
      <c r="AJ27">
        <f t="shared" si="45"/>
        <v>2018</v>
      </c>
      <c r="AK27" s="100">
        <f t="shared" si="38"/>
        <v>0</v>
      </c>
      <c r="AL27" s="100">
        <f t="shared" si="38"/>
        <v>0</v>
      </c>
      <c r="AM27" s="100">
        <f t="shared" si="38"/>
        <v>0</v>
      </c>
      <c r="AN27" s="100">
        <f t="shared" si="38"/>
        <v>0</v>
      </c>
      <c r="AO27" s="100">
        <f t="shared" si="38"/>
        <v>0.2</v>
      </c>
      <c r="AP27" s="100">
        <f t="shared" si="38"/>
        <v>5.4</v>
      </c>
      <c r="AQ27" s="100">
        <f t="shared" si="38"/>
        <v>44.1</v>
      </c>
      <c r="AR27" s="100">
        <f t="shared" si="38"/>
        <v>20.7</v>
      </c>
      <c r="AS27" s="100">
        <f t="shared" si="38"/>
        <v>13.2</v>
      </c>
      <c r="AT27" s="100">
        <f t="shared" si="38"/>
        <v>0</v>
      </c>
      <c r="AU27" s="100">
        <f t="shared" si="38"/>
        <v>0</v>
      </c>
      <c r="AV27" s="100">
        <f t="shared" si="38"/>
        <v>0</v>
      </c>
      <c r="AW27" s="250">
        <f t="shared" si="46"/>
        <v>83.600000000000009</v>
      </c>
      <c r="AX27">
        <f t="shared" si="47"/>
        <v>2018</v>
      </c>
      <c r="AY27" s="100">
        <f t="shared" si="39"/>
        <v>0</v>
      </c>
      <c r="AZ27" s="100">
        <f t="shared" si="39"/>
        <v>0</v>
      </c>
      <c r="BA27" s="100">
        <f t="shared" si="39"/>
        <v>0</v>
      </c>
      <c r="BB27" s="100">
        <f t="shared" si="39"/>
        <v>0</v>
      </c>
      <c r="BC27" s="100">
        <f t="shared" si="39"/>
        <v>2.7</v>
      </c>
      <c r="BD27" s="100">
        <f t="shared" si="39"/>
        <v>20.6</v>
      </c>
      <c r="BE27" s="100">
        <f t="shared" si="39"/>
        <v>91</v>
      </c>
      <c r="BF27" s="100">
        <f t="shared" si="39"/>
        <v>52.3</v>
      </c>
      <c r="BG27" s="100">
        <f t="shared" si="39"/>
        <v>26</v>
      </c>
      <c r="BH27" s="100">
        <f t="shared" si="39"/>
        <v>0</v>
      </c>
      <c r="BI27" s="100">
        <f t="shared" si="39"/>
        <v>0</v>
      </c>
      <c r="BJ27" s="100">
        <f t="shared" si="39"/>
        <v>0</v>
      </c>
      <c r="BL27">
        <f t="shared" si="48"/>
        <v>2018</v>
      </c>
      <c r="BM27" s="100">
        <f t="shared" si="40"/>
        <v>0</v>
      </c>
      <c r="BN27" s="100">
        <f t="shared" si="40"/>
        <v>0</v>
      </c>
      <c r="BO27" s="100">
        <f t="shared" si="40"/>
        <v>0</v>
      </c>
      <c r="BP27" s="100">
        <f t="shared" si="40"/>
        <v>0</v>
      </c>
      <c r="BQ27" s="100">
        <f t="shared" si="40"/>
        <v>15.7</v>
      </c>
      <c r="BR27" s="100">
        <f t="shared" si="40"/>
        <v>48.4</v>
      </c>
      <c r="BS27" s="100">
        <f t="shared" si="40"/>
        <v>152.30000000000001</v>
      </c>
      <c r="BT27" s="100">
        <f t="shared" si="40"/>
        <v>99.5</v>
      </c>
      <c r="BU27" s="100">
        <f t="shared" si="40"/>
        <v>44.4</v>
      </c>
      <c r="BV27" s="100">
        <f t="shared" si="40"/>
        <v>0</v>
      </c>
      <c r="BW27" s="100">
        <f t="shared" si="40"/>
        <v>0</v>
      </c>
      <c r="BX27" s="100">
        <f t="shared" si="40"/>
        <v>0</v>
      </c>
      <c r="BZ27">
        <f t="shared" si="49"/>
        <v>2018</v>
      </c>
      <c r="CA27" s="100">
        <f t="shared" si="41"/>
        <v>0</v>
      </c>
      <c r="CB27" s="100">
        <f t="shared" si="41"/>
        <v>0</v>
      </c>
      <c r="CC27" s="100">
        <f t="shared" si="41"/>
        <v>0</v>
      </c>
      <c r="CD27" s="100">
        <f t="shared" si="41"/>
        <v>0</v>
      </c>
      <c r="CE27" s="100">
        <f t="shared" si="41"/>
        <v>38.369999999999997</v>
      </c>
      <c r="CF27" s="100">
        <f t="shared" si="41"/>
        <v>90</v>
      </c>
      <c r="CG27" s="100">
        <f t="shared" si="41"/>
        <v>214.3</v>
      </c>
      <c r="CH27" s="100">
        <f t="shared" si="41"/>
        <v>152.4</v>
      </c>
      <c r="CI27" s="100">
        <f t="shared" si="41"/>
        <v>69.7</v>
      </c>
      <c r="CJ27" s="100">
        <f t="shared" si="41"/>
        <v>0</v>
      </c>
      <c r="CK27" s="100">
        <f t="shared" si="41"/>
        <v>0</v>
      </c>
      <c r="CL27" s="100">
        <f t="shared" si="41"/>
        <v>0</v>
      </c>
      <c r="CN27">
        <f t="shared" si="50"/>
        <v>2018</v>
      </c>
      <c r="CO27" s="100">
        <f t="shared" si="42"/>
        <v>0</v>
      </c>
      <c r="CP27" s="100">
        <f t="shared" si="42"/>
        <v>0</v>
      </c>
      <c r="CQ27" s="100">
        <f t="shared" si="42"/>
        <v>0</v>
      </c>
      <c r="CR27" s="100">
        <f t="shared" si="42"/>
        <v>0</v>
      </c>
      <c r="CS27" s="100">
        <f t="shared" si="42"/>
        <v>70.27</v>
      </c>
      <c r="CT27" s="100">
        <f t="shared" si="42"/>
        <v>142.1</v>
      </c>
      <c r="CU27" s="100">
        <f t="shared" si="42"/>
        <v>276.3</v>
      </c>
      <c r="CV27" s="100">
        <f t="shared" si="42"/>
        <v>213.8</v>
      </c>
      <c r="CW27" s="100">
        <f t="shared" si="42"/>
        <v>103.3</v>
      </c>
      <c r="CX27" s="100">
        <f t="shared" si="42"/>
        <v>0</v>
      </c>
      <c r="CY27" s="100">
        <f t="shared" si="42"/>
        <v>0</v>
      </c>
      <c r="CZ27" s="100">
        <f t="shared" si="42"/>
        <v>0</v>
      </c>
      <c r="DB27">
        <f t="shared" si="51"/>
        <v>2018</v>
      </c>
      <c r="DC27" s="100">
        <f t="shared" si="43"/>
        <v>0</v>
      </c>
      <c r="DD27" s="100">
        <f t="shared" si="43"/>
        <v>0</v>
      </c>
      <c r="DE27" s="100">
        <f t="shared" si="43"/>
        <v>0</v>
      </c>
      <c r="DF27" s="100">
        <f t="shared" si="43"/>
        <v>1.92</v>
      </c>
      <c r="DG27" s="100">
        <f t="shared" si="43"/>
        <v>108.47</v>
      </c>
      <c r="DH27" s="100">
        <f t="shared" si="43"/>
        <v>201</v>
      </c>
      <c r="DI27" s="100">
        <f t="shared" si="43"/>
        <v>338.3</v>
      </c>
      <c r="DJ27" s="100">
        <f t="shared" si="43"/>
        <v>275.8</v>
      </c>
      <c r="DK27" s="100">
        <f t="shared" si="43"/>
        <v>146.69999999999999</v>
      </c>
      <c r="DL27" s="100">
        <f t="shared" si="43"/>
        <v>2</v>
      </c>
      <c r="DM27" s="100">
        <f t="shared" si="43"/>
        <v>0</v>
      </c>
      <c r="DN27" s="100">
        <f t="shared" si="43"/>
        <v>0</v>
      </c>
      <c r="DQ27" s="6">
        <f>'Monthly Data'!E15</f>
        <v>33260942.973283816</v>
      </c>
      <c r="DR27" s="6">
        <f>'Monthly Data'!I15</f>
        <v>13508217.449158659</v>
      </c>
      <c r="DS27" s="6">
        <f>'Monthly Data'!M15</f>
        <v>27086922.64212333</v>
      </c>
      <c r="DT27" s="6">
        <f>'Monthly Data'!R15</f>
        <v>14422806.832364833</v>
      </c>
      <c r="DU27" s="16">
        <f>DQ27/'Monthly Data'!F15</f>
        <v>737.21772521332525</v>
      </c>
      <c r="DV27" s="16">
        <f>DR27/'Monthly Data'!J15</f>
        <v>2949.3317165409294</v>
      </c>
      <c r="DW27" s="16">
        <f>DS27/'Monthly Data'!O15</f>
        <v>55109.002473723333</v>
      </c>
      <c r="DX27" s="16">
        <f>DT27/'Monthly Data'!T15</f>
        <v>692931.02503187279</v>
      </c>
    </row>
    <row r="28" spans="1:128" x14ac:dyDescent="0.25">
      <c r="A28" s="208">
        <f t="shared" si="0"/>
        <v>41699</v>
      </c>
      <c r="B28">
        <v>2014</v>
      </c>
      <c r="C28">
        <v>3</v>
      </c>
      <c r="D28">
        <v>945.5</v>
      </c>
      <c r="E28">
        <v>0</v>
      </c>
      <c r="F28">
        <v>883.5</v>
      </c>
      <c r="G28">
        <v>0</v>
      </c>
      <c r="H28">
        <v>821.5</v>
      </c>
      <c r="I28">
        <v>0</v>
      </c>
      <c r="J28">
        <v>759.5</v>
      </c>
      <c r="K28">
        <v>0</v>
      </c>
      <c r="L28">
        <v>697.5</v>
      </c>
      <c r="M28">
        <v>0</v>
      </c>
      <c r="N28">
        <v>635.5</v>
      </c>
      <c r="O28">
        <v>0</v>
      </c>
      <c r="P28">
        <v>573.5</v>
      </c>
      <c r="Q28">
        <v>0</v>
      </c>
      <c r="R28" s="7">
        <v>-10.499999999999996</v>
      </c>
      <c r="V28">
        <f t="shared" si="44"/>
        <v>2019</v>
      </c>
      <c r="W28" s="100">
        <f t="shared" si="37"/>
        <v>0</v>
      </c>
      <c r="X28" s="100">
        <f t="shared" si="37"/>
        <v>0</v>
      </c>
      <c r="Y28" s="100">
        <f t="shared" si="37"/>
        <v>0</v>
      </c>
      <c r="Z28" s="100">
        <f t="shared" si="37"/>
        <v>0</v>
      </c>
      <c r="AA28" s="100">
        <f t="shared" si="37"/>
        <v>0</v>
      </c>
      <c r="AB28" s="100">
        <f t="shared" si="37"/>
        <v>0.4</v>
      </c>
      <c r="AC28" s="100">
        <f t="shared" si="37"/>
        <v>13.3</v>
      </c>
      <c r="AD28" s="100">
        <f t="shared" si="37"/>
        <v>0.2</v>
      </c>
      <c r="AE28" s="100">
        <f t="shared" si="37"/>
        <v>0</v>
      </c>
      <c r="AF28" s="100">
        <f t="shared" si="37"/>
        <v>0</v>
      </c>
      <c r="AG28" s="100">
        <f t="shared" si="37"/>
        <v>0</v>
      </c>
      <c r="AH28" s="100">
        <f t="shared" si="37"/>
        <v>0</v>
      </c>
      <c r="AJ28">
        <f t="shared" si="45"/>
        <v>2019</v>
      </c>
      <c r="AK28" s="100">
        <f t="shared" si="38"/>
        <v>0</v>
      </c>
      <c r="AL28" s="100">
        <f t="shared" si="38"/>
        <v>0</v>
      </c>
      <c r="AM28" s="100">
        <f t="shared" si="38"/>
        <v>0</v>
      </c>
      <c r="AN28" s="100">
        <f t="shared" si="38"/>
        <v>0</v>
      </c>
      <c r="AO28" s="100">
        <f t="shared" si="38"/>
        <v>0</v>
      </c>
      <c r="AP28" s="100">
        <f t="shared" si="38"/>
        <v>10.199999999999999</v>
      </c>
      <c r="AQ28" s="100">
        <f t="shared" si="38"/>
        <v>51.7</v>
      </c>
      <c r="AR28" s="100">
        <f t="shared" si="38"/>
        <v>7.9</v>
      </c>
      <c r="AS28" s="100">
        <f t="shared" si="38"/>
        <v>4.2</v>
      </c>
      <c r="AT28" s="100">
        <f t="shared" si="38"/>
        <v>0</v>
      </c>
      <c r="AU28" s="100">
        <f t="shared" si="38"/>
        <v>0</v>
      </c>
      <c r="AV28" s="100">
        <f t="shared" si="38"/>
        <v>0</v>
      </c>
      <c r="AW28" s="250">
        <f t="shared" si="46"/>
        <v>74.000000000000014</v>
      </c>
      <c r="AX28">
        <f t="shared" si="47"/>
        <v>2019</v>
      </c>
      <c r="AY28" s="100">
        <f t="shared" si="39"/>
        <v>0</v>
      </c>
      <c r="AZ28" s="100">
        <f t="shared" si="39"/>
        <v>0</v>
      </c>
      <c r="BA28" s="100">
        <f t="shared" si="39"/>
        <v>0</v>
      </c>
      <c r="BB28" s="100">
        <f t="shared" si="39"/>
        <v>0</v>
      </c>
      <c r="BC28" s="100">
        <f t="shared" si="39"/>
        <v>0</v>
      </c>
      <c r="BD28" s="100">
        <f t="shared" si="39"/>
        <v>22.2</v>
      </c>
      <c r="BE28" s="100">
        <f t="shared" si="39"/>
        <v>101.7</v>
      </c>
      <c r="BF28" s="100">
        <f t="shared" si="39"/>
        <v>34.1</v>
      </c>
      <c r="BG28" s="100">
        <f t="shared" si="39"/>
        <v>12.1</v>
      </c>
      <c r="BH28" s="100">
        <f t="shared" si="39"/>
        <v>0</v>
      </c>
      <c r="BI28" s="100">
        <f t="shared" si="39"/>
        <v>0</v>
      </c>
      <c r="BJ28" s="100">
        <f t="shared" si="39"/>
        <v>0</v>
      </c>
      <c r="BL28">
        <f t="shared" si="48"/>
        <v>2019</v>
      </c>
      <c r="BM28" s="100">
        <f t="shared" si="40"/>
        <v>0</v>
      </c>
      <c r="BN28" s="100">
        <f t="shared" si="40"/>
        <v>0</v>
      </c>
      <c r="BO28" s="100">
        <f t="shared" si="40"/>
        <v>0</v>
      </c>
      <c r="BP28" s="100">
        <f t="shared" si="40"/>
        <v>0</v>
      </c>
      <c r="BQ28" s="100">
        <f t="shared" si="40"/>
        <v>0</v>
      </c>
      <c r="BR28" s="100">
        <f t="shared" si="40"/>
        <v>40.9</v>
      </c>
      <c r="BS28" s="100">
        <f t="shared" si="40"/>
        <v>161</v>
      </c>
      <c r="BT28" s="100">
        <f t="shared" si="40"/>
        <v>74.7</v>
      </c>
      <c r="BU28" s="100">
        <f t="shared" si="40"/>
        <v>24</v>
      </c>
      <c r="BV28" s="100">
        <f t="shared" si="40"/>
        <v>0</v>
      </c>
      <c r="BW28" s="100">
        <f t="shared" si="40"/>
        <v>0</v>
      </c>
      <c r="BX28" s="100">
        <f t="shared" si="40"/>
        <v>0</v>
      </c>
      <c r="BZ28">
        <f t="shared" si="49"/>
        <v>2019</v>
      </c>
      <c r="CA28" s="100">
        <f t="shared" si="41"/>
        <v>0</v>
      </c>
      <c r="CB28" s="100">
        <f t="shared" si="41"/>
        <v>0</v>
      </c>
      <c r="CC28" s="100">
        <f t="shared" si="41"/>
        <v>0</v>
      </c>
      <c r="CD28" s="100">
        <f t="shared" si="41"/>
        <v>0</v>
      </c>
      <c r="CE28" s="100">
        <f t="shared" si="41"/>
        <v>1.9</v>
      </c>
      <c r="CF28" s="100">
        <f t="shared" si="41"/>
        <v>72.2</v>
      </c>
      <c r="CG28" s="100">
        <f t="shared" si="41"/>
        <v>223</v>
      </c>
      <c r="CH28" s="100">
        <f t="shared" si="41"/>
        <v>130.4</v>
      </c>
      <c r="CI28" s="100">
        <f t="shared" si="41"/>
        <v>51.9</v>
      </c>
      <c r="CJ28" s="100">
        <f t="shared" si="41"/>
        <v>2</v>
      </c>
      <c r="CK28" s="100">
        <f t="shared" si="41"/>
        <v>0</v>
      </c>
      <c r="CL28" s="100">
        <f t="shared" si="41"/>
        <v>0</v>
      </c>
      <c r="CN28">
        <f t="shared" si="50"/>
        <v>2019</v>
      </c>
      <c r="CO28" s="100">
        <f t="shared" si="42"/>
        <v>0</v>
      </c>
      <c r="CP28" s="100">
        <f t="shared" si="42"/>
        <v>0</v>
      </c>
      <c r="CQ28" s="100">
        <f t="shared" si="42"/>
        <v>0</v>
      </c>
      <c r="CR28" s="100">
        <f t="shared" si="42"/>
        <v>0</v>
      </c>
      <c r="CS28" s="100">
        <f t="shared" si="42"/>
        <v>8.5</v>
      </c>
      <c r="CT28" s="100">
        <f t="shared" si="42"/>
        <v>119.6</v>
      </c>
      <c r="CU28" s="100">
        <f t="shared" si="42"/>
        <v>285</v>
      </c>
      <c r="CV28" s="100">
        <f t="shared" si="42"/>
        <v>192.4</v>
      </c>
      <c r="CW28" s="100">
        <f t="shared" si="42"/>
        <v>95.4</v>
      </c>
      <c r="CX28" s="100">
        <f t="shared" si="42"/>
        <v>6.1</v>
      </c>
      <c r="CY28" s="100">
        <f t="shared" si="42"/>
        <v>0</v>
      </c>
      <c r="CZ28" s="100">
        <f t="shared" si="42"/>
        <v>0</v>
      </c>
      <c r="DB28">
        <f t="shared" si="51"/>
        <v>2019</v>
      </c>
      <c r="DC28" s="100">
        <f t="shared" si="43"/>
        <v>0</v>
      </c>
      <c r="DD28" s="100">
        <f t="shared" si="43"/>
        <v>0</v>
      </c>
      <c r="DE28" s="100">
        <f t="shared" si="43"/>
        <v>0</v>
      </c>
      <c r="DF28" s="100">
        <f t="shared" si="43"/>
        <v>1.3</v>
      </c>
      <c r="DG28" s="100">
        <f t="shared" si="43"/>
        <v>29.8</v>
      </c>
      <c r="DH28" s="100">
        <f t="shared" si="43"/>
        <v>173.4</v>
      </c>
      <c r="DI28" s="100">
        <f t="shared" si="43"/>
        <v>347</v>
      </c>
      <c r="DJ28" s="100">
        <f t="shared" si="43"/>
        <v>254.4</v>
      </c>
      <c r="DK28" s="100">
        <f t="shared" si="43"/>
        <v>147.6</v>
      </c>
      <c r="DL28" s="100">
        <f t="shared" si="43"/>
        <v>15.09</v>
      </c>
      <c r="DM28" s="100">
        <f t="shared" si="43"/>
        <v>0</v>
      </c>
      <c r="DN28" s="100">
        <f t="shared" si="43"/>
        <v>0</v>
      </c>
      <c r="DQ28" s="6">
        <f>'Monthly Data'!E16</f>
        <v>32512530.244174119</v>
      </c>
      <c r="DR28" s="6">
        <f>'Monthly Data'!I16</f>
        <v>13569784.539158652</v>
      </c>
      <c r="DS28" s="6">
        <f>'Monthly Data'!M16</f>
        <v>27135944.64212333</v>
      </c>
      <c r="DT28" s="6">
        <f>'Monthly Data'!R16</f>
        <v>15640173.162364833</v>
      </c>
      <c r="DU28" s="16">
        <f>DQ28/'Monthly Data'!F16</f>
        <v>720.40809252911993</v>
      </c>
      <c r="DV28" s="16">
        <f>DR28/'Monthly Data'!J16</f>
        <v>2961.2325122832563</v>
      </c>
      <c r="DW28" s="16">
        <f>DS28/'Monthly Data'!O16</f>
        <v>55431.240188186799</v>
      </c>
      <c r="DX28" s="16">
        <f>DT28/'Monthly Data'!T16</f>
        <v>748001.92356214894</v>
      </c>
    </row>
    <row r="29" spans="1:128" x14ac:dyDescent="0.25">
      <c r="A29" s="208">
        <f t="shared" si="0"/>
        <v>41730</v>
      </c>
      <c r="B29">
        <v>2014</v>
      </c>
      <c r="C29">
        <v>4</v>
      </c>
      <c r="D29">
        <v>582.9</v>
      </c>
      <c r="E29">
        <v>0</v>
      </c>
      <c r="F29">
        <v>522.9</v>
      </c>
      <c r="G29">
        <v>0</v>
      </c>
      <c r="H29">
        <v>462.9</v>
      </c>
      <c r="I29">
        <v>0</v>
      </c>
      <c r="J29">
        <v>402.9</v>
      </c>
      <c r="K29">
        <v>0</v>
      </c>
      <c r="L29">
        <v>342.9</v>
      </c>
      <c r="M29">
        <v>0</v>
      </c>
      <c r="N29">
        <v>282.89999999999998</v>
      </c>
      <c r="O29">
        <v>0</v>
      </c>
      <c r="P29">
        <v>222.9</v>
      </c>
      <c r="Q29">
        <v>0</v>
      </c>
      <c r="R29" s="7">
        <v>0.57000000000000006</v>
      </c>
      <c r="V29">
        <f t="shared" si="44"/>
        <v>2020</v>
      </c>
      <c r="W29" s="100">
        <f t="shared" si="37"/>
        <v>0</v>
      </c>
      <c r="X29" s="100">
        <f t="shared" si="37"/>
        <v>0</v>
      </c>
      <c r="Y29" s="100">
        <f t="shared" si="37"/>
        <v>0</v>
      </c>
      <c r="Z29" s="100">
        <f t="shared" si="37"/>
        <v>0</v>
      </c>
      <c r="AA29" s="100">
        <f t="shared" si="37"/>
        <v>0.2</v>
      </c>
      <c r="AB29" s="100">
        <f t="shared" si="37"/>
        <v>3.1</v>
      </c>
      <c r="AC29" s="100">
        <f t="shared" si="37"/>
        <v>31.8</v>
      </c>
      <c r="AD29" s="100">
        <f t="shared" si="37"/>
        <v>4.7</v>
      </c>
      <c r="AE29" s="100">
        <f t="shared" si="37"/>
        <v>0</v>
      </c>
      <c r="AF29" s="100">
        <f t="shared" si="37"/>
        <v>0</v>
      </c>
      <c r="AG29" s="100">
        <f t="shared" si="37"/>
        <v>0</v>
      </c>
      <c r="AH29" s="100">
        <f t="shared" si="37"/>
        <v>0</v>
      </c>
      <c r="AJ29">
        <f t="shared" si="45"/>
        <v>2020</v>
      </c>
      <c r="AK29" s="100">
        <f t="shared" si="38"/>
        <v>0</v>
      </c>
      <c r="AL29" s="100">
        <f t="shared" si="38"/>
        <v>0</v>
      </c>
      <c r="AM29" s="100">
        <f t="shared" si="38"/>
        <v>0</v>
      </c>
      <c r="AN29" s="100">
        <f t="shared" si="38"/>
        <v>0</v>
      </c>
      <c r="AO29" s="100">
        <f t="shared" si="38"/>
        <v>2.2000000000000002</v>
      </c>
      <c r="AP29" s="100">
        <f t="shared" si="38"/>
        <v>18.7</v>
      </c>
      <c r="AQ29" s="100">
        <f t="shared" si="38"/>
        <v>69.7</v>
      </c>
      <c r="AR29" s="100">
        <f t="shared" si="38"/>
        <v>21.5</v>
      </c>
      <c r="AS29" s="100">
        <f t="shared" si="38"/>
        <v>0</v>
      </c>
      <c r="AT29" s="100">
        <f t="shared" si="38"/>
        <v>0</v>
      </c>
      <c r="AU29" s="100">
        <f t="shared" si="38"/>
        <v>0</v>
      </c>
      <c r="AV29" s="100">
        <f t="shared" si="38"/>
        <v>0</v>
      </c>
      <c r="AW29" s="250">
        <f t="shared" si="46"/>
        <v>112.1</v>
      </c>
      <c r="AX29">
        <f t="shared" si="47"/>
        <v>2020</v>
      </c>
      <c r="AY29" s="100">
        <f t="shared" si="39"/>
        <v>0</v>
      </c>
      <c r="AZ29" s="100">
        <f t="shared" si="39"/>
        <v>0</v>
      </c>
      <c r="BA29" s="100">
        <f t="shared" si="39"/>
        <v>0</v>
      </c>
      <c r="BB29" s="100">
        <f t="shared" si="39"/>
        <v>0</v>
      </c>
      <c r="BC29" s="100">
        <f t="shared" si="39"/>
        <v>8.39</v>
      </c>
      <c r="BD29" s="100">
        <f t="shared" si="39"/>
        <v>46.6</v>
      </c>
      <c r="BE29" s="100">
        <f t="shared" si="39"/>
        <v>125.1</v>
      </c>
      <c r="BF29" s="100">
        <f t="shared" si="39"/>
        <v>57.1</v>
      </c>
      <c r="BG29" s="100">
        <f t="shared" si="39"/>
        <v>1.7</v>
      </c>
      <c r="BH29" s="100">
        <f t="shared" si="39"/>
        <v>0</v>
      </c>
      <c r="BI29" s="100">
        <f t="shared" si="39"/>
        <v>0</v>
      </c>
      <c r="BJ29" s="100">
        <f t="shared" si="39"/>
        <v>0</v>
      </c>
      <c r="BL29">
        <f t="shared" si="48"/>
        <v>2020</v>
      </c>
      <c r="BM29" s="100">
        <f t="shared" si="40"/>
        <v>0</v>
      </c>
      <c r="BN29" s="100">
        <f t="shared" si="40"/>
        <v>0</v>
      </c>
      <c r="BO29" s="100">
        <f t="shared" si="40"/>
        <v>0</v>
      </c>
      <c r="BP29" s="100">
        <f t="shared" si="40"/>
        <v>0</v>
      </c>
      <c r="BQ29" s="100">
        <f t="shared" si="40"/>
        <v>20.29</v>
      </c>
      <c r="BR29" s="100">
        <f t="shared" si="40"/>
        <v>86.4</v>
      </c>
      <c r="BS29" s="100">
        <f t="shared" si="40"/>
        <v>185.3</v>
      </c>
      <c r="BT29" s="100">
        <f t="shared" si="40"/>
        <v>104.3</v>
      </c>
      <c r="BU29" s="100">
        <f t="shared" si="40"/>
        <v>8.1</v>
      </c>
      <c r="BV29" s="100">
        <f t="shared" si="40"/>
        <v>0</v>
      </c>
      <c r="BW29" s="100">
        <f t="shared" si="40"/>
        <v>0</v>
      </c>
      <c r="BX29" s="100">
        <f t="shared" si="40"/>
        <v>0</v>
      </c>
      <c r="BZ29">
        <f t="shared" si="49"/>
        <v>2020</v>
      </c>
      <c r="CA29" s="100">
        <f t="shared" si="41"/>
        <v>0</v>
      </c>
      <c r="CB29" s="100">
        <f t="shared" si="41"/>
        <v>0</v>
      </c>
      <c r="CC29" s="100">
        <f t="shared" si="41"/>
        <v>0</v>
      </c>
      <c r="CD29" s="100">
        <f t="shared" si="41"/>
        <v>0</v>
      </c>
      <c r="CE29" s="100">
        <f t="shared" si="41"/>
        <v>39.69</v>
      </c>
      <c r="CF29" s="100">
        <f t="shared" si="41"/>
        <v>130</v>
      </c>
      <c r="CG29" s="100">
        <f t="shared" si="41"/>
        <v>247.3</v>
      </c>
      <c r="CH29" s="100">
        <f t="shared" si="41"/>
        <v>159.4</v>
      </c>
      <c r="CI29" s="100">
        <f t="shared" si="41"/>
        <v>27.4</v>
      </c>
      <c r="CJ29" s="100">
        <f t="shared" si="41"/>
        <v>0.5</v>
      </c>
      <c r="CK29" s="100">
        <f t="shared" si="41"/>
        <v>0</v>
      </c>
      <c r="CL29" s="100">
        <f t="shared" si="41"/>
        <v>0</v>
      </c>
      <c r="CN29">
        <f t="shared" si="50"/>
        <v>2020</v>
      </c>
      <c r="CO29" s="100">
        <f t="shared" si="42"/>
        <v>0</v>
      </c>
      <c r="CP29" s="100">
        <f t="shared" si="42"/>
        <v>0</v>
      </c>
      <c r="CQ29" s="100">
        <f t="shared" si="42"/>
        <v>0</v>
      </c>
      <c r="CR29" s="100">
        <f t="shared" si="42"/>
        <v>1.4</v>
      </c>
      <c r="CS29" s="100">
        <f t="shared" si="42"/>
        <v>64.19</v>
      </c>
      <c r="CT29" s="100">
        <f t="shared" si="42"/>
        <v>177.7</v>
      </c>
      <c r="CU29" s="100">
        <f t="shared" si="42"/>
        <v>309.3</v>
      </c>
      <c r="CV29" s="100">
        <f t="shared" si="42"/>
        <v>219.5</v>
      </c>
      <c r="CW29" s="100">
        <f t="shared" si="42"/>
        <v>57.9</v>
      </c>
      <c r="CX29" s="100">
        <f t="shared" si="42"/>
        <v>4.3</v>
      </c>
      <c r="CY29" s="100">
        <f t="shared" si="42"/>
        <v>2</v>
      </c>
      <c r="CZ29" s="100">
        <f t="shared" si="42"/>
        <v>0</v>
      </c>
      <c r="DB29">
        <f t="shared" si="51"/>
        <v>2020</v>
      </c>
      <c r="DC29" s="100">
        <f t="shared" si="43"/>
        <v>0</v>
      </c>
      <c r="DD29" s="100">
        <f t="shared" si="43"/>
        <v>0</v>
      </c>
      <c r="DE29" s="100">
        <f t="shared" si="43"/>
        <v>0</v>
      </c>
      <c r="DF29" s="100">
        <f t="shared" si="43"/>
        <v>4.7</v>
      </c>
      <c r="DG29" s="100">
        <f t="shared" si="43"/>
        <v>97.49</v>
      </c>
      <c r="DH29" s="100">
        <f t="shared" si="43"/>
        <v>230.6</v>
      </c>
      <c r="DI29" s="100">
        <f t="shared" si="43"/>
        <v>371.3</v>
      </c>
      <c r="DJ29" s="100">
        <f t="shared" si="43"/>
        <v>281.5</v>
      </c>
      <c r="DK29" s="100">
        <f t="shared" si="43"/>
        <v>102.2</v>
      </c>
      <c r="DL29" s="100">
        <f t="shared" si="43"/>
        <v>11.2</v>
      </c>
      <c r="DM29" s="100">
        <f t="shared" si="43"/>
        <v>7.6</v>
      </c>
      <c r="DN29" s="100">
        <f t="shared" si="43"/>
        <v>0</v>
      </c>
      <c r="DQ29" s="6">
        <f>'Monthly Data'!E17</f>
        <v>27471876.573284268</v>
      </c>
      <c r="DR29" s="6">
        <f>'Monthly Data'!I17</f>
        <v>11392171.739158669</v>
      </c>
      <c r="DS29" s="6">
        <f>'Monthly Data'!M17</f>
        <v>23347565.64212333</v>
      </c>
      <c r="DT29" s="6">
        <f>'Monthly Data'!R17</f>
        <v>15898759.312364835</v>
      </c>
      <c r="DU29" s="16">
        <f>DQ29/'Monthly Data'!F17</f>
        <v>608.53110725839565</v>
      </c>
      <c r="DV29" s="16">
        <f>DR29/'Monthly Data'!J17</f>
        <v>2484.7355686856927</v>
      </c>
      <c r="DW29" s="16">
        <f>DS29/'Monthly Data'!O17</f>
        <v>47885.615954884735</v>
      </c>
      <c r="DX29" s="16">
        <f>DT29/'Monthly Data'!T17</f>
        <v>756927.54156018491</v>
      </c>
    </row>
    <row r="30" spans="1:128" x14ac:dyDescent="0.25">
      <c r="A30" s="208">
        <f t="shared" si="0"/>
        <v>41760</v>
      </c>
      <c r="B30">
        <v>2014</v>
      </c>
      <c r="C30">
        <v>5</v>
      </c>
      <c r="D30">
        <v>327.8</v>
      </c>
      <c r="E30">
        <v>0</v>
      </c>
      <c r="F30">
        <v>266.89999999999998</v>
      </c>
      <c r="G30">
        <v>1.1000000000000001</v>
      </c>
      <c r="H30">
        <v>209</v>
      </c>
      <c r="I30">
        <v>5.2</v>
      </c>
      <c r="J30">
        <v>153</v>
      </c>
      <c r="K30">
        <v>11.2</v>
      </c>
      <c r="L30">
        <v>102.5</v>
      </c>
      <c r="M30">
        <v>22.7</v>
      </c>
      <c r="N30">
        <v>61.4</v>
      </c>
      <c r="O30">
        <v>43.6</v>
      </c>
      <c r="P30">
        <v>28</v>
      </c>
      <c r="Q30">
        <v>72.2</v>
      </c>
      <c r="R30" s="7">
        <v>9.4258064516129032</v>
      </c>
      <c r="V30">
        <f t="shared" si="44"/>
        <v>2021</v>
      </c>
      <c r="W30" s="100">
        <f t="shared" si="37"/>
        <v>0</v>
      </c>
      <c r="X30" s="100">
        <f t="shared" si="37"/>
        <v>0</v>
      </c>
      <c r="Y30" s="100">
        <f t="shared" si="37"/>
        <v>0</v>
      </c>
      <c r="Z30" s="100">
        <f t="shared" si="37"/>
        <v>0</v>
      </c>
      <c r="AA30" s="100">
        <f t="shared" si="37"/>
        <v>0</v>
      </c>
      <c r="AB30" s="100">
        <f t="shared" si="37"/>
        <v>3.6</v>
      </c>
      <c r="AC30" s="100">
        <f t="shared" si="37"/>
        <v>27.2</v>
      </c>
      <c r="AD30" s="100">
        <f t="shared" si="37"/>
        <v>23.15</v>
      </c>
      <c r="AE30" s="100">
        <f t="shared" si="37"/>
        <v>0.4</v>
      </c>
      <c r="AF30" s="100">
        <f t="shared" si="37"/>
        <v>0</v>
      </c>
      <c r="AG30" s="100">
        <f t="shared" si="37"/>
        <v>0</v>
      </c>
      <c r="AH30" s="100">
        <f t="shared" si="37"/>
        <v>0</v>
      </c>
      <c r="AJ30">
        <f t="shared" si="45"/>
        <v>2021</v>
      </c>
      <c r="AK30" s="100">
        <f t="shared" si="38"/>
        <v>0</v>
      </c>
      <c r="AL30" s="100">
        <f t="shared" si="38"/>
        <v>0</v>
      </c>
      <c r="AM30" s="100">
        <f t="shared" si="38"/>
        <v>0</v>
      </c>
      <c r="AN30" s="100">
        <f t="shared" si="38"/>
        <v>0</v>
      </c>
      <c r="AO30" s="100">
        <f t="shared" si="38"/>
        <v>1.3</v>
      </c>
      <c r="AP30" s="100">
        <f t="shared" si="38"/>
        <v>19.600000000000001</v>
      </c>
      <c r="AQ30" s="100">
        <f t="shared" si="38"/>
        <v>52</v>
      </c>
      <c r="AR30" s="100">
        <f t="shared" si="38"/>
        <v>52.85</v>
      </c>
      <c r="AS30" s="100">
        <f t="shared" si="38"/>
        <v>4.5999999999999996</v>
      </c>
      <c r="AT30" s="100">
        <f t="shared" si="38"/>
        <v>0</v>
      </c>
      <c r="AU30" s="100">
        <f t="shared" si="38"/>
        <v>0</v>
      </c>
      <c r="AV30" s="100">
        <f t="shared" si="38"/>
        <v>0</v>
      </c>
      <c r="AW30" s="250">
        <f>SUM(AK30:AV30)</f>
        <v>130.35</v>
      </c>
      <c r="AX30">
        <f t="shared" si="47"/>
        <v>2021</v>
      </c>
      <c r="AY30" s="100">
        <f t="shared" si="39"/>
        <v>0</v>
      </c>
      <c r="AZ30" s="100">
        <f t="shared" si="39"/>
        <v>0</v>
      </c>
      <c r="BA30" s="100">
        <f t="shared" si="39"/>
        <v>0</v>
      </c>
      <c r="BB30" s="100">
        <f t="shared" si="39"/>
        <v>0</v>
      </c>
      <c r="BC30" s="100">
        <f t="shared" si="39"/>
        <v>7</v>
      </c>
      <c r="BD30" s="100">
        <f t="shared" si="39"/>
        <v>54.1</v>
      </c>
      <c r="BE30" s="100">
        <f t="shared" si="39"/>
        <v>93.3</v>
      </c>
      <c r="BF30" s="100">
        <f t="shared" si="39"/>
        <v>97.33</v>
      </c>
      <c r="BG30" s="100">
        <f t="shared" si="39"/>
        <v>15.4</v>
      </c>
      <c r="BH30" s="100">
        <f t="shared" si="39"/>
        <v>0.9</v>
      </c>
      <c r="BI30" s="100">
        <f t="shared" si="39"/>
        <v>0</v>
      </c>
      <c r="BJ30" s="100">
        <f t="shared" si="39"/>
        <v>0</v>
      </c>
      <c r="BL30">
        <f t="shared" si="48"/>
        <v>2021</v>
      </c>
      <c r="BM30" s="100">
        <f t="shared" si="40"/>
        <v>0</v>
      </c>
      <c r="BN30" s="100">
        <f t="shared" si="40"/>
        <v>0</v>
      </c>
      <c r="BO30" s="100">
        <f t="shared" si="40"/>
        <v>0</v>
      </c>
      <c r="BP30" s="100">
        <f t="shared" si="40"/>
        <v>0</v>
      </c>
      <c r="BQ30" s="100">
        <f t="shared" si="40"/>
        <v>16.899999999999999</v>
      </c>
      <c r="BR30" s="100">
        <f t="shared" si="40"/>
        <v>98.1</v>
      </c>
      <c r="BS30" s="100">
        <f t="shared" si="40"/>
        <v>143.1</v>
      </c>
      <c r="BT30" s="100">
        <f t="shared" si="40"/>
        <v>153.11000000000001</v>
      </c>
      <c r="BU30" s="100">
        <f t="shared" si="40"/>
        <v>33.799999999999997</v>
      </c>
      <c r="BV30" s="100">
        <f t="shared" si="40"/>
        <v>11.1</v>
      </c>
      <c r="BW30" s="100">
        <f t="shared" si="40"/>
        <v>0</v>
      </c>
      <c r="BX30" s="100">
        <f t="shared" si="40"/>
        <v>0</v>
      </c>
      <c r="BZ30">
        <f t="shared" si="49"/>
        <v>2021</v>
      </c>
      <c r="CA30" s="100">
        <f t="shared" si="41"/>
        <v>0</v>
      </c>
      <c r="CB30" s="100">
        <f t="shared" si="41"/>
        <v>0</v>
      </c>
      <c r="CC30" s="100">
        <f t="shared" si="41"/>
        <v>0</v>
      </c>
      <c r="CD30" s="100">
        <f t="shared" si="41"/>
        <v>0</v>
      </c>
      <c r="CE30" s="100">
        <f t="shared" si="41"/>
        <v>32.1</v>
      </c>
      <c r="CF30" s="100">
        <f t="shared" si="41"/>
        <v>151.19999999999999</v>
      </c>
      <c r="CG30" s="100">
        <f t="shared" si="41"/>
        <v>200.2</v>
      </c>
      <c r="CH30" s="100">
        <f t="shared" si="41"/>
        <v>215.11</v>
      </c>
      <c r="CI30" s="100">
        <f t="shared" si="41"/>
        <v>66.400000000000006</v>
      </c>
      <c r="CJ30" s="100">
        <f t="shared" si="41"/>
        <v>35.590000000000003</v>
      </c>
      <c r="CK30" s="100">
        <f t="shared" si="41"/>
        <v>0</v>
      </c>
      <c r="CL30" s="100">
        <f t="shared" si="41"/>
        <v>0</v>
      </c>
      <c r="CN30">
        <f t="shared" si="50"/>
        <v>2021</v>
      </c>
      <c r="CO30" s="100">
        <f t="shared" si="42"/>
        <v>0</v>
      </c>
      <c r="CP30" s="100">
        <f t="shared" si="42"/>
        <v>0</v>
      </c>
      <c r="CQ30" s="100">
        <f t="shared" si="42"/>
        <v>0</v>
      </c>
      <c r="CR30" s="100">
        <f t="shared" si="42"/>
        <v>0</v>
      </c>
      <c r="CS30" s="100">
        <f t="shared" si="42"/>
        <v>52.9</v>
      </c>
      <c r="CT30" s="100">
        <f t="shared" si="42"/>
        <v>209</v>
      </c>
      <c r="CU30" s="100">
        <f t="shared" si="42"/>
        <v>261.39999999999998</v>
      </c>
      <c r="CV30" s="100">
        <f t="shared" si="42"/>
        <v>277.11</v>
      </c>
      <c r="CW30" s="100">
        <f t="shared" si="42"/>
        <v>112.3</v>
      </c>
      <c r="CX30" s="100">
        <f t="shared" si="42"/>
        <v>65.59</v>
      </c>
      <c r="CY30" s="100">
        <f t="shared" si="42"/>
        <v>0</v>
      </c>
      <c r="CZ30" s="100">
        <f t="shared" si="42"/>
        <v>0</v>
      </c>
      <c r="DB30">
        <f t="shared" si="51"/>
        <v>2021</v>
      </c>
      <c r="DC30" s="100">
        <f t="shared" si="43"/>
        <v>0</v>
      </c>
      <c r="DD30" s="100">
        <f t="shared" si="43"/>
        <v>0</v>
      </c>
      <c r="DE30" s="100">
        <f t="shared" si="43"/>
        <v>0</v>
      </c>
      <c r="DF30" s="100">
        <f t="shared" si="43"/>
        <v>1.2</v>
      </c>
      <c r="DG30" s="100">
        <f t="shared" si="43"/>
        <v>83.6</v>
      </c>
      <c r="DH30" s="100">
        <f t="shared" si="43"/>
        <v>269</v>
      </c>
      <c r="DI30" s="100">
        <f t="shared" si="43"/>
        <v>323.39999999999998</v>
      </c>
      <c r="DJ30" s="100">
        <f t="shared" si="43"/>
        <v>339.11</v>
      </c>
      <c r="DK30" s="100">
        <f t="shared" si="43"/>
        <v>169.2</v>
      </c>
      <c r="DL30" s="100">
        <f t="shared" si="43"/>
        <v>101.39</v>
      </c>
      <c r="DM30" s="100">
        <f t="shared" si="43"/>
        <v>0</v>
      </c>
      <c r="DN30" s="100">
        <f t="shared" si="43"/>
        <v>0</v>
      </c>
      <c r="DQ30" s="6">
        <f>'Monthly Data'!E18</f>
        <v>24996353.421283912</v>
      </c>
      <c r="DR30" s="6">
        <f>'Monthly Data'!I18</f>
        <v>10805868.629158646</v>
      </c>
      <c r="DS30" s="6">
        <f>'Monthly Data'!M18</f>
        <v>21725234.64212333</v>
      </c>
      <c r="DT30" s="6">
        <f>'Monthly Data'!R18</f>
        <v>17388732.522364832</v>
      </c>
      <c r="DU30" s="16">
        <f>DQ30/'Monthly Data'!F18</f>
        <v>553.52571044658123</v>
      </c>
      <c r="DV30" s="16">
        <f>DR30/'Monthly Data'!J18</f>
        <v>2355.6325719299693</v>
      </c>
      <c r="DW30" s="16">
        <f>DS30/'Monthly Data'!O18</f>
        <v>44739.268838852811</v>
      </c>
      <c r="DX30" s="16">
        <f>DT30/'Monthly Data'!T18</f>
        <v>824133.963242286</v>
      </c>
    </row>
    <row r="31" spans="1:128" x14ac:dyDescent="0.25">
      <c r="A31" s="208">
        <f t="shared" si="0"/>
        <v>41791</v>
      </c>
      <c r="B31">
        <v>2014</v>
      </c>
      <c r="C31">
        <v>6</v>
      </c>
      <c r="D31">
        <v>189.8</v>
      </c>
      <c r="E31">
        <v>0.6</v>
      </c>
      <c r="F31">
        <v>135.19999999999999</v>
      </c>
      <c r="G31">
        <v>6</v>
      </c>
      <c r="H31">
        <v>85.8</v>
      </c>
      <c r="I31">
        <v>16.600000000000001</v>
      </c>
      <c r="J31">
        <v>40.9</v>
      </c>
      <c r="K31">
        <v>31.7</v>
      </c>
      <c r="L31">
        <v>9.3000000000000007</v>
      </c>
      <c r="M31">
        <v>60.1</v>
      </c>
      <c r="N31">
        <v>0.4</v>
      </c>
      <c r="O31">
        <v>111.2</v>
      </c>
      <c r="P31">
        <v>0</v>
      </c>
      <c r="Q31">
        <v>170.8</v>
      </c>
      <c r="R31" s="7">
        <v>13.693333333333333</v>
      </c>
      <c r="V31">
        <f t="shared" si="44"/>
        <v>2022</v>
      </c>
      <c r="W31" s="100">
        <f t="shared" ref="W31:AG31" si="52">SUMIFS($E:$E,$B:$B,$V31,$C:$C,W$4)</f>
        <v>0</v>
      </c>
      <c r="X31" s="100">
        <f t="shared" si="52"/>
        <v>0</v>
      </c>
      <c r="Y31" s="100">
        <f t="shared" si="52"/>
        <v>0</v>
      </c>
      <c r="Z31" s="100">
        <f t="shared" si="52"/>
        <v>0</v>
      </c>
      <c r="AA31" s="100">
        <f t="shared" si="52"/>
        <v>0</v>
      </c>
      <c r="AB31" s="100">
        <f t="shared" si="52"/>
        <v>6.1</v>
      </c>
      <c r="AC31" s="100">
        <f t="shared" si="52"/>
        <v>5.7</v>
      </c>
      <c r="AD31" s="100">
        <f t="shared" si="52"/>
        <v>6.19</v>
      </c>
      <c r="AE31" s="100">
        <f t="shared" si="52"/>
        <v>0.1</v>
      </c>
      <c r="AF31" s="100">
        <f t="shared" si="52"/>
        <v>0</v>
      </c>
      <c r="AG31" s="100">
        <f t="shared" si="52"/>
        <v>0</v>
      </c>
      <c r="AH31" s="100">
        <f t="shared" si="37"/>
        <v>0</v>
      </c>
      <c r="AJ31">
        <f t="shared" si="45"/>
        <v>2022</v>
      </c>
      <c r="AK31" s="100">
        <f t="shared" ref="AK31:AU31" si="53">SUMIFS($G:$G,$B:$B,$V31,$C:$C,AK$4)</f>
        <v>0</v>
      </c>
      <c r="AL31" s="100">
        <f t="shared" si="53"/>
        <v>0</v>
      </c>
      <c r="AM31" s="100">
        <f t="shared" si="53"/>
        <v>0</v>
      </c>
      <c r="AN31" s="100">
        <f t="shared" si="53"/>
        <v>0</v>
      </c>
      <c r="AO31" s="100">
        <f t="shared" si="53"/>
        <v>0</v>
      </c>
      <c r="AP31" s="100">
        <f t="shared" si="53"/>
        <v>14.6</v>
      </c>
      <c r="AQ31" s="100">
        <f t="shared" si="53"/>
        <v>24.2</v>
      </c>
      <c r="AR31" s="100">
        <f t="shared" si="53"/>
        <v>30.19</v>
      </c>
      <c r="AS31" s="100">
        <f t="shared" si="53"/>
        <v>2.68</v>
      </c>
      <c r="AT31" s="100">
        <f t="shared" si="53"/>
        <v>0</v>
      </c>
      <c r="AU31" s="100">
        <f t="shared" si="53"/>
        <v>0</v>
      </c>
      <c r="AV31" s="100">
        <f t="shared" si="38"/>
        <v>0</v>
      </c>
      <c r="AW31" s="250">
        <f t="shared" si="46"/>
        <v>71.67</v>
      </c>
      <c r="AX31">
        <f t="shared" si="47"/>
        <v>2022</v>
      </c>
      <c r="AY31" s="100">
        <f t="shared" ref="AY31:BI31" si="54">SUMIFS($I:$I,$B:$B,$V31,$C:$C,AY$4)</f>
        <v>0</v>
      </c>
      <c r="AZ31" s="100">
        <f t="shared" si="54"/>
        <v>0</v>
      </c>
      <c r="BA31" s="100">
        <f t="shared" si="54"/>
        <v>0</v>
      </c>
      <c r="BB31" s="100">
        <f t="shared" si="54"/>
        <v>0</v>
      </c>
      <c r="BC31" s="100">
        <f t="shared" si="54"/>
        <v>0.4</v>
      </c>
      <c r="BD31" s="100">
        <f t="shared" si="54"/>
        <v>26.7</v>
      </c>
      <c r="BE31" s="100">
        <f t="shared" si="54"/>
        <v>60.2</v>
      </c>
      <c r="BF31" s="100">
        <f t="shared" si="54"/>
        <v>72.28</v>
      </c>
      <c r="BG31" s="100">
        <f t="shared" si="54"/>
        <v>10.88</v>
      </c>
      <c r="BH31" s="100">
        <f t="shared" si="54"/>
        <v>0</v>
      </c>
      <c r="BI31" s="100">
        <f t="shared" si="54"/>
        <v>0</v>
      </c>
      <c r="BJ31" s="100">
        <f t="shared" si="39"/>
        <v>0</v>
      </c>
      <c r="BL31">
        <f t="shared" si="48"/>
        <v>2022</v>
      </c>
      <c r="BM31" s="100">
        <f t="shared" ref="BM31:BW31" si="55">SUMIFS($K:$K,$B:$B,$V31,$C:$C,BM$4)</f>
        <v>0</v>
      </c>
      <c r="BN31" s="100">
        <f t="shared" si="55"/>
        <v>0</v>
      </c>
      <c r="BO31" s="100">
        <f t="shared" si="55"/>
        <v>0</v>
      </c>
      <c r="BP31" s="100">
        <f t="shared" si="55"/>
        <v>0</v>
      </c>
      <c r="BQ31" s="100">
        <f t="shared" si="55"/>
        <v>3.7</v>
      </c>
      <c r="BR31" s="100">
        <f t="shared" si="55"/>
        <v>50.4</v>
      </c>
      <c r="BS31" s="100">
        <f t="shared" si="55"/>
        <v>111.8</v>
      </c>
      <c r="BT31" s="100">
        <f t="shared" si="55"/>
        <v>132.38</v>
      </c>
      <c r="BU31" s="100">
        <f t="shared" si="55"/>
        <v>28.39</v>
      </c>
      <c r="BV31" s="100">
        <f t="shared" si="55"/>
        <v>2.2999999999999998</v>
      </c>
      <c r="BW31" s="100">
        <f t="shared" si="55"/>
        <v>0.8</v>
      </c>
      <c r="BX31" s="100">
        <f t="shared" si="40"/>
        <v>0</v>
      </c>
      <c r="BZ31">
        <f t="shared" si="49"/>
        <v>2022</v>
      </c>
      <c r="CA31" s="100">
        <f t="shared" ref="CA31:CK31" si="56">SUMIFS($M:$M,$B:$B,$V31,$C:$C,CA$4)</f>
        <v>0</v>
      </c>
      <c r="CB31" s="100">
        <f t="shared" si="56"/>
        <v>0</v>
      </c>
      <c r="CC31" s="100">
        <f t="shared" si="56"/>
        <v>0</v>
      </c>
      <c r="CD31" s="100">
        <f t="shared" si="56"/>
        <v>0</v>
      </c>
      <c r="CE31" s="100">
        <f t="shared" si="56"/>
        <v>15.3</v>
      </c>
      <c r="CF31" s="100">
        <f t="shared" si="56"/>
        <v>89.9</v>
      </c>
      <c r="CG31" s="100">
        <f t="shared" si="56"/>
        <v>170.7</v>
      </c>
      <c r="CH31" s="100">
        <f t="shared" si="56"/>
        <v>194.38</v>
      </c>
      <c r="CI31" s="100">
        <f t="shared" si="56"/>
        <v>55.18</v>
      </c>
      <c r="CJ31" s="100">
        <f t="shared" si="56"/>
        <v>9</v>
      </c>
      <c r="CK31" s="100">
        <f t="shared" si="56"/>
        <v>2.8</v>
      </c>
      <c r="CL31" s="100">
        <f t="shared" si="41"/>
        <v>0</v>
      </c>
      <c r="CN31">
        <f t="shared" si="50"/>
        <v>2022</v>
      </c>
      <c r="CO31" s="100">
        <f t="shared" ref="CO31:CZ31" si="57">SUMIFS($O:$O,$B:$B,$V31,$C:$C,CO$4)</f>
        <v>0</v>
      </c>
      <c r="CP31" s="100">
        <f t="shared" si="57"/>
        <v>0</v>
      </c>
      <c r="CQ31" s="100">
        <f t="shared" si="57"/>
        <v>0</v>
      </c>
      <c r="CR31" s="100">
        <f t="shared" si="57"/>
        <v>0</v>
      </c>
      <c r="CS31" s="100">
        <f t="shared" si="57"/>
        <v>38.39</v>
      </c>
      <c r="CT31" s="100">
        <f t="shared" si="57"/>
        <v>141.1</v>
      </c>
      <c r="CU31" s="100">
        <f t="shared" si="57"/>
        <v>232.7</v>
      </c>
      <c r="CV31" s="100">
        <f t="shared" si="57"/>
        <v>256.38</v>
      </c>
      <c r="CW31" s="100">
        <f t="shared" si="57"/>
        <v>94.98</v>
      </c>
      <c r="CX31" s="100">
        <f t="shared" si="57"/>
        <v>21.1</v>
      </c>
      <c r="CY31" s="100">
        <f t="shared" si="57"/>
        <v>4.9000000000000004</v>
      </c>
      <c r="CZ31" s="100">
        <f t="shared" si="57"/>
        <v>0</v>
      </c>
      <c r="DB31">
        <f t="shared" si="51"/>
        <v>2022</v>
      </c>
      <c r="DC31" s="100">
        <f t="shared" ref="DC31:DM31" si="58">SUMIFS($Q:$Q,$B:$B,$V31,$C:$C,DC$4)</f>
        <v>0</v>
      </c>
      <c r="DD31" s="100">
        <f t="shared" si="58"/>
        <v>0</v>
      </c>
      <c r="DE31" s="100">
        <f t="shared" si="58"/>
        <v>0</v>
      </c>
      <c r="DF31" s="100">
        <f t="shared" si="58"/>
        <v>0</v>
      </c>
      <c r="DG31" s="100">
        <f t="shared" si="58"/>
        <v>67.790000000000006</v>
      </c>
      <c r="DH31" s="100">
        <f t="shared" si="58"/>
        <v>199.4</v>
      </c>
      <c r="DI31" s="100">
        <f t="shared" si="58"/>
        <v>294.7</v>
      </c>
      <c r="DJ31" s="100">
        <f t="shared" si="58"/>
        <v>318.38</v>
      </c>
      <c r="DK31" s="100">
        <f t="shared" si="58"/>
        <v>142.86000000000001</v>
      </c>
      <c r="DL31" s="100">
        <f t="shared" si="58"/>
        <v>39.9</v>
      </c>
      <c r="DM31" s="100">
        <f t="shared" si="58"/>
        <v>8.9</v>
      </c>
      <c r="DN31" s="100">
        <f t="shared" si="43"/>
        <v>0</v>
      </c>
      <c r="DQ31" s="6">
        <f>'Monthly Data'!E19</f>
        <v>22922312.02928406</v>
      </c>
      <c r="DR31" s="6">
        <f>'Monthly Data'!I19</f>
        <v>10047478.889158642</v>
      </c>
      <c r="DS31" s="6">
        <f>'Monthly Data'!M19</f>
        <v>20427023.64212333</v>
      </c>
      <c r="DT31" s="6">
        <f>'Monthly Data'!R19</f>
        <v>16706938.612364834</v>
      </c>
      <c r="DU31" s="16">
        <f>DQ31/'Monthly Data'!F19</f>
        <v>507.44185613098813</v>
      </c>
      <c r="DV31" s="16">
        <f>DR31/'Monthly Data'!J19</f>
        <v>2189.1690575812199</v>
      </c>
      <c r="DW31" s="16">
        <f>DS31/'Monthly Data'!O19</f>
        <v>42237.44125381187</v>
      </c>
      <c r="DX31" s="16">
        <f>DT31/'Monthly Data'!T19</f>
        <v>788268.89629954111</v>
      </c>
    </row>
    <row r="32" spans="1:128" x14ac:dyDescent="0.25">
      <c r="A32" s="208">
        <f t="shared" si="0"/>
        <v>41821</v>
      </c>
      <c r="B32">
        <v>2014</v>
      </c>
      <c r="C32">
        <v>7</v>
      </c>
      <c r="D32">
        <v>103.8</v>
      </c>
      <c r="E32">
        <v>4.0999999999999996</v>
      </c>
      <c r="F32">
        <v>47.2</v>
      </c>
      <c r="G32">
        <v>9.5</v>
      </c>
      <c r="H32">
        <v>11.2</v>
      </c>
      <c r="I32">
        <v>35.5</v>
      </c>
      <c r="J32">
        <v>1.7</v>
      </c>
      <c r="K32">
        <v>88</v>
      </c>
      <c r="L32">
        <v>0</v>
      </c>
      <c r="M32">
        <v>148.30000000000001</v>
      </c>
      <c r="N32">
        <v>0</v>
      </c>
      <c r="O32">
        <v>210.3</v>
      </c>
      <c r="P32">
        <v>0</v>
      </c>
      <c r="Q32">
        <v>272.3</v>
      </c>
      <c r="R32" s="7">
        <v>16.783870967741937</v>
      </c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Q32" s="6">
        <f>'Monthly Data'!E20</f>
        <v>23771550.725313846</v>
      </c>
      <c r="DR32" s="6">
        <f>'Monthly Data'!I20</f>
        <v>10592943.219158662</v>
      </c>
      <c r="DS32" s="6">
        <f>'Monthly Data'!M20</f>
        <v>21113525.64212333</v>
      </c>
      <c r="DT32" s="6">
        <f>'Monthly Data'!R20</f>
        <v>16949112.182364833</v>
      </c>
      <c r="DU32" s="16">
        <f>DQ32/'Monthly Data'!F20</f>
        <v>526.08043038082849</v>
      </c>
      <c r="DV32" s="16">
        <f>DR32/'Monthly Data'!J20</f>
        <v>2306.8177874429166</v>
      </c>
      <c r="DW32" s="16">
        <f>DS32/'Monthly Data'!O20</f>
        <v>43835.765965570528</v>
      </c>
      <c r="DX32" s="16">
        <f>DT32/'Monthly Data'!T20</f>
        <v>796124.21542503592</v>
      </c>
    </row>
    <row r="33" spans="1:128" x14ac:dyDescent="0.25">
      <c r="A33" s="208">
        <f t="shared" si="0"/>
        <v>41852</v>
      </c>
      <c r="B33">
        <v>2014</v>
      </c>
      <c r="C33">
        <v>8</v>
      </c>
      <c r="D33">
        <v>119.4</v>
      </c>
      <c r="E33">
        <v>2.2999999999999998</v>
      </c>
      <c r="F33">
        <v>65.2</v>
      </c>
      <c r="G33">
        <v>10.1</v>
      </c>
      <c r="H33">
        <v>29.9</v>
      </c>
      <c r="I33">
        <v>36.799999999999997</v>
      </c>
      <c r="J33">
        <v>8.6999999999999993</v>
      </c>
      <c r="K33">
        <v>77.599999999999994</v>
      </c>
      <c r="L33">
        <v>0.8</v>
      </c>
      <c r="M33">
        <v>131.69999999999999</v>
      </c>
      <c r="N33">
        <v>0</v>
      </c>
      <c r="O33">
        <v>192.9</v>
      </c>
      <c r="P33">
        <v>0</v>
      </c>
      <c r="Q33">
        <v>254.9</v>
      </c>
      <c r="R33" s="7">
        <v>16.22258064516129</v>
      </c>
      <c r="V33" s="10" t="s">
        <v>19</v>
      </c>
      <c r="W33" s="100">
        <f>AVERAGE(W22:W31)</f>
        <v>0</v>
      </c>
      <c r="X33" s="100">
        <f t="shared" ref="X33:AH33" si="59">AVERAGE(X22:X31)</f>
        <v>0</v>
      </c>
      <c r="Y33" s="100">
        <f t="shared" si="59"/>
        <v>0</v>
      </c>
      <c r="Z33" s="100">
        <f t="shared" si="59"/>
        <v>0</v>
      </c>
      <c r="AA33" s="100">
        <f t="shared" si="59"/>
        <v>0.02</v>
      </c>
      <c r="AB33" s="100">
        <f t="shared" si="59"/>
        <v>1.7399999999999998</v>
      </c>
      <c r="AC33" s="100">
        <f t="shared" si="59"/>
        <v>15.739999999999998</v>
      </c>
      <c r="AD33" s="100">
        <f t="shared" si="59"/>
        <v>9.2200000000000024</v>
      </c>
      <c r="AE33" s="100">
        <f t="shared" si="59"/>
        <v>1.28</v>
      </c>
      <c r="AF33" s="100">
        <f t="shared" si="59"/>
        <v>0</v>
      </c>
      <c r="AG33" s="100">
        <f t="shared" si="59"/>
        <v>0</v>
      </c>
      <c r="AH33" s="100">
        <f t="shared" si="59"/>
        <v>0</v>
      </c>
      <c r="AJ33" s="10" t="s">
        <v>19</v>
      </c>
      <c r="AK33" s="100">
        <f>AVERAGE(AK22:AK31)</f>
        <v>0</v>
      </c>
      <c r="AL33" s="100">
        <f t="shared" ref="AL33:AV33" si="60">AVERAGE(AL22:AL31)</f>
        <v>0</v>
      </c>
      <c r="AM33" s="100">
        <f t="shared" si="60"/>
        <v>0</v>
      </c>
      <c r="AN33" s="100">
        <f t="shared" si="60"/>
        <v>0</v>
      </c>
      <c r="AO33" s="100">
        <f t="shared" si="60"/>
        <v>0.48</v>
      </c>
      <c r="AP33" s="100">
        <f t="shared" si="60"/>
        <v>8.9400000000000013</v>
      </c>
      <c r="AQ33" s="100">
        <f t="shared" si="60"/>
        <v>39.42</v>
      </c>
      <c r="AR33" s="100">
        <f t="shared" si="60"/>
        <v>27.47</v>
      </c>
      <c r="AS33" s="100">
        <f t="shared" si="60"/>
        <v>5.1079999999999997</v>
      </c>
      <c r="AT33" s="100">
        <f t="shared" si="60"/>
        <v>0</v>
      </c>
      <c r="AU33" s="100">
        <f t="shared" si="60"/>
        <v>0</v>
      </c>
      <c r="AV33" s="100">
        <f t="shared" si="60"/>
        <v>0</v>
      </c>
      <c r="AW33" s="250">
        <f>SUM(AK33:AV33)</f>
        <v>81.418000000000006</v>
      </c>
      <c r="AX33" s="10" t="s">
        <v>19</v>
      </c>
      <c r="AY33" s="100">
        <f>AVERAGE(AY22:AY31)</f>
        <v>0</v>
      </c>
      <c r="AZ33" s="100">
        <f t="shared" ref="AZ33:BH33" si="61">AVERAGE(AZ22:AZ31)</f>
        <v>0</v>
      </c>
      <c r="BA33" s="100">
        <f t="shared" si="61"/>
        <v>0</v>
      </c>
      <c r="BB33" s="100">
        <f t="shared" si="61"/>
        <v>0</v>
      </c>
      <c r="BC33" s="100">
        <f t="shared" si="61"/>
        <v>2.7889999999999997</v>
      </c>
      <c r="BD33" s="100">
        <f t="shared" si="61"/>
        <v>24.911999999999999</v>
      </c>
      <c r="BE33" s="100">
        <f t="shared" si="61"/>
        <v>79.77000000000001</v>
      </c>
      <c r="BF33" s="100">
        <f t="shared" si="61"/>
        <v>61.306000000000004</v>
      </c>
      <c r="BG33" s="100">
        <f t="shared" si="61"/>
        <v>13.288</v>
      </c>
      <c r="BH33" s="100">
        <f t="shared" si="61"/>
        <v>0.25</v>
      </c>
      <c r="BI33" s="100">
        <f>AVERAGE(BI22:BI31)</f>
        <v>0</v>
      </c>
      <c r="BJ33" s="100">
        <f>AVERAGE(BJ22:BJ31)</f>
        <v>0</v>
      </c>
      <c r="BL33" s="10" t="s">
        <v>19</v>
      </c>
      <c r="BM33" s="100">
        <f>AVERAGE(BM22:BM31)</f>
        <v>0</v>
      </c>
      <c r="BN33" s="100">
        <f t="shared" ref="BN33:BX33" si="62">AVERAGE(BN22:BN31)</f>
        <v>0</v>
      </c>
      <c r="BO33" s="100">
        <f t="shared" si="62"/>
        <v>0</v>
      </c>
      <c r="BP33" s="100">
        <f t="shared" si="62"/>
        <v>0</v>
      </c>
      <c r="BQ33" s="100">
        <f t="shared" si="62"/>
        <v>9.1989999999999998</v>
      </c>
      <c r="BR33" s="100">
        <f t="shared" si="62"/>
        <v>51.036999999999999</v>
      </c>
      <c r="BS33" s="100">
        <f t="shared" si="62"/>
        <v>133.69</v>
      </c>
      <c r="BT33" s="100">
        <f t="shared" si="62"/>
        <v>109.444</v>
      </c>
      <c r="BU33" s="100">
        <f t="shared" si="62"/>
        <v>31.318999999999999</v>
      </c>
      <c r="BV33" s="100">
        <f t="shared" si="62"/>
        <v>2.512</v>
      </c>
      <c r="BW33" s="100">
        <f t="shared" si="62"/>
        <v>0.08</v>
      </c>
      <c r="BX33" s="100">
        <f t="shared" si="62"/>
        <v>0</v>
      </c>
      <c r="BZ33" s="10" t="s">
        <v>19</v>
      </c>
      <c r="CA33" s="100">
        <f>AVERAGE(CA22:CA31)</f>
        <v>0</v>
      </c>
      <c r="CB33" s="100">
        <f t="shared" ref="CB33:CL33" si="63">AVERAGE(CB22:CB31)</f>
        <v>0</v>
      </c>
      <c r="CC33" s="100">
        <f t="shared" si="63"/>
        <v>0</v>
      </c>
      <c r="CD33" s="100">
        <f t="shared" si="63"/>
        <v>0.13999999999999999</v>
      </c>
      <c r="CE33" s="100">
        <f t="shared" si="63"/>
        <v>21.196000000000002</v>
      </c>
      <c r="CF33" s="100">
        <f t="shared" si="63"/>
        <v>90.566999999999993</v>
      </c>
      <c r="CG33" s="100">
        <f t="shared" si="63"/>
        <v>193.59</v>
      </c>
      <c r="CH33" s="100">
        <f t="shared" si="63"/>
        <v>166.39400000000001</v>
      </c>
      <c r="CI33" s="100">
        <f t="shared" si="63"/>
        <v>60.377999999999986</v>
      </c>
      <c r="CJ33" s="100">
        <f t="shared" si="63"/>
        <v>8.293000000000001</v>
      </c>
      <c r="CK33" s="100">
        <f t="shared" si="63"/>
        <v>0.27999999999999997</v>
      </c>
      <c r="CL33" s="100">
        <f t="shared" si="63"/>
        <v>0</v>
      </c>
      <c r="CN33" s="10" t="s">
        <v>19</v>
      </c>
      <c r="CO33" s="100">
        <f>AVERAGE(CO22:CO31)</f>
        <v>0</v>
      </c>
      <c r="CP33" s="100">
        <f t="shared" ref="CP33:CZ33" si="64">AVERAGE(CP22:CP31)</f>
        <v>0</v>
      </c>
      <c r="CQ33" s="100">
        <f t="shared" si="64"/>
        <v>0</v>
      </c>
      <c r="CR33" s="100">
        <f t="shared" si="64"/>
        <v>0.9</v>
      </c>
      <c r="CS33" s="100">
        <f t="shared" si="64"/>
        <v>40.471999999999994</v>
      </c>
      <c r="CT33" s="100">
        <f t="shared" si="64"/>
        <v>142.00700000000001</v>
      </c>
      <c r="CU33" s="100">
        <f t="shared" si="64"/>
        <v>255.42</v>
      </c>
      <c r="CV33" s="100">
        <f t="shared" si="64"/>
        <v>227.50399999999999</v>
      </c>
      <c r="CW33" s="100">
        <f t="shared" si="64"/>
        <v>101.24799999999999</v>
      </c>
      <c r="CX33" s="100">
        <f t="shared" si="64"/>
        <v>18.268999999999998</v>
      </c>
      <c r="CY33" s="100">
        <f t="shared" si="64"/>
        <v>1.03</v>
      </c>
      <c r="CZ33" s="100">
        <f t="shared" si="64"/>
        <v>0</v>
      </c>
      <c r="DB33" s="10" t="s">
        <v>19</v>
      </c>
      <c r="DC33" s="100">
        <f>AVERAGE(DC22:DC31)</f>
        <v>0</v>
      </c>
      <c r="DD33" s="100">
        <f t="shared" ref="DD33:DN33" si="65">AVERAGE(DD22:DD31)</f>
        <v>0</v>
      </c>
      <c r="DE33" s="100">
        <f t="shared" si="65"/>
        <v>0.06</v>
      </c>
      <c r="DF33" s="100">
        <f t="shared" si="65"/>
        <v>3.0840000000000001</v>
      </c>
      <c r="DG33" s="100">
        <f t="shared" si="65"/>
        <v>69.181999999999988</v>
      </c>
      <c r="DH33" s="100">
        <f t="shared" si="65"/>
        <v>199.297</v>
      </c>
      <c r="DI33" s="100">
        <f t="shared" si="65"/>
        <v>317.42</v>
      </c>
      <c r="DJ33" s="100">
        <f t="shared" si="65"/>
        <v>289.50400000000002</v>
      </c>
      <c r="DK33" s="100">
        <f t="shared" si="65"/>
        <v>151.30599999999998</v>
      </c>
      <c r="DL33" s="100">
        <f t="shared" si="65"/>
        <v>33.82</v>
      </c>
      <c r="DM33" s="100">
        <f t="shared" si="65"/>
        <v>2.9879999999999995</v>
      </c>
      <c r="DN33" s="100">
        <f t="shared" si="65"/>
        <v>0</v>
      </c>
      <c r="DQ33" s="6">
        <f>'Monthly Data'!E21</f>
        <v>24031683.393284082</v>
      </c>
      <c r="DR33" s="6">
        <f>'Monthly Data'!I21</f>
        <v>10596375.052770652</v>
      </c>
      <c r="DS33" s="6">
        <f>'Monthly Data'!M21</f>
        <v>21371911.64212333</v>
      </c>
      <c r="DT33" s="6">
        <f>'Monthly Data'!R21</f>
        <v>16624476.552364832</v>
      </c>
      <c r="DU33" s="16">
        <f>DQ33/'Monthly Data'!F21</f>
        <v>531.67425847544405</v>
      </c>
      <c r="DV33" s="16">
        <f>DR33/'Monthly Data'!J21</f>
        <v>2306.3676306910174</v>
      </c>
      <c r="DW33" s="16">
        <f>DS33/'Monthly Data'!O21</f>
        <v>44554.731114912582</v>
      </c>
      <c r="DX33" s="16">
        <f>DT33/'Monthly Data'!T21</f>
        <v>777404.20490905573</v>
      </c>
    </row>
    <row r="34" spans="1:128" x14ac:dyDescent="0.25">
      <c r="A34" s="208">
        <f t="shared" si="0"/>
        <v>41883</v>
      </c>
      <c r="B34">
        <v>2014</v>
      </c>
      <c r="C34">
        <v>9</v>
      </c>
      <c r="D34">
        <v>256.5</v>
      </c>
      <c r="E34">
        <v>0</v>
      </c>
      <c r="F34">
        <v>196.5</v>
      </c>
      <c r="G34">
        <v>0</v>
      </c>
      <c r="H34">
        <v>138.4</v>
      </c>
      <c r="I34">
        <v>1.9</v>
      </c>
      <c r="J34">
        <v>92.1</v>
      </c>
      <c r="K34">
        <v>15.6</v>
      </c>
      <c r="L34">
        <v>59.9</v>
      </c>
      <c r="M34">
        <v>43.4</v>
      </c>
      <c r="N34">
        <v>35.700000000000003</v>
      </c>
      <c r="O34">
        <v>79.2</v>
      </c>
      <c r="P34">
        <v>16.5</v>
      </c>
      <c r="Q34">
        <v>120</v>
      </c>
      <c r="R34" s="7">
        <v>11.450000000000005</v>
      </c>
      <c r="DQ34" s="6">
        <f>'Monthly Data'!E22</f>
        <v>23963843.630283989</v>
      </c>
      <c r="DR34" s="6">
        <f>'Monthly Data'!I22</f>
        <v>10083567.483158655</v>
      </c>
      <c r="DS34" s="6">
        <f>'Monthly Data'!M22</f>
        <v>20540949.64212333</v>
      </c>
      <c r="DT34" s="6">
        <f>'Monthly Data'!R22</f>
        <v>16388961.712364832</v>
      </c>
      <c r="DU34" s="16">
        <f>DQ34/'Monthly Data'!F22</f>
        <v>530.01085619336448</v>
      </c>
      <c r="DV34" s="16">
        <f>DR34/'Monthly Data'!J22</f>
        <v>2193.6134702306954</v>
      </c>
      <c r="DW34" s="16">
        <f>DS34/'Monthly Data'!O22</f>
        <v>42999.255836850753</v>
      </c>
      <c r="DX34" s="16">
        <f>DT34/'Monthly Data'!T22</f>
        <v>762998.97600425349</v>
      </c>
    </row>
    <row r="35" spans="1:128" x14ac:dyDescent="0.25">
      <c r="A35" s="208">
        <f t="shared" si="0"/>
        <v>41913</v>
      </c>
      <c r="B35">
        <v>2014</v>
      </c>
      <c r="C35">
        <v>10</v>
      </c>
      <c r="D35">
        <v>444.6</v>
      </c>
      <c r="E35">
        <v>0</v>
      </c>
      <c r="F35">
        <v>382.6</v>
      </c>
      <c r="G35">
        <v>0</v>
      </c>
      <c r="H35">
        <v>320.60000000000002</v>
      </c>
      <c r="I35">
        <v>0</v>
      </c>
      <c r="J35">
        <v>258.60000000000002</v>
      </c>
      <c r="K35">
        <v>0</v>
      </c>
      <c r="L35">
        <v>196.6</v>
      </c>
      <c r="M35">
        <v>0</v>
      </c>
      <c r="N35">
        <v>139.19999999999999</v>
      </c>
      <c r="O35">
        <v>4.5999999999999996</v>
      </c>
      <c r="P35">
        <v>87.2</v>
      </c>
      <c r="Q35">
        <v>14.6</v>
      </c>
      <c r="R35" s="7">
        <v>5.6580645161290333</v>
      </c>
      <c r="DQ35" s="6">
        <f>'Monthly Data'!E23</f>
        <v>26712038.725283641</v>
      </c>
      <c r="DR35" s="6">
        <f>'Monthly Data'!I23</f>
        <v>10955848.910158675</v>
      </c>
      <c r="DS35" s="6">
        <f>'Monthly Data'!M23</f>
        <v>22339339.64212333</v>
      </c>
      <c r="DT35" s="6">
        <f>'Monthly Data'!R23</f>
        <v>16846527.412364833</v>
      </c>
      <c r="DU35" s="16">
        <f>DQ35/'Monthly Data'!F23</f>
        <v>590.61192661470614</v>
      </c>
      <c r="DV35" s="16">
        <f>DR35/'Monthly Data'!J23</f>
        <v>2382.1369679323088</v>
      </c>
      <c r="DW35" s="16">
        <f>DS35/'Monthly Data'!O23</f>
        <v>46957.841475493828</v>
      </c>
      <c r="DX35" s="16">
        <f>DT35/'Monthly Data'!T23</f>
        <v>780845.34107549512</v>
      </c>
    </row>
    <row r="36" spans="1:128" x14ac:dyDescent="0.25">
      <c r="A36" s="208">
        <f t="shared" si="0"/>
        <v>41944</v>
      </c>
      <c r="B36">
        <v>2014</v>
      </c>
      <c r="C36">
        <v>11</v>
      </c>
      <c r="D36">
        <v>793.11</v>
      </c>
      <c r="E36">
        <v>0</v>
      </c>
      <c r="F36">
        <v>733.11</v>
      </c>
      <c r="G36">
        <v>0</v>
      </c>
      <c r="H36">
        <v>673.11</v>
      </c>
      <c r="I36">
        <v>0</v>
      </c>
      <c r="J36">
        <v>613.11</v>
      </c>
      <c r="K36">
        <v>0</v>
      </c>
      <c r="L36">
        <v>553.11</v>
      </c>
      <c r="M36">
        <v>0</v>
      </c>
      <c r="N36">
        <v>493.11</v>
      </c>
      <c r="O36">
        <v>0</v>
      </c>
      <c r="P36">
        <v>433.11</v>
      </c>
      <c r="Q36">
        <v>0</v>
      </c>
      <c r="R36" s="7">
        <v>-6.4369655716681473</v>
      </c>
      <c r="X36" s="9" t="s">
        <v>18</v>
      </c>
      <c r="AC36" s="9"/>
      <c r="AL36" s="9" t="s">
        <v>18</v>
      </c>
      <c r="AQ36" s="9"/>
      <c r="AZ36" s="9" t="s">
        <v>18</v>
      </c>
      <c r="BE36" s="9"/>
      <c r="BN36" s="9" t="s">
        <v>18</v>
      </c>
      <c r="BS36" s="9"/>
      <c r="CB36" s="9" t="s">
        <v>18</v>
      </c>
      <c r="CG36" s="9"/>
      <c r="CP36" s="9" t="s">
        <v>18</v>
      </c>
      <c r="CU36" s="9"/>
      <c r="DD36" s="9" t="s">
        <v>18</v>
      </c>
      <c r="DI36" s="9"/>
      <c r="DQ36" s="6">
        <f>'Monthly Data'!E24</f>
        <v>29944342.142283786</v>
      </c>
      <c r="DR36" s="6">
        <f>'Monthly Data'!I24</f>
        <v>12555970.239158671</v>
      </c>
      <c r="DS36" s="6">
        <f>'Monthly Data'!M24</f>
        <v>24703279.64212333</v>
      </c>
      <c r="DT36" s="6">
        <f>'Monthly Data'!R24</f>
        <v>17500477.612364832</v>
      </c>
      <c r="DU36" s="16">
        <f>DQ36/'Monthly Data'!F24</f>
        <v>661.87638004226176</v>
      </c>
      <c r="DV36" s="16">
        <f>DR36/'Monthly Data'!J24</f>
        <v>2728.637781690034</v>
      </c>
      <c r="DW36" s="16">
        <f>DS36/'Monthly Data'!O24</f>
        <v>52143.148487826584</v>
      </c>
      <c r="DX36" s="16">
        <f>DT36/'Monthly Data'!T24</f>
        <v>807597.71240786731</v>
      </c>
    </row>
    <row r="37" spans="1:128" x14ac:dyDescent="0.25">
      <c r="A37" s="208">
        <f t="shared" si="0"/>
        <v>41974</v>
      </c>
      <c r="B37">
        <v>2014</v>
      </c>
      <c r="C37">
        <v>12</v>
      </c>
      <c r="D37">
        <v>858.98</v>
      </c>
      <c r="E37">
        <v>0</v>
      </c>
      <c r="F37">
        <v>796.98</v>
      </c>
      <c r="G37">
        <v>0</v>
      </c>
      <c r="H37">
        <v>734.98</v>
      </c>
      <c r="I37">
        <v>0</v>
      </c>
      <c r="J37">
        <v>672.98</v>
      </c>
      <c r="K37">
        <v>0</v>
      </c>
      <c r="L37">
        <v>610.98</v>
      </c>
      <c r="M37">
        <v>0</v>
      </c>
      <c r="N37">
        <v>548.98</v>
      </c>
      <c r="O37">
        <v>0</v>
      </c>
      <c r="P37">
        <v>486.98</v>
      </c>
      <c r="Q37">
        <v>0</v>
      </c>
      <c r="R37" s="7">
        <v>-7.7089432834681002</v>
      </c>
      <c r="Z37" s="8" t="str">
        <f>V4</f>
        <v>HDD20</v>
      </c>
      <c r="AA37" s="8" t="str">
        <f>V20</f>
        <v>CDD20</v>
      </c>
      <c r="AN37" s="8" t="str">
        <f>AJ4</f>
        <v>HDD18</v>
      </c>
      <c r="AO37" s="8" t="str">
        <f>AJ20</f>
        <v>CDD18</v>
      </c>
      <c r="BB37" s="8" t="str">
        <f>AX4</f>
        <v>HDD16</v>
      </c>
      <c r="BC37" s="8" t="str">
        <f>AX20</f>
        <v>CDD16</v>
      </c>
      <c r="BP37" s="8" t="str">
        <f>BL4</f>
        <v>HDD14</v>
      </c>
      <c r="BQ37" s="8" t="str">
        <f>BL20</f>
        <v>CDD14</v>
      </c>
      <c r="CD37" s="8" t="str">
        <f>BZ4</f>
        <v>HDD12</v>
      </c>
      <c r="CE37" s="8" t="str">
        <f>BZ20</f>
        <v>CDD12</v>
      </c>
      <c r="CR37" s="8" t="str">
        <f>CN4</f>
        <v>HDD10</v>
      </c>
      <c r="CS37" s="8" t="str">
        <f>CN20</f>
        <v>CDD10</v>
      </c>
      <c r="DF37" s="8" t="str">
        <f>DB4</f>
        <v>HDD8</v>
      </c>
      <c r="DG37" s="8" t="str">
        <f>DB20</f>
        <v>CDD8</v>
      </c>
      <c r="DQ37" s="6">
        <f>'Monthly Data'!E25</f>
        <v>34458609.621283635</v>
      </c>
      <c r="DR37" s="6">
        <f>'Monthly Data'!I25</f>
        <v>13645088.359158646</v>
      </c>
      <c r="DS37" s="6">
        <f>'Monthly Data'!M25</f>
        <v>26696980.64212333</v>
      </c>
      <c r="DT37" s="6">
        <f>'Monthly Data'!R25</f>
        <v>17937632.162364837</v>
      </c>
      <c r="DU37" s="16">
        <f>DQ37/'Monthly Data'!F25</f>
        <v>761.42446522116427</v>
      </c>
      <c r="DV37" s="16">
        <f>DR37/'Monthly Data'!J25</f>
        <v>2963.7870462606811</v>
      </c>
      <c r="DW37" s="16">
        <f>DS37/'Monthly Data'!O25</f>
        <v>56587.063437327924</v>
      </c>
      <c r="DX37" s="16">
        <f>DT37/'Monthly Data'!T25</f>
        <v>824155.57256924571</v>
      </c>
    </row>
    <row r="38" spans="1:128" x14ac:dyDescent="0.25">
      <c r="A38" s="208">
        <f t="shared" si="0"/>
        <v>42005</v>
      </c>
      <c r="B38">
        <v>2015</v>
      </c>
      <c r="C38">
        <v>1</v>
      </c>
      <c r="D38">
        <v>1063.48</v>
      </c>
      <c r="E38">
        <v>0</v>
      </c>
      <c r="F38">
        <v>1001.48</v>
      </c>
      <c r="G38">
        <v>0</v>
      </c>
      <c r="H38">
        <v>939.48</v>
      </c>
      <c r="I38">
        <v>0</v>
      </c>
      <c r="J38">
        <v>877.48</v>
      </c>
      <c r="K38">
        <v>0</v>
      </c>
      <c r="L38">
        <v>815.48</v>
      </c>
      <c r="M38">
        <v>0</v>
      </c>
      <c r="N38">
        <v>753.48</v>
      </c>
      <c r="O38">
        <v>0</v>
      </c>
      <c r="P38">
        <v>691.48</v>
      </c>
      <c r="Q38">
        <v>0</v>
      </c>
      <c r="R38" s="7">
        <v>-14.305717477016488</v>
      </c>
      <c r="X38" t="s">
        <v>301</v>
      </c>
      <c r="Y38" t="s">
        <v>17</v>
      </c>
      <c r="Z38" s="7">
        <f ca="1">OFFSET(W$17,0,(ROW()-ROW(Z$38)))</f>
        <v>1023.6179999999998</v>
      </c>
      <c r="AA38" s="7">
        <f ca="1">OFFSET(W$33,0,(ROW()-ROW(AA$38)))</f>
        <v>0</v>
      </c>
      <c r="AE38" s="7"/>
      <c r="AF38" s="7"/>
      <c r="AL38" t="s">
        <v>301</v>
      </c>
      <c r="AM38" t="s">
        <v>17</v>
      </c>
      <c r="AN38" s="7">
        <f ca="1">OFFSET(AK$17,0,(ROW()-ROW(AN$38)))</f>
        <v>961.61799999999982</v>
      </c>
      <c r="AO38" s="7">
        <f ca="1">OFFSET(AK$33,0,(ROW()-ROW(AO$38)))</f>
        <v>0</v>
      </c>
      <c r="AS38" s="7"/>
      <c r="AT38" s="7"/>
      <c r="AZ38" t="s">
        <v>301</v>
      </c>
      <c r="BA38" t="s">
        <v>17</v>
      </c>
      <c r="BB38" s="7">
        <f ca="1">OFFSET(AY$17,0,(ROW()-ROW(BB$38)))</f>
        <v>899.61799999999982</v>
      </c>
      <c r="BC38" s="7">
        <f ca="1">OFFSET(AY$33,0,(ROW()-ROW(BC$38)))</f>
        <v>0</v>
      </c>
      <c r="BG38" s="7"/>
      <c r="BH38" s="7"/>
      <c r="BN38" t="s">
        <v>301</v>
      </c>
      <c r="BO38" t="s">
        <v>17</v>
      </c>
      <c r="BP38" s="7">
        <f ca="1">OFFSET(BM$17,0,(ROW()-ROW(BP$38)))</f>
        <v>837.61799999999982</v>
      </c>
      <c r="BQ38" s="7">
        <f ca="1">OFFSET(BM$33,0,(ROW()-ROW(BQ$38)))</f>
        <v>0</v>
      </c>
      <c r="BU38" s="7"/>
      <c r="BV38" s="7"/>
      <c r="CB38" t="s">
        <v>301</v>
      </c>
      <c r="CC38" t="s">
        <v>17</v>
      </c>
      <c r="CD38" s="7">
        <f ca="1">OFFSET(CA$17,0,(ROW()-ROW(CD$38)))</f>
        <v>775.61799999999994</v>
      </c>
      <c r="CE38" s="7">
        <f ca="1">OFFSET(CA$33,0,(ROW()-ROW(CE$38)))</f>
        <v>0</v>
      </c>
      <c r="CI38" s="7"/>
      <c r="CJ38" s="7"/>
      <c r="CP38" t="s">
        <v>301</v>
      </c>
      <c r="CQ38" t="s">
        <v>17</v>
      </c>
      <c r="CR38" s="7">
        <f ca="1">OFFSET(CO$17,0,(ROW()-ROW(CR$38)))</f>
        <v>713.61799999999994</v>
      </c>
      <c r="CS38" s="7">
        <f ca="1">OFFSET(CO$33,0,(ROW()-ROW(CS$38)))</f>
        <v>0</v>
      </c>
      <c r="CW38" s="7"/>
      <c r="CX38" s="7"/>
      <c r="DD38" t="s">
        <v>301</v>
      </c>
      <c r="DE38" t="s">
        <v>17</v>
      </c>
      <c r="DF38" s="7">
        <f ca="1">OFFSET(DC$17,0,(ROW()-ROW(DF$38)))</f>
        <v>651.61799999999994</v>
      </c>
      <c r="DG38" s="7">
        <f ca="1">OFFSET(DC$33,0,(ROW()-ROW(DG$38)))</f>
        <v>0</v>
      </c>
      <c r="DK38" s="7"/>
      <c r="DL38" s="7"/>
      <c r="DQ38" s="6">
        <f>'Monthly Data'!E26</f>
        <v>37064996.953135245</v>
      </c>
      <c r="DR38" s="6">
        <f>'Monthly Data'!I26</f>
        <v>15046380.398526348</v>
      </c>
      <c r="DS38" s="6">
        <f>'Monthly Data'!M26</f>
        <v>28424848.185129702</v>
      </c>
      <c r="DT38" s="6">
        <f>'Monthly Data'!R26</f>
        <v>18071154.391308233</v>
      </c>
      <c r="DU38" s="16">
        <f>DQ38/'Monthly Data'!F26</f>
        <v>818.84123856443091</v>
      </c>
      <c r="DV38" s="16">
        <f>DR38/'Monthly Data'!J26</f>
        <v>3268.1059013361787</v>
      </c>
      <c r="DW38" s="16">
        <f>DS38/'Monthly Data'!O26</f>
        <v>60288.075972134007</v>
      </c>
      <c r="DX38" s="16">
        <f>DT38/'Monthly Data'!T26</f>
        <v>833173.34847433493</v>
      </c>
    </row>
    <row r="39" spans="1:128" x14ac:dyDescent="0.25">
      <c r="A39" s="208">
        <f t="shared" si="0"/>
        <v>42036</v>
      </c>
      <c r="B39">
        <v>2015</v>
      </c>
      <c r="C39">
        <v>2</v>
      </c>
      <c r="D39">
        <v>1109.3</v>
      </c>
      <c r="E39">
        <v>0</v>
      </c>
      <c r="F39">
        <v>1053.3</v>
      </c>
      <c r="G39">
        <v>0</v>
      </c>
      <c r="H39">
        <v>997.3</v>
      </c>
      <c r="I39">
        <v>0</v>
      </c>
      <c r="J39">
        <v>941.3</v>
      </c>
      <c r="K39">
        <v>0</v>
      </c>
      <c r="L39">
        <v>885.3</v>
      </c>
      <c r="M39">
        <v>0</v>
      </c>
      <c r="N39">
        <v>829.3</v>
      </c>
      <c r="O39">
        <v>0</v>
      </c>
      <c r="P39">
        <v>773.3</v>
      </c>
      <c r="Q39">
        <v>0</v>
      </c>
      <c r="R39" s="7">
        <v>-19.617857142857144</v>
      </c>
      <c r="X39" t="s">
        <v>301</v>
      </c>
      <c r="Y39" t="s">
        <v>16</v>
      </c>
      <c r="Z39" s="7">
        <f t="shared" ref="Z39:Z49" ca="1" si="66">OFFSET(W$17,0,(ROW()-ROW(Z$38)))</f>
        <v>958.0379999999999</v>
      </c>
      <c r="AA39" s="7">
        <f t="shared" ref="AA39:AA49" ca="1" si="67">OFFSET(W$33,0,(ROW()-ROW(AA$38)))</f>
        <v>0</v>
      </c>
      <c r="AE39" s="7"/>
      <c r="AF39" s="7"/>
      <c r="AL39" t="s">
        <v>301</v>
      </c>
      <c r="AM39" t="s">
        <v>16</v>
      </c>
      <c r="AN39" s="7">
        <f t="shared" ref="AN39:AN49" ca="1" si="68">OFFSET(AK$17,0,(ROW()-ROW(AN$38)))</f>
        <v>901.63799999999992</v>
      </c>
      <c r="AO39" s="7">
        <f t="shared" ref="AO39:AO49" ca="1" si="69">OFFSET(AK$33,0,(ROW()-ROW(AO$38)))</f>
        <v>0</v>
      </c>
      <c r="AS39" s="7"/>
      <c r="AT39" s="7"/>
      <c r="AZ39" t="s">
        <v>301</v>
      </c>
      <c r="BA39" t="s">
        <v>16</v>
      </c>
      <c r="BB39" s="7">
        <f t="shared" ref="BB39:BB49" ca="1" si="70">OFFSET(AY$17,0,(ROW()-ROW(BB$38)))</f>
        <v>845.23799999999994</v>
      </c>
      <c r="BC39" s="7">
        <f t="shared" ref="BC39:BC49" ca="1" si="71">OFFSET(AY$33,0,(ROW()-ROW(BC$38)))</f>
        <v>0</v>
      </c>
      <c r="BG39" s="7"/>
      <c r="BH39" s="7"/>
      <c r="BN39" t="s">
        <v>301</v>
      </c>
      <c r="BO39" t="s">
        <v>16</v>
      </c>
      <c r="BP39" s="7">
        <f t="shared" ref="BP39:BP49" ca="1" si="72">OFFSET(BM$17,0,(ROW()-ROW(BP$38)))</f>
        <v>788.83799999999997</v>
      </c>
      <c r="BQ39" s="7">
        <f t="shared" ref="BQ39:BQ49" ca="1" si="73">OFFSET(BM$33,0,(ROW()-ROW(BQ$38)))</f>
        <v>0</v>
      </c>
      <c r="BU39" s="7"/>
      <c r="BV39" s="7"/>
      <c r="CB39" t="s">
        <v>301</v>
      </c>
      <c r="CC39" t="s">
        <v>16</v>
      </c>
      <c r="CD39" s="7">
        <f t="shared" ref="CD39:CD49" ca="1" si="74">OFFSET(CA$17,0,(ROW()-ROW(CD$38)))</f>
        <v>732.43799999999987</v>
      </c>
      <c r="CE39" s="7">
        <f t="shared" ref="CE39:CE49" ca="1" si="75">OFFSET(CA$33,0,(ROW()-ROW(CE$38)))</f>
        <v>0</v>
      </c>
      <c r="CI39" s="7"/>
      <c r="CJ39" s="7"/>
      <c r="CP39" t="s">
        <v>301</v>
      </c>
      <c r="CQ39" t="s">
        <v>16</v>
      </c>
      <c r="CR39" s="7">
        <f t="shared" ref="CR39:CR49" ca="1" si="76">OFFSET(CO$17,0,(ROW()-ROW(CR$38)))</f>
        <v>676.0379999999999</v>
      </c>
      <c r="CS39" s="7">
        <f t="shared" ref="CS39:CS49" ca="1" si="77">OFFSET(CO$33,0,(ROW()-ROW(CS$38)))</f>
        <v>0</v>
      </c>
      <c r="CW39" s="7"/>
      <c r="CX39" s="7"/>
      <c r="DD39" t="s">
        <v>301</v>
      </c>
      <c r="DE39" t="s">
        <v>16</v>
      </c>
      <c r="DF39" s="7">
        <f t="shared" ref="DF39:DF49" ca="1" si="78">OFFSET(DC$17,0,(ROW()-ROW(DF$38)))</f>
        <v>619.63800000000003</v>
      </c>
      <c r="DG39" s="7">
        <f t="shared" ref="DG39:DG49" ca="1" si="79">OFFSET(DC$33,0,(ROW()-ROW(DG$38)))</f>
        <v>0</v>
      </c>
      <c r="DK39" s="7"/>
      <c r="DL39" s="7"/>
      <c r="DQ39" s="6">
        <f>'Monthly Data'!E27</f>
        <v>32217111.653135628</v>
      </c>
      <c r="DR39" s="6">
        <f>'Monthly Data'!I27</f>
        <v>13717002.876526358</v>
      </c>
      <c r="DS39" s="6">
        <f>'Monthly Data'!M27</f>
        <v>26408676.185129702</v>
      </c>
      <c r="DT39" s="6">
        <f>'Monthly Data'!R27</f>
        <v>15657996.441308239</v>
      </c>
      <c r="DU39" s="16">
        <f>DQ39/'Monthly Data'!F27</f>
        <v>711.58866390249318</v>
      </c>
      <c r="DV39" s="16">
        <f>DR39/'Monthly Data'!J27</f>
        <v>2979.31727135445</v>
      </c>
      <c r="DW39" s="16">
        <f>DS39/'Monthly Data'!O27</f>
        <v>56047.770268502987</v>
      </c>
      <c r="DX39" s="16">
        <f>DT39/'Monthly Data'!T27</f>
        <v>724429.76599232713</v>
      </c>
    </row>
    <row r="40" spans="1:128" x14ac:dyDescent="0.25">
      <c r="A40" s="208">
        <f t="shared" si="0"/>
        <v>42064</v>
      </c>
      <c r="B40">
        <v>2015</v>
      </c>
      <c r="C40">
        <v>3</v>
      </c>
      <c r="D40">
        <v>772.4</v>
      </c>
      <c r="E40">
        <v>0</v>
      </c>
      <c r="F40">
        <v>710.4</v>
      </c>
      <c r="G40">
        <v>0</v>
      </c>
      <c r="H40">
        <v>648.4</v>
      </c>
      <c r="I40">
        <v>0</v>
      </c>
      <c r="J40">
        <v>586.4</v>
      </c>
      <c r="K40">
        <v>0</v>
      </c>
      <c r="L40">
        <v>524.4</v>
      </c>
      <c r="M40">
        <v>0</v>
      </c>
      <c r="N40">
        <v>462.4</v>
      </c>
      <c r="O40">
        <v>0</v>
      </c>
      <c r="P40">
        <v>400.4</v>
      </c>
      <c r="Q40">
        <v>0</v>
      </c>
      <c r="R40" s="7">
        <v>-4.9161290322580644</v>
      </c>
      <c r="X40" t="s">
        <v>301</v>
      </c>
      <c r="Y40" t="s">
        <v>15</v>
      </c>
      <c r="Z40" s="7">
        <f t="shared" ca="1" si="66"/>
        <v>784.91800000000001</v>
      </c>
      <c r="AA40" s="7">
        <f t="shared" ca="1" si="67"/>
        <v>0</v>
      </c>
      <c r="AE40" s="7"/>
      <c r="AF40" s="7"/>
      <c r="AL40" t="s">
        <v>301</v>
      </c>
      <c r="AM40" t="s">
        <v>15</v>
      </c>
      <c r="AN40" s="7">
        <f t="shared" ca="1" si="68"/>
        <v>722.91800000000001</v>
      </c>
      <c r="AO40" s="7">
        <f t="shared" ca="1" si="69"/>
        <v>0</v>
      </c>
      <c r="AS40" s="7"/>
      <c r="AT40" s="7"/>
      <c r="AZ40" t="s">
        <v>301</v>
      </c>
      <c r="BA40" t="s">
        <v>15</v>
      </c>
      <c r="BB40" s="7">
        <f t="shared" ca="1" si="70"/>
        <v>660.91799999999989</v>
      </c>
      <c r="BC40" s="7">
        <f t="shared" ca="1" si="71"/>
        <v>0</v>
      </c>
      <c r="BG40" s="7"/>
      <c r="BH40" s="7"/>
      <c r="BN40" t="s">
        <v>301</v>
      </c>
      <c r="BO40" t="s">
        <v>15</v>
      </c>
      <c r="BP40" s="7">
        <f t="shared" ca="1" si="72"/>
        <v>598.91799999999989</v>
      </c>
      <c r="BQ40" s="7">
        <f t="shared" ca="1" si="73"/>
        <v>0</v>
      </c>
      <c r="BU40" s="7"/>
      <c r="BV40" s="7"/>
      <c r="CB40" t="s">
        <v>301</v>
      </c>
      <c r="CC40" t="s">
        <v>15</v>
      </c>
      <c r="CD40" s="7">
        <f t="shared" ca="1" si="74"/>
        <v>536.91799999999989</v>
      </c>
      <c r="CE40" s="7">
        <f t="shared" ca="1" si="75"/>
        <v>0</v>
      </c>
      <c r="CI40" s="7"/>
      <c r="CJ40" s="7"/>
      <c r="CP40" t="s">
        <v>301</v>
      </c>
      <c r="CQ40" t="s">
        <v>15</v>
      </c>
      <c r="CR40" s="7">
        <f t="shared" ca="1" si="76"/>
        <v>474.91799999999995</v>
      </c>
      <c r="CS40" s="7">
        <f t="shared" ca="1" si="77"/>
        <v>0</v>
      </c>
      <c r="CW40" s="7"/>
      <c r="CX40" s="7"/>
      <c r="DD40" t="s">
        <v>301</v>
      </c>
      <c r="DE40" t="s">
        <v>15</v>
      </c>
      <c r="DF40" s="7">
        <f t="shared" ca="1" si="78"/>
        <v>412.97799999999995</v>
      </c>
      <c r="DG40" s="7">
        <f t="shared" ca="1" si="79"/>
        <v>0.06</v>
      </c>
      <c r="DK40" s="7"/>
      <c r="DL40" s="7"/>
      <c r="DQ40" s="6">
        <f>'Monthly Data'!E28</f>
        <v>31301706.556135852</v>
      </c>
      <c r="DR40" s="6">
        <f>'Monthly Data'!I28</f>
        <v>13265796.418526402</v>
      </c>
      <c r="DS40" s="6">
        <f>'Monthly Data'!M28</f>
        <v>25744752.185129702</v>
      </c>
      <c r="DT40" s="6">
        <f>'Monthly Data'!R28</f>
        <v>16205361.601308236</v>
      </c>
      <c r="DU40" s="16">
        <f>DQ40/'Monthly Data'!F28</f>
        <v>691.22133636481738</v>
      </c>
      <c r="DV40" s="16">
        <f>DR40/'Monthly Data'!J28</f>
        <v>2881.2722303654423</v>
      </c>
      <c r="DW40" s="16">
        <f>DS40/'Monthly Data'!O28</f>
        <v>54673.772462861052</v>
      </c>
      <c r="DX40" s="16">
        <f>DT40/'Monthly Data'!T28</f>
        <v>752375.62883585342</v>
      </c>
    </row>
    <row r="41" spans="1:128" x14ac:dyDescent="0.25">
      <c r="A41" s="208">
        <f t="shared" si="0"/>
        <v>42095</v>
      </c>
      <c r="B41">
        <v>2015</v>
      </c>
      <c r="C41">
        <v>4</v>
      </c>
      <c r="D41">
        <v>515.54999999999995</v>
      </c>
      <c r="E41">
        <v>0</v>
      </c>
      <c r="F41">
        <v>455.55</v>
      </c>
      <c r="G41">
        <v>0</v>
      </c>
      <c r="H41">
        <v>395.55</v>
      </c>
      <c r="I41">
        <v>0</v>
      </c>
      <c r="J41">
        <v>335.55</v>
      </c>
      <c r="K41">
        <v>0</v>
      </c>
      <c r="L41">
        <v>275.55</v>
      </c>
      <c r="M41">
        <v>0</v>
      </c>
      <c r="N41">
        <v>217.05</v>
      </c>
      <c r="O41">
        <v>1.5</v>
      </c>
      <c r="P41">
        <v>161.88</v>
      </c>
      <c r="Q41">
        <v>6.32</v>
      </c>
      <c r="R41" s="7">
        <v>2.8148505474992591</v>
      </c>
      <c r="W41" s="60"/>
      <c r="X41" t="s">
        <v>301</v>
      </c>
      <c r="Y41" t="s">
        <v>14</v>
      </c>
      <c r="Z41" s="7">
        <f t="shared" ca="1" si="66"/>
        <v>555.56099999999992</v>
      </c>
      <c r="AA41" s="7">
        <f t="shared" ca="1" si="67"/>
        <v>0</v>
      </c>
      <c r="AE41" s="7"/>
      <c r="AF41" s="7"/>
      <c r="AG41" s="60"/>
      <c r="AH41" s="60"/>
      <c r="AK41" s="60"/>
      <c r="AL41" t="s">
        <v>301</v>
      </c>
      <c r="AM41" t="s">
        <v>14</v>
      </c>
      <c r="AN41" s="7">
        <f t="shared" ca="1" si="68"/>
        <v>495.56099999999998</v>
      </c>
      <c r="AO41" s="7">
        <f t="shared" ca="1" si="69"/>
        <v>0</v>
      </c>
      <c r="AS41" s="7"/>
      <c r="AT41" s="7"/>
      <c r="AU41" s="60"/>
      <c r="AV41" s="60"/>
      <c r="AY41" s="60"/>
      <c r="AZ41" t="s">
        <v>301</v>
      </c>
      <c r="BA41" t="s">
        <v>14</v>
      </c>
      <c r="BB41" s="7">
        <f t="shared" ca="1" si="70"/>
        <v>435.56100000000004</v>
      </c>
      <c r="BC41" s="7">
        <f t="shared" ca="1" si="71"/>
        <v>0</v>
      </c>
      <c r="BG41" s="7"/>
      <c r="BH41" s="7"/>
      <c r="BI41" s="60"/>
      <c r="BJ41" s="60"/>
      <c r="BM41" s="60"/>
      <c r="BN41" t="s">
        <v>301</v>
      </c>
      <c r="BO41" t="s">
        <v>14</v>
      </c>
      <c r="BP41" s="7">
        <f t="shared" ca="1" si="72"/>
        <v>375.56100000000004</v>
      </c>
      <c r="BQ41" s="7">
        <f t="shared" ca="1" si="73"/>
        <v>0</v>
      </c>
      <c r="BU41" s="7"/>
      <c r="BV41" s="7"/>
      <c r="BW41" s="60"/>
      <c r="BX41" s="60"/>
      <c r="CA41" s="60"/>
      <c r="CB41" t="s">
        <v>301</v>
      </c>
      <c r="CC41" t="s">
        <v>14</v>
      </c>
      <c r="CD41" s="7">
        <f t="shared" ca="1" si="74"/>
        <v>315.70100000000002</v>
      </c>
      <c r="CE41" s="7">
        <f t="shared" ca="1" si="75"/>
        <v>0.13999999999999999</v>
      </c>
      <c r="CI41" s="7"/>
      <c r="CJ41" s="7"/>
      <c r="CK41" s="60"/>
      <c r="CL41" s="60"/>
      <c r="CO41" s="60"/>
      <c r="CP41" t="s">
        <v>301</v>
      </c>
      <c r="CQ41" t="s">
        <v>14</v>
      </c>
      <c r="CR41" s="7">
        <f t="shared" ca="1" si="76"/>
        <v>256.46100000000001</v>
      </c>
      <c r="CS41" s="7">
        <f t="shared" ca="1" si="77"/>
        <v>0.9</v>
      </c>
      <c r="CW41" s="7"/>
      <c r="CX41" s="7"/>
      <c r="CY41" s="60"/>
      <c r="CZ41" s="60"/>
      <c r="DC41" s="60"/>
      <c r="DD41" t="s">
        <v>301</v>
      </c>
      <c r="DE41" t="s">
        <v>14</v>
      </c>
      <c r="DF41" s="7">
        <f t="shared" ca="1" si="78"/>
        <v>198.64600000000002</v>
      </c>
      <c r="DG41" s="7">
        <f t="shared" ca="1" si="79"/>
        <v>3.0840000000000001</v>
      </c>
      <c r="DK41" s="7"/>
      <c r="DL41" s="7"/>
      <c r="DM41" s="60"/>
      <c r="DN41" s="60"/>
      <c r="DQ41" s="6">
        <f>'Monthly Data'!E29</f>
        <v>26180701.402135961</v>
      </c>
      <c r="DR41" s="6">
        <f>'Monthly Data'!I29</f>
        <v>11148469.469526365</v>
      </c>
      <c r="DS41" s="6">
        <f>'Monthly Data'!M29</f>
        <v>22070706.185129702</v>
      </c>
      <c r="DT41" s="6">
        <f>'Monthly Data'!R29</f>
        <v>17439471.501308236</v>
      </c>
      <c r="DU41" s="16">
        <f>DQ41/'Monthly Data'!F29</f>
        <v>578.01235028008716</v>
      </c>
      <c r="DV41" s="16">
        <f>DR41/'Monthly Data'!J29</f>
        <v>2421.3616244707923</v>
      </c>
      <c r="DW41" s="16">
        <f>DS41/'Monthly Data'!O29</f>
        <v>46901.350727383448</v>
      </c>
      <c r="DX41" s="16">
        <f>DT41/'Monthly Data'!T29</f>
        <v>812513.3754194919</v>
      </c>
    </row>
    <row r="42" spans="1:128" x14ac:dyDescent="0.25">
      <c r="A42" s="208">
        <f t="shared" si="0"/>
        <v>42125</v>
      </c>
      <c r="B42">
        <v>2015</v>
      </c>
      <c r="C42">
        <v>5</v>
      </c>
      <c r="D42">
        <v>338</v>
      </c>
      <c r="E42">
        <v>0</v>
      </c>
      <c r="F42">
        <v>276</v>
      </c>
      <c r="G42">
        <v>0</v>
      </c>
      <c r="H42">
        <v>216.7</v>
      </c>
      <c r="I42">
        <v>2.7</v>
      </c>
      <c r="J42">
        <v>161.80000000000001</v>
      </c>
      <c r="K42">
        <v>9.8000000000000007</v>
      </c>
      <c r="L42">
        <v>111.1</v>
      </c>
      <c r="M42">
        <v>21.1</v>
      </c>
      <c r="N42">
        <v>66.599999999999994</v>
      </c>
      <c r="O42">
        <v>38.6</v>
      </c>
      <c r="P42">
        <v>32.299999999999997</v>
      </c>
      <c r="Q42">
        <v>66.3</v>
      </c>
      <c r="R42" s="7">
        <v>9.0967741935483879</v>
      </c>
      <c r="V42" s="36"/>
      <c r="W42" s="60"/>
      <c r="X42" t="s">
        <v>301</v>
      </c>
      <c r="Y42" t="s">
        <v>13</v>
      </c>
      <c r="Z42" s="7">
        <f t="shared" ca="1" si="66"/>
        <v>342.02100000000002</v>
      </c>
      <c r="AA42" s="7">
        <f t="shared" ca="1" si="67"/>
        <v>0.02</v>
      </c>
      <c r="AE42" s="7"/>
      <c r="AF42" s="7"/>
      <c r="AG42" s="60"/>
      <c r="AH42" s="60"/>
      <c r="AJ42" s="36"/>
      <c r="AK42" s="60"/>
      <c r="AL42" t="s">
        <v>301</v>
      </c>
      <c r="AM42" t="s">
        <v>13</v>
      </c>
      <c r="AN42" s="7">
        <f t="shared" ca="1" si="68"/>
        <v>280.48099999999999</v>
      </c>
      <c r="AO42" s="7">
        <f t="shared" ca="1" si="69"/>
        <v>0.48</v>
      </c>
      <c r="AS42" s="7"/>
      <c r="AT42" s="7"/>
      <c r="AU42" s="60"/>
      <c r="AV42" s="60"/>
      <c r="AX42" s="36"/>
      <c r="AY42" s="60"/>
      <c r="AZ42" t="s">
        <v>301</v>
      </c>
      <c r="BA42" t="s">
        <v>13</v>
      </c>
      <c r="BB42" s="7">
        <f t="shared" ca="1" si="70"/>
        <v>220.792</v>
      </c>
      <c r="BC42" s="7">
        <f t="shared" ca="1" si="71"/>
        <v>2.7889999999999997</v>
      </c>
      <c r="BG42" s="7"/>
      <c r="BH42" s="7"/>
      <c r="BI42" s="60"/>
      <c r="BJ42" s="60"/>
      <c r="BL42" s="36"/>
      <c r="BM42" s="60"/>
      <c r="BN42" t="s">
        <v>301</v>
      </c>
      <c r="BO42" t="s">
        <v>13</v>
      </c>
      <c r="BP42" s="7">
        <f t="shared" ca="1" si="72"/>
        <v>165.202</v>
      </c>
      <c r="BQ42" s="7">
        <f t="shared" ca="1" si="73"/>
        <v>9.1989999999999998</v>
      </c>
      <c r="BU42" s="7"/>
      <c r="BV42" s="7"/>
      <c r="BW42" s="60"/>
      <c r="BX42" s="60"/>
      <c r="BZ42" s="36"/>
      <c r="CA42" s="60"/>
      <c r="CB42" t="s">
        <v>301</v>
      </c>
      <c r="CC42" t="s">
        <v>13</v>
      </c>
      <c r="CD42" s="7">
        <f t="shared" ca="1" si="74"/>
        <v>115.199</v>
      </c>
      <c r="CE42" s="7">
        <f t="shared" ca="1" si="75"/>
        <v>21.196000000000002</v>
      </c>
      <c r="CI42" s="7"/>
      <c r="CJ42" s="7"/>
      <c r="CK42" s="60"/>
      <c r="CL42" s="60"/>
      <c r="CN42" s="36"/>
      <c r="CO42" s="60"/>
      <c r="CP42" t="s">
        <v>301</v>
      </c>
      <c r="CQ42" t="s">
        <v>13</v>
      </c>
      <c r="CR42" s="7">
        <f t="shared" ca="1" si="76"/>
        <v>72.47399999999999</v>
      </c>
      <c r="CS42" s="7">
        <f t="shared" ca="1" si="77"/>
        <v>40.471999999999994</v>
      </c>
      <c r="CW42" s="7"/>
      <c r="CX42" s="7"/>
      <c r="CY42" s="60"/>
      <c r="CZ42" s="60"/>
      <c r="DB42" s="36"/>
      <c r="DC42" s="60"/>
      <c r="DD42" t="s">
        <v>301</v>
      </c>
      <c r="DE42" t="s">
        <v>13</v>
      </c>
      <c r="DF42" s="7">
        <f t="shared" ca="1" si="78"/>
        <v>39.184000000000005</v>
      </c>
      <c r="DG42" s="7">
        <f t="shared" ca="1" si="79"/>
        <v>69.181999999999988</v>
      </c>
      <c r="DK42" s="7"/>
      <c r="DL42" s="7"/>
      <c r="DM42" s="60"/>
      <c r="DN42" s="60"/>
      <c r="DQ42" s="6">
        <f>'Monthly Data'!E30</f>
        <v>24136502.647135749</v>
      </c>
      <c r="DR42" s="6">
        <f>'Monthly Data'!I30</f>
        <v>10799890.806526352</v>
      </c>
      <c r="DS42" s="6">
        <f>'Monthly Data'!M30</f>
        <v>20973523.185129702</v>
      </c>
      <c r="DT42" s="6">
        <f>'Monthly Data'!R30</f>
        <v>18098187.501308236</v>
      </c>
      <c r="DU42" s="16">
        <f>DQ42/'Monthly Data'!F30</f>
        <v>532.76651739722308</v>
      </c>
      <c r="DV42" s="16">
        <f>DR42/'Monthly Data'!J30</f>
        <v>2345.6176007625995</v>
      </c>
      <c r="DW42" s="16">
        <f>DS42/'Monthly Data'!O30</f>
        <v>44598.421350481309</v>
      </c>
      <c r="DX42" s="16">
        <f>DT42/'Monthly Data'!T30</f>
        <v>846172.36163323675</v>
      </c>
    </row>
    <row r="43" spans="1:128" x14ac:dyDescent="0.25">
      <c r="A43" s="208">
        <f t="shared" si="0"/>
        <v>42156</v>
      </c>
      <c r="B43">
        <v>2015</v>
      </c>
      <c r="C43">
        <v>6</v>
      </c>
      <c r="D43">
        <v>178.6</v>
      </c>
      <c r="E43">
        <v>0</v>
      </c>
      <c r="F43">
        <v>118.6</v>
      </c>
      <c r="G43">
        <v>0</v>
      </c>
      <c r="H43">
        <v>70.3</v>
      </c>
      <c r="I43">
        <v>11.7</v>
      </c>
      <c r="J43">
        <v>32.5</v>
      </c>
      <c r="K43">
        <v>33.9</v>
      </c>
      <c r="L43">
        <v>12.6</v>
      </c>
      <c r="M43">
        <v>74</v>
      </c>
      <c r="N43">
        <v>5.2</v>
      </c>
      <c r="O43">
        <v>126.6</v>
      </c>
      <c r="P43">
        <v>1.4</v>
      </c>
      <c r="Q43">
        <v>182.8</v>
      </c>
      <c r="R43" s="7">
        <v>14.046666666666669</v>
      </c>
      <c r="X43" t="s">
        <v>301</v>
      </c>
      <c r="Y43" t="s">
        <v>12</v>
      </c>
      <c r="Z43" s="7">
        <f t="shared" ca="1" si="66"/>
        <v>163.22300000000001</v>
      </c>
      <c r="AA43" s="7">
        <f t="shared" ca="1" si="67"/>
        <v>1.7399999999999998</v>
      </c>
      <c r="AE43" s="7"/>
      <c r="AF43" s="7"/>
      <c r="AL43" t="s">
        <v>301</v>
      </c>
      <c r="AM43" t="s">
        <v>12</v>
      </c>
      <c r="AN43" s="7">
        <f t="shared" ca="1" si="68"/>
        <v>110.423</v>
      </c>
      <c r="AO43" s="7">
        <f t="shared" ca="1" si="69"/>
        <v>8.9400000000000013</v>
      </c>
      <c r="AS43" s="7"/>
      <c r="AT43" s="7"/>
      <c r="AZ43" t="s">
        <v>301</v>
      </c>
      <c r="BA43" t="s">
        <v>12</v>
      </c>
      <c r="BB43" s="7">
        <f t="shared" ca="1" si="70"/>
        <v>66.396000000000001</v>
      </c>
      <c r="BC43" s="7">
        <f t="shared" ca="1" si="71"/>
        <v>24.911999999999999</v>
      </c>
      <c r="BG43" s="7"/>
      <c r="BH43" s="7"/>
      <c r="BN43" t="s">
        <v>301</v>
      </c>
      <c r="BO43" t="s">
        <v>12</v>
      </c>
      <c r="BP43" s="7">
        <f t="shared" ca="1" si="72"/>
        <v>32.520000000000003</v>
      </c>
      <c r="BQ43" s="7">
        <f t="shared" ca="1" si="73"/>
        <v>51.036999999999999</v>
      </c>
      <c r="BU43" s="7"/>
      <c r="BV43" s="7"/>
      <c r="CB43" t="s">
        <v>301</v>
      </c>
      <c r="CC43" t="s">
        <v>12</v>
      </c>
      <c r="CD43" s="7">
        <f t="shared" ca="1" si="74"/>
        <v>12.05</v>
      </c>
      <c r="CE43" s="7">
        <f t="shared" ca="1" si="75"/>
        <v>90.566999999999993</v>
      </c>
      <c r="CI43" s="7"/>
      <c r="CJ43" s="7"/>
      <c r="CP43" t="s">
        <v>301</v>
      </c>
      <c r="CQ43" t="s">
        <v>12</v>
      </c>
      <c r="CR43" s="7">
        <f t="shared" ca="1" si="76"/>
        <v>3.4900000000000007</v>
      </c>
      <c r="CS43" s="7">
        <f t="shared" ca="1" si="77"/>
        <v>142.00700000000001</v>
      </c>
      <c r="CW43" s="7"/>
      <c r="CX43" s="7"/>
      <c r="DD43" t="s">
        <v>301</v>
      </c>
      <c r="DE43" t="s">
        <v>12</v>
      </c>
      <c r="DF43" s="7">
        <f t="shared" ca="1" si="78"/>
        <v>0.78</v>
      </c>
      <c r="DG43" s="7">
        <f t="shared" ca="1" si="79"/>
        <v>199.297</v>
      </c>
      <c r="DK43" s="7"/>
      <c r="DL43" s="7"/>
      <c r="DQ43" s="6">
        <f>'Monthly Data'!E31</f>
        <v>22732536.41013588</v>
      </c>
      <c r="DR43" s="6">
        <f>'Monthly Data'!I31</f>
        <v>10336838.356526336</v>
      </c>
      <c r="DS43" s="6">
        <f>'Monthly Data'!M31</f>
        <v>20064724.185129702</v>
      </c>
      <c r="DT43" s="6">
        <f>'Monthly Data'!R31</f>
        <v>17254672.061308239</v>
      </c>
      <c r="DU43" s="16">
        <f>DQ43/'Monthly Data'!F31</f>
        <v>501.66896849854038</v>
      </c>
      <c r="DV43" s="16">
        <f>DR43/'Monthly Data'!J31</f>
        <v>2245.0137917964394</v>
      </c>
      <c r="DW43" s="16">
        <f>DS43/'Monthly Data'!O31</f>
        <v>42693.370680311913</v>
      </c>
      <c r="DX43" s="16">
        <f>DT43/'Monthly Data'!T31</f>
        <v>809584.90194002492</v>
      </c>
    </row>
    <row r="44" spans="1:128" x14ac:dyDescent="0.25">
      <c r="A44" s="208">
        <f t="shared" si="0"/>
        <v>42186</v>
      </c>
      <c r="B44">
        <v>2015</v>
      </c>
      <c r="C44">
        <v>7</v>
      </c>
      <c r="D44">
        <v>69.099999999999994</v>
      </c>
      <c r="E44">
        <v>13.4</v>
      </c>
      <c r="F44">
        <v>31.7</v>
      </c>
      <c r="G44">
        <v>38</v>
      </c>
      <c r="H44">
        <v>9.8000000000000007</v>
      </c>
      <c r="I44">
        <v>78.099999999999994</v>
      </c>
      <c r="J44">
        <v>2.2000000000000002</v>
      </c>
      <c r="K44">
        <v>132.5</v>
      </c>
      <c r="L44">
        <v>0.1</v>
      </c>
      <c r="M44">
        <v>192.4</v>
      </c>
      <c r="N44">
        <v>0</v>
      </c>
      <c r="O44">
        <v>254.3</v>
      </c>
      <c r="P44">
        <v>0</v>
      </c>
      <c r="Q44">
        <v>316.3</v>
      </c>
      <c r="R44" s="7">
        <v>18.203225806451613</v>
      </c>
      <c r="V44" s="10"/>
      <c r="X44" t="s">
        <v>301</v>
      </c>
      <c r="Y44" t="s">
        <v>11</v>
      </c>
      <c r="Z44" s="7">
        <f t="shared" ca="1" si="66"/>
        <v>70.319999999999993</v>
      </c>
      <c r="AA44" s="7">
        <f t="shared" ca="1" si="67"/>
        <v>15.739999999999998</v>
      </c>
      <c r="AE44" s="7"/>
      <c r="AF44" s="7"/>
      <c r="AJ44" s="10"/>
      <c r="AL44" t="s">
        <v>301</v>
      </c>
      <c r="AM44" t="s">
        <v>11</v>
      </c>
      <c r="AN44" s="7">
        <f t="shared" ca="1" si="68"/>
        <v>32</v>
      </c>
      <c r="AO44" s="7">
        <f t="shared" ca="1" si="69"/>
        <v>39.42</v>
      </c>
      <c r="AS44" s="7"/>
      <c r="AT44" s="7"/>
      <c r="AX44" s="10"/>
      <c r="AZ44" t="s">
        <v>301</v>
      </c>
      <c r="BA44" t="s">
        <v>11</v>
      </c>
      <c r="BB44" s="7">
        <f t="shared" ca="1" si="70"/>
        <v>10.35</v>
      </c>
      <c r="BC44" s="7">
        <f t="shared" ca="1" si="71"/>
        <v>79.77000000000001</v>
      </c>
      <c r="BG44" s="7"/>
      <c r="BH44" s="7"/>
      <c r="BL44" s="10"/>
      <c r="BN44" t="s">
        <v>301</v>
      </c>
      <c r="BO44" t="s">
        <v>11</v>
      </c>
      <c r="BP44" s="7">
        <f t="shared" ca="1" si="72"/>
        <v>2.27</v>
      </c>
      <c r="BQ44" s="7">
        <f t="shared" ca="1" si="73"/>
        <v>133.69</v>
      </c>
      <c r="BU44" s="7"/>
      <c r="BV44" s="7"/>
      <c r="BZ44" s="10"/>
      <c r="CB44" t="s">
        <v>301</v>
      </c>
      <c r="CC44" t="s">
        <v>11</v>
      </c>
      <c r="CD44" s="7">
        <f t="shared" ca="1" si="74"/>
        <v>0.17</v>
      </c>
      <c r="CE44" s="7">
        <f t="shared" ca="1" si="75"/>
        <v>193.59</v>
      </c>
      <c r="CI44" s="7"/>
      <c r="CJ44" s="7"/>
      <c r="CN44" s="10"/>
      <c r="CP44" t="s">
        <v>301</v>
      </c>
      <c r="CQ44" t="s">
        <v>11</v>
      </c>
      <c r="CR44" s="7">
        <f t="shared" ca="1" si="76"/>
        <v>0</v>
      </c>
      <c r="CS44" s="7">
        <f t="shared" ca="1" si="77"/>
        <v>255.42</v>
      </c>
      <c r="CW44" s="7"/>
      <c r="CX44" s="7"/>
      <c r="DB44" s="10"/>
      <c r="DD44" t="s">
        <v>301</v>
      </c>
      <c r="DE44" t="s">
        <v>11</v>
      </c>
      <c r="DF44" s="7">
        <f t="shared" ca="1" si="78"/>
        <v>0</v>
      </c>
      <c r="DG44" s="7">
        <f t="shared" ca="1" si="79"/>
        <v>317.42</v>
      </c>
      <c r="DK44" s="7"/>
      <c r="DL44" s="7"/>
      <c r="DQ44" s="6">
        <f>'Monthly Data'!E32</f>
        <v>24438562.096135926</v>
      </c>
      <c r="DR44" s="6">
        <f>'Monthly Data'!I32</f>
        <v>11024526.425526379</v>
      </c>
      <c r="DS44" s="6">
        <f>'Monthly Data'!M32</f>
        <v>21368206.185129702</v>
      </c>
      <c r="DT44" s="6">
        <f>'Monthly Data'!R32</f>
        <v>17987437.351308234</v>
      </c>
      <c r="DU44" s="16">
        <f>DQ44/'Monthly Data'!F32</f>
        <v>539.20234601493598</v>
      </c>
      <c r="DV44" s="16">
        <f>DR44/'Monthly Data'!J32</f>
        <v>2394.3336675931</v>
      </c>
      <c r="DW44" s="16">
        <f>DS44/'Monthly Data'!O32</f>
        <v>45496.15021772265</v>
      </c>
      <c r="DX44" s="16">
        <f>DT44/'Monthly Data'!T32</f>
        <v>846958.91967389302</v>
      </c>
    </row>
    <row r="45" spans="1:128" x14ac:dyDescent="0.25">
      <c r="A45" s="208">
        <f t="shared" si="0"/>
        <v>42217</v>
      </c>
      <c r="B45">
        <v>2015</v>
      </c>
      <c r="C45">
        <v>8</v>
      </c>
      <c r="D45">
        <v>90.8</v>
      </c>
      <c r="E45">
        <v>13.5</v>
      </c>
      <c r="F45">
        <v>50.7</v>
      </c>
      <c r="G45">
        <v>35.4</v>
      </c>
      <c r="H45">
        <v>22.5</v>
      </c>
      <c r="I45">
        <v>69.2</v>
      </c>
      <c r="J45">
        <v>5.2</v>
      </c>
      <c r="K45">
        <v>113.9</v>
      </c>
      <c r="L45">
        <v>0</v>
      </c>
      <c r="M45">
        <v>170.7</v>
      </c>
      <c r="N45">
        <v>0</v>
      </c>
      <c r="O45">
        <v>232.7</v>
      </c>
      <c r="P45">
        <v>0</v>
      </c>
      <c r="Q45">
        <v>294.7</v>
      </c>
      <c r="R45" s="7">
        <v>17.506451612903227</v>
      </c>
      <c r="X45" t="s">
        <v>301</v>
      </c>
      <c r="Y45" t="s">
        <v>10</v>
      </c>
      <c r="Z45" s="7">
        <f t="shared" ca="1" si="66"/>
        <v>91.716000000000008</v>
      </c>
      <c r="AA45" s="7">
        <f t="shared" ca="1" si="67"/>
        <v>9.2200000000000024</v>
      </c>
      <c r="AE45" s="7"/>
      <c r="AF45" s="7"/>
      <c r="AL45" t="s">
        <v>301</v>
      </c>
      <c r="AM45" t="s">
        <v>10</v>
      </c>
      <c r="AN45" s="7">
        <f t="shared" ca="1" si="68"/>
        <v>47.965999999999994</v>
      </c>
      <c r="AO45" s="7">
        <f t="shared" ca="1" si="69"/>
        <v>27.47</v>
      </c>
      <c r="AS45" s="7"/>
      <c r="AT45" s="7"/>
      <c r="AZ45" t="s">
        <v>301</v>
      </c>
      <c r="BA45" t="s">
        <v>10</v>
      </c>
      <c r="BB45" s="7">
        <f t="shared" ca="1" si="70"/>
        <v>19.802</v>
      </c>
      <c r="BC45" s="7">
        <f t="shared" ca="1" si="71"/>
        <v>61.306000000000004</v>
      </c>
      <c r="BG45" s="7"/>
      <c r="BH45" s="7"/>
      <c r="BN45" t="s">
        <v>301</v>
      </c>
      <c r="BO45" t="s">
        <v>10</v>
      </c>
      <c r="BP45" s="7">
        <f t="shared" ca="1" si="72"/>
        <v>5.9399999999999995</v>
      </c>
      <c r="BQ45" s="7">
        <f t="shared" ca="1" si="73"/>
        <v>109.444</v>
      </c>
      <c r="BU45" s="7"/>
      <c r="BV45" s="7"/>
      <c r="CB45" t="s">
        <v>301</v>
      </c>
      <c r="CC45" t="s">
        <v>10</v>
      </c>
      <c r="CD45" s="7">
        <f t="shared" ca="1" si="74"/>
        <v>0.8899999999999999</v>
      </c>
      <c r="CE45" s="7">
        <f t="shared" ca="1" si="75"/>
        <v>166.39400000000001</v>
      </c>
      <c r="CI45" s="7"/>
      <c r="CJ45" s="7"/>
      <c r="CP45" t="s">
        <v>301</v>
      </c>
      <c r="CQ45" t="s">
        <v>10</v>
      </c>
      <c r="CR45" s="7">
        <f t="shared" ca="1" si="76"/>
        <v>0</v>
      </c>
      <c r="CS45" s="7">
        <f t="shared" ca="1" si="77"/>
        <v>227.50399999999999</v>
      </c>
      <c r="CW45" s="7"/>
      <c r="CX45" s="7"/>
      <c r="DD45" t="s">
        <v>301</v>
      </c>
      <c r="DE45" t="s">
        <v>10</v>
      </c>
      <c r="DF45" s="7">
        <f t="shared" ca="1" si="78"/>
        <v>0</v>
      </c>
      <c r="DG45" s="7">
        <f t="shared" ca="1" si="79"/>
        <v>289.50400000000002</v>
      </c>
      <c r="DK45" s="7"/>
      <c r="DL45" s="7"/>
      <c r="DQ45" s="6">
        <f>'Monthly Data'!E33</f>
        <v>24929794.74213608</v>
      </c>
      <c r="DR45" s="6">
        <f>'Monthly Data'!I33</f>
        <v>11075757.129526347</v>
      </c>
      <c r="DS45" s="6">
        <f>'Monthly Data'!M33</f>
        <v>21307923.185129702</v>
      </c>
      <c r="DT45" s="6">
        <f>'Monthly Data'!R33</f>
        <v>17427649.75130824</v>
      </c>
      <c r="DU45" s="16">
        <f>DQ45/'Monthly Data'!F33</f>
        <v>549.9226750687294</v>
      </c>
      <c r="DV45" s="16">
        <f>DR45/'Monthly Data'!J33</f>
        <v>2405.4237505283013</v>
      </c>
      <c r="DW45" s="16">
        <f>DS45/'Monthly Data'!O33</f>
        <v>45397.006844073694</v>
      </c>
      <c r="DX45" s="16">
        <f>DT45/'Monthly Data'!T33</f>
        <v>823521.03637248673</v>
      </c>
    </row>
    <row r="46" spans="1:128" x14ac:dyDescent="0.25">
      <c r="A46" s="208">
        <f t="shared" si="0"/>
        <v>42248</v>
      </c>
      <c r="B46">
        <v>2015</v>
      </c>
      <c r="C46">
        <v>9</v>
      </c>
      <c r="D46">
        <v>155.6</v>
      </c>
      <c r="E46">
        <v>5.2</v>
      </c>
      <c r="F46">
        <v>106.2</v>
      </c>
      <c r="G46">
        <v>15.8</v>
      </c>
      <c r="H46">
        <v>64.400000000000006</v>
      </c>
      <c r="I46">
        <v>34</v>
      </c>
      <c r="J46">
        <v>35</v>
      </c>
      <c r="K46">
        <v>64.599999999999994</v>
      </c>
      <c r="L46">
        <v>18.7</v>
      </c>
      <c r="M46">
        <v>108.3</v>
      </c>
      <c r="N46">
        <v>7.2</v>
      </c>
      <c r="O46">
        <v>156.80000000000001</v>
      </c>
      <c r="P46">
        <v>2.2999999999999998</v>
      </c>
      <c r="Q46">
        <v>211.9</v>
      </c>
      <c r="R46" s="7">
        <v>14.986666666666666</v>
      </c>
      <c r="X46" t="s">
        <v>301</v>
      </c>
      <c r="Y46" t="s">
        <v>9</v>
      </c>
      <c r="Z46" s="7">
        <f t="shared" ca="1" si="66"/>
        <v>215.75300000000001</v>
      </c>
      <c r="AA46" s="7">
        <f t="shared" ca="1" si="67"/>
        <v>1.28</v>
      </c>
      <c r="AE46" s="7"/>
      <c r="AF46" s="7"/>
      <c r="AL46" t="s">
        <v>301</v>
      </c>
      <c r="AM46" t="s">
        <v>9</v>
      </c>
      <c r="AN46" s="7">
        <f t="shared" ca="1" si="68"/>
        <v>159.58100000000002</v>
      </c>
      <c r="AO46" s="7">
        <f t="shared" ca="1" si="69"/>
        <v>5.1079999999999997</v>
      </c>
      <c r="AS46" s="7"/>
      <c r="AT46" s="7"/>
      <c r="AZ46" t="s">
        <v>301</v>
      </c>
      <c r="BA46" t="s">
        <v>9</v>
      </c>
      <c r="BB46" s="7">
        <f t="shared" ca="1" si="70"/>
        <v>107.76100000000001</v>
      </c>
      <c r="BC46" s="7">
        <f t="shared" ca="1" si="71"/>
        <v>13.288</v>
      </c>
      <c r="BG46" s="7"/>
      <c r="BH46" s="7"/>
      <c r="BN46" t="s">
        <v>301</v>
      </c>
      <c r="BO46" t="s">
        <v>9</v>
      </c>
      <c r="BP46" s="7">
        <f t="shared" ca="1" si="72"/>
        <v>65.792000000000002</v>
      </c>
      <c r="BQ46" s="7">
        <f t="shared" ca="1" si="73"/>
        <v>31.318999999999999</v>
      </c>
      <c r="BU46" s="7"/>
      <c r="BV46" s="7"/>
      <c r="CB46" t="s">
        <v>301</v>
      </c>
      <c r="CC46" t="s">
        <v>9</v>
      </c>
      <c r="CD46" s="7">
        <f t="shared" ca="1" si="74"/>
        <v>34.850999999999999</v>
      </c>
      <c r="CE46" s="7">
        <f t="shared" ca="1" si="75"/>
        <v>60.377999999999986</v>
      </c>
      <c r="CI46" s="7"/>
      <c r="CJ46" s="7"/>
      <c r="CP46" t="s">
        <v>301</v>
      </c>
      <c r="CQ46" t="s">
        <v>9</v>
      </c>
      <c r="CR46" s="7">
        <f t="shared" ca="1" si="76"/>
        <v>15.721</v>
      </c>
      <c r="CS46" s="7">
        <f t="shared" ca="1" si="77"/>
        <v>101.24799999999999</v>
      </c>
      <c r="CW46" s="7"/>
      <c r="CX46" s="7"/>
      <c r="DD46" t="s">
        <v>301</v>
      </c>
      <c r="DE46" t="s">
        <v>9</v>
      </c>
      <c r="DF46" s="7">
        <f t="shared" ca="1" si="78"/>
        <v>5.7790000000000008</v>
      </c>
      <c r="DG46" s="7">
        <f t="shared" ca="1" si="79"/>
        <v>151.30599999999998</v>
      </c>
      <c r="DK46" s="7"/>
      <c r="DL46" s="7"/>
      <c r="DQ46" s="6">
        <f>'Monthly Data'!E34</f>
        <v>24119574.695136014</v>
      </c>
      <c r="DR46" s="6">
        <f>'Monthly Data'!I34</f>
        <v>10438151.518526342</v>
      </c>
      <c r="DS46" s="6">
        <f>'Monthly Data'!M34</f>
        <v>20632261.185129702</v>
      </c>
      <c r="DT46" s="6">
        <f>'Monthly Data'!R34</f>
        <v>18053251.961308237</v>
      </c>
      <c r="DU46" s="16">
        <f>DQ46/'Monthly Data'!F34</f>
        <v>531.93600978791358</v>
      </c>
      <c r="DV46" s="16">
        <f>DR46/'Monthly Data'!J34</f>
        <v>2266.9148579436387</v>
      </c>
      <c r="DW46" s="16">
        <f>DS46/'Monthly Data'!O34</f>
        <v>43985.812377937335</v>
      </c>
      <c r="DX46" s="16">
        <f>DT46/'Monthly Data'!T34</f>
        <v>856129.85205513425</v>
      </c>
    </row>
    <row r="47" spans="1:128" x14ac:dyDescent="0.25">
      <c r="A47" s="208">
        <f t="shared" si="0"/>
        <v>42278</v>
      </c>
      <c r="B47">
        <v>2015</v>
      </c>
      <c r="C47">
        <v>10</v>
      </c>
      <c r="D47">
        <v>442.13</v>
      </c>
      <c r="E47">
        <v>0</v>
      </c>
      <c r="F47">
        <v>380.13</v>
      </c>
      <c r="G47">
        <v>0</v>
      </c>
      <c r="H47">
        <v>318.13</v>
      </c>
      <c r="I47">
        <v>0</v>
      </c>
      <c r="J47">
        <v>256.13</v>
      </c>
      <c r="K47">
        <v>0</v>
      </c>
      <c r="L47">
        <v>196.83</v>
      </c>
      <c r="M47">
        <v>2.7</v>
      </c>
      <c r="N47">
        <v>139.22999999999999</v>
      </c>
      <c r="O47">
        <v>7.1</v>
      </c>
      <c r="P47">
        <v>87.65</v>
      </c>
      <c r="Q47">
        <v>17.52</v>
      </c>
      <c r="R47" s="7">
        <v>5.7376862786279572</v>
      </c>
      <c r="X47" t="s">
        <v>301</v>
      </c>
      <c r="Y47" t="s">
        <v>8</v>
      </c>
      <c r="Z47" s="7">
        <f t="shared" ca="1" si="66"/>
        <v>437.37699999999995</v>
      </c>
      <c r="AA47" s="7">
        <f t="shared" ca="1" si="67"/>
        <v>0</v>
      </c>
      <c r="AE47" s="7"/>
      <c r="AF47" s="7"/>
      <c r="AL47" t="s">
        <v>301</v>
      </c>
      <c r="AM47" t="s">
        <v>8</v>
      </c>
      <c r="AN47" s="7">
        <f t="shared" ca="1" si="68"/>
        <v>375.37699999999995</v>
      </c>
      <c r="AO47" s="7">
        <f t="shared" ca="1" si="69"/>
        <v>0</v>
      </c>
      <c r="AS47" s="7"/>
      <c r="AT47" s="7"/>
      <c r="AZ47" t="s">
        <v>301</v>
      </c>
      <c r="BA47" t="s">
        <v>8</v>
      </c>
      <c r="BB47" s="7">
        <f t="shared" ca="1" si="70"/>
        <v>313.62700000000007</v>
      </c>
      <c r="BC47" s="7">
        <f t="shared" ca="1" si="71"/>
        <v>0.25</v>
      </c>
      <c r="BG47" s="7"/>
      <c r="BH47" s="7"/>
      <c r="BN47" t="s">
        <v>301</v>
      </c>
      <c r="BO47" t="s">
        <v>8</v>
      </c>
      <c r="BP47" s="7">
        <f t="shared" ca="1" si="72"/>
        <v>253.88899999999998</v>
      </c>
      <c r="BQ47" s="7">
        <f t="shared" ca="1" si="73"/>
        <v>2.512</v>
      </c>
      <c r="BU47" s="7"/>
      <c r="BV47" s="7"/>
      <c r="CB47" t="s">
        <v>301</v>
      </c>
      <c r="CC47" t="s">
        <v>8</v>
      </c>
      <c r="CD47" s="7">
        <f t="shared" ca="1" si="74"/>
        <v>197.67</v>
      </c>
      <c r="CE47" s="7">
        <f t="shared" ca="1" si="75"/>
        <v>8.293000000000001</v>
      </c>
      <c r="CI47" s="7"/>
      <c r="CJ47" s="7"/>
      <c r="CP47" t="s">
        <v>301</v>
      </c>
      <c r="CQ47" t="s">
        <v>8</v>
      </c>
      <c r="CR47" s="7">
        <f t="shared" ca="1" si="76"/>
        <v>145.64499999999998</v>
      </c>
      <c r="CS47" s="7">
        <f t="shared" ca="1" si="77"/>
        <v>18.268999999999998</v>
      </c>
      <c r="CW47" s="7"/>
      <c r="CX47" s="7"/>
      <c r="DD47" t="s">
        <v>301</v>
      </c>
      <c r="DE47" t="s">
        <v>8</v>
      </c>
      <c r="DF47" s="7">
        <f t="shared" ca="1" si="78"/>
        <v>99.197000000000003</v>
      </c>
      <c r="DG47" s="7">
        <f t="shared" ca="1" si="79"/>
        <v>33.82</v>
      </c>
      <c r="DK47" s="7"/>
      <c r="DL47" s="7"/>
      <c r="DQ47" s="6">
        <f>'Monthly Data'!E35</f>
        <v>25555975.494135614</v>
      </c>
      <c r="DR47" s="6">
        <f>'Monthly Data'!I35</f>
        <v>10886683.006526368</v>
      </c>
      <c r="DS47" s="6">
        <f>'Monthly Data'!M35</f>
        <v>21419320.185129702</v>
      </c>
      <c r="DT47" s="6">
        <f>'Monthly Data'!R35</f>
        <v>18053812.241308238</v>
      </c>
      <c r="DU47" s="16">
        <f>DQ47/'Monthly Data'!F35</f>
        <v>563.49368026612046</v>
      </c>
      <c r="DV47" s="16">
        <f>DR47/'Monthly Data'!J35</f>
        <v>2364.2893789360828</v>
      </c>
      <c r="DW47" s="16">
        <f>DS47/'Monthly Data'!O35</f>
        <v>45693.176150331827</v>
      </c>
      <c r="DX47" s="16">
        <f>DT47/'Monthly Data'!T35</f>
        <v>859225.15127116162</v>
      </c>
    </row>
    <row r="48" spans="1:128" x14ac:dyDescent="0.25">
      <c r="A48" s="208">
        <f t="shared" si="0"/>
        <v>42309</v>
      </c>
      <c r="B48">
        <v>2015</v>
      </c>
      <c r="C48">
        <v>11</v>
      </c>
      <c r="D48">
        <v>550.78</v>
      </c>
      <c r="E48">
        <v>0</v>
      </c>
      <c r="F48">
        <v>490.78</v>
      </c>
      <c r="G48">
        <v>0</v>
      </c>
      <c r="H48">
        <v>430.78</v>
      </c>
      <c r="I48">
        <v>0</v>
      </c>
      <c r="J48">
        <v>370.78</v>
      </c>
      <c r="K48">
        <v>0</v>
      </c>
      <c r="L48">
        <v>310.77999999999997</v>
      </c>
      <c r="M48">
        <v>0</v>
      </c>
      <c r="N48">
        <v>253.08</v>
      </c>
      <c r="O48">
        <v>2.2999999999999998</v>
      </c>
      <c r="P48">
        <v>198.28</v>
      </c>
      <c r="Q48">
        <v>7.5</v>
      </c>
      <c r="R48" s="7">
        <v>1.6407586070829652</v>
      </c>
      <c r="X48" t="s">
        <v>301</v>
      </c>
      <c r="Y48" t="s">
        <v>7</v>
      </c>
      <c r="Z48" s="7">
        <f t="shared" ca="1" si="66"/>
        <v>661.85800000000006</v>
      </c>
      <c r="AA48" s="7">
        <f t="shared" ca="1" si="67"/>
        <v>0</v>
      </c>
      <c r="AE48" s="7"/>
      <c r="AF48" s="7"/>
      <c r="AL48" t="s">
        <v>301</v>
      </c>
      <c r="AM48" t="s">
        <v>7</v>
      </c>
      <c r="AN48" s="7">
        <f t="shared" ca="1" si="68"/>
        <v>601.85800000000006</v>
      </c>
      <c r="AO48" s="7">
        <f t="shared" ca="1" si="69"/>
        <v>0</v>
      </c>
      <c r="AS48" s="7"/>
      <c r="AT48" s="7"/>
      <c r="AZ48" t="s">
        <v>301</v>
      </c>
      <c r="BA48" t="s">
        <v>7</v>
      </c>
      <c r="BB48" s="7">
        <f t="shared" ca="1" si="70"/>
        <v>541.85800000000006</v>
      </c>
      <c r="BC48" s="7">
        <f t="shared" ca="1" si="71"/>
        <v>0</v>
      </c>
      <c r="BG48" s="7"/>
      <c r="BH48" s="7"/>
      <c r="BN48" t="s">
        <v>301</v>
      </c>
      <c r="BO48" t="s">
        <v>7</v>
      </c>
      <c r="BP48" s="7">
        <f t="shared" ca="1" si="72"/>
        <v>481.9380000000001</v>
      </c>
      <c r="BQ48" s="7">
        <f t="shared" ca="1" si="73"/>
        <v>0.08</v>
      </c>
      <c r="BU48" s="7"/>
      <c r="BV48" s="7"/>
      <c r="CB48" t="s">
        <v>301</v>
      </c>
      <c r="CC48" t="s">
        <v>7</v>
      </c>
      <c r="CD48" s="7">
        <f t="shared" ca="1" si="74"/>
        <v>422.13800000000003</v>
      </c>
      <c r="CE48" s="7">
        <f t="shared" ca="1" si="75"/>
        <v>0.27999999999999997</v>
      </c>
      <c r="CI48" s="7"/>
      <c r="CJ48" s="7"/>
      <c r="CP48" t="s">
        <v>301</v>
      </c>
      <c r="CQ48" t="s">
        <v>7</v>
      </c>
      <c r="CR48" s="7">
        <f t="shared" ca="1" si="76"/>
        <v>362.88800000000003</v>
      </c>
      <c r="CS48" s="7">
        <f t="shared" ca="1" si="77"/>
        <v>1.03</v>
      </c>
      <c r="CW48" s="7"/>
      <c r="CX48" s="7"/>
      <c r="DD48" t="s">
        <v>301</v>
      </c>
      <c r="DE48" t="s">
        <v>7</v>
      </c>
      <c r="DF48" s="7">
        <f t="shared" ca="1" si="78"/>
        <v>304.84599999999995</v>
      </c>
      <c r="DG48" s="7">
        <f t="shared" ca="1" si="79"/>
        <v>2.9879999999999995</v>
      </c>
      <c r="DK48" s="7"/>
      <c r="DL48" s="7"/>
      <c r="DQ48" s="6">
        <f>'Monthly Data'!E36</f>
        <v>27427810.28013593</v>
      </c>
      <c r="DR48" s="6">
        <f>'Monthly Data'!I36</f>
        <v>11497281.430526339</v>
      </c>
      <c r="DS48" s="6">
        <f>'Monthly Data'!M36</f>
        <v>22163339.185129702</v>
      </c>
      <c r="DT48" s="6">
        <f>'Monthly Data'!R36</f>
        <v>19096565.561308235</v>
      </c>
      <c r="DU48" s="16">
        <f>DQ48/'Monthly Data'!F36</f>
        <v>604.63681158870713</v>
      </c>
      <c r="DV48" s="16">
        <f>DR48/'Monthly Data'!J36</f>
        <v>2496.8569272076593</v>
      </c>
      <c r="DW48" s="16">
        <f>DS48/'Monthly Data'!O36</f>
        <v>47310.86748198</v>
      </c>
      <c r="DX48" s="16">
        <f>DT48/'Monthly Data'!T36</f>
        <v>912121.66229888564</v>
      </c>
    </row>
    <row r="49" spans="1:128" x14ac:dyDescent="0.25">
      <c r="A49" s="208">
        <f t="shared" si="0"/>
        <v>42339</v>
      </c>
      <c r="B49">
        <v>2015</v>
      </c>
      <c r="C49">
        <v>12</v>
      </c>
      <c r="D49">
        <v>723.99</v>
      </c>
      <c r="E49">
        <v>0</v>
      </c>
      <c r="F49">
        <v>661.99</v>
      </c>
      <c r="G49">
        <v>0</v>
      </c>
      <c r="H49">
        <v>599.99</v>
      </c>
      <c r="I49">
        <v>0</v>
      </c>
      <c r="J49">
        <v>537.99</v>
      </c>
      <c r="K49">
        <v>0</v>
      </c>
      <c r="L49">
        <v>475.99</v>
      </c>
      <c r="M49">
        <v>0</v>
      </c>
      <c r="N49">
        <v>413.99</v>
      </c>
      <c r="O49">
        <v>0</v>
      </c>
      <c r="P49">
        <v>351.99</v>
      </c>
      <c r="Q49">
        <v>0</v>
      </c>
      <c r="R49" s="7">
        <v>-3.3543938366953387</v>
      </c>
      <c r="X49" t="s">
        <v>301</v>
      </c>
      <c r="Y49" t="s">
        <v>6</v>
      </c>
      <c r="Z49" s="7">
        <f t="shared" ca="1" si="66"/>
        <v>911.1450000000001</v>
      </c>
      <c r="AA49" s="7">
        <f t="shared" ca="1" si="67"/>
        <v>0</v>
      </c>
      <c r="AE49" s="7"/>
      <c r="AF49" s="7"/>
      <c r="AL49" t="s">
        <v>301</v>
      </c>
      <c r="AM49" t="s">
        <v>6</v>
      </c>
      <c r="AN49" s="7">
        <f t="shared" ca="1" si="68"/>
        <v>849.1450000000001</v>
      </c>
      <c r="AO49" s="7">
        <f t="shared" ca="1" si="69"/>
        <v>0</v>
      </c>
      <c r="AS49" s="7"/>
      <c r="AT49" s="7"/>
      <c r="AZ49" t="s">
        <v>301</v>
      </c>
      <c r="BA49" t="s">
        <v>6</v>
      </c>
      <c r="BB49" s="7">
        <f t="shared" ca="1" si="70"/>
        <v>787.1450000000001</v>
      </c>
      <c r="BC49" s="7">
        <f t="shared" ca="1" si="71"/>
        <v>0</v>
      </c>
      <c r="BG49" s="7"/>
      <c r="BH49" s="7"/>
      <c r="BN49" t="s">
        <v>301</v>
      </c>
      <c r="BO49" t="s">
        <v>6</v>
      </c>
      <c r="BP49" s="7">
        <f t="shared" ca="1" si="72"/>
        <v>721.0150000000001</v>
      </c>
      <c r="BQ49" s="7">
        <f t="shared" ca="1" si="73"/>
        <v>0</v>
      </c>
      <c r="BU49" s="7"/>
      <c r="BV49" s="7"/>
      <c r="CB49" t="s">
        <v>301</v>
      </c>
      <c r="CC49" t="s">
        <v>6</v>
      </c>
      <c r="CD49" s="7">
        <f t="shared" ca="1" si="74"/>
        <v>659.0150000000001</v>
      </c>
      <c r="CE49" s="7">
        <f t="shared" ca="1" si="75"/>
        <v>0</v>
      </c>
      <c r="CI49" s="7"/>
      <c r="CJ49" s="7"/>
      <c r="CP49" t="s">
        <v>301</v>
      </c>
      <c r="CQ49" t="s">
        <v>6</v>
      </c>
      <c r="CR49" s="7">
        <f t="shared" ca="1" si="76"/>
        <v>597.0150000000001</v>
      </c>
      <c r="CS49" s="7">
        <f t="shared" ca="1" si="77"/>
        <v>0</v>
      </c>
      <c r="CW49" s="7"/>
      <c r="CX49" s="7"/>
      <c r="DD49" t="s">
        <v>301</v>
      </c>
      <c r="DE49" t="s">
        <v>6</v>
      </c>
      <c r="DF49" s="7">
        <f t="shared" ca="1" si="78"/>
        <v>539.14499999999998</v>
      </c>
      <c r="DG49" s="7">
        <f t="shared" ca="1" si="79"/>
        <v>0</v>
      </c>
      <c r="DK49" s="7"/>
      <c r="DL49" s="7"/>
      <c r="DQ49" s="6">
        <f>'Monthly Data'!E37</f>
        <v>31250808.425136063</v>
      </c>
      <c r="DR49" s="6">
        <f>'Monthly Data'!I37</f>
        <v>12724783.321526384</v>
      </c>
      <c r="DS49" s="6">
        <f>'Monthly Data'!M37</f>
        <v>24288327.185129702</v>
      </c>
      <c r="DT49" s="6">
        <f>'Monthly Data'!R37</f>
        <v>19334686.361308236</v>
      </c>
      <c r="DU49" s="16">
        <f>DQ49/'Monthly Data'!F37</f>
        <v>688.76581695025027</v>
      </c>
      <c r="DV49" s="16">
        <f>DR49/'Monthly Data'!J37</f>
        <v>2763.390962367198</v>
      </c>
      <c r="DW49" s="16">
        <f>DS49/'Monthly Data'!O37</f>
        <v>51880.428905416818</v>
      </c>
      <c r="DX49" s="16">
        <f>DT49/'Monthly Data'!T37</f>
        <v>926829.17311197822</v>
      </c>
    </row>
    <row r="50" spans="1:128" x14ac:dyDescent="0.25">
      <c r="A50" s="208">
        <f t="shared" si="0"/>
        <v>42370</v>
      </c>
      <c r="B50">
        <v>2016</v>
      </c>
      <c r="C50">
        <v>1</v>
      </c>
      <c r="D50">
        <v>947.7</v>
      </c>
      <c r="E50">
        <v>0</v>
      </c>
      <c r="F50">
        <v>885.7</v>
      </c>
      <c r="G50">
        <v>0</v>
      </c>
      <c r="H50">
        <v>823.7</v>
      </c>
      <c r="I50">
        <v>0</v>
      </c>
      <c r="J50">
        <v>761.7</v>
      </c>
      <c r="K50">
        <v>0</v>
      </c>
      <c r="L50">
        <v>699.7</v>
      </c>
      <c r="M50">
        <v>0</v>
      </c>
      <c r="N50">
        <v>637.70000000000005</v>
      </c>
      <c r="O50">
        <v>0</v>
      </c>
      <c r="P50">
        <v>575.70000000000005</v>
      </c>
      <c r="Q50">
        <v>0</v>
      </c>
      <c r="R50" s="7">
        <v>-10.570967741935485</v>
      </c>
      <c r="DQ50" s="6">
        <f>'Monthly Data'!E38</f>
        <v>33776564.9538536</v>
      </c>
      <c r="DR50" s="6">
        <f>'Monthly Data'!I38</f>
        <v>14463575.22574288</v>
      </c>
      <c r="DS50" s="6">
        <f>'Monthly Data'!M38</f>
        <v>26850333.381759644</v>
      </c>
      <c r="DT50" s="6">
        <f>'Monthly Data'!R38</f>
        <v>17338773.127819873</v>
      </c>
      <c r="DU50" s="16">
        <f>DQ50/'Monthly Data'!F38</f>
        <v>744.15223306434098</v>
      </c>
      <c r="DV50" s="16">
        <f>DR50/'Monthly Data'!J38</f>
        <v>3139.2458492954802</v>
      </c>
      <c r="DW50" s="16">
        <f>DS50/'Monthly Data'!O38</f>
        <v>57372.507225982146</v>
      </c>
      <c r="DX50" s="16">
        <f>DT50/'Monthly Data'!T38</f>
        <v>825655.86322951782</v>
      </c>
    </row>
    <row r="51" spans="1:128" x14ac:dyDescent="0.25">
      <c r="A51" s="208">
        <f t="shared" si="0"/>
        <v>42401</v>
      </c>
      <c r="B51">
        <v>2016</v>
      </c>
      <c r="C51">
        <v>2</v>
      </c>
      <c r="D51">
        <v>900.98</v>
      </c>
      <c r="E51">
        <v>0</v>
      </c>
      <c r="F51">
        <v>842.98</v>
      </c>
      <c r="G51">
        <v>0</v>
      </c>
      <c r="H51">
        <v>784.98</v>
      </c>
      <c r="I51">
        <v>0</v>
      </c>
      <c r="J51">
        <v>726.98</v>
      </c>
      <c r="K51">
        <v>0</v>
      </c>
      <c r="L51">
        <v>668.98</v>
      </c>
      <c r="M51">
        <v>0</v>
      </c>
      <c r="N51">
        <v>610.98</v>
      </c>
      <c r="O51">
        <v>0</v>
      </c>
      <c r="P51">
        <v>552.98</v>
      </c>
      <c r="Q51">
        <v>0</v>
      </c>
      <c r="R51" s="7">
        <v>-11.068180751293486</v>
      </c>
      <c r="DQ51" s="6">
        <f>'Monthly Data'!E39</f>
        <v>30585847.143853836</v>
      </c>
      <c r="DR51" s="6">
        <f>'Monthly Data'!I39</f>
        <v>13447183.655742858</v>
      </c>
      <c r="DS51" s="6">
        <f>'Monthly Data'!M39</f>
        <v>25187777.681759633</v>
      </c>
      <c r="DT51" s="6">
        <f>'Monthly Data'!R39</f>
        <v>15471264.397819875</v>
      </c>
      <c r="DU51" s="16">
        <f>DQ51/'Monthly Data'!F39</f>
        <v>673.60566578597457</v>
      </c>
      <c r="DV51" s="16">
        <f>DR51/'Monthly Data'!J39</f>
        <v>2917.4846248124636</v>
      </c>
      <c r="DW51" s="16">
        <f>DS51/'Monthly Data'!O39</f>
        <v>53251.115606257154</v>
      </c>
      <c r="DX51" s="16">
        <f>DT51/'Monthly Data'!T39</f>
        <v>736726.87608666066</v>
      </c>
    </row>
    <row r="52" spans="1:128" x14ac:dyDescent="0.25">
      <c r="A52" s="208">
        <f t="shared" si="0"/>
        <v>42430</v>
      </c>
      <c r="B52">
        <v>2016</v>
      </c>
      <c r="C52">
        <v>3</v>
      </c>
      <c r="D52">
        <v>720.68</v>
      </c>
      <c r="E52">
        <v>0</v>
      </c>
      <c r="F52">
        <v>658.68</v>
      </c>
      <c r="G52">
        <v>0</v>
      </c>
      <c r="H52">
        <v>596.67999999999995</v>
      </c>
      <c r="I52">
        <v>0</v>
      </c>
      <c r="J52">
        <v>534.67999999999995</v>
      </c>
      <c r="K52">
        <v>0</v>
      </c>
      <c r="L52">
        <v>472.68</v>
      </c>
      <c r="M52">
        <v>0</v>
      </c>
      <c r="N52">
        <v>410.68</v>
      </c>
      <c r="O52">
        <v>0</v>
      </c>
      <c r="P52">
        <v>349.28</v>
      </c>
      <c r="Q52">
        <v>0.6</v>
      </c>
      <c r="R52" s="7">
        <v>-3.2476529608874545</v>
      </c>
      <c r="DQ52" s="6">
        <f>'Monthly Data'!E40</f>
        <v>29298158.343853869</v>
      </c>
      <c r="DR52" s="6">
        <f>'Monthly Data'!I40</f>
        <v>12794711.545742895</v>
      </c>
      <c r="DS52" s="6">
        <f>'Monthly Data'!M40</f>
        <v>24376971.971759643</v>
      </c>
      <c r="DT52" s="6">
        <f>'Monthly Data'!R40</f>
        <v>16425360.047819873</v>
      </c>
      <c r="DU52" s="16">
        <f>DQ52/'Monthly Data'!F40</f>
        <v>645.29720780971581</v>
      </c>
      <c r="DV52" s="16">
        <f>DR52/'Monthly Data'!J40</f>
        <v>2775.9763700063986</v>
      </c>
      <c r="DW52" s="16">
        <f>DS52/'Monthly Data'!O40</f>
        <v>51536.938629512988</v>
      </c>
      <c r="DX52" s="16">
        <f>DT52/'Monthly Data'!T40</f>
        <v>782160.00227713678</v>
      </c>
    </row>
    <row r="53" spans="1:128" x14ac:dyDescent="0.25">
      <c r="A53" s="208">
        <f t="shared" si="0"/>
        <v>42461</v>
      </c>
      <c r="B53">
        <v>2016</v>
      </c>
      <c r="C53">
        <v>4</v>
      </c>
      <c r="D53">
        <v>575.13</v>
      </c>
      <c r="E53">
        <v>0</v>
      </c>
      <c r="F53">
        <v>515.13</v>
      </c>
      <c r="G53">
        <v>0</v>
      </c>
      <c r="H53">
        <v>455.13</v>
      </c>
      <c r="I53">
        <v>0</v>
      </c>
      <c r="J53">
        <v>395.13</v>
      </c>
      <c r="K53">
        <v>0</v>
      </c>
      <c r="L53">
        <v>335.13</v>
      </c>
      <c r="M53">
        <v>0</v>
      </c>
      <c r="N53">
        <v>275.23</v>
      </c>
      <c r="O53">
        <v>0.1</v>
      </c>
      <c r="P53">
        <v>217.23</v>
      </c>
      <c r="Q53">
        <v>2.1</v>
      </c>
      <c r="R53" s="7">
        <v>0.8289424879155568</v>
      </c>
      <c r="DQ53" s="6">
        <f>'Monthly Data'!E41</f>
        <v>25624655.273853697</v>
      </c>
      <c r="DR53" s="6">
        <f>'Monthly Data'!I41</f>
        <v>11392813.425742846</v>
      </c>
      <c r="DS53" s="6">
        <f>'Monthly Data'!M41</f>
        <v>21668230.331759639</v>
      </c>
      <c r="DT53" s="6">
        <f>'Monthly Data'!R41</f>
        <v>17442965.347819876</v>
      </c>
      <c r="DU53" s="16">
        <f>DQ53/'Monthly Data'!F41</f>
        <v>564.52180378395974</v>
      </c>
      <c r="DV53" s="16">
        <f>DR53/'Monthly Data'!J41</f>
        <v>2472.6441923816492</v>
      </c>
      <c r="DW53" s="16">
        <f>DS53/'Monthly Data'!O41</f>
        <v>46598.344799483093</v>
      </c>
      <c r="DX53" s="16">
        <f>DT53/'Monthly Data'!T41</f>
        <v>830617.39751523221</v>
      </c>
    </row>
    <row r="54" spans="1:128" x14ac:dyDescent="0.25">
      <c r="A54" s="208">
        <f t="shared" si="0"/>
        <v>42491</v>
      </c>
      <c r="B54">
        <v>2016</v>
      </c>
      <c r="C54">
        <v>5</v>
      </c>
      <c r="D54">
        <v>307.8</v>
      </c>
      <c r="E54">
        <v>0</v>
      </c>
      <c r="F54">
        <v>245.8</v>
      </c>
      <c r="G54">
        <v>0</v>
      </c>
      <c r="H54">
        <v>184.5</v>
      </c>
      <c r="I54">
        <v>0.7</v>
      </c>
      <c r="J54">
        <v>130.80000000000001</v>
      </c>
      <c r="K54">
        <v>9</v>
      </c>
      <c r="L54">
        <v>85.2</v>
      </c>
      <c r="M54">
        <v>25.4</v>
      </c>
      <c r="N54">
        <v>49.7</v>
      </c>
      <c r="O54">
        <v>51.9</v>
      </c>
      <c r="P54">
        <v>22.5</v>
      </c>
      <c r="Q54">
        <v>86.7</v>
      </c>
      <c r="R54" s="7">
        <v>10.07096774193548</v>
      </c>
      <c r="DQ54" s="6">
        <f>'Monthly Data'!E42</f>
        <v>24196684.173853468</v>
      </c>
      <c r="DR54" s="6">
        <f>'Monthly Data'!I42</f>
        <v>10714098.015742861</v>
      </c>
      <c r="DS54" s="6">
        <f>'Monthly Data'!M42</f>
        <v>20239384.191759657</v>
      </c>
      <c r="DT54" s="6">
        <f>'Monthly Data'!R42</f>
        <v>15902480.167819874</v>
      </c>
      <c r="DU54" s="16">
        <f>DQ54/'Monthly Data'!F42</f>
        <v>533.24386222740839</v>
      </c>
      <c r="DV54" s="16">
        <f>DR54/'Monthly Data'!J42</f>
        <v>2326.7383610659581</v>
      </c>
      <c r="DW54" s="16">
        <f>DS54/'Monthly Data'!O42</f>
        <v>43713.572768379388</v>
      </c>
      <c r="DX54" s="16">
        <f>DT54/'Monthly Data'!T42</f>
        <v>757260.96037237498</v>
      </c>
    </row>
    <row r="55" spans="1:128" x14ac:dyDescent="0.25">
      <c r="A55" s="208">
        <f t="shared" si="0"/>
        <v>42522</v>
      </c>
      <c r="B55">
        <v>2016</v>
      </c>
      <c r="C55">
        <v>6</v>
      </c>
      <c r="D55">
        <v>166.75</v>
      </c>
      <c r="E55">
        <v>2.4</v>
      </c>
      <c r="F55">
        <v>113.75</v>
      </c>
      <c r="G55">
        <v>9.4</v>
      </c>
      <c r="H55">
        <v>68.680000000000007</v>
      </c>
      <c r="I55">
        <v>24.32</v>
      </c>
      <c r="J55">
        <v>32.6</v>
      </c>
      <c r="K55">
        <v>48.25</v>
      </c>
      <c r="L55">
        <v>8.8000000000000007</v>
      </c>
      <c r="M55">
        <v>84.45</v>
      </c>
      <c r="N55">
        <v>0.9</v>
      </c>
      <c r="O55">
        <v>136.55000000000001</v>
      </c>
      <c r="P55">
        <v>0</v>
      </c>
      <c r="Q55">
        <v>195.65</v>
      </c>
      <c r="R55" s="7">
        <v>14.521517214165927</v>
      </c>
      <c r="DQ55" s="6">
        <f>'Monthly Data'!E43</f>
        <v>23552213.983853932</v>
      </c>
      <c r="DR55" s="6">
        <f>'Monthly Data'!I43</f>
        <v>10430200.305742871</v>
      </c>
      <c r="DS55" s="6">
        <f>'Monthly Data'!M43</f>
        <v>19922107.431759637</v>
      </c>
      <c r="DT55" s="6">
        <f>'Monthly Data'!R43</f>
        <v>15249067.447819874</v>
      </c>
      <c r="DU55" s="16">
        <f>DQ55/'Monthly Data'!F43</f>
        <v>519.21499557996503</v>
      </c>
      <c r="DV55" s="16">
        <f>DR55/'Monthly Data'!J43</f>
        <v>2266.9983792232301</v>
      </c>
      <c r="DW55" s="16">
        <f>DS55/'Monthly Data'!O43</f>
        <v>43028.309787817787</v>
      </c>
      <c r="DX55" s="16">
        <f>DT55/'Monthly Data'!T43</f>
        <v>726146.06894380355</v>
      </c>
    </row>
    <row r="56" spans="1:128" x14ac:dyDescent="0.25">
      <c r="A56" s="208">
        <f t="shared" si="0"/>
        <v>42552</v>
      </c>
      <c r="B56">
        <v>2016</v>
      </c>
      <c r="C56">
        <v>7</v>
      </c>
      <c r="D56">
        <v>67.3</v>
      </c>
      <c r="E56">
        <v>23.3</v>
      </c>
      <c r="F56">
        <v>27.9</v>
      </c>
      <c r="G56">
        <v>45.9</v>
      </c>
      <c r="H56">
        <v>5.3</v>
      </c>
      <c r="I56">
        <v>85.3</v>
      </c>
      <c r="J56">
        <v>0.3</v>
      </c>
      <c r="K56">
        <v>142.30000000000001</v>
      </c>
      <c r="L56">
        <v>0</v>
      </c>
      <c r="M56">
        <v>204</v>
      </c>
      <c r="N56">
        <v>0</v>
      </c>
      <c r="O56">
        <v>266</v>
      </c>
      <c r="P56">
        <v>0</v>
      </c>
      <c r="Q56">
        <v>328</v>
      </c>
      <c r="R56" s="7">
        <v>18.580645161290324</v>
      </c>
      <c r="DQ56" s="6">
        <f>'Monthly Data'!E44</f>
        <v>25950194.053853396</v>
      </c>
      <c r="DR56" s="6">
        <f>'Monthly Data'!I44</f>
        <v>11328724.89574286</v>
      </c>
      <c r="DS56" s="6">
        <f>'Monthly Data'!M44</f>
        <v>21516110.431759644</v>
      </c>
      <c r="DT56" s="6">
        <f>'Monthly Data'!R44</f>
        <v>16163853.177819876</v>
      </c>
      <c r="DU56" s="16">
        <f>DQ56/'Monthly Data'!F44</f>
        <v>571.37498331360416</v>
      </c>
      <c r="DV56" s="16">
        <f>DR56/'Monthly Data'!J44</f>
        <v>2452.6661896663736</v>
      </c>
      <c r="DW56" s="16">
        <f>DS56/'Monthly Data'!O44</f>
        <v>46073.041609763692</v>
      </c>
      <c r="DX56" s="16">
        <f>DT56/'Monthly Data'!T44</f>
        <v>769707.29418189882</v>
      </c>
    </row>
    <row r="57" spans="1:128" x14ac:dyDescent="0.25">
      <c r="A57" s="208">
        <f t="shared" si="0"/>
        <v>42583</v>
      </c>
      <c r="B57">
        <v>2016</v>
      </c>
      <c r="C57">
        <v>8</v>
      </c>
      <c r="D57">
        <v>58.11</v>
      </c>
      <c r="E57">
        <v>16.260000000000002</v>
      </c>
      <c r="F57">
        <v>24.01</v>
      </c>
      <c r="G57">
        <v>44.16</v>
      </c>
      <c r="H57">
        <v>6.4</v>
      </c>
      <c r="I57">
        <v>88.55</v>
      </c>
      <c r="J57">
        <v>1.2</v>
      </c>
      <c r="K57">
        <v>145.35</v>
      </c>
      <c r="L57">
        <v>0</v>
      </c>
      <c r="M57">
        <v>206.15</v>
      </c>
      <c r="N57">
        <v>0</v>
      </c>
      <c r="O57">
        <v>268.14999999999998</v>
      </c>
      <c r="P57">
        <v>0</v>
      </c>
      <c r="Q57">
        <v>330.15</v>
      </c>
      <c r="R57" s="7">
        <v>18.650106718408928</v>
      </c>
      <c r="DQ57" s="6">
        <f>'Monthly Data'!E45</f>
        <v>26241116.263853874</v>
      </c>
      <c r="DR57" s="6">
        <f>'Monthly Data'!I45</f>
        <v>11571175.055742867</v>
      </c>
      <c r="DS57" s="6">
        <f>'Monthly Data'!M45</f>
        <v>21624668.971759651</v>
      </c>
      <c r="DT57" s="6">
        <f>'Monthly Data'!R45</f>
        <v>16212545.337819872</v>
      </c>
      <c r="DU57" s="16">
        <f>DQ57/'Monthly Data'!F45</f>
        <v>577.73665484356002</v>
      </c>
      <c r="DV57" s="16">
        <f>DR57/'Monthly Data'!J45</f>
        <v>2506.2262733569564</v>
      </c>
      <c r="DW57" s="16">
        <f>DS57/'Monthly Data'!O45</f>
        <v>46206.557631965065</v>
      </c>
      <c r="DX57" s="16">
        <f>DT57/'Monthly Data'!T45</f>
        <v>772025.96846761298</v>
      </c>
    </row>
    <row r="58" spans="1:128" x14ac:dyDescent="0.25">
      <c r="A58" s="208">
        <f t="shared" si="0"/>
        <v>42614</v>
      </c>
      <c r="B58">
        <v>2016</v>
      </c>
      <c r="C58">
        <v>9</v>
      </c>
      <c r="D58">
        <v>171.1</v>
      </c>
      <c r="E58">
        <v>0.9</v>
      </c>
      <c r="F58">
        <v>114.9</v>
      </c>
      <c r="G58">
        <v>4.7</v>
      </c>
      <c r="H58">
        <v>66.099999999999994</v>
      </c>
      <c r="I58">
        <v>15.9</v>
      </c>
      <c r="J58">
        <v>32.299999999999997</v>
      </c>
      <c r="K58">
        <v>42.1</v>
      </c>
      <c r="L58">
        <v>7.3</v>
      </c>
      <c r="M58">
        <v>77.099999999999994</v>
      </c>
      <c r="N58">
        <v>0.3</v>
      </c>
      <c r="O58">
        <v>130.1</v>
      </c>
      <c r="P58">
        <v>0</v>
      </c>
      <c r="Q58">
        <v>189.8</v>
      </c>
      <c r="R58" s="7">
        <v>14.326666666666664</v>
      </c>
      <c r="DQ58" s="6">
        <f>'Monthly Data'!E46</f>
        <v>24033402.15385364</v>
      </c>
      <c r="DR58" s="6">
        <f>'Monthly Data'!I46</f>
        <v>10321746.885742884</v>
      </c>
      <c r="DS58" s="6">
        <f>'Monthly Data'!M46</f>
        <v>20435204.371759642</v>
      </c>
      <c r="DT58" s="6">
        <f>'Monthly Data'!R46</f>
        <v>16558507.747819873</v>
      </c>
      <c r="DU58" s="16">
        <f>DQ58/'Monthly Data'!F46</f>
        <v>528.94746138506923</v>
      </c>
      <c r="DV58" s="16">
        <f>DR58/'Monthly Data'!J46</f>
        <v>2235.3608745310421</v>
      </c>
      <c r="DW58" s="16">
        <f>DS58/'Monthly Data'!O46</f>
        <v>43852.369896479919</v>
      </c>
      <c r="DX58" s="16">
        <f>DT58/'Monthly Data'!T46</f>
        <v>788500.36894380348</v>
      </c>
    </row>
    <row r="59" spans="1:128" x14ac:dyDescent="0.25">
      <c r="A59" s="208">
        <f t="shared" si="0"/>
        <v>42644</v>
      </c>
      <c r="B59">
        <v>2016</v>
      </c>
      <c r="C59">
        <v>10</v>
      </c>
      <c r="D59">
        <v>389.34</v>
      </c>
      <c r="E59">
        <v>0</v>
      </c>
      <c r="F59">
        <v>327.33999999999997</v>
      </c>
      <c r="G59">
        <v>0</v>
      </c>
      <c r="H59">
        <v>265.33999999999997</v>
      </c>
      <c r="I59">
        <v>0</v>
      </c>
      <c r="J59">
        <v>205.54</v>
      </c>
      <c r="K59">
        <v>2.2000000000000002</v>
      </c>
      <c r="L59">
        <v>150.26</v>
      </c>
      <c r="M59">
        <v>8.92</v>
      </c>
      <c r="N59">
        <v>105.48</v>
      </c>
      <c r="O59">
        <v>26.14</v>
      </c>
      <c r="P59">
        <v>65.48</v>
      </c>
      <c r="Q59">
        <v>48.14</v>
      </c>
      <c r="R59" s="7">
        <v>7.4406072482469208</v>
      </c>
      <c r="DQ59" s="6">
        <f>'Monthly Data'!E47</f>
        <v>24813024.903853867</v>
      </c>
      <c r="DR59" s="6">
        <f>'Monthly Data'!I47</f>
        <v>10521528.575742852</v>
      </c>
      <c r="DS59" s="6">
        <f>'Monthly Data'!M47</f>
        <v>21068635.251759648</v>
      </c>
      <c r="DT59" s="6">
        <f>'Monthly Data'!R47</f>
        <v>17044060.307819873</v>
      </c>
      <c r="DU59" s="16">
        <f>DQ59/'Monthly Data'!F47</f>
        <v>545.63936145345565</v>
      </c>
      <c r="DV59" s="16">
        <f>DR59/'Monthly Data'!J47</f>
        <v>2280.2286119339519</v>
      </c>
      <c r="DW59" s="16">
        <f>DS59/'Monthly Data'!O47</f>
        <v>45018.451392648822</v>
      </c>
      <c r="DX59" s="16">
        <f>DT59/'Monthly Data'!T47</f>
        <v>811621.919419994</v>
      </c>
    </row>
    <row r="60" spans="1:128" x14ac:dyDescent="0.25">
      <c r="A60" s="208">
        <f t="shared" si="0"/>
        <v>42675</v>
      </c>
      <c r="B60">
        <v>2016</v>
      </c>
      <c r="C60">
        <v>11</v>
      </c>
      <c r="D60">
        <v>534.30999999999995</v>
      </c>
      <c r="E60">
        <v>0</v>
      </c>
      <c r="F60">
        <v>474.31</v>
      </c>
      <c r="G60">
        <v>0</v>
      </c>
      <c r="H60">
        <v>414.31</v>
      </c>
      <c r="I60">
        <v>0</v>
      </c>
      <c r="J60">
        <v>354.31</v>
      </c>
      <c r="K60">
        <v>0</v>
      </c>
      <c r="L60">
        <v>294.31</v>
      </c>
      <c r="M60">
        <v>0</v>
      </c>
      <c r="N60">
        <v>235.41</v>
      </c>
      <c r="O60">
        <v>1.1000000000000001</v>
      </c>
      <c r="P60">
        <v>180.19</v>
      </c>
      <c r="Q60">
        <v>5.88</v>
      </c>
      <c r="R60" s="7">
        <v>2.1897377655443724</v>
      </c>
      <c r="DQ60" s="6">
        <f>'Monthly Data'!E48</f>
        <v>27231106.703853983</v>
      </c>
      <c r="DR60" s="6">
        <f>'Monthly Data'!I48</f>
        <v>11256161.045742854</v>
      </c>
      <c r="DS60" s="6">
        <f>'Monthly Data'!M48</f>
        <v>22068158.561759651</v>
      </c>
      <c r="DT60" s="6">
        <f>'Monthly Data'!R48</f>
        <v>17153411.047819875</v>
      </c>
      <c r="DU60" s="16">
        <f>DQ60/'Monthly Data'!F48</f>
        <v>598.1891509518432</v>
      </c>
      <c r="DV60" s="16">
        <f>DR60/'Monthly Data'!J48</f>
        <v>2437.3895803593464</v>
      </c>
      <c r="DW60" s="16">
        <f>DS60/'Monthly Data'!O48</f>
        <v>47255.157519827946</v>
      </c>
      <c r="DX60" s="16">
        <f>DT60/'Monthly Data'!T48</f>
        <v>816829.09751523216</v>
      </c>
    </row>
    <row r="61" spans="1:128" x14ac:dyDescent="0.25">
      <c r="A61" s="208">
        <f t="shared" si="0"/>
        <v>42705</v>
      </c>
      <c r="B61">
        <v>2016</v>
      </c>
      <c r="C61">
        <v>12</v>
      </c>
      <c r="D61">
        <v>898.98</v>
      </c>
      <c r="E61">
        <v>0</v>
      </c>
      <c r="F61">
        <v>836.98</v>
      </c>
      <c r="G61">
        <v>0</v>
      </c>
      <c r="H61">
        <v>774.98</v>
      </c>
      <c r="I61">
        <v>0</v>
      </c>
      <c r="J61">
        <v>712.98</v>
      </c>
      <c r="K61">
        <v>0</v>
      </c>
      <c r="L61">
        <v>650.98</v>
      </c>
      <c r="M61">
        <v>0</v>
      </c>
      <c r="N61">
        <v>588.98</v>
      </c>
      <c r="O61">
        <v>0</v>
      </c>
      <c r="P61">
        <v>526.98</v>
      </c>
      <c r="Q61">
        <v>0</v>
      </c>
      <c r="R61" s="7">
        <v>-8.9992658641132621</v>
      </c>
      <c r="DQ61" s="6">
        <f>'Monthly Data'!E49</f>
        <v>34133699.603853822</v>
      </c>
      <c r="DR61" s="6">
        <f>'Monthly Data'!I49</f>
        <v>13764672.905742895</v>
      </c>
      <c r="DS61" s="6">
        <f>'Monthly Data'!M49</f>
        <v>25966803.851759639</v>
      </c>
      <c r="DT61" s="6">
        <f>'Monthly Data'!R49</f>
        <v>17936375.537819877</v>
      </c>
      <c r="DU61" s="16">
        <f>DQ61/'Monthly Data'!F49</f>
        <v>749.16567728762493</v>
      </c>
      <c r="DV61" s="16">
        <f>DR61/'Monthly Data'!J49</f>
        <v>2977.39393002527</v>
      </c>
      <c r="DW61" s="16">
        <f>DS61/'Monthly Data'!O49</f>
        <v>55579.631532019775</v>
      </c>
      <c r="DX61" s="16">
        <f>DT61/'Monthly Data'!T49</f>
        <v>854113.1208485656</v>
      </c>
    </row>
    <row r="62" spans="1:128" x14ac:dyDescent="0.25">
      <c r="A62" s="208">
        <f t="shared" si="0"/>
        <v>42736</v>
      </c>
      <c r="B62">
        <v>2017</v>
      </c>
      <c r="C62">
        <v>1</v>
      </c>
      <c r="D62">
        <v>929.9</v>
      </c>
      <c r="E62">
        <v>0</v>
      </c>
      <c r="F62">
        <v>867.9</v>
      </c>
      <c r="G62">
        <v>0</v>
      </c>
      <c r="H62">
        <v>805.9</v>
      </c>
      <c r="I62">
        <v>0</v>
      </c>
      <c r="J62">
        <v>743.9</v>
      </c>
      <c r="K62">
        <v>0</v>
      </c>
      <c r="L62">
        <v>681.9</v>
      </c>
      <c r="M62">
        <v>0</v>
      </c>
      <c r="N62">
        <v>619.9</v>
      </c>
      <c r="O62">
        <v>0</v>
      </c>
      <c r="P62">
        <v>557.9</v>
      </c>
      <c r="Q62">
        <v>0</v>
      </c>
      <c r="R62" s="7">
        <v>-9.9967741935483883</v>
      </c>
      <c r="DQ62" s="6">
        <f>'Monthly Data'!E50</f>
        <v>34375735.265900187</v>
      </c>
      <c r="DR62" s="6">
        <f>'Monthly Data'!I50</f>
        <v>14343453.216893746</v>
      </c>
      <c r="DS62" s="6">
        <f>'Monthly Data'!M50</f>
        <v>26524301.427732486</v>
      </c>
      <c r="DT62" s="6">
        <f>'Monthly Data'!R50</f>
        <v>16479568.256407924</v>
      </c>
      <c r="DU62" s="16">
        <f>DQ62/'Monthly Data'!F50</f>
        <v>754.27328949570335</v>
      </c>
      <c r="DV62" s="16">
        <f>DR62/'Monthly Data'!J50</f>
        <v>3099.9263266925063</v>
      </c>
      <c r="DW62" s="16">
        <f>DS62/'Monthly Data'!O50</f>
        <v>56362.731465644887</v>
      </c>
      <c r="DX62" s="16">
        <f>DT62/'Monthly Data'!T50</f>
        <v>823978.41282039625</v>
      </c>
    </row>
    <row r="63" spans="1:128" x14ac:dyDescent="0.25">
      <c r="A63" s="208">
        <f t="shared" si="0"/>
        <v>42767</v>
      </c>
      <c r="B63">
        <v>2017</v>
      </c>
      <c r="C63">
        <v>2</v>
      </c>
      <c r="D63">
        <v>793.8</v>
      </c>
      <c r="E63">
        <v>0</v>
      </c>
      <c r="F63">
        <v>737.8</v>
      </c>
      <c r="G63">
        <v>0</v>
      </c>
      <c r="H63">
        <v>681.8</v>
      </c>
      <c r="I63">
        <v>0</v>
      </c>
      <c r="J63">
        <v>625.79999999999995</v>
      </c>
      <c r="K63">
        <v>0</v>
      </c>
      <c r="L63">
        <v>569.79999999999995</v>
      </c>
      <c r="M63">
        <v>0</v>
      </c>
      <c r="N63">
        <v>513.79999999999995</v>
      </c>
      <c r="O63">
        <v>0</v>
      </c>
      <c r="P63">
        <v>457.8</v>
      </c>
      <c r="Q63">
        <v>0</v>
      </c>
      <c r="R63" s="7">
        <v>-8.3500000000000032</v>
      </c>
      <c r="DQ63" s="6">
        <f>'Monthly Data'!E51</f>
        <v>28862039.975900423</v>
      </c>
      <c r="DR63" s="6">
        <f>'Monthly Data'!I51</f>
        <v>12711893.556893792</v>
      </c>
      <c r="DS63" s="6">
        <f>'Monthly Data'!M51</f>
        <v>23744727.097732488</v>
      </c>
      <c r="DT63" s="6">
        <f>'Monthly Data'!R51</f>
        <v>14078732.116407925</v>
      </c>
      <c r="DU63" s="16">
        <f>DQ63/'Monthly Data'!F51</f>
        <v>633.2196855841903</v>
      </c>
      <c r="DV63" s="16">
        <f>DR63/'Monthly Data'!J51</f>
        <v>2746.1334792023463</v>
      </c>
      <c r="DW63" s="16">
        <f>DS63/'Monthly Data'!O51</f>
        <v>49447.578295986023</v>
      </c>
      <c r="DX63" s="16">
        <f>DT63/'Monthly Data'!T51</f>
        <v>938582.14109386166</v>
      </c>
    </row>
    <row r="64" spans="1:128" x14ac:dyDescent="0.25">
      <c r="A64" s="208">
        <f t="shared" si="0"/>
        <v>42795</v>
      </c>
      <c r="B64">
        <v>2017</v>
      </c>
      <c r="C64">
        <v>3</v>
      </c>
      <c r="D64">
        <v>763.7</v>
      </c>
      <c r="E64">
        <v>0</v>
      </c>
      <c r="F64">
        <v>701.7</v>
      </c>
      <c r="G64">
        <v>0</v>
      </c>
      <c r="H64">
        <v>639.70000000000005</v>
      </c>
      <c r="I64">
        <v>0</v>
      </c>
      <c r="J64">
        <v>577.70000000000005</v>
      </c>
      <c r="K64">
        <v>0</v>
      </c>
      <c r="L64">
        <v>515.70000000000005</v>
      </c>
      <c r="M64">
        <v>0</v>
      </c>
      <c r="N64">
        <v>453.7</v>
      </c>
      <c r="O64">
        <v>0</v>
      </c>
      <c r="P64">
        <v>391.7</v>
      </c>
      <c r="Q64">
        <v>0</v>
      </c>
      <c r="R64" s="7">
        <v>-4.6354838709677413</v>
      </c>
      <c r="DQ64" s="6">
        <f>'Monthly Data'!E52</f>
        <v>29313338.525900368</v>
      </c>
      <c r="DR64" s="6">
        <f>'Monthly Data'!I52</f>
        <v>13510644.686893711</v>
      </c>
      <c r="DS64" s="6">
        <f>'Monthly Data'!M52</f>
        <v>25448842.697732486</v>
      </c>
      <c r="DT64" s="6">
        <f>'Monthly Data'!R52</f>
        <v>15171702.436407926</v>
      </c>
      <c r="DU64" s="16">
        <f>DQ64/'Monthly Data'!F52</f>
        <v>643.09148469844297</v>
      </c>
      <c r="DV64" s="16">
        <f>DR64/'Monthly Data'!J52</f>
        <v>2915.5422012066397</v>
      </c>
      <c r="DW64" s="16">
        <f>DS64/'Monthly Data'!O52</f>
        <v>52601.989867160984</v>
      </c>
      <c r="DX64" s="16">
        <f>DT64/'Monthly Data'!T52</f>
        <v>1011446.8290938617</v>
      </c>
    </row>
    <row r="65" spans="1:128" x14ac:dyDescent="0.25">
      <c r="A65" s="208">
        <f t="shared" si="0"/>
        <v>42826</v>
      </c>
      <c r="B65">
        <v>2017</v>
      </c>
      <c r="C65">
        <v>4</v>
      </c>
      <c r="D65">
        <v>504.3</v>
      </c>
      <c r="E65">
        <v>0</v>
      </c>
      <c r="F65">
        <v>444.3</v>
      </c>
      <c r="G65">
        <v>0</v>
      </c>
      <c r="H65">
        <v>384.3</v>
      </c>
      <c r="I65">
        <v>0</v>
      </c>
      <c r="J65">
        <v>324.3</v>
      </c>
      <c r="K65">
        <v>0</v>
      </c>
      <c r="L65">
        <v>264.7</v>
      </c>
      <c r="M65">
        <v>0.4</v>
      </c>
      <c r="N65">
        <v>207.3</v>
      </c>
      <c r="O65">
        <v>3</v>
      </c>
      <c r="P65">
        <v>151.30000000000001</v>
      </c>
      <c r="Q65">
        <v>7</v>
      </c>
      <c r="R65" s="7">
        <v>3.19</v>
      </c>
      <c r="DQ65" s="6">
        <f>'Monthly Data'!E53</f>
        <v>25616855.235900313</v>
      </c>
      <c r="DR65" s="6">
        <f>'Monthly Data'!I53</f>
        <v>11131255.036893748</v>
      </c>
      <c r="DS65" s="6">
        <f>'Monthly Data'!M53</f>
        <v>21611640.437732492</v>
      </c>
      <c r="DT65" s="6">
        <f>'Monthly Data'!R53</f>
        <v>15683036.976407923</v>
      </c>
      <c r="DU65" s="16">
        <f>DQ65/'Monthly Data'!F53</f>
        <v>562.19287148754927</v>
      </c>
      <c r="DV65" s="16">
        <f>DR65/'Monthly Data'!J53</f>
        <v>2401.5633061435747</v>
      </c>
      <c r="DW65" s="16">
        <f>DS65/'Monthly Data'!O53</f>
        <v>44450.103738651771</v>
      </c>
      <c r="DX65" s="16">
        <f>DT65/'Monthly Data'!T53</f>
        <v>1045535.7984271948</v>
      </c>
    </row>
    <row r="66" spans="1:128" x14ac:dyDescent="0.25">
      <c r="A66" s="208">
        <f t="shared" si="0"/>
        <v>42856</v>
      </c>
      <c r="B66">
        <v>2017</v>
      </c>
      <c r="C66">
        <v>5</v>
      </c>
      <c r="D66">
        <v>376.99</v>
      </c>
      <c r="E66">
        <v>0</v>
      </c>
      <c r="F66">
        <v>314.99</v>
      </c>
      <c r="G66">
        <v>0</v>
      </c>
      <c r="H66">
        <v>252.99</v>
      </c>
      <c r="I66">
        <v>0</v>
      </c>
      <c r="J66">
        <v>191.59</v>
      </c>
      <c r="K66">
        <v>0.6</v>
      </c>
      <c r="L66">
        <v>133.59</v>
      </c>
      <c r="M66">
        <v>4.5999999999999996</v>
      </c>
      <c r="N66">
        <v>81.45</v>
      </c>
      <c r="O66">
        <v>14.47</v>
      </c>
      <c r="P66">
        <v>43.75</v>
      </c>
      <c r="Q66">
        <v>38.770000000000003</v>
      </c>
      <c r="R66" s="7">
        <v>7.8391545504014353</v>
      </c>
      <c r="DQ66" s="6">
        <f>'Monthly Data'!E54</f>
        <v>24267876.095900469</v>
      </c>
      <c r="DR66" s="6">
        <f>'Monthly Data'!I54</f>
        <v>10860581.426893739</v>
      </c>
      <c r="DS66" s="6">
        <f>'Monthly Data'!M54</f>
        <v>21177942.957732484</v>
      </c>
      <c r="DT66" s="6">
        <f>'Monthly Data'!R54</f>
        <v>16456884.936407922</v>
      </c>
      <c r="DU66" s="16">
        <f>DQ66/'Monthly Data'!F54</f>
        <v>532.76886117602407</v>
      </c>
      <c r="DV66" s="16">
        <f>DR66/'Monthly Data'!J54</f>
        <v>2345.6969711510087</v>
      </c>
      <c r="DW66" s="16">
        <f>DS66/'Monthly Data'!O54</f>
        <v>43237.939889204747</v>
      </c>
      <c r="DX66" s="16">
        <f>DT66/'Monthly Data'!T54</f>
        <v>1097125.6624271949</v>
      </c>
    </row>
    <row r="67" spans="1:128" x14ac:dyDescent="0.25">
      <c r="A67" s="208">
        <f t="shared" ref="A67:A130" si="80">DATE(B67,C67,1)</f>
        <v>42887</v>
      </c>
      <c r="B67">
        <v>2017</v>
      </c>
      <c r="C67">
        <v>6</v>
      </c>
      <c r="D67">
        <v>164.58</v>
      </c>
      <c r="E67">
        <v>0</v>
      </c>
      <c r="F67">
        <v>104.58</v>
      </c>
      <c r="G67">
        <v>0</v>
      </c>
      <c r="H67">
        <v>49.98</v>
      </c>
      <c r="I67">
        <v>5.4</v>
      </c>
      <c r="J67">
        <v>14.1</v>
      </c>
      <c r="K67">
        <v>29.52</v>
      </c>
      <c r="L67">
        <v>2</v>
      </c>
      <c r="M67">
        <v>77.42</v>
      </c>
      <c r="N67">
        <v>0</v>
      </c>
      <c r="O67">
        <v>135.41999999999999</v>
      </c>
      <c r="P67">
        <v>0</v>
      </c>
      <c r="Q67">
        <v>195.42</v>
      </c>
      <c r="R67" s="7">
        <v>14.514091940416296</v>
      </c>
      <c r="DQ67" s="6">
        <f>'Monthly Data'!E55</f>
        <v>22619349.445900396</v>
      </c>
      <c r="DR67" s="6">
        <f>'Monthly Data'!I55</f>
        <v>10519928.806893751</v>
      </c>
      <c r="DS67" s="6">
        <f>'Monthly Data'!M55</f>
        <v>20233919.687732488</v>
      </c>
      <c r="DT67" s="6">
        <f>'Monthly Data'!R55</f>
        <v>15777504.876407923</v>
      </c>
      <c r="DU67" s="16">
        <f>DQ67/'Monthly Data'!F55</f>
        <v>496.81475993525044</v>
      </c>
      <c r="DV67" s="16">
        <f>DR67/'Monthly Data'!J55</f>
        <v>2275.5627618848998</v>
      </c>
      <c r="DW67" s="16">
        <f>DS67/'Monthly Data'!O55</f>
        <v>41310.575107661265</v>
      </c>
      <c r="DX67" s="16">
        <f>DT67/'Monthly Data'!T55</f>
        <v>1051833.6584271949</v>
      </c>
    </row>
    <row r="68" spans="1:128" x14ac:dyDescent="0.25">
      <c r="A68" s="208">
        <f t="shared" si="80"/>
        <v>42917</v>
      </c>
      <c r="B68">
        <v>2017</v>
      </c>
      <c r="C68">
        <v>7</v>
      </c>
      <c r="D68">
        <v>77.8</v>
      </c>
      <c r="E68">
        <v>11.4</v>
      </c>
      <c r="F68">
        <v>35.5</v>
      </c>
      <c r="G68">
        <v>31.1</v>
      </c>
      <c r="H68">
        <v>11.6</v>
      </c>
      <c r="I68">
        <v>69.2</v>
      </c>
      <c r="J68">
        <v>1.2</v>
      </c>
      <c r="K68">
        <v>120.8</v>
      </c>
      <c r="L68">
        <v>0</v>
      </c>
      <c r="M68">
        <v>181.6</v>
      </c>
      <c r="N68">
        <v>0</v>
      </c>
      <c r="O68">
        <v>243.6</v>
      </c>
      <c r="P68">
        <v>0</v>
      </c>
      <c r="Q68">
        <v>305.60000000000002</v>
      </c>
      <c r="R68" s="7">
        <v>17.858064516129033</v>
      </c>
      <c r="DQ68" s="6">
        <f>'Monthly Data'!E56</f>
        <v>25223991.015900459</v>
      </c>
      <c r="DR68" s="6">
        <f>'Monthly Data'!I56</f>
        <v>11315985.256893709</v>
      </c>
      <c r="DS68" s="6">
        <f>'Monthly Data'!M56</f>
        <v>21534107.837732486</v>
      </c>
      <c r="DT68" s="6">
        <f>'Monthly Data'!R56</f>
        <v>16368880.896407926</v>
      </c>
      <c r="DU68" s="16">
        <f>DQ68/'Monthly Data'!F56</f>
        <v>554.02799053419551</v>
      </c>
      <c r="DV68" s="16">
        <f>DR68/'Monthly Data'!J56</f>
        <v>2447.2283944893943</v>
      </c>
      <c r="DW68" s="16">
        <f>DS68/'Monthly Data'!O56</f>
        <v>44584.074198203904</v>
      </c>
      <c r="DX68" s="16">
        <f>DT68/'Monthly Data'!T56</f>
        <v>1091258.7264271951</v>
      </c>
    </row>
    <row r="69" spans="1:128" x14ac:dyDescent="0.25">
      <c r="A69" s="208">
        <f t="shared" si="80"/>
        <v>42948</v>
      </c>
      <c r="B69">
        <v>2017</v>
      </c>
      <c r="C69">
        <v>8</v>
      </c>
      <c r="D69">
        <v>134.69999999999999</v>
      </c>
      <c r="E69">
        <v>2.8</v>
      </c>
      <c r="F69">
        <v>80</v>
      </c>
      <c r="G69">
        <v>10.1</v>
      </c>
      <c r="H69">
        <v>38.5</v>
      </c>
      <c r="I69">
        <v>30.6</v>
      </c>
      <c r="J69">
        <v>17.399999999999999</v>
      </c>
      <c r="K69">
        <v>71.5</v>
      </c>
      <c r="L69">
        <v>5.6</v>
      </c>
      <c r="M69">
        <v>121.7</v>
      </c>
      <c r="N69">
        <v>0</v>
      </c>
      <c r="O69">
        <v>178.1</v>
      </c>
      <c r="P69">
        <v>0</v>
      </c>
      <c r="Q69">
        <v>240.1</v>
      </c>
      <c r="R69" s="7">
        <v>15.74516129032258</v>
      </c>
      <c r="DQ69" s="6">
        <f>'Monthly Data'!E57</f>
        <v>24749042.545900472</v>
      </c>
      <c r="DR69" s="6">
        <f>'Monthly Data'!I57</f>
        <v>11090769.596893732</v>
      </c>
      <c r="DS69" s="6">
        <f>'Monthly Data'!M57</f>
        <v>21230678.827732485</v>
      </c>
      <c r="DT69" s="6">
        <f>'Monthly Data'!R57</f>
        <v>15307132.446407923</v>
      </c>
      <c r="DU69" s="16">
        <f>DQ69/'Monthly Data'!F57</f>
        <v>543.59827229146754</v>
      </c>
      <c r="DV69" s="16">
        <f>DR69/'Monthly Data'!J57</f>
        <v>2397.4857389328531</v>
      </c>
      <c r="DW69" s="16">
        <f>DS69/'Monthly Data'!O57</f>
        <v>44010.528249860043</v>
      </c>
      <c r="DX69" s="16">
        <f>DT69/'Monthly Data'!T57</f>
        <v>1020475.4964271949</v>
      </c>
    </row>
    <row r="70" spans="1:128" x14ac:dyDescent="0.25">
      <c r="A70" s="208">
        <f t="shared" si="80"/>
        <v>42979</v>
      </c>
      <c r="B70">
        <v>2017</v>
      </c>
      <c r="C70">
        <v>9</v>
      </c>
      <c r="D70">
        <v>207</v>
      </c>
      <c r="E70">
        <v>1.9</v>
      </c>
      <c r="F70">
        <v>151</v>
      </c>
      <c r="G70">
        <v>5.9</v>
      </c>
      <c r="H70">
        <v>98.6</v>
      </c>
      <c r="I70">
        <v>13.5</v>
      </c>
      <c r="J70">
        <v>60.9</v>
      </c>
      <c r="K70">
        <v>35.799999999999997</v>
      </c>
      <c r="L70">
        <v>29.3</v>
      </c>
      <c r="M70">
        <v>64.2</v>
      </c>
      <c r="N70">
        <v>6.8</v>
      </c>
      <c r="O70">
        <v>101.7</v>
      </c>
      <c r="P70">
        <v>0</v>
      </c>
      <c r="Q70">
        <v>154.9</v>
      </c>
      <c r="R70" s="7">
        <v>13.163333333333334</v>
      </c>
      <c r="DQ70" s="6">
        <f>'Monthly Data'!E58</f>
        <v>23222723.395900417</v>
      </c>
      <c r="DR70" s="6">
        <f>'Monthly Data'!I58</f>
        <v>10318049.376893764</v>
      </c>
      <c r="DS70" s="6">
        <f>'Monthly Data'!M58</f>
        <v>20653099.947732501</v>
      </c>
      <c r="DT70" s="6">
        <f>'Monthly Data'!R58</f>
        <v>15808734.576407924</v>
      </c>
      <c r="DU70" s="16">
        <f>DQ70/'Monthly Data'!F58</f>
        <v>509.79466369353173</v>
      </c>
      <c r="DV70" s="16">
        <f>DR70/'Monthly Data'!J58</f>
        <v>2228.5203267029374</v>
      </c>
      <c r="DW70" s="16">
        <f>DS70/'Monthly Data'!O58</f>
        <v>42795.482693187943</v>
      </c>
      <c r="DX70" s="16">
        <f>DT70/'Monthly Data'!T58</f>
        <v>1053915.6384271949</v>
      </c>
    </row>
    <row r="71" spans="1:128" x14ac:dyDescent="0.25">
      <c r="A71" s="208">
        <f t="shared" si="80"/>
        <v>43009</v>
      </c>
      <c r="B71">
        <v>2017</v>
      </c>
      <c r="C71">
        <v>10</v>
      </c>
      <c r="D71">
        <v>405.54</v>
      </c>
      <c r="E71">
        <v>0</v>
      </c>
      <c r="F71">
        <v>343.54</v>
      </c>
      <c r="G71">
        <v>0</v>
      </c>
      <c r="H71">
        <v>281.54000000000002</v>
      </c>
      <c r="I71">
        <v>0</v>
      </c>
      <c r="J71">
        <v>221.94</v>
      </c>
      <c r="K71">
        <v>2.4</v>
      </c>
      <c r="L71">
        <v>165.64</v>
      </c>
      <c r="M71">
        <v>8.1</v>
      </c>
      <c r="N71">
        <v>113.65</v>
      </c>
      <c r="O71">
        <v>18.11</v>
      </c>
      <c r="P71">
        <v>76.55</v>
      </c>
      <c r="Q71">
        <v>43.01</v>
      </c>
      <c r="R71" s="7">
        <v>6.9180088592731197</v>
      </c>
      <c r="DQ71" s="6">
        <f>'Monthly Data'!E59</f>
        <v>25942437.685900681</v>
      </c>
      <c r="DR71" s="6">
        <f>'Monthly Data'!I59</f>
        <v>10807140.926893745</v>
      </c>
      <c r="DS71" s="6">
        <f>'Monthly Data'!M59</f>
        <v>21601320.097732484</v>
      </c>
      <c r="DT71" s="6">
        <f>'Monthly Data'!R59</f>
        <v>15963210.556407921</v>
      </c>
      <c r="DU71" s="16">
        <f>DQ71/'Monthly Data'!F59</f>
        <v>569.26207758255839</v>
      </c>
      <c r="DV71" s="16">
        <f>DR71/'Monthly Data'!J59</f>
        <v>2334.1556778619902</v>
      </c>
      <c r="DW71" s="16">
        <f>DS71/'Monthly Data'!O59</f>
        <v>44862.554720109001</v>
      </c>
      <c r="DX71" s="16">
        <f>DT71/'Monthly Data'!T59</f>
        <v>1064214.0370938615</v>
      </c>
    </row>
    <row r="72" spans="1:128" x14ac:dyDescent="0.25">
      <c r="A72" s="208">
        <f t="shared" si="80"/>
        <v>43040</v>
      </c>
      <c r="B72">
        <v>2017</v>
      </c>
      <c r="C72">
        <v>11</v>
      </c>
      <c r="D72">
        <v>706.87</v>
      </c>
      <c r="E72">
        <v>0</v>
      </c>
      <c r="F72">
        <v>646.87</v>
      </c>
      <c r="G72">
        <v>0</v>
      </c>
      <c r="H72">
        <v>586.87</v>
      </c>
      <c r="I72">
        <v>0</v>
      </c>
      <c r="J72">
        <v>526.87</v>
      </c>
      <c r="K72">
        <v>0</v>
      </c>
      <c r="L72">
        <v>466.87</v>
      </c>
      <c r="M72">
        <v>0</v>
      </c>
      <c r="N72">
        <v>406.87</v>
      </c>
      <c r="O72">
        <v>0</v>
      </c>
      <c r="P72">
        <v>346.87</v>
      </c>
      <c r="Q72">
        <v>0</v>
      </c>
      <c r="R72" s="7">
        <v>-3.5622117130648463</v>
      </c>
      <c r="DQ72" s="6">
        <f>'Monthly Data'!E60</f>
        <v>29254107.975900408</v>
      </c>
      <c r="DR72" s="6">
        <f>'Monthly Data'!I60</f>
        <v>12595937.326893749</v>
      </c>
      <c r="DS72" s="6">
        <f>'Monthly Data'!M60</f>
        <v>24037501.717732489</v>
      </c>
      <c r="DT72" s="6">
        <f>'Monthly Data'!R60</f>
        <v>16587784.776407924</v>
      </c>
      <c r="DU72" s="16">
        <f>DQ72/'Monthly Data'!F60</f>
        <v>641.31913864999512</v>
      </c>
      <c r="DV72" s="16">
        <f>DR72/'Monthly Data'!J60</f>
        <v>2720.2110455140305</v>
      </c>
      <c r="DW72" s="16">
        <f>DS72/'Monthly Data'!O60</f>
        <v>50046.849297798224</v>
      </c>
      <c r="DX72" s="16">
        <f>DT72/'Monthly Data'!T60</f>
        <v>1105852.3184271948</v>
      </c>
    </row>
    <row r="73" spans="1:128" x14ac:dyDescent="0.25">
      <c r="A73" s="208">
        <f t="shared" si="80"/>
        <v>43070</v>
      </c>
      <c r="B73">
        <v>2017</v>
      </c>
      <c r="C73">
        <v>12</v>
      </c>
      <c r="D73">
        <v>1019.2</v>
      </c>
      <c r="E73">
        <v>0</v>
      </c>
      <c r="F73">
        <v>957.2</v>
      </c>
      <c r="G73">
        <v>0</v>
      </c>
      <c r="H73">
        <v>895.2</v>
      </c>
      <c r="I73">
        <v>0</v>
      </c>
      <c r="J73">
        <v>833.2</v>
      </c>
      <c r="K73">
        <v>0</v>
      </c>
      <c r="L73">
        <v>771.2</v>
      </c>
      <c r="M73">
        <v>0</v>
      </c>
      <c r="N73">
        <v>709.2</v>
      </c>
      <c r="O73">
        <v>0</v>
      </c>
      <c r="P73">
        <v>647.20000000000005</v>
      </c>
      <c r="Q73">
        <v>0</v>
      </c>
      <c r="R73" s="7">
        <v>-12.877419354838707</v>
      </c>
      <c r="DQ73" s="6">
        <f>'Monthly Data'!E61</f>
        <v>35918162.395901039</v>
      </c>
      <c r="DR73" s="6">
        <f>'Monthly Data'!I61</f>
        <v>14251192.646893697</v>
      </c>
      <c r="DS73" s="6">
        <f>'Monthly Data'!M61</f>
        <v>27547529.567732483</v>
      </c>
      <c r="DT73" s="6">
        <f>'Monthly Data'!R61</f>
        <v>16860578.096407928</v>
      </c>
      <c r="DU73" s="16">
        <f>DQ73/'Monthly Data'!F61</f>
        <v>786.86346521044641</v>
      </c>
      <c r="DV73" s="16">
        <f>DR73/'Monthly Data'!J61</f>
        <v>3077.8451706219162</v>
      </c>
      <c r="DW73" s="16">
        <f>DS73/'Monthly Data'!O61</f>
        <v>57378.732696797502</v>
      </c>
      <c r="DX73" s="16">
        <f>DT73/'Monthly Data'!T61</f>
        <v>1124038.5397605286</v>
      </c>
    </row>
    <row r="74" spans="1:128" x14ac:dyDescent="0.25">
      <c r="A74" s="208">
        <f t="shared" si="80"/>
        <v>43101</v>
      </c>
      <c r="B74">
        <v>2018</v>
      </c>
      <c r="C74">
        <v>1</v>
      </c>
      <c r="D74">
        <v>1025.8</v>
      </c>
      <c r="E74">
        <v>0</v>
      </c>
      <c r="F74">
        <v>963.8</v>
      </c>
      <c r="G74">
        <v>0</v>
      </c>
      <c r="H74">
        <v>901.8</v>
      </c>
      <c r="I74">
        <v>0</v>
      </c>
      <c r="J74">
        <v>839.8</v>
      </c>
      <c r="K74">
        <v>0</v>
      </c>
      <c r="L74">
        <v>777.8</v>
      </c>
      <c r="M74">
        <v>0</v>
      </c>
      <c r="N74">
        <v>715.8</v>
      </c>
      <c r="O74">
        <v>0</v>
      </c>
      <c r="P74">
        <v>653.79999999999995</v>
      </c>
      <c r="Q74">
        <v>0</v>
      </c>
      <c r="R74" s="7">
        <v>-13.090322580645159</v>
      </c>
      <c r="DQ74" s="6">
        <f>'Monthly Data'!E62</f>
        <v>37426201.476736017</v>
      </c>
      <c r="DR74" s="6">
        <f>'Monthly Data'!I62</f>
        <v>15487349.478090642</v>
      </c>
      <c r="DS74" s="6">
        <f>'Monthly Data'!M62</f>
        <v>28451872.7048513</v>
      </c>
      <c r="DT74" s="6">
        <f>'Monthly Data'!R62</f>
        <v>15196378.689372135</v>
      </c>
      <c r="DU74" s="16">
        <f>DQ74/'Monthly Data'!F62</f>
        <v>819.61531861661069</v>
      </c>
      <c r="DV74" s="16">
        <f>DR74/'Monthly Data'!J62</f>
        <v>3348.1636434593056</v>
      </c>
      <c r="DW74" s="16">
        <f>DS74/'Monthly Data'!O62</f>
        <v>59336.543701462564</v>
      </c>
      <c r="DX74" s="16">
        <f>DT74/'Monthly Data'!T62</f>
        <v>1013091.9126248091</v>
      </c>
    </row>
    <row r="75" spans="1:128" x14ac:dyDescent="0.25">
      <c r="A75" s="208">
        <f t="shared" si="80"/>
        <v>43132</v>
      </c>
      <c r="B75">
        <v>2018</v>
      </c>
      <c r="C75">
        <v>2</v>
      </c>
      <c r="D75">
        <v>956</v>
      </c>
      <c r="E75">
        <v>0</v>
      </c>
      <c r="F75">
        <v>900</v>
      </c>
      <c r="G75">
        <v>0</v>
      </c>
      <c r="H75">
        <v>844</v>
      </c>
      <c r="I75">
        <v>0</v>
      </c>
      <c r="J75">
        <v>788</v>
      </c>
      <c r="K75">
        <v>0</v>
      </c>
      <c r="L75">
        <v>732</v>
      </c>
      <c r="M75">
        <v>0</v>
      </c>
      <c r="N75">
        <v>676</v>
      </c>
      <c r="O75">
        <v>0</v>
      </c>
      <c r="P75">
        <v>620</v>
      </c>
      <c r="Q75">
        <v>0</v>
      </c>
      <c r="R75" s="7">
        <v>-14.142857142857141</v>
      </c>
      <c r="DQ75" s="6">
        <f>'Monthly Data'!E63</f>
        <v>30894907.026735522</v>
      </c>
      <c r="DR75" s="6">
        <f>'Monthly Data'!I63</f>
        <v>13984303.518090684</v>
      </c>
      <c r="DS75" s="6">
        <f>'Monthly Data'!M63</f>
        <v>25755056.884851277</v>
      </c>
      <c r="DT75" s="6">
        <f>'Monthly Data'!R63</f>
        <v>13616770.229372134</v>
      </c>
      <c r="DU75" s="16">
        <f>DQ75/'Monthly Data'!F63</f>
        <v>676.38419757804843</v>
      </c>
      <c r="DV75" s="16">
        <f>DR75/'Monthly Data'!J63</f>
        <v>3023.7557753715914</v>
      </c>
      <c r="DW75" s="16">
        <f>DS75/'Monthly Data'!O63</f>
        <v>53622.854226215444</v>
      </c>
      <c r="DX75" s="16">
        <f>DT75/'Monthly Data'!T63</f>
        <v>907784.68195814232</v>
      </c>
    </row>
    <row r="76" spans="1:128" x14ac:dyDescent="0.25">
      <c r="A76" s="208">
        <f t="shared" si="80"/>
        <v>43160</v>
      </c>
      <c r="B76">
        <v>2018</v>
      </c>
      <c r="C76">
        <v>3</v>
      </c>
      <c r="D76">
        <v>793.1</v>
      </c>
      <c r="E76">
        <v>0</v>
      </c>
      <c r="F76">
        <v>731.1</v>
      </c>
      <c r="G76">
        <v>0</v>
      </c>
      <c r="H76">
        <v>669.1</v>
      </c>
      <c r="I76">
        <v>0</v>
      </c>
      <c r="J76">
        <v>607.1</v>
      </c>
      <c r="K76">
        <v>0</v>
      </c>
      <c r="L76">
        <v>545.1</v>
      </c>
      <c r="M76">
        <v>0</v>
      </c>
      <c r="N76">
        <v>483.1</v>
      </c>
      <c r="O76">
        <v>0</v>
      </c>
      <c r="P76">
        <v>421.1</v>
      </c>
      <c r="Q76">
        <v>0</v>
      </c>
      <c r="R76" s="7">
        <v>-5.5838709677419347</v>
      </c>
      <c r="DQ76" s="6">
        <f>'Monthly Data'!E64</f>
        <v>30252996.416735217</v>
      </c>
      <c r="DR76" s="6">
        <f>'Monthly Data'!I64</f>
        <v>13430304.528090633</v>
      </c>
      <c r="DS76" s="6">
        <f>'Monthly Data'!M64</f>
        <v>25338434.704851296</v>
      </c>
      <c r="DT76" s="6">
        <f>'Monthly Data'!R64</f>
        <v>14931752.149372136</v>
      </c>
      <c r="DU76" s="16">
        <f>DQ76/'Monthly Data'!F64</f>
        <v>662.00880272828374</v>
      </c>
      <c r="DV76" s="16">
        <f>DR76/'Monthly Data'!J64</f>
        <v>2904.5365101658467</v>
      </c>
      <c r="DW76" s="16">
        <f>DS76/'Monthly Data'!O64</f>
        <v>52678.658430044277</v>
      </c>
      <c r="DX76" s="16">
        <f>DT76/'Monthly Data'!T64</f>
        <v>995450.14329147572</v>
      </c>
    </row>
    <row r="77" spans="1:128" x14ac:dyDescent="0.25">
      <c r="A77" s="208">
        <f t="shared" si="80"/>
        <v>43191</v>
      </c>
      <c r="B77">
        <v>2018</v>
      </c>
      <c r="C77">
        <v>4</v>
      </c>
      <c r="D77">
        <v>611.92999999999995</v>
      </c>
      <c r="E77">
        <v>0</v>
      </c>
      <c r="F77">
        <v>551.92999999999995</v>
      </c>
      <c r="G77">
        <v>0</v>
      </c>
      <c r="H77">
        <v>491.93</v>
      </c>
      <c r="I77">
        <v>0</v>
      </c>
      <c r="J77">
        <v>431.93</v>
      </c>
      <c r="K77">
        <v>0</v>
      </c>
      <c r="L77">
        <v>371.93</v>
      </c>
      <c r="M77">
        <v>0</v>
      </c>
      <c r="N77">
        <v>311.93</v>
      </c>
      <c r="O77">
        <v>0</v>
      </c>
      <c r="P77">
        <v>253.85</v>
      </c>
      <c r="Q77">
        <v>1.92</v>
      </c>
      <c r="R77" s="7">
        <v>-0.39772417875110982</v>
      </c>
      <c r="DQ77" s="6">
        <f>'Monthly Data'!E65</f>
        <v>26280461.92673523</v>
      </c>
      <c r="DR77" s="6">
        <f>'Monthly Data'!I65</f>
        <v>11842414.6180907</v>
      </c>
      <c r="DS77" s="6">
        <f>'Monthly Data'!M65</f>
        <v>22755429.834851295</v>
      </c>
      <c r="DT77" s="6">
        <f>'Monthly Data'!R65</f>
        <v>17249487.989372134</v>
      </c>
      <c r="DU77" s="16">
        <f>DQ77/'Monthly Data'!F65</f>
        <v>575.02843151622267</v>
      </c>
      <c r="DV77" s="16">
        <f>DR77/'Monthly Data'!J65</f>
        <v>2563.5966629092609</v>
      </c>
      <c r="DW77" s="16">
        <f>DS77/'Monthly Data'!O65</f>
        <v>47210.435342015131</v>
      </c>
      <c r="DX77" s="16">
        <f>DT77/'Monthly Data'!T65</f>
        <v>1149965.8659581423</v>
      </c>
    </row>
    <row r="78" spans="1:128" x14ac:dyDescent="0.25">
      <c r="A78" s="208">
        <f t="shared" si="80"/>
        <v>43221</v>
      </c>
      <c r="B78">
        <v>2018</v>
      </c>
      <c r="C78">
        <v>5</v>
      </c>
      <c r="D78">
        <v>290.2</v>
      </c>
      <c r="E78">
        <v>0</v>
      </c>
      <c r="F78">
        <v>228.4</v>
      </c>
      <c r="G78">
        <v>0.2</v>
      </c>
      <c r="H78">
        <v>168.91</v>
      </c>
      <c r="I78">
        <v>2.7</v>
      </c>
      <c r="J78">
        <v>119.91</v>
      </c>
      <c r="K78">
        <v>15.7</v>
      </c>
      <c r="L78">
        <v>80.58</v>
      </c>
      <c r="M78">
        <v>38.369999999999997</v>
      </c>
      <c r="N78">
        <v>50.48</v>
      </c>
      <c r="O78">
        <v>70.27</v>
      </c>
      <c r="P78">
        <v>26.68</v>
      </c>
      <c r="Q78">
        <v>108.47</v>
      </c>
      <c r="R78" s="7">
        <v>10.63858036436115</v>
      </c>
      <c r="DQ78" s="6">
        <f>'Monthly Data'!E66</f>
        <v>23798270.966735676</v>
      </c>
      <c r="DR78" s="6">
        <f>'Monthly Data'!I66</f>
        <v>11149383.268090665</v>
      </c>
      <c r="DS78" s="6">
        <f>'Monthly Data'!M66</f>
        <v>21190362.674851283</v>
      </c>
      <c r="DT78" s="6">
        <f>'Monthly Data'!R66</f>
        <v>15754876.239372136</v>
      </c>
      <c r="DU78" s="16">
        <f>DQ78/'Monthly Data'!F66</f>
        <v>521.15536750457341</v>
      </c>
      <c r="DV78" s="16">
        <f>DR78/'Monthly Data'!J66</f>
        <v>2414.7360143694805</v>
      </c>
      <c r="DW78" s="16">
        <f>DS78/'Monthly Data'!O66</f>
        <v>43691.469432683058</v>
      </c>
      <c r="DX78" s="16">
        <f>DT78/'Monthly Data'!T66</f>
        <v>1050325.0826248091</v>
      </c>
    </row>
    <row r="79" spans="1:128" x14ac:dyDescent="0.25">
      <c r="A79" s="208">
        <f t="shared" si="80"/>
        <v>43252</v>
      </c>
      <c r="B79">
        <v>2018</v>
      </c>
      <c r="C79">
        <v>6</v>
      </c>
      <c r="D79">
        <v>159.9</v>
      </c>
      <c r="E79">
        <v>0.9</v>
      </c>
      <c r="F79">
        <v>104.4</v>
      </c>
      <c r="G79">
        <v>5.4</v>
      </c>
      <c r="H79">
        <v>59.6</v>
      </c>
      <c r="I79">
        <v>20.6</v>
      </c>
      <c r="J79">
        <v>27.4</v>
      </c>
      <c r="K79">
        <v>48.4</v>
      </c>
      <c r="L79">
        <v>9</v>
      </c>
      <c r="M79">
        <v>90</v>
      </c>
      <c r="N79">
        <v>1.1000000000000001</v>
      </c>
      <c r="O79">
        <v>142.1</v>
      </c>
      <c r="P79">
        <v>0</v>
      </c>
      <c r="Q79">
        <v>201</v>
      </c>
      <c r="R79" s="7">
        <v>14.699999999999998</v>
      </c>
      <c r="DQ79" s="6">
        <f>'Monthly Data'!E67</f>
        <v>23584371.38673538</v>
      </c>
      <c r="DR79" s="6">
        <f>'Monthly Data'!I67</f>
        <v>10795985.63809067</v>
      </c>
      <c r="DS79" s="6">
        <f>'Monthly Data'!M67</f>
        <v>20490162.48485129</v>
      </c>
      <c r="DT79" s="6">
        <f>'Monthly Data'!R67</f>
        <v>15112495.589372136</v>
      </c>
      <c r="DU79" s="16">
        <f>DQ79/'Monthly Data'!F67</f>
        <v>516.74531632236824</v>
      </c>
      <c r="DV79" s="16">
        <f>DR79/'Monthly Data'!J67</f>
        <v>2334.2099925025614</v>
      </c>
      <c r="DW79" s="16">
        <f>DS79/'Monthly Data'!O67</f>
        <v>42108.84193352094</v>
      </c>
      <c r="DX79" s="16">
        <f>DT79/'Monthly Data'!T67</f>
        <v>1079463.9706694384</v>
      </c>
    </row>
    <row r="80" spans="1:128" x14ac:dyDescent="0.25">
      <c r="A80" s="208">
        <f t="shared" si="80"/>
        <v>43282</v>
      </c>
      <c r="B80">
        <v>2018</v>
      </c>
      <c r="C80">
        <v>7</v>
      </c>
      <c r="D80">
        <v>49.7</v>
      </c>
      <c r="E80">
        <v>16</v>
      </c>
      <c r="F80">
        <v>15.8</v>
      </c>
      <c r="G80">
        <v>44.1</v>
      </c>
      <c r="H80">
        <v>0.7</v>
      </c>
      <c r="I80">
        <v>91</v>
      </c>
      <c r="J80">
        <v>0</v>
      </c>
      <c r="K80">
        <v>152.30000000000001</v>
      </c>
      <c r="L80">
        <v>0</v>
      </c>
      <c r="M80">
        <v>214.3</v>
      </c>
      <c r="N80">
        <v>0</v>
      </c>
      <c r="O80">
        <v>276.3</v>
      </c>
      <c r="P80">
        <v>0</v>
      </c>
      <c r="Q80">
        <v>338.3</v>
      </c>
      <c r="R80" s="7">
        <v>18.912903225806453</v>
      </c>
      <c r="DQ80" s="6">
        <f>'Monthly Data'!E68</f>
        <v>26647830.006735422</v>
      </c>
      <c r="DR80" s="6">
        <f>'Monthly Data'!I68</f>
        <v>11780107.118090665</v>
      </c>
      <c r="DS80" s="6">
        <f>'Monthly Data'!M68</f>
        <v>21869329.964851294</v>
      </c>
      <c r="DT80" s="6">
        <f>'Monthly Data'!R68</f>
        <v>16036949.579372136</v>
      </c>
      <c r="DU80" s="16">
        <f>DQ80/'Monthly Data'!F68</f>
        <v>584.21425721984122</v>
      </c>
      <c r="DV80" s="16">
        <f>DR80/'Monthly Data'!J68</f>
        <v>2548.3964900001333</v>
      </c>
      <c r="DW80" s="16">
        <f>DS80/'Monthly Data'!O68</f>
        <v>45315.644353193726</v>
      </c>
      <c r="DX80" s="16">
        <f>DT80/'Monthly Data'!T68</f>
        <v>1069129.9719581425</v>
      </c>
    </row>
    <row r="81" spans="1:128" x14ac:dyDescent="0.25">
      <c r="A81" s="208">
        <f t="shared" si="80"/>
        <v>43313</v>
      </c>
      <c r="B81">
        <v>2018</v>
      </c>
      <c r="C81">
        <v>8</v>
      </c>
      <c r="D81">
        <v>100.9</v>
      </c>
      <c r="E81">
        <v>4.7</v>
      </c>
      <c r="F81">
        <v>54.9</v>
      </c>
      <c r="G81">
        <v>20.7</v>
      </c>
      <c r="H81">
        <v>24.5</v>
      </c>
      <c r="I81">
        <v>52.3</v>
      </c>
      <c r="J81">
        <v>9.6999999999999993</v>
      </c>
      <c r="K81">
        <v>99.5</v>
      </c>
      <c r="L81">
        <v>0.6</v>
      </c>
      <c r="M81">
        <v>152.4</v>
      </c>
      <c r="N81">
        <v>0</v>
      </c>
      <c r="O81">
        <v>213.8</v>
      </c>
      <c r="P81">
        <v>0</v>
      </c>
      <c r="Q81">
        <v>275.8</v>
      </c>
      <c r="R81" s="7">
        <v>16.896774193548382</v>
      </c>
      <c r="DQ81" s="6">
        <f>'Monthly Data'!E69</f>
        <v>25954937.806735739</v>
      </c>
      <c r="DR81" s="6">
        <f>'Monthly Data'!I69</f>
        <v>11411251.258090649</v>
      </c>
      <c r="DS81" s="6">
        <f>'Monthly Data'!M69</f>
        <v>21436663.454851288</v>
      </c>
      <c r="DT81" s="6">
        <f>'Monthly Data'!R69</f>
        <v>15731687.929372137</v>
      </c>
      <c r="DU81" s="16">
        <f>DQ81/'Monthly Data'!F69</f>
        <v>568.98065632618443</v>
      </c>
      <c r="DV81" s="16">
        <f>DR81/'Monthly Data'!J69</f>
        <v>2466.3492538317919</v>
      </c>
      <c r="DW81" s="16">
        <f>DS81/'Monthly Data'!O69</f>
        <v>44734.272652026899</v>
      </c>
      <c r="DX81" s="16">
        <f>DT81/'Monthly Data'!T69</f>
        <v>1048779.1952914759</v>
      </c>
    </row>
    <row r="82" spans="1:128" x14ac:dyDescent="0.25">
      <c r="A82" s="208">
        <f t="shared" si="80"/>
        <v>43344</v>
      </c>
      <c r="B82">
        <v>2018</v>
      </c>
      <c r="C82">
        <v>9</v>
      </c>
      <c r="D82">
        <v>233.48</v>
      </c>
      <c r="E82">
        <v>4.3</v>
      </c>
      <c r="F82">
        <v>182.38</v>
      </c>
      <c r="G82">
        <v>13.2</v>
      </c>
      <c r="H82">
        <v>135.18</v>
      </c>
      <c r="I82">
        <v>26</v>
      </c>
      <c r="J82">
        <v>93.58</v>
      </c>
      <c r="K82">
        <v>44.4</v>
      </c>
      <c r="L82">
        <v>58.88</v>
      </c>
      <c r="M82">
        <v>69.7</v>
      </c>
      <c r="N82">
        <v>32.479999999999997</v>
      </c>
      <c r="O82">
        <v>103.3</v>
      </c>
      <c r="P82">
        <v>15.88</v>
      </c>
      <c r="Q82">
        <v>146.69999999999999</v>
      </c>
      <c r="R82" s="7">
        <v>12.36075860708296</v>
      </c>
      <c r="DQ82" s="6">
        <f>'Monthly Data'!E70</f>
        <v>24590132.806735635</v>
      </c>
      <c r="DR82" s="6">
        <f>'Monthly Data'!I70</f>
        <v>10502730.918090679</v>
      </c>
      <c r="DS82" s="6">
        <f>'Monthly Data'!M70</f>
        <v>20633562.984851286</v>
      </c>
      <c r="DT82" s="6">
        <f>'Monthly Data'!R70</f>
        <v>15059757.389372136</v>
      </c>
      <c r="DU82" s="16">
        <f>DQ82/'Monthly Data'!F70</f>
        <v>538.67517652898607</v>
      </c>
      <c r="DV82" s="16">
        <f>DR82/'Monthly Data'!J70</f>
        <v>2268.9527777913931</v>
      </c>
      <c r="DW82" s="16">
        <f>DS82/'Monthly Data'!O70</f>
        <v>43457.377811396975</v>
      </c>
      <c r="DX82" s="16">
        <f>DT82/'Monthly Data'!T70</f>
        <v>1003983.8259581424</v>
      </c>
    </row>
    <row r="83" spans="1:128" x14ac:dyDescent="0.25">
      <c r="A83" s="208">
        <f t="shared" si="80"/>
        <v>43374</v>
      </c>
      <c r="B83">
        <v>2018</v>
      </c>
      <c r="C83">
        <v>10</v>
      </c>
      <c r="D83">
        <v>510.24</v>
      </c>
      <c r="E83">
        <v>0</v>
      </c>
      <c r="F83">
        <v>448.24</v>
      </c>
      <c r="G83">
        <v>0</v>
      </c>
      <c r="H83">
        <v>386.24</v>
      </c>
      <c r="I83">
        <v>0</v>
      </c>
      <c r="J83">
        <v>324.24</v>
      </c>
      <c r="K83">
        <v>0</v>
      </c>
      <c r="L83">
        <v>262.24</v>
      </c>
      <c r="M83">
        <v>0</v>
      </c>
      <c r="N83">
        <v>200.24</v>
      </c>
      <c r="O83">
        <v>0</v>
      </c>
      <c r="P83">
        <v>140.24</v>
      </c>
      <c r="Q83">
        <v>2</v>
      </c>
      <c r="R83" s="7">
        <v>3.5405005298379941</v>
      </c>
      <c r="DQ83" s="6">
        <f>'Monthly Data'!E71</f>
        <v>27495530.446735434</v>
      </c>
      <c r="DR83" s="6">
        <f>'Monthly Data'!I71</f>
        <v>11592985.148090666</v>
      </c>
      <c r="DS83" s="6">
        <f>'Monthly Data'!M71</f>
        <v>22217902.544851299</v>
      </c>
      <c r="DT83" s="6">
        <f>'Monthly Data'!R71</f>
        <v>16566005.559372136</v>
      </c>
      <c r="DU83" s="16">
        <f>DQ83/'Monthly Data'!F71</f>
        <v>602.11864349822258</v>
      </c>
      <c r="DV83" s="16">
        <f>DR83/'Monthly Data'!J71</f>
        <v>2503.3737604907492</v>
      </c>
      <c r="DW83" s="16">
        <f>DS83/'Monthly Data'!O71</f>
        <v>47393.136827754475</v>
      </c>
      <c r="DX83" s="16">
        <f>DT83/'Monthly Data'!T71</f>
        <v>974470.91525718453</v>
      </c>
    </row>
    <row r="84" spans="1:128" x14ac:dyDescent="0.25">
      <c r="A84" s="208">
        <f t="shared" si="80"/>
        <v>43405</v>
      </c>
      <c r="B84">
        <v>2018</v>
      </c>
      <c r="C84">
        <v>11</v>
      </c>
      <c r="D84">
        <v>757.8</v>
      </c>
      <c r="E84">
        <v>0</v>
      </c>
      <c r="F84">
        <v>697.8</v>
      </c>
      <c r="G84">
        <v>0</v>
      </c>
      <c r="H84">
        <v>637.79999999999995</v>
      </c>
      <c r="I84">
        <v>0</v>
      </c>
      <c r="J84">
        <v>577.79999999999995</v>
      </c>
      <c r="K84">
        <v>0</v>
      </c>
      <c r="L84">
        <v>517.79999999999995</v>
      </c>
      <c r="M84">
        <v>0</v>
      </c>
      <c r="N84">
        <v>457.8</v>
      </c>
      <c r="O84">
        <v>0</v>
      </c>
      <c r="P84">
        <v>397.8</v>
      </c>
      <c r="Q84">
        <v>0</v>
      </c>
      <c r="R84" s="7">
        <v>-5.2600000000000007</v>
      </c>
      <c r="DQ84" s="6">
        <f>'Monthly Data'!E72</f>
        <v>30232415.62673533</v>
      </c>
      <c r="DR84" s="6">
        <f>'Monthly Data'!I72</f>
        <v>13036078.528090673</v>
      </c>
      <c r="DS84" s="6">
        <f>'Monthly Data'!M72</f>
        <v>24243925.78485129</v>
      </c>
      <c r="DT84" s="6">
        <f>'Monthly Data'!R72</f>
        <v>16735405.889372135</v>
      </c>
      <c r="DU84" s="16">
        <f>DQ84/'Monthly Data'!F72</f>
        <v>661.39870998135939</v>
      </c>
      <c r="DV84" s="16">
        <f>DR84/'Monthly Data'!J72</f>
        <v>2816.1928201908249</v>
      </c>
      <c r="DW84" s="16">
        <f>DS84/'Monthly Data'!O72</f>
        <v>52182.362860205096</v>
      </c>
      <c r="DX84" s="16">
        <f>DT84/'Monthly Data'!T72</f>
        <v>1045962.8680857584</v>
      </c>
    </row>
    <row r="85" spans="1:128" x14ac:dyDescent="0.25">
      <c r="A85" s="208">
        <f t="shared" si="80"/>
        <v>43435</v>
      </c>
      <c r="B85">
        <v>2018</v>
      </c>
      <c r="C85">
        <v>12</v>
      </c>
      <c r="D85">
        <v>864.8</v>
      </c>
      <c r="E85">
        <v>0</v>
      </c>
      <c r="F85">
        <v>802.8</v>
      </c>
      <c r="G85">
        <v>0</v>
      </c>
      <c r="H85">
        <v>740.8</v>
      </c>
      <c r="I85">
        <v>0</v>
      </c>
      <c r="J85">
        <v>678.8</v>
      </c>
      <c r="K85">
        <v>0</v>
      </c>
      <c r="L85">
        <v>616.79999999999995</v>
      </c>
      <c r="M85">
        <v>0</v>
      </c>
      <c r="N85">
        <v>554.79999999999995</v>
      </c>
      <c r="O85">
        <v>0</v>
      </c>
      <c r="P85">
        <v>492.8</v>
      </c>
      <c r="Q85">
        <v>0</v>
      </c>
      <c r="R85" s="7">
        <v>-7.8967741935483877</v>
      </c>
      <c r="DQ85" s="6">
        <f>'Monthly Data'!E73</f>
        <v>33728818.676735342</v>
      </c>
      <c r="DR85" s="6">
        <f>'Monthly Data'!I73</f>
        <v>13651124.658090642</v>
      </c>
      <c r="DS85" s="6">
        <f>'Monthly Data'!M73</f>
        <v>25605468.334851291</v>
      </c>
      <c r="DT85" s="6">
        <f>'Monthly Data'!R73</f>
        <v>16667821.609372135</v>
      </c>
      <c r="DU85" s="16">
        <f>DQ85/'Monthly Data'!F73</f>
        <v>737.20310852339355</v>
      </c>
      <c r="DV85" s="16">
        <f>DR85/'Monthly Data'!J73</f>
        <v>2947.4609727073703</v>
      </c>
      <c r="DW85" s="16">
        <f>DS85/'Monthly Data'!O73</f>
        <v>55089.217587890038</v>
      </c>
      <c r="DX85" s="16">
        <f>DT85/'Monthly Data'!T73</f>
        <v>980460.09466894914</v>
      </c>
    </row>
    <row r="86" spans="1:128" x14ac:dyDescent="0.25">
      <c r="A86" s="208">
        <f t="shared" si="80"/>
        <v>43466</v>
      </c>
      <c r="B86">
        <v>2019</v>
      </c>
      <c r="C86">
        <v>1</v>
      </c>
      <c r="D86">
        <v>1112.2</v>
      </c>
      <c r="E86">
        <v>0</v>
      </c>
      <c r="F86">
        <v>1050.2</v>
      </c>
      <c r="G86">
        <v>0</v>
      </c>
      <c r="H86">
        <v>988.2</v>
      </c>
      <c r="I86">
        <v>0</v>
      </c>
      <c r="J86">
        <v>926.2</v>
      </c>
      <c r="K86">
        <v>0</v>
      </c>
      <c r="L86">
        <v>864.2</v>
      </c>
      <c r="M86">
        <v>0</v>
      </c>
      <c r="N86">
        <v>802.2</v>
      </c>
      <c r="O86">
        <v>0</v>
      </c>
      <c r="P86">
        <v>740.2</v>
      </c>
      <c r="Q86">
        <v>0</v>
      </c>
      <c r="R86" s="7">
        <v>-15.877419354838713</v>
      </c>
      <c r="DQ86" s="6">
        <f>'Monthly Data'!E74</f>
        <v>37095969.906736806</v>
      </c>
      <c r="DR86" s="6">
        <f>'Monthly Data'!I74</f>
        <v>15450818.072486484</v>
      </c>
      <c r="DS86" s="6">
        <f>'Monthly Data'!M74</f>
        <v>28068967.003935955</v>
      </c>
      <c r="DT86" s="6">
        <f>'Monthly Data'!R74</f>
        <v>15445811.899528764</v>
      </c>
      <c r="DU86" s="16">
        <f>DQ86/'Monthly Data'!F74</f>
        <v>810.33244639387169</v>
      </c>
      <c r="DV86" s="16">
        <f>DR86/'Monthly Data'!J74</f>
        <v>3334.4140645484367</v>
      </c>
      <c r="DW86" s="16">
        <f>DS86/'Monthly Data'!O74</f>
        <v>60389.343812254636</v>
      </c>
      <c r="DX86" s="16">
        <f>DT86/'Monthly Data'!T74</f>
        <v>1029720.7933019176</v>
      </c>
    </row>
    <row r="87" spans="1:128" x14ac:dyDescent="0.25">
      <c r="A87" s="208">
        <f t="shared" si="80"/>
        <v>43497</v>
      </c>
      <c r="B87">
        <v>2019</v>
      </c>
      <c r="C87">
        <v>2</v>
      </c>
      <c r="D87">
        <v>949.4</v>
      </c>
      <c r="E87">
        <v>0</v>
      </c>
      <c r="F87">
        <v>893.4</v>
      </c>
      <c r="G87">
        <v>0</v>
      </c>
      <c r="H87">
        <v>837.4</v>
      </c>
      <c r="I87">
        <v>0</v>
      </c>
      <c r="J87">
        <v>781.4</v>
      </c>
      <c r="K87">
        <v>0</v>
      </c>
      <c r="L87">
        <v>725.4</v>
      </c>
      <c r="M87">
        <v>0</v>
      </c>
      <c r="N87">
        <v>669.4</v>
      </c>
      <c r="O87">
        <v>0</v>
      </c>
      <c r="P87">
        <v>613.4</v>
      </c>
      <c r="Q87">
        <v>0</v>
      </c>
      <c r="R87" s="7">
        <v>-13.907142857142858</v>
      </c>
      <c r="DQ87" s="6">
        <f>'Monthly Data'!E75</f>
        <v>32923536.046737112</v>
      </c>
      <c r="DR87" s="6">
        <f>'Monthly Data'!I75</f>
        <v>13956467.072486553</v>
      </c>
      <c r="DS87" s="6">
        <f>'Monthly Data'!M75</f>
        <v>25313972.923935961</v>
      </c>
      <c r="DT87" s="6">
        <f>'Monthly Data'!R75</f>
        <v>13327840.249528764</v>
      </c>
      <c r="DU87" s="16">
        <f>DQ87/'Monthly Data'!F75</f>
        <v>719.05306372421546</v>
      </c>
      <c r="DV87" s="16">
        <f>DR87/'Monthly Data'!J75</f>
        <v>3010.2132590860979</v>
      </c>
      <c r="DW87" s="16">
        <f>DS87/'Monthly Data'!O75</f>
        <v>53928.361576344192</v>
      </c>
      <c r="DX87" s="16">
        <f>DT87/'Monthly Data'!T75</f>
        <v>888522.68330191763</v>
      </c>
    </row>
    <row r="88" spans="1:128" x14ac:dyDescent="0.25">
      <c r="A88" s="208">
        <f t="shared" si="80"/>
        <v>43525</v>
      </c>
      <c r="B88">
        <v>2019</v>
      </c>
      <c r="C88">
        <v>3</v>
      </c>
      <c r="D88">
        <v>786.6</v>
      </c>
      <c r="E88">
        <v>0</v>
      </c>
      <c r="F88">
        <v>724.6</v>
      </c>
      <c r="G88">
        <v>0</v>
      </c>
      <c r="H88">
        <v>662.6</v>
      </c>
      <c r="I88">
        <v>0</v>
      </c>
      <c r="J88">
        <v>600.6</v>
      </c>
      <c r="K88">
        <v>0</v>
      </c>
      <c r="L88">
        <v>538.6</v>
      </c>
      <c r="M88">
        <v>0</v>
      </c>
      <c r="N88">
        <v>476.6</v>
      </c>
      <c r="O88">
        <v>0</v>
      </c>
      <c r="P88">
        <v>414.6</v>
      </c>
      <c r="Q88">
        <v>0</v>
      </c>
      <c r="R88" s="7">
        <v>-5.3741935483870957</v>
      </c>
      <c r="DQ88" s="6">
        <f>'Monthly Data'!E76</f>
        <v>30677549.546737101</v>
      </c>
      <c r="DR88" s="6">
        <f>'Monthly Data'!I76</f>
        <v>13466624.482486509</v>
      </c>
      <c r="DS88" s="6">
        <f>'Monthly Data'!M76</f>
        <v>24850895.063935962</v>
      </c>
      <c r="DT88" s="6">
        <f>'Monthly Data'!R76</f>
        <v>15176304.169528762</v>
      </c>
      <c r="DU88" s="16">
        <f>DQ88/'Monthly Data'!F76</f>
        <v>669.93724802102838</v>
      </c>
      <c r="DV88" s="16">
        <f>DR88/'Monthly Data'!J76</f>
        <v>2902.1735670552011</v>
      </c>
      <c r="DW88" s="16">
        <f>DS88/'Monthly Data'!O76</f>
        <v>51924.143468315837</v>
      </c>
      <c r="DX88" s="16">
        <f>DT88/'Monthly Data'!T76</f>
        <v>1011753.6113019175</v>
      </c>
    </row>
    <row r="89" spans="1:128" x14ac:dyDescent="0.25">
      <c r="A89" s="208">
        <f t="shared" si="80"/>
        <v>43556</v>
      </c>
      <c r="B89">
        <v>2019</v>
      </c>
      <c r="C89">
        <v>4</v>
      </c>
      <c r="D89">
        <v>534.1</v>
      </c>
      <c r="E89">
        <v>0</v>
      </c>
      <c r="F89">
        <v>474.1</v>
      </c>
      <c r="G89">
        <v>0</v>
      </c>
      <c r="H89">
        <v>414.1</v>
      </c>
      <c r="I89">
        <v>0</v>
      </c>
      <c r="J89">
        <v>354.1</v>
      </c>
      <c r="K89">
        <v>0</v>
      </c>
      <c r="L89">
        <v>294.10000000000002</v>
      </c>
      <c r="M89">
        <v>0</v>
      </c>
      <c r="N89">
        <v>234.1</v>
      </c>
      <c r="O89">
        <v>0</v>
      </c>
      <c r="P89">
        <v>175.4</v>
      </c>
      <c r="Q89">
        <v>1.3</v>
      </c>
      <c r="R89" s="7">
        <v>2.1966666666666668</v>
      </c>
      <c r="DQ89" s="6">
        <f>'Monthly Data'!E77</f>
        <v>26406823.316737082</v>
      </c>
      <c r="DR89" s="6">
        <f>'Monthly Data'!I77</f>
        <v>11857796.482486546</v>
      </c>
      <c r="DS89" s="6">
        <f>'Monthly Data'!M77</f>
        <v>21448874.683935951</v>
      </c>
      <c r="DT89" s="6">
        <f>'Monthly Data'!R77</f>
        <v>16135678.349528763</v>
      </c>
      <c r="DU89" s="16">
        <f>DQ89/'Monthly Data'!F77</f>
        <v>576.69614935777076</v>
      </c>
      <c r="DV89" s="16">
        <f>DR89/'Monthly Data'!J77</f>
        <v>2549.4645619989547</v>
      </c>
      <c r="DW89" s="16">
        <f>DS89/'Monthly Data'!O77</f>
        <v>44306.702507614027</v>
      </c>
      <c r="DX89" s="16">
        <f>DT89/'Monthly Data'!T77</f>
        <v>1075711.8899685843</v>
      </c>
    </row>
    <row r="90" spans="1:128" x14ac:dyDescent="0.25">
      <c r="A90" s="208">
        <f t="shared" si="80"/>
        <v>43586</v>
      </c>
      <c r="B90">
        <v>2019</v>
      </c>
      <c r="C90">
        <v>5</v>
      </c>
      <c r="D90">
        <v>389</v>
      </c>
      <c r="E90">
        <v>0</v>
      </c>
      <c r="F90">
        <v>327</v>
      </c>
      <c r="G90">
        <v>0</v>
      </c>
      <c r="H90">
        <v>265</v>
      </c>
      <c r="I90">
        <v>0</v>
      </c>
      <c r="J90">
        <v>203</v>
      </c>
      <c r="K90">
        <v>0</v>
      </c>
      <c r="L90">
        <v>142.9</v>
      </c>
      <c r="M90">
        <v>1.9</v>
      </c>
      <c r="N90">
        <v>87.5</v>
      </c>
      <c r="O90">
        <v>8.5</v>
      </c>
      <c r="P90">
        <v>46.8</v>
      </c>
      <c r="Q90">
        <v>29.8</v>
      </c>
      <c r="R90" s="7">
        <v>7.4516129032258069</v>
      </c>
      <c r="DQ90" s="6">
        <f>'Monthly Data'!E78</f>
        <v>24624588.956737202</v>
      </c>
      <c r="DR90" s="6">
        <f>'Monthly Data'!I78</f>
        <v>11371708.072486496</v>
      </c>
      <c r="DS90" s="6">
        <f>'Monthly Data'!M78</f>
        <v>20828039.383935958</v>
      </c>
      <c r="DT90" s="6">
        <f>'Monthly Data'!R78</f>
        <v>16483062.289528763</v>
      </c>
      <c r="DU90" s="16">
        <f>DQ90/'Monthly Data'!F78</f>
        <v>538.00813865588225</v>
      </c>
      <c r="DV90" s="16">
        <f>DR90/'Monthly Data'!J78</f>
        <v>2443.4023626806716</v>
      </c>
      <c r="DW90" s="16">
        <f>DS90/'Monthly Data'!O78</f>
        <v>42776.831759983485</v>
      </c>
      <c r="DX90" s="16">
        <f>DT90/'Monthly Data'!T78</f>
        <v>1098870.8193019175</v>
      </c>
    </row>
    <row r="91" spans="1:128" x14ac:dyDescent="0.25">
      <c r="A91" s="208">
        <f t="shared" si="80"/>
        <v>43617</v>
      </c>
      <c r="B91">
        <v>2019</v>
      </c>
      <c r="C91">
        <v>6</v>
      </c>
      <c r="D91">
        <v>189.4</v>
      </c>
      <c r="E91">
        <v>0.4</v>
      </c>
      <c r="F91">
        <v>139.19999999999999</v>
      </c>
      <c r="G91">
        <v>10.199999999999999</v>
      </c>
      <c r="H91">
        <v>91.2</v>
      </c>
      <c r="I91">
        <v>22.2</v>
      </c>
      <c r="J91">
        <v>49.9</v>
      </c>
      <c r="K91">
        <v>40.9</v>
      </c>
      <c r="L91">
        <v>21.2</v>
      </c>
      <c r="M91">
        <v>72.2</v>
      </c>
      <c r="N91">
        <v>8.6</v>
      </c>
      <c r="O91">
        <v>119.6</v>
      </c>
      <c r="P91">
        <v>2.4</v>
      </c>
      <c r="Q91">
        <v>173.4</v>
      </c>
      <c r="R91" s="7">
        <v>13.7</v>
      </c>
      <c r="DQ91" s="6">
        <f>'Monthly Data'!E79</f>
        <v>23737027.866737057</v>
      </c>
      <c r="DR91" s="6">
        <f>'Monthly Data'!I79</f>
        <v>10788475.332486559</v>
      </c>
      <c r="DS91" s="6">
        <f>'Monthly Data'!M79</f>
        <v>19896718.173935954</v>
      </c>
      <c r="DT91" s="6">
        <f>'Monthly Data'!R79</f>
        <v>14912158.419528764</v>
      </c>
      <c r="DU91" s="16">
        <f>DQ91/'Monthly Data'!F79</f>
        <v>518.91065207626991</v>
      </c>
      <c r="DV91" s="16">
        <f>DR91/'Monthly Data'!J79</f>
        <v>2318.5947759209544</v>
      </c>
      <c r="DW91" s="16">
        <f>DS91/'Monthly Data'!O79</f>
        <v>41151.4336586059</v>
      </c>
      <c r="DX91" s="16">
        <f>DT91/'Monthly Data'!T79</f>
        <v>994143.89463525091</v>
      </c>
    </row>
    <row r="92" spans="1:128" x14ac:dyDescent="0.25">
      <c r="A92" s="208">
        <f t="shared" si="80"/>
        <v>43647</v>
      </c>
      <c r="B92">
        <v>2019</v>
      </c>
      <c r="C92">
        <v>7</v>
      </c>
      <c r="D92">
        <v>38.299999999999997</v>
      </c>
      <c r="E92">
        <v>13.3</v>
      </c>
      <c r="F92">
        <v>14.7</v>
      </c>
      <c r="G92">
        <v>51.7</v>
      </c>
      <c r="H92">
        <v>2.7</v>
      </c>
      <c r="I92">
        <v>101.7</v>
      </c>
      <c r="J92">
        <v>0</v>
      </c>
      <c r="K92">
        <v>161</v>
      </c>
      <c r="L92">
        <v>0</v>
      </c>
      <c r="M92">
        <v>223</v>
      </c>
      <c r="N92">
        <v>0</v>
      </c>
      <c r="O92">
        <v>285</v>
      </c>
      <c r="P92">
        <v>0</v>
      </c>
      <c r="Q92">
        <v>347</v>
      </c>
      <c r="R92" s="7">
        <v>19.193548387096779</v>
      </c>
      <c r="DQ92" s="6">
        <f>'Monthly Data'!E80</f>
        <v>27339633.226737123</v>
      </c>
      <c r="DR92" s="6">
        <f>'Monthly Data'!I80</f>
        <v>12077507.492486516</v>
      </c>
      <c r="DS92" s="6">
        <f>'Monthly Data'!M80</f>
        <v>21752557.093935966</v>
      </c>
      <c r="DT92" s="6">
        <f>'Monthly Data'!R80</f>
        <v>16004458.559528762</v>
      </c>
      <c r="DU92" s="16">
        <f>DQ92/'Monthly Data'!F80</f>
        <v>597.73812702311795</v>
      </c>
      <c r="DV92" s="16">
        <f>DR92/'Monthly Data'!J80</f>
        <v>2596.469385393521</v>
      </c>
      <c r="DW92" s="16">
        <f>DS92/'Monthly Data'!O80</f>
        <v>45593.286719631033</v>
      </c>
      <c r="DX92" s="16">
        <f>DT92/'Monthly Data'!T80</f>
        <v>1066963.9039685843</v>
      </c>
    </row>
    <row r="93" spans="1:128" x14ac:dyDescent="0.25">
      <c r="A93" s="208">
        <f t="shared" si="80"/>
        <v>43678</v>
      </c>
      <c r="B93">
        <v>2019</v>
      </c>
      <c r="C93">
        <v>8</v>
      </c>
      <c r="D93">
        <v>117.8</v>
      </c>
      <c r="E93">
        <v>0.2</v>
      </c>
      <c r="F93">
        <v>63.5</v>
      </c>
      <c r="G93">
        <v>7.9</v>
      </c>
      <c r="H93">
        <v>27.7</v>
      </c>
      <c r="I93">
        <v>34.1</v>
      </c>
      <c r="J93">
        <v>6.3</v>
      </c>
      <c r="K93">
        <v>74.7</v>
      </c>
      <c r="L93">
        <v>0</v>
      </c>
      <c r="M93">
        <v>130.4</v>
      </c>
      <c r="N93">
        <v>0</v>
      </c>
      <c r="O93">
        <v>192.4</v>
      </c>
      <c r="P93">
        <v>0</v>
      </c>
      <c r="Q93">
        <v>254.4</v>
      </c>
      <c r="R93" s="7">
        <v>16.206451612903226</v>
      </c>
      <c r="DQ93" s="6">
        <f>'Monthly Data'!E81</f>
        <v>25699766.866737057</v>
      </c>
      <c r="DR93" s="6">
        <f>'Monthly Data'!I81</f>
        <v>11427332.232486537</v>
      </c>
      <c r="DS93" s="6">
        <f>'Monthly Data'!M81</f>
        <v>20899300.073935956</v>
      </c>
      <c r="DT93" s="6">
        <f>'Monthly Data'!R81</f>
        <v>15103823.929528764</v>
      </c>
      <c r="DU93" s="16">
        <f>DQ93/'Monthly Data'!F81</f>
        <v>561.75901091826074</v>
      </c>
      <c r="DV93" s="16">
        <f>DR93/'Monthly Data'!J81</f>
        <v>2455.5074891521613</v>
      </c>
      <c r="DW93" s="16">
        <f>DS93/'Monthly Data'!O81</f>
        <v>44877.174305209272</v>
      </c>
      <c r="DX93" s="16">
        <f>DT93/'Monthly Data'!T81</f>
        <v>1006921.5953019175</v>
      </c>
    </row>
    <row r="94" spans="1:128" x14ac:dyDescent="0.25">
      <c r="A94" s="208">
        <f t="shared" si="80"/>
        <v>43709</v>
      </c>
      <c r="B94">
        <v>2019</v>
      </c>
      <c r="C94">
        <v>9</v>
      </c>
      <c r="D94">
        <v>214</v>
      </c>
      <c r="E94">
        <v>0</v>
      </c>
      <c r="F94">
        <v>158.19999999999999</v>
      </c>
      <c r="G94">
        <v>4.2</v>
      </c>
      <c r="H94">
        <v>106.1</v>
      </c>
      <c r="I94">
        <v>12.1</v>
      </c>
      <c r="J94">
        <v>58</v>
      </c>
      <c r="K94">
        <v>24</v>
      </c>
      <c r="L94">
        <v>25.9</v>
      </c>
      <c r="M94">
        <v>51.9</v>
      </c>
      <c r="N94">
        <v>9.4</v>
      </c>
      <c r="O94">
        <v>95.4</v>
      </c>
      <c r="P94">
        <v>1.6</v>
      </c>
      <c r="Q94">
        <v>147.6</v>
      </c>
      <c r="R94" s="7">
        <v>12.866666666666665</v>
      </c>
      <c r="DQ94" s="6">
        <f>'Monthly Data'!E82</f>
        <v>23697975.436736908</v>
      </c>
      <c r="DR94" s="6">
        <f>'Monthly Data'!I82</f>
        <v>10504707.542486519</v>
      </c>
      <c r="DS94" s="6">
        <f>'Monthly Data'!M82</f>
        <v>19729696.403935958</v>
      </c>
      <c r="DT94" s="6">
        <f>'Monthly Data'!R82</f>
        <v>15309116.249528764</v>
      </c>
      <c r="DU94" s="16">
        <f>DQ94/'Monthly Data'!F82</f>
        <v>517.7353820076205</v>
      </c>
      <c r="DV94" s="16">
        <f>DR94/'Monthly Data'!J82</f>
        <v>2257.4370193652735</v>
      </c>
      <c r="DW94" s="16">
        <f>DS94/'Monthly Data'!O82</f>
        <v>42067.582950822936</v>
      </c>
      <c r="DX94" s="16">
        <f>DT94/'Monthly Data'!T82</f>
        <v>1020607.7499685843</v>
      </c>
    </row>
    <row r="95" spans="1:128" x14ac:dyDescent="0.25">
      <c r="A95" s="208">
        <f t="shared" si="80"/>
        <v>43739</v>
      </c>
      <c r="B95">
        <v>2019</v>
      </c>
      <c r="C95">
        <v>10</v>
      </c>
      <c r="D95">
        <v>460.31</v>
      </c>
      <c r="E95">
        <v>0</v>
      </c>
      <c r="F95">
        <v>398.31</v>
      </c>
      <c r="G95">
        <v>0</v>
      </c>
      <c r="H95">
        <v>336.31</v>
      </c>
      <c r="I95">
        <v>0</v>
      </c>
      <c r="J95">
        <v>274.31</v>
      </c>
      <c r="K95">
        <v>0</v>
      </c>
      <c r="L95">
        <v>214.31</v>
      </c>
      <c r="M95">
        <v>2</v>
      </c>
      <c r="N95">
        <v>156.41</v>
      </c>
      <c r="O95">
        <v>6.1</v>
      </c>
      <c r="P95">
        <v>103.41</v>
      </c>
      <c r="Q95">
        <v>15.09</v>
      </c>
      <c r="R95" s="7">
        <v>5.1512220680279821</v>
      </c>
      <c r="DQ95" s="6">
        <f>'Monthly Data'!E83</f>
        <v>26912547.216737308</v>
      </c>
      <c r="DR95" s="6">
        <f>'Monthly Data'!I83</f>
        <v>11435723.092486512</v>
      </c>
      <c r="DS95" s="6">
        <f>'Monthly Data'!M83</f>
        <v>21046584.913935963</v>
      </c>
      <c r="DT95" s="6">
        <f>'Monthly Data'!R83</f>
        <v>15748470.479528762</v>
      </c>
      <c r="DU95" s="16">
        <f>DQ95/'Monthly Data'!F83</f>
        <v>587.53727259191055</v>
      </c>
      <c r="DV95" s="16">
        <f>DR95/'Monthly Data'!J83</f>
        <v>2456.2901886433319</v>
      </c>
      <c r="DW95" s="16">
        <f>DS95/'Monthly Data'!O83</f>
        <v>44262.008231200765</v>
      </c>
      <c r="DX95" s="16">
        <f>DT95/'Monthly Data'!T83</f>
        <v>1049898.0319685841</v>
      </c>
    </row>
    <row r="96" spans="1:128" x14ac:dyDescent="0.25">
      <c r="A96" s="208">
        <f t="shared" si="80"/>
        <v>43770</v>
      </c>
      <c r="B96">
        <v>2019</v>
      </c>
      <c r="C96">
        <v>11</v>
      </c>
      <c r="D96">
        <v>725.21</v>
      </c>
      <c r="E96">
        <v>0</v>
      </c>
      <c r="F96">
        <v>665.21</v>
      </c>
      <c r="G96">
        <v>0</v>
      </c>
      <c r="H96">
        <v>605.21</v>
      </c>
      <c r="I96">
        <v>0</v>
      </c>
      <c r="J96">
        <v>545.21</v>
      </c>
      <c r="K96">
        <v>0</v>
      </c>
      <c r="L96">
        <v>485.21</v>
      </c>
      <c r="M96">
        <v>0</v>
      </c>
      <c r="N96">
        <v>425.21</v>
      </c>
      <c r="O96">
        <v>0</v>
      </c>
      <c r="P96">
        <v>365.21</v>
      </c>
      <c r="Q96">
        <v>0</v>
      </c>
      <c r="R96" s="7">
        <v>-4.1735352648522097</v>
      </c>
      <c r="DQ96" s="6">
        <f>'Monthly Data'!E84</f>
        <v>30189156.75673718</v>
      </c>
      <c r="DR96" s="6">
        <f>'Monthly Data'!I84</f>
        <v>13053060.732486539</v>
      </c>
      <c r="DS96" s="6">
        <f>'Monthly Data'!M84</f>
        <v>23413422.133935962</v>
      </c>
      <c r="DT96" s="6">
        <f>'Monthly Data'!R84</f>
        <v>16898756.249528762</v>
      </c>
      <c r="DU96" s="16">
        <f>DQ96/'Monthly Data'!F84</f>
        <v>658.42098248179923</v>
      </c>
      <c r="DV96" s="16">
        <f>DR96/'Monthly Data'!J84</f>
        <v>2802.3822608731639</v>
      </c>
      <c r="DW96" s="16">
        <f>DS96/'Monthly Data'!O84</f>
        <v>47968.494435435285</v>
      </c>
      <c r="DX96" s="16">
        <f>DT96/'Monthly Data'!T84</f>
        <v>1126583.7499685842</v>
      </c>
    </row>
    <row r="97" spans="1:128" x14ac:dyDescent="0.25">
      <c r="A97" s="208">
        <f t="shared" si="80"/>
        <v>43800</v>
      </c>
      <c r="B97">
        <v>2019</v>
      </c>
      <c r="C97">
        <v>12</v>
      </c>
      <c r="D97">
        <v>913.1</v>
      </c>
      <c r="E97">
        <v>0</v>
      </c>
      <c r="F97">
        <v>851.1</v>
      </c>
      <c r="G97">
        <v>0</v>
      </c>
      <c r="H97">
        <v>789.1</v>
      </c>
      <c r="I97">
        <v>0</v>
      </c>
      <c r="J97">
        <v>727.1</v>
      </c>
      <c r="K97">
        <v>0</v>
      </c>
      <c r="L97">
        <v>665.1</v>
      </c>
      <c r="M97">
        <v>0</v>
      </c>
      <c r="N97">
        <v>603.1</v>
      </c>
      <c r="O97">
        <v>0</v>
      </c>
      <c r="P97">
        <v>541.1</v>
      </c>
      <c r="Q97">
        <v>0</v>
      </c>
      <c r="R97" s="7">
        <v>-9.4548387096774196</v>
      </c>
      <c r="DQ97" s="6">
        <f>'Monthly Data'!E85</f>
        <v>34313694.176737517</v>
      </c>
      <c r="DR97" s="6">
        <f>'Monthly Data'!I85</f>
        <v>14389735.212486496</v>
      </c>
      <c r="DS97" s="6">
        <f>'Monthly Data'!M85</f>
        <v>25736747.153935958</v>
      </c>
      <c r="DT97" s="6">
        <f>'Monthly Data'!R85</f>
        <v>16646524.359528767</v>
      </c>
      <c r="DU97" s="16">
        <f>DQ97/'Monthly Data'!F85</f>
        <v>747.49489265840486</v>
      </c>
      <c r="DV97" s="16">
        <f>DR97/'Monthly Data'!J85</f>
        <v>3088.3089099890517</v>
      </c>
      <c r="DW97" s="16">
        <f>DS97/'Monthly Data'!O85</f>
        <v>51669.839698727075</v>
      </c>
      <c r="DX97" s="16">
        <f>DT97/'Monthly Data'!T85</f>
        <v>1109768.2906352512</v>
      </c>
    </row>
    <row r="98" spans="1:128" x14ac:dyDescent="0.25">
      <c r="A98" s="208">
        <f t="shared" si="80"/>
        <v>43831</v>
      </c>
      <c r="B98">
        <v>2020</v>
      </c>
      <c r="C98">
        <v>1</v>
      </c>
      <c r="D98">
        <v>896.9</v>
      </c>
      <c r="E98">
        <v>0</v>
      </c>
      <c r="F98">
        <v>834.9</v>
      </c>
      <c r="G98">
        <v>0</v>
      </c>
      <c r="H98">
        <v>772.9</v>
      </c>
      <c r="I98">
        <v>0</v>
      </c>
      <c r="J98">
        <v>710.9</v>
      </c>
      <c r="K98">
        <v>0</v>
      </c>
      <c r="L98">
        <v>648.9</v>
      </c>
      <c r="M98">
        <v>0</v>
      </c>
      <c r="N98">
        <v>586.9</v>
      </c>
      <c r="O98">
        <v>0</v>
      </c>
      <c r="P98">
        <v>524.9</v>
      </c>
      <c r="Q98">
        <v>0</v>
      </c>
      <c r="R98" s="7">
        <v>-8.9322580645161285</v>
      </c>
      <c r="DQ98" s="6">
        <f>'Monthly Data'!E86</f>
        <v>33970222.518295504</v>
      </c>
      <c r="DR98" s="6">
        <f>'Monthly Data'!I86</f>
        <v>14485860.174549976</v>
      </c>
      <c r="DS98" s="6">
        <f>'Monthly Data'!M86</f>
        <v>25864008.648993447</v>
      </c>
      <c r="DT98" s="6">
        <f>'Monthly Data'!R86</f>
        <v>14937664.958892485</v>
      </c>
      <c r="DU98" s="16">
        <f>DQ98/'Monthly Data'!F86</f>
        <v>739.56896841139132</v>
      </c>
      <c r="DV98" s="16">
        <f>DR98/'Monthly Data'!J86</f>
        <v>3109.0800147999853</v>
      </c>
      <c r="DW98" s="16">
        <f>DS98/'Monthly Data'!O86</f>
        <v>51842.069851660548</v>
      </c>
      <c r="DX98" s="16">
        <f>DT98/'Monthly Data'!T86</f>
        <v>995844.3305928323</v>
      </c>
    </row>
    <row r="99" spans="1:128" x14ac:dyDescent="0.25">
      <c r="A99" s="208">
        <f t="shared" si="80"/>
        <v>43862</v>
      </c>
      <c r="B99">
        <v>2020</v>
      </c>
      <c r="C99">
        <v>2</v>
      </c>
      <c r="D99">
        <v>918.2</v>
      </c>
      <c r="E99">
        <v>0</v>
      </c>
      <c r="F99">
        <v>860.2</v>
      </c>
      <c r="G99">
        <v>0</v>
      </c>
      <c r="H99">
        <v>802.2</v>
      </c>
      <c r="I99">
        <v>0</v>
      </c>
      <c r="J99">
        <v>744.2</v>
      </c>
      <c r="K99">
        <v>0</v>
      </c>
      <c r="L99">
        <v>686.2</v>
      </c>
      <c r="M99">
        <v>0</v>
      </c>
      <c r="N99">
        <v>628.20000000000005</v>
      </c>
      <c r="O99">
        <v>0</v>
      </c>
      <c r="P99">
        <v>570.20000000000005</v>
      </c>
      <c r="Q99">
        <v>0</v>
      </c>
      <c r="R99" s="7">
        <v>-11.662068965517244</v>
      </c>
      <c r="DQ99" s="6">
        <f>'Monthly Data'!E87</f>
        <v>30935407.83829483</v>
      </c>
      <c r="DR99" s="6">
        <f>'Monthly Data'!I87</f>
        <v>13707720.514549965</v>
      </c>
      <c r="DS99" s="6">
        <f>'Monthly Data'!M87</f>
        <v>24376511.248993456</v>
      </c>
      <c r="DT99" s="6">
        <f>'Monthly Data'!R87</f>
        <v>13195414.638892485</v>
      </c>
      <c r="DU99" s="16">
        <f>DQ99/'Monthly Data'!F87</f>
        <v>673.28123216869176</v>
      </c>
      <c r="DV99" s="16">
        <f>DR99/'Monthly Data'!J87</f>
        <v>2941.8199329616859</v>
      </c>
      <c r="DW99" s="16">
        <f>DS99/'Monthly Data'!O87</f>
        <v>49921.178064700915</v>
      </c>
      <c r="DX99" s="16">
        <f>DT99/'Monthly Data'!T87</f>
        <v>879694.30925949896</v>
      </c>
    </row>
    <row r="100" spans="1:128" x14ac:dyDescent="0.25">
      <c r="A100" s="208">
        <f t="shared" si="80"/>
        <v>43891</v>
      </c>
      <c r="B100">
        <v>2020</v>
      </c>
      <c r="C100">
        <v>3</v>
      </c>
      <c r="D100">
        <v>737.2</v>
      </c>
      <c r="E100">
        <v>0</v>
      </c>
      <c r="F100">
        <v>675.2</v>
      </c>
      <c r="G100">
        <v>0</v>
      </c>
      <c r="H100">
        <v>613.20000000000005</v>
      </c>
      <c r="I100">
        <v>0</v>
      </c>
      <c r="J100">
        <v>551.20000000000005</v>
      </c>
      <c r="K100">
        <v>0</v>
      </c>
      <c r="L100">
        <v>489.2</v>
      </c>
      <c r="M100">
        <v>0</v>
      </c>
      <c r="N100">
        <v>427.2</v>
      </c>
      <c r="O100">
        <v>0</v>
      </c>
      <c r="P100">
        <v>365.2</v>
      </c>
      <c r="Q100">
        <v>0</v>
      </c>
      <c r="R100" s="7">
        <v>-3.780645161290324</v>
      </c>
      <c r="DQ100" s="6">
        <f>'Monthly Data'!E88</f>
        <v>30730949.938295327</v>
      </c>
      <c r="DR100" s="6">
        <f>'Monthly Data'!I88</f>
        <v>12594427.794549998</v>
      </c>
      <c r="DS100" s="6">
        <f>'Monthly Data'!M88</f>
        <v>22658247.76899346</v>
      </c>
      <c r="DT100" s="6">
        <f>'Monthly Data'!R88</f>
        <v>14184175.028892482</v>
      </c>
      <c r="DU100" s="16">
        <f>DQ100/'Monthly Data'!F88</f>
        <v>668.71663435998482</v>
      </c>
      <c r="DV100" s="16">
        <f>DR100/'Monthly Data'!J88</f>
        <v>2702.4913165156186</v>
      </c>
      <c r="DW100" s="16">
        <f>DS100/'Monthly Data'!O88</f>
        <v>47521.492804097019</v>
      </c>
      <c r="DX100" s="16">
        <f>DT100/'Monthly Data'!T88</f>
        <v>945611.66859283217</v>
      </c>
    </row>
    <row r="101" spans="1:128" x14ac:dyDescent="0.25">
      <c r="A101" s="208">
        <f t="shared" si="80"/>
        <v>43922</v>
      </c>
      <c r="B101">
        <v>2020</v>
      </c>
      <c r="C101">
        <v>4</v>
      </c>
      <c r="D101">
        <v>548.9</v>
      </c>
      <c r="E101">
        <v>0</v>
      </c>
      <c r="F101">
        <v>488.9</v>
      </c>
      <c r="G101">
        <v>0</v>
      </c>
      <c r="H101">
        <v>428.9</v>
      </c>
      <c r="I101">
        <v>0</v>
      </c>
      <c r="J101">
        <v>368.9</v>
      </c>
      <c r="K101">
        <v>0</v>
      </c>
      <c r="L101">
        <v>308.89999999999998</v>
      </c>
      <c r="M101">
        <v>0</v>
      </c>
      <c r="N101">
        <v>250.3</v>
      </c>
      <c r="O101">
        <v>1.4</v>
      </c>
      <c r="P101">
        <v>193.6</v>
      </c>
      <c r="Q101">
        <v>4.7</v>
      </c>
      <c r="R101" s="7">
        <v>1.7033333333333331</v>
      </c>
      <c r="DQ101" s="6">
        <f>'Monthly Data'!E89</f>
        <v>27953163.758295137</v>
      </c>
      <c r="DR101" s="6">
        <f>'Monthly Data'!I89</f>
        <v>10208951.224550037</v>
      </c>
      <c r="DS101" s="6">
        <f>'Monthly Data'!M89</f>
        <v>18489887.368993454</v>
      </c>
      <c r="DT101" s="6">
        <f>'Monthly Data'!R89</f>
        <v>15408308.768892484</v>
      </c>
      <c r="DU101" s="16">
        <f>DQ101/'Monthly Data'!F89</f>
        <v>608.21881978452132</v>
      </c>
      <c r="DV101" s="16">
        <f>DR101/'Monthly Data'!J89</f>
        <v>2190.4558763506534</v>
      </c>
      <c r="DW101" s="16">
        <f>DS101/'Monthly Data'!O89</f>
        <v>39763.198642996671</v>
      </c>
      <c r="DX101" s="16">
        <f>DT101/'Monthly Data'!T89</f>
        <v>1027220.5845928323</v>
      </c>
    </row>
    <row r="102" spans="1:128" x14ac:dyDescent="0.25">
      <c r="A102" s="208">
        <f t="shared" si="80"/>
        <v>43952</v>
      </c>
      <c r="B102">
        <v>2020</v>
      </c>
      <c r="C102">
        <v>5</v>
      </c>
      <c r="D102">
        <v>338.81</v>
      </c>
      <c r="E102">
        <v>0.2</v>
      </c>
      <c r="F102">
        <v>278.81</v>
      </c>
      <c r="G102">
        <v>2.2000000000000002</v>
      </c>
      <c r="H102">
        <v>223.01</v>
      </c>
      <c r="I102">
        <v>8.39</v>
      </c>
      <c r="J102">
        <v>172.91</v>
      </c>
      <c r="K102">
        <v>20.29</v>
      </c>
      <c r="L102">
        <v>130.31</v>
      </c>
      <c r="M102">
        <v>39.69</v>
      </c>
      <c r="N102">
        <v>92.81</v>
      </c>
      <c r="O102">
        <v>64.19</v>
      </c>
      <c r="P102">
        <v>64.11</v>
      </c>
      <c r="Q102">
        <v>97.49</v>
      </c>
      <c r="R102" s="7">
        <v>9.0770285196408818</v>
      </c>
      <c r="DQ102" s="6">
        <f>'Monthly Data'!E90</f>
        <v>26109322.268295303</v>
      </c>
      <c r="DR102" s="6">
        <f>'Monthly Data'!I90</f>
        <v>9613596.5245500151</v>
      </c>
      <c r="DS102" s="6">
        <f>'Monthly Data'!M90</f>
        <v>17664511.508993454</v>
      </c>
      <c r="DT102" s="6">
        <f>'Monthly Data'!R90</f>
        <v>15095785.628892485</v>
      </c>
      <c r="DU102" s="16">
        <f>DQ102/'Monthly Data'!F90</f>
        <v>568.18031469556433</v>
      </c>
      <c r="DV102" s="16">
        <f>DR102/'Monthly Data'!J90</f>
        <v>2062.8593694651649</v>
      </c>
      <c r="DW102" s="16">
        <f>DS102/'Monthly Data'!O90</f>
        <v>38806.044615539227</v>
      </c>
      <c r="DX102" s="16">
        <f>DT102/'Monthly Data'!T90</f>
        <v>943486.60180578032</v>
      </c>
    </row>
    <row r="103" spans="1:128" x14ac:dyDescent="0.25">
      <c r="A103" s="208">
        <f t="shared" si="80"/>
        <v>43983</v>
      </c>
      <c r="B103">
        <v>2020</v>
      </c>
      <c r="C103">
        <v>6</v>
      </c>
      <c r="D103">
        <v>136.19999999999999</v>
      </c>
      <c r="E103">
        <v>3.1</v>
      </c>
      <c r="F103">
        <v>91.8</v>
      </c>
      <c r="G103">
        <v>18.7</v>
      </c>
      <c r="H103">
        <v>59.7</v>
      </c>
      <c r="I103">
        <v>46.6</v>
      </c>
      <c r="J103">
        <v>39.5</v>
      </c>
      <c r="K103">
        <v>86.4</v>
      </c>
      <c r="L103">
        <v>23.1</v>
      </c>
      <c r="M103">
        <v>130</v>
      </c>
      <c r="N103">
        <v>10.8</v>
      </c>
      <c r="O103">
        <v>177.7</v>
      </c>
      <c r="P103">
        <v>3.7</v>
      </c>
      <c r="Q103">
        <v>230.6</v>
      </c>
      <c r="R103" s="7">
        <v>15.563333333333333</v>
      </c>
      <c r="DQ103" s="6">
        <f>'Monthly Data'!E91</f>
        <v>26663373.718295079</v>
      </c>
      <c r="DR103" s="6">
        <f>'Monthly Data'!I91</f>
        <v>9772725.7245500628</v>
      </c>
      <c r="DS103" s="6">
        <f>'Monthly Data'!M91</f>
        <v>17884161.58899346</v>
      </c>
      <c r="DT103" s="6">
        <f>'Monthly Data'!R91</f>
        <v>14699794.268892486</v>
      </c>
      <c r="DU103" s="16">
        <f>DQ103/'Monthly Data'!F91</f>
        <v>579.89996293923662</v>
      </c>
      <c r="DV103" s="16">
        <f>DR103/'Monthly Data'!J91</f>
        <v>2095.7290243167245</v>
      </c>
      <c r="DW103" s="16">
        <f>DS103/'Monthly Data'!O91</f>
        <v>39340.434643628374</v>
      </c>
      <c r="DX103" s="16">
        <f>DT103/'Monthly Data'!T91</f>
        <v>979986.28459283232</v>
      </c>
    </row>
    <row r="104" spans="1:128" x14ac:dyDescent="0.25">
      <c r="A104" s="208">
        <f t="shared" si="80"/>
        <v>44013</v>
      </c>
      <c r="B104">
        <v>2020</v>
      </c>
      <c r="C104">
        <v>7</v>
      </c>
      <c r="D104">
        <v>32.5</v>
      </c>
      <c r="E104">
        <v>31.8</v>
      </c>
      <c r="F104">
        <v>8.4</v>
      </c>
      <c r="G104">
        <v>69.7</v>
      </c>
      <c r="H104">
        <v>1.8</v>
      </c>
      <c r="I104">
        <v>125.1</v>
      </c>
      <c r="J104">
        <v>0</v>
      </c>
      <c r="K104">
        <v>185.3</v>
      </c>
      <c r="L104">
        <v>0</v>
      </c>
      <c r="M104">
        <v>247.3</v>
      </c>
      <c r="N104">
        <v>0</v>
      </c>
      <c r="O104">
        <v>309.3</v>
      </c>
      <c r="P104">
        <v>0</v>
      </c>
      <c r="Q104">
        <v>371.3</v>
      </c>
      <c r="R104" s="7">
        <v>19.977419354838712</v>
      </c>
      <c r="DQ104" s="6">
        <f>'Monthly Data'!E92</f>
        <v>29922003.018295165</v>
      </c>
      <c r="DR104" s="6">
        <f>'Monthly Data'!I92</f>
        <v>11161158.254549997</v>
      </c>
      <c r="DS104" s="6">
        <f>'Monthly Data'!M92</f>
        <v>20231733.748993449</v>
      </c>
      <c r="DT104" s="6">
        <f>'Monthly Data'!R92</f>
        <v>15600783.888892485</v>
      </c>
      <c r="DU104" s="16">
        <f>DQ104/'Monthly Data'!F92</f>
        <v>650.62496890574778</v>
      </c>
      <c r="DV104" s="16">
        <f>DR104/'Monthly Data'!J92</f>
        <v>2392.7459380948685</v>
      </c>
      <c r="DW104" s="16">
        <f>DS104/'Monthly Data'!O92</f>
        <v>44328.95212312325</v>
      </c>
      <c r="DX104" s="16">
        <f>DT104/'Monthly Data'!T92</f>
        <v>1040052.259259499</v>
      </c>
    </row>
    <row r="105" spans="1:128" x14ac:dyDescent="0.25">
      <c r="A105" s="208">
        <f t="shared" si="80"/>
        <v>44044</v>
      </c>
      <c r="B105">
        <v>2020</v>
      </c>
      <c r="C105">
        <v>8</v>
      </c>
      <c r="D105">
        <v>95.2</v>
      </c>
      <c r="E105">
        <v>4.7</v>
      </c>
      <c r="F105">
        <v>50</v>
      </c>
      <c r="G105">
        <v>21.5</v>
      </c>
      <c r="H105">
        <v>23.6</v>
      </c>
      <c r="I105">
        <v>57.1</v>
      </c>
      <c r="J105">
        <v>8.8000000000000007</v>
      </c>
      <c r="K105">
        <v>104.3</v>
      </c>
      <c r="L105">
        <v>1.9</v>
      </c>
      <c r="M105">
        <v>159.4</v>
      </c>
      <c r="N105">
        <v>0</v>
      </c>
      <c r="O105">
        <v>219.5</v>
      </c>
      <c r="P105">
        <v>0</v>
      </c>
      <c r="Q105">
        <v>281.5</v>
      </c>
      <c r="R105" s="7">
        <v>17.080645161290324</v>
      </c>
      <c r="DQ105" s="6">
        <f>'Monthly Data'!E93</f>
        <v>27779800.828295305</v>
      </c>
      <c r="DR105" s="6">
        <f>'Monthly Data'!I93</f>
        <v>10656680.594549995</v>
      </c>
      <c r="DS105" s="6">
        <f>'Monthly Data'!M93</f>
        <v>19555762.408993453</v>
      </c>
      <c r="DT105" s="6">
        <f>'Monthly Data'!R93</f>
        <v>15501618.918892484</v>
      </c>
      <c r="DU105" s="16">
        <f>DQ105/'Monthly Data'!F93</f>
        <v>603.9833436970813</v>
      </c>
      <c r="DV105" s="16">
        <f>DR105/'Monthly Data'!J93</f>
        <v>2285.2275899146289</v>
      </c>
      <c r="DW105" s="16">
        <f>DS105/'Monthly Data'!O93</f>
        <v>42810.338023190568</v>
      </c>
      <c r="DX105" s="16">
        <f>DT105/'Monthly Data'!T93</f>
        <v>1033441.2612594989</v>
      </c>
    </row>
    <row r="106" spans="1:128" x14ac:dyDescent="0.25">
      <c r="A106" s="208">
        <f t="shared" si="80"/>
        <v>44075</v>
      </c>
      <c r="B106">
        <v>2020</v>
      </c>
      <c r="C106">
        <v>9</v>
      </c>
      <c r="D106">
        <v>265.41000000000003</v>
      </c>
      <c r="E106">
        <v>0</v>
      </c>
      <c r="F106">
        <v>205.41</v>
      </c>
      <c r="G106">
        <v>0</v>
      </c>
      <c r="H106">
        <v>147.11000000000001</v>
      </c>
      <c r="I106">
        <v>1.7</v>
      </c>
      <c r="J106">
        <v>93.51</v>
      </c>
      <c r="K106">
        <v>8.1</v>
      </c>
      <c r="L106">
        <v>52.81</v>
      </c>
      <c r="M106">
        <v>27.4</v>
      </c>
      <c r="N106">
        <v>23.31</v>
      </c>
      <c r="O106">
        <v>57.9</v>
      </c>
      <c r="P106">
        <v>7.61</v>
      </c>
      <c r="Q106">
        <v>102.2</v>
      </c>
      <c r="R106" s="7">
        <v>11.153131401814456</v>
      </c>
      <c r="DQ106" s="6">
        <f>'Monthly Data'!E94</f>
        <v>24833834.528295454</v>
      </c>
      <c r="DR106" s="6">
        <f>'Monthly Data'!I94</f>
        <v>9850384.1045500394</v>
      </c>
      <c r="DS106" s="6">
        <f>'Monthly Data'!M94</f>
        <v>18409251.378993459</v>
      </c>
      <c r="DT106" s="6">
        <f>'Monthly Data'!R94</f>
        <v>15275490.668892484</v>
      </c>
      <c r="DU106" s="16">
        <f>DQ106/'Monthly Data'!F94</f>
        <v>539.75264284043544</v>
      </c>
      <c r="DV106" s="16">
        <f>DR106/'Monthly Data'!J94</f>
        <v>2112.1640589625931</v>
      </c>
      <c r="DW106" s="16">
        <f>DS106/'Monthly Data'!O94</f>
        <v>40247.598117607042</v>
      </c>
      <c r="DX106" s="16">
        <f>DT106/'Monthly Data'!T94</f>
        <v>1018366.0445928323</v>
      </c>
    </row>
    <row r="107" spans="1:128" x14ac:dyDescent="0.25">
      <c r="A107" s="208">
        <f t="shared" si="80"/>
        <v>44105</v>
      </c>
      <c r="B107">
        <v>2020</v>
      </c>
      <c r="C107">
        <v>10</v>
      </c>
      <c r="D107">
        <v>551.1</v>
      </c>
      <c r="E107">
        <v>0</v>
      </c>
      <c r="F107">
        <v>489.1</v>
      </c>
      <c r="G107">
        <v>0</v>
      </c>
      <c r="H107">
        <v>427.1</v>
      </c>
      <c r="I107">
        <v>0</v>
      </c>
      <c r="J107">
        <v>365.1</v>
      </c>
      <c r="K107">
        <v>0</v>
      </c>
      <c r="L107">
        <v>303.60000000000002</v>
      </c>
      <c r="M107">
        <v>0.5</v>
      </c>
      <c r="N107">
        <v>245.4</v>
      </c>
      <c r="O107">
        <v>4.3</v>
      </c>
      <c r="P107">
        <v>190.3</v>
      </c>
      <c r="Q107">
        <v>11.2</v>
      </c>
      <c r="R107" s="7">
        <v>2.2225806451612904</v>
      </c>
      <c r="DQ107" s="6">
        <f>'Monthly Data'!E95</f>
        <v>27734205.528295334</v>
      </c>
      <c r="DR107" s="6">
        <f>'Monthly Data'!I95</f>
        <v>11234372.434549997</v>
      </c>
      <c r="DS107" s="6">
        <f>'Monthly Data'!M95</f>
        <v>20604963.748993441</v>
      </c>
      <c r="DT107" s="6">
        <f>'Monthly Data'!R95</f>
        <v>16063368.678892484</v>
      </c>
      <c r="DU107" s="16">
        <f>DQ107/'Monthly Data'!F95</f>
        <v>602.50062002626703</v>
      </c>
      <c r="DV107" s="16">
        <f>DR107/'Monthly Data'!J95</f>
        <v>2409.3501319782331</v>
      </c>
      <c r="DW107" s="16">
        <f>DS107/'Monthly Data'!O95</f>
        <v>44989.003818762976</v>
      </c>
      <c r="DX107" s="16">
        <f>DT107/'Monthly Data'!T95</f>
        <v>1070891.2452594989</v>
      </c>
    </row>
    <row r="108" spans="1:128" x14ac:dyDescent="0.25">
      <c r="A108" s="208">
        <f t="shared" si="80"/>
        <v>44136</v>
      </c>
      <c r="B108">
        <v>2020</v>
      </c>
      <c r="C108">
        <v>11</v>
      </c>
      <c r="D108">
        <v>616.6</v>
      </c>
      <c r="E108">
        <v>0</v>
      </c>
      <c r="F108">
        <v>556.6</v>
      </c>
      <c r="G108">
        <v>0</v>
      </c>
      <c r="H108">
        <v>496.6</v>
      </c>
      <c r="I108">
        <v>0</v>
      </c>
      <c r="J108">
        <v>436.6</v>
      </c>
      <c r="K108">
        <v>0</v>
      </c>
      <c r="L108">
        <v>376.6</v>
      </c>
      <c r="M108">
        <v>0</v>
      </c>
      <c r="N108">
        <v>318.60000000000002</v>
      </c>
      <c r="O108">
        <v>2</v>
      </c>
      <c r="P108">
        <v>264.2</v>
      </c>
      <c r="Q108">
        <v>7.6</v>
      </c>
      <c r="R108" s="7">
        <v>-0.55333333333333323</v>
      </c>
      <c r="DQ108" s="6">
        <f>'Monthly Data'!E96</f>
        <v>29890958.268295217</v>
      </c>
      <c r="DR108" s="6">
        <f>'Monthly Data'!I96</f>
        <v>11836082.98455005</v>
      </c>
      <c r="DS108" s="6">
        <f>'Monthly Data'!M96</f>
        <v>21251996.048993461</v>
      </c>
      <c r="DT108" s="6">
        <f>'Monthly Data'!R96</f>
        <v>16428564.668892484</v>
      </c>
      <c r="DU108" s="16">
        <f>DQ108/'Monthly Data'!F96</f>
        <v>648.93000181954733</v>
      </c>
      <c r="DV108" s="16">
        <f>DR108/'Monthly Data'!J96</f>
        <v>2536.4422732456355</v>
      </c>
      <c r="DW108" s="16">
        <f>DS108/'Monthly Data'!O96</f>
        <v>46260.330972994037</v>
      </c>
      <c r="DX108" s="16">
        <f>DT108/'Monthly Data'!T96</f>
        <v>1095237.6445928323</v>
      </c>
    </row>
    <row r="109" spans="1:128" x14ac:dyDescent="0.25">
      <c r="A109" s="208">
        <f t="shared" si="80"/>
        <v>44166</v>
      </c>
      <c r="B109">
        <v>2020</v>
      </c>
      <c r="C109">
        <v>12</v>
      </c>
      <c r="D109">
        <v>869.3</v>
      </c>
      <c r="E109">
        <v>0</v>
      </c>
      <c r="F109">
        <v>807.3</v>
      </c>
      <c r="G109">
        <v>0</v>
      </c>
      <c r="H109">
        <v>745.3</v>
      </c>
      <c r="I109">
        <v>0</v>
      </c>
      <c r="J109">
        <v>683.3</v>
      </c>
      <c r="K109">
        <v>0</v>
      </c>
      <c r="L109">
        <v>621.29999999999995</v>
      </c>
      <c r="M109">
        <v>0</v>
      </c>
      <c r="N109">
        <v>559.29999999999995</v>
      </c>
      <c r="O109">
        <v>0</v>
      </c>
      <c r="P109">
        <v>497.3</v>
      </c>
      <c r="Q109">
        <v>0</v>
      </c>
      <c r="R109" s="7">
        <v>-8.0419354838709687</v>
      </c>
      <c r="DQ109" s="6">
        <f>'Monthly Data'!E97</f>
        <v>34237817.038295418</v>
      </c>
      <c r="DR109" s="6">
        <f>'Monthly Data'!I97</f>
        <v>13283818.114549991</v>
      </c>
      <c r="DS109" s="6">
        <f>'Monthly Data'!M97</f>
        <v>23735839.178993464</v>
      </c>
      <c r="DT109" s="6">
        <f>'Monthly Data'!R97</f>
        <v>16225728.698892483</v>
      </c>
      <c r="DU109" s="16">
        <f>DQ109/'Monthly Data'!F97</f>
        <v>742.89601823772261</v>
      </c>
      <c r="DV109" s="16">
        <f>DR109/'Monthly Data'!J97</f>
        <v>2844.3753989952029</v>
      </c>
      <c r="DW109" s="16">
        <f>DS109/'Monthly Data'!O97</f>
        <v>51847.617254245226</v>
      </c>
      <c r="DX109" s="16">
        <f>DT109/'Monthly Data'!T97</f>
        <v>1081715.2465928323</v>
      </c>
    </row>
    <row r="110" spans="1:128" x14ac:dyDescent="0.25">
      <c r="A110" s="208">
        <f t="shared" si="80"/>
        <v>44197</v>
      </c>
      <c r="B110">
        <v>2021</v>
      </c>
      <c r="C110">
        <v>1</v>
      </c>
      <c r="D110">
        <v>905.4</v>
      </c>
      <c r="E110">
        <v>0</v>
      </c>
      <c r="F110">
        <v>843.4</v>
      </c>
      <c r="G110">
        <v>0</v>
      </c>
      <c r="H110">
        <v>781.4</v>
      </c>
      <c r="I110">
        <v>0</v>
      </c>
      <c r="J110">
        <v>719.4</v>
      </c>
      <c r="K110">
        <v>0</v>
      </c>
      <c r="L110">
        <v>657.4</v>
      </c>
      <c r="M110">
        <v>0</v>
      </c>
      <c r="N110">
        <v>595.4</v>
      </c>
      <c r="O110">
        <v>0</v>
      </c>
      <c r="P110">
        <v>533.4</v>
      </c>
      <c r="Q110">
        <v>0</v>
      </c>
      <c r="R110" s="7">
        <v>-9.2064516129032228</v>
      </c>
      <c r="DQ110" s="6">
        <f>'Monthly Data'!E98</f>
        <v>36252205.372237101</v>
      </c>
      <c r="DR110" s="6">
        <f>'Monthly Data'!I98</f>
        <v>13272431.476802889</v>
      </c>
      <c r="DS110" s="6">
        <f>'Monthly Data'!M98</f>
        <v>23536412.746311586</v>
      </c>
      <c r="DT110" s="6">
        <f>'Monthly Data'!R98</f>
        <v>14481370.196357774</v>
      </c>
      <c r="DU110" s="16">
        <f>DQ110/'Monthly Data'!F98</f>
        <v>786.33108859816366</v>
      </c>
      <c r="DV110" s="16">
        <f>DR110/'Monthly Data'!J98</f>
        <v>2841.6955897139919</v>
      </c>
      <c r="DW110" s="16">
        <f>DS110/'Monthly Data'!O98</f>
        <v>51344.704943960707</v>
      </c>
      <c r="DX110" s="16">
        <f>DT110/'Monthly Data'!T98</f>
        <v>965424.67975718493</v>
      </c>
    </row>
    <row r="111" spans="1:128" x14ac:dyDescent="0.25">
      <c r="A111" s="208">
        <f t="shared" si="80"/>
        <v>44228</v>
      </c>
      <c r="B111">
        <v>2021</v>
      </c>
      <c r="C111">
        <v>2</v>
      </c>
      <c r="D111">
        <v>963.7</v>
      </c>
      <c r="E111">
        <v>0</v>
      </c>
      <c r="F111">
        <v>907.7</v>
      </c>
      <c r="G111">
        <v>0</v>
      </c>
      <c r="H111">
        <v>851.7</v>
      </c>
      <c r="I111">
        <v>0</v>
      </c>
      <c r="J111">
        <v>795.7</v>
      </c>
      <c r="K111">
        <v>0</v>
      </c>
      <c r="L111">
        <v>739.7</v>
      </c>
      <c r="M111">
        <v>0</v>
      </c>
      <c r="N111">
        <v>683.7</v>
      </c>
      <c r="O111">
        <v>0</v>
      </c>
      <c r="P111">
        <v>627.70000000000005</v>
      </c>
      <c r="Q111">
        <v>0</v>
      </c>
      <c r="R111" s="7">
        <v>-14.417857142857143</v>
      </c>
      <c r="DQ111" s="6">
        <f>'Monthly Data'!E99</f>
        <v>33658266.862237066</v>
      </c>
      <c r="DR111" s="6">
        <f>'Monthly Data'!I99</f>
        <v>13138044.586803002</v>
      </c>
      <c r="DS111" s="6">
        <f>'Monthly Data'!M99</f>
        <v>22939141.516311586</v>
      </c>
      <c r="DT111" s="6">
        <f>'Monthly Data'!R99</f>
        <v>12659812.336357772</v>
      </c>
      <c r="DU111" s="16">
        <f>DQ111/'Monthly Data'!F99</f>
        <v>729.99565500061669</v>
      </c>
      <c r="DV111" s="16">
        <f>DR111/'Monthly Data'!J99</f>
        <v>2814.6108653862198</v>
      </c>
      <c r="DW111" s="16">
        <f>DS111/'Monthly Data'!O99</f>
        <v>49889.3899876285</v>
      </c>
      <c r="DX111" s="16">
        <f>DT111/'Monthly Data'!T99</f>
        <v>843987.48909051821</v>
      </c>
    </row>
    <row r="112" spans="1:128" x14ac:dyDescent="0.25">
      <c r="A112" s="208">
        <f t="shared" si="80"/>
        <v>44256</v>
      </c>
      <c r="B112">
        <v>2021</v>
      </c>
      <c r="C112">
        <v>3</v>
      </c>
      <c r="D112">
        <v>692.9</v>
      </c>
      <c r="E112">
        <v>0</v>
      </c>
      <c r="F112">
        <v>630.9</v>
      </c>
      <c r="G112">
        <v>0</v>
      </c>
      <c r="H112">
        <v>568.9</v>
      </c>
      <c r="I112">
        <v>0</v>
      </c>
      <c r="J112">
        <v>506.9</v>
      </c>
      <c r="K112">
        <v>0</v>
      </c>
      <c r="L112">
        <v>444.9</v>
      </c>
      <c r="M112">
        <v>0</v>
      </c>
      <c r="N112">
        <v>382.9</v>
      </c>
      <c r="O112">
        <v>0</v>
      </c>
      <c r="P112">
        <v>320.89999999999998</v>
      </c>
      <c r="Q112">
        <v>0</v>
      </c>
      <c r="R112" s="7">
        <v>-2.351612903225806</v>
      </c>
      <c r="DQ112" s="6">
        <f>'Monthly Data'!E100</f>
        <v>31082945.672237288</v>
      </c>
      <c r="DR112" s="6">
        <f>'Monthly Data'!I100</f>
        <v>12286582.916802878</v>
      </c>
      <c r="DS112" s="6">
        <f>'Monthly Data'!M100</f>
        <v>21816988.046311583</v>
      </c>
      <c r="DT112" s="6">
        <f>'Monthly Data'!R100</f>
        <v>14753186.256357772</v>
      </c>
      <c r="DU112" s="16">
        <f>DQ112/'Monthly Data'!F100</f>
        <v>674.20299598163206</v>
      </c>
      <c r="DV112" s="16">
        <f>DR112/'Monthly Data'!J100</f>
        <v>2631.579398110518</v>
      </c>
      <c r="DW112" s="16">
        <f>DS112/'Monthly Data'!O100</f>
        <v>47161.668928472944</v>
      </c>
      <c r="DX112" s="16">
        <f>DT112/'Monthly Data'!T100</f>
        <v>983545.75042385154</v>
      </c>
    </row>
    <row r="113" spans="1:128" x14ac:dyDescent="0.25">
      <c r="A113" s="208">
        <f t="shared" si="80"/>
        <v>44287</v>
      </c>
      <c r="B113">
        <v>2021</v>
      </c>
      <c r="C113">
        <v>4</v>
      </c>
      <c r="D113">
        <v>498.02</v>
      </c>
      <c r="E113">
        <v>0</v>
      </c>
      <c r="F113">
        <v>438.02</v>
      </c>
      <c r="G113">
        <v>0</v>
      </c>
      <c r="H113">
        <v>378.02</v>
      </c>
      <c r="I113">
        <v>0</v>
      </c>
      <c r="J113">
        <v>318.02</v>
      </c>
      <c r="K113">
        <v>0</v>
      </c>
      <c r="L113">
        <v>258.02</v>
      </c>
      <c r="M113">
        <v>0</v>
      </c>
      <c r="N113">
        <v>198.02</v>
      </c>
      <c r="O113">
        <v>0</v>
      </c>
      <c r="P113">
        <v>139.22</v>
      </c>
      <c r="Q113">
        <v>1.2</v>
      </c>
      <c r="R113" s="7">
        <v>3.3993942054433708</v>
      </c>
      <c r="DQ113" s="6">
        <f>'Monthly Data'!E101</f>
        <v>27236593.692237053</v>
      </c>
      <c r="DR113" s="6">
        <f>'Monthly Data'!I101</f>
        <v>10720774.456802933</v>
      </c>
      <c r="DS113" s="6">
        <f>'Monthly Data'!M101</f>
        <v>19340633.796311583</v>
      </c>
      <c r="DT113" s="6">
        <f>'Monthly Data'!R101</f>
        <v>15906566.116357772</v>
      </c>
      <c r="DU113" s="16">
        <f>DQ113/'Monthly Data'!F101</f>
        <v>590.91645852440865</v>
      </c>
      <c r="DV113" s="16">
        <f>DR113/'Monthly Data'!J101</f>
        <v>2294.9563076990453</v>
      </c>
      <c r="DW113" s="16">
        <f>DS113/'Monthly Data'!O101</f>
        <v>41736.369866878689</v>
      </c>
      <c r="DX113" s="16">
        <f>DT113/'Monthly Data'!T101</f>
        <v>1060437.7410905182</v>
      </c>
    </row>
    <row r="114" spans="1:128" x14ac:dyDescent="0.25">
      <c r="A114" s="208">
        <f t="shared" si="80"/>
        <v>44317</v>
      </c>
      <c r="B114">
        <v>2021</v>
      </c>
      <c r="C114">
        <v>5</v>
      </c>
      <c r="D114">
        <v>331.9</v>
      </c>
      <c r="E114">
        <v>0</v>
      </c>
      <c r="F114">
        <v>271.2</v>
      </c>
      <c r="G114">
        <v>1.3</v>
      </c>
      <c r="H114">
        <v>214.9</v>
      </c>
      <c r="I114">
        <v>7</v>
      </c>
      <c r="J114">
        <v>162.80000000000001</v>
      </c>
      <c r="K114">
        <v>16.899999999999999</v>
      </c>
      <c r="L114">
        <v>116</v>
      </c>
      <c r="M114">
        <v>32.1</v>
      </c>
      <c r="N114">
        <v>74.8</v>
      </c>
      <c r="O114">
        <v>52.9</v>
      </c>
      <c r="P114">
        <v>43.5</v>
      </c>
      <c r="Q114">
        <v>83.6</v>
      </c>
      <c r="R114" s="7">
        <v>9.2935483870967772</v>
      </c>
      <c r="DQ114" s="6">
        <f>'Monthly Data'!E102</f>
        <v>26135130.122237101</v>
      </c>
      <c r="DR114" s="6">
        <f>'Monthly Data'!I102</f>
        <v>10442304.036802925</v>
      </c>
      <c r="DS114" s="6">
        <f>'Monthly Data'!M102</f>
        <v>18250114.746311594</v>
      </c>
      <c r="DT114" s="6">
        <f>'Monthly Data'!R102</f>
        <v>15275818.566357773</v>
      </c>
      <c r="DU114" s="16">
        <f>DQ114/'Monthly Data'!F102</f>
        <v>567.22941786375031</v>
      </c>
      <c r="DV114" s="16">
        <f>DR114/'Monthly Data'!J102</f>
        <v>2226.3971648158767</v>
      </c>
      <c r="DW114" s="16">
        <f>DS114/'Monthly Data'!O102</f>
        <v>38846.561826972313</v>
      </c>
      <c r="DX114" s="16">
        <f>DT114/'Monthly Data'!T102</f>
        <v>1018387.9044238515</v>
      </c>
    </row>
    <row r="115" spans="1:128" x14ac:dyDescent="0.25">
      <c r="A115" s="208">
        <f t="shared" si="80"/>
        <v>44348</v>
      </c>
      <c r="B115">
        <v>2021</v>
      </c>
      <c r="C115">
        <v>6</v>
      </c>
      <c r="D115">
        <v>94.6</v>
      </c>
      <c r="E115">
        <v>3.6</v>
      </c>
      <c r="F115">
        <v>50.6</v>
      </c>
      <c r="G115">
        <v>19.600000000000001</v>
      </c>
      <c r="H115">
        <v>25.1</v>
      </c>
      <c r="I115">
        <v>54.1</v>
      </c>
      <c r="J115">
        <v>9.1</v>
      </c>
      <c r="K115">
        <v>98.1</v>
      </c>
      <c r="L115">
        <v>2.2000000000000002</v>
      </c>
      <c r="M115">
        <v>151.19999999999999</v>
      </c>
      <c r="N115">
        <v>0</v>
      </c>
      <c r="O115">
        <v>209</v>
      </c>
      <c r="P115">
        <v>0</v>
      </c>
      <c r="Q115">
        <v>269</v>
      </c>
      <c r="R115" s="7">
        <v>16.966666666666665</v>
      </c>
      <c r="DQ115" s="6">
        <f>'Monthly Data'!E103</f>
        <v>26757872.082237005</v>
      </c>
      <c r="DR115" s="6">
        <f>'Monthly Data'!I103</f>
        <v>10600876.246802963</v>
      </c>
      <c r="DS115" s="6">
        <f>'Monthly Data'!M103</f>
        <v>17987006.306311589</v>
      </c>
      <c r="DT115" s="6">
        <f>'Monthly Data'!R103</f>
        <v>14808296.416357771</v>
      </c>
      <c r="DU115" s="16">
        <f>DQ115/'Monthly Data'!F103</f>
        <v>580.82755720925513</v>
      </c>
      <c r="DV115" s="16">
        <f>DR115/'Monthly Data'!J103</f>
        <v>2256.1715925580543</v>
      </c>
      <c r="DW115" s="16">
        <f>DS115/'Monthly Data'!O103</f>
        <v>38832.051611208095</v>
      </c>
      <c r="DX115" s="16">
        <f>DT115/'Monthly Data'!T103</f>
        <v>987219.76109051809</v>
      </c>
    </row>
    <row r="116" spans="1:128" x14ac:dyDescent="0.25">
      <c r="A116" s="208">
        <f t="shared" si="80"/>
        <v>44378</v>
      </c>
      <c r="B116">
        <v>2021</v>
      </c>
      <c r="C116">
        <v>7</v>
      </c>
      <c r="D116">
        <v>75.8</v>
      </c>
      <c r="E116">
        <v>27.2</v>
      </c>
      <c r="F116">
        <v>38.6</v>
      </c>
      <c r="G116">
        <v>52</v>
      </c>
      <c r="H116">
        <v>17.899999999999999</v>
      </c>
      <c r="I116">
        <v>93.3</v>
      </c>
      <c r="J116">
        <v>5.7</v>
      </c>
      <c r="K116">
        <v>143.1</v>
      </c>
      <c r="L116">
        <v>0.8</v>
      </c>
      <c r="M116">
        <v>200.2</v>
      </c>
      <c r="N116">
        <v>0</v>
      </c>
      <c r="O116">
        <v>261.39999999999998</v>
      </c>
      <c r="P116">
        <v>0</v>
      </c>
      <c r="Q116">
        <v>323.39999999999998</v>
      </c>
      <c r="R116" s="7">
        <v>18.432258064516127</v>
      </c>
      <c r="DQ116" s="6">
        <f>'Monthly Data'!E104</f>
        <v>29262236.01223693</v>
      </c>
      <c r="DR116" s="6">
        <f>'Monthly Data'!I104</f>
        <v>11779120.786802934</v>
      </c>
      <c r="DS116" s="6">
        <f>'Monthly Data'!M104</f>
        <v>19522999.54631158</v>
      </c>
      <c r="DT116" s="6">
        <f>'Monthly Data'!R104</f>
        <v>15793191.616357772</v>
      </c>
      <c r="DU116" s="16">
        <f>DQ116/'Monthly Data'!F104</f>
        <v>635.37911500147902</v>
      </c>
      <c r="DV116" s="16">
        <f>DR116/'Monthly Data'!J104</f>
        <v>2503.103623514718</v>
      </c>
      <c r="DW116" s="16">
        <f>DS116/'Monthly Data'!O104</f>
        <v>42757.335843871173</v>
      </c>
      <c r="DX116" s="16">
        <f>DT116/'Monthly Data'!T104</f>
        <v>1052879.4410905181</v>
      </c>
    </row>
    <row r="117" spans="1:128" x14ac:dyDescent="0.25">
      <c r="A117" s="208">
        <f t="shared" si="80"/>
        <v>44409</v>
      </c>
      <c r="B117">
        <v>2021</v>
      </c>
      <c r="C117">
        <v>8</v>
      </c>
      <c r="D117">
        <v>56.04</v>
      </c>
      <c r="E117">
        <v>23.15</v>
      </c>
      <c r="F117">
        <v>23.74</v>
      </c>
      <c r="G117">
        <v>52.85</v>
      </c>
      <c r="H117">
        <v>6.22</v>
      </c>
      <c r="I117">
        <v>97.33</v>
      </c>
      <c r="J117">
        <v>0</v>
      </c>
      <c r="K117">
        <v>153.11000000000001</v>
      </c>
      <c r="L117">
        <v>0</v>
      </c>
      <c r="M117">
        <v>215.11</v>
      </c>
      <c r="N117">
        <v>0</v>
      </c>
      <c r="O117">
        <v>277.11</v>
      </c>
      <c r="P117">
        <v>0</v>
      </c>
      <c r="Q117">
        <v>339.11</v>
      </c>
      <c r="R117" s="7">
        <v>18.939004219887284</v>
      </c>
      <c r="DQ117" s="6">
        <f>'Monthly Data'!E105</f>
        <v>28466496.252237048</v>
      </c>
      <c r="DR117" s="6">
        <f>'Monthly Data'!I105</f>
        <v>11771902.156802928</v>
      </c>
      <c r="DS117" s="6">
        <f>'Monthly Data'!M105</f>
        <v>19738012.036311597</v>
      </c>
      <c r="DT117" s="6">
        <f>'Monthly Data'!R105</f>
        <v>14372046.216357771</v>
      </c>
      <c r="DU117" s="16">
        <f>DQ117/'Monthly Data'!F105</f>
        <v>618.448561340438</v>
      </c>
      <c r="DV117" s="16">
        <f>DR117/'Monthly Data'!J105</f>
        <v>2500.1899346570062</v>
      </c>
      <c r="DW117" s="16">
        <f>DS117/'Monthly Data'!O105</f>
        <v>44235.795688730606</v>
      </c>
      <c r="DX117" s="16">
        <f>DT117/'Monthly Data'!T105</f>
        <v>958136.41442385141</v>
      </c>
    </row>
    <row r="118" spans="1:128" x14ac:dyDescent="0.25">
      <c r="A118" s="208">
        <f t="shared" si="80"/>
        <v>44440</v>
      </c>
      <c r="B118">
        <v>2021</v>
      </c>
      <c r="C118">
        <v>9</v>
      </c>
      <c r="D118">
        <v>191.2</v>
      </c>
      <c r="E118">
        <v>0.4</v>
      </c>
      <c r="F118">
        <v>135.4</v>
      </c>
      <c r="G118">
        <v>4.5999999999999996</v>
      </c>
      <c r="H118">
        <v>86.2</v>
      </c>
      <c r="I118">
        <v>15.4</v>
      </c>
      <c r="J118">
        <v>44.6</v>
      </c>
      <c r="K118">
        <v>33.799999999999997</v>
      </c>
      <c r="L118">
        <v>17.2</v>
      </c>
      <c r="M118">
        <v>66.400000000000006</v>
      </c>
      <c r="N118">
        <v>3.1</v>
      </c>
      <c r="O118">
        <v>112.3</v>
      </c>
      <c r="P118">
        <v>0</v>
      </c>
      <c r="Q118">
        <v>169.2</v>
      </c>
      <c r="R118" s="7">
        <v>13.639999999999997</v>
      </c>
      <c r="DQ118" s="6">
        <f>'Monthly Data'!E106</f>
        <v>24758728.932237212</v>
      </c>
      <c r="DR118" s="6">
        <f>'Monthly Data'!I106</f>
        <v>10596162.846802952</v>
      </c>
      <c r="DS118" s="6">
        <f>'Monthly Data'!M106</f>
        <v>18324048.476311591</v>
      </c>
      <c r="DT118" s="6">
        <f>'Monthly Data'!R106</f>
        <v>14282496.316357771</v>
      </c>
      <c r="DU118" s="16">
        <f>DQ118/'Monthly Data'!F106</f>
        <v>537.77798144098915</v>
      </c>
      <c r="DV118" s="16">
        <f>DR118/'Monthly Data'!J106</f>
        <v>2249.8586547944901</v>
      </c>
      <c r="DW118" s="16">
        <f>DS118/'Monthly Data'!O106</f>
        <v>41931.461044191281</v>
      </c>
      <c r="DX118" s="16">
        <f>DT118/'Monthly Data'!T106</f>
        <v>952166.42109051801</v>
      </c>
    </row>
    <row r="119" spans="1:128" x14ac:dyDescent="0.25">
      <c r="A119" s="208">
        <f t="shared" si="80"/>
        <v>44470</v>
      </c>
      <c r="B119">
        <v>2021</v>
      </c>
      <c r="C119">
        <v>10</v>
      </c>
      <c r="D119">
        <v>321.20999999999998</v>
      </c>
      <c r="E119">
        <v>0</v>
      </c>
      <c r="F119">
        <v>259.20999999999998</v>
      </c>
      <c r="G119">
        <v>0</v>
      </c>
      <c r="H119">
        <v>198.11</v>
      </c>
      <c r="I119">
        <v>0.9</v>
      </c>
      <c r="J119">
        <v>146.31</v>
      </c>
      <c r="K119">
        <v>11.1</v>
      </c>
      <c r="L119">
        <v>108.8</v>
      </c>
      <c r="M119">
        <v>35.590000000000003</v>
      </c>
      <c r="N119">
        <v>76.8</v>
      </c>
      <c r="O119">
        <v>65.59</v>
      </c>
      <c r="P119">
        <v>50.6</v>
      </c>
      <c r="Q119">
        <v>101.39</v>
      </c>
      <c r="R119" s="7">
        <v>9.6385142598204432</v>
      </c>
      <c r="DQ119" s="6">
        <f>'Monthly Data'!E107</f>
        <v>25972076.08223699</v>
      </c>
      <c r="DR119" s="6">
        <f>'Monthly Data'!I107</f>
        <v>10931292.84680292</v>
      </c>
      <c r="DS119" s="6">
        <f>'Monthly Data'!M107</f>
        <v>19111659.566311598</v>
      </c>
      <c r="DT119" s="6">
        <f>'Monthly Data'!R107</f>
        <v>15445250.096357772</v>
      </c>
      <c r="DU119" s="16">
        <f>DQ119/'Monthly Data'!F107</f>
        <v>563.90582698700734</v>
      </c>
      <c r="DV119" s="16">
        <f>DR119/'Monthly Data'!J107</f>
        <v>2321.1889157787286</v>
      </c>
      <c r="DW119" s="16">
        <f>DS119/'Monthly Data'!O107</f>
        <v>45223.993294632266</v>
      </c>
      <c r="DX119" s="16">
        <f>DT119/'Monthly Data'!T107</f>
        <v>1029683.3397571848</v>
      </c>
    </row>
    <row r="120" spans="1:128" x14ac:dyDescent="0.25">
      <c r="A120" s="208">
        <f t="shared" si="80"/>
        <v>44501</v>
      </c>
      <c r="B120">
        <v>2021</v>
      </c>
      <c r="C120">
        <v>11</v>
      </c>
      <c r="D120">
        <v>621</v>
      </c>
      <c r="E120">
        <v>0</v>
      </c>
      <c r="F120">
        <v>561</v>
      </c>
      <c r="G120">
        <v>0</v>
      </c>
      <c r="H120">
        <v>501</v>
      </c>
      <c r="I120">
        <v>0</v>
      </c>
      <c r="J120">
        <v>441</v>
      </c>
      <c r="K120">
        <v>0</v>
      </c>
      <c r="L120">
        <v>381</v>
      </c>
      <c r="M120">
        <v>0</v>
      </c>
      <c r="N120">
        <v>321</v>
      </c>
      <c r="O120">
        <v>0</v>
      </c>
      <c r="P120">
        <v>261</v>
      </c>
      <c r="Q120">
        <v>0</v>
      </c>
      <c r="R120" s="7">
        <v>-0.70000000000000029</v>
      </c>
      <c r="DQ120" s="6">
        <f>'Monthly Data'!E108</f>
        <v>29314486.912236944</v>
      </c>
      <c r="DR120" s="6">
        <f>'Monthly Data'!I108</f>
        <v>12414546.076802967</v>
      </c>
      <c r="DS120" s="6">
        <f>'Monthly Data'!M108</f>
        <v>21248375.836311597</v>
      </c>
      <c r="DT120" s="6">
        <f>'Monthly Data'!R108</f>
        <v>16209194.116357772</v>
      </c>
      <c r="DU120" s="16">
        <f>DQ120/'Monthly Data'!F108</f>
        <v>635.9410199539434</v>
      </c>
      <c r="DV120" s="16">
        <f>DR120/'Monthly Data'!J108</f>
        <v>2635.1271264942593</v>
      </c>
      <c r="DW120" s="16">
        <f>DS120/'Monthly Data'!O108</f>
        <v>50447.236078612528</v>
      </c>
      <c r="DX120" s="16">
        <f>DT120/'Monthly Data'!T108</f>
        <v>1080612.9410905181</v>
      </c>
    </row>
    <row r="121" spans="1:128" x14ac:dyDescent="0.25">
      <c r="A121" s="208">
        <f t="shared" si="80"/>
        <v>44531</v>
      </c>
      <c r="B121">
        <v>2021</v>
      </c>
      <c r="C121">
        <v>12</v>
      </c>
      <c r="D121">
        <v>891.2</v>
      </c>
      <c r="E121">
        <v>0</v>
      </c>
      <c r="F121">
        <v>829.2</v>
      </c>
      <c r="G121">
        <v>0</v>
      </c>
      <c r="H121">
        <v>767.2</v>
      </c>
      <c r="I121">
        <v>0</v>
      </c>
      <c r="J121">
        <v>705.2</v>
      </c>
      <c r="K121">
        <v>0</v>
      </c>
      <c r="L121">
        <v>643.20000000000005</v>
      </c>
      <c r="M121">
        <v>0</v>
      </c>
      <c r="N121">
        <v>581.20000000000005</v>
      </c>
      <c r="O121">
        <v>0</v>
      </c>
      <c r="P121">
        <v>519.20000000000005</v>
      </c>
      <c r="Q121">
        <v>0</v>
      </c>
      <c r="R121" s="7">
        <v>-8.7483870967741932</v>
      </c>
      <c r="DQ121" s="6">
        <f>'Monthly Data'!E109</f>
        <v>35925187.642236941</v>
      </c>
      <c r="DR121" s="6">
        <f>'Monthly Data'!I109</f>
        <v>14310942.16680293</v>
      </c>
      <c r="DS121" s="6">
        <f>'Monthly Data'!M109</f>
        <v>24143852.146311585</v>
      </c>
      <c r="DT121" s="6">
        <f>'Monthly Data'!R109</f>
        <v>15842418.376357771</v>
      </c>
      <c r="DU121" s="16">
        <f>DQ121/'Monthly Data'!F109</f>
        <v>778.75412700352979</v>
      </c>
      <c r="DV121" s="16">
        <f>DR121/'Monthly Data'!J109</f>
        <v>3037.7150858044006</v>
      </c>
      <c r="DW121" s="16">
        <f>DS121/'Monthly Data'!O109</f>
        <v>57540.16240779691</v>
      </c>
      <c r="DX121" s="16">
        <f>DT121/'Monthly Data'!T109</f>
        <v>1056161.2250905181</v>
      </c>
    </row>
    <row r="122" spans="1:128" x14ac:dyDescent="0.25">
      <c r="A122" s="208">
        <f t="shared" si="80"/>
        <v>44562</v>
      </c>
      <c r="B122">
        <v>2022</v>
      </c>
      <c r="C122">
        <v>1</v>
      </c>
      <c r="D122">
        <v>1182.8</v>
      </c>
      <c r="E122">
        <v>0</v>
      </c>
      <c r="F122">
        <v>1120.8</v>
      </c>
      <c r="G122">
        <v>0</v>
      </c>
      <c r="H122">
        <v>1058.8</v>
      </c>
      <c r="I122">
        <v>0</v>
      </c>
      <c r="J122">
        <v>996.8</v>
      </c>
      <c r="K122">
        <v>0</v>
      </c>
      <c r="L122">
        <v>934.8</v>
      </c>
      <c r="M122">
        <v>0</v>
      </c>
      <c r="N122">
        <v>872.8</v>
      </c>
      <c r="O122">
        <v>0</v>
      </c>
      <c r="P122">
        <v>810.8</v>
      </c>
      <c r="Q122">
        <v>0</v>
      </c>
      <c r="R122" s="7">
        <v>-18.154838709677417</v>
      </c>
      <c r="DQ122" s="6">
        <f>'Monthly Data'!E110</f>
        <v>39460829.931513704</v>
      </c>
      <c r="DR122" s="6">
        <f>'Monthly Data'!I110</f>
        <v>15910860.836526856</v>
      </c>
      <c r="DS122" s="6">
        <f>'Monthly Data'!M110</f>
        <v>26441921.561629042</v>
      </c>
      <c r="DT122" s="6">
        <f>'Monthly Data'!R110</f>
        <v>14948077.541535191</v>
      </c>
      <c r="DU122" s="16">
        <f>DQ122/'Monthly Data'!F110</f>
        <v>855.16136073476355</v>
      </c>
      <c r="DV122" s="16">
        <f>DR122/'Monthly Data'!J110</f>
        <v>3376.9951736954649</v>
      </c>
      <c r="DW122" s="16">
        <f>DS122/'Monthly Data'!O110</f>
        <v>63016.972263176933</v>
      </c>
      <c r="DX122" s="16">
        <f>DT122/'Monthly Data'!T110</f>
        <v>996538.5027690127</v>
      </c>
    </row>
    <row r="123" spans="1:128" x14ac:dyDescent="0.25">
      <c r="A123" s="208">
        <f t="shared" si="80"/>
        <v>44593</v>
      </c>
      <c r="B123">
        <v>2022</v>
      </c>
      <c r="C123">
        <v>2</v>
      </c>
      <c r="D123">
        <v>1032</v>
      </c>
      <c r="E123">
        <v>0</v>
      </c>
      <c r="F123">
        <v>976</v>
      </c>
      <c r="G123">
        <v>0</v>
      </c>
      <c r="H123">
        <v>920</v>
      </c>
      <c r="I123">
        <v>0</v>
      </c>
      <c r="J123">
        <v>864</v>
      </c>
      <c r="K123">
        <v>0</v>
      </c>
      <c r="L123">
        <v>808</v>
      </c>
      <c r="M123">
        <v>0</v>
      </c>
      <c r="N123">
        <v>752</v>
      </c>
      <c r="O123">
        <v>0</v>
      </c>
      <c r="P123">
        <v>696</v>
      </c>
      <c r="Q123">
        <v>0</v>
      </c>
      <c r="R123" s="7">
        <v>-16.857142857142854</v>
      </c>
      <c r="DQ123" s="6">
        <f>'Monthly Data'!E111</f>
        <v>34504919.931513704</v>
      </c>
      <c r="DR123" s="6">
        <f>'Monthly Data'!I111</f>
        <v>14416743.836526856</v>
      </c>
      <c r="DS123" s="6">
        <f>'Monthly Data'!M111</f>
        <v>23929958.561629042</v>
      </c>
      <c r="DT123" s="6">
        <f>'Monthly Data'!R111</f>
        <v>13153155.981535191</v>
      </c>
      <c r="DU123" s="16">
        <f>DQ123/'Monthly Data'!F111</f>
        <v>747.22114770963276</v>
      </c>
      <c r="DV123" s="16">
        <f>DR123/'Monthly Data'!J111</f>
        <v>3058.1061229412117</v>
      </c>
      <c r="DW123" s="16">
        <f>DS123/'Monthly Data'!O111</f>
        <v>56976.091813402483</v>
      </c>
      <c r="DX123" s="16">
        <f>DT123/'Monthly Data'!T111</f>
        <v>876877.0654356794</v>
      </c>
    </row>
    <row r="124" spans="1:128" x14ac:dyDescent="0.25">
      <c r="A124" s="208">
        <f t="shared" si="80"/>
        <v>44621</v>
      </c>
      <c r="B124">
        <v>2022</v>
      </c>
      <c r="C124">
        <v>3</v>
      </c>
      <c r="D124">
        <v>807.8</v>
      </c>
      <c r="E124">
        <v>0</v>
      </c>
      <c r="F124">
        <v>745.8</v>
      </c>
      <c r="G124">
        <v>0</v>
      </c>
      <c r="H124">
        <v>683.8</v>
      </c>
      <c r="I124">
        <v>0</v>
      </c>
      <c r="J124">
        <v>621.79999999999995</v>
      </c>
      <c r="K124">
        <v>0</v>
      </c>
      <c r="L124">
        <v>559.79999999999995</v>
      </c>
      <c r="M124">
        <v>0</v>
      </c>
      <c r="N124">
        <v>497.8</v>
      </c>
      <c r="O124">
        <v>0</v>
      </c>
      <c r="P124">
        <v>435.8</v>
      </c>
      <c r="Q124">
        <v>0</v>
      </c>
      <c r="R124" s="7">
        <v>-6.0580645161290327</v>
      </c>
      <c r="DQ124" s="6">
        <f>'Monthly Data'!E112</f>
        <v>33467695.931513708</v>
      </c>
      <c r="DR124" s="6">
        <f>'Monthly Data'!I112</f>
        <v>13975541.836526856</v>
      </c>
      <c r="DS124" s="6">
        <f>'Monthly Data'!M112</f>
        <v>23582756.561629042</v>
      </c>
      <c r="DT124" s="6">
        <f>'Monthly Data'!R112</f>
        <v>14766463.871535189</v>
      </c>
      <c r="DU124" s="16">
        <f>DQ124/'Monthly Data'!F112</f>
        <v>724.42739251173941</v>
      </c>
      <c r="DV124" s="16">
        <f>DR124/'Monthly Data'!J112</f>
        <v>2963.9743050677162</v>
      </c>
      <c r="DW124" s="16">
        <f>DS124/'Monthly Data'!O112</f>
        <v>56176.170942422679</v>
      </c>
      <c r="DX124" s="16">
        <f>DT124/'Monthly Data'!T112</f>
        <v>984430.92476901261</v>
      </c>
    </row>
    <row r="125" spans="1:128" x14ac:dyDescent="0.25">
      <c r="A125" s="208">
        <f t="shared" si="80"/>
        <v>44652</v>
      </c>
      <c r="B125">
        <v>2022</v>
      </c>
      <c r="C125">
        <v>4</v>
      </c>
      <c r="D125">
        <v>583</v>
      </c>
      <c r="E125">
        <v>0</v>
      </c>
      <c r="F125">
        <v>523</v>
      </c>
      <c r="G125">
        <v>0</v>
      </c>
      <c r="H125">
        <v>463</v>
      </c>
      <c r="I125">
        <v>0</v>
      </c>
      <c r="J125">
        <v>403</v>
      </c>
      <c r="K125">
        <v>0</v>
      </c>
      <c r="L125">
        <v>343</v>
      </c>
      <c r="M125">
        <v>0</v>
      </c>
      <c r="N125">
        <v>283</v>
      </c>
      <c r="O125">
        <v>0</v>
      </c>
      <c r="P125">
        <v>223</v>
      </c>
      <c r="Q125">
        <v>0</v>
      </c>
      <c r="R125" s="7">
        <v>0.56666666666666665</v>
      </c>
      <c r="DQ125" s="6">
        <f>'Monthly Data'!E113</f>
        <v>29281245.931513708</v>
      </c>
      <c r="DR125" s="6">
        <f>'Monthly Data'!I113</f>
        <v>12388834.836526856</v>
      </c>
      <c r="DS125" s="6">
        <f>'Monthly Data'!M113</f>
        <v>21001005.561629042</v>
      </c>
      <c r="DT125" s="6">
        <f>'Monthly Data'!R113</f>
        <v>15353641.641535191</v>
      </c>
      <c r="DU125" s="16">
        <f>DQ125/'Monthly Data'!F113</f>
        <v>633.65723170115996</v>
      </c>
      <c r="DV125" s="16">
        <f>DR125/'Monthly Data'!J113</f>
        <v>2626.6630495561785</v>
      </c>
      <c r="DW125" s="16">
        <f>DS125/'Monthly Data'!O113</f>
        <v>50002.394194354863</v>
      </c>
      <c r="DX125" s="16">
        <f>DT125/'Monthly Data'!T113</f>
        <v>1023576.1094356794</v>
      </c>
    </row>
    <row r="126" spans="1:128" x14ac:dyDescent="0.25">
      <c r="A126" s="208">
        <f t="shared" si="80"/>
        <v>44682</v>
      </c>
      <c r="B126">
        <v>2022</v>
      </c>
      <c r="C126">
        <v>5</v>
      </c>
      <c r="D126">
        <v>332.41</v>
      </c>
      <c r="E126">
        <v>0</v>
      </c>
      <c r="F126">
        <v>270.41000000000003</v>
      </c>
      <c r="G126">
        <v>0</v>
      </c>
      <c r="H126">
        <v>208.81</v>
      </c>
      <c r="I126">
        <v>0.4</v>
      </c>
      <c r="J126">
        <v>150.11000000000001</v>
      </c>
      <c r="K126">
        <v>3.7</v>
      </c>
      <c r="L126">
        <v>99.71</v>
      </c>
      <c r="M126">
        <v>15.3</v>
      </c>
      <c r="N126">
        <v>60.8</v>
      </c>
      <c r="O126">
        <v>38.39</v>
      </c>
      <c r="P126">
        <v>28.2</v>
      </c>
      <c r="Q126">
        <v>67.790000000000006</v>
      </c>
      <c r="R126" s="7">
        <v>9.2772239372397962</v>
      </c>
      <c r="DQ126" s="6">
        <f>'Monthly Data'!E114</f>
        <v>26654974.931513708</v>
      </c>
      <c r="DR126" s="6">
        <f>'Monthly Data'!I114</f>
        <v>11419565.836526856</v>
      </c>
      <c r="DS126" s="6">
        <f>'Monthly Data'!M114</f>
        <v>19307186.561629042</v>
      </c>
      <c r="DT126" s="6">
        <f>'Monthly Data'!R114</f>
        <v>15085911.601535192</v>
      </c>
      <c r="DU126" s="16">
        <f>DQ126/'Monthly Data'!F114</f>
        <v>577.01049588026501</v>
      </c>
      <c r="DV126" s="16">
        <f>DR126/'Monthly Data'!J114</f>
        <v>2418.9977468688826</v>
      </c>
      <c r="DW126" s="16">
        <f>DS126/'Monthly Data'!O114</f>
        <v>45643.46704876842</v>
      </c>
      <c r="DX126" s="16">
        <f>DT126/'Monthly Data'!T114</f>
        <v>1005727.4401023461</v>
      </c>
    </row>
    <row r="127" spans="1:128" x14ac:dyDescent="0.25">
      <c r="A127" s="208">
        <f t="shared" si="80"/>
        <v>44713</v>
      </c>
      <c r="B127">
        <v>2022</v>
      </c>
      <c r="C127">
        <v>6</v>
      </c>
      <c r="D127">
        <v>166.7</v>
      </c>
      <c r="E127">
        <v>6.1</v>
      </c>
      <c r="F127">
        <v>115.2</v>
      </c>
      <c r="G127">
        <v>14.6</v>
      </c>
      <c r="H127">
        <v>67.3</v>
      </c>
      <c r="I127">
        <v>26.7</v>
      </c>
      <c r="J127">
        <v>31</v>
      </c>
      <c r="K127">
        <v>50.4</v>
      </c>
      <c r="L127">
        <v>10.5</v>
      </c>
      <c r="M127">
        <v>89.9</v>
      </c>
      <c r="N127">
        <v>1.7</v>
      </c>
      <c r="O127">
        <v>141.1</v>
      </c>
      <c r="P127">
        <v>0</v>
      </c>
      <c r="Q127">
        <v>199.4</v>
      </c>
      <c r="R127" s="7">
        <v>14.646666666666668</v>
      </c>
      <c r="DQ127" s="6">
        <f>'Monthly Data'!E115</f>
        <v>24864707.931513708</v>
      </c>
      <c r="DR127" s="6">
        <f>'Monthly Data'!I115</f>
        <v>10990180.836526856</v>
      </c>
      <c r="DS127" s="6">
        <f>'Monthly Data'!M115</f>
        <v>18860165.561629042</v>
      </c>
      <c r="DT127" s="6">
        <f>'Monthly Data'!R115</f>
        <v>14423591.84153519</v>
      </c>
      <c r="DU127" s="16">
        <f>DQ127/'Monthly Data'!F115</f>
        <v>538.55293134444059</v>
      </c>
      <c r="DV127" s="16">
        <f>DR127/'Monthly Data'!J115</f>
        <v>2327.4951751452859</v>
      </c>
      <c r="DW127" s="16">
        <f>DS127/'Monthly Data'!O115</f>
        <v>44628.882067271748</v>
      </c>
      <c r="DX127" s="16">
        <f>DT127/'Monthly Data'!T115</f>
        <v>961572.78943567933</v>
      </c>
    </row>
    <row r="128" spans="1:128" x14ac:dyDescent="0.25">
      <c r="A128" s="208">
        <f t="shared" si="80"/>
        <v>44743</v>
      </c>
      <c r="B128">
        <v>2022</v>
      </c>
      <c r="C128">
        <v>7</v>
      </c>
      <c r="D128">
        <v>83</v>
      </c>
      <c r="E128">
        <v>5.7</v>
      </c>
      <c r="F128">
        <v>39.5</v>
      </c>
      <c r="G128">
        <v>24.2</v>
      </c>
      <c r="H128">
        <v>13.5</v>
      </c>
      <c r="I128">
        <v>60.2</v>
      </c>
      <c r="J128">
        <v>3.1</v>
      </c>
      <c r="K128">
        <v>111.8</v>
      </c>
      <c r="L128">
        <v>0</v>
      </c>
      <c r="M128">
        <v>170.7</v>
      </c>
      <c r="N128">
        <v>0</v>
      </c>
      <c r="O128">
        <v>232.7</v>
      </c>
      <c r="P128">
        <v>0</v>
      </c>
      <c r="Q128">
        <v>294.7</v>
      </c>
      <c r="R128" s="7">
        <v>17.506451612903223</v>
      </c>
      <c r="DQ128" s="6">
        <f>'Monthly Data'!E116</f>
        <v>27741150.931513708</v>
      </c>
      <c r="DR128" s="6">
        <f>'Monthly Data'!I116</f>
        <v>11581437.836526856</v>
      </c>
      <c r="DS128" s="6">
        <f>'Monthly Data'!M116</f>
        <v>19961359.561629042</v>
      </c>
      <c r="DT128" s="6">
        <f>'Monthly Data'!R116</f>
        <v>14940083.881535191</v>
      </c>
      <c r="DU128" s="16">
        <f>DQ128/'Monthly Data'!F116</f>
        <v>600.95549717084555</v>
      </c>
      <c r="DV128" s="16">
        <f>DR128/'Monthly Data'!J116</f>
        <v>2451.9043601507851</v>
      </c>
      <c r="DW128" s="16">
        <f>DS128/'Monthly Data'!O116</f>
        <v>47369.149410605227</v>
      </c>
      <c r="DX128" s="16">
        <f>DT128/'Monthly Data'!T116</f>
        <v>996005.59210234613</v>
      </c>
    </row>
    <row r="129" spans="1:128" x14ac:dyDescent="0.25">
      <c r="A129" s="208">
        <f t="shared" si="80"/>
        <v>44774</v>
      </c>
      <c r="B129">
        <v>2022</v>
      </c>
      <c r="C129">
        <v>8</v>
      </c>
      <c r="D129">
        <v>59.81</v>
      </c>
      <c r="E129">
        <v>6.19</v>
      </c>
      <c r="F129">
        <v>21.81</v>
      </c>
      <c r="G129">
        <v>30.19</v>
      </c>
      <c r="H129">
        <v>1.9</v>
      </c>
      <c r="I129">
        <v>72.28</v>
      </c>
      <c r="J129">
        <v>0</v>
      </c>
      <c r="K129">
        <v>132.38</v>
      </c>
      <c r="L129">
        <v>0</v>
      </c>
      <c r="M129">
        <v>194.38</v>
      </c>
      <c r="N129">
        <v>0</v>
      </c>
      <c r="O129">
        <v>256.38</v>
      </c>
      <c r="P129">
        <v>0</v>
      </c>
      <c r="Q129">
        <v>318.38</v>
      </c>
      <c r="R129" s="7">
        <v>18.270381489138749</v>
      </c>
      <c r="DQ129" s="6">
        <f>'Monthly Data'!E117</f>
        <v>27716404.931513708</v>
      </c>
      <c r="DR129" s="6">
        <f>'Monthly Data'!I117</f>
        <v>11824724.836526856</v>
      </c>
      <c r="DS129" s="6">
        <f>'Monthly Data'!M117</f>
        <v>20175951.561629042</v>
      </c>
      <c r="DT129" s="6">
        <f>'Monthly Data'!R117</f>
        <v>14527142.181535192</v>
      </c>
      <c r="DU129" s="16">
        <f>DQ129/'Monthly Data'!F117</f>
        <v>600.59337245492634</v>
      </c>
      <c r="DV129" s="16">
        <f>DR129/'Monthly Data'!J117</f>
        <v>2503.528806387711</v>
      </c>
      <c r="DW129" s="16">
        <f>DS129/'Monthly Data'!O117</f>
        <v>47901.11956702052</v>
      </c>
      <c r="DX129" s="16">
        <f>DT129/'Monthly Data'!T117</f>
        <v>968476.14543567947</v>
      </c>
    </row>
    <row r="130" spans="1:128" x14ac:dyDescent="0.25">
      <c r="A130" s="208">
        <f t="shared" si="80"/>
        <v>44805</v>
      </c>
      <c r="B130">
        <v>2022</v>
      </c>
      <c r="C130">
        <v>9</v>
      </c>
      <c r="D130">
        <v>224.44</v>
      </c>
      <c r="E130">
        <v>0.1</v>
      </c>
      <c r="F130">
        <v>167.02</v>
      </c>
      <c r="G130">
        <v>2.68</v>
      </c>
      <c r="H130">
        <v>115.22</v>
      </c>
      <c r="I130">
        <v>10.88</v>
      </c>
      <c r="J130">
        <v>72.73</v>
      </c>
      <c r="K130">
        <v>28.39</v>
      </c>
      <c r="L130">
        <v>39.520000000000003</v>
      </c>
      <c r="M130">
        <v>55.18</v>
      </c>
      <c r="N130">
        <v>19.32</v>
      </c>
      <c r="O130">
        <v>94.98</v>
      </c>
      <c r="P130">
        <v>7.2</v>
      </c>
      <c r="Q130">
        <v>142.86000000000001</v>
      </c>
      <c r="R130" s="7">
        <v>12.521969500867032</v>
      </c>
      <c r="DQ130" s="6">
        <f>'Monthly Data'!E118</f>
        <v>25210070.931513708</v>
      </c>
      <c r="DR130" s="6">
        <f>'Monthly Data'!I118</f>
        <v>10784565.836526856</v>
      </c>
      <c r="DS130" s="6">
        <f>'Monthly Data'!M118</f>
        <v>18747957.561629042</v>
      </c>
      <c r="DT130" s="6">
        <f>'Monthly Data'!R118</f>
        <v>14312933.541535191</v>
      </c>
      <c r="DU130" s="16">
        <f>DQ130/'Monthly Data'!F118</f>
        <v>546.18461097630643</v>
      </c>
      <c r="DV130" s="16">
        <f>DR130/'Monthly Data'!J118</f>
        <v>2283.8439621512075</v>
      </c>
      <c r="DW130" s="16">
        <f>DS130/'Monthly Data'!O118</f>
        <v>44553.131087521484</v>
      </c>
      <c r="DX130" s="16">
        <f>DT130/'Monthly Data'!T118</f>
        <v>954195.56943567947</v>
      </c>
    </row>
    <row r="131" spans="1:128" x14ac:dyDescent="0.25">
      <c r="A131" s="208">
        <f>DATE(B131,C131,1)</f>
        <v>44835</v>
      </c>
      <c r="B131">
        <v>2022</v>
      </c>
      <c r="C131">
        <v>10</v>
      </c>
      <c r="D131">
        <v>406.49</v>
      </c>
      <c r="E131">
        <v>0</v>
      </c>
      <c r="F131">
        <v>344.49</v>
      </c>
      <c r="G131">
        <v>0</v>
      </c>
      <c r="H131">
        <v>282.49</v>
      </c>
      <c r="I131">
        <v>0</v>
      </c>
      <c r="J131">
        <v>222.79</v>
      </c>
      <c r="K131">
        <v>2.2999999999999998</v>
      </c>
      <c r="L131">
        <v>167.49</v>
      </c>
      <c r="M131">
        <v>9</v>
      </c>
      <c r="N131">
        <v>117.59</v>
      </c>
      <c r="O131">
        <v>21.1</v>
      </c>
      <c r="P131">
        <v>74.39</v>
      </c>
      <c r="Q131">
        <v>39.9</v>
      </c>
      <c r="R131" s="7">
        <v>6.8874400748824636</v>
      </c>
      <c r="DQ131" s="6">
        <f>'Monthly Data'!E119</f>
        <v>26525634.931513708</v>
      </c>
      <c r="DR131" s="6">
        <f>'Monthly Data'!I119</f>
        <v>11310618.836526856</v>
      </c>
      <c r="DS131" s="6">
        <f>'Monthly Data'!M119</f>
        <v>19696312.561629042</v>
      </c>
      <c r="DT131" s="6">
        <f>'Monthly Data'!R119</f>
        <v>15015306.001535192</v>
      </c>
      <c r="DU131" s="16">
        <f>DQ131/'Monthly Data'!F119</f>
        <v>574.39233996405039</v>
      </c>
      <c r="DV131" s="16">
        <f>DR131/'Monthly Data'!J119</f>
        <v>2396.035432318864</v>
      </c>
      <c r="DW131" s="16">
        <f>DS131/'Monthly Data'!O119</f>
        <v>47256.028218879655</v>
      </c>
      <c r="DX131" s="16">
        <f>DT131/'Monthly Data'!T119</f>
        <v>1001020.4001023461</v>
      </c>
    </row>
    <row r="132" spans="1:128" x14ac:dyDescent="0.25">
      <c r="A132" s="208">
        <f>DATE(B132,C132,1)</f>
        <v>44866</v>
      </c>
      <c r="B132">
        <v>2022</v>
      </c>
      <c r="C132">
        <v>11</v>
      </c>
      <c r="D132">
        <v>632.29999999999995</v>
      </c>
      <c r="E132">
        <v>0</v>
      </c>
      <c r="F132">
        <v>572.29999999999995</v>
      </c>
      <c r="G132">
        <v>0</v>
      </c>
      <c r="H132">
        <v>512.29999999999995</v>
      </c>
      <c r="I132">
        <v>0</v>
      </c>
      <c r="J132">
        <v>453.1</v>
      </c>
      <c r="K132">
        <v>0.8</v>
      </c>
      <c r="L132">
        <v>395.1</v>
      </c>
      <c r="M132">
        <v>2.8</v>
      </c>
      <c r="N132">
        <v>337.2</v>
      </c>
      <c r="O132">
        <v>4.9000000000000004</v>
      </c>
      <c r="P132">
        <v>281.2</v>
      </c>
      <c r="Q132">
        <v>8.9</v>
      </c>
      <c r="R132" s="7">
        <v>-1.0766666666666664</v>
      </c>
      <c r="DQ132" s="6">
        <f>'Monthly Data'!E120</f>
        <v>30105441.931513708</v>
      </c>
      <c r="DR132" s="6">
        <f>'Monthly Data'!I120</f>
        <v>12663291.836526856</v>
      </c>
      <c r="DS132" s="6">
        <f>'Monthly Data'!M120</f>
        <v>21430850.561629042</v>
      </c>
      <c r="DT132" s="6">
        <f>'Monthly Data'!R120</f>
        <v>16170825.74153519</v>
      </c>
      <c r="DU132" s="16">
        <f>DQ132/'Monthly Data'!F120</f>
        <v>651.4472205597724</v>
      </c>
      <c r="DV132" s="16">
        <f>DR132/'Monthly Data'!J120</f>
        <v>2681.8906293689292</v>
      </c>
      <c r="DW132" s="16">
        <f>DS132/'Monthly Data'!O120</f>
        <v>51368.289936790614</v>
      </c>
      <c r="DX132" s="16">
        <f>DT132/'Monthly Data'!T120</f>
        <v>1078055.0494356793</v>
      </c>
    </row>
    <row r="133" spans="1:128" x14ac:dyDescent="0.25">
      <c r="A133" s="208">
        <f>DATE(B133,C133,1)</f>
        <v>44896</v>
      </c>
      <c r="B133">
        <v>2022</v>
      </c>
      <c r="C133">
        <v>12</v>
      </c>
      <c r="D133">
        <v>897</v>
      </c>
      <c r="E133">
        <v>0</v>
      </c>
      <c r="F133">
        <v>835</v>
      </c>
      <c r="G133">
        <v>0</v>
      </c>
      <c r="H133">
        <v>773</v>
      </c>
      <c r="I133">
        <v>0</v>
      </c>
      <c r="J133">
        <v>711</v>
      </c>
      <c r="K133">
        <v>0</v>
      </c>
      <c r="L133">
        <v>649</v>
      </c>
      <c r="M133">
        <v>0</v>
      </c>
      <c r="N133">
        <v>587</v>
      </c>
      <c r="O133">
        <v>0</v>
      </c>
      <c r="P133">
        <v>525</v>
      </c>
      <c r="Q133">
        <v>0</v>
      </c>
      <c r="R133" s="7">
        <v>-8.935483870967742</v>
      </c>
      <c r="DQ133" s="6">
        <f>'Monthly Data'!E121</f>
        <v>34971634.931513704</v>
      </c>
      <c r="DR133" s="6">
        <f>'Monthly Data'!I121</f>
        <v>14639322.836526856</v>
      </c>
      <c r="DS133" s="6">
        <f>'Monthly Data'!M121</f>
        <v>24429638.561629042</v>
      </c>
      <c r="DT133" s="6">
        <f>'Monthly Data'!R121</f>
        <v>16408561.85853518</v>
      </c>
      <c r="DU133" s="16">
        <f>DQ133/'Monthly Data'!F121</f>
        <v>756.21563610390604</v>
      </c>
      <c r="DV133" s="16">
        <f>DR133/'Monthly Data'!J121</f>
        <v>3096.0487874959449</v>
      </c>
      <c r="DW133" s="16">
        <f>DS133/'Monthly Data'!O121</f>
        <v>58304.6266387328</v>
      </c>
      <c r="DX133" s="16">
        <f>DT133/'Monthly Data'!T121</f>
        <v>1093904.1239023453</v>
      </c>
    </row>
    <row r="158" spans="121:124" x14ac:dyDescent="0.25">
      <c r="DQ158" s="6"/>
      <c r="DR158" s="6"/>
      <c r="DS158" s="6"/>
      <c r="DT158" s="6"/>
    </row>
    <row r="159" spans="121:124" x14ac:dyDescent="0.25">
      <c r="DQ159" s="6"/>
      <c r="DR159" s="6"/>
      <c r="DS159" s="6"/>
      <c r="DT159" s="6"/>
    </row>
    <row r="160" spans="121:124" x14ac:dyDescent="0.25">
      <c r="DQ160" s="6"/>
      <c r="DR160" s="6"/>
      <c r="DS160" s="6"/>
      <c r="DT160" s="6"/>
    </row>
    <row r="161" spans="121:124" x14ac:dyDescent="0.25">
      <c r="DQ161" s="6"/>
      <c r="DR161" s="6"/>
      <c r="DS161" s="6"/>
      <c r="DT161" s="6"/>
    </row>
    <row r="162" spans="121:124" x14ac:dyDescent="0.25">
      <c r="DQ162" s="6"/>
      <c r="DR162" s="6"/>
      <c r="DS162" s="6"/>
      <c r="DT162" s="6"/>
    </row>
    <row r="163" spans="121:124" x14ac:dyDescent="0.25">
      <c r="DQ163" s="6"/>
      <c r="DR163" s="6"/>
      <c r="DS163" s="6"/>
      <c r="DT163" s="6"/>
    </row>
    <row r="164" spans="121:124" x14ac:dyDescent="0.25">
      <c r="DQ164" s="6"/>
      <c r="DR164" s="6"/>
      <c r="DS164" s="6"/>
      <c r="DT164" s="6"/>
    </row>
    <row r="165" spans="121:124" x14ac:dyDescent="0.25">
      <c r="DQ165" s="6"/>
      <c r="DR165" s="6"/>
      <c r="DS165" s="6"/>
      <c r="DT165" s="6"/>
    </row>
    <row r="166" spans="121:124" x14ac:dyDescent="0.25">
      <c r="DQ166" s="6"/>
      <c r="DR166" s="6"/>
      <c r="DS166" s="6"/>
      <c r="DT166" s="6"/>
    </row>
    <row r="167" spans="121:124" x14ac:dyDescent="0.25">
      <c r="DQ167" s="6"/>
      <c r="DR167" s="6"/>
      <c r="DS167" s="6"/>
      <c r="DT167" s="6"/>
    </row>
    <row r="168" spans="121:124" x14ac:dyDescent="0.25">
      <c r="DQ168" s="6"/>
      <c r="DR168" s="6"/>
      <c r="DS168" s="6"/>
      <c r="DT168" s="6"/>
    </row>
    <row r="169" spans="121:124" x14ac:dyDescent="0.25">
      <c r="DQ169" s="6"/>
      <c r="DR169" s="6"/>
      <c r="DS169" s="6"/>
      <c r="DT169" s="6"/>
    </row>
    <row r="170" spans="121:124" x14ac:dyDescent="0.25">
      <c r="DQ170" s="6"/>
      <c r="DR170" s="6"/>
      <c r="DS170" s="6"/>
      <c r="DT170" s="6"/>
    </row>
    <row r="171" spans="121:124" x14ac:dyDescent="0.25">
      <c r="DQ171" s="6"/>
      <c r="DR171" s="6"/>
      <c r="DS171" s="6"/>
      <c r="DT171" s="6"/>
    </row>
    <row r="172" spans="121:124" x14ac:dyDescent="0.25">
      <c r="DQ172" s="6"/>
      <c r="DR172" s="6"/>
      <c r="DS172" s="6"/>
      <c r="DT172" s="6"/>
    </row>
    <row r="173" spans="121:124" x14ac:dyDescent="0.25">
      <c r="DQ173" s="6"/>
      <c r="DR173" s="6"/>
      <c r="DS173" s="6"/>
      <c r="DT173" s="6"/>
    </row>
    <row r="174" spans="121:124" x14ac:dyDescent="0.25">
      <c r="DQ174" s="6"/>
      <c r="DR174" s="6"/>
      <c r="DS174" s="6"/>
      <c r="DT174" s="6"/>
    </row>
    <row r="175" spans="121:124" x14ac:dyDescent="0.25">
      <c r="DQ175" s="6"/>
      <c r="DR175" s="6"/>
      <c r="DS175" s="6"/>
      <c r="DT175" s="6"/>
    </row>
    <row r="176" spans="121:124" x14ac:dyDescent="0.25">
      <c r="DQ176" s="6"/>
      <c r="DR176" s="6"/>
      <c r="DS176" s="6"/>
      <c r="DT176" s="6"/>
    </row>
    <row r="177" spans="121:124" x14ac:dyDescent="0.25">
      <c r="DQ177" s="6"/>
      <c r="DR177" s="6"/>
      <c r="DS177" s="6"/>
      <c r="DT177" s="6"/>
    </row>
    <row r="178" spans="121:124" x14ac:dyDescent="0.25">
      <c r="DQ178" s="6"/>
      <c r="DR178" s="6"/>
      <c r="DS178" s="6"/>
      <c r="DT178" s="6"/>
    </row>
    <row r="179" spans="121:124" x14ac:dyDescent="0.25">
      <c r="DQ179" s="6"/>
      <c r="DR179" s="6"/>
      <c r="DS179" s="6"/>
      <c r="DT179" s="6"/>
    </row>
    <row r="180" spans="121:124" x14ac:dyDescent="0.25">
      <c r="DQ180" s="6"/>
      <c r="DR180" s="6"/>
      <c r="DS180" s="6"/>
      <c r="DT180" s="6"/>
    </row>
    <row r="181" spans="121:124" x14ac:dyDescent="0.25">
      <c r="DQ181" s="6"/>
      <c r="DR181" s="6"/>
      <c r="DS181" s="6"/>
      <c r="DT181" s="6"/>
    </row>
    <row r="182" spans="121:124" x14ac:dyDescent="0.25">
      <c r="DQ182" s="6"/>
      <c r="DR182" s="6"/>
      <c r="DS182" s="6"/>
      <c r="DT182" s="6"/>
    </row>
    <row r="183" spans="121:124" x14ac:dyDescent="0.25">
      <c r="DQ183" s="6"/>
      <c r="DR183" s="6"/>
      <c r="DS183" s="6"/>
      <c r="DT183" s="6"/>
    </row>
    <row r="184" spans="121:124" x14ac:dyDescent="0.25">
      <c r="DQ184" s="6"/>
      <c r="DR184" s="6"/>
      <c r="DS184" s="6"/>
      <c r="DT184" s="6"/>
    </row>
    <row r="185" spans="121:124" x14ac:dyDescent="0.25">
      <c r="DQ185" s="6"/>
      <c r="DR185" s="6"/>
      <c r="DS185" s="6"/>
      <c r="DT185" s="6"/>
    </row>
    <row r="186" spans="121:124" x14ac:dyDescent="0.25">
      <c r="DQ186" s="6"/>
      <c r="DR186" s="6"/>
      <c r="DS186" s="6"/>
      <c r="DT186" s="6"/>
    </row>
    <row r="187" spans="121:124" x14ac:dyDescent="0.25">
      <c r="DQ187" s="6"/>
      <c r="DR187" s="6"/>
      <c r="DS187" s="6"/>
      <c r="DT187" s="6"/>
    </row>
    <row r="188" spans="121:124" x14ac:dyDescent="0.25">
      <c r="DQ188" s="6"/>
      <c r="DR188" s="6"/>
      <c r="DS188" s="6"/>
      <c r="DT188" s="6"/>
    </row>
    <row r="189" spans="121:124" x14ac:dyDescent="0.25">
      <c r="DQ189" s="6"/>
      <c r="DR189" s="6"/>
      <c r="DS189" s="6"/>
      <c r="DT189" s="6"/>
    </row>
    <row r="190" spans="121:124" x14ac:dyDescent="0.25">
      <c r="DQ190" s="6"/>
      <c r="DR190" s="6"/>
      <c r="DS190" s="6"/>
      <c r="DT190" s="6"/>
    </row>
    <row r="191" spans="121:124" x14ac:dyDescent="0.25">
      <c r="DQ191" s="6"/>
      <c r="DR191" s="6"/>
      <c r="DS191" s="6"/>
      <c r="DT191" s="6"/>
    </row>
    <row r="192" spans="121:124" x14ac:dyDescent="0.25">
      <c r="DQ192" s="6"/>
      <c r="DR192" s="6"/>
      <c r="DS192" s="6"/>
      <c r="DT192" s="6"/>
    </row>
    <row r="193" spans="121:124" x14ac:dyDescent="0.25">
      <c r="DQ193" s="6"/>
      <c r="DR193" s="6"/>
      <c r="DS193" s="6"/>
      <c r="DT193" s="6"/>
    </row>
    <row r="194" spans="121:124" x14ac:dyDescent="0.25">
      <c r="DQ194" s="6"/>
      <c r="DR194" s="6"/>
      <c r="DS194" s="6"/>
      <c r="DT194" s="6"/>
    </row>
    <row r="195" spans="121:124" x14ac:dyDescent="0.25">
      <c r="DQ195" s="6"/>
      <c r="DR195" s="6"/>
      <c r="DS195" s="6"/>
      <c r="DT195" s="6"/>
    </row>
    <row r="196" spans="121:124" x14ac:dyDescent="0.25">
      <c r="DQ196" s="6"/>
      <c r="DR196" s="6"/>
      <c r="DS196" s="6"/>
      <c r="DT196" s="6"/>
    </row>
    <row r="197" spans="121:124" x14ac:dyDescent="0.25">
      <c r="DQ197" s="6"/>
      <c r="DR197" s="6"/>
      <c r="DS197" s="6"/>
      <c r="DT197" s="6"/>
    </row>
    <row r="198" spans="121:124" x14ac:dyDescent="0.25">
      <c r="DQ198" s="6"/>
      <c r="DR198" s="6"/>
      <c r="DS198" s="6"/>
      <c r="DT198" s="6"/>
    </row>
    <row r="199" spans="121:124" x14ac:dyDescent="0.25">
      <c r="DQ199" s="6"/>
      <c r="DR199" s="6"/>
      <c r="DS199" s="6"/>
      <c r="DT199" s="6"/>
    </row>
    <row r="200" spans="121:124" x14ac:dyDescent="0.25">
      <c r="DQ200" s="6"/>
      <c r="DR200" s="6"/>
      <c r="DS200" s="6"/>
      <c r="DT200" s="6"/>
    </row>
    <row r="201" spans="121:124" x14ac:dyDescent="0.25">
      <c r="DQ201" s="6"/>
      <c r="DR201" s="6"/>
      <c r="DS201" s="6"/>
      <c r="DT201" s="6"/>
    </row>
    <row r="202" spans="121:124" x14ac:dyDescent="0.25">
      <c r="DQ202" s="6"/>
      <c r="DR202" s="6"/>
      <c r="DS202" s="6"/>
      <c r="DT202" s="6"/>
    </row>
    <row r="203" spans="121:124" x14ac:dyDescent="0.25">
      <c r="DQ203" s="6"/>
      <c r="DR203" s="6"/>
      <c r="DS203" s="6"/>
      <c r="DT203" s="6"/>
    </row>
    <row r="204" spans="121:124" x14ac:dyDescent="0.25">
      <c r="DQ204" s="6"/>
      <c r="DR204" s="6"/>
      <c r="DS204" s="6"/>
      <c r="DT204" s="6"/>
    </row>
    <row r="205" spans="121:124" x14ac:dyDescent="0.25">
      <c r="DQ205" s="6"/>
      <c r="DR205" s="6"/>
      <c r="DS205" s="6"/>
      <c r="DT205" s="6"/>
    </row>
    <row r="206" spans="121:124" x14ac:dyDescent="0.25">
      <c r="DQ206" s="6"/>
      <c r="DR206" s="6"/>
      <c r="DS206" s="6"/>
      <c r="DT206" s="6"/>
    </row>
    <row r="207" spans="121:124" x14ac:dyDescent="0.25">
      <c r="DQ207" s="6"/>
      <c r="DR207" s="6"/>
      <c r="DS207" s="6"/>
      <c r="DT207" s="6"/>
    </row>
    <row r="208" spans="121:124" x14ac:dyDescent="0.25">
      <c r="DQ208" s="6"/>
      <c r="DR208" s="6"/>
      <c r="DS208" s="6"/>
      <c r="DT208" s="6"/>
    </row>
    <row r="209" spans="121:124" x14ac:dyDescent="0.25">
      <c r="DQ209" s="6"/>
      <c r="DR209" s="6"/>
      <c r="DS209" s="6"/>
      <c r="DT209" s="6"/>
    </row>
    <row r="210" spans="121:124" x14ac:dyDescent="0.25">
      <c r="DQ210" s="6"/>
      <c r="DR210" s="6"/>
      <c r="DS210" s="6"/>
      <c r="DT210" s="6"/>
    </row>
    <row r="211" spans="121:124" x14ac:dyDescent="0.25">
      <c r="DQ211" s="6"/>
      <c r="DR211" s="6"/>
      <c r="DS211" s="6"/>
      <c r="DT211" s="6"/>
    </row>
    <row r="212" spans="121:124" x14ac:dyDescent="0.25">
      <c r="DQ212" s="6"/>
      <c r="DR212" s="6"/>
      <c r="DS212" s="6"/>
      <c r="DT212" s="6"/>
    </row>
    <row r="213" spans="121:124" x14ac:dyDescent="0.25">
      <c r="DQ213" s="6"/>
      <c r="DR213" s="6"/>
      <c r="DS213" s="6"/>
      <c r="DT213" s="6"/>
    </row>
    <row r="214" spans="121:124" x14ac:dyDescent="0.25">
      <c r="DQ214" s="6"/>
      <c r="DR214" s="6"/>
      <c r="DS214" s="6"/>
      <c r="DT214" s="6"/>
    </row>
    <row r="215" spans="121:124" x14ac:dyDescent="0.25">
      <c r="DQ215" s="6"/>
      <c r="DR215" s="6"/>
      <c r="DS215" s="6"/>
      <c r="DT215" s="6"/>
    </row>
    <row r="216" spans="121:124" x14ac:dyDescent="0.25">
      <c r="DQ216" s="6"/>
      <c r="DR216" s="6"/>
      <c r="DS216" s="6"/>
      <c r="DT216" s="6"/>
    </row>
    <row r="217" spans="121:124" x14ac:dyDescent="0.25">
      <c r="DQ217" s="6"/>
      <c r="DR217" s="6"/>
      <c r="DS217" s="6"/>
      <c r="DT217" s="6"/>
    </row>
    <row r="218" spans="121:124" x14ac:dyDescent="0.25">
      <c r="DQ218" s="6"/>
      <c r="DR218" s="6"/>
      <c r="DS218" s="6"/>
      <c r="DT218" s="6"/>
    </row>
    <row r="219" spans="121:124" x14ac:dyDescent="0.25">
      <c r="DQ219" s="6"/>
      <c r="DR219" s="6"/>
      <c r="DS219" s="6"/>
      <c r="DT219" s="6"/>
    </row>
    <row r="220" spans="121:124" x14ac:dyDescent="0.25">
      <c r="DQ220" s="6"/>
      <c r="DR220" s="6"/>
      <c r="DS220" s="6"/>
      <c r="DT220" s="6"/>
    </row>
    <row r="221" spans="121:124" x14ac:dyDescent="0.25">
      <c r="DQ221" s="6"/>
      <c r="DR221" s="6"/>
      <c r="DS221" s="6"/>
      <c r="DT221" s="6"/>
    </row>
    <row r="222" spans="121:124" x14ac:dyDescent="0.25">
      <c r="DQ222" s="6"/>
      <c r="DR222" s="6"/>
      <c r="DS222" s="6"/>
      <c r="DT222" s="6"/>
    </row>
    <row r="223" spans="121:124" x14ac:dyDescent="0.25">
      <c r="DQ223" s="6"/>
      <c r="DR223" s="6"/>
      <c r="DS223" s="6"/>
      <c r="DT223" s="6"/>
    </row>
    <row r="224" spans="121:124" x14ac:dyDescent="0.25">
      <c r="DQ224" s="6"/>
      <c r="DR224" s="6"/>
      <c r="DS224" s="6"/>
      <c r="DT224" s="6"/>
    </row>
    <row r="225" spans="121:124" x14ac:dyDescent="0.25">
      <c r="DQ225" s="6"/>
      <c r="DR225" s="6"/>
      <c r="DS225" s="6"/>
      <c r="DT225" s="6"/>
    </row>
    <row r="226" spans="121:124" x14ac:dyDescent="0.25">
      <c r="DQ226" s="6"/>
      <c r="DR226" s="6"/>
      <c r="DS226" s="6"/>
      <c r="DT226" s="6"/>
    </row>
    <row r="227" spans="121:124" x14ac:dyDescent="0.25">
      <c r="DQ227" s="6"/>
      <c r="DR227" s="6"/>
      <c r="DS227" s="6"/>
      <c r="DT227" s="6"/>
    </row>
    <row r="228" spans="121:124" x14ac:dyDescent="0.25">
      <c r="DQ228" s="6"/>
      <c r="DR228" s="6"/>
      <c r="DS228" s="6"/>
      <c r="DT228" s="6"/>
    </row>
    <row r="229" spans="121:124" x14ac:dyDescent="0.25">
      <c r="DQ229" s="6"/>
      <c r="DR229" s="6"/>
      <c r="DS229" s="6"/>
      <c r="DT229" s="6"/>
    </row>
    <row r="230" spans="121:124" x14ac:dyDescent="0.25">
      <c r="DQ230" s="6"/>
      <c r="DR230" s="6"/>
      <c r="DS230" s="6"/>
      <c r="DT230" s="6"/>
    </row>
    <row r="231" spans="121:124" x14ac:dyDescent="0.25">
      <c r="DQ231" s="6"/>
      <c r="DR231" s="6"/>
      <c r="DS231" s="6"/>
      <c r="DT231" s="6"/>
    </row>
    <row r="232" spans="121:124" x14ac:dyDescent="0.25">
      <c r="DQ232" s="6"/>
      <c r="DR232" s="6"/>
      <c r="DS232" s="6"/>
      <c r="DT232" s="6"/>
    </row>
    <row r="233" spans="121:124" x14ac:dyDescent="0.25">
      <c r="DQ233" s="6"/>
      <c r="DR233" s="6"/>
      <c r="DS233" s="6"/>
      <c r="DT233" s="6"/>
    </row>
    <row r="234" spans="121:124" x14ac:dyDescent="0.25">
      <c r="DQ234" s="6"/>
      <c r="DR234" s="6"/>
      <c r="DS234" s="6"/>
      <c r="DT234" s="6"/>
    </row>
    <row r="235" spans="121:124" x14ac:dyDescent="0.25">
      <c r="DQ235" s="6"/>
      <c r="DR235" s="6"/>
      <c r="DS235" s="6"/>
      <c r="DT235" s="6"/>
    </row>
    <row r="236" spans="121:124" x14ac:dyDescent="0.25">
      <c r="DQ236" s="6"/>
      <c r="DR236" s="6"/>
      <c r="DS236" s="6"/>
      <c r="DT236" s="6"/>
    </row>
    <row r="237" spans="121:124" x14ac:dyDescent="0.25">
      <c r="DQ237" s="6"/>
      <c r="DR237" s="6"/>
      <c r="DS237" s="6"/>
      <c r="DT237" s="6"/>
    </row>
    <row r="238" spans="121:124" x14ac:dyDescent="0.25">
      <c r="DQ238" s="6"/>
      <c r="DR238" s="6"/>
      <c r="DS238" s="6"/>
      <c r="DT238" s="6"/>
    </row>
    <row r="239" spans="121:124" x14ac:dyDescent="0.25">
      <c r="DQ239" s="6"/>
      <c r="DR239" s="6"/>
      <c r="DS239" s="6"/>
      <c r="DT239" s="6"/>
    </row>
    <row r="240" spans="121:124" x14ac:dyDescent="0.25">
      <c r="DQ240" s="6"/>
      <c r="DR240" s="6"/>
      <c r="DS240" s="6"/>
      <c r="DT240" s="6"/>
    </row>
    <row r="241" spans="18:124" x14ac:dyDescent="0.25">
      <c r="DQ241" s="6"/>
      <c r="DR241" s="6"/>
      <c r="DS241" s="6"/>
      <c r="DT241" s="6"/>
    </row>
    <row r="242" spans="18:124" x14ac:dyDescent="0.25">
      <c r="DQ242" s="6"/>
      <c r="DR242" s="6"/>
      <c r="DS242" s="6"/>
      <c r="DT242" s="6"/>
    </row>
    <row r="243" spans="18:124" x14ac:dyDescent="0.25">
      <c r="DQ243" s="6"/>
      <c r="DR243" s="6"/>
      <c r="DS243" s="6"/>
      <c r="DT243" s="6"/>
    </row>
    <row r="244" spans="18:124" x14ac:dyDescent="0.25">
      <c r="DQ244" s="6"/>
      <c r="DR244" s="6"/>
      <c r="DS244" s="6"/>
      <c r="DT244" s="6"/>
    </row>
    <row r="245" spans="18:124" x14ac:dyDescent="0.25">
      <c r="DQ245" s="6"/>
      <c r="DR245" s="6"/>
      <c r="DS245" s="6"/>
      <c r="DT245" s="6"/>
    </row>
    <row r="246" spans="18:124" x14ac:dyDescent="0.25">
      <c r="DQ246" s="6"/>
      <c r="DR246" s="6"/>
      <c r="DS246" s="6"/>
      <c r="DT246" s="6"/>
    </row>
    <row r="247" spans="18:124" x14ac:dyDescent="0.25">
      <c r="DQ247" s="6"/>
      <c r="DR247" s="6"/>
      <c r="DS247" s="6"/>
      <c r="DT247" s="6"/>
    </row>
    <row r="248" spans="18:124" x14ac:dyDescent="0.25">
      <c r="DQ248" s="6"/>
      <c r="DR248" s="6"/>
      <c r="DS248" s="6"/>
      <c r="DT248" s="6"/>
    </row>
    <row r="249" spans="18:124" x14ac:dyDescent="0.25">
      <c r="DQ249" s="6"/>
      <c r="DR249" s="6"/>
      <c r="DS249" s="6"/>
      <c r="DT249" s="6"/>
    </row>
    <row r="250" spans="18:124" x14ac:dyDescent="0.25">
      <c r="DQ250" s="6"/>
      <c r="DR250" s="6"/>
      <c r="DS250" s="6"/>
      <c r="DT250" s="6"/>
    </row>
    <row r="251" spans="18:124" x14ac:dyDescent="0.25">
      <c r="DQ251" s="6"/>
      <c r="DR251" s="6"/>
      <c r="DS251" s="6"/>
      <c r="DT251" s="6"/>
    </row>
    <row r="252" spans="18:124" x14ac:dyDescent="0.25">
      <c r="DQ252" s="6"/>
      <c r="DR252" s="6"/>
      <c r="DS252" s="6"/>
      <c r="DT252" s="6"/>
    </row>
    <row r="253" spans="18:124" x14ac:dyDescent="0.25">
      <c r="DQ253" s="6"/>
      <c r="DR253" s="6"/>
      <c r="DS253" s="6"/>
      <c r="DT253" s="6"/>
    </row>
    <row r="254" spans="18:124" x14ac:dyDescent="0.25">
      <c r="R254" s="7"/>
      <c r="DQ254" s="6"/>
      <c r="DR254" s="6"/>
      <c r="DS254" s="6"/>
      <c r="DT254" s="6"/>
    </row>
    <row r="255" spans="18:124" x14ac:dyDescent="0.25">
      <c r="R255" s="7"/>
      <c r="DQ255" s="6"/>
      <c r="DR255" s="6"/>
      <c r="DS255" s="6"/>
      <c r="DT255" s="6"/>
    </row>
    <row r="256" spans="18:124" x14ac:dyDescent="0.25">
      <c r="R256" s="7"/>
      <c r="DQ256" s="6"/>
      <c r="DR256" s="6"/>
      <c r="DS256" s="6"/>
      <c r="DT256" s="6"/>
    </row>
    <row r="257" spans="18:124" x14ac:dyDescent="0.25">
      <c r="R257" s="7"/>
      <c r="DQ257" s="6"/>
      <c r="DR257" s="6"/>
      <c r="DS257" s="6"/>
      <c r="DT257" s="6"/>
    </row>
    <row r="258" spans="18:124" x14ac:dyDescent="0.25">
      <c r="R258" s="7"/>
      <c r="DQ258" s="6"/>
      <c r="DR258" s="6"/>
      <c r="DS258" s="6"/>
      <c r="DT258" s="6"/>
    </row>
    <row r="259" spans="18:124" x14ac:dyDescent="0.25">
      <c r="R259" s="7"/>
      <c r="DQ259" s="6"/>
      <c r="DR259" s="6"/>
      <c r="DS259" s="6"/>
      <c r="DT259" s="6"/>
    </row>
    <row r="260" spans="18:124" x14ac:dyDescent="0.25">
      <c r="R260" s="7"/>
      <c r="DQ260" s="6"/>
      <c r="DR260" s="6"/>
      <c r="DS260" s="6"/>
      <c r="DT260" s="6"/>
    </row>
    <row r="261" spans="18:124" x14ac:dyDescent="0.25">
      <c r="R261" s="7"/>
      <c r="DQ261" s="6"/>
      <c r="DR261" s="6"/>
      <c r="DS261" s="6"/>
      <c r="DT261" s="6"/>
    </row>
    <row r="262" spans="18:124" x14ac:dyDescent="0.25">
      <c r="R262" s="7"/>
      <c r="DQ262" s="6"/>
      <c r="DR262" s="6"/>
      <c r="DS262" s="6"/>
      <c r="DT262" s="6"/>
    </row>
    <row r="263" spans="18:124" x14ac:dyDescent="0.25">
      <c r="R263" s="7"/>
      <c r="DQ263" s="6"/>
      <c r="DR263" s="6"/>
      <c r="DS263" s="6"/>
      <c r="DT263" s="6"/>
    </row>
    <row r="264" spans="18:124" x14ac:dyDescent="0.25">
      <c r="R264" s="7"/>
      <c r="DQ264" s="6"/>
      <c r="DR264" s="6"/>
      <c r="DS264" s="6"/>
      <c r="DT264" s="6"/>
    </row>
    <row r="265" spans="18:124" x14ac:dyDescent="0.25">
      <c r="R265" s="7"/>
      <c r="DQ265" s="6"/>
      <c r="DR265" s="6"/>
      <c r="DS265" s="6"/>
      <c r="DT265" s="6"/>
    </row>
    <row r="266" spans="18:124" x14ac:dyDescent="0.25">
      <c r="R266" s="7"/>
      <c r="DQ266" s="6"/>
      <c r="DR266" s="6"/>
      <c r="DS266" s="6"/>
      <c r="DT266" s="6"/>
    </row>
    <row r="267" spans="18:124" x14ac:dyDescent="0.25">
      <c r="R267" s="7"/>
      <c r="DQ267" s="6"/>
      <c r="DR267" s="6"/>
      <c r="DS267" s="6"/>
      <c r="DT267" s="6"/>
    </row>
    <row r="268" spans="18:124" x14ac:dyDescent="0.25">
      <c r="R268" s="7"/>
      <c r="DQ268" s="6"/>
      <c r="DR268" s="6"/>
      <c r="DS268" s="6"/>
      <c r="DT268" s="6"/>
    </row>
    <row r="269" spans="18:124" x14ac:dyDescent="0.25">
      <c r="R269" s="7"/>
      <c r="DQ269" s="6"/>
      <c r="DR269" s="6"/>
      <c r="DS269" s="6"/>
      <c r="DT269" s="6"/>
    </row>
    <row r="270" spans="18:124" x14ac:dyDescent="0.25">
      <c r="R270" s="7"/>
      <c r="DQ270" s="6"/>
      <c r="DR270" s="6"/>
      <c r="DS270" s="6"/>
      <c r="DT270" s="6"/>
    </row>
    <row r="271" spans="18:124" x14ac:dyDescent="0.25">
      <c r="R271" s="7"/>
      <c r="DQ271" s="6"/>
      <c r="DR271" s="6"/>
      <c r="DS271" s="6"/>
      <c r="DT271" s="6"/>
    </row>
    <row r="272" spans="18:124" x14ac:dyDescent="0.25">
      <c r="R272" s="7"/>
      <c r="DQ272" s="6"/>
      <c r="DR272" s="6"/>
      <c r="DS272" s="6"/>
      <c r="DT272" s="6"/>
    </row>
    <row r="273" spans="18:124" x14ac:dyDescent="0.25">
      <c r="R273" s="7"/>
      <c r="DQ273" s="6"/>
      <c r="DR273" s="6"/>
      <c r="DS273" s="6"/>
      <c r="DT273" s="6"/>
    </row>
    <row r="274" spans="18:124" x14ac:dyDescent="0.25">
      <c r="R274" s="7"/>
      <c r="DQ274" s="6"/>
      <c r="DR274" s="6"/>
      <c r="DS274" s="6"/>
      <c r="DT274" s="6"/>
    </row>
    <row r="275" spans="18:124" x14ac:dyDescent="0.25">
      <c r="R275" s="7"/>
      <c r="DQ275" s="6"/>
      <c r="DR275" s="6"/>
      <c r="DS275" s="6"/>
      <c r="DT275" s="6"/>
    </row>
    <row r="276" spans="18:124" x14ac:dyDescent="0.25">
      <c r="R276" s="7"/>
      <c r="DQ276" s="6"/>
      <c r="DR276" s="6"/>
      <c r="DS276" s="6"/>
      <c r="DT276" s="6"/>
    </row>
    <row r="277" spans="18:124" x14ac:dyDescent="0.25">
      <c r="R277" s="7"/>
      <c r="DQ277" s="6"/>
      <c r="DR277" s="6"/>
      <c r="DS277" s="6"/>
      <c r="DT277" s="6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D7C4-8753-43FE-980B-FC3C79185D19}">
  <sheetPr codeName="Sheet29">
    <tabColor theme="7" tint="0.59999389629810485"/>
  </sheetPr>
  <dimension ref="A1:Y145"/>
  <sheetViews>
    <sheetView workbookViewId="0">
      <selection activeCell="E6" sqref="E6"/>
    </sheetView>
  </sheetViews>
  <sheetFormatPr defaultRowHeight="15" x14ac:dyDescent="0.25"/>
  <cols>
    <col min="1" max="1" width="12.28515625" customWidth="1"/>
    <col min="4" max="4" width="16.85546875" customWidth="1"/>
    <col min="6" max="6" width="11.85546875" customWidth="1"/>
    <col min="7" max="7" width="11.7109375" customWidth="1"/>
    <col min="8" max="8" width="10.140625" bestFit="1" customWidth="1"/>
    <col min="9" max="9" width="11.28515625" bestFit="1" customWidth="1"/>
    <col min="10" max="10" width="11.5703125" bestFit="1" customWidth="1"/>
    <col min="11" max="11" width="10.5703125" bestFit="1" customWidth="1"/>
    <col min="12" max="12" width="14" bestFit="1" customWidth="1"/>
    <col min="13" max="13" width="11.5703125" bestFit="1" customWidth="1"/>
    <col min="14" max="14" width="12.28515625" bestFit="1" customWidth="1"/>
    <col min="15" max="15" width="13.42578125" bestFit="1" customWidth="1"/>
    <col min="16" max="16" width="13.28515625" customWidth="1"/>
    <col min="17" max="17" width="14.28515625" bestFit="1" customWidth="1"/>
    <col min="19" max="19" width="11.28515625" bestFit="1" customWidth="1"/>
    <col min="21" max="21" width="12.42578125" customWidth="1"/>
    <col min="22" max="22" width="10.7109375" customWidth="1"/>
  </cols>
  <sheetData>
    <row r="1" spans="1:25" x14ac:dyDescent="0.25">
      <c r="A1" t="s">
        <v>0</v>
      </c>
      <c r="B1" t="s">
        <v>28</v>
      </c>
      <c r="C1" t="s">
        <v>29</v>
      </c>
      <c r="D1" s="6" t="str">
        <f>'Monthly Data'!R1</f>
        <v>TB_IntkWh_NoCDM</v>
      </c>
      <c r="E1" t="str">
        <f>'Monthly Data'!DJ1</f>
        <v>Month Days</v>
      </c>
      <c r="F1" s="6" t="str">
        <f>'Monthly Data'!T1</f>
        <v>TB_IntCust</v>
      </c>
      <c r="G1" s="6" t="str">
        <f>'Monthly Data'!DE1</f>
        <v>Nov</v>
      </c>
      <c r="I1" t="s">
        <v>50</v>
      </c>
      <c r="J1" t="str">
        <f>E1</f>
        <v>Month Days</v>
      </c>
      <c r="K1" t="str">
        <f>F1</f>
        <v>TB_IntCust</v>
      </c>
      <c r="L1" t="str">
        <f>G1</f>
        <v>Nov</v>
      </c>
      <c r="M1" t="s">
        <v>51</v>
      </c>
    </row>
    <row r="2" spans="1:25" x14ac:dyDescent="0.25">
      <c r="A2" s="208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Data'!R2</f>
        <v>16730126.307801947</v>
      </c>
      <c r="E2">
        <f>'Monthly Data'!DJ2</f>
        <v>31</v>
      </c>
      <c r="F2" s="6">
        <f>'Monthly Data'!T2</f>
        <v>20.917746649848095</v>
      </c>
      <c r="G2" s="6">
        <f>'Monthly Data'!DE2</f>
        <v>0</v>
      </c>
      <c r="I2" s="6">
        <f t="shared" ref="I2:I65" si="2">$Q$9</f>
        <v>-3171369.0814573499</v>
      </c>
      <c r="J2" s="6">
        <f t="shared" ref="J2:J65" si="3">E2*$Q$10</f>
        <v>15523653.087580239</v>
      </c>
      <c r="K2" s="6">
        <f t="shared" ref="K2:K65" si="4">F2*$Q$11</f>
        <v>4406063.4877838688</v>
      </c>
      <c r="L2" s="6">
        <f t="shared" ref="L2:L65" si="5">G2*$Q$12</f>
        <v>0</v>
      </c>
      <c r="M2" s="6">
        <f t="shared" ref="M2:M65" si="6">SUM(I2:L2)</f>
        <v>16758347.493906759</v>
      </c>
    </row>
    <row r="3" spans="1:25" x14ac:dyDescent="0.25">
      <c r="A3" s="208">
        <v>41306</v>
      </c>
      <c r="B3">
        <f t="shared" si="0"/>
        <v>2</v>
      </c>
      <c r="C3">
        <f t="shared" si="1"/>
        <v>2013</v>
      </c>
      <c r="D3" s="6">
        <f>'Monthly Data'!R3</f>
        <v>13835731.677801952</v>
      </c>
      <c r="E3">
        <f>'Monthly Data'!DJ3</f>
        <v>28</v>
      </c>
      <c r="F3" s="6">
        <f>'Monthly Data'!T3</f>
        <v>20.891048855251739</v>
      </c>
      <c r="G3" s="6">
        <f>'Monthly Data'!DE3</f>
        <v>0</v>
      </c>
      <c r="I3" s="6">
        <f t="shared" si="2"/>
        <v>-3171369.0814573499</v>
      </c>
      <c r="J3" s="6">
        <f t="shared" si="3"/>
        <v>14021364.079104733</v>
      </c>
      <c r="K3" s="6">
        <f t="shared" si="4"/>
        <v>4400439.9289969476</v>
      </c>
      <c r="L3" s="6">
        <f t="shared" si="5"/>
        <v>0</v>
      </c>
      <c r="M3" s="6">
        <f t="shared" si="6"/>
        <v>15250434.926644329</v>
      </c>
    </row>
    <row r="4" spans="1:25" x14ac:dyDescent="0.25">
      <c r="A4" s="208">
        <v>41334</v>
      </c>
      <c r="B4">
        <f t="shared" si="0"/>
        <v>3</v>
      </c>
      <c r="C4">
        <f t="shared" si="1"/>
        <v>2013</v>
      </c>
      <c r="D4" s="6">
        <f>'Monthly Data'!R4</f>
        <v>15127497.297801949</v>
      </c>
      <c r="E4">
        <f>'Monthly Data'!DJ4</f>
        <v>31</v>
      </c>
      <c r="F4" s="6">
        <f>'Monthly Data'!T4</f>
        <v>20.864351060655384</v>
      </c>
      <c r="G4" s="6">
        <f>'Monthly Data'!DE4</f>
        <v>0</v>
      </c>
      <c r="I4" s="6">
        <f t="shared" si="2"/>
        <v>-3171369.0814573499</v>
      </c>
      <c r="J4" s="6">
        <f t="shared" si="3"/>
        <v>15523653.087580239</v>
      </c>
      <c r="K4" s="6">
        <f t="shared" si="4"/>
        <v>4394816.3702100255</v>
      </c>
      <c r="L4" s="6">
        <f t="shared" si="5"/>
        <v>0</v>
      </c>
      <c r="M4" s="6">
        <f t="shared" si="6"/>
        <v>16747100.376332914</v>
      </c>
      <c r="P4" t="s">
        <v>367</v>
      </c>
    </row>
    <row r="5" spans="1:25" x14ac:dyDescent="0.25">
      <c r="A5" s="208">
        <v>41365</v>
      </c>
      <c r="B5">
        <f t="shared" si="0"/>
        <v>4</v>
      </c>
      <c r="C5">
        <f t="shared" si="1"/>
        <v>2013</v>
      </c>
      <c r="D5" s="6">
        <f>'Monthly Data'!R5</f>
        <v>16237049.297801949</v>
      </c>
      <c r="E5">
        <f>'Monthly Data'!DJ5</f>
        <v>30</v>
      </c>
      <c r="F5" s="6">
        <f>'Monthly Data'!T5</f>
        <v>20.837653266059029</v>
      </c>
      <c r="G5" s="6">
        <f>'Monthly Data'!DE5</f>
        <v>0</v>
      </c>
      <c r="I5" s="6">
        <f t="shared" si="2"/>
        <v>-3171369.0814573499</v>
      </c>
      <c r="J5" s="6">
        <f t="shared" si="3"/>
        <v>15022890.084755071</v>
      </c>
      <c r="K5" s="6">
        <f t="shared" si="4"/>
        <v>4389192.8114231043</v>
      </c>
      <c r="L5" s="6">
        <f t="shared" si="5"/>
        <v>0</v>
      </c>
      <c r="M5" s="6">
        <f t="shared" si="6"/>
        <v>16240713.814720824</v>
      </c>
      <c r="P5" t="s">
        <v>366</v>
      </c>
    </row>
    <row r="6" spans="1:25" x14ac:dyDescent="0.25">
      <c r="A6" s="208">
        <v>41395</v>
      </c>
      <c r="B6">
        <f t="shared" si="0"/>
        <v>5</v>
      </c>
      <c r="C6">
        <f t="shared" si="1"/>
        <v>2013</v>
      </c>
      <c r="D6" s="6">
        <f>'Monthly Data'!R6</f>
        <v>16179829.547801953</v>
      </c>
      <c r="E6">
        <f>'Monthly Data'!DJ6</f>
        <v>31</v>
      </c>
      <c r="F6" s="6">
        <f>'Monthly Data'!T6</f>
        <v>20.810955471462673</v>
      </c>
      <c r="G6" s="6">
        <f>'Monthly Data'!DE6</f>
        <v>0</v>
      </c>
      <c r="I6" s="6">
        <f t="shared" si="2"/>
        <v>-3171369.0814573499</v>
      </c>
      <c r="J6" s="6">
        <f t="shared" si="3"/>
        <v>15523653.087580239</v>
      </c>
      <c r="K6" s="6">
        <f t="shared" si="4"/>
        <v>4383569.2526361821</v>
      </c>
      <c r="L6" s="6">
        <f t="shared" si="5"/>
        <v>0</v>
      </c>
      <c r="M6" s="6">
        <f t="shared" si="6"/>
        <v>16735853.25875907</v>
      </c>
      <c r="P6" t="s">
        <v>368</v>
      </c>
    </row>
    <row r="7" spans="1:25" x14ac:dyDescent="0.25">
      <c r="A7" s="208">
        <v>41426</v>
      </c>
      <c r="B7">
        <f t="shared" si="0"/>
        <v>6</v>
      </c>
      <c r="C7">
        <f t="shared" si="1"/>
        <v>2013</v>
      </c>
      <c r="D7" s="6">
        <f>'Monthly Data'!R7</f>
        <v>14397869.657801945</v>
      </c>
      <c r="E7">
        <f>'Monthly Data'!DJ7</f>
        <v>30</v>
      </c>
      <c r="F7" s="6">
        <f>'Monthly Data'!T7</f>
        <v>20.784257676866318</v>
      </c>
      <c r="G7" s="6">
        <f>'Monthly Data'!DE7</f>
        <v>0</v>
      </c>
      <c r="I7" s="6">
        <f t="shared" si="2"/>
        <v>-3171369.0814573499</v>
      </c>
      <c r="J7" s="6">
        <f t="shared" si="3"/>
        <v>15022890.084755071</v>
      </c>
      <c r="K7" s="6">
        <f t="shared" si="4"/>
        <v>4377945.6938492609</v>
      </c>
      <c r="L7" s="6">
        <f t="shared" si="5"/>
        <v>0</v>
      </c>
      <c r="M7" s="6">
        <f t="shared" si="6"/>
        <v>16229466.697146982</v>
      </c>
    </row>
    <row r="8" spans="1:25" x14ac:dyDescent="0.25">
      <c r="A8" s="208">
        <v>41456</v>
      </c>
      <c r="B8">
        <f t="shared" si="0"/>
        <v>7</v>
      </c>
      <c r="C8">
        <f t="shared" si="1"/>
        <v>2013</v>
      </c>
      <c r="D8" s="6">
        <f>'Monthly Data'!R8</f>
        <v>15358730.637801949</v>
      </c>
      <c r="E8">
        <f>'Monthly Data'!DJ8</f>
        <v>31</v>
      </c>
      <c r="F8" s="6">
        <f>'Monthly Data'!T8</f>
        <v>20.757559882269963</v>
      </c>
      <c r="G8" s="6">
        <f>'Monthly Data'!DE8</f>
        <v>0</v>
      </c>
      <c r="I8" s="6">
        <f t="shared" si="2"/>
        <v>-3171369.0814573499</v>
      </c>
      <c r="J8" s="6">
        <f t="shared" si="3"/>
        <v>15523653.087580239</v>
      </c>
      <c r="K8" s="6">
        <f t="shared" si="4"/>
        <v>4372322.1350623388</v>
      </c>
      <c r="L8" s="6">
        <f t="shared" si="5"/>
        <v>0</v>
      </c>
      <c r="M8" s="6">
        <f t="shared" si="6"/>
        <v>16724606.141185228</v>
      </c>
      <c r="Q8" t="s">
        <v>53</v>
      </c>
      <c r="R8" t="s">
        <v>54</v>
      </c>
      <c r="S8" t="s">
        <v>55</v>
      </c>
      <c r="T8" t="s">
        <v>56</v>
      </c>
    </row>
    <row r="9" spans="1:25" x14ac:dyDescent="0.25">
      <c r="A9" s="208">
        <v>41487</v>
      </c>
      <c r="B9">
        <f t="shared" si="0"/>
        <v>8</v>
      </c>
      <c r="C9">
        <f t="shared" si="1"/>
        <v>2013</v>
      </c>
      <c r="D9" s="6">
        <f>'Monthly Data'!R9</f>
        <v>15483544.697801944</v>
      </c>
      <c r="E9">
        <f>'Monthly Data'!DJ9</f>
        <v>31</v>
      </c>
      <c r="F9" s="6">
        <f>'Monthly Data'!T9</f>
        <v>20.730862087673607</v>
      </c>
      <c r="G9" s="6">
        <f>'Monthly Data'!DE9</f>
        <v>0</v>
      </c>
      <c r="I9" s="6">
        <f t="shared" si="2"/>
        <v>-3171369.0814573499</v>
      </c>
      <c r="J9" s="6">
        <f t="shared" si="3"/>
        <v>15523653.087580239</v>
      </c>
      <c r="K9" s="6">
        <f t="shared" si="4"/>
        <v>4366698.5762754176</v>
      </c>
      <c r="L9" s="6">
        <f t="shared" si="5"/>
        <v>0</v>
      </c>
      <c r="M9" s="6">
        <f t="shared" si="6"/>
        <v>16718982.582398307</v>
      </c>
      <c r="P9" t="s">
        <v>50</v>
      </c>
      <c r="Q9" s="6">
        <v>-3171369.0814573499</v>
      </c>
      <c r="R9" s="61">
        <v>1999175.97770897</v>
      </c>
      <c r="S9" s="74">
        <v>-1.5863381297186701</v>
      </c>
      <c r="T9" s="203">
        <v>0.11512999355388399</v>
      </c>
      <c r="V9" s="6"/>
      <c r="W9" s="61"/>
      <c r="X9" s="74"/>
      <c r="Y9" s="203"/>
    </row>
    <row r="10" spans="1:25" x14ac:dyDescent="0.25">
      <c r="A10" s="208">
        <v>41518</v>
      </c>
      <c r="B10">
        <f t="shared" si="0"/>
        <v>9</v>
      </c>
      <c r="C10">
        <f t="shared" si="1"/>
        <v>2013</v>
      </c>
      <c r="D10" s="6">
        <f>'Monthly Data'!R10</f>
        <v>15378585.477801949</v>
      </c>
      <c r="E10">
        <f>'Monthly Data'!DJ10</f>
        <v>30</v>
      </c>
      <c r="F10" s="6">
        <f>'Monthly Data'!T10</f>
        <v>20.704164293077252</v>
      </c>
      <c r="G10" s="6">
        <f>'Monthly Data'!DE10</f>
        <v>0</v>
      </c>
      <c r="I10" s="6">
        <f t="shared" si="2"/>
        <v>-3171369.0814573499</v>
      </c>
      <c r="J10" s="6">
        <f t="shared" si="3"/>
        <v>15022890.084755071</v>
      </c>
      <c r="K10" s="6">
        <f t="shared" si="4"/>
        <v>4361075.0174884954</v>
      </c>
      <c r="L10" s="6">
        <f t="shared" si="5"/>
        <v>0</v>
      </c>
      <c r="M10" s="6">
        <f t="shared" si="6"/>
        <v>16212596.020786215</v>
      </c>
      <c r="P10" t="s">
        <v>57</v>
      </c>
      <c r="Q10" s="6">
        <v>500763.00282516901</v>
      </c>
      <c r="R10" s="61">
        <v>62248.553359314697</v>
      </c>
      <c r="S10" s="74">
        <v>8.0445725370457399</v>
      </c>
      <c r="T10" s="203">
        <v>5.0686027916933701E-13</v>
      </c>
      <c r="V10" s="6"/>
      <c r="W10" s="61"/>
      <c r="X10" s="74"/>
      <c r="Y10" s="203"/>
    </row>
    <row r="11" spans="1:25" x14ac:dyDescent="0.25">
      <c r="A11" s="208">
        <v>41548</v>
      </c>
      <c r="B11">
        <f t="shared" si="0"/>
        <v>10</v>
      </c>
      <c r="C11">
        <f t="shared" si="1"/>
        <v>2013</v>
      </c>
      <c r="D11" s="6">
        <f>'Monthly Data'!R11</f>
        <v>16354683.447801948</v>
      </c>
      <c r="E11">
        <f>'Monthly Data'!DJ11</f>
        <v>31</v>
      </c>
      <c r="F11" s="6">
        <f>'Monthly Data'!T11</f>
        <v>20.677466498480896</v>
      </c>
      <c r="G11" s="6">
        <f>'Monthly Data'!DE11</f>
        <v>0</v>
      </c>
      <c r="I11" s="6">
        <f t="shared" si="2"/>
        <v>-3171369.0814573499</v>
      </c>
      <c r="J11" s="6">
        <f t="shared" si="3"/>
        <v>15523653.087580239</v>
      </c>
      <c r="K11" s="6">
        <f t="shared" si="4"/>
        <v>4355451.4587015742</v>
      </c>
      <c r="L11" s="6">
        <f t="shared" si="5"/>
        <v>0</v>
      </c>
      <c r="M11" s="6">
        <f t="shared" si="6"/>
        <v>16707735.464824464</v>
      </c>
      <c r="P11" t="s">
        <v>270</v>
      </c>
      <c r="Q11" s="6">
        <v>210637.577820356</v>
      </c>
      <c r="R11" s="61">
        <v>41397.995691296201</v>
      </c>
      <c r="S11" s="74">
        <v>5.0881105305453804</v>
      </c>
      <c r="T11" s="203">
        <v>1.25750814889481E-6</v>
      </c>
      <c r="V11" s="6"/>
      <c r="W11" s="61"/>
      <c r="X11" s="74"/>
      <c r="Y11" s="203"/>
    </row>
    <row r="12" spans="1:25" x14ac:dyDescent="0.25">
      <c r="A12" s="208">
        <v>41579</v>
      </c>
      <c r="B12">
        <f t="shared" si="0"/>
        <v>11</v>
      </c>
      <c r="C12">
        <f t="shared" si="1"/>
        <v>2013</v>
      </c>
      <c r="D12" s="6">
        <f>'Monthly Data'!R12</f>
        <v>16831059.897801947</v>
      </c>
      <c r="E12">
        <f>'Monthly Data'!DJ12</f>
        <v>30</v>
      </c>
      <c r="F12" s="6">
        <f>'Monthly Data'!T12</f>
        <v>20.650768703884541</v>
      </c>
      <c r="G12" s="6">
        <f>'Monthly Data'!DE12</f>
        <v>1</v>
      </c>
      <c r="I12" s="6">
        <f t="shared" si="2"/>
        <v>-3171369.0814573499</v>
      </c>
      <c r="J12" s="6">
        <f t="shared" si="3"/>
        <v>15022890.084755071</v>
      </c>
      <c r="K12" s="6">
        <f t="shared" si="4"/>
        <v>4349827.8999146521</v>
      </c>
      <c r="L12" s="6">
        <f t="shared" si="5"/>
        <v>871828.270979397</v>
      </c>
      <c r="M12" s="6">
        <f t="shared" si="6"/>
        <v>17073177.174191769</v>
      </c>
      <c r="P12" t="s">
        <v>21</v>
      </c>
      <c r="Q12" s="6">
        <v>871828.270979397</v>
      </c>
      <c r="R12" s="61">
        <v>206696.074484685</v>
      </c>
      <c r="S12" s="74">
        <v>4.2179236986138102</v>
      </c>
      <c r="T12" s="203">
        <v>4.6295640854972703E-5</v>
      </c>
      <c r="V12" s="6"/>
      <c r="W12" s="61"/>
      <c r="X12" s="74"/>
      <c r="Y12" s="203"/>
    </row>
    <row r="13" spans="1:25" x14ac:dyDescent="0.25">
      <c r="A13" s="208">
        <v>41609</v>
      </c>
      <c r="B13">
        <f t="shared" si="0"/>
        <v>12</v>
      </c>
      <c r="C13">
        <f t="shared" si="1"/>
        <v>2013</v>
      </c>
      <c r="D13" s="6">
        <f>'Monthly Data'!R13</f>
        <v>17788795.217801947</v>
      </c>
      <c r="E13">
        <f>'Monthly Data'!DJ13</f>
        <v>31</v>
      </c>
      <c r="F13" s="6">
        <f>'Monthly Data'!T13</f>
        <v>20.624070909288186</v>
      </c>
      <c r="G13" s="6">
        <f>'Monthly Data'!DE13</f>
        <v>0</v>
      </c>
      <c r="I13" s="6">
        <f t="shared" si="2"/>
        <v>-3171369.0814573499</v>
      </c>
      <c r="J13" s="6">
        <f t="shared" si="3"/>
        <v>15523653.087580239</v>
      </c>
      <c r="K13" s="6">
        <f t="shared" si="4"/>
        <v>4344204.3411277309</v>
      </c>
      <c r="L13" s="6">
        <f t="shared" si="5"/>
        <v>0</v>
      </c>
      <c r="M13" s="6">
        <f t="shared" si="6"/>
        <v>16696488.34725062</v>
      </c>
      <c r="Q13" s="6"/>
      <c r="R13" s="61"/>
      <c r="S13" s="74"/>
      <c r="T13" s="203"/>
      <c r="V13" s="6"/>
      <c r="W13" s="61"/>
      <c r="X13" s="74"/>
      <c r="Y13" s="203"/>
    </row>
    <row r="14" spans="1:25" x14ac:dyDescent="0.25">
      <c r="A14" s="208">
        <v>41640</v>
      </c>
      <c r="B14">
        <f t="shared" si="0"/>
        <v>1</v>
      </c>
      <c r="C14">
        <f t="shared" si="1"/>
        <v>2014</v>
      </c>
      <c r="D14" s="6">
        <f>'Monthly Data'!R14</f>
        <v>16404525.602364834</v>
      </c>
      <c r="E14">
        <f>'Monthly Data'!DJ14</f>
        <v>31</v>
      </c>
      <c r="F14" s="6">
        <f>'Monthly Data'!T14</f>
        <v>20.719136819243424</v>
      </c>
      <c r="G14" s="6">
        <f>'Monthly Data'!DE14</f>
        <v>0</v>
      </c>
      <c r="I14" s="6">
        <f t="shared" si="2"/>
        <v>-3171369.0814573499</v>
      </c>
      <c r="J14" s="6">
        <f t="shared" si="3"/>
        <v>15523653.087580239</v>
      </c>
      <c r="K14" s="6">
        <f t="shared" si="4"/>
        <v>4364228.7941339901</v>
      </c>
      <c r="L14" s="6">
        <f t="shared" si="5"/>
        <v>0</v>
      </c>
      <c r="M14" s="6">
        <f t="shared" si="6"/>
        <v>16716512.800256878</v>
      </c>
      <c r="P14" t="s">
        <v>145</v>
      </c>
      <c r="Q14" s="6"/>
      <c r="R14" s="61"/>
      <c r="S14" s="74"/>
      <c r="T14" s="203"/>
      <c r="V14" s="6"/>
      <c r="W14" s="61"/>
      <c r="X14" s="74"/>
      <c r="Y14" s="203"/>
    </row>
    <row r="15" spans="1:25" x14ac:dyDescent="0.25">
      <c r="A15" s="208">
        <v>41671</v>
      </c>
      <c r="B15">
        <f t="shared" si="0"/>
        <v>2</v>
      </c>
      <c r="C15">
        <f t="shared" si="1"/>
        <v>2014</v>
      </c>
      <c r="D15" s="6">
        <f>'Monthly Data'!R15</f>
        <v>14422806.832364833</v>
      </c>
      <c r="E15">
        <f>'Monthly Data'!DJ15</f>
        <v>28</v>
      </c>
      <c r="F15" s="6">
        <f>'Monthly Data'!T15</f>
        <v>20.814202729198662</v>
      </c>
      <c r="G15" s="6">
        <f>'Monthly Data'!DE15</f>
        <v>0</v>
      </c>
      <c r="I15" s="6">
        <f t="shared" si="2"/>
        <v>-3171369.0814573499</v>
      </c>
      <c r="J15" s="6">
        <f t="shared" si="3"/>
        <v>14021364.079104733</v>
      </c>
      <c r="K15" s="6">
        <f t="shared" si="4"/>
        <v>4384253.2471402492</v>
      </c>
      <c r="L15" s="6">
        <f t="shared" si="5"/>
        <v>0</v>
      </c>
      <c r="M15" s="6">
        <f t="shared" si="6"/>
        <v>15234248.244787632</v>
      </c>
      <c r="P15" t="s">
        <v>58</v>
      </c>
      <c r="Q15" s="6">
        <v>15883732.804543899</v>
      </c>
      <c r="R15" t="s">
        <v>59</v>
      </c>
      <c r="S15" s="204">
        <v>1201983.86233567</v>
      </c>
      <c r="T15" s="203"/>
      <c r="V15" s="6"/>
      <c r="W15" s="61"/>
      <c r="X15" s="74"/>
      <c r="Y15" s="203"/>
    </row>
    <row r="16" spans="1:25" x14ac:dyDescent="0.25">
      <c r="A16" s="208">
        <v>41699</v>
      </c>
      <c r="B16">
        <f t="shared" si="0"/>
        <v>3</v>
      </c>
      <c r="C16">
        <f t="shared" si="1"/>
        <v>2014</v>
      </c>
      <c r="D16" s="6">
        <f>'Monthly Data'!R16</f>
        <v>15640173.162364833</v>
      </c>
      <c r="E16">
        <f>'Monthly Data'!DJ16</f>
        <v>31</v>
      </c>
      <c r="F16" s="6">
        <f>'Monthly Data'!T16</f>
        <v>20.9092686391539</v>
      </c>
      <c r="G16" s="6">
        <f>'Monthly Data'!DE16</f>
        <v>0</v>
      </c>
      <c r="I16" s="6">
        <f t="shared" si="2"/>
        <v>-3171369.0814573499</v>
      </c>
      <c r="J16" s="6">
        <f t="shared" si="3"/>
        <v>15523653.087580239</v>
      </c>
      <c r="K16" s="6">
        <f t="shared" si="4"/>
        <v>4404277.7001465093</v>
      </c>
      <c r="L16" s="6">
        <f t="shared" si="5"/>
        <v>0</v>
      </c>
      <c r="M16" s="6">
        <f t="shared" si="6"/>
        <v>16756561.706269398</v>
      </c>
      <c r="P16" t="s">
        <v>60</v>
      </c>
      <c r="Q16" s="204">
        <v>68302954587224</v>
      </c>
      <c r="R16" t="s">
        <v>61</v>
      </c>
      <c r="S16" s="204">
        <v>730490.81630961504</v>
      </c>
    </row>
    <row r="17" spans="1:24" x14ac:dyDescent="0.25">
      <c r="A17" s="208">
        <v>41730</v>
      </c>
      <c r="B17">
        <f t="shared" si="0"/>
        <v>4</v>
      </c>
      <c r="C17">
        <f t="shared" si="1"/>
        <v>2014</v>
      </c>
      <c r="D17" s="6">
        <f>'Monthly Data'!R17</f>
        <v>15898759.312364835</v>
      </c>
      <c r="E17">
        <f>'Monthly Data'!DJ17</f>
        <v>30</v>
      </c>
      <c r="F17" s="6">
        <f>'Monthly Data'!T17</f>
        <v>21.004334549109139</v>
      </c>
      <c r="G17" s="6">
        <f>'Monthly Data'!DE17</f>
        <v>0</v>
      </c>
      <c r="I17" s="6">
        <f t="shared" si="2"/>
        <v>-3171369.0814573499</v>
      </c>
      <c r="J17" s="6">
        <f t="shared" si="3"/>
        <v>15022890.084755071</v>
      </c>
      <c r="K17" s="6">
        <f t="shared" si="4"/>
        <v>4424302.1531527685</v>
      </c>
      <c r="L17" s="6">
        <f t="shared" si="5"/>
        <v>0</v>
      </c>
      <c r="M17" s="6">
        <f t="shared" si="6"/>
        <v>16275823.156450488</v>
      </c>
      <c r="P17" t="s">
        <v>62</v>
      </c>
      <c r="Q17" s="74">
        <v>0.64049594995488901</v>
      </c>
      <c r="R17" t="s">
        <v>63</v>
      </c>
      <c r="S17" s="104">
        <v>0.63207007378195601</v>
      </c>
    </row>
    <row r="18" spans="1:24" x14ac:dyDescent="0.25">
      <c r="A18" s="208">
        <v>41760</v>
      </c>
      <c r="B18">
        <f t="shared" si="0"/>
        <v>5</v>
      </c>
      <c r="C18">
        <f t="shared" si="1"/>
        <v>2014</v>
      </c>
      <c r="D18" s="6">
        <f>'Monthly Data'!R18</f>
        <v>17388732.522364832</v>
      </c>
      <c r="E18">
        <f>'Monthly Data'!DJ18</f>
        <v>31</v>
      </c>
      <c r="F18" s="6">
        <f>'Monthly Data'!T18</f>
        <v>21.099400459064377</v>
      </c>
      <c r="G18" s="6">
        <f>'Monthly Data'!DE18</f>
        <v>0</v>
      </c>
      <c r="I18" s="6">
        <f t="shared" si="2"/>
        <v>-3171369.0814573499</v>
      </c>
      <c r="J18" s="6">
        <f t="shared" si="3"/>
        <v>15523653.087580239</v>
      </c>
      <c r="K18" s="6">
        <f t="shared" si="4"/>
        <v>4444326.6061590277</v>
      </c>
      <c r="L18" s="6">
        <f t="shared" si="5"/>
        <v>0</v>
      </c>
      <c r="M18" s="6">
        <f t="shared" si="6"/>
        <v>16796610.612281919</v>
      </c>
      <c r="P18" t="s">
        <v>362</v>
      </c>
      <c r="Q18" s="74">
        <v>47.3590481738024</v>
      </c>
      <c r="R18" t="s">
        <v>64</v>
      </c>
      <c r="S18" s="104">
        <v>1.1689362528837799E-20</v>
      </c>
      <c r="V18" s="6"/>
      <c r="X18" s="6"/>
    </row>
    <row r="19" spans="1:24" x14ac:dyDescent="0.25">
      <c r="A19" s="208">
        <v>41791</v>
      </c>
      <c r="B19">
        <f t="shared" si="0"/>
        <v>6</v>
      </c>
      <c r="C19">
        <f t="shared" si="1"/>
        <v>2014</v>
      </c>
      <c r="D19" s="6">
        <f>'Monthly Data'!R19</f>
        <v>16706938.612364834</v>
      </c>
      <c r="E19">
        <f>'Monthly Data'!DJ19</f>
        <v>30</v>
      </c>
      <c r="F19" s="6">
        <f>'Monthly Data'!T19</f>
        <v>21.194466369019615</v>
      </c>
      <c r="G19" s="6">
        <f>'Monthly Data'!DE19</f>
        <v>0</v>
      </c>
      <c r="I19" s="6">
        <f t="shared" si="2"/>
        <v>-3171369.0814573499</v>
      </c>
      <c r="J19" s="6">
        <f t="shared" si="3"/>
        <v>15022890.084755071</v>
      </c>
      <c r="K19" s="6">
        <f t="shared" si="4"/>
        <v>4464351.0591652878</v>
      </c>
      <c r="L19" s="6">
        <f t="shared" si="5"/>
        <v>0</v>
      </c>
      <c r="M19" s="6">
        <f t="shared" si="6"/>
        <v>16315872.062463008</v>
      </c>
      <c r="P19" t="s">
        <v>65</v>
      </c>
      <c r="Q19" s="74">
        <v>2.27234562664449E-2</v>
      </c>
      <c r="R19" t="s">
        <v>66</v>
      </c>
      <c r="S19" s="104">
        <v>1.9172199875752201</v>
      </c>
      <c r="V19" s="204"/>
      <c r="X19" s="6"/>
    </row>
    <row r="20" spans="1:24" x14ac:dyDescent="0.25">
      <c r="A20" s="208">
        <v>41821</v>
      </c>
      <c r="B20">
        <f t="shared" si="0"/>
        <v>7</v>
      </c>
      <c r="C20">
        <f t="shared" si="1"/>
        <v>2014</v>
      </c>
      <c r="D20" s="6">
        <f>'Monthly Data'!R20</f>
        <v>16949112.182364833</v>
      </c>
      <c r="E20">
        <f>'Monthly Data'!DJ20</f>
        <v>31</v>
      </c>
      <c r="F20" s="6">
        <f>'Monthly Data'!T20</f>
        <v>21.289532278974853</v>
      </c>
      <c r="G20" s="6">
        <f>'Monthly Data'!DE20</f>
        <v>0</v>
      </c>
      <c r="I20" s="6">
        <f t="shared" si="2"/>
        <v>-3171369.0814573499</v>
      </c>
      <c r="J20" s="6">
        <f t="shared" si="3"/>
        <v>15523653.087580239</v>
      </c>
      <c r="K20" s="6">
        <f t="shared" si="4"/>
        <v>4484375.5121715469</v>
      </c>
      <c r="L20" s="6">
        <f t="shared" si="5"/>
        <v>0</v>
      </c>
      <c r="M20" s="6">
        <f t="shared" si="6"/>
        <v>16836659.518294435</v>
      </c>
      <c r="Q20" s="205"/>
      <c r="S20" s="104"/>
      <c r="V20" s="205"/>
      <c r="X20" s="104"/>
    </row>
    <row r="21" spans="1:24" x14ac:dyDescent="0.25">
      <c r="A21" s="208">
        <v>41852</v>
      </c>
      <c r="B21">
        <f t="shared" si="0"/>
        <v>8</v>
      </c>
      <c r="C21">
        <f t="shared" si="1"/>
        <v>2014</v>
      </c>
      <c r="D21" s="6">
        <f>'Monthly Data'!R21</f>
        <v>16624476.552364832</v>
      </c>
      <c r="E21">
        <f>'Monthly Data'!DJ21</f>
        <v>31</v>
      </c>
      <c r="F21" s="6">
        <f>'Monthly Data'!T21</f>
        <v>21.384598188930092</v>
      </c>
      <c r="G21" s="6">
        <f>'Monthly Data'!DE21</f>
        <v>0</v>
      </c>
      <c r="I21" s="6">
        <f t="shared" si="2"/>
        <v>-3171369.0814573499</v>
      </c>
      <c r="J21" s="6">
        <f t="shared" si="3"/>
        <v>15523653.087580239</v>
      </c>
      <c r="K21" s="6">
        <f t="shared" si="4"/>
        <v>4504399.9651778061</v>
      </c>
      <c r="L21" s="6">
        <f t="shared" si="5"/>
        <v>0</v>
      </c>
      <c r="M21" s="6">
        <f t="shared" si="6"/>
        <v>16856683.971300695</v>
      </c>
      <c r="Q21" s="207"/>
      <c r="S21" s="104"/>
      <c r="V21" s="207"/>
      <c r="X21" s="104"/>
    </row>
    <row r="22" spans="1:24" x14ac:dyDescent="0.25">
      <c r="A22" s="208">
        <v>41883</v>
      </c>
      <c r="B22">
        <f t="shared" si="0"/>
        <v>9</v>
      </c>
      <c r="C22">
        <f t="shared" si="1"/>
        <v>2014</v>
      </c>
      <c r="D22" s="6">
        <f>'Monthly Data'!R22</f>
        <v>16388961.712364832</v>
      </c>
      <c r="E22">
        <f>'Monthly Data'!DJ22</f>
        <v>30</v>
      </c>
      <c r="F22" s="6">
        <f>'Monthly Data'!T22</f>
        <v>21.47966409888533</v>
      </c>
      <c r="G22" s="6">
        <f>'Monthly Data'!DE22</f>
        <v>0</v>
      </c>
      <c r="I22" s="6">
        <f t="shared" si="2"/>
        <v>-3171369.0814573499</v>
      </c>
      <c r="J22" s="6">
        <f t="shared" si="3"/>
        <v>15022890.084755071</v>
      </c>
      <c r="K22" s="6">
        <f t="shared" si="4"/>
        <v>4524424.4181840653</v>
      </c>
      <c r="L22" s="6">
        <f t="shared" si="5"/>
        <v>0</v>
      </c>
      <c r="M22" s="6">
        <f t="shared" si="6"/>
        <v>16375945.421481784</v>
      </c>
      <c r="Q22" s="206"/>
      <c r="S22" s="104"/>
      <c r="V22" s="206"/>
      <c r="X22" s="104"/>
    </row>
    <row r="23" spans="1:24" x14ac:dyDescent="0.25">
      <c r="A23" s="208">
        <v>41913</v>
      </c>
      <c r="B23">
        <f t="shared" si="0"/>
        <v>10</v>
      </c>
      <c r="C23">
        <f t="shared" si="1"/>
        <v>2014</v>
      </c>
      <c r="D23" s="6">
        <f>'Monthly Data'!R23</f>
        <v>16846527.412364833</v>
      </c>
      <c r="E23">
        <f>'Monthly Data'!DJ23</f>
        <v>31</v>
      </c>
      <c r="F23" s="6">
        <f>'Monthly Data'!T23</f>
        <v>21.574730008840568</v>
      </c>
      <c r="G23" s="6">
        <f>'Monthly Data'!DE23</f>
        <v>0</v>
      </c>
      <c r="I23" s="6">
        <f t="shared" si="2"/>
        <v>-3171369.0814573499</v>
      </c>
      <c r="J23" s="6">
        <f t="shared" si="3"/>
        <v>15523653.087580239</v>
      </c>
      <c r="K23" s="6">
        <f t="shared" si="4"/>
        <v>4544448.8711903254</v>
      </c>
      <c r="L23" s="6">
        <f t="shared" si="5"/>
        <v>0</v>
      </c>
      <c r="M23" s="6">
        <f t="shared" si="6"/>
        <v>16896732.877313215</v>
      </c>
    </row>
    <row r="24" spans="1:24" x14ac:dyDescent="0.25">
      <c r="A24" s="208">
        <v>41944</v>
      </c>
      <c r="B24">
        <f t="shared" si="0"/>
        <v>11</v>
      </c>
      <c r="C24">
        <f t="shared" si="1"/>
        <v>2014</v>
      </c>
      <c r="D24" s="6">
        <f>'Monthly Data'!R24</f>
        <v>17500477.612364832</v>
      </c>
      <c r="E24">
        <f>'Monthly Data'!DJ24</f>
        <v>30</v>
      </c>
      <c r="F24" s="6">
        <f>'Monthly Data'!T24</f>
        <v>21.669795918795806</v>
      </c>
      <c r="G24" s="6">
        <f>'Monthly Data'!DE24</f>
        <v>1</v>
      </c>
      <c r="I24" s="6">
        <f t="shared" si="2"/>
        <v>-3171369.0814573499</v>
      </c>
      <c r="J24" s="6">
        <f t="shared" si="3"/>
        <v>15022890.084755071</v>
      </c>
      <c r="K24" s="6">
        <f t="shared" si="4"/>
        <v>4564473.3241965845</v>
      </c>
      <c r="L24" s="6">
        <f t="shared" si="5"/>
        <v>871828.270979397</v>
      </c>
      <c r="M24" s="6">
        <f t="shared" si="6"/>
        <v>17287822.598473702</v>
      </c>
    </row>
    <row r="25" spans="1:24" x14ac:dyDescent="0.25">
      <c r="A25" s="208">
        <v>41974</v>
      </c>
      <c r="B25">
        <f t="shared" si="0"/>
        <v>12</v>
      </c>
      <c r="C25">
        <f t="shared" si="1"/>
        <v>2014</v>
      </c>
      <c r="D25" s="6">
        <f>'Monthly Data'!R25</f>
        <v>17937632.162364837</v>
      </c>
      <c r="E25">
        <f>'Monthly Data'!DJ25</f>
        <v>31</v>
      </c>
      <c r="F25" s="6">
        <f>'Monthly Data'!T25</f>
        <v>21.764861828751044</v>
      </c>
      <c r="G25" s="6">
        <f>'Monthly Data'!DE25</f>
        <v>0</v>
      </c>
      <c r="I25" s="6">
        <f t="shared" si="2"/>
        <v>-3171369.0814573499</v>
      </c>
      <c r="J25" s="6">
        <f t="shared" si="3"/>
        <v>15523653.087580239</v>
      </c>
      <c r="K25" s="6">
        <f t="shared" si="4"/>
        <v>4584497.7772028437</v>
      </c>
      <c r="L25" s="6">
        <f t="shared" si="5"/>
        <v>0</v>
      </c>
      <c r="M25" s="6">
        <f t="shared" si="6"/>
        <v>16936781.783325732</v>
      </c>
    </row>
    <row r="26" spans="1:24" x14ac:dyDescent="0.25">
      <c r="A26" s="208">
        <v>42005</v>
      </c>
      <c r="B26">
        <f t="shared" si="0"/>
        <v>1</v>
      </c>
      <c r="C26">
        <f t="shared" si="1"/>
        <v>2015</v>
      </c>
      <c r="D26" s="6">
        <f>'Monthly Data'!R26</f>
        <v>18071154.391308233</v>
      </c>
      <c r="E26">
        <f>'Monthly Data'!DJ26</f>
        <v>31</v>
      </c>
      <c r="F26" s="6">
        <f>'Monthly Data'!T26</f>
        <v>21.689549268947719</v>
      </c>
      <c r="G26" s="6">
        <f>'Monthly Data'!DE26</f>
        <v>0</v>
      </c>
      <c r="I26" s="6">
        <f t="shared" si="2"/>
        <v>-3171369.0814573499</v>
      </c>
      <c r="J26" s="6">
        <f t="shared" si="3"/>
        <v>15523653.087580239</v>
      </c>
      <c r="K26" s="6">
        <f t="shared" si="4"/>
        <v>4568634.1220264211</v>
      </c>
      <c r="L26" s="6">
        <f t="shared" si="5"/>
        <v>0</v>
      </c>
      <c r="M26" s="6">
        <f t="shared" si="6"/>
        <v>16920918.128149308</v>
      </c>
    </row>
    <row r="27" spans="1:24" x14ac:dyDescent="0.25">
      <c r="A27" s="208">
        <v>42036</v>
      </c>
      <c r="B27">
        <f t="shared" si="0"/>
        <v>2</v>
      </c>
      <c r="C27">
        <f t="shared" si="1"/>
        <v>2015</v>
      </c>
      <c r="D27" s="6">
        <f>'Monthly Data'!R27</f>
        <v>15657996.441308239</v>
      </c>
      <c r="E27">
        <f>'Monthly Data'!DJ27</f>
        <v>28</v>
      </c>
      <c r="F27" s="6">
        <f>'Monthly Data'!T27</f>
        <v>21.614236709144393</v>
      </c>
      <c r="G27" s="6">
        <f>'Monthly Data'!DE27</f>
        <v>0</v>
      </c>
      <c r="I27" s="6">
        <f t="shared" si="2"/>
        <v>-3171369.0814573499</v>
      </c>
      <c r="J27" s="6">
        <f t="shared" si="3"/>
        <v>14021364.079104733</v>
      </c>
      <c r="K27" s="6">
        <f t="shared" si="4"/>
        <v>4552770.4668499976</v>
      </c>
      <c r="L27" s="6">
        <f t="shared" si="5"/>
        <v>0</v>
      </c>
      <c r="M27" s="6">
        <f t="shared" si="6"/>
        <v>15402765.46449738</v>
      </c>
    </row>
    <row r="28" spans="1:24" x14ac:dyDescent="0.25">
      <c r="A28" s="208">
        <v>42064</v>
      </c>
      <c r="B28">
        <f t="shared" si="0"/>
        <v>3</v>
      </c>
      <c r="C28">
        <f t="shared" si="1"/>
        <v>2015</v>
      </c>
      <c r="D28" s="6">
        <f>'Monthly Data'!R28</f>
        <v>16205361.601308236</v>
      </c>
      <c r="E28">
        <f>'Monthly Data'!DJ28</f>
        <v>31</v>
      </c>
      <c r="F28" s="6">
        <f>'Monthly Data'!T28</f>
        <v>21.538924149341067</v>
      </c>
      <c r="G28" s="6">
        <f>'Monthly Data'!DE28</f>
        <v>0</v>
      </c>
      <c r="I28" s="6">
        <f t="shared" si="2"/>
        <v>-3171369.0814573499</v>
      </c>
      <c r="J28" s="6">
        <f t="shared" si="3"/>
        <v>15523653.087580239</v>
      </c>
      <c r="K28" s="6">
        <f t="shared" si="4"/>
        <v>4536906.8116735741</v>
      </c>
      <c r="L28" s="6">
        <f t="shared" si="5"/>
        <v>0</v>
      </c>
      <c r="M28" s="6">
        <f t="shared" si="6"/>
        <v>16889190.817796461</v>
      </c>
    </row>
    <row r="29" spans="1:24" x14ac:dyDescent="0.25">
      <c r="A29" s="208">
        <v>42095</v>
      </c>
      <c r="B29">
        <f t="shared" si="0"/>
        <v>4</v>
      </c>
      <c r="C29">
        <f t="shared" si="1"/>
        <v>2015</v>
      </c>
      <c r="D29" s="6">
        <f>'Monthly Data'!R29</f>
        <v>17439471.501308236</v>
      </c>
      <c r="E29">
        <f>'Monthly Data'!DJ29</f>
        <v>30</v>
      </c>
      <c r="F29" s="6">
        <f>'Monthly Data'!T29</f>
        <v>21.463611589537742</v>
      </c>
      <c r="G29" s="6">
        <f>'Monthly Data'!DE29</f>
        <v>0</v>
      </c>
      <c r="I29" s="6">
        <f t="shared" si="2"/>
        <v>-3171369.0814573499</v>
      </c>
      <c r="J29" s="6">
        <f t="shared" si="3"/>
        <v>15022890.084755071</v>
      </c>
      <c r="K29" s="6">
        <f t="shared" si="4"/>
        <v>4521043.1564971507</v>
      </c>
      <c r="L29" s="6">
        <f t="shared" si="5"/>
        <v>0</v>
      </c>
      <c r="M29" s="6">
        <f t="shared" si="6"/>
        <v>16372564.159794871</v>
      </c>
    </row>
    <row r="30" spans="1:24" x14ac:dyDescent="0.25">
      <c r="A30" s="208">
        <v>42125</v>
      </c>
      <c r="B30">
        <f t="shared" si="0"/>
        <v>5</v>
      </c>
      <c r="C30">
        <f t="shared" si="1"/>
        <v>2015</v>
      </c>
      <c r="D30" s="6">
        <f>'Monthly Data'!R30</f>
        <v>18098187.501308236</v>
      </c>
      <c r="E30">
        <f>'Monthly Data'!DJ30</f>
        <v>31</v>
      </c>
      <c r="F30" s="6">
        <f>'Monthly Data'!T30</f>
        <v>21.388299029734416</v>
      </c>
      <c r="G30" s="6">
        <f>'Monthly Data'!DE30</f>
        <v>0</v>
      </c>
      <c r="I30" s="6">
        <f t="shared" si="2"/>
        <v>-3171369.0814573499</v>
      </c>
      <c r="J30" s="6">
        <f t="shared" si="3"/>
        <v>15523653.087580239</v>
      </c>
      <c r="K30" s="6">
        <f t="shared" si="4"/>
        <v>4505179.5013207281</v>
      </c>
      <c r="L30" s="6">
        <f t="shared" si="5"/>
        <v>0</v>
      </c>
      <c r="M30" s="6">
        <f t="shared" si="6"/>
        <v>16857463.507443618</v>
      </c>
    </row>
    <row r="31" spans="1:24" x14ac:dyDescent="0.25">
      <c r="A31" s="208">
        <v>42156</v>
      </c>
      <c r="B31">
        <f t="shared" si="0"/>
        <v>6</v>
      </c>
      <c r="C31">
        <f t="shared" si="1"/>
        <v>2015</v>
      </c>
      <c r="D31" s="6">
        <f>'Monthly Data'!R31</f>
        <v>17254672.061308239</v>
      </c>
      <c r="E31">
        <f>'Monthly Data'!DJ31</f>
        <v>30</v>
      </c>
      <c r="F31" s="6">
        <f>'Monthly Data'!T31</f>
        <v>21.31298646993109</v>
      </c>
      <c r="G31" s="6">
        <f>'Monthly Data'!DE31</f>
        <v>0</v>
      </c>
      <c r="I31" s="6">
        <f t="shared" si="2"/>
        <v>-3171369.0814573499</v>
      </c>
      <c r="J31" s="6">
        <f t="shared" si="3"/>
        <v>15022890.084755071</v>
      </c>
      <c r="K31" s="6">
        <f t="shared" si="4"/>
        <v>4489315.8461443046</v>
      </c>
      <c r="L31" s="6">
        <f t="shared" si="5"/>
        <v>0</v>
      </c>
      <c r="M31" s="6">
        <f t="shared" si="6"/>
        <v>16340836.849442024</v>
      </c>
    </row>
    <row r="32" spans="1:24" x14ac:dyDescent="0.25">
      <c r="A32" s="208">
        <v>42186</v>
      </c>
      <c r="B32">
        <f t="shared" si="0"/>
        <v>7</v>
      </c>
      <c r="C32">
        <f t="shared" si="1"/>
        <v>2015</v>
      </c>
      <c r="D32" s="6">
        <f>'Monthly Data'!R32</f>
        <v>17987437.351308234</v>
      </c>
      <c r="E32">
        <f>'Monthly Data'!DJ32</f>
        <v>31</v>
      </c>
      <c r="F32" s="6">
        <f>'Monthly Data'!T32</f>
        <v>21.237673910127764</v>
      </c>
      <c r="G32" s="6">
        <f>'Monthly Data'!DE32</f>
        <v>0</v>
      </c>
      <c r="I32" s="6">
        <f t="shared" si="2"/>
        <v>-3171369.0814573499</v>
      </c>
      <c r="J32" s="6">
        <f t="shared" si="3"/>
        <v>15523653.087580239</v>
      </c>
      <c r="K32" s="6">
        <f t="shared" si="4"/>
        <v>4473452.1909678811</v>
      </c>
      <c r="L32" s="6">
        <f t="shared" si="5"/>
        <v>0</v>
      </c>
      <c r="M32" s="6">
        <f t="shared" si="6"/>
        <v>16825736.197090771</v>
      </c>
    </row>
    <row r="33" spans="1:13" x14ac:dyDescent="0.25">
      <c r="A33" s="208">
        <v>42217</v>
      </c>
      <c r="B33">
        <f t="shared" si="0"/>
        <v>8</v>
      </c>
      <c r="C33">
        <f t="shared" si="1"/>
        <v>2015</v>
      </c>
      <c r="D33" s="6">
        <f>'Monthly Data'!R33</f>
        <v>17427649.75130824</v>
      </c>
      <c r="E33">
        <f>'Monthly Data'!DJ33</f>
        <v>31</v>
      </c>
      <c r="F33" s="6">
        <f>'Monthly Data'!T33</f>
        <v>21.162361350324439</v>
      </c>
      <c r="G33" s="6">
        <f>'Monthly Data'!DE33</f>
        <v>0</v>
      </c>
      <c r="I33" s="6">
        <f t="shared" si="2"/>
        <v>-3171369.0814573499</v>
      </c>
      <c r="J33" s="6">
        <f t="shared" si="3"/>
        <v>15523653.087580239</v>
      </c>
      <c r="K33" s="6">
        <f t="shared" si="4"/>
        <v>4457588.5357914576</v>
      </c>
      <c r="L33" s="6">
        <f t="shared" si="5"/>
        <v>0</v>
      </c>
      <c r="M33" s="6">
        <f t="shared" si="6"/>
        <v>16809872.541914348</v>
      </c>
    </row>
    <row r="34" spans="1:13" x14ac:dyDescent="0.25">
      <c r="A34" s="208">
        <v>42248</v>
      </c>
      <c r="B34">
        <f t="shared" si="0"/>
        <v>9</v>
      </c>
      <c r="C34">
        <f t="shared" si="1"/>
        <v>2015</v>
      </c>
      <c r="D34" s="6">
        <f>'Monthly Data'!R34</f>
        <v>18053251.961308237</v>
      </c>
      <c r="E34">
        <f>'Monthly Data'!DJ34</f>
        <v>30</v>
      </c>
      <c r="F34" s="6">
        <f>'Monthly Data'!T34</f>
        <v>21.087048790521113</v>
      </c>
      <c r="G34" s="6">
        <f>'Monthly Data'!DE34</f>
        <v>0</v>
      </c>
      <c r="I34" s="6">
        <f t="shared" si="2"/>
        <v>-3171369.0814573499</v>
      </c>
      <c r="J34" s="6">
        <f t="shared" si="3"/>
        <v>15022890.084755071</v>
      </c>
      <c r="K34" s="6">
        <f t="shared" si="4"/>
        <v>4441724.8806150351</v>
      </c>
      <c r="L34" s="6">
        <f t="shared" si="5"/>
        <v>0</v>
      </c>
      <c r="M34" s="6">
        <f t="shared" si="6"/>
        <v>16293245.883912755</v>
      </c>
    </row>
    <row r="35" spans="1:13" x14ac:dyDescent="0.25">
      <c r="A35" s="208">
        <v>42278</v>
      </c>
      <c r="B35">
        <f t="shared" si="0"/>
        <v>10</v>
      </c>
      <c r="C35">
        <f t="shared" si="1"/>
        <v>2015</v>
      </c>
      <c r="D35" s="6">
        <f>'Monthly Data'!R35</f>
        <v>18053812.241308238</v>
      </c>
      <c r="E35">
        <f>'Monthly Data'!DJ35</f>
        <v>31</v>
      </c>
      <c r="F35" s="6">
        <f>'Monthly Data'!T35</f>
        <v>21.011736230717787</v>
      </c>
      <c r="G35" s="6">
        <f>'Monthly Data'!DE35</f>
        <v>0</v>
      </c>
      <c r="I35" s="6">
        <f t="shared" si="2"/>
        <v>-3171369.0814573499</v>
      </c>
      <c r="J35" s="6">
        <f t="shared" si="3"/>
        <v>15523653.087580239</v>
      </c>
      <c r="K35" s="6">
        <f t="shared" si="4"/>
        <v>4425861.2254386116</v>
      </c>
      <c r="L35" s="6">
        <f t="shared" si="5"/>
        <v>0</v>
      </c>
      <c r="M35" s="6">
        <f t="shared" si="6"/>
        <v>16778145.231561501</v>
      </c>
    </row>
    <row r="36" spans="1:13" x14ac:dyDescent="0.25">
      <c r="A36" s="208">
        <v>42309</v>
      </c>
      <c r="B36">
        <f t="shared" si="0"/>
        <v>11</v>
      </c>
      <c r="C36">
        <f t="shared" si="1"/>
        <v>2015</v>
      </c>
      <c r="D36" s="6">
        <f>'Monthly Data'!R36</f>
        <v>19096565.561308235</v>
      </c>
      <c r="E36">
        <f>'Monthly Data'!DJ36</f>
        <v>30</v>
      </c>
      <c r="F36" s="6">
        <f>'Monthly Data'!T36</f>
        <v>20.936423670914461</v>
      </c>
      <c r="G36" s="6">
        <f>'Monthly Data'!DE36</f>
        <v>1</v>
      </c>
      <c r="I36" s="6">
        <f t="shared" si="2"/>
        <v>-3171369.0814573499</v>
      </c>
      <c r="J36" s="6">
        <f t="shared" si="3"/>
        <v>15022890.084755071</v>
      </c>
      <c r="K36" s="6">
        <f t="shared" si="4"/>
        <v>4409997.5702621881</v>
      </c>
      <c r="L36" s="6">
        <f t="shared" si="5"/>
        <v>871828.270979397</v>
      </c>
      <c r="M36" s="6">
        <f t="shared" si="6"/>
        <v>17133346.844539307</v>
      </c>
    </row>
    <row r="37" spans="1:13" x14ac:dyDescent="0.25">
      <c r="A37" s="208">
        <v>42339</v>
      </c>
      <c r="B37">
        <f t="shared" si="0"/>
        <v>12</v>
      </c>
      <c r="C37">
        <f t="shared" si="1"/>
        <v>2015</v>
      </c>
      <c r="D37" s="6">
        <f>'Monthly Data'!R37</f>
        <v>19334686.361308236</v>
      </c>
      <c r="E37">
        <f>'Monthly Data'!DJ37</f>
        <v>31</v>
      </c>
      <c r="F37" s="6">
        <f>'Monthly Data'!T37</f>
        <v>20.861111111111136</v>
      </c>
      <c r="G37" s="6">
        <f>'Monthly Data'!DE37</f>
        <v>0</v>
      </c>
      <c r="I37" s="6">
        <f t="shared" si="2"/>
        <v>-3171369.0814573499</v>
      </c>
      <c r="J37" s="6">
        <f t="shared" si="3"/>
        <v>15523653.087580239</v>
      </c>
      <c r="K37" s="6">
        <f t="shared" si="4"/>
        <v>4394133.9150857655</v>
      </c>
      <c r="L37" s="6">
        <f t="shared" si="5"/>
        <v>0</v>
      </c>
      <c r="M37" s="6">
        <f t="shared" si="6"/>
        <v>16746417.921208654</v>
      </c>
    </row>
    <row r="38" spans="1:13" x14ac:dyDescent="0.25">
      <c r="A38" s="208">
        <v>42370</v>
      </c>
      <c r="B38">
        <f t="shared" si="0"/>
        <v>1</v>
      </c>
      <c r="C38">
        <f t="shared" si="1"/>
        <v>2016</v>
      </c>
      <c r="D38" s="6">
        <f>'Monthly Data'!R38</f>
        <v>17338773.127819873</v>
      </c>
      <c r="E38">
        <f>'Monthly Data'!DJ38</f>
        <v>31</v>
      </c>
      <c r="F38" s="6">
        <f>'Monthly Data'!T38</f>
        <v>21</v>
      </c>
      <c r="G38" s="6">
        <f>'Monthly Data'!DE38</f>
        <v>0</v>
      </c>
      <c r="I38" s="6">
        <f t="shared" si="2"/>
        <v>-3171369.0814573499</v>
      </c>
      <c r="J38" s="6">
        <f t="shared" si="3"/>
        <v>15523653.087580239</v>
      </c>
      <c r="K38" s="6">
        <f t="shared" si="4"/>
        <v>4423389.1342274761</v>
      </c>
      <c r="L38" s="6">
        <f t="shared" si="5"/>
        <v>0</v>
      </c>
      <c r="M38" s="6">
        <f t="shared" si="6"/>
        <v>16775673.140350364</v>
      </c>
    </row>
    <row r="39" spans="1:13" x14ac:dyDescent="0.25">
      <c r="A39" s="208">
        <v>42401</v>
      </c>
      <c r="B39">
        <f t="shared" si="0"/>
        <v>2</v>
      </c>
      <c r="C39">
        <f t="shared" si="1"/>
        <v>2016</v>
      </c>
      <c r="D39" s="6">
        <f>'Monthly Data'!R39</f>
        <v>15471264.397819875</v>
      </c>
      <c r="E39">
        <f>'Monthly Data'!DJ39</f>
        <v>29</v>
      </c>
      <c r="F39" s="6">
        <f>'Monthly Data'!T39</f>
        <v>21</v>
      </c>
      <c r="G39" s="6">
        <f>'Monthly Data'!DE39</f>
        <v>0</v>
      </c>
      <c r="I39" s="6">
        <f t="shared" si="2"/>
        <v>-3171369.0814573499</v>
      </c>
      <c r="J39" s="6">
        <f t="shared" si="3"/>
        <v>14522127.081929902</v>
      </c>
      <c r="K39" s="6">
        <f t="shared" si="4"/>
        <v>4423389.1342274761</v>
      </c>
      <c r="L39" s="6">
        <f t="shared" si="5"/>
        <v>0</v>
      </c>
      <c r="M39" s="6">
        <f t="shared" si="6"/>
        <v>15774147.134700026</v>
      </c>
    </row>
    <row r="40" spans="1:13" x14ac:dyDescent="0.25">
      <c r="A40" s="208">
        <v>42430</v>
      </c>
      <c r="B40">
        <f t="shared" si="0"/>
        <v>3</v>
      </c>
      <c r="C40">
        <f t="shared" si="1"/>
        <v>2016</v>
      </c>
      <c r="D40" s="6">
        <f>'Monthly Data'!R40</f>
        <v>16425360.047819873</v>
      </c>
      <c r="E40">
        <f>'Monthly Data'!DJ40</f>
        <v>31</v>
      </c>
      <c r="F40" s="6">
        <f>'Monthly Data'!T40</f>
        <v>21</v>
      </c>
      <c r="G40" s="6">
        <f>'Monthly Data'!DE40</f>
        <v>0</v>
      </c>
      <c r="I40" s="6">
        <f t="shared" si="2"/>
        <v>-3171369.0814573499</v>
      </c>
      <c r="J40" s="6">
        <f t="shared" si="3"/>
        <v>15523653.087580239</v>
      </c>
      <c r="K40" s="6">
        <f t="shared" si="4"/>
        <v>4423389.1342274761</v>
      </c>
      <c r="L40" s="6">
        <f t="shared" si="5"/>
        <v>0</v>
      </c>
      <c r="M40" s="6">
        <f t="shared" si="6"/>
        <v>16775673.140350364</v>
      </c>
    </row>
    <row r="41" spans="1:13" x14ac:dyDescent="0.25">
      <c r="A41" s="208">
        <v>42461</v>
      </c>
      <c r="B41">
        <f t="shared" si="0"/>
        <v>4</v>
      </c>
      <c r="C41">
        <f t="shared" si="1"/>
        <v>2016</v>
      </c>
      <c r="D41" s="6">
        <f>'Monthly Data'!R41</f>
        <v>17442965.347819876</v>
      </c>
      <c r="E41">
        <f>'Monthly Data'!DJ41</f>
        <v>30</v>
      </c>
      <c r="F41" s="6">
        <f>'Monthly Data'!T41</f>
        <v>21</v>
      </c>
      <c r="G41" s="6">
        <f>'Monthly Data'!DE41</f>
        <v>0</v>
      </c>
      <c r="I41" s="6">
        <f t="shared" si="2"/>
        <v>-3171369.0814573499</v>
      </c>
      <c r="J41" s="6">
        <f t="shared" si="3"/>
        <v>15022890.084755071</v>
      </c>
      <c r="K41" s="6">
        <f t="shared" si="4"/>
        <v>4423389.1342274761</v>
      </c>
      <c r="L41" s="6">
        <f t="shared" si="5"/>
        <v>0</v>
      </c>
      <c r="M41" s="6">
        <f t="shared" si="6"/>
        <v>16274910.137525197</v>
      </c>
    </row>
    <row r="42" spans="1:13" x14ac:dyDescent="0.25">
      <c r="A42" s="208">
        <v>42491</v>
      </c>
      <c r="B42">
        <f t="shared" si="0"/>
        <v>5</v>
      </c>
      <c r="C42">
        <f t="shared" si="1"/>
        <v>2016</v>
      </c>
      <c r="D42" s="6">
        <f>'Monthly Data'!R42</f>
        <v>15902480.167819874</v>
      </c>
      <c r="E42">
        <f>'Monthly Data'!DJ42</f>
        <v>31</v>
      </c>
      <c r="F42" s="6">
        <f>'Monthly Data'!T42</f>
        <v>21</v>
      </c>
      <c r="G42" s="6">
        <f>'Monthly Data'!DE42</f>
        <v>0</v>
      </c>
      <c r="I42" s="6">
        <f t="shared" si="2"/>
        <v>-3171369.0814573499</v>
      </c>
      <c r="J42" s="6">
        <f t="shared" si="3"/>
        <v>15523653.087580239</v>
      </c>
      <c r="K42" s="6">
        <f t="shared" si="4"/>
        <v>4423389.1342274761</v>
      </c>
      <c r="L42" s="6">
        <f t="shared" si="5"/>
        <v>0</v>
      </c>
      <c r="M42" s="6">
        <f t="shared" si="6"/>
        <v>16775673.140350364</v>
      </c>
    </row>
    <row r="43" spans="1:13" x14ac:dyDescent="0.25">
      <c r="A43" s="208">
        <v>42522</v>
      </c>
      <c r="B43">
        <f t="shared" si="0"/>
        <v>6</v>
      </c>
      <c r="C43">
        <f t="shared" si="1"/>
        <v>2016</v>
      </c>
      <c r="D43" s="6">
        <f>'Monthly Data'!R43</f>
        <v>15249067.447819874</v>
      </c>
      <c r="E43">
        <f>'Monthly Data'!DJ43</f>
        <v>30</v>
      </c>
      <c r="F43" s="6">
        <f>'Monthly Data'!T43</f>
        <v>21</v>
      </c>
      <c r="G43" s="6">
        <f>'Monthly Data'!DE43</f>
        <v>0</v>
      </c>
      <c r="I43" s="6">
        <f t="shared" si="2"/>
        <v>-3171369.0814573499</v>
      </c>
      <c r="J43" s="6">
        <f t="shared" si="3"/>
        <v>15022890.084755071</v>
      </c>
      <c r="K43" s="6">
        <f t="shared" si="4"/>
        <v>4423389.1342274761</v>
      </c>
      <c r="L43" s="6">
        <f t="shared" si="5"/>
        <v>0</v>
      </c>
      <c r="M43" s="6">
        <f t="shared" si="6"/>
        <v>16274910.137525197</v>
      </c>
    </row>
    <row r="44" spans="1:13" x14ac:dyDescent="0.25">
      <c r="A44" s="208">
        <v>42552</v>
      </c>
      <c r="B44">
        <f t="shared" si="0"/>
        <v>7</v>
      </c>
      <c r="C44">
        <f t="shared" si="1"/>
        <v>2016</v>
      </c>
      <c r="D44" s="6">
        <f>'Monthly Data'!R44</f>
        <v>16163853.177819876</v>
      </c>
      <c r="E44">
        <f>'Monthly Data'!DJ44</f>
        <v>31</v>
      </c>
      <c r="F44" s="6">
        <f>'Monthly Data'!T44</f>
        <v>21</v>
      </c>
      <c r="G44" s="6">
        <f>'Monthly Data'!DE44</f>
        <v>0</v>
      </c>
      <c r="I44" s="6">
        <f t="shared" si="2"/>
        <v>-3171369.0814573499</v>
      </c>
      <c r="J44" s="6">
        <f t="shared" si="3"/>
        <v>15523653.087580239</v>
      </c>
      <c r="K44" s="6">
        <f t="shared" si="4"/>
        <v>4423389.1342274761</v>
      </c>
      <c r="L44" s="6">
        <f t="shared" si="5"/>
        <v>0</v>
      </c>
      <c r="M44" s="6">
        <f t="shared" si="6"/>
        <v>16775673.140350364</v>
      </c>
    </row>
    <row r="45" spans="1:13" x14ac:dyDescent="0.25">
      <c r="A45" s="208">
        <v>42583</v>
      </c>
      <c r="B45">
        <f t="shared" si="0"/>
        <v>8</v>
      </c>
      <c r="C45">
        <f t="shared" si="1"/>
        <v>2016</v>
      </c>
      <c r="D45" s="6">
        <f>'Monthly Data'!R45</f>
        <v>16212545.337819872</v>
      </c>
      <c r="E45">
        <f>'Monthly Data'!DJ45</f>
        <v>31</v>
      </c>
      <c r="F45" s="6">
        <f>'Monthly Data'!T45</f>
        <v>21</v>
      </c>
      <c r="G45" s="6">
        <f>'Monthly Data'!DE45</f>
        <v>0</v>
      </c>
      <c r="I45" s="6">
        <f t="shared" si="2"/>
        <v>-3171369.0814573499</v>
      </c>
      <c r="J45" s="6">
        <f t="shared" si="3"/>
        <v>15523653.087580239</v>
      </c>
      <c r="K45" s="6">
        <f t="shared" si="4"/>
        <v>4423389.1342274761</v>
      </c>
      <c r="L45" s="6">
        <f t="shared" si="5"/>
        <v>0</v>
      </c>
      <c r="M45" s="6">
        <f t="shared" si="6"/>
        <v>16775673.140350364</v>
      </c>
    </row>
    <row r="46" spans="1:13" x14ac:dyDescent="0.25">
      <c r="A46" s="208">
        <v>42614</v>
      </c>
      <c r="B46">
        <f t="shared" si="0"/>
        <v>9</v>
      </c>
      <c r="C46">
        <f t="shared" si="1"/>
        <v>2016</v>
      </c>
      <c r="D46" s="6">
        <f>'Monthly Data'!R46</f>
        <v>16558507.747819873</v>
      </c>
      <c r="E46">
        <f>'Monthly Data'!DJ46</f>
        <v>30</v>
      </c>
      <c r="F46" s="6">
        <f>'Monthly Data'!T46</f>
        <v>21</v>
      </c>
      <c r="G46" s="6">
        <f>'Monthly Data'!DE46</f>
        <v>0</v>
      </c>
      <c r="I46" s="6">
        <f t="shared" si="2"/>
        <v>-3171369.0814573499</v>
      </c>
      <c r="J46" s="6">
        <f t="shared" si="3"/>
        <v>15022890.084755071</v>
      </c>
      <c r="K46" s="6">
        <f t="shared" si="4"/>
        <v>4423389.1342274761</v>
      </c>
      <c r="L46" s="6">
        <f t="shared" si="5"/>
        <v>0</v>
      </c>
      <c r="M46" s="6">
        <f t="shared" si="6"/>
        <v>16274910.137525197</v>
      </c>
    </row>
    <row r="47" spans="1:13" x14ac:dyDescent="0.25">
      <c r="A47" s="208">
        <v>42644</v>
      </c>
      <c r="B47">
        <f t="shared" si="0"/>
        <v>10</v>
      </c>
      <c r="C47">
        <f t="shared" si="1"/>
        <v>2016</v>
      </c>
      <c r="D47" s="6">
        <f>'Monthly Data'!R47</f>
        <v>17044060.307819873</v>
      </c>
      <c r="E47">
        <f>'Monthly Data'!DJ47</f>
        <v>31</v>
      </c>
      <c r="F47" s="6">
        <f>'Monthly Data'!T47</f>
        <v>21</v>
      </c>
      <c r="G47" s="6">
        <f>'Monthly Data'!DE47</f>
        <v>0</v>
      </c>
      <c r="I47" s="6">
        <f t="shared" si="2"/>
        <v>-3171369.0814573499</v>
      </c>
      <c r="J47" s="6">
        <f t="shared" si="3"/>
        <v>15523653.087580239</v>
      </c>
      <c r="K47" s="6">
        <f t="shared" si="4"/>
        <v>4423389.1342274761</v>
      </c>
      <c r="L47" s="6">
        <f t="shared" si="5"/>
        <v>0</v>
      </c>
      <c r="M47" s="6">
        <f t="shared" si="6"/>
        <v>16775673.140350364</v>
      </c>
    </row>
    <row r="48" spans="1:13" x14ac:dyDescent="0.25">
      <c r="A48" s="208">
        <v>42675</v>
      </c>
      <c r="B48">
        <f t="shared" si="0"/>
        <v>11</v>
      </c>
      <c r="C48">
        <f t="shared" si="1"/>
        <v>2016</v>
      </c>
      <c r="D48" s="6">
        <f>'Monthly Data'!R48</f>
        <v>17153411.047819875</v>
      </c>
      <c r="E48">
        <f>'Monthly Data'!DJ48</f>
        <v>30</v>
      </c>
      <c r="F48" s="6">
        <f>'Monthly Data'!T48</f>
        <v>21</v>
      </c>
      <c r="G48" s="6">
        <f>'Monthly Data'!DE48</f>
        <v>1</v>
      </c>
      <c r="I48" s="6">
        <f t="shared" si="2"/>
        <v>-3171369.0814573499</v>
      </c>
      <c r="J48" s="6">
        <f t="shared" si="3"/>
        <v>15022890.084755071</v>
      </c>
      <c r="K48" s="6">
        <f t="shared" si="4"/>
        <v>4423389.1342274761</v>
      </c>
      <c r="L48" s="6">
        <f t="shared" si="5"/>
        <v>871828.270979397</v>
      </c>
      <c r="M48" s="6">
        <f t="shared" si="6"/>
        <v>17146738.408504594</v>
      </c>
    </row>
    <row r="49" spans="1:13" x14ac:dyDescent="0.25">
      <c r="A49" s="208">
        <v>42705</v>
      </c>
      <c r="B49">
        <f t="shared" si="0"/>
        <v>12</v>
      </c>
      <c r="C49">
        <f t="shared" si="1"/>
        <v>2016</v>
      </c>
      <c r="D49" s="6">
        <f>'Monthly Data'!R49</f>
        <v>17936375.537819877</v>
      </c>
      <c r="E49">
        <f>'Monthly Data'!DJ49</f>
        <v>31</v>
      </c>
      <c r="F49" s="6">
        <f>'Monthly Data'!T49</f>
        <v>21</v>
      </c>
      <c r="G49" s="6">
        <f>'Monthly Data'!DE49</f>
        <v>0</v>
      </c>
      <c r="I49" s="6">
        <f t="shared" si="2"/>
        <v>-3171369.0814573499</v>
      </c>
      <c r="J49" s="6">
        <f t="shared" si="3"/>
        <v>15523653.087580239</v>
      </c>
      <c r="K49" s="6">
        <f t="shared" si="4"/>
        <v>4423389.1342274761</v>
      </c>
      <c r="L49" s="6">
        <f t="shared" si="5"/>
        <v>0</v>
      </c>
      <c r="M49" s="6">
        <f t="shared" si="6"/>
        <v>16775673.140350364</v>
      </c>
    </row>
    <row r="50" spans="1:13" x14ac:dyDescent="0.25">
      <c r="A50" s="208">
        <v>42736</v>
      </c>
      <c r="B50">
        <f t="shared" si="0"/>
        <v>1</v>
      </c>
      <c r="C50">
        <f t="shared" si="1"/>
        <v>2017</v>
      </c>
      <c r="D50" s="6">
        <f>'Monthly Data'!R50</f>
        <v>16479568.256407924</v>
      </c>
      <c r="E50">
        <f>'Monthly Data'!DJ50</f>
        <v>31</v>
      </c>
      <c r="F50" s="6">
        <f>'Monthly Data'!T50</f>
        <v>20</v>
      </c>
      <c r="G50" s="6">
        <f>'Monthly Data'!DE50</f>
        <v>0</v>
      </c>
      <c r="I50" s="6">
        <f t="shared" si="2"/>
        <v>-3171369.0814573499</v>
      </c>
      <c r="J50" s="6">
        <f t="shared" si="3"/>
        <v>15523653.087580239</v>
      </c>
      <c r="K50" s="6">
        <f t="shared" si="4"/>
        <v>4212751.5564071201</v>
      </c>
      <c r="L50" s="6">
        <f t="shared" si="5"/>
        <v>0</v>
      </c>
      <c r="M50" s="6">
        <f t="shared" si="6"/>
        <v>16565035.562530009</v>
      </c>
    </row>
    <row r="51" spans="1:13" x14ac:dyDescent="0.25">
      <c r="A51" s="208">
        <v>42767</v>
      </c>
      <c r="B51">
        <f t="shared" si="0"/>
        <v>2</v>
      </c>
      <c r="C51">
        <f t="shared" si="1"/>
        <v>2017</v>
      </c>
      <c r="D51" s="6">
        <f>'Monthly Data'!R51</f>
        <v>14078732.116407925</v>
      </c>
      <c r="E51">
        <f>'Monthly Data'!DJ51</f>
        <v>28</v>
      </c>
      <c r="F51" s="6">
        <f>'Monthly Data'!T51</f>
        <v>15</v>
      </c>
      <c r="G51" s="6">
        <f>'Monthly Data'!DE51</f>
        <v>0</v>
      </c>
      <c r="I51" s="6">
        <f t="shared" si="2"/>
        <v>-3171369.0814573499</v>
      </c>
      <c r="J51" s="6">
        <f t="shared" si="3"/>
        <v>14021364.079104733</v>
      </c>
      <c r="K51" s="6">
        <f t="shared" si="4"/>
        <v>3159563.6673053401</v>
      </c>
      <c r="L51" s="6">
        <f t="shared" si="5"/>
        <v>0</v>
      </c>
      <c r="M51" s="6">
        <f t="shared" si="6"/>
        <v>14009558.664952721</v>
      </c>
    </row>
    <row r="52" spans="1:13" x14ac:dyDescent="0.25">
      <c r="A52" s="208">
        <v>42795</v>
      </c>
      <c r="B52">
        <f t="shared" si="0"/>
        <v>3</v>
      </c>
      <c r="C52">
        <f t="shared" si="1"/>
        <v>2017</v>
      </c>
      <c r="D52" s="6">
        <f>'Monthly Data'!R52</f>
        <v>15171702.436407926</v>
      </c>
      <c r="E52">
        <f>'Monthly Data'!DJ52</f>
        <v>31</v>
      </c>
      <c r="F52" s="6">
        <f>'Monthly Data'!T52</f>
        <v>15</v>
      </c>
      <c r="G52" s="6">
        <f>'Monthly Data'!DE52</f>
        <v>0</v>
      </c>
      <c r="I52" s="6">
        <f t="shared" si="2"/>
        <v>-3171369.0814573499</v>
      </c>
      <c r="J52" s="6">
        <f t="shared" si="3"/>
        <v>15523653.087580239</v>
      </c>
      <c r="K52" s="6">
        <f t="shared" si="4"/>
        <v>3159563.6673053401</v>
      </c>
      <c r="L52" s="6">
        <f t="shared" si="5"/>
        <v>0</v>
      </c>
      <c r="M52" s="6">
        <f t="shared" si="6"/>
        <v>15511847.67342823</v>
      </c>
    </row>
    <row r="53" spans="1:13" x14ac:dyDescent="0.25">
      <c r="A53" s="208">
        <v>42826</v>
      </c>
      <c r="B53">
        <f t="shared" si="0"/>
        <v>4</v>
      </c>
      <c r="C53">
        <f t="shared" si="1"/>
        <v>2017</v>
      </c>
      <c r="D53" s="6">
        <f>'Monthly Data'!R53</f>
        <v>15683036.976407923</v>
      </c>
      <c r="E53">
        <f>'Monthly Data'!DJ53</f>
        <v>30</v>
      </c>
      <c r="F53" s="6">
        <f>'Monthly Data'!T53</f>
        <v>15</v>
      </c>
      <c r="G53" s="6">
        <f>'Monthly Data'!DE53</f>
        <v>0</v>
      </c>
      <c r="I53" s="6">
        <f t="shared" si="2"/>
        <v>-3171369.0814573499</v>
      </c>
      <c r="J53" s="6">
        <f t="shared" si="3"/>
        <v>15022890.084755071</v>
      </c>
      <c r="K53" s="6">
        <f t="shared" si="4"/>
        <v>3159563.6673053401</v>
      </c>
      <c r="L53" s="6">
        <f t="shared" si="5"/>
        <v>0</v>
      </c>
      <c r="M53" s="6">
        <f t="shared" si="6"/>
        <v>15011084.670603059</v>
      </c>
    </row>
    <row r="54" spans="1:13" x14ac:dyDescent="0.25">
      <c r="A54" s="208">
        <v>42856</v>
      </c>
      <c r="B54">
        <f t="shared" si="0"/>
        <v>5</v>
      </c>
      <c r="C54">
        <f t="shared" si="1"/>
        <v>2017</v>
      </c>
      <c r="D54" s="6">
        <f>'Monthly Data'!R54</f>
        <v>16456884.936407922</v>
      </c>
      <c r="E54">
        <f>'Monthly Data'!DJ54</f>
        <v>31</v>
      </c>
      <c r="F54" s="6">
        <f>'Monthly Data'!T54</f>
        <v>15</v>
      </c>
      <c r="G54" s="6">
        <f>'Monthly Data'!DE54</f>
        <v>0</v>
      </c>
      <c r="I54" s="6">
        <f t="shared" si="2"/>
        <v>-3171369.0814573499</v>
      </c>
      <c r="J54" s="6">
        <f t="shared" si="3"/>
        <v>15523653.087580239</v>
      </c>
      <c r="K54" s="6">
        <f t="shared" si="4"/>
        <v>3159563.6673053401</v>
      </c>
      <c r="L54" s="6">
        <f t="shared" si="5"/>
        <v>0</v>
      </c>
      <c r="M54" s="6">
        <f t="shared" si="6"/>
        <v>15511847.67342823</v>
      </c>
    </row>
    <row r="55" spans="1:13" x14ac:dyDescent="0.25">
      <c r="A55" s="208">
        <v>42887</v>
      </c>
      <c r="B55">
        <f t="shared" si="0"/>
        <v>6</v>
      </c>
      <c r="C55">
        <f t="shared" si="1"/>
        <v>2017</v>
      </c>
      <c r="D55" s="6">
        <f>'Monthly Data'!R55</f>
        <v>15777504.876407923</v>
      </c>
      <c r="E55">
        <f>'Monthly Data'!DJ55</f>
        <v>30</v>
      </c>
      <c r="F55" s="6">
        <f>'Monthly Data'!T55</f>
        <v>15</v>
      </c>
      <c r="G55" s="6">
        <f>'Monthly Data'!DE55</f>
        <v>0</v>
      </c>
      <c r="I55" s="6">
        <f t="shared" si="2"/>
        <v>-3171369.0814573499</v>
      </c>
      <c r="J55" s="6">
        <f t="shared" si="3"/>
        <v>15022890.084755071</v>
      </c>
      <c r="K55" s="6">
        <f t="shared" si="4"/>
        <v>3159563.6673053401</v>
      </c>
      <c r="L55" s="6">
        <f t="shared" si="5"/>
        <v>0</v>
      </c>
      <c r="M55" s="6">
        <f t="shared" si="6"/>
        <v>15011084.670603059</v>
      </c>
    </row>
    <row r="56" spans="1:13" x14ac:dyDescent="0.25">
      <c r="A56" s="208">
        <v>42917</v>
      </c>
      <c r="B56">
        <f t="shared" si="0"/>
        <v>7</v>
      </c>
      <c r="C56">
        <f t="shared" si="1"/>
        <v>2017</v>
      </c>
      <c r="D56" s="6">
        <f>'Monthly Data'!R56</f>
        <v>16368880.896407926</v>
      </c>
      <c r="E56">
        <f>'Monthly Data'!DJ56</f>
        <v>31</v>
      </c>
      <c r="F56" s="6">
        <f>'Monthly Data'!T56</f>
        <v>15</v>
      </c>
      <c r="G56" s="6">
        <f>'Monthly Data'!DE56</f>
        <v>0</v>
      </c>
      <c r="I56" s="6">
        <f t="shared" si="2"/>
        <v>-3171369.0814573499</v>
      </c>
      <c r="J56" s="6">
        <f t="shared" si="3"/>
        <v>15523653.087580239</v>
      </c>
      <c r="K56" s="6">
        <f t="shared" si="4"/>
        <v>3159563.6673053401</v>
      </c>
      <c r="L56" s="6">
        <f t="shared" si="5"/>
        <v>0</v>
      </c>
      <c r="M56" s="6">
        <f t="shared" si="6"/>
        <v>15511847.67342823</v>
      </c>
    </row>
    <row r="57" spans="1:13" x14ac:dyDescent="0.25">
      <c r="A57" s="208">
        <v>42948</v>
      </c>
      <c r="B57">
        <f t="shared" si="0"/>
        <v>8</v>
      </c>
      <c r="C57">
        <f t="shared" si="1"/>
        <v>2017</v>
      </c>
      <c r="D57" s="6">
        <f>'Monthly Data'!R57</f>
        <v>15307132.446407923</v>
      </c>
      <c r="E57">
        <f>'Monthly Data'!DJ57</f>
        <v>31</v>
      </c>
      <c r="F57" s="6">
        <f>'Monthly Data'!T57</f>
        <v>15</v>
      </c>
      <c r="G57" s="6">
        <f>'Monthly Data'!DE57</f>
        <v>0</v>
      </c>
      <c r="I57" s="6">
        <f t="shared" si="2"/>
        <v>-3171369.0814573499</v>
      </c>
      <c r="J57" s="6">
        <f t="shared" si="3"/>
        <v>15523653.087580239</v>
      </c>
      <c r="K57" s="6">
        <f t="shared" si="4"/>
        <v>3159563.6673053401</v>
      </c>
      <c r="L57" s="6">
        <f t="shared" si="5"/>
        <v>0</v>
      </c>
      <c r="M57" s="6">
        <f t="shared" si="6"/>
        <v>15511847.67342823</v>
      </c>
    </row>
    <row r="58" spans="1:13" x14ac:dyDescent="0.25">
      <c r="A58" s="208">
        <v>42979</v>
      </c>
      <c r="B58">
        <f t="shared" si="0"/>
        <v>9</v>
      </c>
      <c r="C58">
        <f t="shared" si="1"/>
        <v>2017</v>
      </c>
      <c r="D58" s="6">
        <f>'Monthly Data'!R58</f>
        <v>15808734.576407924</v>
      </c>
      <c r="E58">
        <f>'Monthly Data'!DJ58</f>
        <v>30</v>
      </c>
      <c r="F58" s="6">
        <f>'Monthly Data'!T58</f>
        <v>15</v>
      </c>
      <c r="G58" s="6">
        <f>'Monthly Data'!DE58</f>
        <v>0</v>
      </c>
      <c r="I58" s="6">
        <f t="shared" si="2"/>
        <v>-3171369.0814573499</v>
      </c>
      <c r="J58" s="6">
        <f t="shared" si="3"/>
        <v>15022890.084755071</v>
      </c>
      <c r="K58" s="6">
        <f t="shared" si="4"/>
        <v>3159563.6673053401</v>
      </c>
      <c r="L58" s="6">
        <f t="shared" si="5"/>
        <v>0</v>
      </c>
      <c r="M58" s="6">
        <f t="shared" si="6"/>
        <v>15011084.670603059</v>
      </c>
    </row>
    <row r="59" spans="1:13" x14ac:dyDescent="0.25">
      <c r="A59" s="208">
        <v>43009</v>
      </c>
      <c r="B59">
        <f t="shared" si="0"/>
        <v>10</v>
      </c>
      <c r="C59">
        <f t="shared" si="1"/>
        <v>2017</v>
      </c>
      <c r="D59" s="6">
        <f>'Monthly Data'!R59</f>
        <v>15963210.556407921</v>
      </c>
      <c r="E59">
        <f>'Monthly Data'!DJ59</f>
        <v>31</v>
      </c>
      <c r="F59" s="6">
        <f>'Monthly Data'!T59</f>
        <v>15</v>
      </c>
      <c r="G59" s="6">
        <f>'Monthly Data'!DE59</f>
        <v>0</v>
      </c>
      <c r="I59" s="6">
        <f t="shared" si="2"/>
        <v>-3171369.0814573499</v>
      </c>
      <c r="J59" s="6">
        <f t="shared" si="3"/>
        <v>15523653.087580239</v>
      </c>
      <c r="K59" s="6">
        <f t="shared" si="4"/>
        <v>3159563.6673053401</v>
      </c>
      <c r="L59" s="6">
        <f t="shared" si="5"/>
        <v>0</v>
      </c>
      <c r="M59" s="6">
        <f t="shared" si="6"/>
        <v>15511847.67342823</v>
      </c>
    </row>
    <row r="60" spans="1:13" x14ac:dyDescent="0.25">
      <c r="A60" s="208">
        <v>43040</v>
      </c>
      <c r="B60">
        <f t="shared" si="0"/>
        <v>11</v>
      </c>
      <c r="C60">
        <f t="shared" si="1"/>
        <v>2017</v>
      </c>
      <c r="D60" s="6">
        <f>'Monthly Data'!R60</f>
        <v>16587784.776407924</v>
      </c>
      <c r="E60">
        <f>'Monthly Data'!DJ60</f>
        <v>30</v>
      </c>
      <c r="F60" s="6">
        <f>'Monthly Data'!T60</f>
        <v>15</v>
      </c>
      <c r="G60" s="6">
        <f>'Monthly Data'!DE60</f>
        <v>1</v>
      </c>
      <c r="I60" s="6">
        <f t="shared" si="2"/>
        <v>-3171369.0814573499</v>
      </c>
      <c r="J60" s="6">
        <f t="shared" si="3"/>
        <v>15022890.084755071</v>
      </c>
      <c r="K60" s="6">
        <f t="shared" si="4"/>
        <v>3159563.6673053401</v>
      </c>
      <c r="L60" s="6">
        <f t="shared" si="5"/>
        <v>871828.270979397</v>
      </c>
      <c r="M60" s="6">
        <f t="shared" si="6"/>
        <v>15882912.941582456</v>
      </c>
    </row>
    <row r="61" spans="1:13" x14ac:dyDescent="0.25">
      <c r="A61" s="208">
        <v>43070</v>
      </c>
      <c r="B61">
        <f t="shared" si="0"/>
        <v>12</v>
      </c>
      <c r="C61">
        <f t="shared" si="1"/>
        <v>2017</v>
      </c>
      <c r="D61" s="6">
        <f>'Monthly Data'!R61</f>
        <v>16860578.096407928</v>
      </c>
      <c r="E61">
        <f>'Monthly Data'!DJ61</f>
        <v>31</v>
      </c>
      <c r="F61" s="6">
        <f>'Monthly Data'!T61</f>
        <v>15</v>
      </c>
      <c r="G61" s="6">
        <f>'Monthly Data'!DE61</f>
        <v>0</v>
      </c>
      <c r="I61" s="6">
        <f t="shared" si="2"/>
        <v>-3171369.0814573499</v>
      </c>
      <c r="J61" s="6">
        <f t="shared" si="3"/>
        <v>15523653.087580239</v>
      </c>
      <c r="K61" s="6">
        <f t="shared" si="4"/>
        <v>3159563.6673053401</v>
      </c>
      <c r="L61" s="6">
        <f t="shared" si="5"/>
        <v>0</v>
      </c>
      <c r="M61" s="6">
        <f t="shared" si="6"/>
        <v>15511847.67342823</v>
      </c>
    </row>
    <row r="62" spans="1:13" x14ac:dyDescent="0.25">
      <c r="A62" s="208">
        <v>43101</v>
      </c>
      <c r="B62">
        <f t="shared" si="0"/>
        <v>1</v>
      </c>
      <c r="C62">
        <f t="shared" si="1"/>
        <v>2018</v>
      </c>
      <c r="D62" s="6">
        <f>'Monthly Data'!R62</f>
        <v>15196378.689372135</v>
      </c>
      <c r="E62">
        <f>'Monthly Data'!DJ62</f>
        <v>31</v>
      </c>
      <c r="F62" s="6">
        <f>'Monthly Data'!T62</f>
        <v>15</v>
      </c>
      <c r="G62" s="6">
        <f>'Monthly Data'!DE62</f>
        <v>0</v>
      </c>
      <c r="I62" s="6">
        <f t="shared" si="2"/>
        <v>-3171369.0814573499</v>
      </c>
      <c r="J62" s="6">
        <f t="shared" si="3"/>
        <v>15523653.087580239</v>
      </c>
      <c r="K62" s="6">
        <f t="shared" si="4"/>
        <v>3159563.6673053401</v>
      </c>
      <c r="L62" s="6">
        <f t="shared" si="5"/>
        <v>0</v>
      </c>
      <c r="M62" s="6">
        <f t="shared" si="6"/>
        <v>15511847.67342823</v>
      </c>
    </row>
    <row r="63" spans="1:13" x14ac:dyDescent="0.25">
      <c r="A63" s="208">
        <v>43132</v>
      </c>
      <c r="B63">
        <f t="shared" si="0"/>
        <v>2</v>
      </c>
      <c r="C63">
        <f t="shared" si="1"/>
        <v>2018</v>
      </c>
      <c r="D63" s="6">
        <f>'Monthly Data'!R63</f>
        <v>13616770.229372134</v>
      </c>
      <c r="E63">
        <f>'Monthly Data'!DJ63</f>
        <v>28</v>
      </c>
      <c r="F63" s="6">
        <f>'Monthly Data'!T63</f>
        <v>15</v>
      </c>
      <c r="G63" s="6">
        <f>'Monthly Data'!DE63</f>
        <v>0</v>
      </c>
      <c r="I63" s="6">
        <f t="shared" si="2"/>
        <v>-3171369.0814573499</v>
      </c>
      <c r="J63" s="6">
        <f t="shared" si="3"/>
        <v>14021364.079104733</v>
      </c>
      <c r="K63" s="6">
        <f t="shared" si="4"/>
        <v>3159563.6673053401</v>
      </c>
      <c r="L63" s="6">
        <f t="shared" si="5"/>
        <v>0</v>
      </c>
      <c r="M63" s="6">
        <f t="shared" si="6"/>
        <v>14009558.664952721</v>
      </c>
    </row>
    <row r="64" spans="1:13" x14ac:dyDescent="0.25">
      <c r="A64" s="208">
        <v>43160</v>
      </c>
      <c r="B64">
        <f t="shared" si="0"/>
        <v>3</v>
      </c>
      <c r="C64">
        <f t="shared" si="1"/>
        <v>2018</v>
      </c>
      <c r="D64" s="6">
        <f>'Monthly Data'!R64</f>
        <v>14931752.149372136</v>
      </c>
      <c r="E64">
        <f>'Monthly Data'!DJ64</f>
        <v>31</v>
      </c>
      <c r="F64" s="6">
        <f>'Monthly Data'!T64</f>
        <v>15</v>
      </c>
      <c r="G64" s="6">
        <f>'Monthly Data'!DE64</f>
        <v>0</v>
      </c>
      <c r="I64" s="6">
        <f t="shared" si="2"/>
        <v>-3171369.0814573499</v>
      </c>
      <c r="J64" s="6">
        <f t="shared" si="3"/>
        <v>15523653.087580239</v>
      </c>
      <c r="K64" s="6">
        <f t="shared" si="4"/>
        <v>3159563.6673053401</v>
      </c>
      <c r="L64" s="6">
        <f t="shared" si="5"/>
        <v>0</v>
      </c>
      <c r="M64" s="6">
        <f t="shared" si="6"/>
        <v>15511847.67342823</v>
      </c>
    </row>
    <row r="65" spans="1:13" x14ac:dyDescent="0.25">
      <c r="A65" s="208">
        <v>43191</v>
      </c>
      <c r="B65">
        <f t="shared" si="0"/>
        <v>4</v>
      </c>
      <c r="C65">
        <f t="shared" si="1"/>
        <v>2018</v>
      </c>
      <c r="D65" s="6">
        <f>'Monthly Data'!R65</f>
        <v>17249487.989372134</v>
      </c>
      <c r="E65">
        <f>'Monthly Data'!DJ65</f>
        <v>30</v>
      </c>
      <c r="F65" s="6">
        <f>'Monthly Data'!T65</f>
        <v>15</v>
      </c>
      <c r="G65" s="6">
        <f>'Monthly Data'!DE65</f>
        <v>0</v>
      </c>
      <c r="I65" s="6">
        <f t="shared" si="2"/>
        <v>-3171369.0814573499</v>
      </c>
      <c r="J65" s="6">
        <f t="shared" si="3"/>
        <v>15022890.084755071</v>
      </c>
      <c r="K65" s="6">
        <f t="shared" si="4"/>
        <v>3159563.6673053401</v>
      </c>
      <c r="L65" s="6">
        <f t="shared" si="5"/>
        <v>0</v>
      </c>
      <c r="M65" s="6">
        <f t="shared" si="6"/>
        <v>15011084.670603059</v>
      </c>
    </row>
    <row r="66" spans="1:13" x14ac:dyDescent="0.25">
      <c r="A66" s="208">
        <v>43221</v>
      </c>
      <c r="B66">
        <f t="shared" ref="B66:B129" si="7">MONTH(A66)</f>
        <v>5</v>
      </c>
      <c r="C66">
        <f t="shared" ref="C66:C129" si="8">YEAR(A66)</f>
        <v>2018</v>
      </c>
      <c r="D66" s="6">
        <f>'Monthly Data'!R66</f>
        <v>15754876.239372136</v>
      </c>
      <c r="E66">
        <f>'Monthly Data'!DJ66</f>
        <v>31</v>
      </c>
      <c r="F66" s="6">
        <f>'Monthly Data'!T66</f>
        <v>15</v>
      </c>
      <c r="G66" s="6">
        <f>'Monthly Data'!DE66</f>
        <v>0</v>
      </c>
      <c r="I66" s="6">
        <f t="shared" ref="I66:I129" si="9">$Q$9</f>
        <v>-3171369.0814573499</v>
      </c>
      <c r="J66" s="6">
        <f t="shared" ref="J66:J129" si="10">E66*$Q$10</f>
        <v>15523653.087580239</v>
      </c>
      <c r="K66" s="6">
        <f t="shared" ref="K66:K129" si="11">F66*$Q$11</f>
        <v>3159563.6673053401</v>
      </c>
      <c r="L66" s="6">
        <f t="shared" ref="L66:L129" si="12">G66*$Q$12</f>
        <v>0</v>
      </c>
      <c r="M66" s="6">
        <f t="shared" ref="M66:M129" si="13">SUM(I66:L66)</f>
        <v>15511847.67342823</v>
      </c>
    </row>
    <row r="67" spans="1:13" x14ac:dyDescent="0.25">
      <c r="A67" s="208">
        <v>43252</v>
      </c>
      <c r="B67">
        <f t="shared" si="7"/>
        <v>6</v>
      </c>
      <c r="C67">
        <f t="shared" si="8"/>
        <v>2018</v>
      </c>
      <c r="D67" s="6">
        <f>'Monthly Data'!R67</f>
        <v>15112495.589372136</v>
      </c>
      <c r="E67">
        <f>'Monthly Data'!DJ67</f>
        <v>30</v>
      </c>
      <c r="F67" s="6">
        <f>'Monthly Data'!T67</f>
        <v>14</v>
      </c>
      <c r="G67" s="6">
        <f>'Monthly Data'!DE67</f>
        <v>0</v>
      </c>
      <c r="I67" s="6">
        <f t="shared" si="9"/>
        <v>-3171369.0814573499</v>
      </c>
      <c r="J67" s="6">
        <f t="shared" si="10"/>
        <v>15022890.084755071</v>
      </c>
      <c r="K67" s="6">
        <f t="shared" si="11"/>
        <v>2948926.0894849841</v>
      </c>
      <c r="L67" s="6">
        <f t="shared" si="12"/>
        <v>0</v>
      </c>
      <c r="M67" s="6">
        <f t="shared" si="13"/>
        <v>14800447.092782704</v>
      </c>
    </row>
    <row r="68" spans="1:13" x14ac:dyDescent="0.25">
      <c r="A68" s="208">
        <v>43282</v>
      </c>
      <c r="B68">
        <f t="shared" si="7"/>
        <v>7</v>
      </c>
      <c r="C68">
        <f t="shared" si="8"/>
        <v>2018</v>
      </c>
      <c r="D68" s="6">
        <f>'Monthly Data'!R68</f>
        <v>16036949.579372136</v>
      </c>
      <c r="E68">
        <f>'Monthly Data'!DJ68</f>
        <v>31</v>
      </c>
      <c r="F68" s="6">
        <f>'Monthly Data'!T68</f>
        <v>15</v>
      </c>
      <c r="G68" s="6">
        <f>'Monthly Data'!DE68</f>
        <v>0</v>
      </c>
      <c r="I68" s="6">
        <f t="shared" si="9"/>
        <v>-3171369.0814573499</v>
      </c>
      <c r="J68" s="6">
        <f t="shared" si="10"/>
        <v>15523653.087580239</v>
      </c>
      <c r="K68" s="6">
        <f t="shared" si="11"/>
        <v>3159563.6673053401</v>
      </c>
      <c r="L68" s="6">
        <f t="shared" si="12"/>
        <v>0</v>
      </c>
      <c r="M68" s="6">
        <f t="shared" si="13"/>
        <v>15511847.67342823</v>
      </c>
    </row>
    <row r="69" spans="1:13" x14ac:dyDescent="0.25">
      <c r="A69" s="208">
        <v>43313</v>
      </c>
      <c r="B69">
        <f t="shared" si="7"/>
        <v>8</v>
      </c>
      <c r="C69">
        <f t="shared" si="8"/>
        <v>2018</v>
      </c>
      <c r="D69" s="6">
        <f>'Monthly Data'!R69</f>
        <v>15731687.929372137</v>
      </c>
      <c r="E69">
        <f>'Monthly Data'!DJ69</f>
        <v>31</v>
      </c>
      <c r="F69" s="6">
        <f>'Monthly Data'!T69</f>
        <v>15</v>
      </c>
      <c r="G69" s="6">
        <f>'Monthly Data'!DE69</f>
        <v>0</v>
      </c>
      <c r="I69" s="6">
        <f t="shared" si="9"/>
        <v>-3171369.0814573499</v>
      </c>
      <c r="J69" s="6">
        <f t="shared" si="10"/>
        <v>15523653.087580239</v>
      </c>
      <c r="K69" s="6">
        <f t="shared" si="11"/>
        <v>3159563.6673053401</v>
      </c>
      <c r="L69" s="6">
        <f t="shared" si="12"/>
        <v>0</v>
      </c>
      <c r="M69" s="6">
        <f t="shared" si="13"/>
        <v>15511847.67342823</v>
      </c>
    </row>
    <row r="70" spans="1:13" x14ac:dyDescent="0.25">
      <c r="A70" s="208">
        <v>43344</v>
      </c>
      <c r="B70">
        <f t="shared" si="7"/>
        <v>9</v>
      </c>
      <c r="C70">
        <f t="shared" si="8"/>
        <v>2018</v>
      </c>
      <c r="D70" s="6">
        <f>'Monthly Data'!R70</f>
        <v>15059757.389372136</v>
      </c>
      <c r="E70">
        <f>'Monthly Data'!DJ70</f>
        <v>30</v>
      </c>
      <c r="F70" s="6">
        <f>'Monthly Data'!T70</f>
        <v>15</v>
      </c>
      <c r="G70" s="6">
        <f>'Monthly Data'!DE70</f>
        <v>0</v>
      </c>
      <c r="I70" s="6">
        <f t="shared" si="9"/>
        <v>-3171369.0814573499</v>
      </c>
      <c r="J70" s="6">
        <f t="shared" si="10"/>
        <v>15022890.084755071</v>
      </c>
      <c r="K70" s="6">
        <f t="shared" si="11"/>
        <v>3159563.6673053401</v>
      </c>
      <c r="L70" s="6">
        <f t="shared" si="12"/>
        <v>0</v>
      </c>
      <c r="M70" s="6">
        <f t="shared" si="13"/>
        <v>15011084.670603059</v>
      </c>
    </row>
    <row r="71" spans="1:13" x14ac:dyDescent="0.25">
      <c r="A71" s="208">
        <v>43374</v>
      </c>
      <c r="B71">
        <f t="shared" si="7"/>
        <v>10</v>
      </c>
      <c r="C71">
        <f t="shared" si="8"/>
        <v>2018</v>
      </c>
      <c r="D71" s="6">
        <f>'Monthly Data'!R71</f>
        <v>16566005.559372136</v>
      </c>
      <c r="E71">
        <f>'Monthly Data'!DJ71</f>
        <v>31</v>
      </c>
      <c r="F71" s="6">
        <f>'Monthly Data'!T71</f>
        <v>17</v>
      </c>
      <c r="G71" s="6">
        <f>'Monthly Data'!DE71</f>
        <v>0</v>
      </c>
      <c r="I71" s="6">
        <f t="shared" si="9"/>
        <v>-3171369.0814573499</v>
      </c>
      <c r="J71" s="6">
        <f t="shared" si="10"/>
        <v>15523653.087580239</v>
      </c>
      <c r="K71" s="6">
        <f t="shared" si="11"/>
        <v>3580838.8229460521</v>
      </c>
      <c r="L71" s="6">
        <f t="shared" si="12"/>
        <v>0</v>
      </c>
      <c r="M71" s="6">
        <f t="shared" si="13"/>
        <v>15933122.82906894</v>
      </c>
    </row>
    <row r="72" spans="1:13" x14ac:dyDescent="0.25">
      <c r="A72" s="208">
        <v>43405</v>
      </c>
      <c r="B72">
        <f t="shared" si="7"/>
        <v>11</v>
      </c>
      <c r="C72">
        <f t="shared" si="8"/>
        <v>2018</v>
      </c>
      <c r="D72" s="6">
        <f>'Monthly Data'!R72</f>
        <v>16735405.889372135</v>
      </c>
      <c r="E72">
        <f>'Monthly Data'!DJ72</f>
        <v>30</v>
      </c>
      <c r="F72" s="6">
        <f>'Monthly Data'!T72</f>
        <v>16</v>
      </c>
      <c r="G72" s="6">
        <f>'Monthly Data'!DE72</f>
        <v>1</v>
      </c>
      <c r="I72" s="6">
        <f t="shared" si="9"/>
        <v>-3171369.0814573499</v>
      </c>
      <c r="J72" s="6">
        <f t="shared" si="10"/>
        <v>15022890.084755071</v>
      </c>
      <c r="K72" s="6">
        <f t="shared" si="11"/>
        <v>3370201.2451256961</v>
      </c>
      <c r="L72" s="6">
        <f t="shared" si="12"/>
        <v>871828.270979397</v>
      </c>
      <c r="M72" s="6">
        <f t="shared" si="13"/>
        <v>16093550.519402813</v>
      </c>
    </row>
    <row r="73" spans="1:13" x14ac:dyDescent="0.25">
      <c r="A73" s="208">
        <v>43435</v>
      </c>
      <c r="B73">
        <f t="shared" si="7"/>
        <v>12</v>
      </c>
      <c r="C73">
        <f t="shared" si="8"/>
        <v>2018</v>
      </c>
      <c r="D73" s="6">
        <f>'Monthly Data'!R73</f>
        <v>16667821.609372135</v>
      </c>
      <c r="E73">
        <f>'Monthly Data'!DJ73</f>
        <v>31</v>
      </c>
      <c r="F73" s="6">
        <f>'Monthly Data'!T73</f>
        <v>17</v>
      </c>
      <c r="G73" s="6">
        <f>'Monthly Data'!DE73</f>
        <v>0</v>
      </c>
      <c r="I73" s="6">
        <f t="shared" si="9"/>
        <v>-3171369.0814573499</v>
      </c>
      <c r="J73" s="6">
        <f t="shared" si="10"/>
        <v>15523653.087580239</v>
      </c>
      <c r="K73" s="6">
        <f t="shared" si="11"/>
        <v>3580838.8229460521</v>
      </c>
      <c r="L73" s="6">
        <f t="shared" si="12"/>
        <v>0</v>
      </c>
      <c r="M73" s="6">
        <f t="shared" si="13"/>
        <v>15933122.82906894</v>
      </c>
    </row>
    <row r="74" spans="1:13" x14ac:dyDescent="0.25">
      <c r="A74" s="208">
        <v>43466</v>
      </c>
      <c r="B74">
        <f t="shared" si="7"/>
        <v>1</v>
      </c>
      <c r="C74">
        <f t="shared" si="8"/>
        <v>2019</v>
      </c>
      <c r="D74" s="6">
        <f>'Monthly Data'!R74</f>
        <v>15445811.899528764</v>
      </c>
      <c r="E74">
        <f>'Monthly Data'!DJ74</f>
        <v>31</v>
      </c>
      <c r="F74" s="6">
        <f>'Monthly Data'!T74</f>
        <v>15</v>
      </c>
      <c r="G74" s="6">
        <f>'Monthly Data'!DE74</f>
        <v>0</v>
      </c>
      <c r="I74" s="6">
        <f t="shared" si="9"/>
        <v>-3171369.0814573499</v>
      </c>
      <c r="J74" s="6">
        <f t="shared" si="10"/>
        <v>15523653.087580239</v>
      </c>
      <c r="K74" s="6">
        <f t="shared" si="11"/>
        <v>3159563.6673053401</v>
      </c>
      <c r="L74" s="6">
        <f t="shared" si="12"/>
        <v>0</v>
      </c>
      <c r="M74" s="6">
        <f t="shared" si="13"/>
        <v>15511847.67342823</v>
      </c>
    </row>
    <row r="75" spans="1:13" x14ac:dyDescent="0.25">
      <c r="A75" s="208">
        <v>43497</v>
      </c>
      <c r="B75">
        <f t="shared" si="7"/>
        <v>2</v>
      </c>
      <c r="C75">
        <f t="shared" si="8"/>
        <v>2019</v>
      </c>
      <c r="D75" s="6">
        <f>'Monthly Data'!R75</f>
        <v>13327840.249528764</v>
      </c>
      <c r="E75">
        <f>'Monthly Data'!DJ75</f>
        <v>28</v>
      </c>
      <c r="F75" s="6">
        <f>'Monthly Data'!T75</f>
        <v>15</v>
      </c>
      <c r="G75" s="6">
        <f>'Monthly Data'!DE75</f>
        <v>0</v>
      </c>
      <c r="I75" s="6">
        <f t="shared" si="9"/>
        <v>-3171369.0814573499</v>
      </c>
      <c r="J75" s="6">
        <f t="shared" si="10"/>
        <v>14021364.079104733</v>
      </c>
      <c r="K75" s="6">
        <f t="shared" si="11"/>
        <v>3159563.6673053401</v>
      </c>
      <c r="L75" s="6">
        <f t="shared" si="12"/>
        <v>0</v>
      </c>
      <c r="M75" s="6">
        <f t="shared" si="13"/>
        <v>14009558.664952721</v>
      </c>
    </row>
    <row r="76" spans="1:13" x14ac:dyDescent="0.25">
      <c r="A76" s="208">
        <v>43525</v>
      </c>
      <c r="B76">
        <f t="shared" si="7"/>
        <v>3</v>
      </c>
      <c r="C76">
        <f t="shared" si="8"/>
        <v>2019</v>
      </c>
      <c r="D76" s="6">
        <f>'Monthly Data'!R76</f>
        <v>15176304.169528762</v>
      </c>
      <c r="E76">
        <f>'Monthly Data'!DJ76</f>
        <v>31</v>
      </c>
      <c r="F76" s="6">
        <f>'Monthly Data'!T76</f>
        <v>15</v>
      </c>
      <c r="G76" s="6">
        <f>'Monthly Data'!DE76</f>
        <v>0</v>
      </c>
      <c r="I76" s="6">
        <f t="shared" si="9"/>
        <v>-3171369.0814573499</v>
      </c>
      <c r="J76" s="6">
        <f t="shared" si="10"/>
        <v>15523653.087580239</v>
      </c>
      <c r="K76" s="6">
        <f t="shared" si="11"/>
        <v>3159563.6673053401</v>
      </c>
      <c r="L76" s="6">
        <f t="shared" si="12"/>
        <v>0</v>
      </c>
      <c r="M76" s="6">
        <f t="shared" si="13"/>
        <v>15511847.67342823</v>
      </c>
    </row>
    <row r="77" spans="1:13" x14ac:dyDescent="0.25">
      <c r="A77" s="208">
        <v>43556</v>
      </c>
      <c r="B77">
        <f t="shared" si="7"/>
        <v>4</v>
      </c>
      <c r="C77">
        <f t="shared" si="8"/>
        <v>2019</v>
      </c>
      <c r="D77" s="6">
        <f>'Monthly Data'!R77</f>
        <v>16135678.349528763</v>
      </c>
      <c r="E77">
        <f>'Monthly Data'!DJ77</f>
        <v>30</v>
      </c>
      <c r="F77" s="6">
        <f>'Monthly Data'!T77</f>
        <v>15</v>
      </c>
      <c r="G77" s="6">
        <f>'Monthly Data'!DE77</f>
        <v>0</v>
      </c>
      <c r="I77" s="6">
        <f t="shared" si="9"/>
        <v>-3171369.0814573499</v>
      </c>
      <c r="J77" s="6">
        <f t="shared" si="10"/>
        <v>15022890.084755071</v>
      </c>
      <c r="K77" s="6">
        <f t="shared" si="11"/>
        <v>3159563.6673053401</v>
      </c>
      <c r="L77" s="6">
        <f t="shared" si="12"/>
        <v>0</v>
      </c>
      <c r="M77" s="6">
        <f t="shared" si="13"/>
        <v>15011084.670603059</v>
      </c>
    </row>
    <row r="78" spans="1:13" x14ac:dyDescent="0.25">
      <c r="A78" s="208">
        <v>43586</v>
      </c>
      <c r="B78">
        <f t="shared" si="7"/>
        <v>5</v>
      </c>
      <c r="C78">
        <f t="shared" si="8"/>
        <v>2019</v>
      </c>
      <c r="D78" s="6">
        <f>'Monthly Data'!R78</f>
        <v>16483062.289528763</v>
      </c>
      <c r="E78">
        <f>'Monthly Data'!DJ78</f>
        <v>31</v>
      </c>
      <c r="F78" s="6">
        <f>'Monthly Data'!T78</f>
        <v>15</v>
      </c>
      <c r="G78" s="6">
        <f>'Monthly Data'!DE78</f>
        <v>0</v>
      </c>
      <c r="I78" s="6">
        <f t="shared" si="9"/>
        <v>-3171369.0814573499</v>
      </c>
      <c r="J78" s="6">
        <f t="shared" si="10"/>
        <v>15523653.087580239</v>
      </c>
      <c r="K78" s="6">
        <f t="shared" si="11"/>
        <v>3159563.6673053401</v>
      </c>
      <c r="L78" s="6">
        <f t="shared" si="12"/>
        <v>0</v>
      </c>
      <c r="M78" s="6">
        <f t="shared" si="13"/>
        <v>15511847.67342823</v>
      </c>
    </row>
    <row r="79" spans="1:13" x14ac:dyDescent="0.25">
      <c r="A79" s="208">
        <v>43617</v>
      </c>
      <c r="B79">
        <f t="shared" si="7"/>
        <v>6</v>
      </c>
      <c r="C79">
        <f t="shared" si="8"/>
        <v>2019</v>
      </c>
      <c r="D79" s="6">
        <f>'Monthly Data'!R79</f>
        <v>14912158.419528764</v>
      </c>
      <c r="E79">
        <f>'Monthly Data'!DJ79</f>
        <v>30</v>
      </c>
      <c r="F79" s="6">
        <f>'Monthly Data'!T79</f>
        <v>15</v>
      </c>
      <c r="G79" s="6">
        <f>'Monthly Data'!DE79</f>
        <v>0</v>
      </c>
      <c r="I79" s="6">
        <f t="shared" si="9"/>
        <v>-3171369.0814573499</v>
      </c>
      <c r="J79" s="6">
        <f t="shared" si="10"/>
        <v>15022890.084755071</v>
      </c>
      <c r="K79" s="6">
        <f t="shared" si="11"/>
        <v>3159563.6673053401</v>
      </c>
      <c r="L79" s="6">
        <f t="shared" si="12"/>
        <v>0</v>
      </c>
      <c r="M79" s="6">
        <f t="shared" si="13"/>
        <v>15011084.670603059</v>
      </c>
    </row>
    <row r="80" spans="1:13" x14ac:dyDescent="0.25">
      <c r="A80" s="208">
        <v>43647</v>
      </c>
      <c r="B80">
        <f t="shared" si="7"/>
        <v>7</v>
      </c>
      <c r="C80">
        <f t="shared" si="8"/>
        <v>2019</v>
      </c>
      <c r="D80" s="6">
        <f>'Monthly Data'!R80</f>
        <v>16004458.559528762</v>
      </c>
      <c r="E80">
        <f>'Monthly Data'!DJ80</f>
        <v>31</v>
      </c>
      <c r="F80" s="6">
        <f>'Monthly Data'!T80</f>
        <v>15</v>
      </c>
      <c r="G80" s="6">
        <f>'Monthly Data'!DE80</f>
        <v>0</v>
      </c>
      <c r="I80" s="6">
        <f t="shared" si="9"/>
        <v>-3171369.0814573499</v>
      </c>
      <c r="J80" s="6">
        <f t="shared" si="10"/>
        <v>15523653.087580239</v>
      </c>
      <c r="K80" s="6">
        <f t="shared" si="11"/>
        <v>3159563.6673053401</v>
      </c>
      <c r="L80" s="6">
        <f t="shared" si="12"/>
        <v>0</v>
      </c>
      <c r="M80" s="6">
        <f t="shared" si="13"/>
        <v>15511847.67342823</v>
      </c>
    </row>
    <row r="81" spans="1:13" x14ac:dyDescent="0.25">
      <c r="A81" s="208">
        <v>43678</v>
      </c>
      <c r="B81">
        <f t="shared" si="7"/>
        <v>8</v>
      </c>
      <c r="C81">
        <f t="shared" si="8"/>
        <v>2019</v>
      </c>
      <c r="D81" s="6">
        <f>'Monthly Data'!R81</f>
        <v>15103823.929528764</v>
      </c>
      <c r="E81">
        <f>'Monthly Data'!DJ81</f>
        <v>31</v>
      </c>
      <c r="F81" s="6">
        <f>'Monthly Data'!T81</f>
        <v>15</v>
      </c>
      <c r="G81" s="6">
        <f>'Monthly Data'!DE81</f>
        <v>0</v>
      </c>
      <c r="I81" s="6">
        <f t="shared" si="9"/>
        <v>-3171369.0814573499</v>
      </c>
      <c r="J81" s="6">
        <f t="shared" si="10"/>
        <v>15523653.087580239</v>
      </c>
      <c r="K81" s="6">
        <f t="shared" si="11"/>
        <v>3159563.6673053401</v>
      </c>
      <c r="L81" s="6">
        <f t="shared" si="12"/>
        <v>0</v>
      </c>
      <c r="M81" s="6">
        <f t="shared" si="13"/>
        <v>15511847.67342823</v>
      </c>
    </row>
    <row r="82" spans="1:13" x14ac:dyDescent="0.25">
      <c r="A82" s="208">
        <v>43709</v>
      </c>
      <c r="B82">
        <f t="shared" si="7"/>
        <v>9</v>
      </c>
      <c r="C82">
        <f t="shared" si="8"/>
        <v>2019</v>
      </c>
      <c r="D82" s="6">
        <f>'Monthly Data'!R82</f>
        <v>15309116.249528764</v>
      </c>
      <c r="E82">
        <f>'Monthly Data'!DJ82</f>
        <v>30</v>
      </c>
      <c r="F82" s="6">
        <f>'Monthly Data'!T82</f>
        <v>15</v>
      </c>
      <c r="G82" s="6">
        <f>'Monthly Data'!DE82</f>
        <v>0</v>
      </c>
      <c r="I82" s="6">
        <f t="shared" si="9"/>
        <v>-3171369.0814573499</v>
      </c>
      <c r="J82" s="6">
        <f t="shared" si="10"/>
        <v>15022890.084755071</v>
      </c>
      <c r="K82" s="6">
        <f t="shared" si="11"/>
        <v>3159563.6673053401</v>
      </c>
      <c r="L82" s="6">
        <f t="shared" si="12"/>
        <v>0</v>
      </c>
      <c r="M82" s="6">
        <f t="shared" si="13"/>
        <v>15011084.670603059</v>
      </c>
    </row>
    <row r="83" spans="1:13" x14ac:dyDescent="0.25">
      <c r="A83" s="208">
        <v>43739</v>
      </c>
      <c r="B83">
        <f t="shared" si="7"/>
        <v>10</v>
      </c>
      <c r="C83">
        <f t="shared" si="8"/>
        <v>2019</v>
      </c>
      <c r="D83" s="6">
        <f>'Monthly Data'!R83</f>
        <v>15748470.479528762</v>
      </c>
      <c r="E83">
        <f>'Monthly Data'!DJ83</f>
        <v>31</v>
      </c>
      <c r="F83" s="6">
        <f>'Monthly Data'!T83</f>
        <v>15</v>
      </c>
      <c r="G83" s="6">
        <f>'Monthly Data'!DE83</f>
        <v>0</v>
      </c>
      <c r="I83" s="6">
        <f t="shared" si="9"/>
        <v>-3171369.0814573499</v>
      </c>
      <c r="J83" s="6">
        <f t="shared" si="10"/>
        <v>15523653.087580239</v>
      </c>
      <c r="K83" s="6">
        <f t="shared" si="11"/>
        <v>3159563.6673053401</v>
      </c>
      <c r="L83" s="6">
        <f t="shared" si="12"/>
        <v>0</v>
      </c>
      <c r="M83" s="6">
        <f t="shared" si="13"/>
        <v>15511847.67342823</v>
      </c>
    </row>
    <row r="84" spans="1:13" x14ac:dyDescent="0.25">
      <c r="A84" s="208">
        <v>43770</v>
      </c>
      <c r="B84">
        <f t="shared" si="7"/>
        <v>11</v>
      </c>
      <c r="C84">
        <f t="shared" si="8"/>
        <v>2019</v>
      </c>
      <c r="D84" s="6">
        <f>'Monthly Data'!R84</f>
        <v>16898756.249528762</v>
      </c>
      <c r="E84">
        <f>'Monthly Data'!DJ84</f>
        <v>30</v>
      </c>
      <c r="F84" s="6">
        <f>'Monthly Data'!T84</f>
        <v>15</v>
      </c>
      <c r="G84" s="6">
        <f>'Monthly Data'!DE84</f>
        <v>1</v>
      </c>
      <c r="I84" s="6">
        <f t="shared" si="9"/>
        <v>-3171369.0814573499</v>
      </c>
      <c r="J84" s="6">
        <f t="shared" si="10"/>
        <v>15022890.084755071</v>
      </c>
      <c r="K84" s="6">
        <f t="shared" si="11"/>
        <v>3159563.6673053401</v>
      </c>
      <c r="L84" s="6">
        <f t="shared" si="12"/>
        <v>871828.270979397</v>
      </c>
      <c r="M84" s="6">
        <f t="shared" si="13"/>
        <v>15882912.941582456</v>
      </c>
    </row>
    <row r="85" spans="1:13" x14ac:dyDescent="0.25">
      <c r="A85" s="208">
        <v>43800</v>
      </c>
      <c r="B85">
        <f t="shared" si="7"/>
        <v>12</v>
      </c>
      <c r="C85">
        <f t="shared" si="8"/>
        <v>2019</v>
      </c>
      <c r="D85" s="6">
        <f>'Monthly Data'!R85</f>
        <v>16646524.359528767</v>
      </c>
      <c r="E85">
        <f>'Monthly Data'!DJ85</f>
        <v>31</v>
      </c>
      <c r="F85" s="6">
        <f>'Monthly Data'!T85</f>
        <v>15</v>
      </c>
      <c r="G85" s="6">
        <f>'Monthly Data'!DE85</f>
        <v>0</v>
      </c>
      <c r="I85" s="6">
        <f t="shared" si="9"/>
        <v>-3171369.0814573499</v>
      </c>
      <c r="J85" s="6">
        <f t="shared" si="10"/>
        <v>15523653.087580239</v>
      </c>
      <c r="K85" s="6">
        <f t="shared" si="11"/>
        <v>3159563.6673053401</v>
      </c>
      <c r="L85" s="6">
        <f t="shared" si="12"/>
        <v>0</v>
      </c>
      <c r="M85" s="6">
        <f t="shared" si="13"/>
        <v>15511847.67342823</v>
      </c>
    </row>
    <row r="86" spans="1:13" x14ac:dyDescent="0.25">
      <c r="A86" s="208">
        <v>43831</v>
      </c>
      <c r="B86">
        <f t="shared" si="7"/>
        <v>1</v>
      </c>
      <c r="C86">
        <f t="shared" si="8"/>
        <v>2020</v>
      </c>
      <c r="D86" s="6">
        <f>'Monthly Data'!R86</f>
        <v>14937664.958892485</v>
      </c>
      <c r="E86">
        <f>'Monthly Data'!DJ86</f>
        <v>31</v>
      </c>
      <c r="F86" s="6">
        <f>'Monthly Data'!T86</f>
        <v>15</v>
      </c>
      <c r="G86" s="6">
        <f>'Monthly Data'!DE86</f>
        <v>0</v>
      </c>
      <c r="I86" s="6">
        <f t="shared" si="9"/>
        <v>-3171369.0814573499</v>
      </c>
      <c r="J86" s="6">
        <f t="shared" si="10"/>
        <v>15523653.087580239</v>
      </c>
      <c r="K86" s="6">
        <f t="shared" si="11"/>
        <v>3159563.6673053401</v>
      </c>
      <c r="L86" s="6">
        <f t="shared" si="12"/>
        <v>0</v>
      </c>
      <c r="M86" s="6">
        <f t="shared" si="13"/>
        <v>15511847.67342823</v>
      </c>
    </row>
    <row r="87" spans="1:13" x14ac:dyDescent="0.25">
      <c r="A87" s="208">
        <v>43862</v>
      </c>
      <c r="B87">
        <f t="shared" si="7"/>
        <v>2</v>
      </c>
      <c r="C87">
        <f t="shared" si="8"/>
        <v>2020</v>
      </c>
      <c r="D87" s="6">
        <f>'Monthly Data'!R87</f>
        <v>13195414.638892485</v>
      </c>
      <c r="E87">
        <f>'Monthly Data'!DJ87</f>
        <v>29</v>
      </c>
      <c r="F87" s="6">
        <f>'Monthly Data'!T87</f>
        <v>15</v>
      </c>
      <c r="G87" s="6">
        <f>'Monthly Data'!DE87</f>
        <v>0</v>
      </c>
      <c r="I87" s="6">
        <f t="shared" si="9"/>
        <v>-3171369.0814573499</v>
      </c>
      <c r="J87" s="6">
        <f t="shared" si="10"/>
        <v>14522127.081929902</v>
      </c>
      <c r="K87" s="6">
        <f t="shared" si="11"/>
        <v>3159563.6673053401</v>
      </c>
      <c r="L87" s="6">
        <f t="shared" si="12"/>
        <v>0</v>
      </c>
      <c r="M87" s="6">
        <f t="shared" si="13"/>
        <v>14510321.667777892</v>
      </c>
    </row>
    <row r="88" spans="1:13" x14ac:dyDescent="0.25">
      <c r="A88" s="208">
        <v>43891</v>
      </c>
      <c r="B88">
        <f t="shared" si="7"/>
        <v>3</v>
      </c>
      <c r="C88">
        <f t="shared" si="8"/>
        <v>2020</v>
      </c>
      <c r="D88" s="6">
        <f>'Monthly Data'!R88</f>
        <v>14184175.028892482</v>
      </c>
      <c r="E88">
        <f>'Monthly Data'!DJ88</f>
        <v>31</v>
      </c>
      <c r="F88" s="6">
        <f>'Monthly Data'!T88</f>
        <v>15</v>
      </c>
      <c r="G88" s="6">
        <f>'Monthly Data'!DE88</f>
        <v>0</v>
      </c>
      <c r="I88" s="6">
        <f t="shared" si="9"/>
        <v>-3171369.0814573499</v>
      </c>
      <c r="J88" s="6">
        <f t="shared" si="10"/>
        <v>15523653.087580239</v>
      </c>
      <c r="K88" s="6">
        <f t="shared" si="11"/>
        <v>3159563.6673053401</v>
      </c>
      <c r="L88" s="6">
        <f t="shared" si="12"/>
        <v>0</v>
      </c>
      <c r="M88" s="6">
        <f t="shared" si="13"/>
        <v>15511847.67342823</v>
      </c>
    </row>
    <row r="89" spans="1:13" x14ac:dyDescent="0.25">
      <c r="A89" s="208">
        <v>43922</v>
      </c>
      <c r="B89">
        <f t="shared" si="7"/>
        <v>4</v>
      </c>
      <c r="C89">
        <f t="shared" si="8"/>
        <v>2020</v>
      </c>
      <c r="D89" s="6">
        <f>'Monthly Data'!R89</f>
        <v>15408308.768892484</v>
      </c>
      <c r="E89">
        <f>'Monthly Data'!DJ89</f>
        <v>30</v>
      </c>
      <c r="F89" s="6">
        <f>'Monthly Data'!T89</f>
        <v>15</v>
      </c>
      <c r="G89" s="6">
        <f>'Monthly Data'!DE89</f>
        <v>0</v>
      </c>
      <c r="I89" s="6">
        <f t="shared" si="9"/>
        <v>-3171369.0814573499</v>
      </c>
      <c r="J89" s="6">
        <f t="shared" si="10"/>
        <v>15022890.084755071</v>
      </c>
      <c r="K89" s="6">
        <f t="shared" si="11"/>
        <v>3159563.6673053401</v>
      </c>
      <c r="L89" s="6">
        <f t="shared" si="12"/>
        <v>0</v>
      </c>
      <c r="M89" s="6">
        <f t="shared" si="13"/>
        <v>15011084.670603059</v>
      </c>
    </row>
    <row r="90" spans="1:13" x14ac:dyDescent="0.25">
      <c r="A90" s="208">
        <v>43952</v>
      </c>
      <c r="B90">
        <f t="shared" si="7"/>
        <v>5</v>
      </c>
      <c r="C90">
        <f t="shared" si="8"/>
        <v>2020</v>
      </c>
      <c r="D90" s="6">
        <f>'Monthly Data'!R90</f>
        <v>15095785.628892485</v>
      </c>
      <c r="E90">
        <f>'Monthly Data'!DJ90</f>
        <v>31</v>
      </c>
      <c r="F90" s="6">
        <f>'Monthly Data'!T90</f>
        <v>16</v>
      </c>
      <c r="G90" s="6">
        <f>'Monthly Data'!DE90</f>
        <v>0</v>
      </c>
      <c r="I90" s="6">
        <f t="shared" si="9"/>
        <v>-3171369.0814573499</v>
      </c>
      <c r="J90" s="6">
        <f t="shared" si="10"/>
        <v>15523653.087580239</v>
      </c>
      <c r="K90" s="6">
        <f t="shared" si="11"/>
        <v>3370201.2451256961</v>
      </c>
      <c r="L90" s="6">
        <f t="shared" si="12"/>
        <v>0</v>
      </c>
      <c r="M90" s="6">
        <f t="shared" si="13"/>
        <v>15722485.251248585</v>
      </c>
    </row>
    <row r="91" spans="1:13" x14ac:dyDescent="0.25">
      <c r="A91" s="208">
        <v>43983</v>
      </c>
      <c r="B91">
        <f t="shared" si="7"/>
        <v>6</v>
      </c>
      <c r="C91">
        <f t="shared" si="8"/>
        <v>2020</v>
      </c>
      <c r="D91" s="6">
        <f>'Monthly Data'!R91</f>
        <v>14699794.268892486</v>
      </c>
      <c r="E91">
        <f>'Monthly Data'!DJ91</f>
        <v>30</v>
      </c>
      <c r="F91" s="6">
        <f>'Monthly Data'!T91</f>
        <v>15</v>
      </c>
      <c r="G91" s="6">
        <f>'Monthly Data'!DE91</f>
        <v>0</v>
      </c>
      <c r="I91" s="6">
        <f t="shared" si="9"/>
        <v>-3171369.0814573499</v>
      </c>
      <c r="J91" s="6">
        <f t="shared" si="10"/>
        <v>15022890.084755071</v>
      </c>
      <c r="K91" s="6">
        <f t="shared" si="11"/>
        <v>3159563.6673053401</v>
      </c>
      <c r="L91" s="6">
        <f t="shared" si="12"/>
        <v>0</v>
      </c>
      <c r="M91" s="6">
        <f t="shared" si="13"/>
        <v>15011084.670603059</v>
      </c>
    </row>
    <row r="92" spans="1:13" x14ac:dyDescent="0.25">
      <c r="A92" s="208">
        <v>44013</v>
      </c>
      <c r="B92">
        <f t="shared" si="7"/>
        <v>7</v>
      </c>
      <c r="C92">
        <f t="shared" si="8"/>
        <v>2020</v>
      </c>
      <c r="D92" s="6">
        <f>'Monthly Data'!R92</f>
        <v>15600783.888892485</v>
      </c>
      <c r="E92">
        <f>'Monthly Data'!DJ92</f>
        <v>31</v>
      </c>
      <c r="F92" s="6">
        <f>'Monthly Data'!T92</f>
        <v>15</v>
      </c>
      <c r="G92" s="6">
        <f>'Monthly Data'!DE92</f>
        <v>0</v>
      </c>
      <c r="I92" s="6">
        <f t="shared" si="9"/>
        <v>-3171369.0814573499</v>
      </c>
      <c r="J92" s="6">
        <f t="shared" si="10"/>
        <v>15523653.087580239</v>
      </c>
      <c r="K92" s="6">
        <f t="shared" si="11"/>
        <v>3159563.6673053401</v>
      </c>
      <c r="L92" s="6">
        <f t="shared" si="12"/>
        <v>0</v>
      </c>
      <c r="M92" s="6">
        <f t="shared" si="13"/>
        <v>15511847.67342823</v>
      </c>
    </row>
    <row r="93" spans="1:13" x14ac:dyDescent="0.25">
      <c r="A93" s="208">
        <v>44044</v>
      </c>
      <c r="B93">
        <f t="shared" si="7"/>
        <v>8</v>
      </c>
      <c r="C93">
        <f t="shared" si="8"/>
        <v>2020</v>
      </c>
      <c r="D93" s="6">
        <f>'Monthly Data'!R93</f>
        <v>15501618.918892484</v>
      </c>
      <c r="E93">
        <f>'Monthly Data'!DJ93</f>
        <v>31</v>
      </c>
      <c r="F93" s="6">
        <f>'Monthly Data'!T93</f>
        <v>15</v>
      </c>
      <c r="G93" s="6">
        <f>'Monthly Data'!DE93</f>
        <v>0</v>
      </c>
      <c r="I93" s="6">
        <f t="shared" si="9"/>
        <v>-3171369.0814573499</v>
      </c>
      <c r="J93" s="6">
        <f t="shared" si="10"/>
        <v>15523653.087580239</v>
      </c>
      <c r="K93" s="6">
        <f t="shared" si="11"/>
        <v>3159563.6673053401</v>
      </c>
      <c r="L93" s="6">
        <f t="shared" si="12"/>
        <v>0</v>
      </c>
      <c r="M93" s="6">
        <f t="shared" si="13"/>
        <v>15511847.67342823</v>
      </c>
    </row>
    <row r="94" spans="1:13" x14ac:dyDescent="0.25">
      <c r="A94" s="208">
        <v>44075</v>
      </c>
      <c r="B94">
        <f t="shared" si="7"/>
        <v>9</v>
      </c>
      <c r="C94">
        <f t="shared" si="8"/>
        <v>2020</v>
      </c>
      <c r="D94" s="6">
        <f>'Monthly Data'!R94</f>
        <v>15275490.668892484</v>
      </c>
      <c r="E94">
        <f>'Monthly Data'!DJ94</f>
        <v>30</v>
      </c>
      <c r="F94" s="6">
        <f>'Monthly Data'!T94</f>
        <v>15</v>
      </c>
      <c r="G94" s="6">
        <f>'Monthly Data'!DE94</f>
        <v>0</v>
      </c>
      <c r="I94" s="6">
        <f t="shared" si="9"/>
        <v>-3171369.0814573499</v>
      </c>
      <c r="J94" s="6">
        <f t="shared" si="10"/>
        <v>15022890.084755071</v>
      </c>
      <c r="K94" s="6">
        <f t="shared" si="11"/>
        <v>3159563.6673053401</v>
      </c>
      <c r="L94" s="6">
        <f t="shared" si="12"/>
        <v>0</v>
      </c>
      <c r="M94" s="6">
        <f t="shared" si="13"/>
        <v>15011084.670603059</v>
      </c>
    </row>
    <row r="95" spans="1:13" x14ac:dyDescent="0.25">
      <c r="A95" s="208">
        <v>44105</v>
      </c>
      <c r="B95">
        <f t="shared" si="7"/>
        <v>10</v>
      </c>
      <c r="C95">
        <f t="shared" si="8"/>
        <v>2020</v>
      </c>
      <c r="D95" s="6">
        <f>'Monthly Data'!R95</f>
        <v>16063368.678892484</v>
      </c>
      <c r="E95">
        <f>'Monthly Data'!DJ95</f>
        <v>31</v>
      </c>
      <c r="F95" s="6">
        <f>'Monthly Data'!T95</f>
        <v>15</v>
      </c>
      <c r="G95" s="6">
        <f>'Monthly Data'!DE95</f>
        <v>0</v>
      </c>
      <c r="I95" s="6">
        <f t="shared" si="9"/>
        <v>-3171369.0814573499</v>
      </c>
      <c r="J95" s="6">
        <f t="shared" si="10"/>
        <v>15523653.087580239</v>
      </c>
      <c r="K95" s="6">
        <f t="shared" si="11"/>
        <v>3159563.6673053401</v>
      </c>
      <c r="L95" s="6">
        <f t="shared" si="12"/>
        <v>0</v>
      </c>
      <c r="M95" s="6">
        <f t="shared" si="13"/>
        <v>15511847.67342823</v>
      </c>
    </row>
    <row r="96" spans="1:13" x14ac:dyDescent="0.25">
      <c r="A96" s="208">
        <v>44136</v>
      </c>
      <c r="B96">
        <f t="shared" si="7"/>
        <v>11</v>
      </c>
      <c r="C96">
        <f t="shared" si="8"/>
        <v>2020</v>
      </c>
      <c r="D96" s="6">
        <f>'Monthly Data'!R96</f>
        <v>16428564.668892484</v>
      </c>
      <c r="E96">
        <f>'Monthly Data'!DJ96</f>
        <v>30</v>
      </c>
      <c r="F96" s="6">
        <f>'Monthly Data'!T96</f>
        <v>15</v>
      </c>
      <c r="G96" s="6">
        <f>'Monthly Data'!DE96</f>
        <v>1</v>
      </c>
      <c r="I96" s="6">
        <f t="shared" si="9"/>
        <v>-3171369.0814573499</v>
      </c>
      <c r="J96" s="6">
        <f t="shared" si="10"/>
        <v>15022890.084755071</v>
      </c>
      <c r="K96" s="6">
        <f t="shared" si="11"/>
        <v>3159563.6673053401</v>
      </c>
      <c r="L96" s="6">
        <f t="shared" si="12"/>
        <v>871828.270979397</v>
      </c>
      <c r="M96" s="6">
        <f t="shared" si="13"/>
        <v>15882912.941582456</v>
      </c>
    </row>
    <row r="97" spans="1:13" x14ac:dyDescent="0.25">
      <c r="A97" s="208">
        <v>44166</v>
      </c>
      <c r="B97">
        <f t="shared" si="7"/>
        <v>12</v>
      </c>
      <c r="C97">
        <f t="shared" si="8"/>
        <v>2020</v>
      </c>
      <c r="D97" s="6">
        <f>'Monthly Data'!R97</f>
        <v>16225728.698892483</v>
      </c>
      <c r="E97">
        <f>'Monthly Data'!DJ97</f>
        <v>31</v>
      </c>
      <c r="F97" s="6">
        <f>'Monthly Data'!T97</f>
        <v>15</v>
      </c>
      <c r="G97" s="6">
        <f>'Monthly Data'!DE97</f>
        <v>0</v>
      </c>
      <c r="I97" s="6">
        <f t="shared" si="9"/>
        <v>-3171369.0814573499</v>
      </c>
      <c r="J97" s="6">
        <f t="shared" si="10"/>
        <v>15523653.087580239</v>
      </c>
      <c r="K97" s="6">
        <f t="shared" si="11"/>
        <v>3159563.6673053401</v>
      </c>
      <c r="L97" s="6">
        <f t="shared" si="12"/>
        <v>0</v>
      </c>
      <c r="M97" s="6">
        <f t="shared" si="13"/>
        <v>15511847.67342823</v>
      </c>
    </row>
    <row r="98" spans="1:13" x14ac:dyDescent="0.25">
      <c r="A98" s="208">
        <v>44197</v>
      </c>
      <c r="B98">
        <f t="shared" si="7"/>
        <v>1</v>
      </c>
      <c r="C98">
        <f t="shared" si="8"/>
        <v>2021</v>
      </c>
      <c r="D98" s="6">
        <f>'Monthly Data'!R98</f>
        <v>14481370.196357774</v>
      </c>
      <c r="E98">
        <f>'Monthly Data'!DJ98</f>
        <v>31</v>
      </c>
      <c r="F98" s="6">
        <f>'Monthly Data'!T98</f>
        <v>15</v>
      </c>
      <c r="G98" s="6">
        <f>'Monthly Data'!DE98</f>
        <v>0</v>
      </c>
      <c r="I98" s="6">
        <f t="shared" si="9"/>
        <v>-3171369.0814573499</v>
      </c>
      <c r="J98" s="6">
        <f t="shared" si="10"/>
        <v>15523653.087580239</v>
      </c>
      <c r="K98" s="6">
        <f t="shared" si="11"/>
        <v>3159563.6673053401</v>
      </c>
      <c r="L98" s="6">
        <f t="shared" si="12"/>
        <v>0</v>
      </c>
      <c r="M98" s="6">
        <f t="shared" si="13"/>
        <v>15511847.67342823</v>
      </c>
    </row>
    <row r="99" spans="1:13" x14ac:dyDescent="0.25">
      <c r="A99" s="208">
        <v>44228</v>
      </c>
      <c r="B99">
        <f t="shared" si="7"/>
        <v>2</v>
      </c>
      <c r="C99">
        <f t="shared" si="8"/>
        <v>2021</v>
      </c>
      <c r="D99" s="6">
        <f>'Monthly Data'!R99</f>
        <v>12659812.336357772</v>
      </c>
      <c r="E99">
        <f>'Monthly Data'!DJ99</f>
        <v>28</v>
      </c>
      <c r="F99" s="6">
        <f>'Monthly Data'!T99</f>
        <v>15</v>
      </c>
      <c r="G99" s="6">
        <f>'Monthly Data'!DE99</f>
        <v>0</v>
      </c>
      <c r="I99" s="6">
        <f t="shared" si="9"/>
        <v>-3171369.0814573499</v>
      </c>
      <c r="J99" s="6">
        <f t="shared" si="10"/>
        <v>14021364.079104733</v>
      </c>
      <c r="K99" s="6">
        <f t="shared" si="11"/>
        <v>3159563.6673053401</v>
      </c>
      <c r="L99" s="6">
        <f t="shared" si="12"/>
        <v>0</v>
      </c>
      <c r="M99" s="6">
        <f t="shared" si="13"/>
        <v>14009558.664952721</v>
      </c>
    </row>
    <row r="100" spans="1:13" x14ac:dyDescent="0.25">
      <c r="A100" s="208">
        <v>44256</v>
      </c>
      <c r="B100">
        <f t="shared" si="7"/>
        <v>3</v>
      </c>
      <c r="C100">
        <f t="shared" si="8"/>
        <v>2021</v>
      </c>
      <c r="D100" s="6">
        <f>'Monthly Data'!R100</f>
        <v>14753186.256357772</v>
      </c>
      <c r="E100">
        <f>'Monthly Data'!DJ100</f>
        <v>31</v>
      </c>
      <c r="F100" s="6">
        <f>'Monthly Data'!T100</f>
        <v>15</v>
      </c>
      <c r="G100" s="6">
        <f>'Monthly Data'!DE100</f>
        <v>0</v>
      </c>
      <c r="I100" s="6">
        <f t="shared" si="9"/>
        <v>-3171369.0814573499</v>
      </c>
      <c r="J100" s="6">
        <f t="shared" si="10"/>
        <v>15523653.087580239</v>
      </c>
      <c r="K100" s="6">
        <f t="shared" si="11"/>
        <v>3159563.6673053401</v>
      </c>
      <c r="L100" s="6">
        <f t="shared" si="12"/>
        <v>0</v>
      </c>
      <c r="M100" s="6">
        <f t="shared" si="13"/>
        <v>15511847.67342823</v>
      </c>
    </row>
    <row r="101" spans="1:13" x14ac:dyDescent="0.25">
      <c r="A101" s="208">
        <v>44287</v>
      </c>
      <c r="B101">
        <f t="shared" si="7"/>
        <v>4</v>
      </c>
      <c r="C101">
        <f t="shared" si="8"/>
        <v>2021</v>
      </c>
      <c r="D101" s="6">
        <f>'Monthly Data'!R101</f>
        <v>15906566.116357772</v>
      </c>
      <c r="E101">
        <f>'Monthly Data'!DJ101</f>
        <v>30</v>
      </c>
      <c r="F101" s="6">
        <f>'Monthly Data'!T101</f>
        <v>15</v>
      </c>
      <c r="G101" s="6">
        <f>'Monthly Data'!DE101</f>
        <v>0</v>
      </c>
      <c r="I101" s="6">
        <f t="shared" si="9"/>
        <v>-3171369.0814573499</v>
      </c>
      <c r="J101" s="6">
        <f t="shared" si="10"/>
        <v>15022890.084755071</v>
      </c>
      <c r="K101" s="6">
        <f t="shared" si="11"/>
        <v>3159563.6673053401</v>
      </c>
      <c r="L101" s="6">
        <f t="shared" si="12"/>
        <v>0</v>
      </c>
      <c r="M101" s="6">
        <f t="shared" si="13"/>
        <v>15011084.670603059</v>
      </c>
    </row>
    <row r="102" spans="1:13" x14ac:dyDescent="0.25">
      <c r="A102" s="208">
        <v>44317</v>
      </c>
      <c r="B102">
        <f t="shared" si="7"/>
        <v>5</v>
      </c>
      <c r="C102">
        <f t="shared" si="8"/>
        <v>2021</v>
      </c>
      <c r="D102" s="6">
        <f>'Monthly Data'!R102</f>
        <v>15275818.566357773</v>
      </c>
      <c r="E102">
        <f>'Monthly Data'!DJ102</f>
        <v>31</v>
      </c>
      <c r="F102" s="6">
        <f>'Monthly Data'!T102</f>
        <v>15</v>
      </c>
      <c r="G102" s="6">
        <f>'Monthly Data'!DE102</f>
        <v>0</v>
      </c>
      <c r="I102" s="6">
        <f t="shared" si="9"/>
        <v>-3171369.0814573499</v>
      </c>
      <c r="J102" s="6">
        <f t="shared" si="10"/>
        <v>15523653.087580239</v>
      </c>
      <c r="K102" s="6">
        <f t="shared" si="11"/>
        <v>3159563.6673053401</v>
      </c>
      <c r="L102" s="6">
        <f t="shared" si="12"/>
        <v>0</v>
      </c>
      <c r="M102" s="6">
        <f t="shared" si="13"/>
        <v>15511847.67342823</v>
      </c>
    </row>
    <row r="103" spans="1:13" x14ac:dyDescent="0.25">
      <c r="A103" s="208">
        <v>44348</v>
      </c>
      <c r="B103">
        <f t="shared" si="7"/>
        <v>6</v>
      </c>
      <c r="C103">
        <f t="shared" si="8"/>
        <v>2021</v>
      </c>
      <c r="D103" s="6">
        <f>'Monthly Data'!R103</f>
        <v>14808296.416357771</v>
      </c>
      <c r="E103">
        <f>'Monthly Data'!DJ103</f>
        <v>30</v>
      </c>
      <c r="F103" s="6">
        <f>'Monthly Data'!T103</f>
        <v>15</v>
      </c>
      <c r="G103" s="6">
        <f>'Monthly Data'!DE103</f>
        <v>0</v>
      </c>
      <c r="I103" s="6">
        <f t="shared" si="9"/>
        <v>-3171369.0814573499</v>
      </c>
      <c r="J103" s="6">
        <f t="shared" si="10"/>
        <v>15022890.084755071</v>
      </c>
      <c r="K103" s="6">
        <f t="shared" si="11"/>
        <v>3159563.6673053401</v>
      </c>
      <c r="L103" s="6">
        <f t="shared" si="12"/>
        <v>0</v>
      </c>
      <c r="M103" s="6">
        <f t="shared" si="13"/>
        <v>15011084.670603059</v>
      </c>
    </row>
    <row r="104" spans="1:13" x14ac:dyDescent="0.25">
      <c r="A104" s="208">
        <v>44378</v>
      </c>
      <c r="B104">
        <f t="shared" si="7"/>
        <v>7</v>
      </c>
      <c r="C104">
        <f t="shared" si="8"/>
        <v>2021</v>
      </c>
      <c r="D104" s="6">
        <f>'Monthly Data'!R104</f>
        <v>15793191.616357772</v>
      </c>
      <c r="E104">
        <f>'Monthly Data'!DJ104</f>
        <v>31</v>
      </c>
      <c r="F104" s="6">
        <f>'Monthly Data'!T104</f>
        <v>15</v>
      </c>
      <c r="G104" s="6">
        <f>'Monthly Data'!DE104</f>
        <v>0</v>
      </c>
      <c r="I104" s="6">
        <f t="shared" si="9"/>
        <v>-3171369.0814573499</v>
      </c>
      <c r="J104" s="6">
        <f t="shared" si="10"/>
        <v>15523653.087580239</v>
      </c>
      <c r="K104" s="6">
        <f t="shared" si="11"/>
        <v>3159563.6673053401</v>
      </c>
      <c r="L104" s="6">
        <f t="shared" si="12"/>
        <v>0</v>
      </c>
      <c r="M104" s="6">
        <f t="shared" si="13"/>
        <v>15511847.67342823</v>
      </c>
    </row>
    <row r="105" spans="1:13" x14ac:dyDescent="0.25">
      <c r="A105" s="208">
        <v>44409</v>
      </c>
      <c r="B105">
        <f t="shared" si="7"/>
        <v>8</v>
      </c>
      <c r="C105">
        <f t="shared" si="8"/>
        <v>2021</v>
      </c>
      <c r="D105" s="6">
        <f>'Monthly Data'!R105</f>
        <v>14372046.216357771</v>
      </c>
      <c r="E105">
        <f>'Monthly Data'!DJ105</f>
        <v>31</v>
      </c>
      <c r="F105" s="6">
        <f>'Monthly Data'!T105</f>
        <v>15</v>
      </c>
      <c r="G105" s="6">
        <f>'Monthly Data'!DE105</f>
        <v>0</v>
      </c>
      <c r="I105" s="6">
        <f t="shared" si="9"/>
        <v>-3171369.0814573499</v>
      </c>
      <c r="J105" s="6">
        <f t="shared" si="10"/>
        <v>15523653.087580239</v>
      </c>
      <c r="K105" s="6">
        <f t="shared" si="11"/>
        <v>3159563.6673053401</v>
      </c>
      <c r="L105" s="6">
        <f t="shared" si="12"/>
        <v>0</v>
      </c>
      <c r="M105" s="6">
        <f t="shared" si="13"/>
        <v>15511847.67342823</v>
      </c>
    </row>
    <row r="106" spans="1:13" x14ac:dyDescent="0.25">
      <c r="A106" s="208">
        <v>44440</v>
      </c>
      <c r="B106">
        <f t="shared" si="7"/>
        <v>9</v>
      </c>
      <c r="C106">
        <f t="shared" si="8"/>
        <v>2021</v>
      </c>
      <c r="D106" s="6">
        <f>'Monthly Data'!R106</f>
        <v>14282496.316357771</v>
      </c>
      <c r="E106">
        <f>'Monthly Data'!DJ106</f>
        <v>30</v>
      </c>
      <c r="F106" s="6">
        <f>'Monthly Data'!T106</f>
        <v>15</v>
      </c>
      <c r="G106" s="6">
        <f>'Monthly Data'!DE106</f>
        <v>0</v>
      </c>
      <c r="I106" s="6">
        <f t="shared" si="9"/>
        <v>-3171369.0814573499</v>
      </c>
      <c r="J106" s="6">
        <f t="shared" si="10"/>
        <v>15022890.084755071</v>
      </c>
      <c r="K106" s="6">
        <f t="shared" si="11"/>
        <v>3159563.6673053401</v>
      </c>
      <c r="L106" s="6">
        <f t="shared" si="12"/>
        <v>0</v>
      </c>
      <c r="M106" s="6">
        <f t="shared" si="13"/>
        <v>15011084.670603059</v>
      </c>
    </row>
    <row r="107" spans="1:13" x14ac:dyDescent="0.25">
      <c r="A107" s="208">
        <v>44470</v>
      </c>
      <c r="B107">
        <f t="shared" si="7"/>
        <v>10</v>
      </c>
      <c r="C107">
        <f t="shared" si="8"/>
        <v>2021</v>
      </c>
      <c r="D107" s="6">
        <f>'Monthly Data'!R107</f>
        <v>15445250.096357772</v>
      </c>
      <c r="E107">
        <f>'Monthly Data'!DJ107</f>
        <v>31</v>
      </c>
      <c r="F107" s="6">
        <f>'Monthly Data'!T107</f>
        <v>15</v>
      </c>
      <c r="G107" s="6">
        <f>'Monthly Data'!DE107</f>
        <v>0</v>
      </c>
      <c r="I107" s="6">
        <f t="shared" si="9"/>
        <v>-3171369.0814573499</v>
      </c>
      <c r="J107" s="6">
        <f t="shared" si="10"/>
        <v>15523653.087580239</v>
      </c>
      <c r="K107" s="6">
        <f t="shared" si="11"/>
        <v>3159563.6673053401</v>
      </c>
      <c r="L107" s="6">
        <f t="shared" si="12"/>
        <v>0</v>
      </c>
      <c r="M107" s="6">
        <f t="shared" si="13"/>
        <v>15511847.67342823</v>
      </c>
    </row>
    <row r="108" spans="1:13" x14ac:dyDescent="0.25">
      <c r="A108" s="208">
        <v>44501</v>
      </c>
      <c r="B108">
        <f t="shared" si="7"/>
        <v>11</v>
      </c>
      <c r="C108">
        <f t="shared" si="8"/>
        <v>2021</v>
      </c>
      <c r="D108" s="6">
        <f>'Monthly Data'!R108</f>
        <v>16209194.116357772</v>
      </c>
      <c r="E108">
        <f>'Monthly Data'!DJ108</f>
        <v>30</v>
      </c>
      <c r="F108" s="6">
        <f>'Monthly Data'!T108</f>
        <v>15</v>
      </c>
      <c r="G108" s="6">
        <f>'Monthly Data'!DE108</f>
        <v>1</v>
      </c>
      <c r="I108" s="6">
        <f t="shared" si="9"/>
        <v>-3171369.0814573499</v>
      </c>
      <c r="J108" s="6">
        <f t="shared" si="10"/>
        <v>15022890.084755071</v>
      </c>
      <c r="K108" s="6">
        <f t="shared" si="11"/>
        <v>3159563.6673053401</v>
      </c>
      <c r="L108" s="6">
        <f t="shared" si="12"/>
        <v>871828.270979397</v>
      </c>
      <c r="M108" s="6">
        <f t="shared" si="13"/>
        <v>15882912.941582456</v>
      </c>
    </row>
    <row r="109" spans="1:13" x14ac:dyDescent="0.25">
      <c r="A109" s="208">
        <v>44531</v>
      </c>
      <c r="B109">
        <f t="shared" si="7"/>
        <v>12</v>
      </c>
      <c r="C109">
        <f t="shared" si="8"/>
        <v>2021</v>
      </c>
      <c r="D109" s="6">
        <f>'Monthly Data'!R109</f>
        <v>15842418.376357771</v>
      </c>
      <c r="E109">
        <f>'Monthly Data'!DJ109</f>
        <v>31</v>
      </c>
      <c r="F109" s="6">
        <f>'Monthly Data'!T109</f>
        <v>15</v>
      </c>
      <c r="G109" s="6">
        <f>'Monthly Data'!DE109</f>
        <v>0</v>
      </c>
      <c r="I109" s="6">
        <f t="shared" si="9"/>
        <v>-3171369.0814573499</v>
      </c>
      <c r="J109" s="6">
        <f t="shared" si="10"/>
        <v>15523653.087580239</v>
      </c>
      <c r="K109" s="6">
        <f t="shared" si="11"/>
        <v>3159563.6673053401</v>
      </c>
      <c r="L109" s="6">
        <f t="shared" si="12"/>
        <v>0</v>
      </c>
      <c r="M109" s="6">
        <f t="shared" si="13"/>
        <v>15511847.67342823</v>
      </c>
    </row>
    <row r="110" spans="1:13" x14ac:dyDescent="0.25">
      <c r="A110" s="208">
        <v>44562</v>
      </c>
      <c r="B110">
        <f t="shared" si="7"/>
        <v>1</v>
      </c>
      <c r="C110">
        <f t="shared" si="8"/>
        <v>2022</v>
      </c>
      <c r="D110" s="6">
        <f>'Monthly Data'!R110</f>
        <v>14948077.541535191</v>
      </c>
      <c r="E110">
        <f>'Monthly Data'!DJ110</f>
        <v>31</v>
      </c>
      <c r="F110" s="6">
        <f>'Monthly Data'!T110</f>
        <v>15</v>
      </c>
      <c r="G110" s="6">
        <f>'Monthly Data'!DE110</f>
        <v>0</v>
      </c>
      <c r="I110" s="6">
        <f t="shared" si="9"/>
        <v>-3171369.0814573499</v>
      </c>
      <c r="J110" s="6">
        <f t="shared" si="10"/>
        <v>15523653.087580239</v>
      </c>
      <c r="K110" s="6">
        <f t="shared" si="11"/>
        <v>3159563.6673053401</v>
      </c>
      <c r="L110" s="6">
        <f t="shared" si="12"/>
        <v>0</v>
      </c>
      <c r="M110" s="6">
        <f t="shared" si="13"/>
        <v>15511847.67342823</v>
      </c>
    </row>
    <row r="111" spans="1:13" x14ac:dyDescent="0.25">
      <c r="A111" s="208">
        <v>44593</v>
      </c>
      <c r="B111">
        <f t="shared" si="7"/>
        <v>2</v>
      </c>
      <c r="C111">
        <f t="shared" si="8"/>
        <v>2022</v>
      </c>
      <c r="D111" s="6">
        <f>'Monthly Data'!R111</f>
        <v>13153155.981535191</v>
      </c>
      <c r="E111">
        <f>'Monthly Data'!DJ111</f>
        <v>28</v>
      </c>
      <c r="F111" s="6">
        <f>'Monthly Data'!T111</f>
        <v>15</v>
      </c>
      <c r="G111" s="6">
        <f>'Monthly Data'!DE111</f>
        <v>0</v>
      </c>
      <c r="I111" s="6">
        <f t="shared" si="9"/>
        <v>-3171369.0814573499</v>
      </c>
      <c r="J111" s="6">
        <f t="shared" si="10"/>
        <v>14021364.079104733</v>
      </c>
      <c r="K111" s="6">
        <f t="shared" si="11"/>
        <v>3159563.6673053401</v>
      </c>
      <c r="L111" s="6">
        <f t="shared" si="12"/>
        <v>0</v>
      </c>
      <c r="M111" s="6">
        <f t="shared" si="13"/>
        <v>14009558.664952721</v>
      </c>
    </row>
    <row r="112" spans="1:13" x14ac:dyDescent="0.25">
      <c r="A112" s="208">
        <v>44621</v>
      </c>
      <c r="B112">
        <f t="shared" si="7"/>
        <v>3</v>
      </c>
      <c r="C112">
        <f t="shared" si="8"/>
        <v>2022</v>
      </c>
      <c r="D112" s="6">
        <f>'Monthly Data'!R112</f>
        <v>14766463.871535189</v>
      </c>
      <c r="E112">
        <f>'Monthly Data'!DJ112</f>
        <v>31</v>
      </c>
      <c r="F112" s="6">
        <f>'Monthly Data'!T112</f>
        <v>15</v>
      </c>
      <c r="G112" s="6">
        <f>'Monthly Data'!DE112</f>
        <v>0</v>
      </c>
      <c r="I112" s="6">
        <f t="shared" si="9"/>
        <v>-3171369.0814573499</v>
      </c>
      <c r="J112" s="6">
        <f t="shared" si="10"/>
        <v>15523653.087580239</v>
      </c>
      <c r="K112" s="6">
        <f t="shared" si="11"/>
        <v>3159563.6673053401</v>
      </c>
      <c r="L112" s="6">
        <f t="shared" si="12"/>
        <v>0</v>
      </c>
      <c r="M112" s="6">
        <f t="shared" si="13"/>
        <v>15511847.67342823</v>
      </c>
    </row>
    <row r="113" spans="1:13" x14ac:dyDescent="0.25">
      <c r="A113" s="208">
        <v>44652</v>
      </c>
      <c r="B113">
        <f t="shared" si="7"/>
        <v>4</v>
      </c>
      <c r="C113">
        <f t="shared" si="8"/>
        <v>2022</v>
      </c>
      <c r="D113" s="6">
        <f>'Monthly Data'!R113</f>
        <v>15353641.641535191</v>
      </c>
      <c r="E113">
        <f>'Monthly Data'!DJ113</f>
        <v>30</v>
      </c>
      <c r="F113" s="6">
        <f>'Monthly Data'!T113</f>
        <v>15</v>
      </c>
      <c r="G113" s="6">
        <f>'Monthly Data'!DE113</f>
        <v>0</v>
      </c>
      <c r="I113" s="6">
        <f t="shared" si="9"/>
        <v>-3171369.0814573499</v>
      </c>
      <c r="J113" s="6">
        <f t="shared" si="10"/>
        <v>15022890.084755071</v>
      </c>
      <c r="K113" s="6">
        <f t="shared" si="11"/>
        <v>3159563.6673053401</v>
      </c>
      <c r="L113" s="6">
        <f t="shared" si="12"/>
        <v>0</v>
      </c>
      <c r="M113" s="6">
        <f t="shared" si="13"/>
        <v>15011084.670603059</v>
      </c>
    </row>
    <row r="114" spans="1:13" x14ac:dyDescent="0.25">
      <c r="A114" s="208">
        <v>44682</v>
      </c>
      <c r="B114">
        <f t="shared" si="7"/>
        <v>5</v>
      </c>
      <c r="C114">
        <f t="shared" si="8"/>
        <v>2022</v>
      </c>
      <c r="D114" s="6">
        <f>'Monthly Data'!R114</f>
        <v>15085911.601535192</v>
      </c>
      <c r="E114">
        <f>'Monthly Data'!DJ114</f>
        <v>31</v>
      </c>
      <c r="F114" s="6">
        <f>'Monthly Data'!T114</f>
        <v>15</v>
      </c>
      <c r="G114" s="6">
        <f>'Monthly Data'!DE114</f>
        <v>0</v>
      </c>
      <c r="I114" s="6">
        <f t="shared" si="9"/>
        <v>-3171369.0814573499</v>
      </c>
      <c r="J114" s="6">
        <f t="shared" si="10"/>
        <v>15523653.087580239</v>
      </c>
      <c r="K114" s="6">
        <f t="shared" si="11"/>
        <v>3159563.6673053401</v>
      </c>
      <c r="L114" s="6">
        <f t="shared" si="12"/>
        <v>0</v>
      </c>
      <c r="M114" s="6">
        <f t="shared" si="13"/>
        <v>15511847.67342823</v>
      </c>
    </row>
    <row r="115" spans="1:13" x14ac:dyDescent="0.25">
      <c r="A115" s="208">
        <v>44713</v>
      </c>
      <c r="B115">
        <f t="shared" si="7"/>
        <v>6</v>
      </c>
      <c r="C115">
        <f t="shared" si="8"/>
        <v>2022</v>
      </c>
      <c r="D115" s="6">
        <f>'Monthly Data'!R115</f>
        <v>14423591.84153519</v>
      </c>
      <c r="E115">
        <f>'Monthly Data'!DJ115</f>
        <v>30</v>
      </c>
      <c r="F115" s="6">
        <f>'Monthly Data'!T115</f>
        <v>15</v>
      </c>
      <c r="G115" s="6">
        <f>'Monthly Data'!DE115</f>
        <v>0</v>
      </c>
      <c r="I115" s="6">
        <f t="shared" si="9"/>
        <v>-3171369.0814573499</v>
      </c>
      <c r="J115" s="6">
        <f t="shared" si="10"/>
        <v>15022890.084755071</v>
      </c>
      <c r="K115" s="6">
        <f t="shared" si="11"/>
        <v>3159563.6673053401</v>
      </c>
      <c r="L115" s="6">
        <f t="shared" si="12"/>
        <v>0</v>
      </c>
      <c r="M115" s="6">
        <f t="shared" si="13"/>
        <v>15011084.670603059</v>
      </c>
    </row>
    <row r="116" spans="1:13" x14ac:dyDescent="0.25">
      <c r="A116" s="208">
        <v>44743</v>
      </c>
      <c r="B116">
        <f t="shared" si="7"/>
        <v>7</v>
      </c>
      <c r="C116">
        <f t="shared" si="8"/>
        <v>2022</v>
      </c>
      <c r="D116" s="6">
        <f>'Monthly Data'!R116</f>
        <v>14940083.881535191</v>
      </c>
      <c r="E116">
        <f>'Monthly Data'!DJ116</f>
        <v>31</v>
      </c>
      <c r="F116" s="6">
        <f>'Monthly Data'!T116</f>
        <v>15</v>
      </c>
      <c r="G116" s="6">
        <f>'Monthly Data'!DE116</f>
        <v>0</v>
      </c>
      <c r="I116" s="6">
        <f t="shared" si="9"/>
        <v>-3171369.0814573499</v>
      </c>
      <c r="J116" s="6">
        <f t="shared" si="10"/>
        <v>15523653.087580239</v>
      </c>
      <c r="K116" s="6">
        <f t="shared" si="11"/>
        <v>3159563.6673053401</v>
      </c>
      <c r="L116" s="6">
        <f t="shared" si="12"/>
        <v>0</v>
      </c>
      <c r="M116" s="6">
        <f t="shared" si="13"/>
        <v>15511847.67342823</v>
      </c>
    </row>
    <row r="117" spans="1:13" x14ac:dyDescent="0.25">
      <c r="A117" s="208">
        <v>44774</v>
      </c>
      <c r="B117">
        <f t="shared" si="7"/>
        <v>8</v>
      </c>
      <c r="C117">
        <f t="shared" si="8"/>
        <v>2022</v>
      </c>
      <c r="D117" s="6">
        <f>'Monthly Data'!R117</f>
        <v>14527142.181535192</v>
      </c>
      <c r="E117">
        <f>'Monthly Data'!DJ117</f>
        <v>31</v>
      </c>
      <c r="F117" s="6">
        <f>'Monthly Data'!T117</f>
        <v>15</v>
      </c>
      <c r="G117" s="6">
        <f>'Monthly Data'!DE117</f>
        <v>0</v>
      </c>
      <c r="I117" s="6">
        <f t="shared" si="9"/>
        <v>-3171369.0814573499</v>
      </c>
      <c r="J117" s="6">
        <f t="shared" si="10"/>
        <v>15523653.087580239</v>
      </c>
      <c r="K117" s="6">
        <f t="shared" si="11"/>
        <v>3159563.6673053401</v>
      </c>
      <c r="L117" s="6">
        <f t="shared" si="12"/>
        <v>0</v>
      </c>
      <c r="M117" s="6">
        <f t="shared" si="13"/>
        <v>15511847.67342823</v>
      </c>
    </row>
    <row r="118" spans="1:13" x14ac:dyDescent="0.25">
      <c r="A118" s="208">
        <v>44805</v>
      </c>
      <c r="B118">
        <f t="shared" si="7"/>
        <v>9</v>
      </c>
      <c r="C118">
        <f t="shared" si="8"/>
        <v>2022</v>
      </c>
      <c r="D118" s="6">
        <f>'Monthly Data'!R118</f>
        <v>14312933.541535191</v>
      </c>
      <c r="E118">
        <f>'Monthly Data'!DJ118</f>
        <v>30</v>
      </c>
      <c r="F118" s="6">
        <f>'Monthly Data'!T118</f>
        <v>15</v>
      </c>
      <c r="G118" s="6">
        <f>'Monthly Data'!DE118</f>
        <v>0</v>
      </c>
      <c r="I118" s="6">
        <f t="shared" si="9"/>
        <v>-3171369.0814573499</v>
      </c>
      <c r="J118" s="6">
        <f t="shared" si="10"/>
        <v>15022890.084755071</v>
      </c>
      <c r="K118" s="6">
        <f t="shared" si="11"/>
        <v>3159563.6673053401</v>
      </c>
      <c r="L118" s="6">
        <f t="shared" si="12"/>
        <v>0</v>
      </c>
      <c r="M118" s="6">
        <f t="shared" si="13"/>
        <v>15011084.670603059</v>
      </c>
    </row>
    <row r="119" spans="1:13" x14ac:dyDescent="0.25">
      <c r="A119" s="208">
        <v>44835</v>
      </c>
      <c r="B119">
        <f t="shared" si="7"/>
        <v>10</v>
      </c>
      <c r="C119">
        <f t="shared" si="8"/>
        <v>2022</v>
      </c>
      <c r="D119" s="6">
        <f>'Monthly Data'!R119</f>
        <v>15015306.001535192</v>
      </c>
      <c r="E119">
        <f>'Monthly Data'!DJ119</f>
        <v>31</v>
      </c>
      <c r="F119" s="6">
        <f>'Monthly Data'!T119</f>
        <v>15</v>
      </c>
      <c r="G119" s="6">
        <f>'Monthly Data'!DE119</f>
        <v>0</v>
      </c>
      <c r="I119" s="6">
        <f t="shared" si="9"/>
        <v>-3171369.0814573499</v>
      </c>
      <c r="J119" s="6">
        <f t="shared" si="10"/>
        <v>15523653.087580239</v>
      </c>
      <c r="K119" s="6">
        <f t="shared" si="11"/>
        <v>3159563.6673053401</v>
      </c>
      <c r="L119" s="6">
        <f t="shared" si="12"/>
        <v>0</v>
      </c>
      <c r="M119" s="6">
        <f t="shared" si="13"/>
        <v>15511847.67342823</v>
      </c>
    </row>
    <row r="120" spans="1:13" x14ac:dyDescent="0.25">
      <c r="A120" s="208">
        <v>44866</v>
      </c>
      <c r="B120">
        <f t="shared" si="7"/>
        <v>11</v>
      </c>
      <c r="C120">
        <f t="shared" si="8"/>
        <v>2022</v>
      </c>
      <c r="D120" s="6">
        <f>'Monthly Data'!R120</f>
        <v>16170825.74153519</v>
      </c>
      <c r="E120">
        <f>'Monthly Data'!DJ120</f>
        <v>30</v>
      </c>
      <c r="F120" s="6">
        <f>'Monthly Data'!T120</f>
        <v>15</v>
      </c>
      <c r="G120" s="6">
        <f>'Monthly Data'!DE120</f>
        <v>1</v>
      </c>
      <c r="I120" s="6">
        <f t="shared" si="9"/>
        <v>-3171369.0814573499</v>
      </c>
      <c r="J120" s="6">
        <f t="shared" si="10"/>
        <v>15022890.084755071</v>
      </c>
      <c r="K120" s="6">
        <f t="shared" si="11"/>
        <v>3159563.6673053401</v>
      </c>
      <c r="L120" s="6">
        <f t="shared" si="12"/>
        <v>871828.270979397</v>
      </c>
      <c r="M120" s="6">
        <f t="shared" si="13"/>
        <v>15882912.941582456</v>
      </c>
    </row>
    <row r="121" spans="1:13" x14ac:dyDescent="0.25">
      <c r="A121" s="208">
        <v>44896</v>
      </c>
      <c r="B121">
        <f t="shared" si="7"/>
        <v>12</v>
      </c>
      <c r="C121">
        <f t="shared" si="8"/>
        <v>2022</v>
      </c>
      <c r="D121" s="6">
        <f>'Monthly Data'!R121</f>
        <v>16408561.85853518</v>
      </c>
      <c r="E121">
        <f>'Monthly Data'!DJ121</f>
        <v>31</v>
      </c>
      <c r="F121" s="6">
        <f>'Monthly Data'!T121</f>
        <v>15</v>
      </c>
      <c r="G121" s="6">
        <f>'Monthly Data'!DE121</f>
        <v>0</v>
      </c>
      <c r="I121" s="6">
        <f t="shared" si="9"/>
        <v>-3171369.0814573499</v>
      </c>
      <c r="J121" s="6">
        <f t="shared" si="10"/>
        <v>15523653.087580239</v>
      </c>
      <c r="K121" s="6">
        <f t="shared" si="11"/>
        <v>3159563.6673053401</v>
      </c>
      <c r="L121" s="6">
        <f t="shared" si="12"/>
        <v>0</v>
      </c>
      <c r="M121" s="6">
        <f t="shared" si="13"/>
        <v>15511847.67342823</v>
      </c>
    </row>
    <row r="122" spans="1:13" x14ac:dyDescent="0.25">
      <c r="A122" s="208">
        <v>44927</v>
      </c>
      <c r="B122">
        <f t="shared" si="7"/>
        <v>1</v>
      </c>
      <c r="C122">
        <f t="shared" si="8"/>
        <v>2023</v>
      </c>
      <c r="D122" s="6"/>
      <c r="E122">
        <f>E74</f>
        <v>31</v>
      </c>
      <c r="F122" s="245">
        <f>'Connection Count'!$O$37</f>
        <v>15</v>
      </c>
      <c r="G122" s="6">
        <f>G110</f>
        <v>0</v>
      </c>
      <c r="I122" s="6">
        <f t="shared" si="9"/>
        <v>-3171369.0814573499</v>
      </c>
      <c r="J122" s="6">
        <f t="shared" si="10"/>
        <v>15523653.087580239</v>
      </c>
      <c r="K122" s="6">
        <f t="shared" si="11"/>
        <v>3159563.6673053401</v>
      </c>
      <c r="L122" s="6">
        <f t="shared" si="12"/>
        <v>0</v>
      </c>
      <c r="M122" s="6">
        <f t="shared" si="13"/>
        <v>15511847.67342823</v>
      </c>
    </row>
    <row r="123" spans="1:13" x14ac:dyDescent="0.25">
      <c r="A123" s="208">
        <v>44958</v>
      </c>
      <c r="B123">
        <f t="shared" si="7"/>
        <v>2</v>
      </c>
      <c r="C123">
        <f t="shared" si="8"/>
        <v>2023</v>
      </c>
      <c r="D123" s="6"/>
      <c r="E123">
        <f t="shared" ref="E123:E145" si="14">E75</f>
        <v>28</v>
      </c>
      <c r="F123" s="245">
        <f>'Connection Count'!$O$37</f>
        <v>15</v>
      </c>
      <c r="G123" s="6">
        <f t="shared" ref="G123:G145" si="15">G111</f>
        <v>0</v>
      </c>
      <c r="I123" s="6">
        <f t="shared" si="9"/>
        <v>-3171369.0814573499</v>
      </c>
      <c r="J123" s="6">
        <f t="shared" si="10"/>
        <v>14021364.079104733</v>
      </c>
      <c r="K123" s="6">
        <f t="shared" si="11"/>
        <v>3159563.6673053401</v>
      </c>
      <c r="L123" s="6">
        <f t="shared" si="12"/>
        <v>0</v>
      </c>
      <c r="M123" s="6">
        <f t="shared" si="13"/>
        <v>14009558.664952721</v>
      </c>
    </row>
    <row r="124" spans="1:13" x14ac:dyDescent="0.25">
      <c r="A124" s="208">
        <v>44986</v>
      </c>
      <c r="B124">
        <f t="shared" si="7"/>
        <v>3</v>
      </c>
      <c r="C124">
        <f t="shared" si="8"/>
        <v>2023</v>
      </c>
      <c r="D124" s="6"/>
      <c r="E124">
        <f t="shared" si="14"/>
        <v>31</v>
      </c>
      <c r="F124" s="245">
        <f>'Connection Count'!$O$37</f>
        <v>15</v>
      </c>
      <c r="G124" s="6">
        <f t="shared" si="15"/>
        <v>0</v>
      </c>
      <c r="I124" s="6">
        <f t="shared" si="9"/>
        <v>-3171369.0814573499</v>
      </c>
      <c r="J124" s="6">
        <f t="shared" si="10"/>
        <v>15523653.087580239</v>
      </c>
      <c r="K124" s="6">
        <f t="shared" si="11"/>
        <v>3159563.6673053401</v>
      </c>
      <c r="L124" s="6">
        <f t="shared" si="12"/>
        <v>0</v>
      </c>
      <c r="M124" s="6">
        <f t="shared" si="13"/>
        <v>15511847.67342823</v>
      </c>
    </row>
    <row r="125" spans="1:13" x14ac:dyDescent="0.25">
      <c r="A125" s="208">
        <v>45017</v>
      </c>
      <c r="B125">
        <f t="shared" si="7"/>
        <v>4</v>
      </c>
      <c r="C125">
        <f t="shared" si="8"/>
        <v>2023</v>
      </c>
      <c r="D125" s="6"/>
      <c r="E125">
        <f t="shared" si="14"/>
        <v>30</v>
      </c>
      <c r="F125" s="245">
        <f>'Connection Count'!$O$37</f>
        <v>15</v>
      </c>
      <c r="G125" s="6">
        <f t="shared" si="15"/>
        <v>0</v>
      </c>
      <c r="I125" s="6">
        <f t="shared" si="9"/>
        <v>-3171369.0814573499</v>
      </c>
      <c r="J125" s="6">
        <f t="shared" si="10"/>
        <v>15022890.084755071</v>
      </c>
      <c r="K125" s="6">
        <f t="shared" si="11"/>
        <v>3159563.6673053401</v>
      </c>
      <c r="L125" s="6">
        <f t="shared" si="12"/>
        <v>0</v>
      </c>
      <c r="M125" s="6">
        <f t="shared" si="13"/>
        <v>15011084.670603059</v>
      </c>
    </row>
    <row r="126" spans="1:13" x14ac:dyDescent="0.25">
      <c r="A126" s="208">
        <v>45047</v>
      </c>
      <c r="B126">
        <f t="shared" si="7"/>
        <v>5</v>
      </c>
      <c r="C126">
        <f t="shared" si="8"/>
        <v>2023</v>
      </c>
      <c r="D126" s="6"/>
      <c r="E126">
        <f t="shared" si="14"/>
        <v>31</v>
      </c>
      <c r="F126" s="245">
        <f>'Connection Count'!$O$37</f>
        <v>15</v>
      </c>
      <c r="G126" s="6">
        <f t="shared" si="15"/>
        <v>0</v>
      </c>
      <c r="I126" s="6">
        <f t="shared" si="9"/>
        <v>-3171369.0814573499</v>
      </c>
      <c r="J126" s="6">
        <f t="shared" si="10"/>
        <v>15523653.087580239</v>
      </c>
      <c r="K126" s="6">
        <f t="shared" si="11"/>
        <v>3159563.6673053401</v>
      </c>
      <c r="L126" s="6">
        <f t="shared" si="12"/>
        <v>0</v>
      </c>
      <c r="M126" s="6">
        <f t="shared" si="13"/>
        <v>15511847.67342823</v>
      </c>
    </row>
    <row r="127" spans="1:13" x14ac:dyDescent="0.25">
      <c r="A127" s="208">
        <v>45078</v>
      </c>
      <c r="B127">
        <f t="shared" si="7"/>
        <v>6</v>
      </c>
      <c r="C127">
        <f t="shared" si="8"/>
        <v>2023</v>
      </c>
      <c r="D127" s="6"/>
      <c r="E127">
        <f t="shared" si="14"/>
        <v>30</v>
      </c>
      <c r="F127" s="245">
        <f>'Connection Count'!$O$37</f>
        <v>15</v>
      </c>
      <c r="G127" s="6">
        <f t="shared" si="15"/>
        <v>0</v>
      </c>
      <c r="I127" s="6">
        <f t="shared" si="9"/>
        <v>-3171369.0814573499</v>
      </c>
      <c r="J127" s="6">
        <f t="shared" si="10"/>
        <v>15022890.084755071</v>
      </c>
      <c r="K127" s="6">
        <f t="shared" si="11"/>
        <v>3159563.6673053401</v>
      </c>
      <c r="L127" s="6">
        <f t="shared" si="12"/>
        <v>0</v>
      </c>
      <c r="M127" s="6">
        <f t="shared" si="13"/>
        <v>15011084.670603059</v>
      </c>
    </row>
    <row r="128" spans="1:13" x14ac:dyDescent="0.25">
      <c r="A128" s="208">
        <v>45108</v>
      </c>
      <c r="B128">
        <f t="shared" si="7"/>
        <v>7</v>
      </c>
      <c r="C128">
        <f t="shared" si="8"/>
        <v>2023</v>
      </c>
      <c r="D128" s="6"/>
      <c r="E128">
        <f t="shared" si="14"/>
        <v>31</v>
      </c>
      <c r="F128" s="245">
        <f>'Connection Count'!$O$37</f>
        <v>15</v>
      </c>
      <c r="G128" s="6">
        <f t="shared" si="15"/>
        <v>0</v>
      </c>
      <c r="I128" s="6">
        <f t="shared" si="9"/>
        <v>-3171369.0814573499</v>
      </c>
      <c r="J128" s="6">
        <f t="shared" si="10"/>
        <v>15523653.087580239</v>
      </c>
      <c r="K128" s="6">
        <f t="shared" si="11"/>
        <v>3159563.6673053401</v>
      </c>
      <c r="L128" s="6">
        <f t="shared" si="12"/>
        <v>0</v>
      </c>
      <c r="M128" s="6">
        <f t="shared" si="13"/>
        <v>15511847.67342823</v>
      </c>
    </row>
    <row r="129" spans="1:13" x14ac:dyDescent="0.25">
      <c r="A129" s="208">
        <v>45139</v>
      </c>
      <c r="B129">
        <f t="shared" si="7"/>
        <v>8</v>
      </c>
      <c r="C129">
        <f t="shared" si="8"/>
        <v>2023</v>
      </c>
      <c r="D129" s="6"/>
      <c r="E129">
        <f t="shared" si="14"/>
        <v>31</v>
      </c>
      <c r="F129" s="245">
        <f>'Connection Count'!$O$37</f>
        <v>15</v>
      </c>
      <c r="G129" s="6">
        <f t="shared" si="15"/>
        <v>0</v>
      </c>
      <c r="I129" s="6">
        <f t="shared" si="9"/>
        <v>-3171369.0814573499</v>
      </c>
      <c r="J129" s="6">
        <f t="shared" si="10"/>
        <v>15523653.087580239</v>
      </c>
      <c r="K129" s="6">
        <f t="shared" si="11"/>
        <v>3159563.6673053401</v>
      </c>
      <c r="L129" s="6">
        <f t="shared" si="12"/>
        <v>0</v>
      </c>
      <c r="M129" s="6">
        <f t="shared" si="13"/>
        <v>15511847.67342823</v>
      </c>
    </row>
    <row r="130" spans="1:13" x14ac:dyDescent="0.25">
      <c r="A130" s="208">
        <v>45170</v>
      </c>
      <c r="B130">
        <f t="shared" ref="B130:B145" si="16">MONTH(A130)</f>
        <v>9</v>
      </c>
      <c r="C130">
        <f t="shared" ref="C130:C145" si="17">YEAR(A130)</f>
        <v>2023</v>
      </c>
      <c r="D130" s="6"/>
      <c r="E130">
        <f t="shared" si="14"/>
        <v>30</v>
      </c>
      <c r="F130" s="245">
        <f>'Connection Count'!$O$37</f>
        <v>15</v>
      </c>
      <c r="G130" s="6">
        <f t="shared" si="15"/>
        <v>0</v>
      </c>
      <c r="I130" s="6">
        <f t="shared" ref="I130:I145" si="18">$Q$9</f>
        <v>-3171369.0814573499</v>
      </c>
      <c r="J130" s="6">
        <f t="shared" ref="J130:J145" si="19">E130*$Q$10</f>
        <v>15022890.084755071</v>
      </c>
      <c r="K130" s="6">
        <f t="shared" ref="K130:K145" si="20">F130*$Q$11</f>
        <v>3159563.6673053401</v>
      </c>
      <c r="L130" s="6">
        <f t="shared" ref="L130:L145" si="21">G130*$Q$12</f>
        <v>0</v>
      </c>
      <c r="M130" s="6">
        <f t="shared" ref="M130:M145" si="22">SUM(I130:L130)</f>
        <v>15011084.670603059</v>
      </c>
    </row>
    <row r="131" spans="1:13" x14ac:dyDescent="0.25">
      <c r="A131" s="208">
        <v>45200</v>
      </c>
      <c r="B131">
        <f t="shared" si="16"/>
        <v>10</v>
      </c>
      <c r="C131">
        <f t="shared" si="17"/>
        <v>2023</v>
      </c>
      <c r="D131" s="6"/>
      <c r="E131">
        <f t="shared" si="14"/>
        <v>31</v>
      </c>
      <c r="F131" s="245">
        <f>'Connection Count'!$O$37</f>
        <v>15</v>
      </c>
      <c r="G131" s="6">
        <f t="shared" si="15"/>
        <v>0</v>
      </c>
      <c r="I131" s="6">
        <f t="shared" si="18"/>
        <v>-3171369.0814573499</v>
      </c>
      <c r="J131" s="6">
        <f t="shared" si="19"/>
        <v>15523653.087580239</v>
      </c>
      <c r="K131" s="6">
        <f t="shared" si="20"/>
        <v>3159563.6673053401</v>
      </c>
      <c r="L131" s="6">
        <f t="shared" si="21"/>
        <v>0</v>
      </c>
      <c r="M131" s="6">
        <f t="shared" si="22"/>
        <v>15511847.67342823</v>
      </c>
    </row>
    <row r="132" spans="1:13" x14ac:dyDescent="0.25">
      <c r="A132" s="208">
        <v>45231</v>
      </c>
      <c r="B132">
        <f t="shared" si="16"/>
        <v>11</v>
      </c>
      <c r="C132">
        <f t="shared" si="17"/>
        <v>2023</v>
      </c>
      <c r="D132" s="6"/>
      <c r="E132">
        <f t="shared" si="14"/>
        <v>30</v>
      </c>
      <c r="F132" s="245">
        <f>'Connection Count'!$O$37</f>
        <v>15</v>
      </c>
      <c r="G132" s="6">
        <f t="shared" si="15"/>
        <v>1</v>
      </c>
      <c r="I132" s="6">
        <f t="shared" si="18"/>
        <v>-3171369.0814573499</v>
      </c>
      <c r="J132" s="6">
        <f t="shared" si="19"/>
        <v>15022890.084755071</v>
      </c>
      <c r="K132" s="6">
        <f t="shared" si="20"/>
        <v>3159563.6673053401</v>
      </c>
      <c r="L132" s="6">
        <f t="shared" si="21"/>
        <v>871828.270979397</v>
      </c>
      <c r="M132" s="6">
        <f t="shared" si="22"/>
        <v>15882912.941582456</v>
      </c>
    </row>
    <row r="133" spans="1:13" x14ac:dyDescent="0.25">
      <c r="A133" s="208">
        <v>45261</v>
      </c>
      <c r="B133">
        <f t="shared" si="16"/>
        <v>12</v>
      </c>
      <c r="C133">
        <f t="shared" si="17"/>
        <v>2023</v>
      </c>
      <c r="D133" s="6"/>
      <c r="E133">
        <f t="shared" si="14"/>
        <v>31</v>
      </c>
      <c r="F133" s="245">
        <f>'Connection Count'!$O$37</f>
        <v>15</v>
      </c>
      <c r="G133" s="6">
        <f t="shared" si="15"/>
        <v>0</v>
      </c>
      <c r="I133" s="6">
        <f t="shared" si="18"/>
        <v>-3171369.0814573499</v>
      </c>
      <c r="J133" s="6">
        <f t="shared" si="19"/>
        <v>15523653.087580239</v>
      </c>
      <c r="K133" s="6">
        <f t="shared" si="20"/>
        <v>3159563.6673053401</v>
      </c>
      <c r="L133" s="6">
        <f t="shared" si="21"/>
        <v>0</v>
      </c>
      <c r="M133" s="6">
        <f t="shared" si="22"/>
        <v>15511847.67342823</v>
      </c>
    </row>
    <row r="134" spans="1:13" x14ac:dyDescent="0.25">
      <c r="A134" s="208">
        <v>45292</v>
      </c>
      <c r="B134">
        <f t="shared" si="16"/>
        <v>1</v>
      </c>
      <c r="C134">
        <f t="shared" si="17"/>
        <v>2024</v>
      </c>
      <c r="D134" s="6"/>
      <c r="E134">
        <f t="shared" si="14"/>
        <v>31</v>
      </c>
      <c r="F134" s="245">
        <f>'Connection Count'!$O$37</f>
        <v>15</v>
      </c>
      <c r="G134" s="6">
        <f t="shared" si="15"/>
        <v>0</v>
      </c>
      <c r="I134" s="6">
        <f t="shared" si="18"/>
        <v>-3171369.0814573499</v>
      </c>
      <c r="J134" s="6">
        <f t="shared" si="19"/>
        <v>15523653.087580239</v>
      </c>
      <c r="K134" s="6">
        <f t="shared" si="20"/>
        <v>3159563.6673053401</v>
      </c>
      <c r="L134" s="6">
        <f t="shared" si="21"/>
        <v>0</v>
      </c>
      <c r="M134" s="6">
        <f t="shared" si="22"/>
        <v>15511847.67342823</v>
      </c>
    </row>
    <row r="135" spans="1:13" x14ac:dyDescent="0.25">
      <c r="A135" s="208">
        <v>45323</v>
      </c>
      <c r="B135">
        <f t="shared" si="16"/>
        <v>2</v>
      </c>
      <c r="C135">
        <f t="shared" si="17"/>
        <v>2024</v>
      </c>
      <c r="D135" s="6"/>
      <c r="E135">
        <f t="shared" si="14"/>
        <v>29</v>
      </c>
      <c r="F135" s="245">
        <f>'Connection Count'!$O$37</f>
        <v>15</v>
      </c>
      <c r="G135" s="6">
        <f t="shared" si="15"/>
        <v>0</v>
      </c>
      <c r="I135" s="6">
        <f t="shared" si="18"/>
        <v>-3171369.0814573499</v>
      </c>
      <c r="J135" s="6">
        <f t="shared" si="19"/>
        <v>14522127.081929902</v>
      </c>
      <c r="K135" s="6">
        <f t="shared" si="20"/>
        <v>3159563.6673053401</v>
      </c>
      <c r="L135" s="6">
        <f t="shared" si="21"/>
        <v>0</v>
      </c>
      <c r="M135" s="6">
        <f t="shared" si="22"/>
        <v>14510321.667777892</v>
      </c>
    </row>
    <row r="136" spans="1:13" x14ac:dyDescent="0.25">
      <c r="A136" s="208">
        <v>45352</v>
      </c>
      <c r="B136">
        <f t="shared" si="16"/>
        <v>3</v>
      </c>
      <c r="C136">
        <f t="shared" si="17"/>
        <v>2024</v>
      </c>
      <c r="D136" s="6"/>
      <c r="E136">
        <f t="shared" si="14"/>
        <v>31</v>
      </c>
      <c r="F136" s="245">
        <f>'Connection Count'!$O$37</f>
        <v>15</v>
      </c>
      <c r="G136" s="6">
        <f t="shared" si="15"/>
        <v>0</v>
      </c>
      <c r="I136" s="6">
        <f t="shared" si="18"/>
        <v>-3171369.0814573499</v>
      </c>
      <c r="J136" s="6">
        <f t="shared" si="19"/>
        <v>15523653.087580239</v>
      </c>
      <c r="K136" s="6">
        <f t="shared" si="20"/>
        <v>3159563.6673053401</v>
      </c>
      <c r="L136" s="6">
        <f t="shared" si="21"/>
        <v>0</v>
      </c>
      <c r="M136" s="6">
        <f t="shared" si="22"/>
        <v>15511847.67342823</v>
      </c>
    </row>
    <row r="137" spans="1:13" x14ac:dyDescent="0.25">
      <c r="A137" s="208">
        <v>45383</v>
      </c>
      <c r="B137">
        <f t="shared" si="16"/>
        <v>4</v>
      </c>
      <c r="C137">
        <f t="shared" si="17"/>
        <v>2024</v>
      </c>
      <c r="D137" s="6"/>
      <c r="E137">
        <f t="shared" si="14"/>
        <v>30</v>
      </c>
      <c r="F137" s="245">
        <f>'Connection Count'!$O$37</f>
        <v>15</v>
      </c>
      <c r="G137" s="6">
        <f t="shared" si="15"/>
        <v>0</v>
      </c>
      <c r="I137" s="6">
        <f t="shared" si="18"/>
        <v>-3171369.0814573499</v>
      </c>
      <c r="J137" s="6">
        <f t="shared" si="19"/>
        <v>15022890.084755071</v>
      </c>
      <c r="K137" s="6">
        <f t="shared" si="20"/>
        <v>3159563.6673053401</v>
      </c>
      <c r="L137" s="6">
        <f t="shared" si="21"/>
        <v>0</v>
      </c>
      <c r="M137" s="6">
        <f t="shared" si="22"/>
        <v>15011084.670603059</v>
      </c>
    </row>
    <row r="138" spans="1:13" x14ac:dyDescent="0.25">
      <c r="A138" s="208">
        <v>45413</v>
      </c>
      <c r="B138">
        <f t="shared" si="16"/>
        <v>5</v>
      </c>
      <c r="C138">
        <f t="shared" si="17"/>
        <v>2024</v>
      </c>
      <c r="D138" s="6"/>
      <c r="E138">
        <f t="shared" si="14"/>
        <v>31</v>
      </c>
      <c r="F138" s="245">
        <f>'Connection Count'!$O$37</f>
        <v>15</v>
      </c>
      <c r="G138" s="6">
        <f t="shared" si="15"/>
        <v>0</v>
      </c>
      <c r="I138" s="6">
        <f t="shared" si="18"/>
        <v>-3171369.0814573499</v>
      </c>
      <c r="J138" s="6">
        <f t="shared" si="19"/>
        <v>15523653.087580239</v>
      </c>
      <c r="K138" s="6">
        <f t="shared" si="20"/>
        <v>3159563.6673053401</v>
      </c>
      <c r="L138" s="6">
        <f t="shared" si="21"/>
        <v>0</v>
      </c>
      <c r="M138" s="6">
        <f t="shared" si="22"/>
        <v>15511847.67342823</v>
      </c>
    </row>
    <row r="139" spans="1:13" x14ac:dyDescent="0.25">
      <c r="A139" s="208">
        <v>45444</v>
      </c>
      <c r="B139">
        <f t="shared" si="16"/>
        <v>6</v>
      </c>
      <c r="C139">
        <f t="shared" si="17"/>
        <v>2024</v>
      </c>
      <c r="D139" s="6"/>
      <c r="E139">
        <f t="shared" si="14"/>
        <v>30</v>
      </c>
      <c r="F139" s="245">
        <f>'Connection Count'!$O$37</f>
        <v>15</v>
      </c>
      <c r="G139" s="6">
        <f t="shared" si="15"/>
        <v>0</v>
      </c>
      <c r="I139" s="6">
        <f t="shared" si="18"/>
        <v>-3171369.0814573499</v>
      </c>
      <c r="J139" s="6">
        <f t="shared" si="19"/>
        <v>15022890.084755071</v>
      </c>
      <c r="K139" s="6">
        <f t="shared" si="20"/>
        <v>3159563.6673053401</v>
      </c>
      <c r="L139" s="6">
        <f t="shared" si="21"/>
        <v>0</v>
      </c>
      <c r="M139" s="6">
        <f t="shared" si="22"/>
        <v>15011084.670603059</v>
      </c>
    </row>
    <row r="140" spans="1:13" x14ac:dyDescent="0.25">
      <c r="A140" s="208">
        <v>45474</v>
      </c>
      <c r="B140">
        <f t="shared" si="16"/>
        <v>7</v>
      </c>
      <c r="C140">
        <f t="shared" si="17"/>
        <v>2024</v>
      </c>
      <c r="D140" s="6"/>
      <c r="E140">
        <f t="shared" si="14"/>
        <v>31</v>
      </c>
      <c r="F140" s="245">
        <f>'Connection Count'!$O$37</f>
        <v>15</v>
      </c>
      <c r="G140" s="6">
        <f t="shared" si="15"/>
        <v>0</v>
      </c>
      <c r="I140" s="6">
        <f t="shared" si="18"/>
        <v>-3171369.0814573499</v>
      </c>
      <c r="J140" s="6">
        <f t="shared" si="19"/>
        <v>15523653.087580239</v>
      </c>
      <c r="K140" s="6">
        <f t="shared" si="20"/>
        <v>3159563.6673053401</v>
      </c>
      <c r="L140" s="6">
        <f t="shared" si="21"/>
        <v>0</v>
      </c>
      <c r="M140" s="6">
        <f t="shared" si="22"/>
        <v>15511847.67342823</v>
      </c>
    </row>
    <row r="141" spans="1:13" x14ac:dyDescent="0.25">
      <c r="A141" s="208">
        <v>45505</v>
      </c>
      <c r="B141">
        <f t="shared" si="16"/>
        <v>8</v>
      </c>
      <c r="C141">
        <f t="shared" si="17"/>
        <v>2024</v>
      </c>
      <c r="D141" s="6"/>
      <c r="E141">
        <f t="shared" si="14"/>
        <v>31</v>
      </c>
      <c r="F141" s="245">
        <f>'Connection Count'!$O$37</f>
        <v>15</v>
      </c>
      <c r="G141" s="6">
        <f t="shared" si="15"/>
        <v>0</v>
      </c>
      <c r="I141" s="6">
        <f t="shared" si="18"/>
        <v>-3171369.0814573499</v>
      </c>
      <c r="J141" s="6">
        <f t="shared" si="19"/>
        <v>15523653.087580239</v>
      </c>
      <c r="K141" s="6">
        <f t="shared" si="20"/>
        <v>3159563.6673053401</v>
      </c>
      <c r="L141" s="6">
        <f t="shared" si="21"/>
        <v>0</v>
      </c>
      <c r="M141" s="6">
        <f t="shared" si="22"/>
        <v>15511847.67342823</v>
      </c>
    </row>
    <row r="142" spans="1:13" x14ac:dyDescent="0.25">
      <c r="A142" s="208">
        <v>45536</v>
      </c>
      <c r="B142">
        <f t="shared" si="16"/>
        <v>9</v>
      </c>
      <c r="C142">
        <f t="shared" si="17"/>
        <v>2024</v>
      </c>
      <c r="D142" s="6"/>
      <c r="E142">
        <f t="shared" si="14"/>
        <v>30</v>
      </c>
      <c r="F142" s="245">
        <f>'Connection Count'!$O$37</f>
        <v>15</v>
      </c>
      <c r="G142" s="6">
        <f t="shared" si="15"/>
        <v>0</v>
      </c>
      <c r="I142" s="6">
        <f t="shared" si="18"/>
        <v>-3171369.0814573499</v>
      </c>
      <c r="J142" s="6">
        <f t="shared" si="19"/>
        <v>15022890.084755071</v>
      </c>
      <c r="K142" s="6">
        <f t="shared" si="20"/>
        <v>3159563.6673053401</v>
      </c>
      <c r="L142" s="6">
        <f t="shared" si="21"/>
        <v>0</v>
      </c>
      <c r="M142" s="6">
        <f t="shared" si="22"/>
        <v>15011084.670603059</v>
      </c>
    </row>
    <row r="143" spans="1:13" x14ac:dyDescent="0.25">
      <c r="A143" s="208">
        <v>45566</v>
      </c>
      <c r="B143">
        <f t="shared" si="16"/>
        <v>10</v>
      </c>
      <c r="C143">
        <f t="shared" si="17"/>
        <v>2024</v>
      </c>
      <c r="D143" s="6"/>
      <c r="E143">
        <f t="shared" si="14"/>
        <v>31</v>
      </c>
      <c r="F143" s="245">
        <f>'Connection Count'!$O$37</f>
        <v>15</v>
      </c>
      <c r="G143" s="6">
        <f t="shared" si="15"/>
        <v>0</v>
      </c>
      <c r="I143" s="6">
        <f t="shared" si="18"/>
        <v>-3171369.0814573499</v>
      </c>
      <c r="J143" s="6">
        <f t="shared" si="19"/>
        <v>15523653.087580239</v>
      </c>
      <c r="K143" s="6">
        <f t="shared" si="20"/>
        <v>3159563.6673053401</v>
      </c>
      <c r="L143" s="6">
        <f t="shared" si="21"/>
        <v>0</v>
      </c>
      <c r="M143" s="6">
        <f t="shared" si="22"/>
        <v>15511847.67342823</v>
      </c>
    </row>
    <row r="144" spans="1:13" x14ac:dyDescent="0.25">
      <c r="A144" s="208">
        <v>45597</v>
      </c>
      <c r="B144">
        <f t="shared" si="16"/>
        <v>11</v>
      </c>
      <c r="C144">
        <f t="shared" si="17"/>
        <v>2024</v>
      </c>
      <c r="D144" s="6"/>
      <c r="E144">
        <f t="shared" si="14"/>
        <v>30</v>
      </c>
      <c r="F144" s="245">
        <f>'Connection Count'!$O$37</f>
        <v>15</v>
      </c>
      <c r="G144" s="6">
        <f t="shared" si="15"/>
        <v>1</v>
      </c>
      <c r="I144" s="6">
        <f t="shared" si="18"/>
        <v>-3171369.0814573499</v>
      </c>
      <c r="J144" s="6">
        <f t="shared" si="19"/>
        <v>15022890.084755071</v>
      </c>
      <c r="K144" s="6">
        <f t="shared" si="20"/>
        <v>3159563.6673053401</v>
      </c>
      <c r="L144" s="6">
        <f t="shared" si="21"/>
        <v>871828.270979397</v>
      </c>
      <c r="M144" s="6">
        <f t="shared" si="22"/>
        <v>15882912.941582456</v>
      </c>
    </row>
    <row r="145" spans="1:13" x14ac:dyDescent="0.25">
      <c r="A145" s="208">
        <v>45627</v>
      </c>
      <c r="B145">
        <f t="shared" si="16"/>
        <v>12</v>
      </c>
      <c r="C145">
        <f t="shared" si="17"/>
        <v>2024</v>
      </c>
      <c r="D145" s="6"/>
      <c r="E145">
        <f t="shared" si="14"/>
        <v>31</v>
      </c>
      <c r="F145" s="245">
        <f>'Connection Count'!$O$37</f>
        <v>15</v>
      </c>
      <c r="G145" s="6">
        <f t="shared" si="15"/>
        <v>0</v>
      </c>
      <c r="I145" s="6">
        <f t="shared" si="18"/>
        <v>-3171369.0814573499</v>
      </c>
      <c r="J145" s="6">
        <f t="shared" si="19"/>
        <v>15523653.087580239</v>
      </c>
      <c r="K145" s="6">
        <f t="shared" si="20"/>
        <v>3159563.6673053401</v>
      </c>
      <c r="L145" s="6">
        <f t="shared" si="21"/>
        <v>0</v>
      </c>
      <c r="M145" s="6">
        <f t="shared" si="22"/>
        <v>15511847.67342823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7A8DC-8C4D-4473-BEA8-1CDBF6F2A456}">
  <sheetPr codeName="Sheet30">
    <tabColor theme="7" tint="0.59999389629810485"/>
  </sheetPr>
  <dimension ref="A1:AB147"/>
  <sheetViews>
    <sheetView topLeftCell="F1" workbookViewId="0">
      <selection activeCell="E6" sqref="E6"/>
    </sheetView>
  </sheetViews>
  <sheetFormatPr defaultRowHeight="15" x14ac:dyDescent="0.25"/>
  <cols>
    <col min="1" max="1" width="11.7109375" customWidth="1"/>
    <col min="4" max="4" width="17.7109375" customWidth="1"/>
    <col min="5" max="5" width="10.42578125" bestFit="1" customWidth="1"/>
    <col min="6" max="6" width="10.28515625" bestFit="1" customWidth="1"/>
    <col min="9" max="9" width="11.85546875" bestFit="1" customWidth="1"/>
    <col min="14" max="21" width="12.5703125" customWidth="1"/>
    <col min="24" max="24" width="14" bestFit="1" customWidth="1"/>
    <col min="25" max="25" width="18" bestFit="1" customWidth="1"/>
    <col min="26" max="26" width="13.28515625" bestFit="1" customWidth="1"/>
    <col min="27" max="27" width="12.5703125" bestFit="1" customWidth="1"/>
  </cols>
  <sheetData>
    <row r="1" spans="1:28" x14ac:dyDescent="0.25">
      <c r="A1" t="s">
        <v>0</v>
      </c>
      <c r="B1" t="s">
        <v>28</v>
      </c>
      <c r="C1" t="s">
        <v>29</v>
      </c>
      <c r="D1" s="6" t="str">
        <f>'Monthly Data'!AE1</f>
        <v>K_ReskWh_NoCDM</v>
      </c>
      <c r="E1" s="6" t="str">
        <f>'Monthly Data'!BP1</f>
        <v>K_HDD14</v>
      </c>
      <c r="F1" s="6" t="str">
        <f>'Monthly Data'!BO1</f>
        <v>K_CDD16</v>
      </c>
      <c r="G1" t="str">
        <f>'Monthly Data'!BP1</f>
        <v>K_HDD14</v>
      </c>
      <c r="H1" t="str">
        <f>'Monthly Data'!BO1</f>
        <v>K_CDD16</v>
      </c>
      <c r="I1" t="str">
        <f>'Monthly Data'!DJ1</f>
        <v>Month Days</v>
      </c>
      <c r="J1" t="str">
        <f>'Monthly Data'!HB1</f>
        <v>Trend17</v>
      </c>
      <c r="K1" t="str">
        <f>'Monthly Data'!DG1</f>
        <v>Spring</v>
      </c>
      <c r="L1" t="str">
        <f>'Monthly Data'!DN1</f>
        <v>COVID_WFH</v>
      </c>
      <c r="N1" t="s">
        <v>50</v>
      </c>
      <c r="O1" t="str">
        <f t="shared" ref="O1:T1" si="0">G1</f>
        <v>K_HDD14</v>
      </c>
      <c r="P1" t="str">
        <f t="shared" si="0"/>
        <v>K_CDD16</v>
      </c>
      <c r="Q1" t="str">
        <f t="shared" si="0"/>
        <v>Month Days</v>
      </c>
      <c r="R1" t="str">
        <f t="shared" si="0"/>
        <v>Trend17</v>
      </c>
      <c r="S1" t="str">
        <f t="shared" si="0"/>
        <v>Spring</v>
      </c>
      <c r="T1" t="str">
        <f t="shared" si="0"/>
        <v>COVID_WFH</v>
      </c>
      <c r="U1" t="s">
        <v>51</v>
      </c>
    </row>
    <row r="2" spans="1:28" x14ac:dyDescent="0.25">
      <c r="A2" s="208">
        <v>41275</v>
      </c>
      <c r="B2">
        <f t="shared" ref="B2:B65" si="1">MONTH(A2)</f>
        <v>1</v>
      </c>
      <c r="C2">
        <f t="shared" ref="C2:C65" si="2">YEAR(A2)</f>
        <v>2013</v>
      </c>
      <c r="D2" s="6">
        <f>'Monthly Data'!AE2</f>
        <v>4428921.8261047518</v>
      </c>
      <c r="E2" s="6">
        <f>'Monthly Data'!BP2</f>
        <v>939.6</v>
      </c>
      <c r="F2" s="6">
        <f>'Monthly Data'!BO2</f>
        <v>0</v>
      </c>
      <c r="G2" s="242">
        <f ca="1">'Weather Kenora'!BP38</f>
        <v>915.08000000000015</v>
      </c>
      <c r="H2" s="242">
        <f ca="1">'Weather Kenora'!BC38</f>
        <v>0</v>
      </c>
      <c r="I2">
        <f>'Monthly Data'!DJ2</f>
        <v>31</v>
      </c>
      <c r="J2">
        <f>'Monthly Data'!HB2</f>
        <v>0</v>
      </c>
      <c r="K2">
        <f>'Monthly Data'!DG2</f>
        <v>0</v>
      </c>
      <c r="L2">
        <f>'Monthly Data'!DN2</f>
        <v>0</v>
      </c>
      <c r="N2" s="6"/>
      <c r="O2" s="6">
        <f ca="1">(G2-E2)*$Y$10</f>
        <v>-49531.932156159208</v>
      </c>
      <c r="P2" s="6">
        <f ca="1">(H2-F2)*$Y$11</f>
        <v>0</v>
      </c>
      <c r="Q2" s="6"/>
      <c r="R2" s="6"/>
      <c r="S2" s="6"/>
      <c r="T2" s="6"/>
      <c r="U2" s="6">
        <f ca="1">SUM(D2,N2:T2)</f>
        <v>4379389.8939485922</v>
      </c>
    </row>
    <row r="3" spans="1:28" x14ac:dyDescent="0.25">
      <c r="A3" s="208">
        <v>41306</v>
      </c>
      <c r="B3">
        <f t="shared" si="1"/>
        <v>2</v>
      </c>
      <c r="C3">
        <f t="shared" si="2"/>
        <v>2013</v>
      </c>
      <c r="D3" s="6">
        <f>'Monthly Data'!AE3</f>
        <v>3670674.2661047578</v>
      </c>
      <c r="E3" s="6">
        <f>'Monthly Data'!BP3</f>
        <v>765.4</v>
      </c>
      <c r="F3" s="6">
        <f>'Monthly Data'!BO3</f>
        <v>0</v>
      </c>
      <c r="G3" s="242">
        <f ca="1">'Weather Kenora'!BP39</f>
        <v>835.30999999999983</v>
      </c>
      <c r="H3" s="242">
        <f ca="1">'Weather Kenora'!BC39</f>
        <v>0</v>
      </c>
      <c r="I3">
        <f>'Monthly Data'!DJ3</f>
        <v>28</v>
      </c>
      <c r="J3">
        <f>'Monthly Data'!HB3</f>
        <v>0</v>
      </c>
      <c r="K3">
        <f>'Monthly Data'!DG3</f>
        <v>0</v>
      </c>
      <c r="L3">
        <f>'Monthly Data'!DN3</f>
        <v>0</v>
      </c>
      <c r="N3" s="6"/>
      <c r="O3" s="6">
        <f t="shared" ref="O3:O66" ca="1" si="3">(G3-E3)*$Y$10</f>
        <v>141222.56839466156</v>
      </c>
      <c r="P3" s="6">
        <f t="shared" ref="P3:P66" ca="1" si="4">(H3-F3)*$Y$11</f>
        <v>0</v>
      </c>
      <c r="Q3" s="6"/>
      <c r="R3" s="6"/>
      <c r="S3" s="6"/>
      <c r="T3" s="6"/>
      <c r="U3" s="6">
        <f t="shared" ref="U3:U66" ca="1" si="5">SUM(D3,N3:T3)</f>
        <v>3811896.8344994192</v>
      </c>
    </row>
    <row r="4" spans="1:28" x14ac:dyDescent="0.25">
      <c r="A4" s="208">
        <v>41334</v>
      </c>
      <c r="B4">
        <f t="shared" si="1"/>
        <v>3</v>
      </c>
      <c r="C4">
        <f t="shared" si="2"/>
        <v>2013</v>
      </c>
      <c r="D4" s="6">
        <f>'Monthly Data'!AE4</f>
        <v>3446339.2461047722</v>
      </c>
      <c r="E4" s="6">
        <f>'Monthly Data'!BP4</f>
        <v>666.7</v>
      </c>
      <c r="F4" s="6">
        <f>'Monthly Data'!BO4</f>
        <v>0</v>
      </c>
      <c r="G4" s="242">
        <f ca="1">'Weather Kenora'!BP40</f>
        <v>598.6</v>
      </c>
      <c r="H4" s="242">
        <f ca="1">'Weather Kenora'!BC40</f>
        <v>0</v>
      </c>
      <c r="I4">
        <f>'Monthly Data'!DJ4</f>
        <v>31</v>
      </c>
      <c r="J4">
        <f>'Monthly Data'!HB4</f>
        <v>0</v>
      </c>
      <c r="K4">
        <f>'Monthly Data'!DG4</f>
        <v>1</v>
      </c>
      <c r="L4">
        <f>'Monthly Data'!DN4</f>
        <v>0</v>
      </c>
      <c r="N4" s="6"/>
      <c r="O4" s="6">
        <f t="shared" ca="1" si="3"/>
        <v>-137566.25529504329</v>
      </c>
      <c r="P4" s="6">
        <f t="shared" ca="1" si="4"/>
        <v>0</v>
      </c>
      <c r="Q4" s="6"/>
      <c r="R4" s="6"/>
      <c r="S4" s="6"/>
      <c r="T4" s="6"/>
      <c r="U4" s="6">
        <f t="shared" ca="1" si="5"/>
        <v>3308772.9908097289</v>
      </c>
      <c r="X4" t="s">
        <v>417</v>
      </c>
    </row>
    <row r="5" spans="1:28" x14ac:dyDescent="0.25">
      <c r="A5" s="208">
        <v>41365</v>
      </c>
      <c r="B5">
        <f t="shared" si="1"/>
        <v>4</v>
      </c>
      <c r="C5">
        <f t="shared" si="2"/>
        <v>2013</v>
      </c>
      <c r="D5" s="6">
        <f>'Monthly Data'!AE5</f>
        <v>2934864.136104757</v>
      </c>
      <c r="E5" s="6">
        <f>'Monthly Data'!BP5</f>
        <v>443.6</v>
      </c>
      <c r="F5" s="6">
        <f>'Monthly Data'!BO5</f>
        <v>0</v>
      </c>
      <c r="G5" s="242">
        <f ca="1">'Weather Kenora'!BP41</f>
        <v>372.89</v>
      </c>
      <c r="H5" s="242">
        <f ca="1">'Weather Kenora'!BC41</f>
        <v>0</v>
      </c>
      <c r="I5">
        <f>'Monthly Data'!DJ5</f>
        <v>30</v>
      </c>
      <c r="J5">
        <f>'Monthly Data'!HB5</f>
        <v>0</v>
      </c>
      <c r="K5">
        <f>'Monthly Data'!DG5</f>
        <v>1</v>
      </c>
      <c r="L5">
        <f>'Monthly Data'!DN5</f>
        <v>0</v>
      </c>
      <c r="N5" s="6"/>
      <c r="O5" s="6">
        <f t="shared" ca="1" si="3"/>
        <v>-142838.61838344365</v>
      </c>
      <c r="P5" s="6">
        <f t="shared" ca="1" si="4"/>
        <v>0</v>
      </c>
      <c r="Q5" s="6"/>
      <c r="R5" s="6"/>
      <c r="S5" s="6"/>
      <c r="T5" s="6"/>
      <c r="U5" s="6">
        <f t="shared" ca="1" si="5"/>
        <v>2792025.5177213135</v>
      </c>
      <c r="X5" t="s">
        <v>369</v>
      </c>
    </row>
    <row r="6" spans="1:28" x14ac:dyDescent="0.25">
      <c r="A6" s="208">
        <v>41395</v>
      </c>
      <c r="B6">
        <f t="shared" si="1"/>
        <v>5</v>
      </c>
      <c r="C6">
        <f t="shared" si="2"/>
        <v>2013</v>
      </c>
      <c r="D6" s="6">
        <f>'Monthly Data'!AE6</f>
        <v>2590039.7361047594</v>
      </c>
      <c r="E6" s="6">
        <f>'Monthly Data'!BP6</f>
        <v>142</v>
      </c>
      <c r="F6" s="6">
        <f>'Monthly Data'!BO6</f>
        <v>5.3</v>
      </c>
      <c r="G6" s="242">
        <f ca="1">'Weather Kenora'!BP42</f>
        <v>124.32399999999998</v>
      </c>
      <c r="H6" s="242">
        <f ca="1">'Weather Kenora'!BC42</f>
        <v>16.880000000000003</v>
      </c>
      <c r="I6">
        <f>'Monthly Data'!DJ6</f>
        <v>31</v>
      </c>
      <c r="J6">
        <f>'Monthly Data'!HB6</f>
        <v>0</v>
      </c>
      <c r="K6">
        <f>'Monthly Data'!DG6</f>
        <v>1</v>
      </c>
      <c r="L6">
        <f>'Monthly Data'!DN6</f>
        <v>0</v>
      </c>
      <c r="N6" s="6"/>
      <c r="O6" s="6">
        <f t="shared" ca="1" si="3"/>
        <v>-35706.624502131963</v>
      </c>
      <c r="P6" s="6">
        <f t="shared" ca="1" si="4"/>
        <v>60159.645270460176</v>
      </c>
      <c r="Q6" s="6"/>
      <c r="R6" s="6"/>
      <c r="S6" s="6"/>
      <c r="T6" s="6"/>
      <c r="U6" s="6">
        <f t="shared" ca="1" si="5"/>
        <v>2614492.7568730875</v>
      </c>
      <c r="X6" t="s">
        <v>418</v>
      </c>
    </row>
    <row r="7" spans="1:28" x14ac:dyDescent="0.25">
      <c r="A7" s="208">
        <v>41426</v>
      </c>
      <c r="B7">
        <f t="shared" si="1"/>
        <v>6</v>
      </c>
      <c r="C7">
        <f t="shared" si="2"/>
        <v>2013</v>
      </c>
      <c r="D7" s="6">
        <f>'Monthly Data'!AE7</f>
        <v>2556824.976104761</v>
      </c>
      <c r="E7" s="6">
        <f>'Monthly Data'!BP7</f>
        <v>12.6</v>
      </c>
      <c r="F7" s="6">
        <f>'Monthly Data'!BO7</f>
        <v>64</v>
      </c>
      <c r="G7" s="242">
        <f ca="1">'Weather Kenora'!BP43</f>
        <v>10.96</v>
      </c>
      <c r="H7" s="242">
        <f ca="1">'Weather Kenora'!BC43</f>
        <v>69.847999999999999</v>
      </c>
      <c r="I7">
        <f>'Monthly Data'!DJ7</f>
        <v>30</v>
      </c>
      <c r="J7">
        <f>'Monthly Data'!HB7</f>
        <v>0</v>
      </c>
      <c r="K7">
        <f>'Monthly Data'!DG7</f>
        <v>0</v>
      </c>
      <c r="L7">
        <f>'Monthly Data'!DN7</f>
        <v>0</v>
      </c>
      <c r="N7" s="6"/>
      <c r="O7" s="6">
        <f t="shared" ca="1" si="3"/>
        <v>-3312.9024770025076</v>
      </c>
      <c r="P7" s="6">
        <f t="shared" ca="1" si="4"/>
        <v>30381.140374926686</v>
      </c>
      <c r="Q7" s="6"/>
      <c r="R7" s="6"/>
      <c r="S7" s="6"/>
      <c r="T7" s="6"/>
      <c r="U7" s="6">
        <f t="shared" ca="1" si="5"/>
        <v>2583893.2140026852</v>
      </c>
    </row>
    <row r="8" spans="1:28" x14ac:dyDescent="0.25">
      <c r="A8" s="208">
        <v>41456</v>
      </c>
      <c r="B8">
        <f t="shared" si="1"/>
        <v>7</v>
      </c>
      <c r="C8">
        <f t="shared" si="2"/>
        <v>2013</v>
      </c>
      <c r="D8" s="6">
        <f>'Monthly Data'!AE8</f>
        <v>2858455.0761047606</v>
      </c>
      <c r="E8" s="6">
        <f>'Monthly Data'!BP8</f>
        <v>2.9</v>
      </c>
      <c r="F8" s="6">
        <f>'Monthly Data'!BO8</f>
        <v>123</v>
      </c>
      <c r="G8" s="242">
        <f ca="1">'Weather Kenora'!BP44</f>
        <v>1.0799999999999998</v>
      </c>
      <c r="H8" s="242">
        <f ca="1">'Weather Kenora'!BC44</f>
        <v>130.23999999999998</v>
      </c>
      <c r="I8">
        <f>'Monthly Data'!DJ8</f>
        <v>31</v>
      </c>
      <c r="J8">
        <f>'Monthly Data'!HB8</f>
        <v>0</v>
      </c>
      <c r="K8">
        <f>'Monthly Data'!DG8</f>
        <v>0</v>
      </c>
      <c r="L8">
        <f>'Monthly Data'!DN8</f>
        <v>0</v>
      </c>
      <c r="N8" s="6"/>
      <c r="O8" s="6">
        <f t="shared" ca="1" si="3"/>
        <v>-3676.513724478395</v>
      </c>
      <c r="P8" s="6">
        <f t="shared" ca="1" si="4"/>
        <v>37612.766127645118</v>
      </c>
      <c r="Q8" s="6"/>
      <c r="R8" s="6"/>
      <c r="S8" s="6"/>
      <c r="T8" s="6"/>
      <c r="U8" s="6">
        <f t="shared" ca="1" si="5"/>
        <v>2892391.3285079272</v>
      </c>
      <c r="Y8" s="6" t="s">
        <v>53</v>
      </c>
      <c r="Z8" t="s">
        <v>54</v>
      </c>
      <c r="AA8" t="s">
        <v>55</v>
      </c>
      <c r="AB8" s="18" t="s">
        <v>56</v>
      </c>
    </row>
    <row r="9" spans="1:28" x14ac:dyDescent="0.25">
      <c r="A9" s="208">
        <v>41487</v>
      </c>
      <c r="B9">
        <f t="shared" si="1"/>
        <v>8</v>
      </c>
      <c r="C9">
        <f t="shared" si="2"/>
        <v>2013</v>
      </c>
      <c r="D9" s="6">
        <f>'Monthly Data'!AE9</f>
        <v>2791223.6861047638</v>
      </c>
      <c r="E9" s="6">
        <f>'Monthly Data'!BP9</f>
        <v>2.6</v>
      </c>
      <c r="F9" s="6">
        <f>'Monthly Data'!BO9</f>
        <v>112.8</v>
      </c>
      <c r="G9" s="242">
        <f ca="1">'Weather Kenora'!BP45</f>
        <v>2.57</v>
      </c>
      <c r="H9" s="242">
        <f ca="1">'Weather Kenora'!BC45</f>
        <v>101.20500000000001</v>
      </c>
      <c r="I9">
        <f>'Monthly Data'!DJ9</f>
        <v>31</v>
      </c>
      <c r="J9">
        <f>'Monthly Data'!HB9</f>
        <v>0</v>
      </c>
      <c r="K9">
        <f>'Monthly Data'!DG9</f>
        <v>0</v>
      </c>
      <c r="L9">
        <f>'Monthly Data'!DN9</f>
        <v>0</v>
      </c>
      <c r="N9" s="6"/>
      <c r="O9" s="6">
        <f t="shared" ca="1" si="3"/>
        <v>-60.601874579314703</v>
      </c>
      <c r="P9" s="6">
        <f t="shared" ca="1" si="4"/>
        <v>-60237.572272105761</v>
      </c>
      <c r="Q9" s="6"/>
      <c r="R9" s="6"/>
      <c r="S9" s="6"/>
      <c r="T9" s="6"/>
      <c r="U9" s="6">
        <f t="shared" ca="1" si="5"/>
        <v>2730925.5119580789</v>
      </c>
      <c r="X9" t="s">
        <v>50</v>
      </c>
      <c r="Y9" s="6">
        <v>-1202765.1386973499</v>
      </c>
      <c r="Z9" s="61">
        <v>339567.554474851</v>
      </c>
      <c r="AA9" s="74">
        <v>-3.54204965358793</v>
      </c>
      <c r="AB9" s="203">
        <v>5.7810842011685203E-4</v>
      </c>
    </row>
    <row r="10" spans="1:28" x14ac:dyDescent="0.25">
      <c r="A10" s="208">
        <v>41518</v>
      </c>
      <c r="B10">
        <f t="shared" si="1"/>
        <v>9</v>
      </c>
      <c r="C10">
        <f t="shared" si="2"/>
        <v>2013</v>
      </c>
      <c r="D10" s="6">
        <f>'Monthly Data'!AE10</f>
        <v>2531996.546104766</v>
      </c>
      <c r="E10" s="6">
        <f>'Monthly Data'!BP10</f>
        <v>35.299999999999997</v>
      </c>
      <c r="F10" s="6">
        <f>'Monthly Data'!BO10</f>
        <v>18.3</v>
      </c>
      <c r="G10" s="242">
        <f ca="1">'Weather Kenora'!BP46</f>
        <v>56.61999999999999</v>
      </c>
      <c r="H10" s="242">
        <f ca="1">'Weather Kenora'!BC46</f>
        <v>20.560000000000002</v>
      </c>
      <c r="I10">
        <f>'Monthly Data'!DJ10</f>
        <v>30</v>
      </c>
      <c r="J10">
        <f>'Monthly Data'!HB10</f>
        <v>0</v>
      </c>
      <c r="K10">
        <f>'Monthly Data'!DG10</f>
        <v>0</v>
      </c>
      <c r="L10">
        <f>'Monthly Data'!DN10</f>
        <v>0</v>
      </c>
      <c r="N10" s="6"/>
      <c r="O10" s="6">
        <f t="shared" ca="1" si="3"/>
        <v>43067.732201032617</v>
      </c>
      <c r="P10" s="6">
        <f t="shared" ca="1" si="4"/>
        <v>11741.001581281527</v>
      </c>
      <c r="Q10" s="6"/>
      <c r="R10" s="6"/>
      <c r="S10" s="6"/>
      <c r="T10" s="6"/>
      <c r="U10" s="6">
        <f t="shared" ca="1" si="5"/>
        <v>2586805.2798870802</v>
      </c>
      <c r="X10" t="s">
        <v>370</v>
      </c>
      <c r="Y10" s="6">
        <v>2020.0624859771401</v>
      </c>
      <c r="Z10" s="61">
        <v>49.066247677268102</v>
      </c>
      <c r="AA10" s="74">
        <v>41.170103311425898</v>
      </c>
      <c r="AB10" s="203">
        <v>7.17349444608464E-70</v>
      </c>
    </row>
    <row r="11" spans="1:28" x14ac:dyDescent="0.25">
      <c r="A11" s="208">
        <v>41548</v>
      </c>
      <c r="B11">
        <f t="shared" si="1"/>
        <v>10</v>
      </c>
      <c r="C11">
        <f t="shared" si="2"/>
        <v>2013</v>
      </c>
      <c r="D11" s="6">
        <f>'Monthly Data'!AE11</f>
        <v>2818286.3861047742</v>
      </c>
      <c r="E11" s="6">
        <f>'Monthly Data'!BP11</f>
        <v>280.5</v>
      </c>
      <c r="F11" s="6">
        <f>'Monthly Data'!BO11</f>
        <v>1.3</v>
      </c>
      <c r="G11" s="242">
        <f ca="1">'Weather Kenora'!BP47</f>
        <v>272.00200000000001</v>
      </c>
      <c r="H11" s="242">
        <f ca="1">'Weather Kenora'!BC47</f>
        <v>1.4</v>
      </c>
      <c r="I11">
        <f>'Monthly Data'!DJ11</f>
        <v>31</v>
      </c>
      <c r="J11">
        <f>'Monthly Data'!HB11</f>
        <v>0</v>
      </c>
      <c r="K11">
        <f>'Monthly Data'!DG11</f>
        <v>0</v>
      </c>
      <c r="L11">
        <f>'Monthly Data'!DN11</f>
        <v>0</v>
      </c>
      <c r="N11" s="6"/>
      <c r="O11" s="6">
        <f t="shared" ca="1" si="3"/>
        <v>-17166.491005833719</v>
      </c>
      <c r="P11" s="6">
        <f t="shared" ca="1" si="4"/>
        <v>519.51334430449128</v>
      </c>
      <c r="Q11" s="6"/>
      <c r="R11" s="6"/>
      <c r="S11" s="6"/>
      <c r="T11" s="6"/>
      <c r="U11" s="6">
        <f t="shared" ca="1" si="5"/>
        <v>2801639.4084432451</v>
      </c>
      <c r="X11" t="s">
        <v>371</v>
      </c>
      <c r="Y11" s="6">
        <v>5195.1334430449197</v>
      </c>
      <c r="Z11" s="61">
        <v>365.54301693405199</v>
      </c>
      <c r="AA11" s="74">
        <v>14.2120987199221</v>
      </c>
      <c r="AB11" s="203">
        <v>6.5236306564325605E-27</v>
      </c>
    </row>
    <row r="12" spans="1:28" x14ac:dyDescent="0.25">
      <c r="A12" s="208">
        <v>41579</v>
      </c>
      <c r="B12">
        <f t="shared" si="1"/>
        <v>11</v>
      </c>
      <c r="C12">
        <f t="shared" si="2"/>
        <v>2013</v>
      </c>
      <c r="D12" s="6">
        <f>'Monthly Data'!AE12</f>
        <v>3421289.1561047719</v>
      </c>
      <c r="E12" s="6">
        <f>'Monthly Data'!BP12</f>
        <v>575.4</v>
      </c>
      <c r="F12" s="6">
        <f>'Monthly Data'!BO12</f>
        <v>0</v>
      </c>
      <c r="G12" s="242">
        <f ca="1">'Weather Kenora'!BP48</f>
        <v>539.76</v>
      </c>
      <c r="H12" s="242">
        <f ca="1">'Weather Kenora'!BC48</f>
        <v>0</v>
      </c>
      <c r="I12">
        <f>'Monthly Data'!DJ12</f>
        <v>30</v>
      </c>
      <c r="J12">
        <f>'Monthly Data'!HB12</f>
        <v>0</v>
      </c>
      <c r="K12">
        <f>'Monthly Data'!DG12</f>
        <v>0</v>
      </c>
      <c r="L12">
        <f>'Monthly Data'!DN12</f>
        <v>0</v>
      </c>
      <c r="N12" s="6"/>
      <c r="O12" s="6">
        <f t="shared" ca="1" si="3"/>
        <v>-71995.027000225251</v>
      </c>
      <c r="P12" s="6">
        <f t="shared" ca="1" si="4"/>
        <v>0</v>
      </c>
      <c r="Q12" s="6"/>
      <c r="R12" s="6"/>
      <c r="S12" s="6"/>
      <c r="T12" s="6"/>
      <c r="U12" s="6">
        <f t="shared" ca="1" si="5"/>
        <v>3349294.1291045467</v>
      </c>
      <c r="X12" t="s">
        <v>57</v>
      </c>
      <c r="Y12" s="6">
        <v>112430.211146309</v>
      </c>
      <c r="Z12" s="61">
        <v>11381.1148792904</v>
      </c>
      <c r="AA12" s="74">
        <v>9.8786641149622891</v>
      </c>
      <c r="AB12" s="203">
        <v>5.7825672726270105E-17</v>
      </c>
    </row>
    <row r="13" spans="1:28" x14ac:dyDescent="0.25">
      <c r="A13" s="208">
        <v>41609</v>
      </c>
      <c r="B13">
        <f t="shared" si="1"/>
        <v>12</v>
      </c>
      <c r="C13">
        <f t="shared" si="2"/>
        <v>2013</v>
      </c>
      <c r="D13" s="6">
        <f>'Monthly Data'!AE13</f>
        <v>4658820.2161047626</v>
      </c>
      <c r="E13" s="6">
        <f>'Monthly Data'!BP13</f>
        <v>1074.0999999999999</v>
      </c>
      <c r="F13" s="6">
        <f>'Monthly Data'!BO13</f>
        <v>0</v>
      </c>
      <c r="G13" s="242">
        <f ca="1">'Weather Kenora'!BP49</f>
        <v>820.75</v>
      </c>
      <c r="H13" s="242">
        <f ca="1">'Weather Kenora'!BC49</f>
        <v>0</v>
      </c>
      <c r="I13">
        <f>'Monthly Data'!DJ13</f>
        <v>31</v>
      </c>
      <c r="J13">
        <f>'Monthly Data'!HB13</f>
        <v>0</v>
      </c>
      <c r="K13">
        <f>'Monthly Data'!DG13</f>
        <v>0</v>
      </c>
      <c r="L13">
        <f>'Monthly Data'!DN13</f>
        <v>0</v>
      </c>
      <c r="N13" s="6"/>
      <c r="O13" s="6">
        <f t="shared" ca="1" si="3"/>
        <v>-511782.83082230826</v>
      </c>
      <c r="P13" s="6">
        <f t="shared" ca="1" si="4"/>
        <v>0</v>
      </c>
      <c r="Q13" s="6"/>
      <c r="R13" s="6"/>
      <c r="S13" s="6"/>
      <c r="T13" s="6"/>
      <c r="U13" s="6">
        <f t="shared" ca="1" si="5"/>
        <v>4147037.3852824545</v>
      </c>
      <c r="X13" t="s">
        <v>407</v>
      </c>
      <c r="Y13" s="6">
        <v>2366.4359629588398</v>
      </c>
      <c r="Z13" s="61">
        <v>1016.21389373574</v>
      </c>
      <c r="AA13" s="74">
        <v>2.3286790089628702</v>
      </c>
      <c r="AB13" s="203">
        <v>2.1654230922239601E-2</v>
      </c>
    </row>
    <row r="14" spans="1:28" x14ac:dyDescent="0.25">
      <c r="A14" s="208">
        <v>41640</v>
      </c>
      <c r="B14">
        <f t="shared" si="1"/>
        <v>1</v>
      </c>
      <c r="C14">
        <f t="shared" si="2"/>
        <v>2014</v>
      </c>
      <c r="D14" s="6">
        <f>'Monthly Data'!AE14</f>
        <v>4833879.6180433435</v>
      </c>
      <c r="E14" s="6">
        <f>'Monthly Data'!BP14</f>
        <v>1080.5999999999999</v>
      </c>
      <c r="F14" s="6">
        <f>'Monthly Data'!BO14</f>
        <v>0</v>
      </c>
      <c r="G14" s="7">
        <f t="shared" ref="G14:H29" ca="1" si="6">G2</f>
        <v>915.08000000000015</v>
      </c>
      <c r="H14" s="7">
        <f t="shared" ca="1" si="6"/>
        <v>0</v>
      </c>
      <c r="I14">
        <f>'Monthly Data'!DJ14</f>
        <v>31</v>
      </c>
      <c r="J14">
        <f>'Monthly Data'!HB14</f>
        <v>0</v>
      </c>
      <c r="K14">
        <f>'Monthly Data'!DG14</f>
        <v>0</v>
      </c>
      <c r="L14">
        <f>'Monthly Data'!DN14</f>
        <v>0</v>
      </c>
      <c r="N14" s="6"/>
      <c r="O14" s="6">
        <f t="shared" ca="1" si="3"/>
        <v>-334360.74267893576</v>
      </c>
      <c r="P14" s="6">
        <f t="shared" ca="1" si="4"/>
        <v>0</v>
      </c>
      <c r="Q14" s="6"/>
      <c r="R14" s="6"/>
      <c r="S14" s="6"/>
      <c r="T14" s="6"/>
      <c r="U14" s="6">
        <f t="shared" ca="1" si="5"/>
        <v>4499518.8753644079</v>
      </c>
      <c r="X14" t="s">
        <v>40</v>
      </c>
      <c r="Y14" s="6">
        <v>-125563.58673689001</v>
      </c>
      <c r="Z14" s="61">
        <v>33047.994822392</v>
      </c>
      <c r="AA14" s="74">
        <v>-3.7994313244025801</v>
      </c>
      <c r="AB14" s="203">
        <v>2.35289961315882E-4</v>
      </c>
    </row>
    <row r="15" spans="1:28" x14ac:dyDescent="0.25">
      <c r="A15" s="208">
        <v>41671</v>
      </c>
      <c r="B15">
        <f t="shared" si="1"/>
        <v>2</v>
      </c>
      <c r="C15">
        <f t="shared" si="2"/>
        <v>2014</v>
      </c>
      <c r="D15" s="6">
        <f>'Monthly Data'!AE15</f>
        <v>3967393.9980433411</v>
      </c>
      <c r="E15" s="6">
        <f>'Monthly Data'!BP15</f>
        <v>900.6</v>
      </c>
      <c r="F15" s="6">
        <f>'Monthly Data'!BO15</f>
        <v>0</v>
      </c>
      <c r="G15" s="7">
        <f t="shared" ca="1" si="6"/>
        <v>835.30999999999983</v>
      </c>
      <c r="H15" s="7">
        <f t="shared" ca="1" si="6"/>
        <v>0</v>
      </c>
      <c r="I15">
        <f>'Monthly Data'!DJ15</f>
        <v>28</v>
      </c>
      <c r="J15">
        <f>'Monthly Data'!HB15</f>
        <v>0</v>
      </c>
      <c r="K15">
        <f>'Monthly Data'!DG15</f>
        <v>0</v>
      </c>
      <c r="L15">
        <f>'Monthly Data'!DN15</f>
        <v>0</v>
      </c>
      <c r="N15" s="6"/>
      <c r="O15" s="6">
        <f t="shared" ca="1" si="3"/>
        <v>-131889.87970944785</v>
      </c>
      <c r="P15" s="6">
        <f t="shared" ca="1" si="4"/>
        <v>0</v>
      </c>
      <c r="Q15" s="6"/>
      <c r="R15" s="6"/>
      <c r="S15" s="6"/>
      <c r="T15" s="6"/>
      <c r="U15" s="6">
        <f t="shared" ca="1" si="5"/>
        <v>3835504.1183338934</v>
      </c>
      <c r="X15" t="s">
        <v>401</v>
      </c>
      <c r="Y15" s="6">
        <v>174269.370522771</v>
      </c>
      <c r="Z15" s="61">
        <v>71195.781980638902</v>
      </c>
      <c r="AA15" s="74">
        <v>2.4477485277170299</v>
      </c>
      <c r="AB15" s="203">
        <v>1.5913830724363701E-2</v>
      </c>
    </row>
    <row r="16" spans="1:28" x14ac:dyDescent="0.25">
      <c r="A16" s="208">
        <v>41699</v>
      </c>
      <c r="B16">
        <f t="shared" si="1"/>
        <v>3</v>
      </c>
      <c r="C16">
        <f t="shared" si="2"/>
        <v>2014</v>
      </c>
      <c r="D16" s="6">
        <f>'Monthly Data'!AE16</f>
        <v>3744044.1880433518</v>
      </c>
      <c r="E16" s="6">
        <f>'Monthly Data'!BP16</f>
        <v>774.9</v>
      </c>
      <c r="F16" s="6">
        <f>'Monthly Data'!BO16</f>
        <v>0</v>
      </c>
      <c r="G16" s="7">
        <f t="shared" ca="1" si="6"/>
        <v>598.6</v>
      </c>
      <c r="H16" s="7">
        <f t="shared" ca="1" si="6"/>
        <v>0</v>
      </c>
      <c r="I16">
        <f>'Monthly Data'!DJ16</f>
        <v>31</v>
      </c>
      <c r="J16">
        <f>'Monthly Data'!HB16</f>
        <v>0</v>
      </c>
      <c r="K16">
        <f>'Monthly Data'!DG16</f>
        <v>1</v>
      </c>
      <c r="L16">
        <f>'Monthly Data'!DN16</f>
        <v>0</v>
      </c>
      <c r="N16" s="6"/>
      <c r="O16" s="6">
        <f t="shared" ca="1" si="3"/>
        <v>-356137.0162777697</v>
      </c>
      <c r="P16" s="6">
        <f t="shared" ca="1" si="4"/>
        <v>0</v>
      </c>
      <c r="Q16" s="6"/>
      <c r="R16" s="6"/>
      <c r="S16" s="6"/>
      <c r="T16" s="6"/>
      <c r="U16" s="6">
        <f t="shared" ca="1" si="5"/>
        <v>3387907.1717655822</v>
      </c>
      <c r="Y16" s="6"/>
      <c r="Z16" s="61"/>
      <c r="AA16" s="74"/>
      <c r="AB16" s="203"/>
    </row>
    <row r="17" spans="1:28" x14ac:dyDescent="0.25">
      <c r="A17" s="208">
        <v>41730</v>
      </c>
      <c r="B17">
        <f t="shared" si="1"/>
        <v>4</v>
      </c>
      <c r="C17">
        <f t="shared" si="2"/>
        <v>2014</v>
      </c>
      <c r="D17" s="6">
        <f>'Monthly Data'!AE17</f>
        <v>2993700.0280433511</v>
      </c>
      <c r="E17" s="6">
        <f>'Monthly Data'!BP17</f>
        <v>409.7</v>
      </c>
      <c r="F17" s="6">
        <f>'Monthly Data'!BO17</f>
        <v>0</v>
      </c>
      <c r="G17" s="7">
        <f t="shared" ca="1" si="6"/>
        <v>372.89</v>
      </c>
      <c r="H17" s="7">
        <f t="shared" ca="1" si="6"/>
        <v>0</v>
      </c>
      <c r="I17">
        <f>'Monthly Data'!DJ17</f>
        <v>30</v>
      </c>
      <c r="J17">
        <f>'Monthly Data'!HB17</f>
        <v>0</v>
      </c>
      <c r="K17">
        <f>'Monthly Data'!DG17</f>
        <v>1</v>
      </c>
      <c r="L17">
        <f>'Monthly Data'!DN17</f>
        <v>0</v>
      </c>
      <c r="N17" s="6"/>
      <c r="O17" s="6">
        <f t="shared" ca="1" si="3"/>
        <v>-74358.500108818538</v>
      </c>
      <c r="P17" s="6">
        <f t="shared" ca="1" si="4"/>
        <v>0</v>
      </c>
      <c r="Q17" s="6"/>
      <c r="R17" s="6"/>
      <c r="S17" s="6"/>
      <c r="T17" s="6"/>
      <c r="U17" s="6">
        <f t="shared" ca="1" si="5"/>
        <v>2919341.5279345326</v>
      </c>
      <c r="X17" t="s">
        <v>145</v>
      </c>
      <c r="Y17" s="6"/>
      <c r="Z17" s="61"/>
      <c r="AA17" s="74"/>
      <c r="AB17" s="203"/>
    </row>
    <row r="18" spans="1:28" x14ac:dyDescent="0.25">
      <c r="A18" s="208">
        <v>41760</v>
      </c>
      <c r="B18">
        <f t="shared" si="1"/>
        <v>5</v>
      </c>
      <c r="C18">
        <f t="shared" si="2"/>
        <v>2014</v>
      </c>
      <c r="D18" s="6">
        <f>'Monthly Data'!AE18</f>
        <v>2707831.4980433621</v>
      </c>
      <c r="E18" s="6">
        <f>'Monthly Data'!BP18</f>
        <v>152.1</v>
      </c>
      <c r="F18" s="6">
        <f>'Monthly Data'!BO18</f>
        <v>34</v>
      </c>
      <c r="G18" s="7">
        <f t="shared" ca="1" si="6"/>
        <v>124.32399999999998</v>
      </c>
      <c r="H18" s="7">
        <f t="shared" ca="1" si="6"/>
        <v>16.880000000000003</v>
      </c>
      <c r="I18">
        <f>'Monthly Data'!DJ18</f>
        <v>31</v>
      </c>
      <c r="J18">
        <f>'Monthly Data'!HB18</f>
        <v>0</v>
      </c>
      <c r="K18">
        <f>'Monthly Data'!DG18</f>
        <v>1</v>
      </c>
      <c r="L18">
        <f>'Monthly Data'!DN18</f>
        <v>0</v>
      </c>
      <c r="N18" s="6"/>
      <c r="O18" s="6">
        <f t="shared" ca="1" si="3"/>
        <v>-56109.255610501066</v>
      </c>
      <c r="P18" s="6">
        <f t="shared" ca="1" si="4"/>
        <v>-88940.684544929012</v>
      </c>
      <c r="Q18" s="6"/>
      <c r="R18" s="6"/>
      <c r="S18" s="6"/>
      <c r="T18" s="6"/>
      <c r="U18" s="6">
        <f t="shared" ca="1" si="5"/>
        <v>2562781.5578879323</v>
      </c>
      <c r="X18" t="s">
        <v>58</v>
      </c>
      <c r="Y18" s="6">
        <v>3187537.0885838601</v>
      </c>
      <c r="Z18" t="s">
        <v>59</v>
      </c>
      <c r="AA18" s="204">
        <v>599910.19121638103</v>
      </c>
    </row>
    <row r="19" spans="1:28" x14ac:dyDescent="0.25">
      <c r="A19" s="208">
        <v>41791</v>
      </c>
      <c r="B19">
        <f t="shared" si="1"/>
        <v>6</v>
      </c>
      <c r="C19">
        <f t="shared" si="2"/>
        <v>2014</v>
      </c>
      <c r="D19" s="6">
        <f>'Monthly Data'!AE19</f>
        <v>2502905.518043356</v>
      </c>
      <c r="E19" s="6">
        <f>'Monthly Data'!BP19</f>
        <v>7.8</v>
      </c>
      <c r="F19" s="6">
        <f>'Monthly Data'!BO19</f>
        <v>46.3</v>
      </c>
      <c r="G19" s="7">
        <f t="shared" ca="1" si="6"/>
        <v>10.96</v>
      </c>
      <c r="H19" s="7">
        <f t="shared" ca="1" si="6"/>
        <v>69.847999999999999</v>
      </c>
      <c r="I19">
        <f>'Monthly Data'!DJ19</f>
        <v>30</v>
      </c>
      <c r="J19">
        <f>'Monthly Data'!HB19</f>
        <v>0</v>
      </c>
      <c r="K19">
        <f>'Monthly Data'!DG19</f>
        <v>0</v>
      </c>
      <c r="L19">
        <f>'Monthly Data'!DN19</f>
        <v>0</v>
      </c>
      <c r="N19" s="6"/>
      <c r="O19" s="6">
        <f t="shared" ca="1" si="3"/>
        <v>6383.3974556877647</v>
      </c>
      <c r="P19" s="6">
        <f t="shared" ca="1" si="4"/>
        <v>122335.00231682177</v>
      </c>
      <c r="Q19" s="6"/>
      <c r="R19" s="6"/>
      <c r="S19" s="6"/>
      <c r="T19" s="6"/>
      <c r="U19" s="6">
        <f t="shared" ca="1" si="5"/>
        <v>2631623.9178158655</v>
      </c>
      <c r="X19" t="s">
        <v>60</v>
      </c>
      <c r="Y19" s="204">
        <v>1366859991940</v>
      </c>
      <c r="Z19" t="s">
        <v>61</v>
      </c>
      <c r="AA19" s="204">
        <v>109982.299136556</v>
      </c>
    </row>
    <row r="20" spans="1:28" x14ac:dyDescent="0.25">
      <c r="A20" s="208">
        <v>41821</v>
      </c>
      <c r="B20">
        <f t="shared" si="1"/>
        <v>7</v>
      </c>
      <c r="C20">
        <f t="shared" si="2"/>
        <v>2014</v>
      </c>
      <c r="D20" s="6">
        <f>'Monthly Data'!AE20</f>
        <v>2772628.5180433504</v>
      </c>
      <c r="E20" s="6">
        <f>'Monthly Data'!BP20</f>
        <v>5.8</v>
      </c>
      <c r="F20" s="6">
        <f>'Monthly Data'!BO20</f>
        <v>89.7</v>
      </c>
      <c r="G20" s="7">
        <f t="shared" ca="1" si="6"/>
        <v>1.0799999999999998</v>
      </c>
      <c r="H20" s="7">
        <f t="shared" ca="1" si="6"/>
        <v>130.23999999999998</v>
      </c>
      <c r="I20">
        <f>'Monthly Data'!DJ20</f>
        <v>31</v>
      </c>
      <c r="J20">
        <f>'Monthly Data'!HB20</f>
        <v>0</v>
      </c>
      <c r="K20">
        <f>'Monthly Data'!DG20</f>
        <v>0</v>
      </c>
      <c r="L20">
        <f>'Monthly Data'!DN20</f>
        <v>0</v>
      </c>
      <c r="N20" s="6"/>
      <c r="O20" s="6">
        <f t="shared" ca="1" si="3"/>
        <v>-9534.6949338121012</v>
      </c>
      <c r="P20" s="6">
        <f t="shared" ca="1" si="4"/>
        <v>210610.70978104093</v>
      </c>
      <c r="Q20" s="6"/>
      <c r="R20" s="6"/>
      <c r="S20" s="6"/>
      <c r="T20" s="6"/>
      <c r="U20" s="6">
        <f t="shared" ca="1" si="5"/>
        <v>2973704.5328905792</v>
      </c>
      <c r="X20" t="s">
        <v>62</v>
      </c>
      <c r="Y20" s="74">
        <v>0.96847637160843703</v>
      </c>
      <c r="Z20" t="s">
        <v>63</v>
      </c>
      <c r="AA20" s="104">
        <v>0.96680255063189302</v>
      </c>
    </row>
    <row r="21" spans="1:28" x14ac:dyDescent="0.25">
      <c r="A21" s="208">
        <v>41852</v>
      </c>
      <c r="B21">
        <f t="shared" si="1"/>
        <v>8</v>
      </c>
      <c r="C21">
        <f t="shared" si="2"/>
        <v>2014</v>
      </c>
      <c r="D21" s="6">
        <f>'Monthly Data'!AE21</f>
        <v>2751198.5180433439</v>
      </c>
      <c r="E21" s="6">
        <f>'Monthly Data'!BP21</f>
        <v>2</v>
      </c>
      <c r="F21" s="6">
        <f>'Monthly Data'!BO21</f>
        <v>86.7</v>
      </c>
      <c r="G21" s="7">
        <f t="shared" ca="1" si="6"/>
        <v>2.57</v>
      </c>
      <c r="H21" s="7">
        <f t="shared" ca="1" si="6"/>
        <v>101.20500000000001</v>
      </c>
      <c r="I21">
        <f>'Monthly Data'!DJ21</f>
        <v>31</v>
      </c>
      <c r="J21">
        <f>'Monthly Data'!HB21</f>
        <v>0</v>
      </c>
      <c r="K21">
        <f>'Monthly Data'!DG21</f>
        <v>0</v>
      </c>
      <c r="L21">
        <f>'Monthly Data'!DN21</f>
        <v>0</v>
      </c>
      <c r="N21" s="6"/>
      <c r="O21" s="6">
        <f t="shared" ca="1" si="3"/>
        <v>1151.4356170069696</v>
      </c>
      <c r="P21" s="6">
        <f t="shared" ca="1" si="4"/>
        <v>75355.410591366614</v>
      </c>
      <c r="Q21" s="6"/>
      <c r="R21" s="6"/>
      <c r="S21" s="6"/>
      <c r="T21" s="6"/>
      <c r="U21" s="6">
        <f t="shared" ca="1" si="5"/>
        <v>2827705.3642517175</v>
      </c>
      <c r="X21" t="s">
        <v>412</v>
      </c>
      <c r="Y21" s="74">
        <v>384.98245601911299</v>
      </c>
      <c r="Z21" t="s">
        <v>64</v>
      </c>
      <c r="AA21" s="104">
        <v>9.31275450459768E-73</v>
      </c>
    </row>
    <row r="22" spans="1:28" x14ac:dyDescent="0.25">
      <c r="A22" s="208">
        <v>41883</v>
      </c>
      <c r="B22">
        <f t="shared" si="1"/>
        <v>9</v>
      </c>
      <c r="C22">
        <f t="shared" si="2"/>
        <v>2014</v>
      </c>
      <c r="D22" s="6">
        <f>'Monthly Data'!AE22</f>
        <v>2459305.1980433566</v>
      </c>
      <c r="E22" s="6">
        <f>'Monthly Data'!BP22</f>
        <v>72.900000000000006</v>
      </c>
      <c r="F22" s="6">
        <f>'Monthly Data'!BO22</f>
        <v>15.3</v>
      </c>
      <c r="G22" s="7">
        <f t="shared" ca="1" si="6"/>
        <v>56.61999999999999</v>
      </c>
      <c r="H22" s="7">
        <f t="shared" ca="1" si="6"/>
        <v>20.560000000000002</v>
      </c>
      <c r="I22">
        <f>'Monthly Data'!DJ22</f>
        <v>30</v>
      </c>
      <c r="J22">
        <f>'Monthly Data'!HB22</f>
        <v>0</v>
      </c>
      <c r="K22">
        <f>'Monthly Data'!DG22</f>
        <v>0</v>
      </c>
      <c r="L22">
        <f>'Monthly Data'!DN22</f>
        <v>0</v>
      </c>
      <c r="N22" s="6"/>
      <c r="O22" s="6">
        <f t="shared" ca="1" si="3"/>
        <v>-32886.617271707873</v>
      </c>
      <c r="P22" s="6">
        <f t="shared" ca="1" si="4"/>
        <v>27326.401910416287</v>
      </c>
      <c r="Q22" s="6"/>
      <c r="R22" s="6"/>
      <c r="S22" s="6"/>
      <c r="T22" s="6"/>
      <c r="U22" s="6">
        <f t="shared" ca="1" si="5"/>
        <v>2453744.9826820651</v>
      </c>
      <c r="X22" t="s">
        <v>65</v>
      </c>
      <c r="Y22" s="74">
        <v>-6.6463522420453199E-3</v>
      </c>
      <c r="Z22" t="s">
        <v>66</v>
      </c>
      <c r="AA22" s="104">
        <v>1.96924948443345</v>
      </c>
    </row>
    <row r="23" spans="1:28" x14ac:dyDescent="0.25">
      <c r="A23" s="208">
        <v>41913</v>
      </c>
      <c r="B23">
        <f t="shared" si="1"/>
        <v>10</v>
      </c>
      <c r="C23">
        <f t="shared" si="2"/>
        <v>2014</v>
      </c>
      <c r="D23" s="6">
        <f>'Monthly Data'!AE23</f>
        <v>2756786.8780433554</v>
      </c>
      <c r="E23" s="6">
        <f>'Monthly Data'!BP23</f>
        <v>239.1</v>
      </c>
      <c r="F23" s="6">
        <f>'Monthly Data'!BO23</f>
        <v>0</v>
      </c>
      <c r="G23" s="7">
        <f t="shared" ca="1" si="6"/>
        <v>272.00200000000001</v>
      </c>
      <c r="H23" s="7">
        <f t="shared" ca="1" si="6"/>
        <v>1.4</v>
      </c>
      <c r="I23">
        <f>'Monthly Data'!DJ23</f>
        <v>31</v>
      </c>
      <c r="J23">
        <f>'Monthly Data'!HB23</f>
        <v>0</v>
      </c>
      <c r="K23">
        <f>'Monthly Data'!DG23</f>
        <v>0</v>
      </c>
      <c r="L23">
        <f>'Monthly Data'!DN23</f>
        <v>0</v>
      </c>
      <c r="N23" s="6"/>
      <c r="O23" s="6">
        <f t="shared" ca="1" si="3"/>
        <v>66464.095913619894</v>
      </c>
      <c r="P23" s="6">
        <f t="shared" ca="1" si="4"/>
        <v>7273.1868202628866</v>
      </c>
      <c r="Q23" s="6"/>
      <c r="R23" s="6"/>
      <c r="S23" s="6"/>
      <c r="T23" s="6"/>
      <c r="U23" s="6">
        <f t="shared" ca="1" si="5"/>
        <v>2830524.1607772382</v>
      </c>
      <c r="Y23" s="207"/>
      <c r="AA23" s="104"/>
    </row>
    <row r="24" spans="1:28" x14ac:dyDescent="0.25">
      <c r="A24" s="208">
        <v>41944</v>
      </c>
      <c r="B24">
        <f t="shared" si="1"/>
        <v>11</v>
      </c>
      <c r="C24">
        <f t="shared" si="2"/>
        <v>2014</v>
      </c>
      <c r="D24" s="6">
        <f>'Monthly Data'!AE24</f>
        <v>3399073.1780433659</v>
      </c>
      <c r="E24" s="6">
        <f>'Monthly Data'!BP24</f>
        <v>666.5</v>
      </c>
      <c r="F24" s="6">
        <f>'Monthly Data'!BO24</f>
        <v>0</v>
      </c>
      <c r="G24" s="7">
        <f t="shared" ca="1" si="6"/>
        <v>539.76</v>
      </c>
      <c r="H24" s="7">
        <f t="shared" ca="1" si="6"/>
        <v>0</v>
      </c>
      <c r="I24">
        <f>'Monthly Data'!DJ24</f>
        <v>30</v>
      </c>
      <c r="J24">
        <f>'Monthly Data'!HB24</f>
        <v>0</v>
      </c>
      <c r="K24">
        <f>'Monthly Data'!DG24</f>
        <v>0</v>
      </c>
      <c r="L24">
        <f>'Monthly Data'!DN24</f>
        <v>0</v>
      </c>
      <c r="N24" s="6"/>
      <c r="O24" s="6">
        <f t="shared" ca="1" si="3"/>
        <v>-256022.71947274276</v>
      </c>
      <c r="P24" s="6">
        <f t="shared" ca="1" si="4"/>
        <v>0</v>
      </c>
      <c r="Q24" s="6"/>
      <c r="R24" s="6"/>
      <c r="S24" s="6"/>
      <c r="T24" s="6"/>
      <c r="U24" s="6">
        <f t="shared" ca="1" si="5"/>
        <v>3143050.4585706233</v>
      </c>
      <c r="Y24" s="206"/>
      <c r="AA24" s="104"/>
    </row>
    <row r="25" spans="1:28" x14ac:dyDescent="0.25">
      <c r="A25" s="208">
        <v>41974</v>
      </c>
      <c r="B25">
        <f t="shared" si="1"/>
        <v>12</v>
      </c>
      <c r="C25">
        <f t="shared" si="2"/>
        <v>2014</v>
      </c>
      <c r="D25" s="6">
        <f>'Monthly Data'!AE25</f>
        <v>4055275.2380433525</v>
      </c>
      <c r="E25" s="6">
        <f>'Monthly Data'!BP25</f>
        <v>742.7</v>
      </c>
      <c r="F25" s="6">
        <f>'Monthly Data'!BO25</f>
        <v>0</v>
      </c>
      <c r="G25" s="7">
        <f t="shared" ca="1" si="6"/>
        <v>820.75</v>
      </c>
      <c r="H25" s="7">
        <f t="shared" ca="1" si="6"/>
        <v>0</v>
      </c>
      <c r="I25">
        <f>'Monthly Data'!DJ25</f>
        <v>31</v>
      </c>
      <c r="J25">
        <f>'Monthly Data'!HB25</f>
        <v>0</v>
      </c>
      <c r="K25">
        <f>'Monthly Data'!DG25</f>
        <v>0</v>
      </c>
      <c r="L25">
        <f>'Monthly Data'!DN25</f>
        <v>0</v>
      </c>
      <c r="N25" s="6"/>
      <c r="O25" s="6">
        <f t="shared" ca="1" si="3"/>
        <v>157665.87703051569</v>
      </c>
      <c r="P25" s="6">
        <f t="shared" ca="1" si="4"/>
        <v>0</v>
      </c>
      <c r="Q25" s="6"/>
      <c r="R25" s="6"/>
      <c r="S25" s="6"/>
      <c r="T25" s="6"/>
      <c r="U25" s="6">
        <f t="shared" ca="1" si="5"/>
        <v>4212941.1150738681</v>
      </c>
    </row>
    <row r="26" spans="1:28" x14ac:dyDescent="0.25">
      <c r="A26" s="208">
        <v>42005</v>
      </c>
      <c r="B26">
        <f t="shared" si="1"/>
        <v>1</v>
      </c>
      <c r="C26">
        <f t="shared" si="2"/>
        <v>2015</v>
      </c>
      <c r="D26" s="6">
        <f>'Monthly Data'!AE26</f>
        <v>4318021.554447555</v>
      </c>
      <c r="E26" s="6">
        <f>'Monthly Data'!BP26</f>
        <v>914.2</v>
      </c>
      <c r="F26" s="6">
        <f>'Monthly Data'!BO26</f>
        <v>0</v>
      </c>
      <c r="G26" s="7">
        <f t="shared" ca="1" si="6"/>
        <v>915.08000000000015</v>
      </c>
      <c r="H26" s="7">
        <f t="shared" ca="1" si="6"/>
        <v>0</v>
      </c>
      <c r="I26">
        <f>'Monthly Data'!DJ26</f>
        <v>31</v>
      </c>
      <c r="J26">
        <f>'Monthly Data'!HB26</f>
        <v>0</v>
      </c>
      <c r="K26">
        <f>'Monthly Data'!DG26</f>
        <v>0</v>
      </c>
      <c r="L26">
        <f>'Monthly Data'!DN26</f>
        <v>0</v>
      </c>
      <c r="N26" s="6"/>
      <c r="O26" s="6">
        <f t="shared" ca="1" si="3"/>
        <v>1777.6549876601039</v>
      </c>
      <c r="P26" s="6">
        <f t="shared" ca="1" si="4"/>
        <v>0</v>
      </c>
      <c r="Q26" s="6"/>
      <c r="R26" s="6"/>
      <c r="S26" s="6"/>
      <c r="T26" s="6"/>
      <c r="U26" s="6">
        <f t="shared" ca="1" si="5"/>
        <v>4319799.2094352152</v>
      </c>
    </row>
    <row r="27" spans="1:28" x14ac:dyDescent="0.25">
      <c r="A27" s="208">
        <v>42036</v>
      </c>
      <c r="B27">
        <f t="shared" si="1"/>
        <v>2</v>
      </c>
      <c r="C27">
        <f t="shared" si="2"/>
        <v>2015</v>
      </c>
      <c r="D27" s="6">
        <f>'Monthly Data'!AE27</f>
        <v>3823698.9544475409</v>
      </c>
      <c r="E27" s="6">
        <f>'Monthly Data'!BP27</f>
        <v>946</v>
      </c>
      <c r="F27" s="6">
        <f>'Monthly Data'!BO27</f>
        <v>0</v>
      </c>
      <c r="G27" s="7">
        <f t="shared" ca="1" si="6"/>
        <v>835.30999999999983</v>
      </c>
      <c r="H27" s="7">
        <f t="shared" ca="1" si="6"/>
        <v>0</v>
      </c>
      <c r="I27">
        <f>'Monthly Data'!DJ27</f>
        <v>28</v>
      </c>
      <c r="J27">
        <f>'Monthly Data'!HB27</f>
        <v>0</v>
      </c>
      <c r="K27">
        <f>'Monthly Data'!DG27</f>
        <v>0</v>
      </c>
      <c r="L27">
        <f>'Monthly Data'!DN27</f>
        <v>0</v>
      </c>
      <c r="N27" s="6"/>
      <c r="O27" s="6">
        <f t="shared" ca="1" si="3"/>
        <v>-223600.71657280999</v>
      </c>
      <c r="P27" s="6">
        <f t="shared" ca="1" si="4"/>
        <v>0</v>
      </c>
      <c r="Q27" s="6"/>
      <c r="R27" s="6"/>
      <c r="S27" s="6"/>
      <c r="T27" s="6"/>
      <c r="U27" s="6">
        <f t="shared" ca="1" si="5"/>
        <v>3600098.237874731</v>
      </c>
    </row>
    <row r="28" spans="1:28" x14ac:dyDescent="0.25">
      <c r="A28" s="208">
        <v>42064</v>
      </c>
      <c r="B28">
        <f t="shared" si="1"/>
        <v>3</v>
      </c>
      <c r="C28">
        <f t="shared" si="2"/>
        <v>2015</v>
      </c>
      <c r="D28" s="6">
        <f>'Monthly Data'!AE28</f>
        <v>3344596.9744475554</v>
      </c>
      <c r="E28" s="6">
        <f>'Monthly Data'!BP28</f>
        <v>558</v>
      </c>
      <c r="F28" s="6">
        <f>'Monthly Data'!BO28</f>
        <v>0</v>
      </c>
      <c r="G28" s="7">
        <f t="shared" ca="1" si="6"/>
        <v>598.6</v>
      </c>
      <c r="H28" s="7">
        <f t="shared" ca="1" si="6"/>
        <v>0</v>
      </c>
      <c r="I28">
        <f>'Monthly Data'!DJ28</f>
        <v>31</v>
      </c>
      <c r="J28">
        <f>'Monthly Data'!HB28</f>
        <v>0</v>
      </c>
      <c r="K28">
        <f>'Monthly Data'!DG28</f>
        <v>1</v>
      </c>
      <c r="L28">
        <f>'Monthly Data'!DN28</f>
        <v>0</v>
      </c>
      <c r="N28" s="6"/>
      <c r="O28" s="6">
        <f t="shared" ca="1" si="3"/>
        <v>82014.536930671937</v>
      </c>
      <c r="P28" s="6">
        <f t="shared" ca="1" si="4"/>
        <v>0</v>
      </c>
      <c r="Q28" s="6"/>
      <c r="R28" s="6"/>
      <c r="S28" s="6"/>
      <c r="T28" s="6"/>
      <c r="U28" s="6">
        <f t="shared" ca="1" si="5"/>
        <v>3426611.5113782273</v>
      </c>
    </row>
    <row r="29" spans="1:28" x14ac:dyDescent="0.25">
      <c r="A29" s="208">
        <v>42095</v>
      </c>
      <c r="B29">
        <f t="shared" si="1"/>
        <v>4</v>
      </c>
      <c r="C29">
        <f t="shared" si="2"/>
        <v>2015</v>
      </c>
      <c r="D29" s="6">
        <f>'Monthly Data'!AE29</f>
        <v>2663252.3544475622</v>
      </c>
      <c r="E29" s="6">
        <f>'Monthly Data'!BP29</f>
        <v>288.2</v>
      </c>
      <c r="F29" s="6">
        <f>'Monthly Data'!BO29</f>
        <v>0</v>
      </c>
      <c r="G29" s="7">
        <f t="shared" ca="1" si="6"/>
        <v>372.89</v>
      </c>
      <c r="H29" s="7">
        <f t="shared" ca="1" si="6"/>
        <v>0</v>
      </c>
      <c r="I29">
        <f>'Monthly Data'!DJ29</f>
        <v>30</v>
      </c>
      <c r="J29">
        <f>'Monthly Data'!HB29</f>
        <v>0</v>
      </c>
      <c r="K29">
        <f>'Monthly Data'!DG29</f>
        <v>1</v>
      </c>
      <c r="L29">
        <f>'Monthly Data'!DN29</f>
        <v>0</v>
      </c>
      <c r="N29" s="6"/>
      <c r="O29" s="6">
        <f t="shared" ca="1" si="3"/>
        <v>171079.09193740398</v>
      </c>
      <c r="P29" s="6">
        <f t="shared" ca="1" si="4"/>
        <v>0</v>
      </c>
      <c r="Q29" s="6"/>
      <c r="R29" s="6"/>
      <c r="S29" s="6"/>
      <c r="T29" s="6"/>
      <c r="U29" s="6">
        <f t="shared" ca="1" si="5"/>
        <v>2834331.4463849664</v>
      </c>
    </row>
    <row r="30" spans="1:28" x14ac:dyDescent="0.25">
      <c r="A30" s="208">
        <v>42125</v>
      </c>
      <c r="B30">
        <f t="shared" si="1"/>
        <v>5</v>
      </c>
      <c r="C30">
        <f t="shared" si="2"/>
        <v>2015</v>
      </c>
      <c r="D30" s="6">
        <f>'Monthly Data'!AE30</f>
        <v>2489621.1044475553</v>
      </c>
      <c r="E30" s="6">
        <f>'Monthly Data'!BP30</f>
        <v>133.9</v>
      </c>
      <c r="F30" s="6">
        <f>'Monthly Data'!BO30</f>
        <v>17.7</v>
      </c>
      <c r="G30" s="7">
        <f t="shared" ref="G30:H45" ca="1" si="7">G18</f>
        <v>124.32399999999998</v>
      </c>
      <c r="H30" s="7">
        <f t="shared" ca="1" si="7"/>
        <v>16.880000000000003</v>
      </c>
      <c r="I30">
        <f>'Monthly Data'!DJ30</f>
        <v>31</v>
      </c>
      <c r="J30">
        <f>'Monthly Data'!HB30</f>
        <v>0</v>
      </c>
      <c r="K30">
        <f>'Monthly Data'!DG30</f>
        <v>1</v>
      </c>
      <c r="L30">
        <f>'Monthly Data'!DN30</f>
        <v>0</v>
      </c>
      <c r="N30" s="6"/>
      <c r="O30" s="6">
        <f t="shared" ca="1" si="3"/>
        <v>-19344.118365717139</v>
      </c>
      <c r="P30" s="6">
        <f t="shared" ca="1" si="4"/>
        <v>-4260.0094232968167</v>
      </c>
      <c r="Q30" s="6"/>
      <c r="R30" s="6"/>
      <c r="S30" s="6"/>
      <c r="T30" s="6"/>
      <c r="U30" s="6">
        <f t="shared" ca="1" si="5"/>
        <v>2466016.9766585412</v>
      </c>
    </row>
    <row r="31" spans="1:28" x14ac:dyDescent="0.25">
      <c r="A31" s="208">
        <v>42156</v>
      </c>
      <c r="B31">
        <f t="shared" si="1"/>
        <v>6</v>
      </c>
      <c r="C31">
        <f t="shared" si="2"/>
        <v>2015</v>
      </c>
      <c r="D31" s="6">
        <f>'Monthly Data'!AE31</f>
        <v>2448595.1744475504</v>
      </c>
      <c r="E31" s="6">
        <f>'Monthly Data'!BP31</f>
        <v>3.5</v>
      </c>
      <c r="F31" s="6">
        <f>'Monthly Data'!BO31</f>
        <v>53.8</v>
      </c>
      <c r="G31" s="7">
        <f t="shared" ca="1" si="7"/>
        <v>10.96</v>
      </c>
      <c r="H31" s="7">
        <f t="shared" ca="1" si="7"/>
        <v>69.847999999999999</v>
      </c>
      <c r="I31">
        <f>'Monthly Data'!DJ31</f>
        <v>30</v>
      </c>
      <c r="J31">
        <f>'Monthly Data'!HB31</f>
        <v>0</v>
      </c>
      <c r="K31">
        <f>'Monthly Data'!DG31</f>
        <v>0</v>
      </c>
      <c r="L31">
        <f>'Monthly Data'!DN31</f>
        <v>0</v>
      </c>
      <c r="N31" s="6"/>
      <c r="O31" s="6">
        <f t="shared" ca="1" si="3"/>
        <v>15069.666145389467</v>
      </c>
      <c r="P31" s="6">
        <f t="shared" ca="1" si="4"/>
        <v>83371.501493984877</v>
      </c>
      <c r="Q31" s="6"/>
      <c r="R31" s="6"/>
      <c r="S31" s="6"/>
      <c r="T31" s="6"/>
      <c r="U31" s="6">
        <f t="shared" ca="1" si="5"/>
        <v>2547036.3420869247</v>
      </c>
    </row>
    <row r="32" spans="1:28" x14ac:dyDescent="0.25">
      <c r="A32" s="208">
        <v>42186</v>
      </c>
      <c r="B32">
        <f t="shared" si="1"/>
        <v>7</v>
      </c>
      <c r="C32">
        <f t="shared" si="2"/>
        <v>2015</v>
      </c>
      <c r="D32" s="6">
        <f>'Monthly Data'!AE32</f>
        <v>2859198.3644475471</v>
      </c>
      <c r="E32" s="6">
        <f>'Monthly Data'!BP32</f>
        <v>2.1</v>
      </c>
      <c r="F32" s="6">
        <f>'Monthly Data'!BO32</f>
        <v>133.80000000000001</v>
      </c>
      <c r="G32" s="7">
        <f t="shared" ca="1" si="7"/>
        <v>1.0799999999999998</v>
      </c>
      <c r="H32" s="7">
        <f t="shared" ca="1" si="7"/>
        <v>130.23999999999998</v>
      </c>
      <c r="I32">
        <f>'Monthly Data'!DJ32</f>
        <v>31</v>
      </c>
      <c r="J32">
        <f>'Monthly Data'!HB32</f>
        <v>0</v>
      </c>
      <c r="K32">
        <f>'Monthly Data'!DG32</f>
        <v>0</v>
      </c>
      <c r="L32">
        <f>'Monthly Data'!DN32</f>
        <v>0</v>
      </c>
      <c r="N32" s="6"/>
      <c r="O32" s="6">
        <f t="shared" ca="1" si="3"/>
        <v>-2060.4637356966832</v>
      </c>
      <c r="P32" s="6">
        <f t="shared" ca="1" si="4"/>
        <v>-18494.675057240074</v>
      </c>
      <c r="Q32" s="6"/>
      <c r="R32" s="6"/>
      <c r="S32" s="6"/>
      <c r="T32" s="6"/>
      <c r="U32" s="6">
        <f t="shared" ca="1" si="5"/>
        <v>2838643.22565461</v>
      </c>
    </row>
    <row r="33" spans="1:21" x14ac:dyDescent="0.25">
      <c r="A33" s="208">
        <v>42217</v>
      </c>
      <c r="B33">
        <f t="shared" si="1"/>
        <v>8</v>
      </c>
      <c r="C33">
        <f t="shared" si="2"/>
        <v>2015</v>
      </c>
      <c r="D33" s="6">
        <f>'Monthly Data'!AE33</f>
        <v>2778483.5444475645</v>
      </c>
      <c r="E33" s="6">
        <f>'Monthly Data'!BP33</f>
        <v>8.5</v>
      </c>
      <c r="F33" s="6">
        <f>'Monthly Data'!BO33</f>
        <v>87.2</v>
      </c>
      <c r="G33" s="7">
        <f t="shared" ca="1" si="7"/>
        <v>2.57</v>
      </c>
      <c r="H33" s="7">
        <f t="shared" ca="1" si="7"/>
        <v>101.20500000000001</v>
      </c>
      <c r="I33">
        <f>'Monthly Data'!DJ33</f>
        <v>31</v>
      </c>
      <c r="J33">
        <f>'Monthly Data'!HB33</f>
        <v>0</v>
      </c>
      <c r="K33">
        <f>'Monthly Data'!DG33</f>
        <v>0</v>
      </c>
      <c r="L33">
        <f>'Monthly Data'!DN33</f>
        <v>0</v>
      </c>
      <c r="N33" s="6"/>
      <c r="O33" s="6">
        <f t="shared" ca="1" si="3"/>
        <v>-11978.970541844441</v>
      </c>
      <c r="P33" s="6">
        <f t="shared" ca="1" si="4"/>
        <v>72757.843869844146</v>
      </c>
      <c r="Q33" s="6"/>
      <c r="R33" s="6"/>
      <c r="S33" s="6"/>
      <c r="T33" s="6"/>
      <c r="U33" s="6">
        <f t="shared" ca="1" si="5"/>
        <v>2839262.4177755639</v>
      </c>
    </row>
    <row r="34" spans="1:21" x14ac:dyDescent="0.25">
      <c r="A34" s="208">
        <v>42248</v>
      </c>
      <c r="B34">
        <f t="shared" si="1"/>
        <v>9</v>
      </c>
      <c r="C34">
        <f t="shared" si="2"/>
        <v>2015</v>
      </c>
      <c r="D34" s="6">
        <f>'Monthly Data'!AE34</f>
        <v>2478158.0244475584</v>
      </c>
      <c r="E34" s="6">
        <f>'Monthly Data'!BP34</f>
        <v>32.799999999999997</v>
      </c>
      <c r="F34" s="6">
        <f>'Monthly Data'!BO34</f>
        <v>50.7</v>
      </c>
      <c r="G34" s="7">
        <f t="shared" ca="1" si="7"/>
        <v>56.61999999999999</v>
      </c>
      <c r="H34" s="7">
        <f t="shared" ca="1" si="7"/>
        <v>20.560000000000002</v>
      </c>
      <c r="I34">
        <f>'Monthly Data'!DJ34</f>
        <v>30</v>
      </c>
      <c r="J34">
        <f>'Monthly Data'!HB34</f>
        <v>0</v>
      </c>
      <c r="K34">
        <f>'Monthly Data'!DG34</f>
        <v>0</v>
      </c>
      <c r="L34">
        <f>'Monthly Data'!DN34</f>
        <v>0</v>
      </c>
      <c r="N34" s="6"/>
      <c r="O34" s="6">
        <f t="shared" ca="1" si="3"/>
        <v>48117.888415975467</v>
      </c>
      <c r="P34" s="6">
        <f t="shared" ca="1" si="4"/>
        <v>-156581.32197337388</v>
      </c>
      <c r="Q34" s="6"/>
      <c r="R34" s="6"/>
      <c r="S34" s="6"/>
      <c r="T34" s="6"/>
      <c r="U34" s="6">
        <f t="shared" ca="1" si="5"/>
        <v>2369694.5908901598</v>
      </c>
    </row>
    <row r="35" spans="1:21" x14ac:dyDescent="0.25">
      <c r="A35" s="208">
        <v>42278</v>
      </c>
      <c r="B35">
        <f t="shared" si="1"/>
        <v>10</v>
      </c>
      <c r="C35">
        <f t="shared" si="2"/>
        <v>2015</v>
      </c>
      <c r="D35" s="6">
        <f>'Monthly Data'!AE35</f>
        <v>2617735.8344475585</v>
      </c>
      <c r="E35" s="6">
        <f>'Monthly Data'!BP35</f>
        <v>228.5</v>
      </c>
      <c r="F35" s="6">
        <f>'Monthly Data'!BO35</f>
        <v>0.1</v>
      </c>
      <c r="G35" s="7">
        <f t="shared" ca="1" si="7"/>
        <v>272.00200000000001</v>
      </c>
      <c r="H35" s="7">
        <f t="shared" ca="1" si="7"/>
        <v>1.4</v>
      </c>
      <c r="I35">
        <f>'Monthly Data'!DJ35</f>
        <v>31</v>
      </c>
      <c r="J35">
        <f>'Monthly Data'!HB35</f>
        <v>0</v>
      </c>
      <c r="K35">
        <f>'Monthly Data'!DG35</f>
        <v>0</v>
      </c>
      <c r="L35">
        <f>'Monthly Data'!DN35</f>
        <v>0</v>
      </c>
      <c r="N35" s="6"/>
      <c r="O35" s="6">
        <f t="shared" ca="1" si="3"/>
        <v>87876.758264977572</v>
      </c>
      <c r="P35" s="6">
        <f t="shared" ca="1" si="4"/>
        <v>6753.6734759583942</v>
      </c>
      <c r="Q35" s="6"/>
      <c r="R35" s="6"/>
      <c r="S35" s="6"/>
      <c r="T35" s="6"/>
      <c r="U35" s="6">
        <f t="shared" ca="1" si="5"/>
        <v>2712366.2661884944</v>
      </c>
    </row>
    <row r="36" spans="1:21" x14ac:dyDescent="0.25">
      <c r="A36" s="208">
        <v>42309</v>
      </c>
      <c r="B36">
        <f t="shared" si="1"/>
        <v>11</v>
      </c>
      <c r="C36">
        <f t="shared" si="2"/>
        <v>2015</v>
      </c>
      <c r="D36" s="6">
        <f>'Monthly Data'!AE36</f>
        <v>2918834.2044475572</v>
      </c>
      <c r="E36" s="6">
        <f>'Monthly Data'!BP36</f>
        <v>419.2</v>
      </c>
      <c r="F36" s="6">
        <f>'Monthly Data'!BO36</f>
        <v>0</v>
      </c>
      <c r="G36" s="7">
        <f t="shared" ca="1" si="7"/>
        <v>539.76</v>
      </c>
      <c r="H36" s="7">
        <f t="shared" ca="1" si="7"/>
        <v>0</v>
      </c>
      <c r="I36">
        <f>'Monthly Data'!DJ36</f>
        <v>30</v>
      </c>
      <c r="J36">
        <f>'Monthly Data'!HB36</f>
        <v>0</v>
      </c>
      <c r="K36">
        <f>'Monthly Data'!DG36</f>
        <v>0</v>
      </c>
      <c r="L36">
        <f>'Monthly Data'!DN36</f>
        <v>0</v>
      </c>
      <c r="N36" s="6"/>
      <c r="O36" s="6">
        <f t="shared" ca="1" si="3"/>
        <v>243538.73330940402</v>
      </c>
      <c r="P36" s="6">
        <f t="shared" ca="1" si="4"/>
        <v>0</v>
      </c>
      <c r="Q36" s="6"/>
      <c r="R36" s="6"/>
      <c r="S36" s="6"/>
      <c r="T36" s="6"/>
      <c r="U36" s="6">
        <f t="shared" ca="1" si="5"/>
        <v>3162372.9377569612</v>
      </c>
    </row>
    <row r="37" spans="1:21" x14ac:dyDescent="0.25">
      <c r="A37" s="208">
        <v>42339</v>
      </c>
      <c r="B37">
        <f t="shared" si="1"/>
        <v>12</v>
      </c>
      <c r="C37">
        <f t="shared" si="2"/>
        <v>2015</v>
      </c>
      <c r="D37" s="6">
        <f>'Monthly Data'!AE37</f>
        <v>3569812.1244475492</v>
      </c>
      <c r="E37" s="6">
        <f>'Monthly Data'!BP37</f>
        <v>655</v>
      </c>
      <c r="F37" s="6">
        <f>'Monthly Data'!BO37</f>
        <v>0</v>
      </c>
      <c r="G37" s="7">
        <f t="shared" ca="1" si="7"/>
        <v>820.75</v>
      </c>
      <c r="H37" s="7">
        <f t="shared" ca="1" si="7"/>
        <v>0</v>
      </c>
      <c r="I37">
        <f>'Monthly Data'!DJ37</f>
        <v>31</v>
      </c>
      <c r="J37">
        <f>'Monthly Data'!HB37</f>
        <v>0</v>
      </c>
      <c r="K37">
        <f>'Monthly Data'!DG37</f>
        <v>0</v>
      </c>
      <c r="L37">
        <f>'Monthly Data'!DN37</f>
        <v>0</v>
      </c>
      <c r="N37" s="6"/>
      <c r="O37" s="6">
        <f t="shared" ca="1" si="3"/>
        <v>334825.357050711</v>
      </c>
      <c r="P37" s="6">
        <f t="shared" ca="1" si="4"/>
        <v>0</v>
      </c>
      <c r="Q37" s="6"/>
      <c r="R37" s="6"/>
      <c r="S37" s="6"/>
      <c r="T37" s="6"/>
      <c r="U37" s="6">
        <f t="shared" ca="1" si="5"/>
        <v>3904637.4814982601</v>
      </c>
    </row>
    <row r="38" spans="1:21" x14ac:dyDescent="0.25">
      <c r="A38" s="208">
        <v>42370</v>
      </c>
      <c r="B38">
        <f t="shared" si="1"/>
        <v>1</v>
      </c>
      <c r="C38">
        <f t="shared" si="2"/>
        <v>2016</v>
      </c>
      <c r="D38" s="6">
        <f>'Monthly Data'!AE38</f>
        <v>3971822.8762589148</v>
      </c>
      <c r="E38" s="6">
        <f>'Monthly Data'!BP38</f>
        <v>862.3</v>
      </c>
      <c r="F38" s="6">
        <f>'Monthly Data'!BO38</f>
        <v>0</v>
      </c>
      <c r="G38" s="7">
        <f t="shared" ca="1" si="7"/>
        <v>915.08000000000015</v>
      </c>
      <c r="H38" s="7">
        <f t="shared" ca="1" si="7"/>
        <v>0</v>
      </c>
      <c r="I38">
        <f>'Monthly Data'!DJ38</f>
        <v>31</v>
      </c>
      <c r="J38">
        <f>'Monthly Data'!HB38</f>
        <v>0</v>
      </c>
      <c r="K38">
        <f>'Monthly Data'!DG38</f>
        <v>0</v>
      </c>
      <c r="L38">
        <f>'Monthly Data'!DN38</f>
        <v>0</v>
      </c>
      <c r="N38" s="6"/>
      <c r="O38" s="6">
        <f t="shared" ca="1" si="3"/>
        <v>106618.89800987385</v>
      </c>
      <c r="P38" s="6">
        <f t="shared" ca="1" si="4"/>
        <v>0</v>
      </c>
      <c r="Q38" s="6"/>
      <c r="R38" s="6"/>
      <c r="S38" s="6"/>
      <c r="T38" s="6"/>
      <c r="U38" s="6">
        <f t="shared" ca="1" si="5"/>
        <v>4078441.7742687888</v>
      </c>
    </row>
    <row r="39" spans="1:21" x14ac:dyDescent="0.25">
      <c r="A39" s="208">
        <v>42401</v>
      </c>
      <c r="B39">
        <f t="shared" si="1"/>
        <v>2</v>
      </c>
      <c r="C39">
        <f t="shared" si="2"/>
        <v>2016</v>
      </c>
      <c r="D39" s="6">
        <f>'Monthly Data'!AE39</f>
        <v>3423141.6762589025</v>
      </c>
      <c r="E39" s="6">
        <f>'Monthly Data'!BP39</f>
        <v>757.2</v>
      </c>
      <c r="F39" s="6">
        <f>'Monthly Data'!BO39</f>
        <v>0</v>
      </c>
      <c r="G39" s="7">
        <f t="shared" ca="1" si="7"/>
        <v>835.30999999999983</v>
      </c>
      <c r="H39" s="7">
        <f t="shared" ca="1" si="7"/>
        <v>0</v>
      </c>
      <c r="I39">
        <f>'Monthly Data'!DJ39</f>
        <v>29</v>
      </c>
      <c r="J39">
        <f>'Monthly Data'!HB39</f>
        <v>0</v>
      </c>
      <c r="K39">
        <f>'Monthly Data'!DG39</f>
        <v>0</v>
      </c>
      <c r="L39">
        <f>'Monthly Data'!DN39</f>
        <v>0</v>
      </c>
      <c r="N39" s="6"/>
      <c r="O39" s="6">
        <f t="shared" ca="1" si="3"/>
        <v>157787.08077967397</v>
      </c>
      <c r="P39" s="6">
        <f t="shared" ca="1" si="4"/>
        <v>0</v>
      </c>
      <c r="Q39" s="6"/>
      <c r="R39" s="6"/>
      <c r="S39" s="6"/>
      <c r="T39" s="6"/>
      <c r="U39" s="6">
        <f t="shared" ca="1" si="5"/>
        <v>3580928.7570385765</v>
      </c>
    </row>
    <row r="40" spans="1:21" x14ac:dyDescent="0.25">
      <c r="A40" s="208">
        <v>42430</v>
      </c>
      <c r="B40">
        <f t="shared" si="1"/>
        <v>3</v>
      </c>
      <c r="C40">
        <f t="shared" si="2"/>
        <v>2016</v>
      </c>
      <c r="D40" s="6">
        <f>'Monthly Data'!AE40</f>
        <v>3114616.6062589139</v>
      </c>
      <c r="E40" s="6">
        <f>'Monthly Data'!BP40</f>
        <v>494.7</v>
      </c>
      <c r="F40" s="6">
        <f>'Monthly Data'!BO40</f>
        <v>0</v>
      </c>
      <c r="G40" s="7">
        <f t="shared" ca="1" si="7"/>
        <v>598.6</v>
      </c>
      <c r="H40" s="7">
        <f t="shared" ca="1" si="7"/>
        <v>0</v>
      </c>
      <c r="I40">
        <f>'Monthly Data'!DJ40</f>
        <v>31</v>
      </c>
      <c r="J40">
        <f>'Monthly Data'!HB40</f>
        <v>0</v>
      </c>
      <c r="K40">
        <f>'Monthly Data'!DG40</f>
        <v>1</v>
      </c>
      <c r="L40">
        <f>'Monthly Data'!DN40</f>
        <v>0</v>
      </c>
      <c r="N40" s="6"/>
      <c r="O40" s="6">
        <f t="shared" ca="1" si="3"/>
        <v>209884.49229302493</v>
      </c>
      <c r="P40" s="6">
        <f t="shared" ca="1" si="4"/>
        <v>0</v>
      </c>
      <c r="Q40" s="6"/>
      <c r="R40" s="6"/>
      <c r="S40" s="6"/>
      <c r="T40" s="6"/>
      <c r="U40" s="6">
        <f t="shared" ca="1" si="5"/>
        <v>3324501.0985519388</v>
      </c>
    </row>
    <row r="41" spans="1:21" x14ac:dyDescent="0.25">
      <c r="A41" s="208">
        <v>42461</v>
      </c>
      <c r="B41">
        <f t="shared" si="1"/>
        <v>4</v>
      </c>
      <c r="C41">
        <f t="shared" si="2"/>
        <v>2016</v>
      </c>
      <c r="D41" s="6">
        <f>'Monthly Data'!AE41</f>
        <v>2706752.026258904</v>
      </c>
      <c r="E41" s="6">
        <f>'Monthly Data'!BP41</f>
        <v>368.4</v>
      </c>
      <c r="F41" s="6">
        <f>'Monthly Data'!BO41</f>
        <v>0</v>
      </c>
      <c r="G41" s="7">
        <f t="shared" ca="1" si="7"/>
        <v>372.89</v>
      </c>
      <c r="H41" s="7">
        <f t="shared" ca="1" si="7"/>
        <v>0</v>
      </c>
      <c r="I41">
        <f>'Monthly Data'!DJ41</f>
        <v>30</v>
      </c>
      <c r="J41">
        <f>'Monthly Data'!HB41</f>
        <v>0</v>
      </c>
      <c r="K41">
        <f>'Monthly Data'!DG41</f>
        <v>1</v>
      </c>
      <c r="L41">
        <f>'Monthly Data'!DN41</f>
        <v>0</v>
      </c>
      <c r="N41" s="6"/>
      <c r="O41" s="6">
        <f t="shared" ca="1" si="3"/>
        <v>9070.0805620373776</v>
      </c>
      <c r="P41" s="6">
        <f t="shared" ca="1" si="4"/>
        <v>0</v>
      </c>
      <c r="Q41" s="6"/>
      <c r="R41" s="6"/>
      <c r="S41" s="6"/>
      <c r="T41" s="6"/>
      <c r="U41" s="6">
        <f t="shared" ca="1" si="5"/>
        <v>2715822.1068209414</v>
      </c>
    </row>
    <row r="42" spans="1:21" x14ac:dyDescent="0.25">
      <c r="A42" s="208">
        <v>42491</v>
      </c>
      <c r="B42">
        <f t="shared" si="1"/>
        <v>5</v>
      </c>
      <c r="C42">
        <f t="shared" si="2"/>
        <v>2016</v>
      </c>
      <c r="D42" s="6">
        <f>'Monthly Data'!AE42</f>
        <v>2457069.8562589004</v>
      </c>
      <c r="E42" s="6">
        <f>'Monthly Data'!BP42</f>
        <v>84.3</v>
      </c>
      <c r="F42" s="6">
        <f>'Monthly Data'!BO42</f>
        <v>21.4</v>
      </c>
      <c r="G42" s="7">
        <f t="shared" ca="1" si="7"/>
        <v>124.32399999999998</v>
      </c>
      <c r="H42" s="7">
        <f t="shared" ca="1" si="7"/>
        <v>16.880000000000003</v>
      </c>
      <c r="I42">
        <f>'Monthly Data'!DJ42</f>
        <v>31</v>
      </c>
      <c r="J42">
        <f>'Monthly Data'!HB42</f>
        <v>0</v>
      </c>
      <c r="K42">
        <f>'Monthly Data'!DG42</f>
        <v>1</v>
      </c>
      <c r="L42">
        <f>'Monthly Data'!DN42</f>
        <v>0</v>
      </c>
      <c r="N42" s="6"/>
      <c r="O42" s="6">
        <f t="shared" ca="1" si="3"/>
        <v>80850.980938749024</v>
      </c>
      <c r="P42" s="6">
        <f t="shared" ca="1" si="4"/>
        <v>-23482.003162563014</v>
      </c>
      <c r="Q42" s="6"/>
      <c r="R42" s="6"/>
      <c r="S42" s="6"/>
      <c r="T42" s="6"/>
      <c r="U42" s="6">
        <f t="shared" ca="1" si="5"/>
        <v>2514438.8340350864</v>
      </c>
    </row>
    <row r="43" spans="1:21" x14ac:dyDescent="0.25">
      <c r="A43" s="208">
        <v>42522</v>
      </c>
      <c r="B43">
        <f t="shared" si="1"/>
        <v>6</v>
      </c>
      <c r="C43">
        <f t="shared" si="2"/>
        <v>2016</v>
      </c>
      <c r="D43" s="6">
        <f>'Monthly Data'!AE43</f>
        <v>2433898.0162588996</v>
      </c>
      <c r="E43" s="6">
        <f>'Monthly Data'!BP43</f>
        <v>10.5</v>
      </c>
      <c r="F43" s="6">
        <f>'Monthly Data'!BO43</f>
        <v>46</v>
      </c>
      <c r="G43" s="7">
        <f t="shared" ca="1" si="7"/>
        <v>10.96</v>
      </c>
      <c r="H43" s="7">
        <f t="shared" ca="1" si="7"/>
        <v>69.847999999999999</v>
      </c>
      <c r="I43">
        <f>'Monthly Data'!DJ43</f>
        <v>30</v>
      </c>
      <c r="J43">
        <f>'Monthly Data'!HB43</f>
        <v>0</v>
      </c>
      <c r="K43">
        <f>'Monthly Data'!DG43</f>
        <v>0</v>
      </c>
      <c r="L43">
        <f>'Monthly Data'!DN43</f>
        <v>0</v>
      </c>
      <c r="N43" s="6"/>
      <c r="O43" s="6">
        <f t="shared" ca="1" si="3"/>
        <v>929.22874354948613</v>
      </c>
      <c r="P43" s="6">
        <f t="shared" ca="1" si="4"/>
        <v>123893.54234973525</v>
      </c>
      <c r="Q43" s="6"/>
      <c r="R43" s="6"/>
      <c r="S43" s="6"/>
      <c r="T43" s="6"/>
      <c r="U43" s="6">
        <f t="shared" ca="1" si="5"/>
        <v>2558720.7873521843</v>
      </c>
    </row>
    <row r="44" spans="1:21" x14ac:dyDescent="0.25">
      <c r="A44" s="208">
        <v>42552</v>
      </c>
      <c r="B44">
        <f t="shared" si="1"/>
        <v>7</v>
      </c>
      <c r="C44">
        <f t="shared" si="2"/>
        <v>2016</v>
      </c>
      <c r="D44" s="6">
        <f>'Monthly Data'!AE44</f>
        <v>2834544.0462589143</v>
      </c>
      <c r="E44" s="6">
        <f>'Monthly Data'!BP44</f>
        <v>0</v>
      </c>
      <c r="F44" s="6">
        <f>'Monthly Data'!BO44</f>
        <v>108.8</v>
      </c>
      <c r="G44" s="7">
        <f t="shared" ca="1" si="7"/>
        <v>1.0799999999999998</v>
      </c>
      <c r="H44" s="7">
        <f t="shared" ca="1" si="7"/>
        <v>130.23999999999998</v>
      </c>
      <c r="I44">
        <f>'Monthly Data'!DJ44</f>
        <v>31</v>
      </c>
      <c r="J44">
        <f>'Monthly Data'!HB44</f>
        <v>0</v>
      </c>
      <c r="K44">
        <f>'Monthly Data'!DG44</f>
        <v>0</v>
      </c>
      <c r="L44">
        <f>'Monthly Data'!DN44</f>
        <v>0</v>
      </c>
      <c r="N44" s="6"/>
      <c r="O44" s="6">
        <f t="shared" ca="1" si="3"/>
        <v>2181.6674848553112</v>
      </c>
      <c r="P44" s="6">
        <f t="shared" ca="1" si="4"/>
        <v>111383.66101888299</v>
      </c>
      <c r="Q44" s="6"/>
      <c r="R44" s="6"/>
      <c r="S44" s="6"/>
      <c r="T44" s="6"/>
      <c r="U44" s="6">
        <f t="shared" ca="1" si="5"/>
        <v>2948109.3747626524</v>
      </c>
    </row>
    <row r="45" spans="1:21" x14ac:dyDescent="0.25">
      <c r="A45" s="208">
        <v>42583</v>
      </c>
      <c r="B45">
        <f t="shared" si="1"/>
        <v>8</v>
      </c>
      <c r="C45">
        <f t="shared" si="2"/>
        <v>2016</v>
      </c>
      <c r="D45" s="6">
        <f>'Monthly Data'!AE45</f>
        <v>2816805.176258923</v>
      </c>
      <c r="E45" s="6">
        <f>'Monthly Data'!BP45</f>
        <v>0</v>
      </c>
      <c r="F45" s="6">
        <f>'Monthly Data'!BO45</f>
        <v>100.8</v>
      </c>
      <c r="G45" s="7">
        <f t="shared" ca="1" si="7"/>
        <v>2.57</v>
      </c>
      <c r="H45" s="7">
        <f t="shared" ca="1" si="7"/>
        <v>101.20500000000001</v>
      </c>
      <c r="I45">
        <f>'Monthly Data'!DJ45</f>
        <v>31</v>
      </c>
      <c r="J45">
        <f>'Monthly Data'!HB45</f>
        <v>0</v>
      </c>
      <c r="K45">
        <f>'Monthly Data'!DG45</f>
        <v>0</v>
      </c>
      <c r="L45">
        <f>'Monthly Data'!DN45</f>
        <v>0</v>
      </c>
      <c r="N45" s="6"/>
      <c r="O45" s="6">
        <f t="shared" ca="1" si="3"/>
        <v>5191.5605889612498</v>
      </c>
      <c r="P45" s="6">
        <f t="shared" ca="1" si="4"/>
        <v>2104.0290444332722</v>
      </c>
      <c r="Q45" s="6"/>
      <c r="R45" s="6"/>
      <c r="S45" s="6"/>
      <c r="T45" s="6"/>
      <c r="U45" s="6">
        <f t="shared" ca="1" si="5"/>
        <v>2824100.765892318</v>
      </c>
    </row>
    <row r="46" spans="1:21" x14ac:dyDescent="0.25">
      <c r="A46" s="208">
        <v>42614</v>
      </c>
      <c r="B46">
        <f t="shared" si="1"/>
        <v>9</v>
      </c>
      <c r="C46">
        <f t="shared" si="2"/>
        <v>2016</v>
      </c>
      <c r="D46" s="6">
        <f>'Monthly Data'!AE46</f>
        <v>2404656.0762589085</v>
      </c>
      <c r="E46" s="6">
        <f>'Monthly Data'!BP46</f>
        <v>33</v>
      </c>
      <c r="F46" s="6">
        <f>'Monthly Data'!BO46</f>
        <v>13</v>
      </c>
      <c r="G46" s="7">
        <f t="shared" ref="G46:H61" ca="1" si="8">G34</f>
        <v>56.61999999999999</v>
      </c>
      <c r="H46" s="7">
        <f t="shared" ca="1" si="8"/>
        <v>20.560000000000002</v>
      </c>
      <c r="I46">
        <f>'Monthly Data'!DJ46</f>
        <v>30</v>
      </c>
      <c r="J46">
        <f>'Monthly Data'!HB46</f>
        <v>0</v>
      </c>
      <c r="K46">
        <f>'Monthly Data'!DG46</f>
        <v>0</v>
      </c>
      <c r="L46">
        <f>'Monthly Data'!DN46</f>
        <v>0</v>
      </c>
      <c r="N46" s="6"/>
      <c r="O46" s="6">
        <f t="shared" ca="1" si="3"/>
        <v>47713.875918780031</v>
      </c>
      <c r="P46" s="6">
        <f t="shared" ca="1" si="4"/>
        <v>39275.208829419607</v>
      </c>
      <c r="Q46" s="6"/>
      <c r="R46" s="6"/>
      <c r="S46" s="6"/>
      <c r="T46" s="6"/>
      <c r="U46" s="6">
        <f t="shared" ca="1" si="5"/>
        <v>2491645.1610071082</v>
      </c>
    </row>
    <row r="47" spans="1:21" x14ac:dyDescent="0.25">
      <c r="A47" s="208">
        <v>42644</v>
      </c>
      <c r="B47">
        <f t="shared" si="1"/>
        <v>10</v>
      </c>
      <c r="C47">
        <f t="shared" si="2"/>
        <v>2016</v>
      </c>
      <c r="D47" s="6">
        <f>'Monthly Data'!AE47</f>
        <v>2624969.0062589077</v>
      </c>
      <c r="E47" s="6">
        <f>'Monthly Data'!BP47</f>
        <v>244.7</v>
      </c>
      <c r="F47" s="6">
        <f>'Monthly Data'!BO47</f>
        <v>1.6</v>
      </c>
      <c r="G47" s="7">
        <f t="shared" ca="1" si="8"/>
        <v>272.00200000000001</v>
      </c>
      <c r="H47" s="7">
        <f t="shared" ca="1" si="8"/>
        <v>1.4</v>
      </c>
      <c r="I47">
        <f>'Monthly Data'!DJ47</f>
        <v>31</v>
      </c>
      <c r="J47">
        <f>'Monthly Data'!HB47</f>
        <v>0</v>
      </c>
      <c r="K47">
        <f>'Monthly Data'!DG47</f>
        <v>0</v>
      </c>
      <c r="L47">
        <f>'Monthly Data'!DN47</f>
        <v>0</v>
      </c>
      <c r="N47" s="6"/>
      <c r="O47" s="6">
        <f t="shared" ca="1" si="3"/>
        <v>55151.745992147924</v>
      </c>
      <c r="P47" s="6">
        <f t="shared" ca="1" si="4"/>
        <v>-1039.0266886089848</v>
      </c>
      <c r="Q47" s="6"/>
      <c r="R47" s="6"/>
      <c r="S47" s="6"/>
      <c r="T47" s="6"/>
      <c r="U47" s="6">
        <f t="shared" ca="1" si="5"/>
        <v>2679081.7255624468</v>
      </c>
    </row>
    <row r="48" spans="1:21" x14ac:dyDescent="0.25">
      <c r="A48" s="208">
        <v>42675</v>
      </c>
      <c r="B48">
        <f t="shared" si="1"/>
        <v>11</v>
      </c>
      <c r="C48">
        <f t="shared" si="2"/>
        <v>2016</v>
      </c>
      <c r="D48" s="6">
        <f>'Monthly Data'!AE48</f>
        <v>2850520.4662589105</v>
      </c>
      <c r="E48" s="6">
        <f>'Monthly Data'!BP48</f>
        <v>340.2</v>
      </c>
      <c r="F48" s="6">
        <f>'Monthly Data'!BO48</f>
        <v>0</v>
      </c>
      <c r="G48" s="7">
        <f t="shared" ca="1" si="8"/>
        <v>539.76</v>
      </c>
      <c r="H48" s="7">
        <f t="shared" ca="1" si="8"/>
        <v>0</v>
      </c>
      <c r="I48">
        <f>'Monthly Data'!DJ48</f>
        <v>30</v>
      </c>
      <c r="J48">
        <f>'Monthly Data'!HB48</f>
        <v>0</v>
      </c>
      <c r="K48">
        <f>'Monthly Data'!DG48</f>
        <v>0</v>
      </c>
      <c r="L48">
        <f>'Monthly Data'!DN48</f>
        <v>0</v>
      </c>
      <c r="N48" s="6"/>
      <c r="O48" s="6">
        <f t="shared" ca="1" si="3"/>
        <v>403123.66970159806</v>
      </c>
      <c r="P48" s="6">
        <f t="shared" ca="1" si="4"/>
        <v>0</v>
      </c>
      <c r="Q48" s="6"/>
      <c r="R48" s="6"/>
      <c r="S48" s="6"/>
      <c r="T48" s="6"/>
      <c r="U48" s="6">
        <f t="shared" ca="1" si="5"/>
        <v>3253644.1359605086</v>
      </c>
    </row>
    <row r="49" spans="1:21" x14ac:dyDescent="0.25">
      <c r="A49" s="208">
        <v>42705</v>
      </c>
      <c r="B49">
        <f t="shared" si="1"/>
        <v>12</v>
      </c>
      <c r="C49">
        <f t="shared" si="2"/>
        <v>2016</v>
      </c>
      <c r="D49" s="6">
        <f>'Monthly Data'!AE49</f>
        <v>3844258.5662589031</v>
      </c>
      <c r="E49" s="6">
        <f>'Monthly Data'!BP49</f>
        <v>844.3</v>
      </c>
      <c r="F49" s="6">
        <f>'Monthly Data'!BO49</f>
        <v>0</v>
      </c>
      <c r="G49" s="7">
        <f t="shared" ca="1" si="8"/>
        <v>820.75</v>
      </c>
      <c r="H49" s="7">
        <f t="shared" ca="1" si="8"/>
        <v>0</v>
      </c>
      <c r="I49">
        <f>'Monthly Data'!DJ49</f>
        <v>31</v>
      </c>
      <c r="J49">
        <f>'Monthly Data'!HB49</f>
        <v>0</v>
      </c>
      <c r="K49">
        <f>'Monthly Data'!DG49</f>
        <v>0</v>
      </c>
      <c r="L49">
        <f>'Monthly Data'!DN49</f>
        <v>0</v>
      </c>
      <c r="N49" s="6"/>
      <c r="O49" s="6">
        <f t="shared" ca="1" si="3"/>
        <v>-47572.47154476156</v>
      </c>
      <c r="P49" s="6">
        <f t="shared" ca="1" si="4"/>
        <v>0</v>
      </c>
      <c r="Q49" s="6"/>
      <c r="R49" s="6"/>
      <c r="S49" s="6"/>
      <c r="T49" s="6"/>
      <c r="U49" s="6">
        <f t="shared" ca="1" si="5"/>
        <v>3796686.0947141415</v>
      </c>
    </row>
    <row r="50" spans="1:21" x14ac:dyDescent="0.25">
      <c r="A50" s="208">
        <v>42736</v>
      </c>
      <c r="B50">
        <f t="shared" si="1"/>
        <v>1</v>
      </c>
      <c r="C50">
        <f t="shared" si="2"/>
        <v>2017</v>
      </c>
      <c r="D50" s="6">
        <f>'Monthly Data'!AE50</f>
        <v>3911552.0501713762</v>
      </c>
      <c r="E50" s="6">
        <f>'Monthly Data'!BP50</f>
        <v>820.7</v>
      </c>
      <c r="F50" s="6">
        <f>'Monthly Data'!BO50</f>
        <v>0</v>
      </c>
      <c r="G50" s="7">
        <f t="shared" ca="1" si="8"/>
        <v>915.08000000000015</v>
      </c>
      <c r="H50" s="7">
        <f t="shared" ca="1" si="8"/>
        <v>0</v>
      </c>
      <c r="I50">
        <f>'Monthly Data'!DJ50</f>
        <v>31</v>
      </c>
      <c r="J50">
        <f>'Monthly Data'!HB50</f>
        <v>1</v>
      </c>
      <c r="K50">
        <f>'Monthly Data'!DG50</f>
        <v>0</v>
      </c>
      <c r="L50">
        <f>'Monthly Data'!DN50</f>
        <v>0</v>
      </c>
      <c r="N50" s="6"/>
      <c r="O50" s="6">
        <f t="shared" ca="1" si="3"/>
        <v>190653.49742652269</v>
      </c>
      <c r="P50" s="6">
        <f t="shared" ca="1" si="4"/>
        <v>0</v>
      </c>
      <c r="Q50" s="6"/>
      <c r="R50" s="6"/>
      <c r="S50" s="6"/>
      <c r="T50" s="6"/>
      <c r="U50" s="6">
        <f t="shared" ca="1" si="5"/>
        <v>4102205.5475978991</v>
      </c>
    </row>
    <row r="51" spans="1:21" x14ac:dyDescent="0.25">
      <c r="A51" s="208">
        <v>42767</v>
      </c>
      <c r="B51">
        <f t="shared" si="1"/>
        <v>2</v>
      </c>
      <c r="C51">
        <f t="shared" si="2"/>
        <v>2017</v>
      </c>
      <c r="D51" s="6">
        <f>'Monthly Data'!AE51</f>
        <v>3185836.2501713745</v>
      </c>
      <c r="E51" s="6">
        <f>'Monthly Data'!BP51</f>
        <v>656.6</v>
      </c>
      <c r="F51" s="6">
        <f>'Monthly Data'!BO51</f>
        <v>0</v>
      </c>
      <c r="G51" s="7">
        <f t="shared" ca="1" si="8"/>
        <v>835.30999999999983</v>
      </c>
      <c r="H51" s="7">
        <f t="shared" ca="1" si="8"/>
        <v>0</v>
      </c>
      <c r="I51">
        <f>'Monthly Data'!DJ51</f>
        <v>28</v>
      </c>
      <c r="J51">
        <f>'Monthly Data'!HB51</f>
        <v>2</v>
      </c>
      <c r="K51">
        <f>'Monthly Data'!DG51</f>
        <v>0</v>
      </c>
      <c r="L51">
        <f>'Monthly Data'!DN51</f>
        <v>0</v>
      </c>
      <c r="N51" s="6"/>
      <c r="O51" s="6">
        <f t="shared" ca="1" si="3"/>
        <v>361005.36686897435</v>
      </c>
      <c r="P51" s="6">
        <f t="shared" ca="1" si="4"/>
        <v>0</v>
      </c>
      <c r="Q51" s="6"/>
      <c r="R51" s="6"/>
      <c r="S51" s="6"/>
      <c r="T51" s="6"/>
      <c r="U51" s="6">
        <f t="shared" ca="1" si="5"/>
        <v>3546841.6170403487</v>
      </c>
    </row>
    <row r="52" spans="1:21" x14ac:dyDescent="0.25">
      <c r="A52" s="208">
        <v>42795</v>
      </c>
      <c r="B52">
        <f t="shared" si="1"/>
        <v>3</v>
      </c>
      <c r="C52">
        <f t="shared" si="2"/>
        <v>2017</v>
      </c>
      <c r="D52" s="6">
        <f>'Monthly Data'!AE52</f>
        <v>3193843.6901713731</v>
      </c>
      <c r="E52" s="6">
        <f>'Monthly Data'!BP52</f>
        <v>606.5</v>
      </c>
      <c r="F52" s="6">
        <f>'Monthly Data'!BO52</f>
        <v>0</v>
      </c>
      <c r="G52" s="7">
        <f t="shared" ca="1" si="8"/>
        <v>598.6</v>
      </c>
      <c r="H52" s="7">
        <f t="shared" ca="1" si="8"/>
        <v>0</v>
      </c>
      <c r="I52">
        <f>'Monthly Data'!DJ52</f>
        <v>31</v>
      </c>
      <c r="J52">
        <f>'Monthly Data'!HB52</f>
        <v>3</v>
      </c>
      <c r="K52">
        <f>'Monthly Data'!DG52</f>
        <v>1</v>
      </c>
      <c r="L52">
        <f>'Monthly Data'!DN52</f>
        <v>0</v>
      </c>
      <c r="N52" s="6"/>
      <c r="O52" s="6">
        <f t="shared" ca="1" si="3"/>
        <v>-15958.493639219361</v>
      </c>
      <c r="P52" s="6">
        <f t="shared" ca="1" si="4"/>
        <v>0</v>
      </c>
      <c r="Q52" s="6"/>
      <c r="R52" s="6"/>
      <c r="S52" s="6"/>
      <c r="T52" s="6"/>
      <c r="U52" s="6">
        <f t="shared" ca="1" si="5"/>
        <v>3177885.1965321535</v>
      </c>
    </row>
    <row r="53" spans="1:21" x14ac:dyDescent="0.25">
      <c r="A53" s="208">
        <v>42826</v>
      </c>
      <c r="B53">
        <f t="shared" si="1"/>
        <v>4</v>
      </c>
      <c r="C53">
        <f t="shared" si="2"/>
        <v>2017</v>
      </c>
      <c r="D53" s="6">
        <f>'Monthly Data'!AE53</f>
        <v>2605657.1701713782</v>
      </c>
      <c r="E53" s="6">
        <f>'Monthly Data'!BP53</f>
        <v>298.8</v>
      </c>
      <c r="F53" s="6">
        <f>'Monthly Data'!BO53</f>
        <v>0</v>
      </c>
      <c r="G53" s="7">
        <f t="shared" ca="1" si="8"/>
        <v>372.89</v>
      </c>
      <c r="H53" s="7">
        <f t="shared" ca="1" si="8"/>
        <v>0</v>
      </c>
      <c r="I53">
        <f>'Monthly Data'!DJ53</f>
        <v>30</v>
      </c>
      <c r="J53">
        <f>'Monthly Data'!HB53</f>
        <v>4</v>
      </c>
      <c r="K53">
        <f>'Monthly Data'!DG53</f>
        <v>1</v>
      </c>
      <c r="L53">
        <f>'Monthly Data'!DN53</f>
        <v>0</v>
      </c>
      <c r="N53" s="6"/>
      <c r="O53" s="6">
        <f t="shared" ca="1" si="3"/>
        <v>149666.42958604626</v>
      </c>
      <c r="P53" s="6">
        <f t="shared" ca="1" si="4"/>
        <v>0</v>
      </c>
      <c r="Q53" s="6"/>
      <c r="R53" s="6"/>
      <c r="S53" s="6"/>
      <c r="T53" s="6"/>
      <c r="U53" s="6">
        <f t="shared" ca="1" si="5"/>
        <v>2755323.5997574246</v>
      </c>
    </row>
    <row r="54" spans="1:21" x14ac:dyDescent="0.25">
      <c r="A54" s="208">
        <v>42856</v>
      </c>
      <c r="B54">
        <f t="shared" si="1"/>
        <v>5</v>
      </c>
      <c r="C54">
        <f t="shared" si="2"/>
        <v>2017</v>
      </c>
      <c r="D54" s="6">
        <f>'Monthly Data'!AE54</f>
        <v>2485385.2501713675</v>
      </c>
      <c r="E54" s="6">
        <f>'Monthly Data'!BP54</f>
        <v>114.2</v>
      </c>
      <c r="F54" s="6">
        <f>'Monthly Data'!BO54</f>
        <v>1.1000000000000001</v>
      </c>
      <c r="G54" s="7">
        <f t="shared" ca="1" si="8"/>
        <v>124.32399999999998</v>
      </c>
      <c r="H54" s="7">
        <f t="shared" ca="1" si="8"/>
        <v>16.880000000000003</v>
      </c>
      <c r="I54">
        <f>'Monthly Data'!DJ54</f>
        <v>31</v>
      </c>
      <c r="J54">
        <f>'Monthly Data'!HB54</f>
        <v>5</v>
      </c>
      <c r="K54">
        <f>'Monthly Data'!DG54</f>
        <v>1</v>
      </c>
      <c r="L54">
        <f>'Monthly Data'!DN54</f>
        <v>0</v>
      </c>
      <c r="N54" s="6"/>
      <c r="O54" s="6">
        <f t="shared" ca="1" si="3"/>
        <v>20451.112608032527</v>
      </c>
      <c r="P54" s="6">
        <f t="shared" ca="1" si="4"/>
        <v>81979.205731248847</v>
      </c>
      <c r="Q54" s="6"/>
      <c r="R54" s="6"/>
      <c r="S54" s="6"/>
      <c r="T54" s="6"/>
      <c r="U54" s="6">
        <f t="shared" ca="1" si="5"/>
        <v>2587815.5685106488</v>
      </c>
    </row>
    <row r="55" spans="1:21" x14ac:dyDescent="0.25">
      <c r="A55" s="208">
        <v>42887</v>
      </c>
      <c r="B55">
        <f t="shared" si="1"/>
        <v>6</v>
      </c>
      <c r="C55">
        <f t="shared" si="2"/>
        <v>2017</v>
      </c>
      <c r="D55" s="6">
        <f>'Monthly Data'!AE55</f>
        <v>2427147.3701713756</v>
      </c>
      <c r="E55" s="6">
        <f>'Monthly Data'!BP55</f>
        <v>5.3</v>
      </c>
      <c r="F55" s="6">
        <f>'Monthly Data'!BO55</f>
        <v>49.5</v>
      </c>
      <c r="G55" s="7">
        <f t="shared" ca="1" si="8"/>
        <v>10.96</v>
      </c>
      <c r="H55" s="7">
        <f t="shared" ca="1" si="8"/>
        <v>69.847999999999999</v>
      </c>
      <c r="I55">
        <f>'Monthly Data'!DJ55</f>
        <v>30</v>
      </c>
      <c r="J55">
        <f>'Monthly Data'!HB55</f>
        <v>6</v>
      </c>
      <c r="K55">
        <f>'Monthly Data'!DG55</f>
        <v>0</v>
      </c>
      <c r="L55">
        <f>'Monthly Data'!DN55</f>
        <v>0</v>
      </c>
      <c r="N55" s="6"/>
      <c r="O55" s="6">
        <f t="shared" ca="1" si="3"/>
        <v>11433.553670630616</v>
      </c>
      <c r="P55" s="6">
        <f t="shared" ca="1" si="4"/>
        <v>105710.57529907802</v>
      </c>
      <c r="Q55" s="6"/>
      <c r="R55" s="6"/>
      <c r="S55" s="6"/>
      <c r="T55" s="6"/>
      <c r="U55" s="6">
        <f t="shared" ca="1" si="5"/>
        <v>2544291.4991410845</v>
      </c>
    </row>
    <row r="56" spans="1:21" x14ac:dyDescent="0.25">
      <c r="A56" s="208">
        <v>42917</v>
      </c>
      <c r="B56">
        <f t="shared" si="1"/>
        <v>7</v>
      </c>
      <c r="C56">
        <f t="shared" si="2"/>
        <v>2017</v>
      </c>
      <c r="D56" s="6">
        <f>'Monthly Data'!AE56</f>
        <v>2761935.4601713601</v>
      </c>
      <c r="E56" s="6">
        <f>'Monthly Data'!BP56</f>
        <v>0</v>
      </c>
      <c r="F56" s="6">
        <f>'Monthly Data'!BO56</f>
        <v>120.3</v>
      </c>
      <c r="G56" s="7">
        <f t="shared" ca="1" si="8"/>
        <v>1.0799999999999998</v>
      </c>
      <c r="H56" s="7">
        <f t="shared" ca="1" si="8"/>
        <v>130.23999999999998</v>
      </c>
      <c r="I56">
        <f>'Monthly Data'!DJ56</f>
        <v>31</v>
      </c>
      <c r="J56">
        <f>'Monthly Data'!HB56</f>
        <v>7</v>
      </c>
      <c r="K56">
        <f>'Monthly Data'!DG56</f>
        <v>0</v>
      </c>
      <c r="L56">
        <f>'Monthly Data'!DN56</f>
        <v>0</v>
      </c>
      <c r="N56" s="6"/>
      <c r="O56" s="6">
        <f t="shared" ca="1" si="3"/>
        <v>2181.6674848553112</v>
      </c>
      <c r="P56" s="6">
        <f t="shared" ca="1" si="4"/>
        <v>51639.626423866415</v>
      </c>
      <c r="Q56" s="6"/>
      <c r="R56" s="6"/>
      <c r="S56" s="6"/>
      <c r="T56" s="6"/>
      <c r="U56" s="6">
        <f t="shared" ca="1" si="5"/>
        <v>2815756.7540800818</v>
      </c>
    </row>
    <row r="57" spans="1:21" x14ac:dyDescent="0.25">
      <c r="A57" s="208">
        <v>42948</v>
      </c>
      <c r="B57">
        <f t="shared" si="1"/>
        <v>8</v>
      </c>
      <c r="C57">
        <f t="shared" si="2"/>
        <v>2017</v>
      </c>
      <c r="D57" s="6">
        <f>'Monthly Data'!AE57</f>
        <v>2746239.7601713664</v>
      </c>
      <c r="E57" s="6">
        <f>'Monthly Data'!BP57</f>
        <v>2.4</v>
      </c>
      <c r="F57" s="6">
        <f>'Monthly Data'!BO57</f>
        <v>81.599999999999994</v>
      </c>
      <c r="G57" s="7">
        <f t="shared" ca="1" si="8"/>
        <v>2.57</v>
      </c>
      <c r="H57" s="7">
        <f t="shared" ca="1" si="8"/>
        <v>101.20500000000001</v>
      </c>
      <c r="I57">
        <f>'Monthly Data'!DJ57</f>
        <v>31</v>
      </c>
      <c r="J57">
        <f>'Monthly Data'!HB57</f>
        <v>8</v>
      </c>
      <c r="K57">
        <f>'Monthly Data'!DG57</f>
        <v>0</v>
      </c>
      <c r="L57">
        <f>'Monthly Data'!DN57</f>
        <v>0</v>
      </c>
      <c r="N57" s="6"/>
      <c r="O57" s="6">
        <f t="shared" ca="1" si="3"/>
        <v>343.4106226161137</v>
      </c>
      <c r="P57" s="6">
        <f t="shared" ca="1" si="4"/>
        <v>101850.59115089575</v>
      </c>
      <c r="Q57" s="6"/>
      <c r="R57" s="6"/>
      <c r="S57" s="6"/>
      <c r="T57" s="6"/>
      <c r="U57" s="6">
        <f t="shared" ca="1" si="5"/>
        <v>2848433.7619448784</v>
      </c>
    </row>
    <row r="58" spans="1:21" x14ac:dyDescent="0.25">
      <c r="A58" s="208">
        <v>42979</v>
      </c>
      <c r="B58">
        <f t="shared" si="1"/>
        <v>9</v>
      </c>
      <c r="C58">
        <f t="shared" si="2"/>
        <v>2017</v>
      </c>
      <c r="D58" s="6">
        <f>'Monthly Data'!AE58</f>
        <v>2428924.4901713692</v>
      </c>
      <c r="E58" s="6">
        <f>'Monthly Data'!BP58</f>
        <v>55.1</v>
      </c>
      <c r="F58" s="6">
        <f>'Monthly Data'!BO58</f>
        <v>21.5</v>
      </c>
      <c r="G58" s="7">
        <f t="shared" ca="1" si="8"/>
        <v>56.61999999999999</v>
      </c>
      <c r="H58" s="7">
        <f t="shared" ca="1" si="8"/>
        <v>20.560000000000002</v>
      </c>
      <c r="I58">
        <f>'Monthly Data'!DJ58</f>
        <v>30</v>
      </c>
      <c r="J58">
        <f>'Monthly Data'!HB58</f>
        <v>9</v>
      </c>
      <c r="K58">
        <f>'Monthly Data'!DG58</f>
        <v>0</v>
      </c>
      <c r="L58">
        <f>'Monthly Data'!DN58</f>
        <v>0</v>
      </c>
      <c r="N58" s="6"/>
      <c r="O58" s="6">
        <f t="shared" ca="1" si="3"/>
        <v>3070.4949786852308</v>
      </c>
      <c r="P58" s="6">
        <f t="shared" ca="1" si="4"/>
        <v>-4883.4254364622129</v>
      </c>
      <c r="Q58" s="6"/>
      <c r="R58" s="6"/>
      <c r="S58" s="6"/>
      <c r="T58" s="6"/>
      <c r="U58" s="6">
        <f t="shared" ca="1" si="5"/>
        <v>2427111.5597135923</v>
      </c>
    </row>
    <row r="59" spans="1:21" x14ac:dyDescent="0.25">
      <c r="A59" s="208">
        <v>43009</v>
      </c>
      <c r="B59">
        <f t="shared" si="1"/>
        <v>10</v>
      </c>
      <c r="C59">
        <f t="shared" si="2"/>
        <v>2017</v>
      </c>
      <c r="D59" s="6">
        <f>'Monthly Data'!AE59</f>
        <v>2724484.9201713772</v>
      </c>
      <c r="E59" s="6">
        <f>'Monthly Data'!BP59</f>
        <v>240.4</v>
      </c>
      <c r="F59" s="6">
        <f>'Monthly Data'!BO59</f>
        <v>0</v>
      </c>
      <c r="G59" s="7">
        <f t="shared" ca="1" si="8"/>
        <v>272.00200000000001</v>
      </c>
      <c r="H59" s="7">
        <f t="shared" ca="1" si="8"/>
        <v>1.4</v>
      </c>
      <c r="I59">
        <f>'Monthly Data'!DJ59</f>
        <v>31</v>
      </c>
      <c r="J59">
        <f>'Monthly Data'!HB59</f>
        <v>10</v>
      </c>
      <c r="K59">
        <f>'Monthly Data'!DG59</f>
        <v>0</v>
      </c>
      <c r="L59">
        <f>'Monthly Data'!DN59</f>
        <v>0</v>
      </c>
      <c r="N59" s="6"/>
      <c r="O59" s="6">
        <f t="shared" ca="1" si="3"/>
        <v>63838.014681849592</v>
      </c>
      <c r="P59" s="6">
        <f t="shared" ca="1" si="4"/>
        <v>7273.1868202628866</v>
      </c>
      <c r="Q59" s="6"/>
      <c r="R59" s="6"/>
      <c r="S59" s="6"/>
      <c r="T59" s="6"/>
      <c r="U59" s="6">
        <f t="shared" ca="1" si="5"/>
        <v>2795596.1216734899</v>
      </c>
    </row>
    <row r="60" spans="1:21" x14ac:dyDescent="0.25">
      <c r="A60" s="208">
        <v>43040</v>
      </c>
      <c r="B60">
        <f t="shared" si="1"/>
        <v>11</v>
      </c>
      <c r="C60">
        <f t="shared" si="2"/>
        <v>2017</v>
      </c>
      <c r="D60" s="6">
        <f>'Monthly Data'!AE60</f>
        <v>3253673.7501713838</v>
      </c>
      <c r="E60" s="6">
        <f>'Monthly Data'!BP60</f>
        <v>617.29999999999995</v>
      </c>
      <c r="F60" s="6">
        <f>'Monthly Data'!BO60</f>
        <v>0</v>
      </c>
      <c r="G60" s="7">
        <f t="shared" ca="1" si="8"/>
        <v>539.76</v>
      </c>
      <c r="H60" s="7">
        <f t="shared" ca="1" si="8"/>
        <v>0</v>
      </c>
      <c r="I60">
        <f>'Monthly Data'!DJ60</f>
        <v>30</v>
      </c>
      <c r="J60">
        <f>'Monthly Data'!HB60</f>
        <v>11</v>
      </c>
      <c r="K60">
        <f>'Monthly Data'!DG60</f>
        <v>0</v>
      </c>
      <c r="L60">
        <f>'Monthly Data'!DN60</f>
        <v>0</v>
      </c>
      <c r="N60" s="6"/>
      <c r="O60" s="6">
        <f t="shared" ca="1" si="3"/>
        <v>-156635.64516266738</v>
      </c>
      <c r="P60" s="6">
        <f t="shared" ca="1" si="4"/>
        <v>0</v>
      </c>
      <c r="Q60" s="6"/>
      <c r="R60" s="6"/>
      <c r="S60" s="6"/>
      <c r="T60" s="6"/>
      <c r="U60" s="6">
        <f t="shared" ca="1" si="5"/>
        <v>3097038.1050087167</v>
      </c>
    </row>
    <row r="61" spans="1:21" x14ac:dyDescent="0.25">
      <c r="A61" s="208">
        <v>43070</v>
      </c>
      <c r="B61">
        <f t="shared" si="1"/>
        <v>12</v>
      </c>
      <c r="C61">
        <f t="shared" si="2"/>
        <v>2017</v>
      </c>
      <c r="D61" s="6">
        <f>'Monthly Data'!AE61</f>
        <v>4030424.2801713818</v>
      </c>
      <c r="E61" s="6">
        <f>'Monthly Data'!BP61</f>
        <v>932.4</v>
      </c>
      <c r="F61" s="6">
        <f>'Monthly Data'!BO61</f>
        <v>0</v>
      </c>
      <c r="G61" s="7">
        <f t="shared" ca="1" si="8"/>
        <v>820.75</v>
      </c>
      <c r="H61" s="7">
        <f t="shared" ca="1" si="8"/>
        <v>0</v>
      </c>
      <c r="I61">
        <f>'Monthly Data'!DJ61</f>
        <v>31</v>
      </c>
      <c r="J61">
        <f>'Monthly Data'!HB61</f>
        <v>12</v>
      </c>
      <c r="K61">
        <f>'Monthly Data'!DG61</f>
        <v>0</v>
      </c>
      <c r="L61">
        <f>'Monthly Data'!DN61</f>
        <v>0</v>
      </c>
      <c r="N61" s="6"/>
      <c r="O61" s="6">
        <f t="shared" ca="1" si="3"/>
        <v>-225539.97655934765</v>
      </c>
      <c r="P61" s="6">
        <f t="shared" ca="1" si="4"/>
        <v>0</v>
      </c>
      <c r="Q61" s="6"/>
      <c r="R61" s="6"/>
      <c r="S61" s="6"/>
      <c r="T61" s="6"/>
      <c r="U61" s="6">
        <f t="shared" ca="1" si="5"/>
        <v>3804884.3036120343</v>
      </c>
    </row>
    <row r="62" spans="1:21" x14ac:dyDescent="0.25">
      <c r="A62" s="208">
        <v>43101</v>
      </c>
      <c r="B62">
        <f t="shared" si="1"/>
        <v>1</v>
      </c>
      <c r="C62">
        <f t="shared" si="2"/>
        <v>2018</v>
      </c>
      <c r="D62" s="6">
        <f>'Monthly Data'!AE62</f>
        <v>4288565.5628881892</v>
      </c>
      <c r="E62" s="6">
        <f>'Monthly Data'!BP62</f>
        <v>907.5</v>
      </c>
      <c r="F62" s="6">
        <f>'Monthly Data'!BO62</f>
        <v>0</v>
      </c>
      <c r="G62" s="7">
        <f t="shared" ref="G62:H77" ca="1" si="9">G50</f>
        <v>915.08000000000015</v>
      </c>
      <c r="H62" s="7">
        <f t="shared" ca="1" si="9"/>
        <v>0</v>
      </c>
      <c r="I62">
        <f>'Monthly Data'!DJ62</f>
        <v>31</v>
      </c>
      <c r="J62">
        <f>'Monthly Data'!HB62</f>
        <v>13</v>
      </c>
      <c r="K62">
        <f>'Monthly Data'!DG62</f>
        <v>0</v>
      </c>
      <c r="L62">
        <f>'Monthly Data'!DN62</f>
        <v>0</v>
      </c>
      <c r="N62" s="6"/>
      <c r="O62" s="6">
        <f t="shared" ca="1" si="3"/>
        <v>15312.073643707034</v>
      </c>
      <c r="P62" s="6">
        <f t="shared" ca="1" si="4"/>
        <v>0</v>
      </c>
      <c r="Q62" s="6"/>
      <c r="R62" s="6"/>
      <c r="S62" s="6"/>
      <c r="T62" s="6"/>
      <c r="U62" s="6">
        <f t="shared" ca="1" si="5"/>
        <v>4303877.636531896</v>
      </c>
    </row>
    <row r="63" spans="1:21" x14ac:dyDescent="0.25">
      <c r="A63" s="208">
        <v>43132</v>
      </c>
      <c r="B63">
        <f t="shared" si="1"/>
        <v>2</v>
      </c>
      <c r="C63">
        <f t="shared" si="2"/>
        <v>2018</v>
      </c>
      <c r="D63" s="6">
        <f>'Monthly Data'!AE63</f>
        <v>3566235.5228881883</v>
      </c>
      <c r="E63" s="6">
        <f>'Monthly Data'!BP63</f>
        <v>864.6</v>
      </c>
      <c r="F63" s="6">
        <f>'Monthly Data'!BO63</f>
        <v>0</v>
      </c>
      <c r="G63" s="7">
        <f t="shared" ca="1" si="9"/>
        <v>835.30999999999983</v>
      </c>
      <c r="H63" s="7">
        <f t="shared" ca="1" si="9"/>
        <v>0</v>
      </c>
      <c r="I63">
        <f>'Monthly Data'!DJ63</f>
        <v>28</v>
      </c>
      <c r="J63">
        <f>'Monthly Data'!HB63</f>
        <v>14</v>
      </c>
      <c r="K63">
        <f>'Monthly Data'!DG63</f>
        <v>0</v>
      </c>
      <c r="L63">
        <f>'Monthly Data'!DN63</f>
        <v>0</v>
      </c>
      <c r="N63" s="6"/>
      <c r="O63" s="6">
        <f t="shared" ca="1" si="3"/>
        <v>-59167.630214270823</v>
      </c>
      <c r="P63" s="6">
        <f t="shared" ca="1" si="4"/>
        <v>0</v>
      </c>
      <c r="Q63" s="6"/>
      <c r="R63" s="6"/>
      <c r="S63" s="6"/>
      <c r="T63" s="6"/>
      <c r="U63" s="6">
        <f t="shared" ca="1" si="5"/>
        <v>3507067.8926739176</v>
      </c>
    </row>
    <row r="64" spans="1:21" x14ac:dyDescent="0.25">
      <c r="A64" s="208">
        <v>43160</v>
      </c>
      <c r="B64">
        <f t="shared" si="1"/>
        <v>3</v>
      </c>
      <c r="C64">
        <f t="shared" si="2"/>
        <v>2018</v>
      </c>
      <c r="D64" s="6">
        <f>'Monthly Data'!AE64</f>
        <v>3237215.6528881835</v>
      </c>
      <c r="E64" s="6">
        <f>'Monthly Data'!BP64</f>
        <v>566.4</v>
      </c>
      <c r="F64" s="6">
        <f>'Monthly Data'!BO64</f>
        <v>0</v>
      </c>
      <c r="G64" s="7">
        <f t="shared" ca="1" si="9"/>
        <v>598.6</v>
      </c>
      <c r="H64" s="7">
        <f t="shared" ca="1" si="9"/>
        <v>0</v>
      </c>
      <c r="I64">
        <f>'Monthly Data'!DJ64</f>
        <v>31</v>
      </c>
      <c r="J64">
        <f>'Monthly Data'!HB64</f>
        <v>15</v>
      </c>
      <c r="K64">
        <f>'Monthly Data'!DG64</f>
        <v>1</v>
      </c>
      <c r="L64">
        <f>'Monthly Data'!DN64</f>
        <v>0</v>
      </c>
      <c r="N64" s="6"/>
      <c r="O64" s="6">
        <f t="shared" ca="1" si="3"/>
        <v>65046.012048464007</v>
      </c>
      <c r="P64" s="6">
        <f t="shared" ca="1" si="4"/>
        <v>0</v>
      </c>
      <c r="Q64" s="6"/>
      <c r="R64" s="6"/>
      <c r="S64" s="6"/>
      <c r="T64" s="6"/>
      <c r="U64" s="6">
        <f t="shared" ca="1" si="5"/>
        <v>3302261.6649366473</v>
      </c>
    </row>
    <row r="65" spans="1:21" x14ac:dyDescent="0.25">
      <c r="A65" s="208">
        <v>43191</v>
      </c>
      <c r="B65">
        <f t="shared" si="1"/>
        <v>4</v>
      </c>
      <c r="C65">
        <f t="shared" si="2"/>
        <v>2018</v>
      </c>
      <c r="D65" s="6">
        <f>'Monthly Data'!AE65</f>
        <v>2815933.172888177</v>
      </c>
      <c r="E65" s="6">
        <f>'Monthly Data'!BP65</f>
        <v>444.1</v>
      </c>
      <c r="F65" s="6">
        <f>'Monthly Data'!BO65</f>
        <v>0</v>
      </c>
      <c r="G65" s="7">
        <f t="shared" ca="1" si="9"/>
        <v>372.89</v>
      </c>
      <c r="H65" s="7">
        <f t="shared" ca="1" si="9"/>
        <v>0</v>
      </c>
      <c r="I65">
        <f>'Monthly Data'!DJ65</f>
        <v>30</v>
      </c>
      <c r="J65">
        <f>'Monthly Data'!HB65</f>
        <v>16</v>
      </c>
      <c r="K65">
        <f>'Monthly Data'!DG65</f>
        <v>1</v>
      </c>
      <c r="L65">
        <f>'Monthly Data'!DN65</f>
        <v>0</v>
      </c>
      <c r="N65" s="6"/>
      <c r="O65" s="6">
        <f t="shared" ca="1" si="3"/>
        <v>-143848.64962643222</v>
      </c>
      <c r="P65" s="6">
        <f t="shared" ca="1" si="4"/>
        <v>0</v>
      </c>
      <c r="Q65" s="6"/>
      <c r="R65" s="6"/>
      <c r="S65" s="6"/>
      <c r="T65" s="6"/>
      <c r="U65" s="6">
        <f t="shared" ca="1" si="5"/>
        <v>2672084.5232617445</v>
      </c>
    </row>
    <row r="66" spans="1:21" x14ac:dyDescent="0.25">
      <c r="A66" s="208">
        <v>43221</v>
      </c>
      <c r="B66">
        <f t="shared" ref="B66:B129" si="10">MONTH(A66)</f>
        <v>5</v>
      </c>
      <c r="C66">
        <f t="shared" ref="C66:C129" si="11">YEAR(A66)</f>
        <v>2018</v>
      </c>
      <c r="D66" s="6">
        <f>'Monthly Data'!AE66</f>
        <v>2538073.1328881788</v>
      </c>
      <c r="E66" s="6">
        <f>'Monthly Data'!BP66</f>
        <v>75.3</v>
      </c>
      <c r="F66" s="6">
        <f>'Monthly Data'!BO66</f>
        <v>43.3</v>
      </c>
      <c r="G66" s="7">
        <f t="shared" ca="1" si="9"/>
        <v>124.32399999999998</v>
      </c>
      <c r="H66" s="7">
        <f t="shared" ca="1" si="9"/>
        <v>16.880000000000003</v>
      </c>
      <c r="I66">
        <f>'Monthly Data'!DJ66</f>
        <v>31</v>
      </c>
      <c r="J66">
        <f>'Monthly Data'!HB66</f>
        <v>17</v>
      </c>
      <c r="K66">
        <f>'Monthly Data'!DG66</f>
        <v>1</v>
      </c>
      <c r="L66">
        <f>'Monthly Data'!DN66</f>
        <v>0</v>
      </c>
      <c r="N66" s="6"/>
      <c r="O66" s="6">
        <f t="shared" ca="1" si="3"/>
        <v>99031.54331254329</v>
      </c>
      <c r="P66" s="6">
        <f t="shared" ca="1" si="4"/>
        <v>-137255.42556524675</v>
      </c>
      <c r="Q66" s="6"/>
      <c r="R66" s="6"/>
      <c r="S66" s="6"/>
      <c r="T66" s="6"/>
      <c r="U66" s="6">
        <f t="shared" ca="1" si="5"/>
        <v>2499849.2506354749</v>
      </c>
    </row>
    <row r="67" spans="1:21" x14ac:dyDescent="0.25">
      <c r="A67" s="208">
        <v>43252</v>
      </c>
      <c r="B67">
        <f t="shared" si="10"/>
        <v>6</v>
      </c>
      <c r="C67">
        <f t="shared" si="11"/>
        <v>2018</v>
      </c>
      <c r="D67" s="6">
        <f>'Monthly Data'!AE67</f>
        <v>2751481.0828881785</v>
      </c>
      <c r="E67" s="6">
        <f>'Monthly Data'!BP67</f>
        <v>9.9</v>
      </c>
      <c r="F67" s="6">
        <f>'Monthly Data'!BO67</f>
        <v>102.9</v>
      </c>
      <c r="G67" s="7">
        <f t="shared" ca="1" si="9"/>
        <v>10.96</v>
      </c>
      <c r="H67" s="7">
        <f t="shared" ca="1" si="9"/>
        <v>69.847999999999999</v>
      </c>
      <c r="I67">
        <f>'Monthly Data'!DJ67</f>
        <v>30</v>
      </c>
      <c r="J67">
        <f>'Monthly Data'!HB67</f>
        <v>18</v>
      </c>
      <c r="K67">
        <f>'Monthly Data'!DG67</f>
        <v>0</v>
      </c>
      <c r="L67">
        <f>'Monthly Data'!DN67</f>
        <v>0</v>
      </c>
      <c r="N67" s="6"/>
      <c r="O67" s="6">
        <f t="shared" ref="O67:O121" ca="1" si="12">(G67-E67)*$Y$10</f>
        <v>2141.2662351357694</v>
      </c>
      <c r="P67" s="6">
        <f t="shared" ref="P67:P121" ca="1" si="13">(H67-F67)*$Y$11</f>
        <v>-171709.55055952072</v>
      </c>
      <c r="Q67" s="6"/>
      <c r="R67" s="6"/>
      <c r="S67" s="6"/>
      <c r="T67" s="6"/>
      <c r="U67" s="6">
        <f t="shared" ref="U67:U121" ca="1" si="14">SUM(D67,N67:T67)</f>
        <v>2581912.7985637938</v>
      </c>
    </row>
    <row r="68" spans="1:21" x14ac:dyDescent="0.25">
      <c r="A68" s="208">
        <v>43282</v>
      </c>
      <c r="B68">
        <f t="shared" si="10"/>
        <v>7</v>
      </c>
      <c r="C68">
        <f t="shared" si="11"/>
        <v>2018</v>
      </c>
      <c r="D68" s="6">
        <f>'Monthly Data'!AE68</f>
        <v>3112005.4728881856</v>
      </c>
      <c r="E68" s="6">
        <f>'Monthly Data'!BP68</f>
        <v>0</v>
      </c>
      <c r="F68" s="6">
        <f>'Monthly Data'!BO68</f>
        <v>143.9</v>
      </c>
      <c r="G68" s="7">
        <f t="shared" ca="1" si="9"/>
        <v>1.0799999999999998</v>
      </c>
      <c r="H68" s="7">
        <f t="shared" ca="1" si="9"/>
        <v>130.23999999999998</v>
      </c>
      <c r="I68">
        <f>'Monthly Data'!DJ68</f>
        <v>31</v>
      </c>
      <c r="J68">
        <f>'Monthly Data'!HB68</f>
        <v>19</v>
      </c>
      <c r="K68">
        <f>'Monthly Data'!DG68</f>
        <v>0</v>
      </c>
      <c r="L68">
        <f>'Monthly Data'!DN68</f>
        <v>0</v>
      </c>
      <c r="N68" s="6"/>
      <c r="O68" s="6">
        <f t="shared" ca="1" si="12"/>
        <v>2181.6674848553112</v>
      </c>
      <c r="P68" s="6">
        <f t="shared" ca="1" si="13"/>
        <v>-70965.522831993731</v>
      </c>
      <c r="Q68" s="6"/>
      <c r="R68" s="6"/>
      <c r="S68" s="6"/>
      <c r="T68" s="6"/>
      <c r="U68" s="6">
        <f t="shared" ca="1" si="14"/>
        <v>3043221.6175410473</v>
      </c>
    </row>
    <row r="69" spans="1:21" x14ac:dyDescent="0.25">
      <c r="A69" s="208">
        <v>43313</v>
      </c>
      <c r="B69">
        <f t="shared" si="10"/>
        <v>8</v>
      </c>
      <c r="C69">
        <f t="shared" si="11"/>
        <v>2018</v>
      </c>
      <c r="D69" s="6">
        <f>'Monthly Data'!AE69</f>
        <v>2860918.0628881883</v>
      </c>
      <c r="E69" s="6">
        <f>'Monthly Data'!BP69</f>
        <v>3.9</v>
      </c>
      <c r="F69" s="6">
        <f>'Monthly Data'!BO69</f>
        <v>113</v>
      </c>
      <c r="G69" s="7">
        <f t="shared" ca="1" si="9"/>
        <v>2.57</v>
      </c>
      <c r="H69" s="7">
        <f t="shared" ca="1" si="9"/>
        <v>101.20500000000001</v>
      </c>
      <c r="I69">
        <f>'Monthly Data'!DJ69</f>
        <v>31</v>
      </c>
      <c r="J69">
        <f>'Monthly Data'!HB69</f>
        <v>20</v>
      </c>
      <c r="K69">
        <f>'Monthly Data'!DG69</f>
        <v>0</v>
      </c>
      <c r="L69">
        <f>'Monthly Data'!DN69</f>
        <v>0</v>
      </c>
      <c r="N69" s="6"/>
      <c r="O69" s="6">
        <f t="shared" ca="1" si="12"/>
        <v>-2686.6831063495965</v>
      </c>
      <c r="P69" s="6">
        <f t="shared" ca="1" si="13"/>
        <v>-61276.598960714764</v>
      </c>
      <c r="Q69" s="6"/>
      <c r="R69" s="6"/>
      <c r="S69" s="6"/>
      <c r="T69" s="6"/>
      <c r="U69" s="6">
        <f t="shared" ca="1" si="14"/>
        <v>2796954.7808211236</v>
      </c>
    </row>
    <row r="70" spans="1:21" x14ac:dyDescent="0.25">
      <c r="A70" s="208">
        <v>43344</v>
      </c>
      <c r="B70">
        <f t="shared" si="10"/>
        <v>9</v>
      </c>
      <c r="C70">
        <f t="shared" si="11"/>
        <v>2018</v>
      </c>
      <c r="D70" s="6">
        <f>'Monthly Data'!AE70</f>
        <v>2537095.3628881732</v>
      </c>
      <c r="E70" s="6">
        <f>'Monthly Data'!BP70</f>
        <v>115.8</v>
      </c>
      <c r="F70" s="6">
        <f>'Monthly Data'!BO70</f>
        <v>18</v>
      </c>
      <c r="G70" s="7">
        <f t="shared" ca="1" si="9"/>
        <v>56.61999999999999</v>
      </c>
      <c r="H70" s="7">
        <f t="shared" ca="1" si="9"/>
        <v>20.560000000000002</v>
      </c>
      <c r="I70">
        <f>'Monthly Data'!DJ70</f>
        <v>30</v>
      </c>
      <c r="J70">
        <f>'Monthly Data'!HB70</f>
        <v>21</v>
      </c>
      <c r="K70">
        <f>'Monthly Data'!DG70</f>
        <v>0</v>
      </c>
      <c r="L70">
        <f>'Monthly Data'!DN70</f>
        <v>0</v>
      </c>
      <c r="N70" s="6"/>
      <c r="O70" s="6">
        <f t="shared" ca="1" si="12"/>
        <v>-119547.29792012717</v>
      </c>
      <c r="P70" s="6">
        <f t="shared" ca="1" si="13"/>
        <v>13299.541614195006</v>
      </c>
      <c r="Q70" s="6"/>
      <c r="R70" s="6"/>
      <c r="S70" s="6"/>
      <c r="T70" s="6"/>
      <c r="U70" s="6">
        <f t="shared" ca="1" si="14"/>
        <v>2430847.6065822407</v>
      </c>
    </row>
    <row r="71" spans="1:21" x14ac:dyDescent="0.25">
      <c r="A71" s="208">
        <v>43374</v>
      </c>
      <c r="B71">
        <f t="shared" si="10"/>
        <v>10</v>
      </c>
      <c r="C71">
        <f t="shared" si="11"/>
        <v>2018</v>
      </c>
      <c r="D71" s="6">
        <f>'Monthly Data'!AE71</f>
        <v>2935509.5128881787</v>
      </c>
      <c r="E71" s="6">
        <f>'Monthly Data'!BP71</f>
        <v>368.7</v>
      </c>
      <c r="F71" s="6">
        <f>'Monthly Data'!BO71</f>
        <v>0</v>
      </c>
      <c r="G71" s="7">
        <f t="shared" ca="1" si="9"/>
        <v>272.00200000000001</v>
      </c>
      <c r="H71" s="7">
        <f t="shared" ca="1" si="9"/>
        <v>1.4</v>
      </c>
      <c r="I71">
        <f>'Monthly Data'!DJ71</f>
        <v>31</v>
      </c>
      <c r="J71">
        <f>'Monthly Data'!HB71</f>
        <v>22</v>
      </c>
      <c r="K71">
        <f>'Monthly Data'!DG71</f>
        <v>0</v>
      </c>
      <c r="L71">
        <f>'Monthly Data'!DN71</f>
        <v>0</v>
      </c>
      <c r="N71" s="6"/>
      <c r="O71" s="6">
        <f t="shared" ca="1" si="12"/>
        <v>-195336.00226901745</v>
      </c>
      <c r="P71" s="6">
        <f t="shared" ca="1" si="13"/>
        <v>7273.1868202628866</v>
      </c>
      <c r="Q71" s="6"/>
      <c r="R71" s="6"/>
      <c r="S71" s="6"/>
      <c r="T71" s="6"/>
      <c r="U71" s="6">
        <f t="shared" ca="1" si="14"/>
        <v>2747446.6974394242</v>
      </c>
    </row>
    <row r="72" spans="1:21" x14ac:dyDescent="0.25">
      <c r="A72" s="208">
        <v>43405</v>
      </c>
      <c r="B72">
        <f t="shared" si="10"/>
        <v>11</v>
      </c>
      <c r="C72">
        <f t="shared" si="11"/>
        <v>2018</v>
      </c>
      <c r="D72" s="6">
        <f>'Monthly Data'!AE72</f>
        <v>3314619.2328881845</v>
      </c>
      <c r="E72" s="6">
        <f>'Monthly Data'!BP72</f>
        <v>663.5</v>
      </c>
      <c r="F72" s="6">
        <f>'Monthly Data'!BO72</f>
        <v>0</v>
      </c>
      <c r="G72" s="7">
        <f t="shared" ca="1" si="9"/>
        <v>539.76</v>
      </c>
      <c r="H72" s="7">
        <f t="shared" ca="1" si="9"/>
        <v>0</v>
      </c>
      <c r="I72">
        <f>'Monthly Data'!DJ72</f>
        <v>30</v>
      </c>
      <c r="J72">
        <f>'Monthly Data'!HB72</f>
        <v>23</v>
      </c>
      <c r="K72">
        <f>'Monthly Data'!DG72</f>
        <v>0</v>
      </c>
      <c r="L72">
        <f>'Monthly Data'!DN72</f>
        <v>0</v>
      </c>
      <c r="N72" s="6"/>
      <c r="O72" s="6">
        <f t="shared" ca="1" si="12"/>
        <v>-249962.53201481132</v>
      </c>
      <c r="P72" s="6">
        <f t="shared" ca="1" si="13"/>
        <v>0</v>
      </c>
      <c r="Q72" s="6"/>
      <c r="R72" s="6"/>
      <c r="S72" s="6"/>
      <c r="T72" s="6"/>
      <c r="U72" s="6">
        <f t="shared" ca="1" si="14"/>
        <v>3064656.7008733731</v>
      </c>
    </row>
    <row r="73" spans="1:21" x14ac:dyDescent="0.25">
      <c r="A73" s="208">
        <v>43435</v>
      </c>
      <c r="B73">
        <f t="shared" si="10"/>
        <v>12</v>
      </c>
      <c r="C73">
        <f t="shared" si="11"/>
        <v>2018</v>
      </c>
      <c r="D73" s="6">
        <f>'Monthly Data'!AE73</f>
        <v>3786599.5728881801</v>
      </c>
      <c r="E73" s="6">
        <f>'Monthly Data'!BP73</f>
        <v>747.4</v>
      </c>
      <c r="F73" s="6">
        <f>'Monthly Data'!BO73</f>
        <v>0</v>
      </c>
      <c r="G73" s="7">
        <f t="shared" ca="1" si="9"/>
        <v>820.75</v>
      </c>
      <c r="H73" s="7">
        <f t="shared" ca="1" si="9"/>
        <v>0</v>
      </c>
      <c r="I73">
        <f>'Monthly Data'!DJ73</f>
        <v>31</v>
      </c>
      <c r="J73">
        <f>'Monthly Data'!HB73</f>
        <v>24</v>
      </c>
      <c r="K73">
        <f>'Monthly Data'!DG73</f>
        <v>0</v>
      </c>
      <c r="L73">
        <f>'Monthly Data'!DN73</f>
        <v>0</v>
      </c>
      <c r="N73" s="6"/>
      <c r="O73" s="6">
        <f t="shared" ca="1" si="12"/>
        <v>148171.58334642329</v>
      </c>
      <c r="P73" s="6">
        <f t="shared" ca="1" si="13"/>
        <v>0</v>
      </c>
      <c r="Q73" s="6"/>
      <c r="R73" s="6"/>
      <c r="S73" s="6"/>
      <c r="T73" s="6"/>
      <c r="U73" s="6">
        <f t="shared" ca="1" si="14"/>
        <v>3934771.1562346034</v>
      </c>
    </row>
    <row r="74" spans="1:21" x14ac:dyDescent="0.25">
      <c r="A74" s="208">
        <v>43466</v>
      </c>
      <c r="B74">
        <f t="shared" si="10"/>
        <v>1</v>
      </c>
      <c r="C74">
        <f t="shared" si="11"/>
        <v>2019</v>
      </c>
      <c r="D74" s="6">
        <f>'Monthly Data'!AE74</f>
        <v>4285205.7962031886</v>
      </c>
      <c r="E74" s="6">
        <f>'Monthly Data'!BP74</f>
        <v>1000.8</v>
      </c>
      <c r="F74" s="6">
        <f>'Monthly Data'!BO74</f>
        <v>0</v>
      </c>
      <c r="G74" s="7">
        <f t="shared" ca="1" si="9"/>
        <v>915.08000000000015</v>
      </c>
      <c r="H74" s="7">
        <f t="shared" ca="1" si="9"/>
        <v>0</v>
      </c>
      <c r="I74">
        <f>'Monthly Data'!DJ74</f>
        <v>31</v>
      </c>
      <c r="J74">
        <f>'Monthly Data'!HB74</f>
        <v>25</v>
      </c>
      <c r="K74">
        <f>'Monthly Data'!DG74</f>
        <v>0</v>
      </c>
      <c r="L74">
        <f>'Monthly Data'!DN74</f>
        <v>0</v>
      </c>
      <c r="N74" s="6"/>
      <c r="O74" s="6">
        <f t="shared" ca="1" si="12"/>
        <v>-173159.75629796003</v>
      </c>
      <c r="P74" s="6">
        <f t="shared" ca="1" si="13"/>
        <v>0</v>
      </c>
      <c r="Q74" s="6"/>
      <c r="R74" s="6"/>
      <c r="S74" s="6"/>
      <c r="T74" s="6"/>
      <c r="U74" s="6">
        <f t="shared" ca="1" si="14"/>
        <v>4112046.0399052287</v>
      </c>
    </row>
    <row r="75" spans="1:21" x14ac:dyDescent="0.25">
      <c r="A75" s="208">
        <v>43497</v>
      </c>
      <c r="B75">
        <f t="shared" si="10"/>
        <v>2</v>
      </c>
      <c r="C75">
        <f t="shared" si="11"/>
        <v>2019</v>
      </c>
      <c r="D75" s="6">
        <f>'Monthly Data'!AE75</f>
        <v>3895326.6662031952</v>
      </c>
      <c r="E75" s="6">
        <f>'Monthly Data'!BP75</f>
        <v>873.9</v>
      </c>
      <c r="F75" s="6">
        <f>'Monthly Data'!BO75</f>
        <v>0</v>
      </c>
      <c r="G75" s="7">
        <f t="shared" ca="1" si="9"/>
        <v>835.30999999999983</v>
      </c>
      <c r="H75" s="7">
        <f t="shared" ca="1" si="9"/>
        <v>0</v>
      </c>
      <c r="I75">
        <f>'Monthly Data'!DJ75</f>
        <v>28</v>
      </c>
      <c r="J75">
        <f>'Monthly Data'!HB75</f>
        <v>26</v>
      </c>
      <c r="K75">
        <f>'Monthly Data'!DG75</f>
        <v>0</v>
      </c>
      <c r="L75">
        <f>'Monthly Data'!DN75</f>
        <v>0</v>
      </c>
      <c r="N75" s="6"/>
      <c r="O75" s="6">
        <f t="shared" ca="1" si="12"/>
        <v>-77954.211333858126</v>
      </c>
      <c r="P75" s="6">
        <f t="shared" ca="1" si="13"/>
        <v>0</v>
      </c>
      <c r="Q75" s="6"/>
      <c r="R75" s="6"/>
      <c r="S75" s="6"/>
      <c r="T75" s="6"/>
      <c r="U75" s="6">
        <f t="shared" ca="1" si="14"/>
        <v>3817372.4548693369</v>
      </c>
    </row>
    <row r="76" spans="1:21" x14ac:dyDescent="0.25">
      <c r="A76" s="208">
        <v>43525</v>
      </c>
      <c r="B76">
        <f t="shared" si="10"/>
        <v>3</v>
      </c>
      <c r="C76">
        <f t="shared" si="11"/>
        <v>2019</v>
      </c>
      <c r="D76" s="6">
        <f>'Monthly Data'!AE76</f>
        <v>3468572.0462031956</v>
      </c>
      <c r="E76" s="6">
        <f>'Monthly Data'!BP76</f>
        <v>653.29999999999995</v>
      </c>
      <c r="F76" s="6">
        <f>'Monthly Data'!BO76</f>
        <v>0</v>
      </c>
      <c r="G76" s="7">
        <f t="shared" ca="1" si="9"/>
        <v>598.6</v>
      </c>
      <c r="H76" s="7">
        <f t="shared" ca="1" si="9"/>
        <v>0</v>
      </c>
      <c r="I76">
        <f>'Monthly Data'!DJ76</f>
        <v>31</v>
      </c>
      <c r="J76">
        <f>'Monthly Data'!HB76</f>
        <v>27</v>
      </c>
      <c r="K76">
        <f>'Monthly Data'!DG76</f>
        <v>1</v>
      </c>
      <c r="L76">
        <f>'Monthly Data'!DN76</f>
        <v>0</v>
      </c>
      <c r="N76" s="6"/>
      <c r="O76" s="6">
        <f t="shared" ca="1" si="12"/>
        <v>-110497.41798294942</v>
      </c>
      <c r="P76" s="6">
        <f t="shared" ca="1" si="13"/>
        <v>0</v>
      </c>
      <c r="Q76" s="6"/>
      <c r="R76" s="6"/>
      <c r="S76" s="6"/>
      <c r="T76" s="6"/>
      <c r="U76" s="6">
        <f t="shared" ca="1" si="14"/>
        <v>3358074.6282202462</v>
      </c>
    </row>
    <row r="77" spans="1:21" x14ac:dyDescent="0.25">
      <c r="A77" s="208">
        <v>43556</v>
      </c>
      <c r="B77">
        <f t="shared" si="10"/>
        <v>4</v>
      </c>
      <c r="C77">
        <f t="shared" si="11"/>
        <v>2019</v>
      </c>
      <c r="D77" s="6">
        <f>'Monthly Data'!AE77</f>
        <v>2797522.226203199</v>
      </c>
      <c r="E77" s="6">
        <f>'Monthly Data'!BP77</f>
        <v>337.5</v>
      </c>
      <c r="F77" s="6">
        <f>'Monthly Data'!BO77</f>
        <v>0</v>
      </c>
      <c r="G77" s="7">
        <f t="shared" ca="1" si="9"/>
        <v>372.89</v>
      </c>
      <c r="H77" s="7">
        <f t="shared" ca="1" si="9"/>
        <v>0</v>
      </c>
      <c r="I77">
        <f>'Monthly Data'!DJ77</f>
        <v>30</v>
      </c>
      <c r="J77">
        <f>'Monthly Data'!HB77</f>
        <v>28</v>
      </c>
      <c r="K77">
        <f>'Monthly Data'!DG77</f>
        <v>1</v>
      </c>
      <c r="L77">
        <f>'Monthly Data'!DN77</f>
        <v>0</v>
      </c>
      <c r="N77" s="6"/>
      <c r="O77" s="6">
        <f t="shared" ca="1" si="12"/>
        <v>71490.011378730967</v>
      </c>
      <c r="P77" s="6">
        <f t="shared" ca="1" si="13"/>
        <v>0</v>
      </c>
      <c r="Q77" s="6"/>
      <c r="R77" s="6"/>
      <c r="S77" s="6"/>
      <c r="T77" s="6"/>
      <c r="U77" s="6">
        <f t="shared" ca="1" si="14"/>
        <v>2869012.2375819301</v>
      </c>
    </row>
    <row r="78" spans="1:21" x14ac:dyDescent="0.25">
      <c r="A78" s="208">
        <v>43586</v>
      </c>
      <c r="B78">
        <f t="shared" si="10"/>
        <v>5</v>
      </c>
      <c r="C78">
        <f t="shared" si="11"/>
        <v>2019</v>
      </c>
      <c r="D78" s="6">
        <f>'Monthly Data'!AE78</f>
        <v>2592204.7662031972</v>
      </c>
      <c r="E78" s="6">
        <f>'Monthly Data'!BP78</f>
        <v>155.24</v>
      </c>
      <c r="F78" s="6">
        <f>'Monthly Data'!BO78</f>
        <v>0.7</v>
      </c>
      <c r="G78" s="7">
        <f t="shared" ref="G78:H93" ca="1" si="15">G66</f>
        <v>124.32399999999998</v>
      </c>
      <c r="H78" s="7">
        <f t="shared" ca="1" si="15"/>
        <v>16.880000000000003</v>
      </c>
      <c r="I78">
        <f>'Monthly Data'!DJ78</f>
        <v>31</v>
      </c>
      <c r="J78">
        <f>'Monthly Data'!HB78</f>
        <v>29</v>
      </c>
      <c r="K78">
        <f>'Monthly Data'!DG78</f>
        <v>1</v>
      </c>
      <c r="L78">
        <f>'Monthly Data'!DN78</f>
        <v>0</v>
      </c>
      <c r="N78" s="6"/>
      <c r="O78" s="6">
        <f t="shared" ca="1" si="12"/>
        <v>-62452.251816469317</v>
      </c>
      <c r="P78" s="6">
        <f t="shared" ca="1" si="13"/>
        <v>84057.259108466824</v>
      </c>
      <c r="Q78" s="6"/>
      <c r="R78" s="6"/>
      <c r="S78" s="6"/>
      <c r="T78" s="6"/>
      <c r="U78" s="6">
        <f t="shared" ca="1" si="14"/>
        <v>2613809.773495195</v>
      </c>
    </row>
    <row r="79" spans="1:21" x14ac:dyDescent="0.25">
      <c r="A79" s="208">
        <v>43617</v>
      </c>
      <c r="B79">
        <f t="shared" si="10"/>
        <v>6</v>
      </c>
      <c r="C79">
        <f t="shared" si="11"/>
        <v>2019</v>
      </c>
      <c r="D79" s="6">
        <f>'Monthly Data'!AE79</f>
        <v>2584379.146203198</v>
      </c>
      <c r="E79" s="6">
        <f>'Monthly Data'!BP79</f>
        <v>17.2</v>
      </c>
      <c r="F79" s="6">
        <f>'Monthly Data'!BO79</f>
        <v>72.2</v>
      </c>
      <c r="G79" s="7">
        <f t="shared" ca="1" si="15"/>
        <v>10.96</v>
      </c>
      <c r="H79" s="7">
        <f t="shared" ca="1" si="15"/>
        <v>69.847999999999999</v>
      </c>
      <c r="I79">
        <f>'Monthly Data'!DJ79</f>
        <v>30</v>
      </c>
      <c r="J79">
        <f>'Monthly Data'!HB79</f>
        <v>30</v>
      </c>
      <c r="K79">
        <f>'Monthly Data'!DG79</f>
        <v>0</v>
      </c>
      <c r="L79">
        <f>'Monthly Data'!DN79</f>
        <v>0</v>
      </c>
      <c r="N79" s="6"/>
      <c r="O79" s="6">
        <f t="shared" ca="1" si="12"/>
        <v>-12605.189912497352</v>
      </c>
      <c r="P79" s="6">
        <f t="shared" ca="1" si="13"/>
        <v>-12218.953858041672</v>
      </c>
      <c r="Q79" s="6"/>
      <c r="R79" s="6"/>
      <c r="S79" s="6"/>
      <c r="T79" s="6"/>
      <c r="U79" s="6">
        <f t="shared" ca="1" si="14"/>
        <v>2559555.0024326588</v>
      </c>
    </row>
    <row r="80" spans="1:21" x14ac:dyDescent="0.25">
      <c r="A80" s="208">
        <v>43647</v>
      </c>
      <c r="B80">
        <f t="shared" si="10"/>
        <v>7</v>
      </c>
      <c r="C80">
        <f t="shared" si="11"/>
        <v>2019</v>
      </c>
      <c r="D80" s="6">
        <f>'Monthly Data'!AE80</f>
        <v>3074702.6162031852</v>
      </c>
      <c r="E80" s="6">
        <f>'Monthly Data'!BP80</f>
        <v>0</v>
      </c>
      <c r="F80" s="6">
        <f>'Monthly Data'!BO80</f>
        <v>129.9</v>
      </c>
      <c r="G80" s="7">
        <f t="shared" ca="1" si="15"/>
        <v>1.0799999999999998</v>
      </c>
      <c r="H80" s="7">
        <f t="shared" ca="1" si="15"/>
        <v>130.23999999999998</v>
      </c>
      <c r="I80">
        <f>'Monthly Data'!DJ80</f>
        <v>31</v>
      </c>
      <c r="J80">
        <f>'Monthly Data'!HB80</f>
        <v>31</v>
      </c>
      <c r="K80">
        <f>'Monthly Data'!DG80</f>
        <v>0</v>
      </c>
      <c r="L80">
        <f>'Monthly Data'!DN80</f>
        <v>0</v>
      </c>
      <c r="N80" s="6"/>
      <c r="O80" s="6">
        <f t="shared" ca="1" si="12"/>
        <v>2181.6674848553112</v>
      </c>
      <c r="P80" s="6">
        <f t="shared" ca="1" si="13"/>
        <v>1766.3453706351427</v>
      </c>
      <c r="Q80" s="6"/>
      <c r="R80" s="6"/>
      <c r="S80" s="6"/>
      <c r="T80" s="6"/>
      <c r="U80" s="6">
        <f t="shared" ca="1" si="14"/>
        <v>3078650.6290586754</v>
      </c>
    </row>
    <row r="81" spans="1:21" x14ac:dyDescent="0.25">
      <c r="A81" s="208">
        <v>43678</v>
      </c>
      <c r="B81">
        <f t="shared" si="10"/>
        <v>8</v>
      </c>
      <c r="C81">
        <f t="shared" si="11"/>
        <v>2019</v>
      </c>
      <c r="D81" s="6">
        <f>'Monthly Data'!AE81</f>
        <v>2844241.2762032002</v>
      </c>
      <c r="E81" s="6">
        <f>'Monthly Data'!BP81</f>
        <v>4.5999999999999996</v>
      </c>
      <c r="F81" s="6">
        <f>'Monthly Data'!BO81</f>
        <v>86</v>
      </c>
      <c r="G81" s="7">
        <f t="shared" ca="1" si="15"/>
        <v>2.57</v>
      </c>
      <c r="H81" s="7">
        <f t="shared" ca="1" si="15"/>
        <v>101.20500000000001</v>
      </c>
      <c r="I81">
        <f>'Monthly Data'!DJ81</f>
        <v>31</v>
      </c>
      <c r="J81">
        <f>'Monthly Data'!HB81</f>
        <v>32</v>
      </c>
      <c r="K81">
        <f>'Monthly Data'!DG81</f>
        <v>0</v>
      </c>
      <c r="L81">
        <f>'Monthly Data'!DN81</f>
        <v>0</v>
      </c>
      <c r="N81" s="6"/>
      <c r="O81" s="6">
        <f t="shared" ca="1" si="12"/>
        <v>-4100.7268465335937</v>
      </c>
      <c r="P81" s="6">
        <f t="shared" ca="1" si="13"/>
        <v>78992.004001498062</v>
      </c>
      <c r="Q81" s="6"/>
      <c r="R81" s="6"/>
      <c r="S81" s="6"/>
      <c r="T81" s="6"/>
      <c r="U81" s="6">
        <f t="shared" ca="1" si="14"/>
        <v>2919132.5533581651</v>
      </c>
    </row>
    <row r="82" spans="1:21" x14ac:dyDescent="0.25">
      <c r="A82" s="208">
        <v>43709</v>
      </c>
      <c r="B82">
        <f t="shared" si="10"/>
        <v>9</v>
      </c>
      <c r="C82">
        <f t="shared" si="11"/>
        <v>2019</v>
      </c>
      <c r="D82" s="6">
        <f>'Monthly Data'!AE82</f>
        <v>2545163.4762031892</v>
      </c>
      <c r="E82" s="6">
        <f>'Monthly Data'!BP82</f>
        <v>79.400000000000006</v>
      </c>
      <c r="F82" s="6">
        <f>'Monthly Data'!BO82</f>
        <v>19.8</v>
      </c>
      <c r="G82" s="7">
        <f t="shared" ca="1" si="15"/>
        <v>56.61999999999999</v>
      </c>
      <c r="H82" s="7">
        <f t="shared" ca="1" si="15"/>
        <v>20.560000000000002</v>
      </c>
      <c r="I82">
        <f>'Monthly Data'!DJ82</f>
        <v>30</v>
      </c>
      <c r="J82">
        <f>'Monthly Data'!HB82</f>
        <v>33</v>
      </c>
      <c r="K82">
        <f>'Monthly Data'!DG82</f>
        <v>0</v>
      </c>
      <c r="L82">
        <f>'Monthly Data'!DN82</f>
        <v>0</v>
      </c>
      <c r="N82" s="6"/>
      <c r="O82" s="6">
        <f t="shared" ca="1" si="12"/>
        <v>-46017.023430559282</v>
      </c>
      <c r="P82" s="6">
        <f t="shared" ca="1" si="13"/>
        <v>3948.3014167141469</v>
      </c>
      <c r="Q82" s="6"/>
      <c r="R82" s="6"/>
      <c r="S82" s="6"/>
      <c r="T82" s="6"/>
      <c r="U82" s="6">
        <f t="shared" ca="1" si="14"/>
        <v>2503094.7541893441</v>
      </c>
    </row>
    <row r="83" spans="1:21" x14ac:dyDescent="0.25">
      <c r="A83" s="208">
        <v>43739</v>
      </c>
      <c r="B83">
        <f t="shared" si="10"/>
        <v>10</v>
      </c>
      <c r="C83">
        <f t="shared" si="11"/>
        <v>2019</v>
      </c>
      <c r="D83" s="6">
        <f>'Monthly Data'!AE83</f>
        <v>3003280.7462031962</v>
      </c>
      <c r="E83" s="6">
        <f>'Monthly Data'!BP83</f>
        <v>322.8</v>
      </c>
      <c r="F83" s="6">
        <f>'Monthly Data'!BO83</f>
        <v>0</v>
      </c>
      <c r="G83" s="7">
        <f t="shared" ca="1" si="15"/>
        <v>272.00200000000001</v>
      </c>
      <c r="H83" s="7">
        <f t="shared" ca="1" si="15"/>
        <v>1.4</v>
      </c>
      <c r="I83">
        <f>'Monthly Data'!DJ83</f>
        <v>31</v>
      </c>
      <c r="J83">
        <f>'Monthly Data'!HB83</f>
        <v>34</v>
      </c>
      <c r="K83">
        <f>'Monthly Data'!DG83</f>
        <v>0</v>
      </c>
      <c r="L83">
        <f>'Monthly Data'!DN83</f>
        <v>0</v>
      </c>
      <c r="N83" s="6"/>
      <c r="O83" s="6">
        <f t="shared" ca="1" si="12"/>
        <v>-102615.13416266677</v>
      </c>
      <c r="P83" s="6">
        <f t="shared" ca="1" si="13"/>
        <v>7273.1868202628866</v>
      </c>
      <c r="Q83" s="6"/>
      <c r="R83" s="6"/>
      <c r="S83" s="6"/>
      <c r="T83" s="6"/>
      <c r="U83" s="6">
        <f t="shared" ca="1" si="14"/>
        <v>2907938.7988607925</v>
      </c>
    </row>
    <row r="84" spans="1:21" x14ac:dyDescent="0.25">
      <c r="A84" s="208">
        <v>43770</v>
      </c>
      <c r="B84">
        <f t="shared" si="10"/>
        <v>11</v>
      </c>
      <c r="C84">
        <f t="shared" si="11"/>
        <v>2019</v>
      </c>
      <c r="D84" s="6">
        <f>'Monthly Data'!AE84</f>
        <v>3409057.6362031819</v>
      </c>
      <c r="E84" s="6">
        <f>'Monthly Data'!BP84</f>
        <v>608.70000000000005</v>
      </c>
      <c r="F84" s="6">
        <f>'Monthly Data'!BO84</f>
        <v>0</v>
      </c>
      <c r="G84" s="7">
        <f t="shared" ca="1" si="15"/>
        <v>539.76</v>
      </c>
      <c r="H84" s="7">
        <f t="shared" ca="1" si="15"/>
        <v>0</v>
      </c>
      <c r="I84">
        <f>'Monthly Data'!DJ84</f>
        <v>30</v>
      </c>
      <c r="J84">
        <f>'Monthly Data'!HB84</f>
        <v>35</v>
      </c>
      <c r="K84">
        <f>'Monthly Data'!DG84</f>
        <v>0</v>
      </c>
      <c r="L84">
        <f>'Monthly Data'!DN84</f>
        <v>0</v>
      </c>
      <c r="N84" s="6"/>
      <c r="O84" s="6">
        <f t="shared" ca="1" si="12"/>
        <v>-139263.10778326416</v>
      </c>
      <c r="P84" s="6">
        <f t="shared" ca="1" si="13"/>
        <v>0</v>
      </c>
      <c r="Q84" s="6"/>
      <c r="R84" s="6"/>
      <c r="S84" s="6"/>
      <c r="T84" s="6"/>
      <c r="U84" s="6">
        <f t="shared" ca="1" si="14"/>
        <v>3269794.5284199179</v>
      </c>
    </row>
    <row r="85" spans="1:21" x14ac:dyDescent="0.25">
      <c r="A85" s="208">
        <v>43800</v>
      </c>
      <c r="B85">
        <f t="shared" si="10"/>
        <v>12</v>
      </c>
      <c r="C85">
        <f t="shared" si="11"/>
        <v>2019</v>
      </c>
      <c r="D85" s="6">
        <f>'Monthly Data'!AE85</f>
        <v>3963285.6762032011</v>
      </c>
      <c r="E85" s="6">
        <f>'Monthly Data'!BP85</f>
        <v>807.5</v>
      </c>
      <c r="F85" s="6">
        <f>'Monthly Data'!BO85</f>
        <v>0</v>
      </c>
      <c r="G85" s="7">
        <f t="shared" ca="1" si="15"/>
        <v>820.75</v>
      </c>
      <c r="H85" s="7">
        <f t="shared" ca="1" si="15"/>
        <v>0</v>
      </c>
      <c r="I85">
        <f>'Monthly Data'!DJ85</f>
        <v>31</v>
      </c>
      <c r="J85">
        <f>'Monthly Data'!HB85</f>
        <v>36</v>
      </c>
      <c r="K85">
        <f>'Monthly Data'!DG85</f>
        <v>0</v>
      </c>
      <c r="L85">
        <f>'Monthly Data'!DN85</f>
        <v>0</v>
      </c>
      <c r="N85" s="6"/>
      <c r="O85" s="6">
        <f t="shared" ca="1" si="12"/>
        <v>26765.827939197108</v>
      </c>
      <c r="P85" s="6">
        <f t="shared" ca="1" si="13"/>
        <v>0</v>
      </c>
      <c r="Q85" s="6"/>
      <c r="R85" s="6"/>
      <c r="S85" s="6"/>
      <c r="T85" s="6"/>
      <c r="U85" s="6">
        <f t="shared" ca="1" si="14"/>
        <v>3990051.504142398</v>
      </c>
    </row>
    <row r="86" spans="1:21" x14ac:dyDescent="0.25">
      <c r="A86" s="208">
        <v>43831</v>
      </c>
      <c r="B86">
        <f t="shared" si="10"/>
        <v>1</v>
      </c>
      <c r="C86">
        <f t="shared" si="11"/>
        <v>2020</v>
      </c>
      <c r="D86" s="6">
        <f>'Monthly Data'!AE86</f>
        <v>4030396.5683218595</v>
      </c>
      <c r="E86" s="6">
        <f>'Monthly Data'!BP86</f>
        <v>821.1</v>
      </c>
      <c r="F86" s="6">
        <f>'Monthly Data'!BO86</f>
        <v>0</v>
      </c>
      <c r="G86" s="7">
        <f t="shared" ca="1" si="15"/>
        <v>915.08000000000015</v>
      </c>
      <c r="H86" s="7">
        <f t="shared" ca="1" si="15"/>
        <v>0</v>
      </c>
      <c r="I86">
        <f>'Monthly Data'!DJ86</f>
        <v>31</v>
      </c>
      <c r="J86">
        <f>'Monthly Data'!HB86</f>
        <v>37</v>
      </c>
      <c r="K86">
        <f>'Monthly Data'!DG86</f>
        <v>0</v>
      </c>
      <c r="L86">
        <f>'Monthly Data'!DN86</f>
        <v>0</v>
      </c>
      <c r="N86" s="6"/>
      <c r="O86" s="6">
        <f t="shared" ca="1" si="12"/>
        <v>189845.47243213191</v>
      </c>
      <c r="P86" s="6">
        <f t="shared" ca="1" si="13"/>
        <v>0</v>
      </c>
      <c r="Q86" s="6"/>
      <c r="R86" s="6"/>
      <c r="S86" s="6"/>
      <c r="T86" s="6"/>
      <c r="U86" s="6">
        <f t="shared" ca="1" si="14"/>
        <v>4220242.0407539913</v>
      </c>
    </row>
    <row r="87" spans="1:21" x14ac:dyDescent="0.25">
      <c r="A87" s="208">
        <v>43862</v>
      </c>
      <c r="B87">
        <f t="shared" si="10"/>
        <v>2</v>
      </c>
      <c r="C87">
        <f t="shared" si="11"/>
        <v>2020</v>
      </c>
      <c r="D87" s="6">
        <f>'Monthly Data'!AE87</f>
        <v>3631748.8283218495</v>
      </c>
      <c r="E87" s="6">
        <f>'Monthly Data'!BP87</f>
        <v>775.6</v>
      </c>
      <c r="F87" s="6">
        <f>'Monthly Data'!BO87</f>
        <v>0</v>
      </c>
      <c r="G87" s="7">
        <f t="shared" ca="1" si="15"/>
        <v>835.30999999999983</v>
      </c>
      <c r="H87" s="7">
        <f t="shared" ca="1" si="15"/>
        <v>0</v>
      </c>
      <c r="I87">
        <f>'Monthly Data'!DJ87</f>
        <v>29</v>
      </c>
      <c r="J87">
        <f>'Monthly Data'!HB87</f>
        <v>38</v>
      </c>
      <c r="K87">
        <f>'Monthly Data'!DG87</f>
        <v>0</v>
      </c>
      <c r="L87">
        <f>'Monthly Data'!DN87</f>
        <v>0</v>
      </c>
      <c r="N87" s="6"/>
      <c r="O87" s="6">
        <f t="shared" ca="1" si="12"/>
        <v>120617.93103769465</v>
      </c>
      <c r="P87" s="6">
        <f t="shared" ca="1" si="13"/>
        <v>0</v>
      </c>
      <c r="Q87" s="6"/>
      <c r="R87" s="6"/>
      <c r="S87" s="6"/>
      <c r="T87" s="6"/>
      <c r="U87" s="6">
        <f t="shared" ca="1" si="14"/>
        <v>3752366.7593595441</v>
      </c>
    </row>
    <row r="88" spans="1:21" x14ac:dyDescent="0.25">
      <c r="A88" s="208">
        <v>43891</v>
      </c>
      <c r="B88">
        <f t="shared" si="10"/>
        <v>3</v>
      </c>
      <c r="C88">
        <f t="shared" si="11"/>
        <v>2020</v>
      </c>
      <c r="D88" s="6">
        <f>'Monthly Data'!AE88</f>
        <v>3459845.6483218516</v>
      </c>
      <c r="E88" s="6">
        <f>'Monthly Data'!BP88</f>
        <v>565</v>
      </c>
      <c r="F88" s="6">
        <f>'Monthly Data'!BO88</f>
        <v>0</v>
      </c>
      <c r="G88" s="7">
        <f t="shared" ca="1" si="15"/>
        <v>598.6</v>
      </c>
      <c r="H88" s="7">
        <f t="shared" ca="1" si="15"/>
        <v>0</v>
      </c>
      <c r="I88">
        <f>'Monthly Data'!DJ88</f>
        <v>31</v>
      </c>
      <c r="J88">
        <f>'Monthly Data'!HB88</f>
        <v>39</v>
      </c>
      <c r="K88">
        <f>'Monthly Data'!DG88</f>
        <v>1</v>
      </c>
      <c r="L88">
        <f>'Monthly Data'!DN88</f>
        <v>0.5</v>
      </c>
      <c r="N88" s="6"/>
      <c r="O88" s="6">
        <f t="shared" ca="1" si="12"/>
        <v>67874.099528831954</v>
      </c>
      <c r="P88" s="6">
        <f t="shared" ca="1" si="13"/>
        <v>0</v>
      </c>
      <c r="Q88" s="6"/>
      <c r="R88" s="6"/>
      <c r="S88" s="6"/>
      <c r="T88" s="6"/>
      <c r="U88" s="6">
        <f t="shared" ca="1" si="14"/>
        <v>3527719.7478506835</v>
      </c>
    </row>
    <row r="89" spans="1:21" x14ac:dyDescent="0.25">
      <c r="A89" s="208">
        <v>43922</v>
      </c>
      <c r="B89">
        <f t="shared" si="10"/>
        <v>4</v>
      </c>
      <c r="C89">
        <f t="shared" si="11"/>
        <v>2020</v>
      </c>
      <c r="D89" s="6">
        <f>'Monthly Data'!AE89</f>
        <v>3078909.078321863</v>
      </c>
      <c r="E89" s="6">
        <f>'Monthly Data'!BP89</f>
        <v>393.8</v>
      </c>
      <c r="F89" s="6">
        <f>'Monthly Data'!BO89</f>
        <v>0</v>
      </c>
      <c r="G89" s="7">
        <f t="shared" ca="1" si="15"/>
        <v>372.89</v>
      </c>
      <c r="H89" s="7">
        <f t="shared" ca="1" si="15"/>
        <v>0</v>
      </c>
      <c r="I89">
        <f>'Monthly Data'!DJ89</f>
        <v>30</v>
      </c>
      <c r="J89">
        <f>'Monthly Data'!HB89</f>
        <v>40</v>
      </c>
      <c r="K89">
        <f>'Monthly Data'!DG89</f>
        <v>1</v>
      </c>
      <c r="L89">
        <f>'Monthly Data'!DN89</f>
        <v>1</v>
      </c>
      <c r="N89" s="6"/>
      <c r="O89" s="6">
        <f t="shared" ca="1" si="12"/>
        <v>-42239.50658178205</v>
      </c>
      <c r="P89" s="6">
        <f t="shared" ca="1" si="13"/>
        <v>0</v>
      </c>
      <c r="Q89" s="6"/>
      <c r="R89" s="6"/>
      <c r="S89" s="6"/>
      <c r="T89" s="6"/>
      <c r="U89" s="6">
        <f t="shared" ca="1" si="14"/>
        <v>3036669.5717400811</v>
      </c>
    </row>
    <row r="90" spans="1:21" x14ac:dyDescent="0.25">
      <c r="A90" s="208">
        <v>43952</v>
      </c>
      <c r="B90">
        <f t="shared" si="10"/>
        <v>5</v>
      </c>
      <c r="C90">
        <f t="shared" si="11"/>
        <v>2020</v>
      </c>
      <c r="D90" s="6">
        <f>'Monthly Data'!AE90</f>
        <v>2818922.1083218721</v>
      </c>
      <c r="E90" s="6">
        <f>'Monthly Data'!BP90</f>
        <v>148.80000000000001</v>
      </c>
      <c r="F90" s="6">
        <f>'Monthly Data'!BO90</f>
        <v>22</v>
      </c>
      <c r="G90" s="7">
        <f t="shared" ca="1" si="15"/>
        <v>124.32399999999998</v>
      </c>
      <c r="H90" s="7">
        <f t="shared" ca="1" si="15"/>
        <v>16.880000000000003</v>
      </c>
      <c r="I90">
        <f>'Monthly Data'!DJ90</f>
        <v>31</v>
      </c>
      <c r="J90">
        <f>'Monthly Data'!HB90</f>
        <v>41</v>
      </c>
      <c r="K90">
        <f>'Monthly Data'!DG90</f>
        <v>1</v>
      </c>
      <c r="L90">
        <f>'Monthly Data'!DN90</f>
        <v>1</v>
      </c>
      <c r="N90" s="6"/>
      <c r="O90" s="6">
        <f t="shared" ca="1" si="12"/>
        <v>-49443.049406776539</v>
      </c>
      <c r="P90" s="6">
        <f t="shared" ca="1" si="13"/>
        <v>-26599.083228389976</v>
      </c>
      <c r="Q90" s="6"/>
      <c r="R90" s="6"/>
      <c r="S90" s="6"/>
      <c r="T90" s="6"/>
      <c r="U90" s="6">
        <f t="shared" ca="1" si="14"/>
        <v>2742879.9756867052</v>
      </c>
    </row>
    <row r="91" spans="1:21" x14ac:dyDescent="0.25">
      <c r="A91" s="208">
        <v>43983</v>
      </c>
      <c r="B91">
        <f t="shared" si="10"/>
        <v>6</v>
      </c>
      <c r="C91">
        <f t="shared" si="11"/>
        <v>2020</v>
      </c>
      <c r="D91" s="6">
        <f>'Monthly Data'!AE91</f>
        <v>2976371.9783218578</v>
      </c>
      <c r="E91" s="6">
        <f>'Monthly Data'!BP91</f>
        <v>16.600000000000001</v>
      </c>
      <c r="F91" s="6">
        <f>'Monthly Data'!BO91</f>
        <v>85.4</v>
      </c>
      <c r="G91" s="7">
        <f t="shared" ca="1" si="15"/>
        <v>10.96</v>
      </c>
      <c r="H91" s="7">
        <f t="shared" ca="1" si="15"/>
        <v>69.847999999999999</v>
      </c>
      <c r="I91">
        <f>'Monthly Data'!DJ91</f>
        <v>30</v>
      </c>
      <c r="J91">
        <f>'Monthly Data'!HB91</f>
        <v>42</v>
      </c>
      <c r="K91">
        <f>'Monthly Data'!DG91</f>
        <v>0</v>
      </c>
      <c r="L91">
        <f>'Monthly Data'!DN91</f>
        <v>1</v>
      </c>
      <c r="N91" s="6"/>
      <c r="O91" s="6">
        <f t="shared" ca="1" si="12"/>
        <v>-11393.152420911072</v>
      </c>
      <c r="P91" s="6">
        <f t="shared" ca="1" si="13"/>
        <v>-80794.715306234619</v>
      </c>
      <c r="Q91" s="6"/>
      <c r="R91" s="6"/>
      <c r="S91" s="6"/>
      <c r="T91" s="6"/>
      <c r="U91" s="6">
        <f t="shared" ca="1" si="14"/>
        <v>2884184.1105947122</v>
      </c>
    </row>
    <row r="92" spans="1:21" x14ac:dyDescent="0.25">
      <c r="A92" s="208">
        <v>44013</v>
      </c>
      <c r="B92">
        <f t="shared" si="10"/>
        <v>7</v>
      </c>
      <c r="C92">
        <f t="shared" si="11"/>
        <v>2020</v>
      </c>
      <c r="D92" s="6">
        <f>'Monthly Data'!AE92</f>
        <v>3484374.4583218512</v>
      </c>
      <c r="E92" s="6">
        <f>'Monthly Data'!BP92</f>
        <v>0</v>
      </c>
      <c r="F92" s="6">
        <f>'Monthly Data'!BO92</f>
        <v>166.9</v>
      </c>
      <c r="G92" s="7">
        <f t="shared" ca="1" si="15"/>
        <v>1.0799999999999998</v>
      </c>
      <c r="H92" s="7">
        <f t="shared" ca="1" si="15"/>
        <v>130.23999999999998</v>
      </c>
      <c r="I92">
        <f>'Monthly Data'!DJ92</f>
        <v>31</v>
      </c>
      <c r="J92">
        <f>'Monthly Data'!HB92</f>
        <v>43</v>
      </c>
      <c r="K92">
        <f>'Monthly Data'!DG92</f>
        <v>0</v>
      </c>
      <c r="L92">
        <f>'Monthly Data'!DN92</f>
        <v>1</v>
      </c>
      <c r="N92" s="6"/>
      <c r="O92" s="6">
        <f t="shared" ca="1" si="12"/>
        <v>2181.6674848553112</v>
      </c>
      <c r="P92" s="6">
        <f t="shared" ca="1" si="13"/>
        <v>-190453.59202202689</v>
      </c>
      <c r="Q92" s="6"/>
      <c r="R92" s="6"/>
      <c r="S92" s="6"/>
      <c r="T92" s="6"/>
      <c r="U92" s="6">
        <f t="shared" ca="1" si="14"/>
        <v>3296102.5337846796</v>
      </c>
    </row>
    <row r="93" spans="1:21" x14ac:dyDescent="0.25">
      <c r="A93" s="208">
        <v>44044</v>
      </c>
      <c r="B93">
        <f t="shared" si="10"/>
        <v>8</v>
      </c>
      <c r="C93">
        <f t="shared" si="11"/>
        <v>2020</v>
      </c>
      <c r="D93" s="6">
        <f>'Monthly Data'!AE93</f>
        <v>3214421.3483218644</v>
      </c>
      <c r="E93" s="6">
        <f>'Monthly Data'!BP93</f>
        <v>0.7</v>
      </c>
      <c r="F93" s="6">
        <f>'Monthly Data'!BO93</f>
        <v>115.2</v>
      </c>
      <c r="G93" s="7">
        <f t="shared" ca="1" si="15"/>
        <v>2.57</v>
      </c>
      <c r="H93" s="7">
        <f t="shared" ca="1" si="15"/>
        <v>101.20500000000001</v>
      </c>
      <c r="I93">
        <f>'Monthly Data'!DJ93</f>
        <v>31</v>
      </c>
      <c r="J93">
        <f>'Monthly Data'!HB93</f>
        <v>44</v>
      </c>
      <c r="K93">
        <f>'Monthly Data'!DG93</f>
        <v>0</v>
      </c>
      <c r="L93">
        <f>'Monthly Data'!DN93</f>
        <v>1</v>
      </c>
      <c r="N93" s="6"/>
      <c r="O93" s="6">
        <f t="shared" ca="1" si="12"/>
        <v>3777.5168487772517</v>
      </c>
      <c r="P93" s="6">
        <f t="shared" ca="1" si="13"/>
        <v>-72705.892535413601</v>
      </c>
      <c r="Q93" s="6"/>
      <c r="R93" s="6"/>
      <c r="S93" s="6"/>
      <c r="T93" s="6"/>
      <c r="U93" s="6">
        <f t="shared" ca="1" si="14"/>
        <v>3145492.9726352282</v>
      </c>
    </row>
    <row r="94" spans="1:21" x14ac:dyDescent="0.25">
      <c r="A94" s="208">
        <v>44075</v>
      </c>
      <c r="B94">
        <f t="shared" si="10"/>
        <v>9</v>
      </c>
      <c r="C94">
        <f t="shared" si="11"/>
        <v>2020</v>
      </c>
      <c r="D94" s="6">
        <f>'Monthly Data'!AE94</f>
        <v>2636023.2283218615</v>
      </c>
      <c r="E94" s="6">
        <f>'Monthly Data'!BP94</f>
        <v>73.599999999999994</v>
      </c>
      <c r="F94" s="6">
        <f>'Monthly Data'!BO94</f>
        <v>2</v>
      </c>
      <c r="G94" s="7">
        <f t="shared" ref="G94:H109" ca="1" si="16">G82</f>
        <v>56.61999999999999</v>
      </c>
      <c r="H94" s="7">
        <f t="shared" ca="1" si="16"/>
        <v>20.560000000000002</v>
      </c>
      <c r="I94">
        <f>'Monthly Data'!DJ94</f>
        <v>30</v>
      </c>
      <c r="J94">
        <f>'Monthly Data'!HB94</f>
        <v>45</v>
      </c>
      <c r="K94">
        <f>'Monthly Data'!DG94</f>
        <v>0</v>
      </c>
      <c r="L94">
        <f>'Monthly Data'!DN94</f>
        <v>1</v>
      </c>
      <c r="N94" s="6"/>
      <c r="O94" s="6">
        <f t="shared" ca="1" si="12"/>
        <v>-34300.661011891847</v>
      </c>
      <c r="P94" s="6">
        <f t="shared" ca="1" si="13"/>
        <v>96421.676702913726</v>
      </c>
      <c r="Q94" s="6"/>
      <c r="R94" s="6"/>
      <c r="S94" s="6"/>
      <c r="T94" s="6"/>
      <c r="U94" s="6">
        <f t="shared" ca="1" si="14"/>
        <v>2698144.2440128834</v>
      </c>
    </row>
    <row r="95" spans="1:21" x14ac:dyDescent="0.25">
      <c r="A95" s="208">
        <v>44105</v>
      </c>
      <c r="B95">
        <f t="shared" si="10"/>
        <v>10</v>
      </c>
      <c r="C95">
        <f t="shared" si="11"/>
        <v>2020</v>
      </c>
      <c r="D95" s="6">
        <f>'Monthly Data'!AE95</f>
        <v>3046148.4283218691</v>
      </c>
      <c r="E95" s="6">
        <f>'Monthly Data'!BP95</f>
        <v>387.3</v>
      </c>
      <c r="F95" s="6">
        <f>'Monthly Data'!BO95</f>
        <v>0</v>
      </c>
      <c r="G95" s="7">
        <f t="shared" ca="1" si="16"/>
        <v>272.00200000000001</v>
      </c>
      <c r="H95" s="7">
        <f t="shared" ca="1" si="16"/>
        <v>1.4</v>
      </c>
      <c r="I95">
        <f>'Monthly Data'!DJ95</f>
        <v>31</v>
      </c>
      <c r="J95">
        <f>'Monthly Data'!HB95</f>
        <v>46</v>
      </c>
      <c r="K95">
        <f>'Monthly Data'!DG95</f>
        <v>0</v>
      </c>
      <c r="L95">
        <f>'Monthly Data'!DN95</f>
        <v>1</v>
      </c>
      <c r="N95" s="6"/>
      <c r="O95" s="6">
        <f t="shared" ca="1" si="12"/>
        <v>-232909.16450819231</v>
      </c>
      <c r="P95" s="6">
        <f t="shared" ca="1" si="13"/>
        <v>7273.1868202628866</v>
      </c>
      <c r="Q95" s="6"/>
      <c r="R95" s="6"/>
      <c r="S95" s="6"/>
      <c r="T95" s="6"/>
      <c r="U95" s="6">
        <f t="shared" ca="1" si="14"/>
        <v>2820512.4506339398</v>
      </c>
    </row>
    <row r="96" spans="1:21" x14ac:dyDescent="0.25">
      <c r="A96" s="208">
        <v>44136</v>
      </c>
      <c r="B96">
        <f t="shared" si="10"/>
        <v>11</v>
      </c>
      <c r="C96">
        <f t="shared" si="11"/>
        <v>2020</v>
      </c>
      <c r="D96" s="6">
        <f>'Monthly Data'!AE96</f>
        <v>3365137.538321849</v>
      </c>
      <c r="E96" s="6">
        <f>'Monthly Data'!BP96</f>
        <v>501.4</v>
      </c>
      <c r="F96" s="6">
        <f>'Monthly Data'!BO96</f>
        <v>0</v>
      </c>
      <c r="G96" s="7">
        <f t="shared" ca="1" si="16"/>
        <v>539.76</v>
      </c>
      <c r="H96" s="7">
        <f t="shared" ca="1" si="16"/>
        <v>0</v>
      </c>
      <c r="I96">
        <f>'Monthly Data'!DJ96</f>
        <v>30</v>
      </c>
      <c r="J96">
        <f>'Monthly Data'!HB96</f>
        <v>47</v>
      </c>
      <c r="K96">
        <f>'Monthly Data'!DG96</f>
        <v>0</v>
      </c>
      <c r="L96">
        <f>'Monthly Data'!DN96</f>
        <v>1</v>
      </c>
      <c r="N96" s="6"/>
      <c r="O96" s="6">
        <f t="shared" ca="1" si="12"/>
        <v>77489.596962083117</v>
      </c>
      <c r="P96" s="6">
        <f t="shared" ca="1" si="13"/>
        <v>0</v>
      </c>
      <c r="Q96" s="6"/>
      <c r="R96" s="6"/>
      <c r="S96" s="6"/>
      <c r="T96" s="6"/>
      <c r="U96" s="6">
        <f t="shared" ca="1" si="14"/>
        <v>3442627.1352839321</v>
      </c>
    </row>
    <row r="97" spans="1:21" x14ac:dyDescent="0.25">
      <c r="A97" s="208">
        <v>44166</v>
      </c>
      <c r="B97">
        <f t="shared" si="10"/>
        <v>12</v>
      </c>
      <c r="C97">
        <f t="shared" si="11"/>
        <v>2020</v>
      </c>
      <c r="D97" s="6">
        <f>'Monthly Data'!AE97</f>
        <v>3910104.8183218585</v>
      </c>
      <c r="E97" s="6">
        <f>'Monthly Data'!BP97</f>
        <v>731.8</v>
      </c>
      <c r="F97" s="6">
        <f>'Monthly Data'!BO97</f>
        <v>0</v>
      </c>
      <c r="G97" s="7">
        <f t="shared" ca="1" si="16"/>
        <v>820.75</v>
      </c>
      <c r="H97" s="7">
        <f t="shared" ca="1" si="16"/>
        <v>0</v>
      </c>
      <c r="I97">
        <f>'Monthly Data'!DJ97</f>
        <v>31</v>
      </c>
      <c r="J97">
        <f>'Monthly Data'!HB97</f>
        <v>48</v>
      </c>
      <c r="K97">
        <f>'Monthly Data'!DG97</f>
        <v>0</v>
      </c>
      <c r="L97">
        <f>'Monthly Data'!DN97</f>
        <v>1</v>
      </c>
      <c r="N97" s="6"/>
      <c r="O97" s="6">
        <f t="shared" ca="1" si="12"/>
        <v>179684.55812766671</v>
      </c>
      <c r="P97" s="6">
        <f t="shared" ca="1" si="13"/>
        <v>0</v>
      </c>
      <c r="Q97" s="6"/>
      <c r="R97" s="6"/>
      <c r="S97" s="6"/>
      <c r="T97" s="6"/>
      <c r="U97" s="6">
        <f t="shared" ca="1" si="14"/>
        <v>4089789.3764495254</v>
      </c>
    </row>
    <row r="98" spans="1:21" x14ac:dyDescent="0.25">
      <c r="A98" s="208">
        <v>44197</v>
      </c>
      <c r="B98">
        <f t="shared" si="10"/>
        <v>1</v>
      </c>
      <c r="C98">
        <f t="shared" si="11"/>
        <v>2021</v>
      </c>
      <c r="D98" s="6">
        <f>'Monthly Data'!AE98</f>
        <v>4229260.4645092282</v>
      </c>
      <c r="E98" s="6">
        <f>'Monthly Data'!BP98</f>
        <v>753.3</v>
      </c>
      <c r="F98" s="6">
        <f>'Monthly Data'!BO98</f>
        <v>0</v>
      </c>
      <c r="G98" s="7">
        <f t="shared" ca="1" si="16"/>
        <v>915.08000000000015</v>
      </c>
      <c r="H98" s="7">
        <f t="shared" ca="1" si="16"/>
        <v>0</v>
      </c>
      <c r="I98">
        <f>'Monthly Data'!DJ98</f>
        <v>31</v>
      </c>
      <c r="J98">
        <f>'Monthly Data'!HB98</f>
        <v>49</v>
      </c>
      <c r="K98">
        <f>'Monthly Data'!DG98</f>
        <v>0</v>
      </c>
      <c r="L98">
        <f>'Monthly Data'!DN98</f>
        <v>0.75</v>
      </c>
      <c r="N98" s="6"/>
      <c r="O98" s="6">
        <f t="shared" ca="1" si="12"/>
        <v>326805.70898138214</v>
      </c>
      <c r="P98" s="6">
        <f t="shared" ca="1" si="13"/>
        <v>0</v>
      </c>
      <c r="Q98" s="6"/>
      <c r="R98" s="6"/>
      <c r="S98" s="6"/>
      <c r="T98" s="6"/>
      <c r="U98" s="6">
        <f t="shared" ca="1" si="14"/>
        <v>4556066.17349061</v>
      </c>
    </row>
    <row r="99" spans="1:21" x14ac:dyDescent="0.25">
      <c r="A99" s="208">
        <v>44228</v>
      </c>
      <c r="B99">
        <f t="shared" si="10"/>
        <v>2</v>
      </c>
      <c r="C99">
        <f t="shared" si="11"/>
        <v>2021</v>
      </c>
      <c r="D99" s="6">
        <f>'Monthly Data'!AE99</f>
        <v>4102103.4845092273</v>
      </c>
      <c r="E99" s="6">
        <f>'Monthly Data'!BP99</f>
        <v>883.4</v>
      </c>
      <c r="F99" s="6">
        <f>'Monthly Data'!BO99</f>
        <v>0</v>
      </c>
      <c r="G99" s="7">
        <f t="shared" ca="1" si="16"/>
        <v>835.30999999999983</v>
      </c>
      <c r="H99" s="7">
        <f t="shared" ca="1" si="16"/>
        <v>0</v>
      </c>
      <c r="I99">
        <f>'Monthly Data'!DJ99</f>
        <v>28</v>
      </c>
      <c r="J99">
        <f>'Monthly Data'!HB99</f>
        <v>50</v>
      </c>
      <c r="K99">
        <f>'Monthly Data'!DG99</f>
        <v>0</v>
      </c>
      <c r="L99">
        <f>'Monthly Data'!DN99</f>
        <v>0.75</v>
      </c>
      <c r="N99" s="6"/>
      <c r="O99" s="6">
        <f t="shared" ca="1" si="12"/>
        <v>-97144.804950640959</v>
      </c>
      <c r="P99" s="6">
        <f t="shared" ca="1" si="13"/>
        <v>0</v>
      </c>
      <c r="Q99" s="6"/>
      <c r="R99" s="6"/>
      <c r="S99" s="6"/>
      <c r="T99" s="6"/>
      <c r="U99" s="6">
        <f t="shared" ca="1" si="14"/>
        <v>4004958.6795585863</v>
      </c>
    </row>
    <row r="100" spans="1:21" x14ac:dyDescent="0.25">
      <c r="A100" s="208">
        <v>44256</v>
      </c>
      <c r="B100">
        <f t="shared" si="10"/>
        <v>3</v>
      </c>
      <c r="C100">
        <f t="shared" si="11"/>
        <v>2021</v>
      </c>
      <c r="D100" s="6">
        <f>'Monthly Data'!AE100</f>
        <v>3397547.2445092313</v>
      </c>
      <c r="E100" s="6">
        <f>'Monthly Data'!BP100</f>
        <v>453.4</v>
      </c>
      <c r="F100" s="6">
        <f>'Monthly Data'!BO100</f>
        <v>0</v>
      </c>
      <c r="G100" s="7">
        <f t="shared" ca="1" si="16"/>
        <v>598.6</v>
      </c>
      <c r="H100" s="7">
        <f t="shared" ca="1" si="16"/>
        <v>0</v>
      </c>
      <c r="I100">
        <f>'Monthly Data'!DJ100</f>
        <v>31</v>
      </c>
      <c r="J100">
        <f>'Monthly Data'!HB100</f>
        <v>51</v>
      </c>
      <c r="K100">
        <f>'Monthly Data'!DG100</f>
        <v>1</v>
      </c>
      <c r="L100">
        <f>'Monthly Data'!DN100</f>
        <v>0.75</v>
      </c>
      <c r="N100" s="6"/>
      <c r="O100" s="6">
        <f t="shared" ca="1" si="12"/>
        <v>293313.07296388084</v>
      </c>
      <c r="P100" s="6">
        <f t="shared" ca="1" si="13"/>
        <v>0</v>
      </c>
      <c r="Q100" s="6"/>
      <c r="R100" s="6"/>
      <c r="S100" s="6"/>
      <c r="T100" s="6"/>
      <c r="U100" s="6">
        <f t="shared" ca="1" si="14"/>
        <v>3690860.3174731121</v>
      </c>
    </row>
    <row r="101" spans="1:21" x14ac:dyDescent="0.25">
      <c r="A101" s="208">
        <v>44287</v>
      </c>
      <c r="B101">
        <f t="shared" si="10"/>
        <v>4</v>
      </c>
      <c r="C101">
        <f t="shared" si="11"/>
        <v>2021</v>
      </c>
      <c r="D101" s="6">
        <f>'Monthly Data'!AE101</f>
        <v>2925565.3045092286</v>
      </c>
      <c r="E101" s="6">
        <f>'Monthly Data'!BP101</f>
        <v>306.60000000000002</v>
      </c>
      <c r="F101" s="6">
        <f>'Monthly Data'!BO101</f>
        <v>0</v>
      </c>
      <c r="G101" s="7">
        <f t="shared" ca="1" si="16"/>
        <v>372.89</v>
      </c>
      <c r="H101" s="7">
        <f t="shared" ca="1" si="16"/>
        <v>0</v>
      </c>
      <c r="I101">
        <f>'Monthly Data'!DJ101</f>
        <v>30</v>
      </c>
      <c r="J101">
        <f>'Monthly Data'!HB101</f>
        <v>52</v>
      </c>
      <c r="K101">
        <f>'Monthly Data'!DG101</f>
        <v>1</v>
      </c>
      <c r="L101">
        <f>'Monthly Data'!DN101</f>
        <v>0.75</v>
      </c>
      <c r="N101" s="6"/>
      <c r="O101" s="6">
        <f t="shared" ca="1" si="12"/>
        <v>133909.94219542455</v>
      </c>
      <c r="P101" s="6">
        <f t="shared" ca="1" si="13"/>
        <v>0</v>
      </c>
      <c r="Q101" s="6"/>
      <c r="R101" s="6"/>
      <c r="S101" s="6"/>
      <c r="T101" s="6"/>
      <c r="U101" s="6">
        <f t="shared" ca="1" si="14"/>
        <v>3059475.2467046529</v>
      </c>
    </row>
    <row r="102" spans="1:21" x14ac:dyDescent="0.25">
      <c r="A102" s="208">
        <v>44317</v>
      </c>
      <c r="B102">
        <f t="shared" si="10"/>
        <v>5</v>
      </c>
      <c r="C102">
        <f t="shared" si="11"/>
        <v>2021</v>
      </c>
      <c r="D102" s="6">
        <f>'Monthly Data'!AE102</f>
        <v>2801679.1845092289</v>
      </c>
      <c r="E102" s="6">
        <f>'Monthly Data'!BP102</f>
        <v>121.8</v>
      </c>
      <c r="F102" s="6">
        <f>'Monthly Data'!BO102</f>
        <v>16.8</v>
      </c>
      <c r="G102" s="7">
        <f t="shared" ca="1" si="16"/>
        <v>124.32399999999998</v>
      </c>
      <c r="H102" s="7">
        <f t="shared" ca="1" si="16"/>
        <v>16.880000000000003</v>
      </c>
      <c r="I102">
        <f>'Monthly Data'!DJ102</f>
        <v>31</v>
      </c>
      <c r="J102">
        <f>'Monthly Data'!HB102</f>
        <v>53</v>
      </c>
      <c r="K102">
        <f>'Monthly Data'!DG102</f>
        <v>1</v>
      </c>
      <c r="L102">
        <f>'Monthly Data'!DN102</f>
        <v>0.75</v>
      </c>
      <c r="N102" s="6"/>
      <c r="O102" s="6">
        <f t="shared" ca="1" si="12"/>
        <v>5098.637714606275</v>
      </c>
      <c r="P102" s="6">
        <f t="shared" ca="1" si="13"/>
        <v>415.61067544360316</v>
      </c>
      <c r="Q102" s="6"/>
      <c r="R102" s="6"/>
      <c r="S102" s="6"/>
      <c r="T102" s="6"/>
      <c r="U102" s="6">
        <f t="shared" ca="1" si="14"/>
        <v>2807193.4328992786</v>
      </c>
    </row>
    <row r="103" spans="1:21" x14ac:dyDescent="0.25">
      <c r="A103" s="208">
        <v>44348</v>
      </c>
      <c r="B103">
        <f t="shared" si="10"/>
        <v>6</v>
      </c>
      <c r="C103">
        <f t="shared" si="11"/>
        <v>2021</v>
      </c>
      <c r="D103" s="6">
        <f>'Monthly Data'!AE103</f>
        <v>3044908.9945092197</v>
      </c>
      <c r="E103" s="6">
        <f>'Monthly Data'!BP103</f>
        <v>4.4000000000000004</v>
      </c>
      <c r="F103" s="6">
        <f>'Monthly Data'!BO103</f>
        <v>127</v>
      </c>
      <c r="G103" s="7">
        <f t="shared" ca="1" si="16"/>
        <v>10.96</v>
      </c>
      <c r="H103" s="7">
        <f t="shared" ca="1" si="16"/>
        <v>69.847999999999999</v>
      </c>
      <c r="I103">
        <f>'Monthly Data'!DJ103</f>
        <v>30</v>
      </c>
      <c r="J103">
        <f>'Monthly Data'!HB103</f>
        <v>54</v>
      </c>
      <c r="K103">
        <f>'Monthly Data'!DG103</f>
        <v>0</v>
      </c>
      <c r="L103">
        <f>'Monthly Data'!DN103</f>
        <v>0.75</v>
      </c>
      <c r="N103" s="6"/>
      <c r="O103" s="6">
        <f t="shared" ca="1" si="12"/>
        <v>13251.609908010039</v>
      </c>
      <c r="P103" s="6">
        <f t="shared" ca="1" si="13"/>
        <v>-296912.26653690328</v>
      </c>
      <c r="Q103" s="6"/>
      <c r="R103" s="6"/>
      <c r="S103" s="6"/>
      <c r="T103" s="6"/>
      <c r="U103" s="6">
        <f t="shared" ca="1" si="14"/>
        <v>2761248.3378803264</v>
      </c>
    </row>
    <row r="104" spans="1:21" x14ac:dyDescent="0.25">
      <c r="A104" s="208">
        <v>44378</v>
      </c>
      <c r="B104">
        <f t="shared" si="10"/>
        <v>7</v>
      </c>
      <c r="C104">
        <f t="shared" si="11"/>
        <v>2021</v>
      </c>
      <c r="D104" s="6">
        <f>'Monthly Data'!AE104</f>
        <v>3569609.3145092279</v>
      </c>
      <c r="E104" s="6">
        <f>'Monthly Data'!BP104</f>
        <v>0</v>
      </c>
      <c r="F104" s="6">
        <f>'Monthly Data'!BO104</f>
        <v>173.6</v>
      </c>
      <c r="G104" s="7">
        <f t="shared" ca="1" si="16"/>
        <v>1.0799999999999998</v>
      </c>
      <c r="H104" s="7">
        <f t="shared" ca="1" si="16"/>
        <v>130.23999999999998</v>
      </c>
      <c r="I104">
        <f>'Monthly Data'!DJ104</f>
        <v>31</v>
      </c>
      <c r="J104">
        <f>'Monthly Data'!HB104</f>
        <v>55</v>
      </c>
      <c r="K104">
        <f>'Monthly Data'!DG104</f>
        <v>0</v>
      </c>
      <c r="L104">
        <f>'Monthly Data'!DN104</f>
        <v>0.75</v>
      </c>
      <c r="N104" s="6"/>
      <c r="O104" s="6">
        <f t="shared" ca="1" si="12"/>
        <v>2181.6674848553112</v>
      </c>
      <c r="P104" s="6">
        <f t="shared" ca="1" si="13"/>
        <v>-225260.98609042779</v>
      </c>
      <c r="Q104" s="6"/>
      <c r="R104" s="6"/>
      <c r="S104" s="6"/>
      <c r="T104" s="6"/>
      <c r="U104" s="6">
        <f t="shared" ca="1" si="14"/>
        <v>3346529.9959036554</v>
      </c>
    </row>
    <row r="105" spans="1:21" x14ac:dyDescent="0.25">
      <c r="A105" s="208">
        <v>44409</v>
      </c>
      <c r="B105">
        <f t="shared" si="10"/>
        <v>8</v>
      </c>
      <c r="C105">
        <f t="shared" si="11"/>
        <v>2021</v>
      </c>
      <c r="D105" s="6">
        <f>'Monthly Data'!AE105</f>
        <v>3210417.8745092261</v>
      </c>
      <c r="E105" s="6">
        <f>'Monthly Data'!BP105</f>
        <v>1</v>
      </c>
      <c r="F105" s="6">
        <f>'Monthly Data'!BO105</f>
        <v>121.4</v>
      </c>
      <c r="G105" s="7">
        <f t="shared" ca="1" si="16"/>
        <v>2.57</v>
      </c>
      <c r="H105" s="7">
        <f t="shared" ca="1" si="16"/>
        <v>101.20500000000001</v>
      </c>
      <c r="I105">
        <f>'Monthly Data'!DJ105</f>
        <v>31</v>
      </c>
      <c r="J105">
        <f>'Monthly Data'!HB105</f>
        <v>56</v>
      </c>
      <c r="K105">
        <f>'Monthly Data'!DG105</f>
        <v>0</v>
      </c>
      <c r="L105">
        <f>'Monthly Data'!DN105</f>
        <v>0.75</v>
      </c>
      <c r="N105" s="6"/>
      <c r="O105" s="6">
        <f t="shared" ca="1" si="12"/>
        <v>3171.4981029841097</v>
      </c>
      <c r="P105" s="6">
        <f t="shared" ca="1" si="13"/>
        <v>-104915.71988229212</v>
      </c>
      <c r="Q105" s="6"/>
      <c r="R105" s="6"/>
      <c r="S105" s="6"/>
      <c r="T105" s="6"/>
      <c r="U105" s="6">
        <f t="shared" ca="1" si="14"/>
        <v>3108673.6527299178</v>
      </c>
    </row>
    <row r="106" spans="1:21" x14ac:dyDescent="0.25">
      <c r="A106" s="208">
        <v>44440</v>
      </c>
      <c r="B106">
        <f t="shared" si="10"/>
        <v>9</v>
      </c>
      <c r="C106">
        <f t="shared" si="11"/>
        <v>2021</v>
      </c>
      <c r="D106" s="6">
        <f>'Monthly Data'!AE106</f>
        <v>2585062.2845092253</v>
      </c>
      <c r="E106" s="6">
        <f>'Monthly Data'!BP106</f>
        <v>15.9</v>
      </c>
      <c r="F106" s="6">
        <f>'Monthly Data'!BO106</f>
        <v>23.3</v>
      </c>
      <c r="G106" s="7">
        <f t="shared" ca="1" si="16"/>
        <v>56.61999999999999</v>
      </c>
      <c r="H106" s="7">
        <f t="shared" ca="1" si="16"/>
        <v>20.560000000000002</v>
      </c>
      <c r="I106">
        <f>'Monthly Data'!DJ106</f>
        <v>30</v>
      </c>
      <c r="J106">
        <f>'Monthly Data'!HB106</f>
        <v>57</v>
      </c>
      <c r="K106">
        <f>'Monthly Data'!DG106</f>
        <v>0</v>
      </c>
      <c r="L106">
        <f>'Monthly Data'!DN106</f>
        <v>0.75</v>
      </c>
      <c r="N106" s="6"/>
      <c r="O106" s="6">
        <f t="shared" ca="1" si="12"/>
        <v>82256.944428989125</v>
      </c>
      <c r="P106" s="6">
        <f t="shared" ca="1" si="13"/>
        <v>-14234.665633943072</v>
      </c>
      <c r="Q106" s="6"/>
      <c r="R106" s="6"/>
      <c r="S106" s="6"/>
      <c r="T106" s="6"/>
      <c r="U106" s="6">
        <f t="shared" ca="1" si="14"/>
        <v>2653084.5633042715</v>
      </c>
    </row>
    <row r="107" spans="1:21" x14ac:dyDescent="0.25">
      <c r="A107" s="208">
        <v>44470</v>
      </c>
      <c r="B107">
        <f t="shared" si="10"/>
        <v>10</v>
      </c>
      <c r="C107">
        <f t="shared" si="11"/>
        <v>2021</v>
      </c>
      <c r="D107" s="6">
        <f>'Monthly Data'!AE107</f>
        <v>2821908.5645092358</v>
      </c>
      <c r="E107" s="6">
        <f>'Monthly Data'!BP107</f>
        <v>167.9</v>
      </c>
      <c r="F107" s="6">
        <f>'Monthly Data'!BO107</f>
        <v>9.8000000000000007</v>
      </c>
      <c r="G107" s="7">
        <f t="shared" ca="1" si="16"/>
        <v>272.00200000000001</v>
      </c>
      <c r="H107" s="7">
        <f t="shared" ca="1" si="16"/>
        <v>1.4</v>
      </c>
      <c r="I107">
        <f>'Monthly Data'!DJ107</f>
        <v>31</v>
      </c>
      <c r="J107">
        <f>'Monthly Data'!HB107</f>
        <v>58</v>
      </c>
      <c r="K107">
        <f>'Monthly Data'!DG107</f>
        <v>0</v>
      </c>
      <c r="L107">
        <f>'Monthly Data'!DN107</f>
        <v>0.75</v>
      </c>
      <c r="N107" s="6"/>
      <c r="O107" s="6">
        <f t="shared" ca="1" si="12"/>
        <v>210292.54491519224</v>
      </c>
      <c r="P107" s="6">
        <f t="shared" ca="1" si="13"/>
        <v>-43639.120921577327</v>
      </c>
      <c r="Q107" s="6"/>
      <c r="R107" s="6"/>
      <c r="S107" s="6"/>
      <c r="T107" s="6"/>
      <c r="U107" s="6">
        <f t="shared" ca="1" si="14"/>
        <v>2988561.9885028508</v>
      </c>
    </row>
    <row r="108" spans="1:21" x14ac:dyDescent="0.25">
      <c r="A108" s="208">
        <v>44501</v>
      </c>
      <c r="B108">
        <f t="shared" si="10"/>
        <v>11</v>
      </c>
      <c r="C108">
        <f t="shared" si="11"/>
        <v>2021</v>
      </c>
      <c r="D108" s="6">
        <f>'Monthly Data'!AE108</f>
        <v>3289645.8445092291</v>
      </c>
      <c r="E108" s="6">
        <f>'Monthly Data'!BP108</f>
        <v>486.6</v>
      </c>
      <c r="F108" s="6">
        <f>'Monthly Data'!BO108</f>
        <v>0</v>
      </c>
      <c r="G108" s="7">
        <f t="shared" ca="1" si="16"/>
        <v>539.76</v>
      </c>
      <c r="H108" s="7">
        <f t="shared" ca="1" si="16"/>
        <v>0</v>
      </c>
      <c r="I108">
        <f>'Monthly Data'!DJ108</f>
        <v>30</v>
      </c>
      <c r="J108">
        <f>'Monthly Data'!HB108</f>
        <v>59</v>
      </c>
      <c r="K108">
        <f>'Monthly Data'!DG108</f>
        <v>0</v>
      </c>
      <c r="L108">
        <f>'Monthly Data'!DN108</f>
        <v>0.75</v>
      </c>
      <c r="N108" s="6"/>
      <c r="O108" s="6">
        <f t="shared" ca="1" si="12"/>
        <v>107386.52175454471</v>
      </c>
      <c r="P108" s="6">
        <f t="shared" ca="1" si="13"/>
        <v>0</v>
      </c>
      <c r="Q108" s="6"/>
      <c r="R108" s="6"/>
      <c r="S108" s="6"/>
      <c r="T108" s="6"/>
      <c r="U108" s="6">
        <f t="shared" ca="1" si="14"/>
        <v>3397032.3662637738</v>
      </c>
    </row>
    <row r="109" spans="1:21" x14ac:dyDescent="0.25">
      <c r="A109" s="208">
        <v>44531</v>
      </c>
      <c r="B109">
        <f t="shared" si="10"/>
        <v>12</v>
      </c>
      <c r="C109">
        <f t="shared" si="11"/>
        <v>2021</v>
      </c>
      <c r="D109" s="6">
        <f>'Monthly Data'!AE109</f>
        <v>4224541.4845092343</v>
      </c>
      <c r="E109" s="6">
        <f>'Monthly Data'!BP109</f>
        <v>819.8</v>
      </c>
      <c r="F109" s="6">
        <f>'Monthly Data'!BO109</f>
        <v>0</v>
      </c>
      <c r="G109" s="7">
        <f t="shared" ca="1" si="16"/>
        <v>820.75</v>
      </c>
      <c r="H109" s="7">
        <f t="shared" ca="1" si="16"/>
        <v>0</v>
      </c>
      <c r="I109">
        <f>'Monthly Data'!DJ109</f>
        <v>31</v>
      </c>
      <c r="J109">
        <f>'Monthly Data'!HB109</f>
        <v>60</v>
      </c>
      <c r="K109">
        <f>'Monthly Data'!DG109</f>
        <v>0</v>
      </c>
      <c r="L109">
        <f>'Monthly Data'!DN109</f>
        <v>0.75</v>
      </c>
      <c r="M109" t="str">
        <f>'TB Res Normalized Monthly (WN)'!P109</f>
        <v>COVID</v>
      </c>
      <c r="N109" s="6"/>
      <c r="O109" s="6">
        <f t="shared" ca="1" si="12"/>
        <v>1919.0593616783749</v>
      </c>
      <c r="P109" s="6">
        <f t="shared" ca="1" si="13"/>
        <v>0</v>
      </c>
      <c r="Q109" s="6"/>
      <c r="R109" s="6"/>
      <c r="S109" s="6"/>
      <c r="T109" s="6"/>
      <c r="U109" s="6">
        <f t="shared" ca="1" si="14"/>
        <v>4226460.5438709129</v>
      </c>
    </row>
    <row r="110" spans="1:21" x14ac:dyDescent="0.25">
      <c r="A110" s="208">
        <v>44562</v>
      </c>
      <c r="B110">
        <f t="shared" si="10"/>
        <v>1</v>
      </c>
      <c r="C110">
        <f t="shared" si="11"/>
        <v>2022</v>
      </c>
      <c r="D110" s="6">
        <f>'Monthly Data'!AE110</f>
        <v>4907797.5022235429</v>
      </c>
      <c r="E110" s="6">
        <f>'Monthly Data'!BP110</f>
        <v>1050.7</v>
      </c>
      <c r="F110" s="6">
        <f>'Monthly Data'!BO110</f>
        <v>0</v>
      </c>
      <c r="G110" s="7">
        <f t="shared" ref="G110:H125" ca="1" si="17">G98</f>
        <v>915.08000000000015</v>
      </c>
      <c r="H110" s="7">
        <f t="shared" ca="1" si="17"/>
        <v>0</v>
      </c>
      <c r="I110">
        <f>'Monthly Data'!DJ110</f>
        <v>31</v>
      </c>
      <c r="J110">
        <f>'Monthly Data'!HB110</f>
        <v>61</v>
      </c>
      <c r="K110">
        <f>'Monthly Data'!DG110</f>
        <v>0</v>
      </c>
      <c r="L110">
        <f>'Monthly Data'!DN110</f>
        <v>0.5</v>
      </c>
      <c r="M110">
        <f>'TB Res Normalized Monthly (WN)'!P110</f>
        <v>0.5</v>
      </c>
      <c r="N110" s="6"/>
      <c r="O110" s="6">
        <f t="shared" ca="1" si="12"/>
        <v>-273960.87434821954</v>
      </c>
      <c r="P110" s="6">
        <f t="shared" ca="1" si="13"/>
        <v>0</v>
      </c>
      <c r="Q110" s="6"/>
      <c r="R110" s="6"/>
      <c r="S110" s="6"/>
      <c r="T110" s="6"/>
      <c r="U110" s="6">
        <f t="shared" ca="1" si="14"/>
        <v>4633836.6278753234</v>
      </c>
    </row>
    <row r="111" spans="1:21" x14ac:dyDescent="0.25">
      <c r="A111" s="208">
        <v>44593</v>
      </c>
      <c r="B111">
        <f t="shared" si="10"/>
        <v>2</v>
      </c>
      <c r="C111">
        <f t="shared" si="11"/>
        <v>2022</v>
      </c>
      <c r="D111" s="6">
        <f>'Monthly Data'!AE111</f>
        <v>4249532.6222235486</v>
      </c>
      <c r="E111" s="6">
        <f>'Monthly Data'!BP111</f>
        <v>929.8</v>
      </c>
      <c r="F111" s="6">
        <f>'Monthly Data'!BO111</f>
        <v>0</v>
      </c>
      <c r="G111" s="7">
        <f t="shared" ca="1" si="17"/>
        <v>835.30999999999983</v>
      </c>
      <c r="H111" s="7">
        <f t="shared" ca="1" si="17"/>
        <v>0</v>
      </c>
      <c r="I111">
        <f>'Monthly Data'!DJ111</f>
        <v>28</v>
      </c>
      <c r="J111">
        <f>'Monthly Data'!HB111</f>
        <v>62</v>
      </c>
      <c r="K111">
        <f>'Monthly Data'!DG111</f>
        <v>0</v>
      </c>
      <c r="L111">
        <f>'Monthly Data'!DN111</f>
        <v>0.5</v>
      </c>
      <c r="M111">
        <f>'TB Res Normalized Monthly (WN)'!P111</f>
        <v>0.5</v>
      </c>
      <c r="N111" s="6"/>
      <c r="O111" s="6">
        <f t="shared" ca="1" si="12"/>
        <v>-190875.70429998022</v>
      </c>
      <c r="P111" s="6">
        <f t="shared" ca="1" si="13"/>
        <v>0</v>
      </c>
      <c r="Q111" s="6"/>
      <c r="R111" s="6"/>
      <c r="S111" s="6"/>
      <c r="T111" s="6"/>
      <c r="U111" s="6">
        <f t="shared" ca="1" si="14"/>
        <v>4058656.9179235683</v>
      </c>
    </row>
    <row r="112" spans="1:21" x14ac:dyDescent="0.25">
      <c r="A112" s="208">
        <v>44621</v>
      </c>
      <c r="B112">
        <f t="shared" si="10"/>
        <v>3</v>
      </c>
      <c r="C112">
        <f t="shared" si="11"/>
        <v>2022</v>
      </c>
      <c r="D112" s="6">
        <f>'Monthly Data'!AE112</f>
        <v>3787876.842223546</v>
      </c>
      <c r="E112" s="6">
        <f>'Monthly Data'!BP112</f>
        <v>647.1</v>
      </c>
      <c r="F112" s="6">
        <f>'Monthly Data'!BO112</f>
        <v>0</v>
      </c>
      <c r="G112" s="7">
        <f t="shared" ca="1" si="17"/>
        <v>598.6</v>
      </c>
      <c r="H112" s="7">
        <f t="shared" ca="1" si="17"/>
        <v>0</v>
      </c>
      <c r="I112">
        <f>'Monthly Data'!DJ112</f>
        <v>31</v>
      </c>
      <c r="J112">
        <f>'Monthly Data'!HB112</f>
        <v>63</v>
      </c>
      <c r="K112">
        <f>'Monthly Data'!DG112</f>
        <v>1</v>
      </c>
      <c r="L112">
        <f>'Monthly Data'!DN112</f>
        <v>0.5</v>
      </c>
      <c r="M112">
        <f>'TB Res Normalized Monthly (WN)'!P112</f>
        <v>0.5</v>
      </c>
      <c r="N112" s="6"/>
      <c r="O112" s="6">
        <f t="shared" ca="1" si="12"/>
        <v>-97973.0305698913</v>
      </c>
      <c r="P112" s="6">
        <f t="shared" ca="1" si="13"/>
        <v>0</v>
      </c>
      <c r="Q112" s="6"/>
      <c r="R112" s="6"/>
      <c r="S112" s="6"/>
      <c r="T112" s="6"/>
      <c r="U112" s="6">
        <f t="shared" ca="1" si="14"/>
        <v>3689903.8116536546</v>
      </c>
    </row>
    <row r="113" spans="1:25" x14ac:dyDescent="0.25">
      <c r="A113" s="208">
        <v>44652</v>
      </c>
      <c r="B113">
        <f t="shared" si="10"/>
        <v>4</v>
      </c>
      <c r="C113">
        <f t="shared" si="11"/>
        <v>2022</v>
      </c>
      <c r="D113" s="6">
        <f>'Monthly Data'!AE113</f>
        <v>3190954.5722235506</v>
      </c>
      <c r="E113" s="6">
        <f>'Monthly Data'!BP113</f>
        <v>438.2</v>
      </c>
      <c r="F113" s="6">
        <f>'Monthly Data'!BO113</f>
        <v>0</v>
      </c>
      <c r="G113" s="7">
        <f t="shared" ca="1" si="17"/>
        <v>372.89</v>
      </c>
      <c r="H113" s="7">
        <f t="shared" ca="1" si="17"/>
        <v>0</v>
      </c>
      <c r="I113">
        <f>'Monthly Data'!DJ113</f>
        <v>30</v>
      </c>
      <c r="J113">
        <f>'Monthly Data'!HB113</f>
        <v>64</v>
      </c>
      <c r="K113">
        <f>'Monthly Data'!DG113</f>
        <v>1</v>
      </c>
      <c r="L113">
        <f>'Monthly Data'!DN113</f>
        <v>0.5</v>
      </c>
      <c r="M113">
        <f>'TB Res Normalized Monthly (WN)'!P113</f>
        <v>0.5</v>
      </c>
      <c r="N113" s="6"/>
      <c r="O113" s="6">
        <f t="shared" ca="1" si="12"/>
        <v>-131930.28095916702</v>
      </c>
      <c r="P113" s="6">
        <f t="shared" ca="1" si="13"/>
        <v>0</v>
      </c>
      <c r="Q113" s="6"/>
      <c r="R113" s="6"/>
      <c r="S113" s="6"/>
      <c r="T113" s="6"/>
      <c r="U113" s="6">
        <f t="shared" ca="1" si="14"/>
        <v>3059024.2912643836</v>
      </c>
    </row>
    <row r="114" spans="1:25" x14ac:dyDescent="0.25">
      <c r="A114" s="208">
        <v>44682</v>
      </c>
      <c r="B114">
        <f t="shared" si="10"/>
        <v>5</v>
      </c>
      <c r="C114">
        <f t="shared" si="11"/>
        <v>2022</v>
      </c>
      <c r="D114" s="6">
        <f>'Monthly Data'!AE114</f>
        <v>2860249.7422235506</v>
      </c>
      <c r="E114" s="6">
        <f>'Monthly Data'!BP114</f>
        <v>115.6</v>
      </c>
      <c r="F114" s="6">
        <f>'Monthly Data'!BO114</f>
        <v>6.5</v>
      </c>
      <c r="G114" s="7">
        <f t="shared" ca="1" si="17"/>
        <v>124.32399999999998</v>
      </c>
      <c r="H114" s="7">
        <f t="shared" ca="1" si="17"/>
        <v>16.880000000000003</v>
      </c>
      <c r="I114">
        <f>'Monthly Data'!DJ114</f>
        <v>31</v>
      </c>
      <c r="J114">
        <f>'Monthly Data'!HB114</f>
        <v>65</v>
      </c>
      <c r="K114">
        <f>'Monthly Data'!DG114</f>
        <v>1</v>
      </c>
      <c r="L114">
        <f>'Monthly Data'!DN114</f>
        <v>0.5</v>
      </c>
      <c r="M114">
        <f>'TB Res Normalized Monthly (WN)'!P114</f>
        <v>0.5</v>
      </c>
      <c r="N114" s="6"/>
      <c r="O114" s="6">
        <f t="shared" ca="1" si="12"/>
        <v>17623.02512766455</v>
      </c>
      <c r="P114" s="6">
        <f t="shared" ca="1" si="13"/>
        <v>53925.485138806282</v>
      </c>
      <c r="Q114" s="6"/>
      <c r="R114" s="6"/>
      <c r="S114" s="6"/>
      <c r="T114" s="6"/>
      <c r="U114" s="6">
        <f t="shared" ca="1" si="14"/>
        <v>2931798.2524900213</v>
      </c>
    </row>
    <row r="115" spans="1:25" x14ac:dyDescent="0.25">
      <c r="A115" s="208">
        <v>44713</v>
      </c>
      <c r="B115">
        <f t="shared" si="10"/>
        <v>6</v>
      </c>
      <c r="C115">
        <f t="shared" si="11"/>
        <v>2022</v>
      </c>
      <c r="D115" s="6">
        <f>'Monthly Data'!AE115</f>
        <v>2810289.8822235418</v>
      </c>
      <c r="E115" s="6">
        <f>'Monthly Data'!BP115</f>
        <v>21.8</v>
      </c>
      <c r="F115" s="6">
        <f>'Monthly Data'!BO115</f>
        <v>51.38</v>
      </c>
      <c r="G115" s="7">
        <f t="shared" ca="1" si="17"/>
        <v>10.96</v>
      </c>
      <c r="H115" s="7">
        <f t="shared" ca="1" si="17"/>
        <v>69.847999999999999</v>
      </c>
      <c r="I115">
        <f>'Monthly Data'!DJ115</f>
        <v>30</v>
      </c>
      <c r="J115">
        <f>'Monthly Data'!HB115</f>
        <v>66</v>
      </c>
      <c r="K115">
        <f>'Monthly Data'!DG115</f>
        <v>0</v>
      </c>
      <c r="L115">
        <f>'Monthly Data'!DN115</f>
        <v>0.5</v>
      </c>
      <c r="M115">
        <f>'TB Res Normalized Monthly (WN)'!P115</f>
        <v>0.5</v>
      </c>
      <c r="N115" s="6"/>
      <c r="O115" s="6">
        <f t="shared" ca="1" si="12"/>
        <v>-21897.477347992197</v>
      </c>
      <c r="P115" s="6">
        <f t="shared" ca="1" si="13"/>
        <v>95943.724426153552</v>
      </c>
      <c r="Q115" s="6"/>
      <c r="R115" s="6"/>
      <c r="S115" s="6"/>
      <c r="T115" s="6"/>
      <c r="U115" s="6">
        <f t="shared" ca="1" si="14"/>
        <v>2884336.1293017031</v>
      </c>
    </row>
    <row r="116" spans="1:25" x14ac:dyDescent="0.25">
      <c r="A116" s="208">
        <v>44743</v>
      </c>
      <c r="B116">
        <f t="shared" si="10"/>
        <v>7</v>
      </c>
      <c r="C116">
        <f t="shared" si="11"/>
        <v>2022</v>
      </c>
      <c r="D116" s="6">
        <f>'Monthly Data'!AE116</f>
        <v>3245760.4022235544</v>
      </c>
      <c r="E116" s="6">
        <f>'Monthly Data'!BP116</f>
        <v>0</v>
      </c>
      <c r="F116" s="6">
        <f>'Monthly Data'!BO116</f>
        <v>112.5</v>
      </c>
      <c r="G116" s="7">
        <f t="shared" ca="1" si="17"/>
        <v>1.0799999999999998</v>
      </c>
      <c r="H116" s="7">
        <f t="shared" ca="1" si="17"/>
        <v>130.23999999999998</v>
      </c>
      <c r="I116">
        <f>'Monthly Data'!DJ116</f>
        <v>31</v>
      </c>
      <c r="J116">
        <f>'Monthly Data'!HB116</f>
        <v>67</v>
      </c>
      <c r="K116">
        <f>'Monthly Data'!DG116</f>
        <v>0</v>
      </c>
      <c r="L116">
        <f>'Monthly Data'!DN116</f>
        <v>0.5</v>
      </c>
      <c r="M116">
        <f>'TB Res Normalized Monthly (WN)'!P116</f>
        <v>0.5</v>
      </c>
      <c r="N116" s="6"/>
      <c r="O116" s="6">
        <f t="shared" ca="1" si="12"/>
        <v>2181.6674848553112</v>
      </c>
      <c r="P116" s="6">
        <f t="shared" ca="1" si="13"/>
        <v>92161.66727961677</v>
      </c>
      <c r="Q116" s="6"/>
      <c r="R116" s="6"/>
      <c r="S116" s="6"/>
      <c r="T116" s="6"/>
      <c r="U116" s="6">
        <f t="shared" ca="1" si="14"/>
        <v>3340103.7369880266</v>
      </c>
    </row>
    <row r="117" spans="1:25" x14ac:dyDescent="0.25">
      <c r="A117" s="208">
        <v>44774</v>
      </c>
      <c r="B117">
        <f t="shared" si="10"/>
        <v>8</v>
      </c>
      <c r="C117">
        <f t="shared" si="11"/>
        <v>2022</v>
      </c>
      <c r="D117" s="6">
        <f>'Monthly Data'!AE117</f>
        <v>3206660.6122235437</v>
      </c>
      <c r="E117" s="6">
        <f>'Monthly Data'!BP117</f>
        <v>0</v>
      </c>
      <c r="F117" s="6">
        <f>'Monthly Data'!BO117</f>
        <v>107.35</v>
      </c>
      <c r="G117" s="7">
        <f t="shared" ca="1" si="17"/>
        <v>2.57</v>
      </c>
      <c r="H117" s="7">
        <f t="shared" ca="1" si="17"/>
        <v>101.20500000000001</v>
      </c>
      <c r="I117">
        <f>'Monthly Data'!DJ117</f>
        <v>31</v>
      </c>
      <c r="J117">
        <f>'Monthly Data'!HB117</f>
        <v>68</v>
      </c>
      <c r="K117">
        <f>'Monthly Data'!DG117</f>
        <v>0</v>
      </c>
      <c r="L117">
        <f>'Monthly Data'!DN117</f>
        <v>0.5</v>
      </c>
      <c r="M117">
        <f>'TB Res Normalized Monthly (WN)'!P117</f>
        <v>0.5</v>
      </c>
      <c r="N117" s="6"/>
      <c r="O117" s="6">
        <f t="shared" ca="1" si="12"/>
        <v>5191.5605889612498</v>
      </c>
      <c r="P117" s="6">
        <f t="shared" ca="1" si="13"/>
        <v>-31924.095007510936</v>
      </c>
      <c r="Q117" s="6"/>
      <c r="R117" s="6"/>
      <c r="S117" s="6"/>
      <c r="T117" s="6"/>
      <c r="U117" s="6">
        <f t="shared" ca="1" si="14"/>
        <v>3179928.0778049943</v>
      </c>
    </row>
    <row r="118" spans="1:25" x14ac:dyDescent="0.25">
      <c r="A118" s="208">
        <v>44805</v>
      </c>
      <c r="B118">
        <f t="shared" si="10"/>
        <v>9</v>
      </c>
      <c r="C118">
        <f t="shared" si="11"/>
        <v>2022</v>
      </c>
      <c r="D118" s="6">
        <f>'Monthly Data'!AE118</f>
        <v>2708906.0722235478</v>
      </c>
      <c r="E118" s="6">
        <f>'Monthly Data'!BP118</f>
        <v>52.4</v>
      </c>
      <c r="F118" s="6">
        <f>'Monthly Data'!BO118</f>
        <v>23.7</v>
      </c>
      <c r="G118" s="7">
        <f t="shared" ca="1" si="17"/>
        <v>56.61999999999999</v>
      </c>
      <c r="H118" s="7">
        <f t="shared" ca="1" si="17"/>
        <v>20.560000000000002</v>
      </c>
      <c r="I118">
        <f>'Monthly Data'!DJ118</f>
        <v>30</v>
      </c>
      <c r="J118">
        <f>'Monthly Data'!HB118</f>
        <v>69</v>
      </c>
      <c r="K118">
        <f>'Monthly Data'!DG118</f>
        <v>0</v>
      </c>
      <c r="L118">
        <f>'Monthly Data'!DN118</f>
        <v>0.5</v>
      </c>
      <c r="M118">
        <f>'TB Res Normalized Monthly (WN)'!P118</f>
        <v>0.5</v>
      </c>
      <c r="N118" s="6"/>
      <c r="O118" s="6">
        <f t="shared" ca="1" si="12"/>
        <v>8524.6636908235141</v>
      </c>
      <c r="P118" s="6">
        <f t="shared" ca="1" si="13"/>
        <v>-16312.719011161033</v>
      </c>
      <c r="Q118" s="6"/>
      <c r="R118" s="6"/>
      <c r="S118" s="6"/>
      <c r="T118" s="6"/>
      <c r="U118" s="6">
        <f t="shared" ca="1" si="14"/>
        <v>2701118.0169032104</v>
      </c>
    </row>
    <row r="119" spans="1:25" x14ac:dyDescent="0.25">
      <c r="A119" s="208">
        <v>44835</v>
      </c>
      <c r="B119">
        <f t="shared" si="10"/>
        <v>10</v>
      </c>
      <c r="C119">
        <f t="shared" si="11"/>
        <v>2022</v>
      </c>
      <c r="D119" s="6">
        <f>'Monthly Data'!AE119</f>
        <v>2838014.0922235609</v>
      </c>
      <c r="E119" s="6">
        <f>'Monthly Data'!BP119</f>
        <v>240.12</v>
      </c>
      <c r="F119" s="6">
        <f>'Monthly Data'!BO119</f>
        <v>1.2</v>
      </c>
      <c r="G119" s="7">
        <f t="shared" ca="1" si="17"/>
        <v>272.00200000000001</v>
      </c>
      <c r="H119" s="7">
        <f t="shared" ca="1" si="17"/>
        <v>1.4</v>
      </c>
      <c r="I119">
        <f>'Monthly Data'!DJ119</f>
        <v>31</v>
      </c>
      <c r="J119">
        <f>'Monthly Data'!HB119</f>
        <v>70</v>
      </c>
      <c r="K119">
        <f>'Monthly Data'!DG119</f>
        <v>0</v>
      </c>
      <c r="L119">
        <f>'Monthly Data'!DN119</f>
        <v>0.5</v>
      </c>
      <c r="M119">
        <f>'TB Res Normalized Monthly (WN)'!P119</f>
        <v>0.5</v>
      </c>
      <c r="N119" s="6"/>
      <c r="O119" s="6">
        <f t="shared" ca="1" si="12"/>
        <v>64403.632177923195</v>
      </c>
      <c r="P119" s="6">
        <f t="shared" ca="1" si="13"/>
        <v>1039.0266886089837</v>
      </c>
      <c r="Q119" s="6"/>
      <c r="R119" s="6"/>
      <c r="S119" s="6"/>
      <c r="T119" s="6"/>
      <c r="U119" s="6">
        <f t="shared" ca="1" si="14"/>
        <v>2903456.7510900931</v>
      </c>
    </row>
    <row r="120" spans="1:25" x14ac:dyDescent="0.25">
      <c r="A120" s="208">
        <v>44866</v>
      </c>
      <c r="B120">
        <f t="shared" si="10"/>
        <v>11</v>
      </c>
      <c r="C120">
        <f t="shared" si="11"/>
        <v>2022</v>
      </c>
      <c r="D120" s="6">
        <f>'Monthly Data'!AE120</f>
        <v>3315201.4722235468</v>
      </c>
      <c r="E120" s="6">
        <f>'Monthly Data'!BP120</f>
        <v>518.79999999999995</v>
      </c>
      <c r="F120" s="6">
        <f>'Monthly Data'!BO120</f>
        <v>0</v>
      </c>
      <c r="G120" s="7">
        <f t="shared" ca="1" si="17"/>
        <v>539.76</v>
      </c>
      <c r="H120" s="7">
        <f t="shared" ca="1" si="17"/>
        <v>0</v>
      </c>
      <c r="I120">
        <f>'Monthly Data'!DJ120</f>
        <v>30</v>
      </c>
      <c r="J120">
        <f>'Monthly Data'!HB120</f>
        <v>71</v>
      </c>
      <c r="K120">
        <f>'Monthly Data'!DG120</f>
        <v>0</v>
      </c>
      <c r="L120">
        <f>'Monthly Data'!DN120</f>
        <v>0.5</v>
      </c>
      <c r="M120">
        <f>'TB Res Normalized Monthly (WN)'!P120</f>
        <v>0.5</v>
      </c>
      <c r="N120" s="6"/>
      <c r="O120" s="6">
        <f t="shared" ca="1" si="12"/>
        <v>42340.509706080928</v>
      </c>
      <c r="P120" s="6">
        <f t="shared" ca="1" si="13"/>
        <v>0</v>
      </c>
      <c r="Q120" s="6"/>
      <c r="R120" s="6"/>
      <c r="S120" s="6"/>
      <c r="T120" s="6"/>
      <c r="U120" s="6">
        <f t="shared" ca="1" si="14"/>
        <v>3357541.9819296277</v>
      </c>
    </row>
    <row r="121" spans="1:25" x14ac:dyDescent="0.25">
      <c r="A121" s="208">
        <v>44896</v>
      </c>
      <c r="B121">
        <f t="shared" si="10"/>
        <v>12</v>
      </c>
      <c r="C121">
        <f t="shared" si="11"/>
        <v>2022</v>
      </c>
      <c r="D121" s="6">
        <f>'Monthly Data'!AE121</f>
        <v>4121434.6422235542</v>
      </c>
      <c r="E121" s="6">
        <f>'Monthly Data'!BP121</f>
        <v>852.5</v>
      </c>
      <c r="F121" s="6">
        <f>'Monthly Data'!BO121</f>
        <v>0</v>
      </c>
      <c r="G121" s="7">
        <f t="shared" ca="1" si="17"/>
        <v>820.75</v>
      </c>
      <c r="H121" s="7">
        <f t="shared" ca="1" si="17"/>
        <v>0</v>
      </c>
      <c r="I121">
        <f>'Monthly Data'!DJ121</f>
        <v>31</v>
      </c>
      <c r="J121">
        <f>'Monthly Data'!HB121</f>
        <v>72</v>
      </c>
      <c r="K121">
        <f>'Monthly Data'!DG121</f>
        <v>0</v>
      </c>
      <c r="L121">
        <f>'Monthly Data'!DN121</f>
        <v>0.5</v>
      </c>
      <c r="M121">
        <f>'TB Res Normalized Monthly (WN)'!P121</f>
        <v>0.5</v>
      </c>
      <c r="N121" s="6"/>
      <c r="O121" s="6">
        <f t="shared" ca="1" si="12"/>
        <v>-64136.9839297742</v>
      </c>
      <c r="P121" s="6">
        <f t="shared" ca="1" si="13"/>
        <v>0</v>
      </c>
      <c r="Q121" s="6"/>
      <c r="R121" s="6"/>
      <c r="S121" s="6"/>
      <c r="T121" s="6"/>
      <c r="U121" s="6">
        <f t="shared" ca="1" si="14"/>
        <v>4057297.6582937799</v>
      </c>
    </row>
    <row r="122" spans="1:25" x14ac:dyDescent="0.25">
      <c r="A122" s="208">
        <v>44927</v>
      </c>
      <c r="B122">
        <f t="shared" si="10"/>
        <v>1</v>
      </c>
      <c r="C122">
        <f t="shared" si="11"/>
        <v>2023</v>
      </c>
      <c r="D122" s="6"/>
      <c r="E122" s="6">
        <f>'Monthly Data'!BP122</f>
        <v>0</v>
      </c>
      <c r="F122" s="6">
        <f>'Monthly Data'!BO122</f>
        <v>0</v>
      </c>
      <c r="G122" s="7">
        <f t="shared" ca="1" si="17"/>
        <v>915.08000000000015</v>
      </c>
      <c r="H122" s="7">
        <f t="shared" ca="1" si="17"/>
        <v>0</v>
      </c>
      <c r="I122">
        <f>I74</f>
        <v>31</v>
      </c>
      <c r="J122">
        <f>J121+1</f>
        <v>73</v>
      </c>
      <c r="K122">
        <f>K110</f>
        <v>0</v>
      </c>
      <c r="L122">
        <f>L121*M122</f>
        <v>0.25</v>
      </c>
      <c r="M122">
        <f>'TB Res Normalized Monthly (WN)'!P122</f>
        <v>0.5</v>
      </c>
      <c r="N122" s="6">
        <f t="shared" ref="N122:N129" si="18">$Y$9</f>
        <v>-1202765.1386973499</v>
      </c>
      <c r="O122" s="6">
        <f t="shared" ref="O122:O129" ca="1" si="19">G122*$Y$10</f>
        <v>1848518.7796679616</v>
      </c>
      <c r="P122" s="6">
        <f t="shared" ref="P122:P129" ca="1" si="20">H122*$Y$11</f>
        <v>0</v>
      </c>
      <c r="Q122" s="6">
        <f t="shared" ref="Q122:Q129" si="21">I122*$Y$12</f>
        <v>3485336.5455355789</v>
      </c>
      <c r="R122" s="6">
        <f t="shared" ref="R122:R130" si="22">J122*$Y$13</f>
        <v>172749.82529599531</v>
      </c>
      <c r="S122" s="6">
        <f t="shared" ref="S122:S130" si="23">K122*$Y$14</f>
        <v>0</v>
      </c>
      <c r="T122" s="6">
        <f t="shared" ref="T122:T130" si="24">L122*$Y$15</f>
        <v>43567.34263069275</v>
      </c>
      <c r="U122" s="6">
        <f t="shared" ref="U122:U130" ca="1" si="25">SUM(N122:T122)</f>
        <v>4347407.3544328781</v>
      </c>
    </row>
    <row r="123" spans="1:25" x14ac:dyDescent="0.25">
      <c r="A123" s="208">
        <v>44958</v>
      </c>
      <c r="B123">
        <f t="shared" si="10"/>
        <v>2</v>
      </c>
      <c r="C123">
        <f t="shared" si="11"/>
        <v>2023</v>
      </c>
      <c r="D123" s="6"/>
      <c r="E123" s="6">
        <f>'Monthly Data'!BP123</f>
        <v>0</v>
      </c>
      <c r="F123" s="6">
        <f>'Monthly Data'!BO123</f>
        <v>0</v>
      </c>
      <c r="G123" s="7">
        <f t="shared" ca="1" si="17"/>
        <v>835.30999999999983</v>
      </c>
      <c r="H123" s="7">
        <f t="shared" ca="1" si="17"/>
        <v>0</v>
      </c>
      <c r="I123">
        <f t="shared" ref="I123:I145" si="26">I75</f>
        <v>28</v>
      </c>
      <c r="J123">
        <f t="shared" ref="J123:J145" si="27">J122+1</f>
        <v>74</v>
      </c>
      <c r="K123">
        <f t="shared" ref="K123:K145" si="28">K111</f>
        <v>0</v>
      </c>
      <c r="L123">
        <f>L122</f>
        <v>0.25</v>
      </c>
      <c r="M123">
        <f>'TB Res Normalized Monthly (WN)'!P123</f>
        <v>0.5</v>
      </c>
      <c r="N123" s="6">
        <f t="shared" si="18"/>
        <v>-1202765.1386973499</v>
      </c>
      <c r="O123" s="6">
        <f t="shared" ca="1" si="19"/>
        <v>1687378.3951615645</v>
      </c>
      <c r="P123" s="6">
        <f t="shared" ca="1" si="20"/>
        <v>0</v>
      </c>
      <c r="Q123" s="6">
        <f t="shared" si="21"/>
        <v>3148045.9120966517</v>
      </c>
      <c r="R123" s="6">
        <f t="shared" si="22"/>
        <v>175116.26125895415</v>
      </c>
      <c r="S123" s="6">
        <f t="shared" si="23"/>
        <v>0</v>
      </c>
      <c r="T123" s="6">
        <f t="shared" si="24"/>
        <v>43567.34263069275</v>
      </c>
      <c r="U123" s="6">
        <f t="shared" ca="1" si="25"/>
        <v>3851342.7724505132</v>
      </c>
    </row>
    <row r="124" spans="1:25" x14ac:dyDescent="0.25">
      <c r="A124" s="208">
        <v>44986</v>
      </c>
      <c r="B124">
        <f t="shared" si="10"/>
        <v>3</v>
      </c>
      <c r="C124">
        <f t="shared" si="11"/>
        <v>2023</v>
      </c>
      <c r="D124" s="6"/>
      <c r="E124" s="6">
        <f>'Monthly Data'!BP124</f>
        <v>0</v>
      </c>
      <c r="F124" s="6">
        <f>'Monthly Data'!BO124</f>
        <v>0</v>
      </c>
      <c r="G124" s="7">
        <f t="shared" ca="1" si="17"/>
        <v>598.6</v>
      </c>
      <c r="H124" s="7">
        <f t="shared" ca="1" si="17"/>
        <v>0</v>
      </c>
      <c r="I124">
        <f t="shared" si="26"/>
        <v>31</v>
      </c>
      <c r="J124">
        <f t="shared" si="27"/>
        <v>75</v>
      </c>
      <c r="K124">
        <f t="shared" si="28"/>
        <v>1</v>
      </c>
      <c r="L124">
        <f t="shared" ref="L124:L133" si="29">L123</f>
        <v>0.25</v>
      </c>
      <c r="M124">
        <f>'TB Res Normalized Monthly (WN)'!P124</f>
        <v>0.5</v>
      </c>
      <c r="N124" s="6">
        <f t="shared" si="18"/>
        <v>-1202765.1386973499</v>
      </c>
      <c r="O124" s="6">
        <f t="shared" ca="1" si="19"/>
        <v>1209209.4041059162</v>
      </c>
      <c r="P124" s="6">
        <f t="shared" ca="1" si="20"/>
        <v>0</v>
      </c>
      <c r="Q124" s="6">
        <f t="shared" si="21"/>
        <v>3485336.5455355789</v>
      </c>
      <c r="R124" s="6">
        <f t="shared" si="22"/>
        <v>177482.697221913</v>
      </c>
      <c r="S124" s="6">
        <f t="shared" si="23"/>
        <v>-125563.58673689001</v>
      </c>
      <c r="T124" s="6">
        <f t="shared" si="24"/>
        <v>43567.34263069275</v>
      </c>
      <c r="U124" s="6">
        <f t="shared" ca="1" si="25"/>
        <v>3587267.2640598607</v>
      </c>
    </row>
    <row r="125" spans="1:25" x14ac:dyDescent="0.25">
      <c r="A125" s="208">
        <v>45017</v>
      </c>
      <c r="B125">
        <f t="shared" si="10"/>
        <v>4</v>
      </c>
      <c r="C125">
        <f t="shared" si="11"/>
        <v>2023</v>
      </c>
      <c r="D125" s="6"/>
      <c r="E125" s="6">
        <f>'Monthly Data'!BP125</f>
        <v>0</v>
      </c>
      <c r="F125" s="6">
        <f>'Monthly Data'!BO125</f>
        <v>0</v>
      </c>
      <c r="G125" s="7">
        <f t="shared" ca="1" si="17"/>
        <v>372.89</v>
      </c>
      <c r="H125" s="7">
        <f t="shared" ca="1" si="17"/>
        <v>0</v>
      </c>
      <c r="I125">
        <f t="shared" si="26"/>
        <v>30</v>
      </c>
      <c r="J125">
        <f t="shared" si="27"/>
        <v>76</v>
      </c>
      <c r="K125">
        <f t="shared" si="28"/>
        <v>1</v>
      </c>
      <c r="L125">
        <f t="shared" si="29"/>
        <v>0.25</v>
      </c>
      <c r="M125">
        <f>'TB Res Normalized Monthly (WN)'!P125</f>
        <v>0.5</v>
      </c>
      <c r="N125" s="6">
        <f t="shared" si="18"/>
        <v>-1202765.1386973499</v>
      </c>
      <c r="O125" s="6">
        <f t="shared" ca="1" si="19"/>
        <v>753261.1003960158</v>
      </c>
      <c r="P125" s="6">
        <f t="shared" ca="1" si="20"/>
        <v>0</v>
      </c>
      <c r="Q125" s="6">
        <f t="shared" si="21"/>
        <v>3372906.3343892698</v>
      </c>
      <c r="R125" s="6">
        <f t="shared" si="22"/>
        <v>179849.13318487181</v>
      </c>
      <c r="S125" s="6">
        <f t="shared" si="23"/>
        <v>-125563.58673689001</v>
      </c>
      <c r="T125" s="6">
        <f t="shared" si="24"/>
        <v>43567.34263069275</v>
      </c>
      <c r="U125" s="6">
        <f t="shared" ca="1" si="25"/>
        <v>3021255.1851666099</v>
      </c>
      <c r="X125" s="6"/>
      <c r="Y125" s="14"/>
    </row>
    <row r="126" spans="1:25" x14ac:dyDescent="0.25">
      <c r="A126" s="208">
        <v>45047</v>
      </c>
      <c r="B126">
        <f t="shared" si="10"/>
        <v>5</v>
      </c>
      <c r="C126">
        <f t="shared" si="11"/>
        <v>2023</v>
      </c>
      <c r="D126" s="6"/>
      <c r="E126" s="6">
        <f>'Monthly Data'!BP126</f>
        <v>0</v>
      </c>
      <c r="F126" s="6">
        <f>'Monthly Data'!BO126</f>
        <v>0</v>
      </c>
      <c r="G126" s="7">
        <f t="shared" ref="G126:H141" ca="1" si="30">G114</f>
        <v>124.32399999999998</v>
      </c>
      <c r="H126" s="7">
        <f t="shared" ca="1" si="30"/>
        <v>16.880000000000003</v>
      </c>
      <c r="I126">
        <f t="shared" si="26"/>
        <v>31</v>
      </c>
      <c r="J126">
        <f t="shared" si="27"/>
        <v>77</v>
      </c>
      <c r="K126">
        <f t="shared" si="28"/>
        <v>1</v>
      </c>
      <c r="L126">
        <f t="shared" si="29"/>
        <v>0.25</v>
      </c>
      <c r="M126">
        <f>'TB Res Normalized Monthly (WN)'!P126</f>
        <v>0.5</v>
      </c>
      <c r="N126" s="6">
        <f t="shared" si="18"/>
        <v>-1202765.1386973499</v>
      </c>
      <c r="O126" s="6">
        <f t="shared" ca="1" si="19"/>
        <v>251142.24850662192</v>
      </c>
      <c r="P126" s="6">
        <f t="shared" ca="1" si="20"/>
        <v>87693.852518598258</v>
      </c>
      <c r="Q126" s="6">
        <f t="shared" si="21"/>
        <v>3485336.5455355789</v>
      </c>
      <c r="R126" s="6">
        <f t="shared" si="22"/>
        <v>182215.56914783065</v>
      </c>
      <c r="S126" s="6">
        <f t="shared" si="23"/>
        <v>-125563.58673689001</v>
      </c>
      <c r="T126" s="6">
        <f t="shared" si="24"/>
        <v>43567.34263069275</v>
      </c>
      <c r="U126" s="6">
        <f t="shared" ca="1" si="25"/>
        <v>2721626.8329050825</v>
      </c>
      <c r="X126" s="6"/>
      <c r="Y126" s="14"/>
    </row>
    <row r="127" spans="1:25" x14ac:dyDescent="0.25">
      <c r="A127" s="208">
        <v>45078</v>
      </c>
      <c r="B127">
        <f t="shared" si="10"/>
        <v>6</v>
      </c>
      <c r="C127">
        <f t="shared" si="11"/>
        <v>2023</v>
      </c>
      <c r="D127" s="6"/>
      <c r="E127" s="6">
        <f>'Monthly Data'!BP127</f>
        <v>0</v>
      </c>
      <c r="F127" s="6">
        <f>'Monthly Data'!BO127</f>
        <v>0</v>
      </c>
      <c r="G127" s="7">
        <f t="shared" ca="1" si="30"/>
        <v>10.96</v>
      </c>
      <c r="H127" s="7">
        <f t="shared" ca="1" si="30"/>
        <v>69.847999999999999</v>
      </c>
      <c r="I127">
        <f t="shared" si="26"/>
        <v>30</v>
      </c>
      <c r="J127">
        <f t="shared" si="27"/>
        <v>78</v>
      </c>
      <c r="K127">
        <f t="shared" si="28"/>
        <v>0</v>
      </c>
      <c r="L127">
        <f t="shared" si="29"/>
        <v>0.25</v>
      </c>
      <c r="M127">
        <f>'TB Res Normalized Monthly (WN)'!P127</f>
        <v>0.5</v>
      </c>
      <c r="N127" s="6">
        <f t="shared" si="18"/>
        <v>-1202765.1386973499</v>
      </c>
      <c r="O127" s="6">
        <f t="shared" ca="1" si="19"/>
        <v>22139.884846309458</v>
      </c>
      <c r="P127" s="6">
        <f t="shared" ca="1" si="20"/>
        <v>362869.68072980153</v>
      </c>
      <c r="Q127" s="6">
        <f t="shared" si="21"/>
        <v>3372906.3343892698</v>
      </c>
      <c r="R127" s="6">
        <f t="shared" si="22"/>
        <v>184582.0051107895</v>
      </c>
      <c r="S127" s="6">
        <f t="shared" si="23"/>
        <v>0</v>
      </c>
      <c r="T127" s="6">
        <f t="shared" si="24"/>
        <v>43567.34263069275</v>
      </c>
      <c r="U127" s="6">
        <f t="shared" ca="1" si="25"/>
        <v>2783300.1090095132</v>
      </c>
      <c r="X127" s="6"/>
      <c r="Y127" s="14"/>
    </row>
    <row r="128" spans="1:25" x14ac:dyDescent="0.25">
      <c r="A128" s="208">
        <v>45108</v>
      </c>
      <c r="B128">
        <f t="shared" si="10"/>
        <v>7</v>
      </c>
      <c r="C128">
        <f t="shared" si="11"/>
        <v>2023</v>
      </c>
      <c r="D128" s="6"/>
      <c r="E128" s="6">
        <f>'Monthly Data'!BP128</f>
        <v>0</v>
      </c>
      <c r="F128" s="6">
        <f>'Monthly Data'!BO128</f>
        <v>0</v>
      </c>
      <c r="G128" s="7">
        <f t="shared" ca="1" si="30"/>
        <v>1.0799999999999998</v>
      </c>
      <c r="H128" s="7">
        <f t="shared" ca="1" si="30"/>
        <v>130.23999999999998</v>
      </c>
      <c r="I128">
        <f t="shared" si="26"/>
        <v>31</v>
      </c>
      <c r="J128">
        <f t="shared" si="27"/>
        <v>79</v>
      </c>
      <c r="K128">
        <f t="shared" si="28"/>
        <v>0</v>
      </c>
      <c r="L128">
        <f t="shared" si="29"/>
        <v>0.25</v>
      </c>
      <c r="M128">
        <f>'TB Res Normalized Monthly (WN)'!P128</f>
        <v>0.5</v>
      </c>
      <c r="N128" s="6">
        <f t="shared" si="18"/>
        <v>-1202765.1386973499</v>
      </c>
      <c r="O128" s="6">
        <f t="shared" ca="1" si="19"/>
        <v>2181.6674848553112</v>
      </c>
      <c r="P128" s="6">
        <f t="shared" ca="1" si="20"/>
        <v>676614.17962217028</v>
      </c>
      <c r="Q128" s="6">
        <f t="shared" si="21"/>
        <v>3485336.5455355789</v>
      </c>
      <c r="R128" s="6">
        <f t="shared" si="22"/>
        <v>186948.44107374834</v>
      </c>
      <c r="S128" s="6">
        <f t="shared" si="23"/>
        <v>0</v>
      </c>
      <c r="T128" s="6">
        <f t="shared" si="24"/>
        <v>43567.34263069275</v>
      </c>
      <c r="U128" s="6">
        <f t="shared" ca="1" si="25"/>
        <v>3191883.0376496958</v>
      </c>
      <c r="X128" s="6"/>
      <c r="Y128" s="14"/>
    </row>
    <row r="129" spans="1:25" x14ac:dyDescent="0.25">
      <c r="A129" s="208">
        <v>45139</v>
      </c>
      <c r="B129">
        <f t="shared" si="10"/>
        <v>8</v>
      </c>
      <c r="C129">
        <f t="shared" si="11"/>
        <v>2023</v>
      </c>
      <c r="D129" s="6"/>
      <c r="E129" s="6">
        <f>'Monthly Data'!BP129</f>
        <v>0</v>
      </c>
      <c r="F129" s="6">
        <f>'Monthly Data'!BO129</f>
        <v>0</v>
      </c>
      <c r="G129" s="7">
        <f t="shared" ca="1" si="30"/>
        <v>2.57</v>
      </c>
      <c r="H129" s="7">
        <f t="shared" ca="1" si="30"/>
        <v>101.20500000000001</v>
      </c>
      <c r="I129">
        <f t="shared" si="26"/>
        <v>31</v>
      </c>
      <c r="J129">
        <f t="shared" si="27"/>
        <v>80</v>
      </c>
      <c r="K129">
        <f t="shared" si="28"/>
        <v>0</v>
      </c>
      <c r="L129">
        <f t="shared" si="29"/>
        <v>0.25</v>
      </c>
      <c r="M129">
        <f>'TB Res Normalized Monthly (WN)'!P129</f>
        <v>0.5</v>
      </c>
      <c r="N129" s="6">
        <f t="shared" si="18"/>
        <v>-1202765.1386973499</v>
      </c>
      <c r="O129" s="6">
        <f t="shared" ca="1" si="19"/>
        <v>5191.5605889612498</v>
      </c>
      <c r="P129" s="6">
        <f t="shared" ca="1" si="20"/>
        <v>525773.48010336119</v>
      </c>
      <c r="Q129" s="6">
        <f t="shared" si="21"/>
        <v>3485336.5455355789</v>
      </c>
      <c r="R129" s="6">
        <f t="shared" si="22"/>
        <v>189314.87703670718</v>
      </c>
      <c r="S129" s="6">
        <f t="shared" si="23"/>
        <v>0</v>
      </c>
      <c r="T129" s="6">
        <f t="shared" si="24"/>
        <v>43567.34263069275</v>
      </c>
      <c r="U129" s="6">
        <f t="shared" ca="1" si="25"/>
        <v>3046418.6671979511</v>
      </c>
      <c r="X129" s="6"/>
      <c r="Y129" s="14"/>
    </row>
    <row r="130" spans="1:25" x14ac:dyDescent="0.25">
      <c r="A130" s="208">
        <v>45170</v>
      </c>
      <c r="B130">
        <f t="shared" ref="B130:B145" si="31">MONTH(A130)</f>
        <v>9</v>
      </c>
      <c r="C130">
        <f t="shared" ref="C130:C145" si="32">YEAR(A130)</f>
        <v>2023</v>
      </c>
      <c r="D130" s="6"/>
      <c r="E130" s="6">
        <f>'Monthly Data'!BP130</f>
        <v>0</v>
      </c>
      <c r="F130" s="6">
        <f>'Monthly Data'!BO130</f>
        <v>0</v>
      </c>
      <c r="G130" s="7">
        <f t="shared" ca="1" si="30"/>
        <v>56.61999999999999</v>
      </c>
      <c r="H130" s="7">
        <f t="shared" ca="1" si="30"/>
        <v>20.560000000000002</v>
      </c>
      <c r="I130">
        <f t="shared" si="26"/>
        <v>30</v>
      </c>
      <c r="J130">
        <f t="shared" si="27"/>
        <v>81</v>
      </c>
      <c r="K130">
        <f t="shared" si="28"/>
        <v>0</v>
      </c>
      <c r="L130">
        <f t="shared" si="29"/>
        <v>0.25</v>
      </c>
      <c r="M130">
        <f>'TB Res Normalized Monthly (WN)'!P130</f>
        <v>0.5</v>
      </c>
      <c r="N130" s="6">
        <f t="shared" ref="N130:N145" si="33">$Y$9</f>
        <v>-1202765.1386973499</v>
      </c>
      <c r="O130" s="6">
        <f t="shared" ref="O130:O145" ca="1" si="34">G130*$Y$10</f>
        <v>114375.93795602565</v>
      </c>
      <c r="P130" s="6">
        <f t="shared" ref="P130:P145" ca="1" si="35">H130*$Y$11</f>
        <v>106811.94358900355</v>
      </c>
      <c r="Q130" s="6">
        <f t="shared" ref="Q130:Q145" si="36">I130*$Y$12</f>
        <v>3372906.3343892698</v>
      </c>
      <c r="R130" s="6">
        <f t="shared" si="22"/>
        <v>191681.31299966603</v>
      </c>
      <c r="S130" s="6">
        <f t="shared" si="23"/>
        <v>0</v>
      </c>
      <c r="T130" s="6">
        <f t="shared" si="24"/>
        <v>43567.34263069275</v>
      </c>
      <c r="U130" s="6">
        <f t="shared" ca="1" si="25"/>
        <v>2626577.732867308</v>
      </c>
      <c r="X130" s="6"/>
      <c r="Y130" s="14"/>
    </row>
    <row r="131" spans="1:25" x14ac:dyDescent="0.25">
      <c r="A131" s="208">
        <v>45200</v>
      </c>
      <c r="B131">
        <f t="shared" si="31"/>
        <v>10</v>
      </c>
      <c r="C131">
        <f t="shared" si="32"/>
        <v>2023</v>
      </c>
      <c r="D131" s="6"/>
      <c r="E131" s="6">
        <f>'Monthly Data'!BP131</f>
        <v>0</v>
      </c>
      <c r="F131" s="6">
        <f>'Monthly Data'!BO131</f>
        <v>0</v>
      </c>
      <c r="G131" s="7">
        <f t="shared" ca="1" si="30"/>
        <v>272.00200000000001</v>
      </c>
      <c r="H131" s="7">
        <f t="shared" ca="1" si="30"/>
        <v>1.4</v>
      </c>
      <c r="I131">
        <f t="shared" si="26"/>
        <v>31</v>
      </c>
      <c r="J131">
        <f t="shared" si="27"/>
        <v>82</v>
      </c>
      <c r="K131">
        <f t="shared" si="28"/>
        <v>0</v>
      </c>
      <c r="L131">
        <f t="shared" si="29"/>
        <v>0.25</v>
      </c>
      <c r="M131">
        <f>'TB Res Normalized Monthly (WN)'!P131</f>
        <v>0.5</v>
      </c>
      <c r="N131" s="6">
        <f t="shared" si="33"/>
        <v>-1202765.1386973499</v>
      </c>
      <c r="O131" s="6">
        <f t="shared" ca="1" si="34"/>
        <v>549461.03631075413</v>
      </c>
      <c r="P131" s="6">
        <f t="shared" ca="1" si="35"/>
        <v>7273.1868202628866</v>
      </c>
      <c r="Q131" s="6">
        <f t="shared" si="36"/>
        <v>3485336.5455355789</v>
      </c>
      <c r="R131" s="6">
        <f t="shared" ref="R131:R145" si="37">J131*$Y$13</f>
        <v>194047.74896262487</v>
      </c>
      <c r="S131" s="6">
        <f t="shared" ref="S131:S145" si="38">K131*$Y$14</f>
        <v>0</v>
      </c>
      <c r="T131" s="6">
        <f t="shared" ref="T131:T145" si="39">L131*$Y$15</f>
        <v>43567.34263069275</v>
      </c>
      <c r="U131" s="6">
        <f t="shared" ref="U131:U145" ca="1" si="40">SUM(N131:T131)</f>
        <v>3076920.7215625634</v>
      </c>
      <c r="X131" s="6"/>
      <c r="Y131" s="14"/>
    </row>
    <row r="132" spans="1:25" x14ac:dyDescent="0.25">
      <c r="A132" s="208">
        <v>45231</v>
      </c>
      <c r="B132">
        <f t="shared" si="31"/>
        <v>11</v>
      </c>
      <c r="C132">
        <f t="shared" si="32"/>
        <v>2023</v>
      </c>
      <c r="D132" s="6"/>
      <c r="E132" s="6">
        <f>'Monthly Data'!BP132</f>
        <v>0</v>
      </c>
      <c r="F132" s="6">
        <f>'Monthly Data'!BO132</f>
        <v>0</v>
      </c>
      <c r="G132" s="7">
        <f t="shared" ca="1" si="30"/>
        <v>539.76</v>
      </c>
      <c r="H132" s="7">
        <f t="shared" ca="1" si="30"/>
        <v>0</v>
      </c>
      <c r="I132">
        <f t="shared" si="26"/>
        <v>30</v>
      </c>
      <c r="J132">
        <f t="shared" si="27"/>
        <v>83</v>
      </c>
      <c r="K132">
        <f t="shared" si="28"/>
        <v>0</v>
      </c>
      <c r="L132">
        <f t="shared" si="29"/>
        <v>0.25</v>
      </c>
      <c r="M132">
        <f>'TB Res Normalized Monthly (WN)'!P132</f>
        <v>0.5</v>
      </c>
      <c r="N132" s="6">
        <f t="shared" si="33"/>
        <v>-1202765.1386973499</v>
      </c>
      <c r="O132" s="6">
        <f t="shared" ca="1" si="34"/>
        <v>1090348.9274310211</v>
      </c>
      <c r="P132" s="6">
        <f t="shared" ca="1" si="35"/>
        <v>0</v>
      </c>
      <c r="Q132" s="6">
        <f t="shared" si="36"/>
        <v>3372906.3343892698</v>
      </c>
      <c r="R132" s="6">
        <f t="shared" si="37"/>
        <v>196414.18492558372</v>
      </c>
      <c r="S132" s="6">
        <f t="shared" si="38"/>
        <v>0</v>
      </c>
      <c r="T132" s="6">
        <f t="shared" si="39"/>
        <v>43567.34263069275</v>
      </c>
      <c r="U132" s="6">
        <f t="shared" ca="1" si="40"/>
        <v>3500471.6506792172</v>
      </c>
      <c r="X132" s="6"/>
      <c r="Y132" s="14"/>
    </row>
    <row r="133" spans="1:25" x14ac:dyDescent="0.25">
      <c r="A133" s="208">
        <v>45261</v>
      </c>
      <c r="B133">
        <f t="shared" si="31"/>
        <v>12</v>
      </c>
      <c r="C133">
        <f t="shared" si="32"/>
        <v>2023</v>
      </c>
      <c r="D133" s="6"/>
      <c r="E133" s="6">
        <f>'Monthly Data'!BP133</f>
        <v>0</v>
      </c>
      <c r="F133" s="6">
        <f>'Monthly Data'!BO133</f>
        <v>0</v>
      </c>
      <c r="G133" s="7">
        <f t="shared" ca="1" si="30"/>
        <v>820.75</v>
      </c>
      <c r="H133" s="7">
        <f t="shared" ca="1" si="30"/>
        <v>0</v>
      </c>
      <c r="I133">
        <f t="shared" si="26"/>
        <v>31</v>
      </c>
      <c r="J133">
        <f t="shared" si="27"/>
        <v>84</v>
      </c>
      <c r="K133">
        <f t="shared" si="28"/>
        <v>0</v>
      </c>
      <c r="L133">
        <f t="shared" si="29"/>
        <v>0.25</v>
      </c>
      <c r="M133">
        <f>'TB Res Normalized Monthly (WN)'!P133</f>
        <v>0.5</v>
      </c>
      <c r="N133" s="6">
        <f t="shared" si="33"/>
        <v>-1202765.1386973499</v>
      </c>
      <c r="O133" s="6">
        <f t="shared" ca="1" si="34"/>
        <v>1657966.2853657377</v>
      </c>
      <c r="P133" s="6">
        <f t="shared" ca="1" si="35"/>
        <v>0</v>
      </c>
      <c r="Q133" s="6">
        <f t="shared" si="36"/>
        <v>3485336.5455355789</v>
      </c>
      <c r="R133" s="6">
        <f t="shared" si="37"/>
        <v>198780.62088854256</v>
      </c>
      <c r="S133" s="6">
        <f t="shared" si="38"/>
        <v>0</v>
      </c>
      <c r="T133" s="6">
        <f t="shared" si="39"/>
        <v>43567.34263069275</v>
      </c>
      <c r="U133" s="6">
        <f t="shared" ca="1" si="40"/>
        <v>4182885.655723202</v>
      </c>
      <c r="X133" s="6"/>
      <c r="Y133" s="14"/>
    </row>
    <row r="134" spans="1:25" x14ac:dyDescent="0.25">
      <c r="A134" s="208">
        <v>45292</v>
      </c>
      <c r="B134">
        <f t="shared" si="31"/>
        <v>1</v>
      </c>
      <c r="C134">
        <f t="shared" si="32"/>
        <v>2024</v>
      </c>
      <c r="D134" s="6"/>
      <c r="E134" s="6">
        <f>'Monthly Data'!BP134</f>
        <v>0</v>
      </c>
      <c r="F134" s="6">
        <f>'Monthly Data'!BO134</f>
        <v>0</v>
      </c>
      <c r="G134" s="7">
        <f t="shared" ca="1" si="30"/>
        <v>915.08000000000015</v>
      </c>
      <c r="H134" s="7">
        <f t="shared" ca="1" si="30"/>
        <v>0</v>
      </c>
      <c r="I134">
        <f t="shared" si="26"/>
        <v>31</v>
      </c>
      <c r="J134">
        <f t="shared" si="27"/>
        <v>85</v>
      </c>
      <c r="K134">
        <f t="shared" si="28"/>
        <v>0</v>
      </c>
      <c r="L134">
        <f>L133</f>
        <v>0.25</v>
      </c>
      <c r="M134">
        <f>'TB Res Normalized Monthly (WN)'!P134</f>
        <v>0.25</v>
      </c>
      <c r="N134" s="6">
        <f t="shared" si="33"/>
        <v>-1202765.1386973499</v>
      </c>
      <c r="O134" s="6">
        <f t="shared" ca="1" si="34"/>
        <v>1848518.7796679616</v>
      </c>
      <c r="P134" s="6">
        <f t="shared" ca="1" si="35"/>
        <v>0</v>
      </c>
      <c r="Q134" s="6">
        <f t="shared" si="36"/>
        <v>3485336.5455355789</v>
      </c>
      <c r="R134" s="6">
        <f t="shared" si="37"/>
        <v>201147.05685150137</v>
      </c>
      <c r="S134" s="6">
        <f t="shared" si="38"/>
        <v>0</v>
      </c>
      <c r="T134" s="6">
        <f t="shared" si="39"/>
        <v>43567.34263069275</v>
      </c>
      <c r="U134" s="6">
        <f t="shared" ca="1" si="40"/>
        <v>4375804.5859883847</v>
      </c>
      <c r="X134" s="6"/>
      <c r="Y134" s="14"/>
    </row>
    <row r="135" spans="1:25" x14ac:dyDescent="0.25">
      <c r="A135" s="208">
        <v>45323</v>
      </c>
      <c r="B135">
        <f t="shared" si="31"/>
        <v>2</v>
      </c>
      <c r="C135">
        <f t="shared" si="32"/>
        <v>2024</v>
      </c>
      <c r="D135" s="6"/>
      <c r="E135" s="6">
        <f>'Monthly Data'!BP135</f>
        <v>0</v>
      </c>
      <c r="F135" s="6">
        <f>'Monthly Data'!BO135</f>
        <v>0</v>
      </c>
      <c r="G135" s="7">
        <f t="shared" ca="1" si="30"/>
        <v>835.30999999999983</v>
      </c>
      <c r="H135" s="7">
        <f t="shared" ca="1" si="30"/>
        <v>0</v>
      </c>
      <c r="I135">
        <f t="shared" si="26"/>
        <v>29</v>
      </c>
      <c r="J135">
        <f t="shared" si="27"/>
        <v>86</v>
      </c>
      <c r="K135">
        <f t="shared" si="28"/>
        <v>0</v>
      </c>
      <c r="L135">
        <f t="shared" ref="L135:L145" si="41">L134</f>
        <v>0.25</v>
      </c>
      <c r="M135">
        <f>'TB Res Normalized Monthly (WN)'!P135</f>
        <v>0.25</v>
      </c>
      <c r="N135" s="6">
        <f t="shared" si="33"/>
        <v>-1202765.1386973499</v>
      </c>
      <c r="O135" s="6">
        <f t="shared" ca="1" si="34"/>
        <v>1687378.3951615645</v>
      </c>
      <c r="P135" s="6">
        <f t="shared" ca="1" si="35"/>
        <v>0</v>
      </c>
      <c r="Q135" s="6">
        <f t="shared" si="36"/>
        <v>3260476.1232429608</v>
      </c>
      <c r="R135" s="6">
        <f t="shared" si="37"/>
        <v>203513.49281446022</v>
      </c>
      <c r="S135" s="6">
        <f t="shared" si="38"/>
        <v>0</v>
      </c>
      <c r="T135" s="6">
        <f t="shared" si="39"/>
        <v>43567.34263069275</v>
      </c>
      <c r="U135" s="6">
        <f t="shared" ca="1" si="40"/>
        <v>3992170.2151523284</v>
      </c>
      <c r="X135" s="6"/>
      <c r="Y135" s="14"/>
    </row>
    <row r="136" spans="1:25" x14ac:dyDescent="0.25">
      <c r="A136" s="208">
        <v>45352</v>
      </c>
      <c r="B136">
        <f t="shared" si="31"/>
        <v>3</v>
      </c>
      <c r="C136">
        <f t="shared" si="32"/>
        <v>2024</v>
      </c>
      <c r="D136" s="6"/>
      <c r="E136" s="6">
        <f>'Monthly Data'!BP136</f>
        <v>0</v>
      </c>
      <c r="F136" s="6">
        <f>'Monthly Data'!BO136</f>
        <v>0</v>
      </c>
      <c r="G136" s="7">
        <f t="shared" ca="1" si="30"/>
        <v>598.6</v>
      </c>
      <c r="H136" s="7">
        <f t="shared" ca="1" si="30"/>
        <v>0</v>
      </c>
      <c r="I136">
        <f t="shared" si="26"/>
        <v>31</v>
      </c>
      <c r="J136">
        <f t="shared" si="27"/>
        <v>87</v>
      </c>
      <c r="K136">
        <f t="shared" si="28"/>
        <v>1</v>
      </c>
      <c r="L136">
        <f t="shared" si="41"/>
        <v>0.25</v>
      </c>
      <c r="M136">
        <f>'TB Res Normalized Monthly (WN)'!P136</f>
        <v>0.25</v>
      </c>
      <c r="N136" s="6">
        <f t="shared" si="33"/>
        <v>-1202765.1386973499</v>
      </c>
      <c r="O136" s="6">
        <f t="shared" ca="1" si="34"/>
        <v>1209209.4041059162</v>
      </c>
      <c r="P136" s="6">
        <f t="shared" ca="1" si="35"/>
        <v>0</v>
      </c>
      <c r="Q136" s="6">
        <f t="shared" si="36"/>
        <v>3485336.5455355789</v>
      </c>
      <c r="R136" s="6">
        <f t="shared" si="37"/>
        <v>205879.92877741906</v>
      </c>
      <c r="S136" s="6">
        <f t="shared" si="38"/>
        <v>-125563.58673689001</v>
      </c>
      <c r="T136" s="6">
        <f t="shared" si="39"/>
        <v>43567.34263069275</v>
      </c>
      <c r="U136" s="6">
        <f t="shared" ca="1" si="40"/>
        <v>3615664.4956153668</v>
      </c>
      <c r="X136" s="6"/>
      <c r="Y136" s="14"/>
    </row>
    <row r="137" spans="1:25" x14ac:dyDescent="0.25">
      <c r="A137" s="208">
        <v>45383</v>
      </c>
      <c r="B137">
        <f t="shared" si="31"/>
        <v>4</v>
      </c>
      <c r="C137">
        <f t="shared" si="32"/>
        <v>2024</v>
      </c>
      <c r="D137" s="6"/>
      <c r="E137" s="6">
        <f>'Monthly Data'!BP137</f>
        <v>0</v>
      </c>
      <c r="F137" s="6">
        <f>'Monthly Data'!BO137</f>
        <v>0</v>
      </c>
      <c r="G137" s="7">
        <f t="shared" ca="1" si="30"/>
        <v>372.89</v>
      </c>
      <c r="H137" s="7">
        <f t="shared" ca="1" si="30"/>
        <v>0</v>
      </c>
      <c r="I137">
        <f t="shared" si="26"/>
        <v>30</v>
      </c>
      <c r="J137">
        <f t="shared" si="27"/>
        <v>88</v>
      </c>
      <c r="K137">
        <f t="shared" si="28"/>
        <v>1</v>
      </c>
      <c r="L137">
        <f t="shared" si="41"/>
        <v>0.25</v>
      </c>
      <c r="M137">
        <f>'TB Res Normalized Monthly (WN)'!P137</f>
        <v>0.25</v>
      </c>
      <c r="N137" s="6">
        <f t="shared" si="33"/>
        <v>-1202765.1386973499</v>
      </c>
      <c r="O137" s="6">
        <f t="shared" ca="1" si="34"/>
        <v>753261.1003960158</v>
      </c>
      <c r="P137" s="6">
        <f t="shared" ca="1" si="35"/>
        <v>0</v>
      </c>
      <c r="Q137" s="6">
        <f t="shared" si="36"/>
        <v>3372906.3343892698</v>
      </c>
      <c r="R137" s="6">
        <f t="shared" si="37"/>
        <v>208246.3647403779</v>
      </c>
      <c r="S137" s="6">
        <f t="shared" si="38"/>
        <v>-125563.58673689001</v>
      </c>
      <c r="T137" s="6">
        <f t="shared" si="39"/>
        <v>43567.34263069275</v>
      </c>
      <c r="U137" s="6">
        <f t="shared" ca="1" si="40"/>
        <v>3049652.4167221161</v>
      </c>
      <c r="X137" s="6"/>
      <c r="Y137" s="14"/>
    </row>
    <row r="138" spans="1:25" x14ac:dyDescent="0.25">
      <c r="A138" s="208">
        <v>45413</v>
      </c>
      <c r="B138">
        <f t="shared" si="31"/>
        <v>5</v>
      </c>
      <c r="C138">
        <f t="shared" si="32"/>
        <v>2024</v>
      </c>
      <c r="D138" s="6"/>
      <c r="E138" s="6">
        <f>'Monthly Data'!BP138</f>
        <v>0</v>
      </c>
      <c r="F138" s="6">
        <f>'Monthly Data'!BO138</f>
        <v>0</v>
      </c>
      <c r="G138" s="7">
        <f t="shared" ca="1" si="30"/>
        <v>124.32399999999998</v>
      </c>
      <c r="H138" s="7">
        <f t="shared" ca="1" si="30"/>
        <v>16.880000000000003</v>
      </c>
      <c r="I138">
        <f t="shared" si="26"/>
        <v>31</v>
      </c>
      <c r="J138">
        <f t="shared" si="27"/>
        <v>89</v>
      </c>
      <c r="K138">
        <f t="shared" si="28"/>
        <v>1</v>
      </c>
      <c r="L138">
        <f t="shared" si="41"/>
        <v>0.25</v>
      </c>
      <c r="M138">
        <f>'TB Res Normalized Monthly (WN)'!P138</f>
        <v>0.25</v>
      </c>
      <c r="N138" s="6">
        <f t="shared" si="33"/>
        <v>-1202765.1386973499</v>
      </c>
      <c r="O138" s="6">
        <f t="shared" ca="1" si="34"/>
        <v>251142.24850662192</v>
      </c>
      <c r="P138" s="6">
        <f t="shared" ca="1" si="35"/>
        <v>87693.852518598258</v>
      </c>
      <c r="Q138" s="6">
        <f t="shared" si="36"/>
        <v>3485336.5455355789</v>
      </c>
      <c r="R138" s="6">
        <f t="shared" si="37"/>
        <v>210612.80070333675</v>
      </c>
      <c r="S138" s="6">
        <f t="shared" si="38"/>
        <v>-125563.58673689001</v>
      </c>
      <c r="T138" s="6">
        <f t="shared" si="39"/>
        <v>43567.34263069275</v>
      </c>
      <c r="U138" s="6">
        <f t="shared" ca="1" si="40"/>
        <v>2750024.0644605886</v>
      </c>
      <c r="X138" s="6"/>
      <c r="Y138" s="14"/>
    </row>
    <row r="139" spans="1:25" x14ac:dyDescent="0.25">
      <c r="A139" s="208">
        <v>45444</v>
      </c>
      <c r="B139">
        <f t="shared" si="31"/>
        <v>6</v>
      </c>
      <c r="C139">
        <f t="shared" si="32"/>
        <v>2024</v>
      </c>
      <c r="D139" s="6"/>
      <c r="E139" s="6">
        <f>'Monthly Data'!BP139</f>
        <v>0</v>
      </c>
      <c r="F139" s="6">
        <f>'Monthly Data'!BO139</f>
        <v>0</v>
      </c>
      <c r="G139" s="7">
        <f t="shared" ca="1" si="30"/>
        <v>10.96</v>
      </c>
      <c r="H139" s="7">
        <f t="shared" ca="1" si="30"/>
        <v>69.847999999999999</v>
      </c>
      <c r="I139">
        <f t="shared" si="26"/>
        <v>30</v>
      </c>
      <c r="J139">
        <f t="shared" si="27"/>
        <v>90</v>
      </c>
      <c r="K139">
        <f t="shared" si="28"/>
        <v>0</v>
      </c>
      <c r="L139">
        <f t="shared" si="41"/>
        <v>0.25</v>
      </c>
      <c r="M139">
        <f>'TB Res Normalized Monthly (WN)'!P139</f>
        <v>0.25</v>
      </c>
      <c r="N139" s="6">
        <f t="shared" si="33"/>
        <v>-1202765.1386973499</v>
      </c>
      <c r="O139" s="6">
        <f t="shared" ca="1" si="34"/>
        <v>22139.884846309458</v>
      </c>
      <c r="P139" s="6">
        <f t="shared" ca="1" si="35"/>
        <v>362869.68072980153</v>
      </c>
      <c r="Q139" s="6">
        <f t="shared" si="36"/>
        <v>3372906.3343892698</v>
      </c>
      <c r="R139" s="6">
        <f t="shared" si="37"/>
        <v>212979.23666629559</v>
      </c>
      <c r="S139" s="6">
        <f t="shared" si="38"/>
        <v>0</v>
      </c>
      <c r="T139" s="6">
        <f t="shared" si="39"/>
        <v>43567.34263069275</v>
      </c>
      <c r="U139" s="6">
        <f t="shared" ca="1" si="40"/>
        <v>2811697.3405650193</v>
      </c>
      <c r="X139" s="6"/>
      <c r="Y139" s="14"/>
    </row>
    <row r="140" spans="1:25" x14ac:dyDescent="0.25">
      <c r="A140" s="208">
        <v>45474</v>
      </c>
      <c r="B140">
        <f t="shared" si="31"/>
        <v>7</v>
      </c>
      <c r="C140">
        <f t="shared" si="32"/>
        <v>2024</v>
      </c>
      <c r="D140" s="6"/>
      <c r="E140" s="6">
        <f>'Monthly Data'!BP140</f>
        <v>0</v>
      </c>
      <c r="F140" s="6">
        <f>'Monthly Data'!BO140</f>
        <v>0</v>
      </c>
      <c r="G140" s="7">
        <f t="shared" ca="1" si="30"/>
        <v>1.0799999999999998</v>
      </c>
      <c r="H140" s="7">
        <f t="shared" ca="1" si="30"/>
        <v>130.23999999999998</v>
      </c>
      <c r="I140">
        <f t="shared" si="26"/>
        <v>31</v>
      </c>
      <c r="J140">
        <f t="shared" si="27"/>
        <v>91</v>
      </c>
      <c r="K140">
        <f t="shared" si="28"/>
        <v>0</v>
      </c>
      <c r="L140">
        <f t="shared" si="41"/>
        <v>0.25</v>
      </c>
      <c r="M140">
        <f>'TB Res Normalized Monthly (WN)'!P140</f>
        <v>0.25</v>
      </c>
      <c r="N140" s="6">
        <f t="shared" si="33"/>
        <v>-1202765.1386973499</v>
      </c>
      <c r="O140" s="6">
        <f t="shared" ca="1" si="34"/>
        <v>2181.6674848553112</v>
      </c>
      <c r="P140" s="6">
        <f t="shared" ca="1" si="35"/>
        <v>676614.17962217028</v>
      </c>
      <c r="Q140" s="6">
        <f t="shared" si="36"/>
        <v>3485336.5455355789</v>
      </c>
      <c r="R140" s="6">
        <f t="shared" si="37"/>
        <v>215345.67262925443</v>
      </c>
      <c r="S140" s="6">
        <f t="shared" si="38"/>
        <v>0</v>
      </c>
      <c r="T140" s="6">
        <f t="shared" si="39"/>
        <v>43567.34263069275</v>
      </c>
      <c r="U140" s="6">
        <f t="shared" ca="1" si="40"/>
        <v>3220280.2692052019</v>
      </c>
      <c r="X140" s="6"/>
      <c r="Y140" s="14"/>
    </row>
    <row r="141" spans="1:25" x14ac:dyDescent="0.25">
      <c r="A141" s="208">
        <v>45505</v>
      </c>
      <c r="B141">
        <f t="shared" si="31"/>
        <v>8</v>
      </c>
      <c r="C141">
        <f t="shared" si="32"/>
        <v>2024</v>
      </c>
      <c r="D141" s="6"/>
      <c r="E141" s="6">
        <f>'Monthly Data'!BP141</f>
        <v>0</v>
      </c>
      <c r="F141" s="6">
        <f>'Monthly Data'!BO141</f>
        <v>0</v>
      </c>
      <c r="G141" s="7">
        <f t="shared" ca="1" si="30"/>
        <v>2.57</v>
      </c>
      <c r="H141" s="7">
        <f t="shared" ca="1" si="30"/>
        <v>101.20500000000001</v>
      </c>
      <c r="I141">
        <f t="shared" si="26"/>
        <v>31</v>
      </c>
      <c r="J141">
        <f t="shared" si="27"/>
        <v>92</v>
      </c>
      <c r="K141">
        <f t="shared" si="28"/>
        <v>0</v>
      </c>
      <c r="L141">
        <f t="shared" si="41"/>
        <v>0.25</v>
      </c>
      <c r="M141">
        <f>'TB Res Normalized Monthly (WN)'!P141</f>
        <v>0.25</v>
      </c>
      <c r="N141" s="6">
        <f t="shared" si="33"/>
        <v>-1202765.1386973499</v>
      </c>
      <c r="O141" s="6">
        <f t="shared" ca="1" si="34"/>
        <v>5191.5605889612498</v>
      </c>
      <c r="P141" s="6">
        <f t="shared" ca="1" si="35"/>
        <v>525773.48010336119</v>
      </c>
      <c r="Q141" s="6">
        <f t="shared" si="36"/>
        <v>3485336.5455355789</v>
      </c>
      <c r="R141" s="6">
        <f t="shared" si="37"/>
        <v>217712.10859221325</v>
      </c>
      <c r="S141" s="6">
        <f t="shared" si="38"/>
        <v>0</v>
      </c>
      <c r="T141" s="6">
        <f t="shared" si="39"/>
        <v>43567.34263069275</v>
      </c>
      <c r="U141" s="6">
        <f t="shared" ca="1" si="40"/>
        <v>3074815.8987534572</v>
      </c>
      <c r="X141" s="6"/>
      <c r="Y141" s="14"/>
    </row>
    <row r="142" spans="1:25" x14ac:dyDescent="0.25">
      <c r="A142" s="208">
        <v>45536</v>
      </c>
      <c r="B142">
        <f t="shared" si="31"/>
        <v>9</v>
      </c>
      <c r="C142">
        <f t="shared" si="32"/>
        <v>2024</v>
      </c>
      <c r="D142" s="6"/>
      <c r="E142" s="6">
        <f>'Monthly Data'!BP142</f>
        <v>0</v>
      </c>
      <c r="F142" s="6">
        <f>'Monthly Data'!BO142</f>
        <v>0</v>
      </c>
      <c r="G142" s="7">
        <f t="shared" ref="G142:H145" ca="1" si="42">G130</f>
        <v>56.61999999999999</v>
      </c>
      <c r="H142" s="7">
        <f t="shared" ca="1" si="42"/>
        <v>20.560000000000002</v>
      </c>
      <c r="I142">
        <f t="shared" si="26"/>
        <v>30</v>
      </c>
      <c r="J142">
        <f t="shared" si="27"/>
        <v>93</v>
      </c>
      <c r="K142">
        <f t="shared" si="28"/>
        <v>0</v>
      </c>
      <c r="L142">
        <f t="shared" si="41"/>
        <v>0.25</v>
      </c>
      <c r="M142">
        <f>'TB Res Normalized Monthly (WN)'!P142</f>
        <v>0.25</v>
      </c>
      <c r="N142" s="6">
        <f t="shared" si="33"/>
        <v>-1202765.1386973499</v>
      </c>
      <c r="O142" s="6">
        <f t="shared" ca="1" si="34"/>
        <v>114375.93795602565</v>
      </c>
      <c r="P142" s="6">
        <f t="shared" ca="1" si="35"/>
        <v>106811.94358900355</v>
      </c>
      <c r="Q142" s="6">
        <f t="shared" si="36"/>
        <v>3372906.3343892698</v>
      </c>
      <c r="R142" s="6">
        <f t="shared" si="37"/>
        <v>220078.54455517209</v>
      </c>
      <c r="S142" s="6">
        <f t="shared" si="38"/>
        <v>0</v>
      </c>
      <c r="T142" s="6">
        <f t="shared" si="39"/>
        <v>43567.34263069275</v>
      </c>
      <c r="U142" s="6">
        <f t="shared" ca="1" si="40"/>
        <v>2654974.9644228136</v>
      </c>
      <c r="X142" s="6"/>
      <c r="Y142" s="14"/>
    </row>
    <row r="143" spans="1:25" x14ac:dyDescent="0.25">
      <c r="A143" s="208">
        <v>45566</v>
      </c>
      <c r="B143">
        <f t="shared" si="31"/>
        <v>10</v>
      </c>
      <c r="C143">
        <f t="shared" si="32"/>
        <v>2024</v>
      </c>
      <c r="D143" s="6"/>
      <c r="E143" s="6">
        <f>'Monthly Data'!BP143</f>
        <v>0</v>
      </c>
      <c r="F143" s="6">
        <f>'Monthly Data'!BO143</f>
        <v>0</v>
      </c>
      <c r="G143" s="7">
        <f t="shared" ca="1" si="42"/>
        <v>272.00200000000001</v>
      </c>
      <c r="H143" s="7">
        <f t="shared" ca="1" si="42"/>
        <v>1.4</v>
      </c>
      <c r="I143">
        <f t="shared" si="26"/>
        <v>31</v>
      </c>
      <c r="J143">
        <f t="shared" si="27"/>
        <v>94</v>
      </c>
      <c r="K143">
        <f t="shared" si="28"/>
        <v>0</v>
      </c>
      <c r="L143">
        <f t="shared" si="41"/>
        <v>0.25</v>
      </c>
      <c r="M143">
        <f>'TB Res Normalized Monthly (WN)'!P143</f>
        <v>0.25</v>
      </c>
      <c r="N143" s="6">
        <f t="shared" si="33"/>
        <v>-1202765.1386973499</v>
      </c>
      <c r="O143" s="6">
        <f t="shared" ca="1" si="34"/>
        <v>549461.03631075413</v>
      </c>
      <c r="P143" s="6">
        <f t="shared" ca="1" si="35"/>
        <v>7273.1868202628866</v>
      </c>
      <c r="Q143" s="6">
        <f t="shared" si="36"/>
        <v>3485336.5455355789</v>
      </c>
      <c r="R143" s="6">
        <f t="shared" si="37"/>
        <v>222444.98051813093</v>
      </c>
      <c r="S143" s="6">
        <f t="shared" si="38"/>
        <v>0</v>
      </c>
      <c r="T143" s="6">
        <f t="shared" si="39"/>
        <v>43567.34263069275</v>
      </c>
      <c r="U143" s="6">
        <f t="shared" ca="1" si="40"/>
        <v>3105317.9531180696</v>
      </c>
      <c r="X143" s="6"/>
      <c r="Y143" s="14"/>
    </row>
    <row r="144" spans="1:25" x14ac:dyDescent="0.25">
      <c r="A144" s="208">
        <v>45597</v>
      </c>
      <c r="B144">
        <f t="shared" si="31"/>
        <v>11</v>
      </c>
      <c r="C144">
        <f t="shared" si="32"/>
        <v>2024</v>
      </c>
      <c r="D144" s="6"/>
      <c r="E144" s="6">
        <f>'Monthly Data'!BP144</f>
        <v>0</v>
      </c>
      <c r="F144" s="6">
        <f>'Monthly Data'!BO144</f>
        <v>0</v>
      </c>
      <c r="G144" s="7">
        <f t="shared" ca="1" si="42"/>
        <v>539.76</v>
      </c>
      <c r="H144" s="7">
        <f t="shared" ca="1" si="42"/>
        <v>0</v>
      </c>
      <c r="I144">
        <f t="shared" si="26"/>
        <v>30</v>
      </c>
      <c r="J144">
        <f t="shared" si="27"/>
        <v>95</v>
      </c>
      <c r="K144">
        <f t="shared" si="28"/>
        <v>0</v>
      </c>
      <c r="L144">
        <f t="shared" si="41"/>
        <v>0.25</v>
      </c>
      <c r="M144">
        <f>'TB Res Normalized Monthly (WN)'!P144</f>
        <v>0.25</v>
      </c>
      <c r="N144" s="6">
        <f t="shared" si="33"/>
        <v>-1202765.1386973499</v>
      </c>
      <c r="O144" s="6">
        <f t="shared" ca="1" si="34"/>
        <v>1090348.9274310211</v>
      </c>
      <c r="P144" s="6">
        <f t="shared" ca="1" si="35"/>
        <v>0</v>
      </c>
      <c r="Q144" s="6">
        <f t="shared" si="36"/>
        <v>3372906.3343892698</v>
      </c>
      <c r="R144" s="6">
        <f t="shared" si="37"/>
        <v>224811.41648108978</v>
      </c>
      <c r="S144" s="6">
        <f t="shared" si="38"/>
        <v>0</v>
      </c>
      <c r="T144" s="6">
        <f t="shared" si="39"/>
        <v>43567.34263069275</v>
      </c>
      <c r="U144" s="6">
        <f t="shared" ca="1" si="40"/>
        <v>3528868.8822347233</v>
      </c>
      <c r="X144" s="6"/>
      <c r="Y144" s="14"/>
    </row>
    <row r="145" spans="1:25" x14ac:dyDescent="0.25">
      <c r="A145" s="208">
        <v>45627</v>
      </c>
      <c r="B145">
        <f t="shared" si="31"/>
        <v>12</v>
      </c>
      <c r="C145">
        <f t="shared" si="32"/>
        <v>2024</v>
      </c>
      <c r="D145" s="6"/>
      <c r="E145" s="6">
        <f>'Monthly Data'!BP145</f>
        <v>0</v>
      </c>
      <c r="F145" s="6">
        <f>'Monthly Data'!BO145</f>
        <v>0</v>
      </c>
      <c r="G145" s="7">
        <f t="shared" ca="1" si="42"/>
        <v>820.75</v>
      </c>
      <c r="H145" s="7">
        <f t="shared" ca="1" si="42"/>
        <v>0</v>
      </c>
      <c r="I145">
        <f t="shared" si="26"/>
        <v>31</v>
      </c>
      <c r="J145">
        <f t="shared" si="27"/>
        <v>96</v>
      </c>
      <c r="K145">
        <f t="shared" si="28"/>
        <v>0</v>
      </c>
      <c r="L145">
        <f t="shared" si="41"/>
        <v>0.25</v>
      </c>
      <c r="M145">
        <f>'TB Res Normalized Monthly (WN)'!P145</f>
        <v>0.25</v>
      </c>
      <c r="N145" s="6">
        <f t="shared" si="33"/>
        <v>-1202765.1386973499</v>
      </c>
      <c r="O145" s="6">
        <f t="shared" ca="1" si="34"/>
        <v>1657966.2853657377</v>
      </c>
      <c r="P145" s="6">
        <f t="shared" ca="1" si="35"/>
        <v>0</v>
      </c>
      <c r="Q145" s="6">
        <f t="shared" si="36"/>
        <v>3485336.5455355789</v>
      </c>
      <c r="R145" s="6">
        <f t="shared" si="37"/>
        <v>227177.85244404862</v>
      </c>
      <c r="S145" s="6">
        <f t="shared" si="38"/>
        <v>0</v>
      </c>
      <c r="T145" s="6">
        <f t="shared" si="39"/>
        <v>43567.34263069275</v>
      </c>
      <c r="U145" s="6">
        <f t="shared" ca="1" si="40"/>
        <v>4211282.8872787077</v>
      </c>
      <c r="X145" s="6"/>
      <c r="Y145" s="14"/>
    </row>
    <row r="146" spans="1:25" x14ac:dyDescent="0.25">
      <c r="U146" s="6"/>
      <c r="X146" s="6"/>
      <c r="Y146" s="14"/>
    </row>
    <row r="147" spans="1:25" x14ac:dyDescent="0.25">
      <c r="U147" s="6"/>
      <c r="X147" s="6"/>
      <c r="Y147" s="14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6CCF9-3FFD-4234-8142-5C974F357CE2}">
  <sheetPr codeName="Sheet32">
    <tabColor theme="7" tint="0.59999389629810485"/>
  </sheetPr>
  <dimension ref="A1:AA168"/>
  <sheetViews>
    <sheetView topLeftCell="I1" workbookViewId="0">
      <selection activeCell="E6" sqref="E6"/>
    </sheetView>
  </sheetViews>
  <sheetFormatPr defaultRowHeight="15" x14ac:dyDescent="0.25"/>
  <cols>
    <col min="1" max="1" width="12.28515625" customWidth="1"/>
    <col min="4" max="4" width="16.85546875" style="6" customWidth="1"/>
    <col min="5" max="5" width="10.42578125" style="6" bestFit="1" customWidth="1"/>
    <col min="6" max="6" width="10.28515625" style="6" bestFit="1" customWidth="1"/>
    <col min="9" max="10" width="11.42578125" customWidth="1"/>
    <col min="14" max="16" width="13.42578125" bestFit="1" customWidth="1"/>
    <col min="17" max="17" width="14.140625" bestFit="1" customWidth="1"/>
    <col min="18" max="18" width="14.140625" customWidth="1"/>
    <col min="19" max="19" width="13.42578125" bestFit="1" customWidth="1"/>
    <col min="20" max="20" width="13.42578125" customWidth="1"/>
    <col min="21" max="21" width="14.42578125" bestFit="1" customWidth="1"/>
    <col min="22" max="22" width="12.42578125" customWidth="1"/>
    <col min="23" max="23" width="15.7109375" customWidth="1"/>
    <col min="24" max="24" width="12.7109375" bestFit="1" customWidth="1"/>
    <col min="25" max="25" width="15.28515625" customWidth="1"/>
  </cols>
  <sheetData>
    <row r="1" spans="1:27" x14ac:dyDescent="0.25">
      <c r="A1" t="s">
        <v>0</v>
      </c>
      <c r="B1" t="s">
        <v>28</v>
      </c>
      <c r="C1" t="s">
        <v>29</v>
      </c>
      <c r="D1" s="6" t="str">
        <f>'Monthly Data'!AI1</f>
        <v>K_GSlt50kWh_NoCDM</v>
      </c>
      <c r="E1" s="6" t="str">
        <f>'Monthly Data'!BP1</f>
        <v>K_HDD14</v>
      </c>
      <c r="F1" s="6" t="str">
        <f>'Monthly Data'!BO1</f>
        <v>K_CDD16</v>
      </c>
      <c r="G1" t="str">
        <f>'Monthly Data'!BP1</f>
        <v>K_HDD14</v>
      </c>
      <c r="H1" t="str">
        <f>'Monthly Data'!BO1</f>
        <v>K_CDD16</v>
      </c>
      <c r="I1" t="str">
        <f>'Monthly Data'!DJ1</f>
        <v>Month Days</v>
      </c>
      <c r="J1" t="str">
        <f>'Monthly Data'!DG1</f>
        <v>Spring</v>
      </c>
      <c r="K1" t="str">
        <f>'Monthly Data'!DM1</f>
        <v>COVID_AM</v>
      </c>
      <c r="L1" t="str">
        <f>'Monthly Data'!HC1</f>
        <v>Trend18</v>
      </c>
      <c r="N1" t="s">
        <v>50</v>
      </c>
      <c r="O1" t="str">
        <f t="shared" ref="O1:T1" si="0">G1</f>
        <v>K_HDD14</v>
      </c>
      <c r="P1" t="str">
        <f t="shared" si="0"/>
        <v>K_CDD16</v>
      </c>
      <c r="Q1" t="str">
        <f t="shared" si="0"/>
        <v>Month Days</v>
      </c>
      <c r="R1" t="str">
        <f t="shared" si="0"/>
        <v>Spring</v>
      </c>
      <c r="S1" t="str">
        <f t="shared" si="0"/>
        <v>COVID_AM</v>
      </c>
      <c r="T1" t="str">
        <f t="shared" si="0"/>
        <v>Trend18</v>
      </c>
      <c r="U1" t="s">
        <v>51</v>
      </c>
    </row>
    <row r="2" spans="1:27" x14ac:dyDescent="0.25">
      <c r="A2" s="208">
        <v>41275</v>
      </c>
      <c r="B2">
        <f t="shared" ref="B2:B65" si="1">MONTH(A2)</f>
        <v>1</v>
      </c>
      <c r="C2">
        <f t="shared" ref="C2:C65" si="2">YEAR(A2)</f>
        <v>2013</v>
      </c>
      <c r="D2" s="6">
        <f>'Monthly Data'!AI2</f>
        <v>2479643.3187149297</v>
      </c>
      <c r="E2" s="6">
        <f>'Monthly Data'!BP2</f>
        <v>939.6</v>
      </c>
      <c r="F2" s="6">
        <f>'Monthly Data'!BO2</f>
        <v>0</v>
      </c>
      <c r="G2" s="242">
        <f ca="1">'Weather Kenora'!BP38</f>
        <v>915.08000000000015</v>
      </c>
      <c r="H2" s="242">
        <f ca="1">'Weather Kenora'!BC38</f>
        <v>0</v>
      </c>
      <c r="I2">
        <f>'Monthly Data'!DJ2</f>
        <v>31</v>
      </c>
      <c r="J2">
        <f>'Monthly Data'!DG2</f>
        <v>0</v>
      </c>
      <c r="K2">
        <f>'Monthly Data'!DM2</f>
        <v>0</v>
      </c>
      <c r="L2">
        <f>'Monthly Data'!HC2</f>
        <v>0</v>
      </c>
      <c r="N2" s="6"/>
      <c r="O2" s="6">
        <f ca="1">(G2-E2)*$X$9</f>
        <v>-21269.197082628398</v>
      </c>
      <c r="P2" s="6">
        <f ca="1">(H2-F2)*$X$10</f>
        <v>0</v>
      </c>
      <c r="Q2" s="6"/>
      <c r="R2" s="6"/>
      <c r="S2" s="6"/>
      <c r="T2" s="6"/>
      <c r="U2" s="6">
        <f ca="1">SUM(D2,N2:T2)</f>
        <v>2458374.1216323012</v>
      </c>
    </row>
    <row r="3" spans="1:27" x14ac:dyDescent="0.25">
      <c r="A3" s="208">
        <v>41306</v>
      </c>
      <c r="B3">
        <f t="shared" si="1"/>
        <v>2</v>
      </c>
      <c r="C3">
        <f t="shared" si="2"/>
        <v>2013</v>
      </c>
      <c r="D3" s="6">
        <f>'Monthly Data'!AI3</f>
        <v>2193274.0587149337</v>
      </c>
      <c r="E3" s="6">
        <f>'Monthly Data'!BP3</f>
        <v>765.4</v>
      </c>
      <c r="F3" s="6">
        <f>'Monthly Data'!BO3</f>
        <v>0</v>
      </c>
      <c r="G3" s="242">
        <f ca="1">'Weather Kenora'!BP39</f>
        <v>835.30999999999983</v>
      </c>
      <c r="H3" s="242">
        <f ca="1">'Weather Kenora'!BC39</f>
        <v>0</v>
      </c>
      <c r="I3">
        <f>'Monthly Data'!DJ3</f>
        <v>28</v>
      </c>
      <c r="J3">
        <f>'Monthly Data'!DG3</f>
        <v>0</v>
      </c>
      <c r="K3">
        <f>'Monthly Data'!DM3</f>
        <v>0</v>
      </c>
      <c r="L3">
        <f>'Monthly Data'!HC3</f>
        <v>0</v>
      </c>
      <c r="N3" s="6"/>
      <c r="O3" s="6">
        <f t="shared" ref="O3:O66" ca="1" si="3">(G3-E3)*$X$9</f>
        <v>60641.499512502298</v>
      </c>
      <c r="P3" s="6">
        <f t="shared" ref="P3:P66" ca="1" si="4">(H3-F3)*$X$10</f>
        <v>0</v>
      </c>
      <c r="Q3" s="6"/>
      <c r="R3" s="6"/>
      <c r="S3" s="6"/>
      <c r="T3" s="6"/>
      <c r="U3" s="6">
        <f t="shared" ref="U3:U66" ca="1" si="5">SUM(D3,N3:T3)</f>
        <v>2253915.5582274362</v>
      </c>
      <c r="W3" t="s">
        <v>425</v>
      </c>
    </row>
    <row r="4" spans="1:27" x14ac:dyDescent="0.25">
      <c r="A4" s="208">
        <v>41334</v>
      </c>
      <c r="B4">
        <f t="shared" si="1"/>
        <v>3</v>
      </c>
      <c r="C4">
        <f t="shared" si="2"/>
        <v>2013</v>
      </c>
      <c r="D4" s="6">
        <f>'Monthly Data'!AI4</f>
        <v>2174229.0987149291</v>
      </c>
      <c r="E4" s="6">
        <f>'Monthly Data'!BP4</f>
        <v>666.7</v>
      </c>
      <c r="F4" s="6">
        <f>'Monthly Data'!BO4</f>
        <v>0</v>
      </c>
      <c r="G4" s="242">
        <f ca="1">'Weather Kenora'!BP40</f>
        <v>598.6</v>
      </c>
      <c r="H4" s="242">
        <f ca="1">'Weather Kenora'!BC40</f>
        <v>0</v>
      </c>
      <c r="I4">
        <f>'Monthly Data'!DJ4</f>
        <v>31</v>
      </c>
      <c r="J4">
        <f>'Monthly Data'!DG4</f>
        <v>1</v>
      </c>
      <c r="K4">
        <f>'Monthly Data'!DM4</f>
        <v>0</v>
      </c>
      <c r="L4">
        <f>'Monthly Data'!HC4</f>
        <v>0</v>
      </c>
      <c r="N4" s="6"/>
      <c r="O4" s="6">
        <f t="shared" ca="1" si="3"/>
        <v>-59071.464980709716</v>
      </c>
      <c r="P4" s="6">
        <f t="shared" ca="1" si="4"/>
        <v>0</v>
      </c>
      <c r="Q4" s="6"/>
      <c r="R4" s="6"/>
      <c r="S4" s="6"/>
      <c r="T4" s="6"/>
      <c r="U4" s="6">
        <f t="shared" ca="1" si="5"/>
        <v>2115157.6337342192</v>
      </c>
      <c r="W4" t="s">
        <v>386</v>
      </c>
    </row>
    <row r="5" spans="1:27" x14ac:dyDescent="0.25">
      <c r="A5" s="208">
        <v>41365</v>
      </c>
      <c r="B5">
        <f t="shared" si="1"/>
        <v>4</v>
      </c>
      <c r="C5">
        <f t="shared" si="2"/>
        <v>2013</v>
      </c>
      <c r="D5" s="6">
        <f>'Monthly Data'!AI5</f>
        <v>1878904.1087149293</v>
      </c>
      <c r="E5" s="6">
        <f>'Monthly Data'!BP5</f>
        <v>443.6</v>
      </c>
      <c r="F5" s="6">
        <f>'Monthly Data'!BO5</f>
        <v>0</v>
      </c>
      <c r="G5" s="242">
        <f ca="1">'Weather Kenora'!BP41</f>
        <v>372.89</v>
      </c>
      <c r="H5" s="242">
        <f ca="1">'Weather Kenora'!BC41</f>
        <v>0</v>
      </c>
      <c r="I5">
        <f>'Monthly Data'!DJ5</f>
        <v>30</v>
      </c>
      <c r="J5">
        <f>'Monthly Data'!DG5</f>
        <v>1</v>
      </c>
      <c r="K5">
        <f>'Monthly Data'!DM5</f>
        <v>0</v>
      </c>
      <c r="L5">
        <f>'Monthly Data'!HC5</f>
        <v>0</v>
      </c>
      <c r="N5" s="6"/>
      <c r="O5" s="6">
        <f t="shared" ca="1" si="3"/>
        <v>-61335.437427106976</v>
      </c>
      <c r="P5" s="6">
        <f t="shared" ca="1" si="4"/>
        <v>0</v>
      </c>
      <c r="Q5" s="6"/>
      <c r="R5" s="6"/>
      <c r="S5" s="6"/>
      <c r="T5" s="6"/>
      <c r="U5" s="6">
        <f t="shared" ca="1" si="5"/>
        <v>1817568.6712878223</v>
      </c>
      <c r="W5" t="s">
        <v>426</v>
      </c>
    </row>
    <row r="6" spans="1:27" x14ac:dyDescent="0.25">
      <c r="A6" s="208">
        <v>41395</v>
      </c>
      <c r="B6">
        <f t="shared" si="1"/>
        <v>5</v>
      </c>
      <c r="C6">
        <f t="shared" si="2"/>
        <v>2013</v>
      </c>
      <c r="D6" s="6">
        <f>'Monthly Data'!AI6</f>
        <v>1777570.9087149317</v>
      </c>
      <c r="E6" s="6">
        <f>'Monthly Data'!BP6</f>
        <v>142</v>
      </c>
      <c r="F6" s="6">
        <f>'Monthly Data'!BO6</f>
        <v>5.3</v>
      </c>
      <c r="G6" s="242">
        <f ca="1">'Weather Kenora'!BP42</f>
        <v>124.32399999999998</v>
      </c>
      <c r="H6" s="242">
        <f ca="1">'Weather Kenora'!BC42</f>
        <v>16.880000000000003</v>
      </c>
      <c r="I6">
        <f>'Monthly Data'!DJ6</f>
        <v>31</v>
      </c>
      <c r="J6">
        <f>'Monthly Data'!DG6</f>
        <v>1</v>
      </c>
      <c r="K6">
        <f>'Monthly Data'!DM6</f>
        <v>0</v>
      </c>
      <c r="L6">
        <f>'Monthly Data'!HC6</f>
        <v>0</v>
      </c>
      <c r="N6" s="6"/>
      <c r="O6" s="6">
        <f t="shared" ca="1" si="3"/>
        <v>-15332.558223186867</v>
      </c>
      <c r="P6" s="6">
        <f t="shared" ca="1" si="4"/>
        <v>33022.824397330354</v>
      </c>
      <c r="Q6" s="6"/>
      <c r="R6" s="6"/>
      <c r="S6" s="6"/>
      <c r="T6" s="6"/>
      <c r="U6" s="6">
        <f t="shared" ca="1" si="5"/>
        <v>1795261.1748890753</v>
      </c>
    </row>
    <row r="7" spans="1:27" x14ac:dyDescent="0.25">
      <c r="A7" s="208">
        <v>41426</v>
      </c>
      <c r="B7">
        <f t="shared" si="1"/>
        <v>6</v>
      </c>
      <c r="C7">
        <f t="shared" si="2"/>
        <v>2013</v>
      </c>
      <c r="D7" s="6">
        <f>'Monthly Data'!AI7</f>
        <v>1837278.1187149312</v>
      </c>
      <c r="E7" s="6">
        <f>'Monthly Data'!BP7</f>
        <v>12.6</v>
      </c>
      <c r="F7" s="6">
        <f>'Monthly Data'!BO7</f>
        <v>64</v>
      </c>
      <c r="G7" s="242">
        <f ca="1">'Weather Kenora'!BP43</f>
        <v>10.96</v>
      </c>
      <c r="H7" s="242">
        <f ca="1">'Weather Kenora'!BC43</f>
        <v>69.847999999999999</v>
      </c>
      <c r="I7">
        <f>'Monthly Data'!DJ7</f>
        <v>30</v>
      </c>
      <c r="J7">
        <f>'Monthly Data'!DG7</f>
        <v>0</v>
      </c>
      <c r="K7">
        <f>'Monthly Data'!DM7</f>
        <v>0</v>
      </c>
      <c r="L7">
        <f>'Monthly Data'!HC7</f>
        <v>0</v>
      </c>
      <c r="N7" s="6"/>
      <c r="O7" s="6">
        <f t="shared" ca="1" si="3"/>
        <v>-1422.5727249392633</v>
      </c>
      <c r="P7" s="6">
        <f t="shared" ca="1" si="4"/>
        <v>16676.811491846966</v>
      </c>
      <c r="Q7" s="6"/>
      <c r="R7" s="6"/>
      <c r="S7" s="6"/>
      <c r="T7" s="6"/>
      <c r="U7" s="6">
        <f t="shared" ca="1" si="5"/>
        <v>1852532.3574818389</v>
      </c>
      <c r="X7" t="s">
        <v>53</v>
      </c>
      <c r="Y7" t="s">
        <v>54</v>
      </c>
      <c r="Z7" t="s">
        <v>55</v>
      </c>
      <c r="AA7" t="s">
        <v>56</v>
      </c>
    </row>
    <row r="8" spans="1:27" x14ac:dyDescent="0.25">
      <c r="A8" s="208">
        <v>41456</v>
      </c>
      <c r="B8">
        <f t="shared" si="1"/>
        <v>7</v>
      </c>
      <c r="C8">
        <f t="shared" si="2"/>
        <v>2013</v>
      </c>
      <c r="D8" s="6">
        <f>'Monthly Data'!AI8</f>
        <v>2021164.6687149275</v>
      </c>
      <c r="E8" s="6">
        <f>'Monthly Data'!BP8</f>
        <v>2.9</v>
      </c>
      <c r="F8" s="6">
        <f>'Monthly Data'!BO8</f>
        <v>123</v>
      </c>
      <c r="G8" s="242">
        <f ca="1">'Weather Kenora'!BP44</f>
        <v>1.0799999999999998</v>
      </c>
      <c r="H8" s="242">
        <f ca="1">'Weather Kenora'!BC44</f>
        <v>130.23999999999998</v>
      </c>
      <c r="I8">
        <f>'Monthly Data'!DJ8</f>
        <v>31</v>
      </c>
      <c r="J8">
        <f>'Monthly Data'!DG8</f>
        <v>0</v>
      </c>
      <c r="K8">
        <f>'Monthly Data'!DM8</f>
        <v>0</v>
      </c>
      <c r="L8">
        <f>'Monthly Data'!HC8</f>
        <v>0</v>
      </c>
      <c r="N8" s="6"/>
      <c r="O8" s="6">
        <f t="shared" ca="1" si="3"/>
        <v>-1578.7087557252812</v>
      </c>
      <c r="P8" s="6">
        <f t="shared" ca="1" si="4"/>
        <v>20646.394528209938</v>
      </c>
      <c r="Q8" s="6"/>
      <c r="R8" s="6"/>
      <c r="S8" s="6"/>
      <c r="T8" s="6"/>
      <c r="U8" s="6">
        <f t="shared" ca="1" si="5"/>
        <v>2040232.3544874121</v>
      </c>
      <c r="W8" t="s">
        <v>50</v>
      </c>
      <c r="X8">
        <v>-50948.417106676898</v>
      </c>
      <c r="Y8">
        <v>172098.20263215</v>
      </c>
      <c r="Z8">
        <v>-0.29604270310467001</v>
      </c>
      <c r="AA8">
        <v>0.76774083468399501</v>
      </c>
    </row>
    <row r="9" spans="1:27" x14ac:dyDescent="0.25">
      <c r="A9" s="208">
        <v>41487</v>
      </c>
      <c r="B9">
        <f t="shared" si="1"/>
        <v>8</v>
      </c>
      <c r="C9">
        <f t="shared" si="2"/>
        <v>2013</v>
      </c>
      <c r="D9" s="6">
        <f>'Monthly Data'!AI9</f>
        <v>1936098.978714929</v>
      </c>
      <c r="E9" s="6">
        <f>'Monthly Data'!BP9</f>
        <v>2.6</v>
      </c>
      <c r="F9" s="6">
        <f>'Monthly Data'!BO9</f>
        <v>112.8</v>
      </c>
      <c r="G9" s="242">
        <f ca="1">'Weather Kenora'!BP45</f>
        <v>2.57</v>
      </c>
      <c r="H9" s="242">
        <f ca="1">'Weather Kenora'!BC45</f>
        <v>101.20500000000001</v>
      </c>
      <c r="I9">
        <f>'Monthly Data'!DJ9</f>
        <v>31</v>
      </c>
      <c r="J9">
        <f>'Monthly Data'!DG9</f>
        <v>0</v>
      </c>
      <c r="K9">
        <f>'Monthly Data'!DM9</f>
        <v>0</v>
      </c>
      <c r="L9">
        <f>'Monthly Data'!HC9</f>
        <v>0</v>
      </c>
      <c r="N9" s="6"/>
      <c r="O9" s="6">
        <f t="shared" ca="1" si="3"/>
        <v>-26.022671797669688</v>
      </c>
      <c r="P9" s="6">
        <f t="shared" ca="1" si="4"/>
        <v>-33065.600076601455</v>
      </c>
      <c r="Q9" s="6"/>
      <c r="R9" s="6"/>
      <c r="S9" s="6"/>
      <c r="T9" s="6"/>
      <c r="U9" s="6">
        <f t="shared" ca="1" si="5"/>
        <v>1903007.3559665298</v>
      </c>
      <c r="W9" t="s">
        <v>370</v>
      </c>
      <c r="X9">
        <v>867.42239325564901</v>
      </c>
      <c r="Y9">
        <v>25.811021383340201</v>
      </c>
      <c r="Z9">
        <v>33.606666717014498</v>
      </c>
      <c r="AA9" s="18">
        <v>1.1688836032702E-60</v>
      </c>
    </row>
    <row r="10" spans="1:27" x14ac:dyDescent="0.25">
      <c r="A10" s="208">
        <v>41518</v>
      </c>
      <c r="B10">
        <f t="shared" si="1"/>
        <v>9</v>
      </c>
      <c r="C10">
        <f t="shared" si="2"/>
        <v>2013</v>
      </c>
      <c r="D10" s="6">
        <f>'Monthly Data'!AI10</f>
        <v>1744635.0887149286</v>
      </c>
      <c r="E10" s="6">
        <f>'Monthly Data'!BP10</f>
        <v>35.299999999999997</v>
      </c>
      <c r="F10" s="6">
        <f>'Monthly Data'!BO10</f>
        <v>18.3</v>
      </c>
      <c r="G10" s="242">
        <f ca="1">'Weather Kenora'!BP46</f>
        <v>56.61999999999999</v>
      </c>
      <c r="H10" s="242">
        <f ca="1">'Weather Kenora'!BC46</f>
        <v>20.560000000000002</v>
      </c>
      <c r="I10">
        <f>'Monthly Data'!DJ10</f>
        <v>30</v>
      </c>
      <c r="J10">
        <f>'Monthly Data'!DG10</f>
        <v>0</v>
      </c>
      <c r="K10">
        <f>'Monthly Data'!DM10</f>
        <v>0</v>
      </c>
      <c r="L10">
        <f>'Monthly Data'!HC10</f>
        <v>0</v>
      </c>
      <c r="N10" s="6"/>
      <c r="O10" s="6">
        <f t="shared" ca="1" si="3"/>
        <v>18493.445424210429</v>
      </c>
      <c r="P10" s="6">
        <f t="shared" ca="1" si="4"/>
        <v>6444.8690101871016</v>
      </c>
      <c r="Q10" s="6"/>
      <c r="R10" s="6"/>
      <c r="S10" s="6"/>
      <c r="T10" s="6"/>
      <c r="U10" s="6">
        <f t="shared" ca="1" si="5"/>
        <v>1769573.4031493261</v>
      </c>
      <c r="W10" t="s">
        <v>371</v>
      </c>
      <c r="X10">
        <v>2851.7119514102201</v>
      </c>
      <c r="Y10">
        <v>188.89110752648699</v>
      </c>
      <c r="Z10">
        <v>15.097121239602799</v>
      </c>
      <c r="AA10" s="18">
        <v>7.3091546557714696E-29</v>
      </c>
    </row>
    <row r="11" spans="1:27" x14ac:dyDescent="0.25">
      <c r="A11" s="208">
        <v>41548</v>
      </c>
      <c r="B11">
        <f t="shared" si="1"/>
        <v>10</v>
      </c>
      <c r="C11">
        <f t="shared" si="2"/>
        <v>2013</v>
      </c>
      <c r="D11" s="6">
        <f>'Monthly Data'!AI11</f>
        <v>1788952.8887149305</v>
      </c>
      <c r="E11" s="6">
        <f>'Monthly Data'!BP11</f>
        <v>280.5</v>
      </c>
      <c r="F11" s="6">
        <f>'Monthly Data'!BO11</f>
        <v>1.3</v>
      </c>
      <c r="G11" s="242">
        <f ca="1">'Weather Kenora'!BP47</f>
        <v>272.00200000000001</v>
      </c>
      <c r="H11" s="242">
        <f ca="1">'Weather Kenora'!BC47</f>
        <v>1.4</v>
      </c>
      <c r="I11">
        <f>'Monthly Data'!DJ11</f>
        <v>31</v>
      </c>
      <c r="J11">
        <f>'Monthly Data'!DG11</f>
        <v>0</v>
      </c>
      <c r="K11">
        <f>'Monthly Data'!DM11</f>
        <v>0</v>
      </c>
      <c r="L11">
        <f>'Monthly Data'!HC11</f>
        <v>0</v>
      </c>
      <c r="N11" s="6"/>
      <c r="O11" s="6">
        <f t="shared" ca="1" si="3"/>
        <v>-7371.3554978864968</v>
      </c>
      <c r="P11" s="6">
        <f t="shared" ca="1" si="4"/>
        <v>285.17119514102166</v>
      </c>
      <c r="Q11" s="6"/>
      <c r="R11" s="6"/>
      <c r="S11" s="6"/>
      <c r="T11" s="6"/>
      <c r="U11" s="6">
        <f t="shared" ca="1" si="5"/>
        <v>1781866.7044121851</v>
      </c>
      <c r="W11" t="s">
        <v>57</v>
      </c>
      <c r="X11">
        <v>52527.229760927803</v>
      </c>
      <c r="Y11">
        <v>5781.2078179469299</v>
      </c>
      <c r="Z11">
        <v>9.0858573874242303</v>
      </c>
      <c r="AA11" s="18">
        <v>3.97368006833872E-15</v>
      </c>
    </row>
    <row r="12" spans="1:27" x14ac:dyDescent="0.25">
      <c r="A12" s="208">
        <v>41579</v>
      </c>
      <c r="B12">
        <f t="shared" si="1"/>
        <v>11</v>
      </c>
      <c r="C12">
        <f t="shared" si="2"/>
        <v>2013</v>
      </c>
      <c r="D12" s="6">
        <f>'Monthly Data'!AI12</f>
        <v>2049743.6887149306</v>
      </c>
      <c r="E12" s="6">
        <f>'Monthly Data'!BP12</f>
        <v>575.4</v>
      </c>
      <c r="F12" s="6">
        <f>'Monthly Data'!BO12</f>
        <v>0</v>
      </c>
      <c r="G12" s="242">
        <f ca="1">'Weather Kenora'!BP48</f>
        <v>539.76</v>
      </c>
      <c r="H12" s="242">
        <f ca="1">'Weather Kenora'!BC48</f>
        <v>0</v>
      </c>
      <c r="I12">
        <f>'Monthly Data'!DJ12</f>
        <v>30</v>
      </c>
      <c r="J12">
        <f>'Monthly Data'!DG12</f>
        <v>0</v>
      </c>
      <c r="K12">
        <f>'Monthly Data'!DM12</f>
        <v>0</v>
      </c>
      <c r="L12">
        <f>'Monthly Data'!HC12</f>
        <v>0</v>
      </c>
      <c r="N12" s="6"/>
      <c r="O12" s="6">
        <f t="shared" ca="1" si="3"/>
        <v>-30914.934095631317</v>
      </c>
      <c r="P12" s="6">
        <f t="shared" ca="1" si="4"/>
        <v>0</v>
      </c>
      <c r="Q12" s="6"/>
      <c r="R12" s="6"/>
      <c r="S12" s="6"/>
      <c r="T12" s="6"/>
      <c r="U12" s="6">
        <f t="shared" ca="1" si="5"/>
        <v>2018828.7546192992</v>
      </c>
      <c r="W12" t="s">
        <v>40</v>
      </c>
      <c r="X12">
        <v>-35517.158374525803</v>
      </c>
      <c r="Y12">
        <v>17715.2547919393</v>
      </c>
      <c r="Z12">
        <v>-2.0048911964103802</v>
      </c>
      <c r="AA12">
        <v>4.7365387122885502E-2</v>
      </c>
    </row>
    <row r="13" spans="1:27" x14ac:dyDescent="0.25">
      <c r="A13" s="208">
        <v>41609</v>
      </c>
      <c r="B13">
        <f t="shared" si="1"/>
        <v>12</v>
      </c>
      <c r="C13">
        <f t="shared" si="2"/>
        <v>2013</v>
      </c>
      <c r="D13" s="6">
        <f>'Monthly Data'!AI13</f>
        <v>2546426.3787149326</v>
      </c>
      <c r="E13" s="6">
        <f>'Monthly Data'!BP13</f>
        <v>1074.0999999999999</v>
      </c>
      <c r="F13" s="6">
        <f>'Monthly Data'!BO13</f>
        <v>0</v>
      </c>
      <c r="G13" s="242">
        <f ca="1">'Weather Kenora'!BP49</f>
        <v>820.75</v>
      </c>
      <c r="H13" s="242">
        <f ca="1">'Weather Kenora'!BC49</f>
        <v>0</v>
      </c>
      <c r="I13">
        <f>'Monthly Data'!DJ13</f>
        <v>31</v>
      </c>
      <c r="J13">
        <f>'Monthly Data'!DG13</f>
        <v>0</v>
      </c>
      <c r="K13">
        <f>'Monthly Data'!DM13</f>
        <v>0</v>
      </c>
      <c r="L13">
        <f>'Monthly Data'!HC13</f>
        <v>0</v>
      </c>
      <c r="N13" s="6"/>
      <c r="O13" s="6">
        <f t="shared" ca="1" si="3"/>
        <v>-219761.46333131861</v>
      </c>
      <c r="P13" s="6">
        <f t="shared" ca="1" si="4"/>
        <v>0</v>
      </c>
      <c r="Q13" s="6"/>
      <c r="R13" s="6"/>
      <c r="S13" s="6"/>
      <c r="T13" s="6"/>
      <c r="U13" s="6">
        <f t="shared" ca="1" si="5"/>
        <v>2326664.9153836141</v>
      </c>
      <c r="W13" t="s">
        <v>215</v>
      </c>
      <c r="X13">
        <v>-266869.60593250702</v>
      </c>
      <c r="Y13">
        <v>50925.273570380603</v>
      </c>
      <c r="Z13">
        <v>-5.2404157547368504</v>
      </c>
      <c r="AA13" s="18">
        <v>7.5223291009984404E-7</v>
      </c>
    </row>
    <row r="14" spans="1:27" x14ac:dyDescent="0.25">
      <c r="A14" s="208">
        <v>41640</v>
      </c>
      <c r="B14">
        <f t="shared" si="1"/>
        <v>1</v>
      </c>
      <c r="C14">
        <f t="shared" si="2"/>
        <v>2014</v>
      </c>
      <c r="D14" s="6">
        <f>'Monthly Data'!AI14</f>
        <v>2647910.5241808859</v>
      </c>
      <c r="E14" s="6">
        <f>'Monthly Data'!BP14</f>
        <v>1080.5999999999999</v>
      </c>
      <c r="F14" s="6">
        <f>'Monthly Data'!BO14</f>
        <v>0</v>
      </c>
      <c r="G14" s="7">
        <f t="shared" ref="G14:H29" ca="1" si="6">G2</f>
        <v>915.08000000000015</v>
      </c>
      <c r="H14" s="7">
        <f t="shared" ca="1" si="6"/>
        <v>0</v>
      </c>
      <c r="I14">
        <f>'Monthly Data'!DJ14</f>
        <v>31</v>
      </c>
      <c r="J14">
        <f>'Monthly Data'!DG14</f>
        <v>0</v>
      </c>
      <c r="K14">
        <f>'Monthly Data'!DM14</f>
        <v>0</v>
      </c>
      <c r="L14">
        <f>'Monthly Data'!HC14</f>
        <v>0</v>
      </c>
      <c r="N14" s="6"/>
      <c r="O14" s="6">
        <f t="shared" ca="1" si="3"/>
        <v>-143575.75453167481</v>
      </c>
      <c r="P14" s="6">
        <f t="shared" ca="1" si="4"/>
        <v>0</v>
      </c>
      <c r="Q14" s="6"/>
      <c r="R14" s="6"/>
      <c r="S14" s="6"/>
      <c r="T14" s="6"/>
      <c r="U14" s="6">
        <f t="shared" ca="1" si="5"/>
        <v>2504334.7696492109</v>
      </c>
      <c r="W14" t="s">
        <v>408</v>
      </c>
      <c r="X14">
        <v>1587.97415671921</v>
      </c>
      <c r="Y14">
        <v>607.19678122861205</v>
      </c>
      <c r="Z14">
        <v>2.6152545695418099</v>
      </c>
      <c r="AA14">
        <v>1.01328869655921E-2</v>
      </c>
    </row>
    <row r="15" spans="1:27" x14ac:dyDescent="0.25">
      <c r="A15" s="208">
        <v>41671</v>
      </c>
      <c r="B15">
        <f t="shared" si="1"/>
        <v>2</v>
      </c>
      <c r="C15">
        <f t="shared" si="2"/>
        <v>2014</v>
      </c>
      <c r="D15" s="6">
        <f>'Monthly Data'!AI15</f>
        <v>2315944.7441808847</v>
      </c>
      <c r="E15" s="6">
        <f>'Monthly Data'!BP15</f>
        <v>900.6</v>
      </c>
      <c r="F15" s="6">
        <f>'Monthly Data'!BO15</f>
        <v>0</v>
      </c>
      <c r="G15" s="7">
        <f t="shared" ca="1" si="6"/>
        <v>835.30999999999983</v>
      </c>
      <c r="H15" s="7">
        <f t="shared" ca="1" si="6"/>
        <v>0</v>
      </c>
      <c r="I15">
        <f>'Monthly Data'!DJ15</f>
        <v>28</v>
      </c>
      <c r="J15">
        <f>'Monthly Data'!DG15</f>
        <v>0</v>
      </c>
      <c r="K15">
        <f>'Monthly Data'!DM15</f>
        <v>0</v>
      </c>
      <c r="L15">
        <f>'Monthly Data'!HC15</f>
        <v>0</v>
      </c>
      <c r="N15" s="6"/>
      <c r="O15" s="6">
        <f t="shared" ca="1" si="3"/>
        <v>-56634.008055661492</v>
      </c>
      <c r="P15" s="6">
        <f t="shared" ca="1" si="4"/>
        <v>0</v>
      </c>
      <c r="Q15" s="6"/>
      <c r="R15" s="6"/>
      <c r="S15" s="6"/>
      <c r="T15" s="6"/>
      <c r="U15" s="6">
        <f t="shared" ca="1" si="5"/>
        <v>2259310.7361252233</v>
      </c>
    </row>
    <row r="16" spans="1:27" x14ac:dyDescent="0.25">
      <c r="A16" s="208">
        <v>41699</v>
      </c>
      <c r="B16">
        <f t="shared" si="1"/>
        <v>3</v>
      </c>
      <c r="C16">
        <f t="shared" si="2"/>
        <v>2014</v>
      </c>
      <c r="D16" s="6">
        <f>'Monthly Data'!AI16</f>
        <v>2294015.5841808845</v>
      </c>
      <c r="E16" s="6">
        <f>'Monthly Data'!BP16</f>
        <v>774.9</v>
      </c>
      <c r="F16" s="6">
        <f>'Monthly Data'!BO16</f>
        <v>0</v>
      </c>
      <c r="G16" s="7">
        <f t="shared" ca="1" si="6"/>
        <v>598.6</v>
      </c>
      <c r="H16" s="7">
        <f t="shared" ca="1" si="6"/>
        <v>0</v>
      </c>
      <c r="I16">
        <f>'Monthly Data'!DJ16</f>
        <v>31</v>
      </c>
      <c r="J16">
        <f>'Monthly Data'!DG16</f>
        <v>1</v>
      </c>
      <c r="K16">
        <f>'Monthly Data'!DM16</f>
        <v>0</v>
      </c>
      <c r="L16">
        <f>'Monthly Data'!HC16</f>
        <v>0</v>
      </c>
      <c r="N16" s="6"/>
      <c r="O16" s="6">
        <f t="shared" ca="1" si="3"/>
        <v>-152926.56793097089</v>
      </c>
      <c r="P16" s="6">
        <f t="shared" ca="1" si="4"/>
        <v>0</v>
      </c>
      <c r="Q16" s="6"/>
      <c r="R16" s="6"/>
      <c r="S16" s="6"/>
      <c r="T16" s="6"/>
      <c r="U16" s="6">
        <f t="shared" ca="1" si="5"/>
        <v>2141089.0162499137</v>
      </c>
      <c r="W16" t="s">
        <v>145</v>
      </c>
    </row>
    <row r="17" spans="1:26" x14ac:dyDescent="0.25">
      <c r="A17" s="208">
        <v>41730</v>
      </c>
      <c r="B17">
        <f t="shared" si="1"/>
        <v>4</v>
      </c>
      <c r="C17">
        <f t="shared" si="2"/>
        <v>2014</v>
      </c>
      <c r="D17" s="6">
        <f>'Monthly Data'!AI17</f>
        <v>1902535.3641808853</v>
      </c>
      <c r="E17" s="6">
        <f>'Monthly Data'!BP17</f>
        <v>409.7</v>
      </c>
      <c r="F17" s="6">
        <f>'Monthly Data'!BO17</f>
        <v>0</v>
      </c>
      <c r="G17" s="7">
        <f t="shared" ca="1" si="6"/>
        <v>372.89</v>
      </c>
      <c r="H17" s="7">
        <f t="shared" ca="1" si="6"/>
        <v>0</v>
      </c>
      <c r="I17">
        <f>'Monthly Data'!DJ17</f>
        <v>30</v>
      </c>
      <c r="J17">
        <f>'Monthly Data'!DG17</f>
        <v>1</v>
      </c>
      <c r="K17">
        <f>'Monthly Data'!DM17</f>
        <v>0</v>
      </c>
      <c r="L17">
        <f>'Monthly Data'!HC17</f>
        <v>0</v>
      </c>
      <c r="N17" s="6"/>
      <c r="O17" s="6">
        <f t="shared" ca="1" si="3"/>
        <v>-31929.818295740442</v>
      </c>
      <c r="P17" s="6">
        <f t="shared" ca="1" si="4"/>
        <v>0</v>
      </c>
      <c r="Q17" s="6"/>
      <c r="R17" s="6"/>
      <c r="S17" s="6"/>
      <c r="T17" s="6"/>
      <c r="U17" s="6">
        <f t="shared" ca="1" si="5"/>
        <v>1870605.5458851447</v>
      </c>
      <c r="W17" t="s">
        <v>58</v>
      </c>
      <c r="X17" s="6">
        <v>1938396.94911123</v>
      </c>
      <c r="Y17" t="s">
        <v>59</v>
      </c>
      <c r="Z17" s="204">
        <v>255480.00062596699</v>
      </c>
    </row>
    <row r="18" spans="1:26" x14ac:dyDescent="0.25">
      <c r="A18" s="208">
        <v>41760</v>
      </c>
      <c r="B18">
        <f t="shared" si="1"/>
        <v>5</v>
      </c>
      <c r="C18">
        <f t="shared" si="2"/>
        <v>2014</v>
      </c>
      <c r="D18" s="6">
        <f>'Monthly Data'!AI18</f>
        <v>1821645.6641808862</v>
      </c>
      <c r="E18" s="6">
        <f>'Monthly Data'!BP18</f>
        <v>152.1</v>
      </c>
      <c r="F18" s="6">
        <f>'Monthly Data'!BO18</f>
        <v>34</v>
      </c>
      <c r="G18" s="7">
        <f t="shared" ca="1" si="6"/>
        <v>124.32399999999998</v>
      </c>
      <c r="H18" s="7">
        <f t="shared" ca="1" si="6"/>
        <v>16.880000000000003</v>
      </c>
      <c r="I18">
        <f>'Monthly Data'!DJ18</f>
        <v>31</v>
      </c>
      <c r="J18">
        <f>'Monthly Data'!DG18</f>
        <v>1</v>
      </c>
      <c r="K18">
        <f>'Monthly Data'!DM18</f>
        <v>0</v>
      </c>
      <c r="L18">
        <f>'Monthly Data'!HC18</f>
        <v>0</v>
      </c>
      <c r="N18" s="6"/>
      <c r="O18" s="6">
        <f t="shared" ca="1" si="3"/>
        <v>-24093.524395068915</v>
      </c>
      <c r="P18" s="6">
        <f t="shared" ca="1" si="4"/>
        <v>-48821.308608142957</v>
      </c>
      <c r="Q18" s="6"/>
      <c r="R18" s="6"/>
      <c r="S18" s="6"/>
      <c r="T18" s="6"/>
      <c r="U18" s="6">
        <f t="shared" ca="1" si="5"/>
        <v>1748730.8311776745</v>
      </c>
      <c r="W18" t="s">
        <v>60</v>
      </c>
      <c r="X18" s="204">
        <v>361495027023.84399</v>
      </c>
      <c r="Y18" t="s">
        <v>61</v>
      </c>
      <c r="Z18" s="204">
        <v>56560.3309361715</v>
      </c>
    </row>
    <row r="19" spans="1:26" x14ac:dyDescent="0.25">
      <c r="A19" s="208">
        <v>41791</v>
      </c>
      <c r="B19">
        <f t="shared" si="1"/>
        <v>6</v>
      </c>
      <c r="C19">
        <f t="shared" si="2"/>
        <v>2014</v>
      </c>
      <c r="D19" s="6">
        <f>'Monthly Data'!AI19</f>
        <v>1794612.9141808862</v>
      </c>
      <c r="E19" s="6">
        <f>'Monthly Data'!BP19</f>
        <v>7.8</v>
      </c>
      <c r="F19" s="6">
        <f>'Monthly Data'!BO19</f>
        <v>46.3</v>
      </c>
      <c r="G19" s="7">
        <f t="shared" ca="1" si="6"/>
        <v>10.96</v>
      </c>
      <c r="H19" s="7">
        <f t="shared" ca="1" si="6"/>
        <v>69.847999999999999</v>
      </c>
      <c r="I19">
        <f>'Monthly Data'!DJ19</f>
        <v>30</v>
      </c>
      <c r="J19">
        <f>'Monthly Data'!DG19</f>
        <v>0</v>
      </c>
      <c r="K19">
        <f>'Monthly Data'!DM19</f>
        <v>0</v>
      </c>
      <c r="L19">
        <f>'Monthly Data'!HC19</f>
        <v>0</v>
      </c>
      <c r="N19" s="6"/>
      <c r="O19" s="6">
        <f t="shared" ca="1" si="3"/>
        <v>2741.054762687852</v>
      </c>
      <c r="P19" s="6">
        <f t="shared" ca="1" si="4"/>
        <v>67152.113031807865</v>
      </c>
      <c r="Q19" s="6"/>
      <c r="R19" s="6"/>
      <c r="S19" s="6"/>
      <c r="T19" s="6"/>
      <c r="U19" s="6">
        <f t="shared" ca="1" si="5"/>
        <v>1864506.0819753818</v>
      </c>
      <c r="W19" t="s">
        <v>62</v>
      </c>
      <c r="X19" s="74">
        <v>0.95423284523264496</v>
      </c>
      <c r="Y19" t="s">
        <v>63</v>
      </c>
      <c r="Z19" s="104">
        <v>0.95180273082021905</v>
      </c>
    </row>
    <row r="20" spans="1:26" x14ac:dyDescent="0.25">
      <c r="A20" s="208">
        <v>41821</v>
      </c>
      <c r="B20">
        <f t="shared" si="1"/>
        <v>7</v>
      </c>
      <c r="C20">
        <f t="shared" si="2"/>
        <v>2014</v>
      </c>
      <c r="D20" s="6">
        <f>'Monthly Data'!AI20</f>
        <v>1939807.6341808855</v>
      </c>
      <c r="E20" s="6">
        <f>'Monthly Data'!BP20</f>
        <v>5.8</v>
      </c>
      <c r="F20" s="6">
        <f>'Monthly Data'!BO20</f>
        <v>89.7</v>
      </c>
      <c r="G20" s="7">
        <f t="shared" ca="1" si="6"/>
        <v>1.0799999999999998</v>
      </c>
      <c r="H20" s="7">
        <f t="shared" ca="1" si="6"/>
        <v>130.23999999999998</v>
      </c>
      <c r="I20">
        <f>'Monthly Data'!DJ20</f>
        <v>31</v>
      </c>
      <c r="J20">
        <f>'Monthly Data'!DG20</f>
        <v>0</v>
      </c>
      <c r="K20">
        <f>'Monthly Data'!DM20</f>
        <v>0</v>
      </c>
      <c r="L20">
        <f>'Monthly Data'!HC20</f>
        <v>0</v>
      </c>
      <c r="N20" s="6"/>
      <c r="O20" s="6">
        <f t="shared" ca="1" si="3"/>
        <v>-4094.2336961666633</v>
      </c>
      <c r="P20" s="6">
        <f t="shared" ca="1" si="4"/>
        <v>115608.40251017026</v>
      </c>
      <c r="Q20" s="6"/>
      <c r="R20" s="6"/>
      <c r="S20" s="6"/>
      <c r="T20" s="6"/>
      <c r="U20" s="6">
        <f t="shared" ca="1" si="5"/>
        <v>2051321.8029948892</v>
      </c>
      <c r="W20" t="s">
        <v>412</v>
      </c>
      <c r="X20" s="74">
        <v>288.40753411760602</v>
      </c>
      <c r="Y20" t="s">
        <v>64</v>
      </c>
      <c r="Z20" s="104">
        <v>4.5989560272483899E-66</v>
      </c>
    </row>
    <row r="21" spans="1:26" x14ac:dyDescent="0.25">
      <c r="A21" s="208">
        <v>41852</v>
      </c>
      <c r="B21">
        <f t="shared" si="1"/>
        <v>8</v>
      </c>
      <c r="C21">
        <f t="shared" si="2"/>
        <v>2014</v>
      </c>
      <c r="D21" s="6">
        <f>'Monthly Data'!AI21</f>
        <v>1903814.9441808858</v>
      </c>
      <c r="E21" s="6">
        <f>'Monthly Data'!BP21</f>
        <v>2</v>
      </c>
      <c r="F21" s="6">
        <f>'Monthly Data'!BO21</f>
        <v>86.7</v>
      </c>
      <c r="G21" s="7">
        <f t="shared" ca="1" si="6"/>
        <v>2.57</v>
      </c>
      <c r="H21" s="7">
        <f t="shared" ca="1" si="6"/>
        <v>101.20500000000001</v>
      </c>
      <c r="I21">
        <f>'Monthly Data'!DJ21</f>
        <v>31</v>
      </c>
      <c r="J21">
        <f>'Monthly Data'!DG21</f>
        <v>0</v>
      </c>
      <c r="K21">
        <f>'Monthly Data'!DM21</f>
        <v>0</v>
      </c>
      <c r="L21">
        <f>'Monthly Data'!HC21</f>
        <v>0</v>
      </c>
      <c r="N21" s="6"/>
      <c r="O21" s="6">
        <f t="shared" ca="1" si="3"/>
        <v>494.43076415571977</v>
      </c>
      <c r="P21" s="6">
        <f t="shared" ca="1" si="4"/>
        <v>41364.081855205273</v>
      </c>
      <c r="Q21" s="6"/>
      <c r="R21" s="6"/>
      <c r="S21" s="6"/>
      <c r="T21" s="6"/>
      <c r="U21" s="6">
        <f t="shared" ca="1" si="5"/>
        <v>1945673.4568002468</v>
      </c>
      <c r="W21" t="s">
        <v>65</v>
      </c>
      <c r="X21" s="74">
        <v>-7.2261017083992796E-2</v>
      </c>
      <c r="Y21" t="s">
        <v>66</v>
      </c>
      <c r="Z21" s="104">
        <v>2.1121276778322899</v>
      </c>
    </row>
    <row r="22" spans="1:26" x14ac:dyDescent="0.25">
      <c r="A22" s="208">
        <v>41883</v>
      </c>
      <c r="B22">
        <f t="shared" si="1"/>
        <v>9</v>
      </c>
      <c r="C22">
        <f t="shared" si="2"/>
        <v>2014</v>
      </c>
      <c r="D22" s="6">
        <f>'Monthly Data'!AI22</f>
        <v>1668665.0541808838</v>
      </c>
      <c r="E22" s="6">
        <f>'Monthly Data'!BP22</f>
        <v>72.900000000000006</v>
      </c>
      <c r="F22" s="6">
        <f>'Monthly Data'!BO22</f>
        <v>15.3</v>
      </c>
      <c r="G22" s="7">
        <f t="shared" ca="1" si="6"/>
        <v>56.61999999999999</v>
      </c>
      <c r="H22" s="7">
        <f t="shared" ca="1" si="6"/>
        <v>20.560000000000002</v>
      </c>
      <c r="I22">
        <f>'Monthly Data'!DJ22</f>
        <v>30</v>
      </c>
      <c r="J22">
        <f>'Monthly Data'!DG22</f>
        <v>0</v>
      </c>
      <c r="K22">
        <f>'Monthly Data'!DM22</f>
        <v>0</v>
      </c>
      <c r="L22">
        <f>'Monthly Data'!HC22</f>
        <v>0</v>
      </c>
      <c r="N22" s="6"/>
      <c r="O22" s="6">
        <f t="shared" ca="1" si="3"/>
        <v>-14121.636562201978</v>
      </c>
      <c r="P22" s="6">
        <f t="shared" ca="1" si="4"/>
        <v>15000.004864417762</v>
      </c>
      <c r="Q22" s="6"/>
      <c r="R22" s="6"/>
      <c r="S22" s="6"/>
      <c r="T22" s="6"/>
      <c r="U22" s="6">
        <f t="shared" ca="1" si="5"/>
        <v>1669543.4224830996</v>
      </c>
    </row>
    <row r="23" spans="1:26" x14ac:dyDescent="0.25">
      <c r="A23" s="208">
        <v>41913</v>
      </c>
      <c r="B23">
        <f t="shared" si="1"/>
        <v>10</v>
      </c>
      <c r="C23">
        <f t="shared" si="2"/>
        <v>2014</v>
      </c>
      <c r="D23" s="6">
        <f>'Monthly Data'!AI23</f>
        <v>1769901.9941808861</v>
      </c>
      <c r="E23" s="6">
        <f>'Monthly Data'!BP23</f>
        <v>239.1</v>
      </c>
      <c r="F23" s="6">
        <f>'Monthly Data'!BO23</f>
        <v>0</v>
      </c>
      <c r="G23" s="7">
        <f t="shared" ca="1" si="6"/>
        <v>272.00200000000001</v>
      </c>
      <c r="H23" s="7">
        <f t="shared" ca="1" si="6"/>
        <v>1.4</v>
      </c>
      <c r="I23">
        <f>'Monthly Data'!DJ23</f>
        <v>31</v>
      </c>
      <c r="J23">
        <f>'Monthly Data'!DG23</f>
        <v>0</v>
      </c>
      <c r="K23">
        <f>'Monthly Data'!DM23</f>
        <v>0</v>
      </c>
      <c r="L23">
        <f>'Monthly Data'!HC23</f>
        <v>0</v>
      </c>
      <c r="N23" s="6"/>
      <c r="O23" s="6">
        <f t="shared" ca="1" si="3"/>
        <v>28539.931582897378</v>
      </c>
      <c r="P23" s="6">
        <f t="shared" ca="1" si="4"/>
        <v>3992.3967319743078</v>
      </c>
      <c r="Q23" s="6"/>
      <c r="R23" s="6"/>
      <c r="S23" s="6"/>
      <c r="T23" s="6"/>
      <c r="U23" s="6">
        <f t="shared" ca="1" si="5"/>
        <v>1802434.3224957578</v>
      </c>
    </row>
    <row r="24" spans="1:26" x14ac:dyDescent="0.25">
      <c r="A24" s="208">
        <v>41944</v>
      </c>
      <c r="B24">
        <f t="shared" si="1"/>
        <v>11</v>
      </c>
      <c r="C24">
        <f t="shared" si="2"/>
        <v>2014</v>
      </c>
      <c r="D24" s="6">
        <f>'Monthly Data'!AI24</f>
        <v>2057742.9841808879</v>
      </c>
      <c r="E24" s="6">
        <f>'Monthly Data'!BP24</f>
        <v>666.5</v>
      </c>
      <c r="F24" s="6">
        <f>'Monthly Data'!BO24</f>
        <v>0</v>
      </c>
      <c r="G24" s="7">
        <f t="shared" ca="1" si="6"/>
        <v>539.76</v>
      </c>
      <c r="H24" s="7">
        <f t="shared" ca="1" si="6"/>
        <v>0</v>
      </c>
      <c r="I24">
        <f>'Monthly Data'!DJ24</f>
        <v>30</v>
      </c>
      <c r="J24">
        <f>'Monthly Data'!DG24</f>
        <v>0</v>
      </c>
      <c r="K24">
        <f>'Monthly Data'!DM24</f>
        <v>0</v>
      </c>
      <c r="L24">
        <f>'Monthly Data'!HC24</f>
        <v>0</v>
      </c>
      <c r="N24" s="6"/>
      <c r="O24" s="6">
        <f t="shared" ca="1" si="3"/>
        <v>-109937.11412122096</v>
      </c>
      <c r="P24" s="6">
        <f t="shared" ca="1" si="4"/>
        <v>0</v>
      </c>
      <c r="Q24" s="6"/>
      <c r="R24" s="6"/>
      <c r="S24" s="6"/>
      <c r="T24" s="6"/>
      <c r="U24" s="6">
        <f t="shared" ca="1" si="5"/>
        <v>1947805.8700596669</v>
      </c>
    </row>
    <row r="25" spans="1:26" x14ac:dyDescent="0.25">
      <c r="A25" s="208">
        <v>41974</v>
      </c>
      <c r="B25">
        <f t="shared" si="1"/>
        <v>12</v>
      </c>
      <c r="C25">
        <f t="shared" si="2"/>
        <v>2014</v>
      </c>
      <c r="D25" s="6">
        <f>'Monthly Data'!AI25</f>
        <v>2345523.2741808859</v>
      </c>
      <c r="E25" s="6">
        <f>'Monthly Data'!BP25</f>
        <v>742.7</v>
      </c>
      <c r="F25" s="6">
        <f>'Monthly Data'!BO25</f>
        <v>0</v>
      </c>
      <c r="G25" s="7">
        <f t="shared" ca="1" si="6"/>
        <v>820.75</v>
      </c>
      <c r="H25" s="7">
        <f t="shared" ca="1" si="6"/>
        <v>0</v>
      </c>
      <c r="I25">
        <f>'Monthly Data'!DJ25</f>
        <v>31</v>
      </c>
      <c r="J25">
        <f>'Monthly Data'!DG25</f>
        <v>0</v>
      </c>
      <c r="K25">
        <f>'Monthly Data'!DM25</f>
        <v>0</v>
      </c>
      <c r="L25">
        <f>'Monthly Data'!HC25</f>
        <v>0</v>
      </c>
      <c r="N25" s="6"/>
      <c r="O25" s="6">
        <f t="shared" ca="1" si="3"/>
        <v>67702.317793603361</v>
      </c>
      <c r="P25" s="6">
        <f t="shared" ca="1" si="4"/>
        <v>0</v>
      </c>
      <c r="Q25" s="6"/>
      <c r="R25" s="6"/>
      <c r="S25" s="6"/>
      <c r="T25" s="6"/>
      <c r="U25" s="6">
        <f t="shared" ca="1" si="5"/>
        <v>2413225.5919744894</v>
      </c>
    </row>
    <row r="26" spans="1:26" x14ac:dyDescent="0.25">
      <c r="A26" s="208">
        <v>42005</v>
      </c>
      <c r="B26">
        <f t="shared" si="1"/>
        <v>1</v>
      </c>
      <c r="C26">
        <f t="shared" si="2"/>
        <v>2015</v>
      </c>
      <c r="D26" s="6">
        <f>'Monthly Data'!AI26</f>
        <v>2418926.400391039</v>
      </c>
      <c r="E26" s="6">
        <f>'Monthly Data'!BP26</f>
        <v>914.2</v>
      </c>
      <c r="F26" s="6">
        <f>'Monthly Data'!BO26</f>
        <v>0</v>
      </c>
      <c r="G26" s="7">
        <f t="shared" ca="1" si="6"/>
        <v>915.08000000000015</v>
      </c>
      <c r="H26" s="7">
        <f t="shared" ca="1" si="6"/>
        <v>0</v>
      </c>
      <c r="I26">
        <f>'Monthly Data'!DJ26</f>
        <v>31</v>
      </c>
      <c r="J26">
        <f>'Monthly Data'!DG26</f>
        <v>0</v>
      </c>
      <c r="K26">
        <f>'Monthly Data'!DM26</f>
        <v>0</v>
      </c>
      <c r="L26">
        <f>'Monthly Data'!HC26</f>
        <v>0</v>
      </c>
      <c r="N26" s="6"/>
      <c r="O26" s="6">
        <f t="shared" ca="1" si="3"/>
        <v>763.33170606506576</v>
      </c>
      <c r="P26" s="6">
        <f t="shared" ca="1" si="4"/>
        <v>0</v>
      </c>
      <c r="Q26" s="6"/>
      <c r="R26" s="6"/>
      <c r="S26" s="6"/>
      <c r="T26" s="6"/>
      <c r="U26" s="6">
        <f t="shared" ca="1" si="5"/>
        <v>2419689.7320971042</v>
      </c>
    </row>
    <row r="27" spans="1:26" x14ac:dyDescent="0.25">
      <c r="A27" s="208">
        <v>42036</v>
      </c>
      <c r="B27">
        <f t="shared" si="1"/>
        <v>2</v>
      </c>
      <c r="C27">
        <f t="shared" si="2"/>
        <v>2015</v>
      </c>
      <c r="D27" s="6">
        <f>'Monthly Data'!AI27</f>
        <v>2193574.7203910411</v>
      </c>
      <c r="E27" s="6">
        <f>'Monthly Data'!BP27</f>
        <v>946</v>
      </c>
      <c r="F27" s="6">
        <f>'Monthly Data'!BO27</f>
        <v>0</v>
      </c>
      <c r="G27" s="7">
        <f t="shared" ca="1" si="6"/>
        <v>835.30999999999983</v>
      </c>
      <c r="H27" s="7">
        <f t="shared" ca="1" si="6"/>
        <v>0</v>
      </c>
      <c r="I27">
        <f>'Monthly Data'!DJ27</f>
        <v>28</v>
      </c>
      <c r="J27">
        <f>'Monthly Data'!DG27</f>
        <v>0</v>
      </c>
      <c r="K27">
        <f>'Monthly Data'!DM27</f>
        <v>0</v>
      </c>
      <c r="L27">
        <f>'Monthly Data'!HC27</f>
        <v>0</v>
      </c>
      <c r="N27" s="6"/>
      <c r="O27" s="6">
        <f t="shared" ca="1" si="3"/>
        <v>-96014.984709467928</v>
      </c>
      <c r="P27" s="6">
        <f t="shared" ca="1" si="4"/>
        <v>0</v>
      </c>
      <c r="Q27" s="6"/>
      <c r="R27" s="6"/>
      <c r="S27" s="6"/>
      <c r="T27" s="6"/>
      <c r="U27" s="6">
        <f t="shared" ca="1" si="5"/>
        <v>2097559.7356815734</v>
      </c>
    </row>
    <row r="28" spans="1:26" x14ac:dyDescent="0.25">
      <c r="A28" s="208">
        <v>42064</v>
      </c>
      <c r="B28">
        <f t="shared" si="1"/>
        <v>3</v>
      </c>
      <c r="C28">
        <f t="shared" si="2"/>
        <v>2015</v>
      </c>
      <c r="D28" s="6">
        <f>'Monthly Data'!AI28</f>
        <v>2096630.8503910406</v>
      </c>
      <c r="E28" s="6">
        <f>'Monthly Data'!BP28</f>
        <v>558</v>
      </c>
      <c r="F28" s="6">
        <f>'Monthly Data'!BO28</f>
        <v>0</v>
      </c>
      <c r="G28" s="7">
        <f t="shared" ca="1" si="6"/>
        <v>598.6</v>
      </c>
      <c r="H28" s="7">
        <f t="shared" ca="1" si="6"/>
        <v>0</v>
      </c>
      <c r="I28">
        <f>'Monthly Data'!DJ28</f>
        <v>31</v>
      </c>
      <c r="J28">
        <f>'Monthly Data'!DG28</f>
        <v>1</v>
      </c>
      <c r="K28">
        <f>'Monthly Data'!DM28</f>
        <v>0</v>
      </c>
      <c r="L28">
        <f>'Monthly Data'!HC28</f>
        <v>0</v>
      </c>
      <c r="N28" s="6"/>
      <c r="O28" s="6">
        <f t="shared" ca="1" si="3"/>
        <v>35217.349166179367</v>
      </c>
      <c r="P28" s="6">
        <f t="shared" ca="1" si="4"/>
        <v>0</v>
      </c>
      <c r="Q28" s="6"/>
      <c r="R28" s="6"/>
      <c r="S28" s="6"/>
      <c r="T28" s="6"/>
      <c r="U28" s="6">
        <f t="shared" ca="1" si="5"/>
        <v>2131848.1995572201</v>
      </c>
    </row>
    <row r="29" spans="1:26" x14ac:dyDescent="0.25">
      <c r="A29" s="208">
        <v>42095</v>
      </c>
      <c r="B29">
        <f t="shared" si="1"/>
        <v>4</v>
      </c>
      <c r="C29">
        <f t="shared" si="2"/>
        <v>2015</v>
      </c>
      <c r="D29" s="6">
        <f>'Monthly Data'!AI29</f>
        <v>1705781.2003910381</v>
      </c>
      <c r="E29" s="6">
        <f>'Monthly Data'!BP29</f>
        <v>288.2</v>
      </c>
      <c r="F29" s="6">
        <f>'Monthly Data'!BO29</f>
        <v>0</v>
      </c>
      <c r="G29" s="7">
        <f t="shared" ca="1" si="6"/>
        <v>372.89</v>
      </c>
      <c r="H29" s="7">
        <f t="shared" ca="1" si="6"/>
        <v>0</v>
      </c>
      <c r="I29">
        <f>'Monthly Data'!DJ29</f>
        <v>30</v>
      </c>
      <c r="J29">
        <f>'Monthly Data'!DG29</f>
        <v>1</v>
      </c>
      <c r="K29">
        <f>'Monthly Data'!DM29</f>
        <v>0</v>
      </c>
      <c r="L29">
        <f>'Monthly Data'!HC29</f>
        <v>0</v>
      </c>
      <c r="N29" s="6"/>
      <c r="O29" s="6">
        <f t="shared" ca="1" si="3"/>
        <v>73462.002484820914</v>
      </c>
      <c r="P29" s="6">
        <f t="shared" ca="1" si="4"/>
        <v>0</v>
      </c>
      <c r="Q29" s="6"/>
      <c r="R29" s="6"/>
      <c r="S29" s="6"/>
      <c r="T29" s="6"/>
      <c r="U29" s="6">
        <f t="shared" ca="1" si="5"/>
        <v>1779243.2028758591</v>
      </c>
    </row>
    <row r="30" spans="1:26" x14ac:dyDescent="0.25">
      <c r="A30" s="208">
        <v>42125</v>
      </c>
      <c r="B30">
        <f t="shared" si="1"/>
        <v>5</v>
      </c>
      <c r="C30">
        <f t="shared" si="2"/>
        <v>2015</v>
      </c>
      <c r="D30" s="6">
        <f>'Monthly Data'!AI30</f>
        <v>1693475.5403910379</v>
      </c>
      <c r="E30" s="6">
        <f>'Monthly Data'!BP30</f>
        <v>133.9</v>
      </c>
      <c r="F30" s="6">
        <f>'Monthly Data'!BO30</f>
        <v>17.7</v>
      </c>
      <c r="G30" s="7">
        <f t="shared" ref="G30:H45" ca="1" si="7">G18</f>
        <v>124.32399999999998</v>
      </c>
      <c r="H30" s="7">
        <f t="shared" ca="1" si="7"/>
        <v>16.880000000000003</v>
      </c>
      <c r="I30">
        <f>'Monthly Data'!DJ30</f>
        <v>31</v>
      </c>
      <c r="J30">
        <f>'Monthly Data'!DG30</f>
        <v>1</v>
      </c>
      <c r="K30">
        <f>'Monthly Data'!DM30</f>
        <v>0</v>
      </c>
      <c r="L30">
        <f>'Monthly Data'!HC30</f>
        <v>0</v>
      </c>
      <c r="N30" s="6"/>
      <c r="O30" s="6">
        <f t="shared" ca="1" si="3"/>
        <v>-8306.4368378161143</v>
      </c>
      <c r="P30" s="6">
        <f t="shared" ca="1" si="4"/>
        <v>-2338.4038001563713</v>
      </c>
      <c r="Q30" s="6"/>
      <c r="R30" s="6"/>
      <c r="S30" s="6"/>
      <c r="T30" s="6"/>
      <c r="U30" s="6">
        <f t="shared" ca="1" si="5"/>
        <v>1682830.6997530654</v>
      </c>
    </row>
    <row r="31" spans="1:26" x14ac:dyDescent="0.25">
      <c r="A31" s="208">
        <v>42156</v>
      </c>
      <c r="B31">
        <f t="shared" si="1"/>
        <v>6</v>
      </c>
      <c r="C31">
        <f t="shared" si="2"/>
        <v>2015</v>
      </c>
      <c r="D31" s="6">
        <f>'Monthly Data'!AI31</f>
        <v>1730244.1403910362</v>
      </c>
      <c r="E31" s="6">
        <f>'Monthly Data'!BP31</f>
        <v>3.5</v>
      </c>
      <c r="F31" s="6">
        <f>'Monthly Data'!BO31</f>
        <v>53.8</v>
      </c>
      <c r="G31" s="7">
        <f t="shared" ca="1" si="7"/>
        <v>10.96</v>
      </c>
      <c r="H31" s="7">
        <f t="shared" ca="1" si="7"/>
        <v>69.847999999999999</v>
      </c>
      <c r="I31">
        <f>'Monthly Data'!DJ31</f>
        <v>30</v>
      </c>
      <c r="J31">
        <f>'Monthly Data'!DG31</f>
        <v>0</v>
      </c>
      <c r="K31">
        <f>'Monthly Data'!DM31</f>
        <v>0</v>
      </c>
      <c r="L31">
        <f>'Monthly Data'!HC31</f>
        <v>0</v>
      </c>
      <c r="N31" s="6"/>
      <c r="O31" s="6">
        <f t="shared" ca="1" si="3"/>
        <v>6470.9710536871426</v>
      </c>
      <c r="P31" s="6">
        <f t="shared" ca="1" si="4"/>
        <v>45764.27339623122</v>
      </c>
      <c r="Q31" s="6"/>
      <c r="R31" s="6"/>
      <c r="S31" s="6"/>
      <c r="T31" s="6"/>
      <c r="U31" s="6">
        <f t="shared" ca="1" si="5"/>
        <v>1782479.3848409546</v>
      </c>
    </row>
    <row r="32" spans="1:26" x14ac:dyDescent="0.25">
      <c r="A32" s="208">
        <v>42186</v>
      </c>
      <c r="B32">
        <f t="shared" si="1"/>
        <v>7</v>
      </c>
      <c r="C32">
        <f t="shared" si="2"/>
        <v>2015</v>
      </c>
      <c r="D32" s="6">
        <f>'Monthly Data'!AI32</f>
        <v>1912311.1703910374</v>
      </c>
      <c r="E32" s="6">
        <f>'Monthly Data'!BP32</f>
        <v>2.1</v>
      </c>
      <c r="F32" s="6">
        <f>'Monthly Data'!BO32</f>
        <v>133.80000000000001</v>
      </c>
      <c r="G32" s="7">
        <f t="shared" ca="1" si="7"/>
        <v>1.0799999999999998</v>
      </c>
      <c r="H32" s="7">
        <f t="shared" ca="1" si="7"/>
        <v>130.23999999999998</v>
      </c>
      <c r="I32">
        <f>'Monthly Data'!DJ32</f>
        <v>31</v>
      </c>
      <c r="J32">
        <f>'Monthly Data'!DG32</f>
        <v>0</v>
      </c>
      <c r="K32">
        <f>'Monthly Data'!DM32</f>
        <v>0</v>
      </c>
      <c r="L32">
        <f>'Monthly Data'!HC32</f>
        <v>0</v>
      </c>
      <c r="N32" s="6"/>
      <c r="O32" s="6">
        <f t="shared" ca="1" si="3"/>
        <v>-884.77084112076216</v>
      </c>
      <c r="P32" s="6">
        <f t="shared" ca="1" si="4"/>
        <v>-10152.094547020472</v>
      </c>
      <c r="Q32" s="6"/>
      <c r="R32" s="6"/>
      <c r="S32" s="6"/>
      <c r="T32" s="6"/>
      <c r="U32" s="6">
        <f t="shared" ca="1" si="5"/>
        <v>1901274.3050028961</v>
      </c>
    </row>
    <row r="33" spans="1:21" x14ac:dyDescent="0.25">
      <c r="A33" s="208">
        <v>42217</v>
      </c>
      <c r="B33">
        <f t="shared" si="1"/>
        <v>8</v>
      </c>
      <c r="C33">
        <f t="shared" si="2"/>
        <v>2015</v>
      </c>
      <c r="D33" s="6">
        <f>'Monthly Data'!AI33</f>
        <v>1873515.4303910357</v>
      </c>
      <c r="E33" s="6">
        <f>'Monthly Data'!BP33</f>
        <v>8.5</v>
      </c>
      <c r="F33" s="6">
        <f>'Monthly Data'!BO33</f>
        <v>87.2</v>
      </c>
      <c r="G33" s="7">
        <f t="shared" ca="1" si="7"/>
        <v>2.57</v>
      </c>
      <c r="H33" s="7">
        <f t="shared" ca="1" si="7"/>
        <v>101.20500000000001</v>
      </c>
      <c r="I33">
        <f>'Monthly Data'!DJ33</f>
        <v>31</v>
      </c>
      <c r="J33">
        <f>'Monthly Data'!DG33</f>
        <v>0</v>
      </c>
      <c r="K33">
        <f>'Monthly Data'!DM33</f>
        <v>0</v>
      </c>
      <c r="L33">
        <f>'Monthly Data'!HC33</f>
        <v>0</v>
      </c>
      <c r="N33" s="6"/>
      <c r="O33" s="6">
        <f t="shared" ca="1" si="3"/>
        <v>-5143.8147920059982</v>
      </c>
      <c r="P33" s="6">
        <f t="shared" ca="1" si="4"/>
        <v>39938.225879500162</v>
      </c>
      <c r="Q33" s="6"/>
      <c r="R33" s="6"/>
      <c r="S33" s="6"/>
      <c r="T33" s="6"/>
      <c r="U33" s="6">
        <f t="shared" ca="1" si="5"/>
        <v>1908309.8414785299</v>
      </c>
    </row>
    <row r="34" spans="1:21" x14ac:dyDescent="0.25">
      <c r="A34" s="208">
        <v>42248</v>
      </c>
      <c r="B34">
        <f t="shared" si="1"/>
        <v>9</v>
      </c>
      <c r="C34">
        <f t="shared" si="2"/>
        <v>2015</v>
      </c>
      <c r="D34" s="6">
        <f>'Monthly Data'!AI34</f>
        <v>1680885.5203910384</v>
      </c>
      <c r="E34" s="6">
        <f>'Monthly Data'!BP34</f>
        <v>32.799999999999997</v>
      </c>
      <c r="F34" s="6">
        <f>'Monthly Data'!BO34</f>
        <v>50.7</v>
      </c>
      <c r="G34" s="7">
        <f t="shared" ca="1" si="7"/>
        <v>56.61999999999999</v>
      </c>
      <c r="H34" s="7">
        <f t="shared" ca="1" si="7"/>
        <v>20.560000000000002</v>
      </c>
      <c r="I34">
        <f>'Monthly Data'!DJ34</f>
        <v>30</v>
      </c>
      <c r="J34">
        <f>'Monthly Data'!DG34</f>
        <v>0</v>
      </c>
      <c r="K34">
        <f>'Monthly Data'!DM34</f>
        <v>0</v>
      </c>
      <c r="L34">
        <f>'Monthly Data'!HC34</f>
        <v>0</v>
      </c>
      <c r="N34" s="6"/>
      <c r="O34" s="6">
        <f t="shared" ca="1" si="3"/>
        <v>20662.001407349555</v>
      </c>
      <c r="P34" s="6">
        <f t="shared" ca="1" si="4"/>
        <v>-85950.59821550404</v>
      </c>
      <c r="Q34" s="6"/>
      <c r="R34" s="6"/>
      <c r="S34" s="6"/>
      <c r="T34" s="6"/>
      <c r="U34" s="6">
        <f t="shared" ca="1" si="5"/>
        <v>1615596.9235828838</v>
      </c>
    </row>
    <row r="35" spans="1:21" x14ac:dyDescent="0.25">
      <c r="A35" s="208">
        <v>42278</v>
      </c>
      <c r="B35">
        <f t="shared" si="1"/>
        <v>10</v>
      </c>
      <c r="C35">
        <f t="shared" si="2"/>
        <v>2015</v>
      </c>
      <c r="D35" s="6">
        <f>'Monthly Data'!AI35</f>
        <v>1693149.320391038</v>
      </c>
      <c r="E35" s="6">
        <f>'Monthly Data'!BP35</f>
        <v>228.5</v>
      </c>
      <c r="F35" s="6">
        <f>'Monthly Data'!BO35</f>
        <v>0.1</v>
      </c>
      <c r="G35" s="7">
        <f t="shared" ca="1" si="7"/>
        <v>272.00200000000001</v>
      </c>
      <c r="H35" s="7">
        <f t="shared" ca="1" si="7"/>
        <v>1.4</v>
      </c>
      <c r="I35">
        <f>'Monthly Data'!DJ35</f>
        <v>31</v>
      </c>
      <c r="J35">
        <f>'Monthly Data'!DG35</f>
        <v>0</v>
      </c>
      <c r="K35">
        <f>'Monthly Data'!DM35</f>
        <v>0</v>
      </c>
      <c r="L35">
        <f>'Monthly Data'!HC35</f>
        <v>0</v>
      </c>
      <c r="N35" s="6"/>
      <c r="O35" s="6">
        <f t="shared" ca="1" si="3"/>
        <v>37734.608951407252</v>
      </c>
      <c r="P35" s="6">
        <f t="shared" ca="1" si="4"/>
        <v>3707.2255368332858</v>
      </c>
      <c r="Q35" s="6"/>
      <c r="R35" s="6"/>
      <c r="S35" s="6"/>
      <c r="T35" s="6"/>
      <c r="U35" s="6">
        <f t="shared" ca="1" si="5"/>
        <v>1734591.1548792785</v>
      </c>
    </row>
    <row r="36" spans="1:21" x14ac:dyDescent="0.25">
      <c r="A36" s="208">
        <v>42309</v>
      </c>
      <c r="B36">
        <f t="shared" si="1"/>
        <v>11</v>
      </c>
      <c r="C36">
        <f t="shared" si="2"/>
        <v>2015</v>
      </c>
      <c r="D36" s="6">
        <f>'Monthly Data'!AI36</f>
        <v>1804976.3403910371</v>
      </c>
      <c r="E36" s="6">
        <f>'Monthly Data'!BP36</f>
        <v>419.2</v>
      </c>
      <c r="F36" s="6">
        <f>'Monthly Data'!BO36</f>
        <v>0</v>
      </c>
      <c r="G36" s="7">
        <f t="shared" ca="1" si="7"/>
        <v>539.76</v>
      </c>
      <c r="H36" s="7">
        <f t="shared" ca="1" si="7"/>
        <v>0</v>
      </c>
      <c r="I36">
        <f>'Monthly Data'!DJ36</f>
        <v>30</v>
      </c>
      <c r="J36">
        <f>'Monthly Data'!DG36</f>
        <v>0</v>
      </c>
      <c r="K36">
        <f>'Monthly Data'!DM36</f>
        <v>0</v>
      </c>
      <c r="L36">
        <f>'Monthly Data'!HC36</f>
        <v>0</v>
      </c>
      <c r="N36" s="6"/>
      <c r="O36" s="6">
        <f t="shared" ca="1" si="3"/>
        <v>104576.44373090105</v>
      </c>
      <c r="P36" s="6">
        <f t="shared" ca="1" si="4"/>
        <v>0</v>
      </c>
      <c r="Q36" s="6"/>
      <c r="R36" s="6"/>
      <c r="S36" s="6"/>
      <c r="T36" s="6"/>
      <c r="U36" s="6">
        <f t="shared" ca="1" si="5"/>
        <v>1909552.784121938</v>
      </c>
    </row>
    <row r="37" spans="1:21" x14ac:dyDescent="0.25">
      <c r="A37" s="208">
        <v>42339</v>
      </c>
      <c r="B37">
        <f t="shared" si="1"/>
        <v>12</v>
      </c>
      <c r="C37">
        <f t="shared" si="2"/>
        <v>2015</v>
      </c>
      <c r="D37" s="6">
        <f>'Monthly Data'!AI37</f>
        <v>2080999.5403910382</v>
      </c>
      <c r="E37" s="6">
        <f>'Monthly Data'!BP37</f>
        <v>655</v>
      </c>
      <c r="F37" s="6">
        <f>'Monthly Data'!BO37</f>
        <v>0</v>
      </c>
      <c r="G37" s="7">
        <f t="shared" ca="1" si="7"/>
        <v>820.75</v>
      </c>
      <c r="H37" s="7">
        <f t="shared" ca="1" si="7"/>
        <v>0</v>
      </c>
      <c r="I37">
        <f>'Monthly Data'!DJ37</f>
        <v>31</v>
      </c>
      <c r="J37">
        <f>'Monthly Data'!DG37</f>
        <v>0</v>
      </c>
      <c r="K37">
        <f>'Monthly Data'!DM37</f>
        <v>0</v>
      </c>
      <c r="L37">
        <f>'Monthly Data'!HC37</f>
        <v>0</v>
      </c>
      <c r="N37" s="6"/>
      <c r="O37" s="6">
        <f t="shared" ca="1" si="3"/>
        <v>143775.26168212382</v>
      </c>
      <c r="P37" s="6">
        <f t="shared" ca="1" si="4"/>
        <v>0</v>
      </c>
      <c r="Q37" s="6"/>
      <c r="R37" s="6"/>
      <c r="S37" s="6"/>
      <c r="T37" s="6"/>
      <c r="U37" s="6">
        <f t="shared" ca="1" si="5"/>
        <v>2224774.802073162</v>
      </c>
    </row>
    <row r="38" spans="1:21" x14ac:dyDescent="0.25">
      <c r="A38" s="208">
        <v>42370</v>
      </c>
      <c r="B38">
        <f t="shared" si="1"/>
        <v>1</v>
      </c>
      <c r="C38">
        <f t="shared" si="2"/>
        <v>2016</v>
      </c>
      <c r="D38" s="6">
        <f>'Monthly Data'!AI38</f>
        <v>2277039.080167463</v>
      </c>
      <c r="E38" s="6">
        <f>'Monthly Data'!BP38</f>
        <v>862.3</v>
      </c>
      <c r="F38" s="6">
        <f>'Monthly Data'!BO38</f>
        <v>0</v>
      </c>
      <c r="G38" s="7">
        <f t="shared" ca="1" si="7"/>
        <v>915.08000000000015</v>
      </c>
      <c r="H38" s="7">
        <f t="shared" ca="1" si="7"/>
        <v>0</v>
      </c>
      <c r="I38">
        <f>'Monthly Data'!DJ38</f>
        <v>31</v>
      </c>
      <c r="J38">
        <f>'Monthly Data'!DG38</f>
        <v>0</v>
      </c>
      <c r="K38">
        <f>'Monthly Data'!DM38</f>
        <v>0</v>
      </c>
      <c r="L38">
        <f>'Monthly Data'!HC38</f>
        <v>0</v>
      </c>
      <c r="N38" s="6"/>
      <c r="O38" s="6">
        <f t="shared" ca="1" si="3"/>
        <v>45782.553916033328</v>
      </c>
      <c r="P38" s="6">
        <f t="shared" ca="1" si="4"/>
        <v>0</v>
      </c>
      <c r="Q38" s="6"/>
      <c r="R38" s="6"/>
      <c r="S38" s="6"/>
      <c r="T38" s="6"/>
      <c r="U38" s="6">
        <f t="shared" ca="1" si="5"/>
        <v>2322821.6340834964</v>
      </c>
    </row>
    <row r="39" spans="1:21" x14ac:dyDescent="0.25">
      <c r="A39" s="208">
        <v>42401</v>
      </c>
      <c r="B39">
        <f t="shared" si="1"/>
        <v>2</v>
      </c>
      <c r="C39">
        <f t="shared" si="2"/>
        <v>2016</v>
      </c>
      <c r="D39" s="6">
        <f>'Monthly Data'!AI39</f>
        <v>2071031.1601674643</v>
      </c>
      <c r="E39" s="6">
        <f>'Monthly Data'!BP39</f>
        <v>757.2</v>
      </c>
      <c r="F39" s="6">
        <f>'Monthly Data'!BO39</f>
        <v>0</v>
      </c>
      <c r="G39" s="7">
        <f t="shared" ca="1" si="7"/>
        <v>835.30999999999983</v>
      </c>
      <c r="H39" s="7">
        <f t="shared" ca="1" si="7"/>
        <v>0</v>
      </c>
      <c r="I39">
        <f>'Monthly Data'!DJ39</f>
        <v>29</v>
      </c>
      <c r="J39">
        <f>'Monthly Data'!DG39</f>
        <v>0</v>
      </c>
      <c r="K39">
        <f>'Monthly Data'!DM39</f>
        <v>0</v>
      </c>
      <c r="L39">
        <f>'Monthly Data'!HC39</f>
        <v>0</v>
      </c>
      <c r="N39" s="6"/>
      <c r="O39" s="6">
        <f t="shared" ca="1" si="3"/>
        <v>67754.363137198554</v>
      </c>
      <c r="P39" s="6">
        <f t="shared" ca="1" si="4"/>
        <v>0</v>
      </c>
      <c r="Q39" s="6"/>
      <c r="R39" s="6"/>
      <c r="S39" s="6"/>
      <c r="T39" s="6"/>
      <c r="U39" s="6">
        <f t="shared" ca="1" si="5"/>
        <v>2138785.5233046627</v>
      </c>
    </row>
    <row r="40" spans="1:21" x14ac:dyDescent="0.25">
      <c r="A40" s="208">
        <v>42430</v>
      </c>
      <c r="B40">
        <f t="shared" si="1"/>
        <v>3</v>
      </c>
      <c r="C40">
        <f t="shared" si="2"/>
        <v>2016</v>
      </c>
      <c r="D40" s="6">
        <f>'Monthly Data'!AI40</f>
        <v>1957281.740167469</v>
      </c>
      <c r="E40" s="6">
        <f>'Monthly Data'!BP40</f>
        <v>494.7</v>
      </c>
      <c r="F40" s="6">
        <f>'Monthly Data'!BO40</f>
        <v>0</v>
      </c>
      <c r="G40" s="7">
        <f t="shared" ca="1" si="7"/>
        <v>598.6</v>
      </c>
      <c r="H40" s="7">
        <f t="shared" ca="1" si="7"/>
        <v>0</v>
      </c>
      <c r="I40">
        <f>'Monthly Data'!DJ40</f>
        <v>31</v>
      </c>
      <c r="J40">
        <f>'Monthly Data'!DG40</f>
        <v>1</v>
      </c>
      <c r="K40">
        <f>'Monthly Data'!DM40</f>
        <v>0</v>
      </c>
      <c r="L40">
        <f>'Monthly Data'!HC40</f>
        <v>0</v>
      </c>
      <c r="N40" s="6"/>
      <c r="O40" s="6">
        <f t="shared" ca="1" si="3"/>
        <v>90125.186659261963</v>
      </c>
      <c r="P40" s="6">
        <f t="shared" ca="1" si="4"/>
        <v>0</v>
      </c>
      <c r="Q40" s="6"/>
      <c r="R40" s="6"/>
      <c r="S40" s="6"/>
      <c r="T40" s="6"/>
      <c r="U40" s="6">
        <f t="shared" ca="1" si="5"/>
        <v>2047406.9268267311</v>
      </c>
    </row>
    <row r="41" spans="1:21" x14ac:dyDescent="0.25">
      <c r="A41" s="208">
        <v>42461</v>
      </c>
      <c r="B41">
        <f t="shared" si="1"/>
        <v>4</v>
      </c>
      <c r="C41">
        <f t="shared" si="2"/>
        <v>2016</v>
      </c>
      <c r="D41" s="6">
        <f>'Monthly Data'!AI41</f>
        <v>1726194.7901674677</v>
      </c>
      <c r="E41" s="6">
        <f>'Monthly Data'!BP41</f>
        <v>368.4</v>
      </c>
      <c r="F41" s="6">
        <f>'Monthly Data'!BO41</f>
        <v>0</v>
      </c>
      <c r="G41" s="7">
        <f t="shared" ca="1" si="7"/>
        <v>372.89</v>
      </c>
      <c r="H41" s="7">
        <f t="shared" ca="1" si="7"/>
        <v>0</v>
      </c>
      <c r="I41">
        <f>'Monthly Data'!DJ41</f>
        <v>30</v>
      </c>
      <c r="J41">
        <f>'Monthly Data'!DG41</f>
        <v>1</v>
      </c>
      <c r="K41">
        <f>'Monthly Data'!DM41</f>
        <v>0</v>
      </c>
      <c r="L41">
        <f>'Monthly Data'!HC41</f>
        <v>0</v>
      </c>
      <c r="N41" s="6"/>
      <c r="O41" s="6">
        <f t="shared" ca="1" si="3"/>
        <v>3894.7265457178719</v>
      </c>
      <c r="P41" s="6">
        <f t="shared" ca="1" si="4"/>
        <v>0</v>
      </c>
      <c r="Q41" s="6"/>
      <c r="R41" s="6"/>
      <c r="S41" s="6"/>
      <c r="T41" s="6"/>
      <c r="U41" s="6">
        <f t="shared" ca="1" si="5"/>
        <v>1730089.5167131855</v>
      </c>
    </row>
    <row r="42" spans="1:21" x14ac:dyDescent="0.25">
      <c r="A42" s="208">
        <v>42491</v>
      </c>
      <c r="B42">
        <f t="shared" si="1"/>
        <v>5</v>
      </c>
      <c r="C42">
        <f t="shared" si="2"/>
        <v>2016</v>
      </c>
      <c r="D42" s="6">
        <f>'Monthly Data'!AI42</f>
        <v>1653450.7801674679</v>
      </c>
      <c r="E42" s="6">
        <f>'Monthly Data'!BP42</f>
        <v>84.3</v>
      </c>
      <c r="F42" s="6">
        <f>'Monthly Data'!BO42</f>
        <v>21.4</v>
      </c>
      <c r="G42" s="7">
        <f t="shared" ca="1" si="7"/>
        <v>124.32399999999998</v>
      </c>
      <c r="H42" s="7">
        <f t="shared" ca="1" si="7"/>
        <v>16.880000000000003</v>
      </c>
      <c r="I42">
        <f>'Monthly Data'!DJ42</f>
        <v>31</v>
      </c>
      <c r="J42">
        <f>'Monthly Data'!DG42</f>
        <v>1</v>
      </c>
      <c r="K42">
        <f>'Monthly Data'!DM42</f>
        <v>0</v>
      </c>
      <c r="L42">
        <f>'Monthly Data'!HC42</f>
        <v>0</v>
      </c>
      <c r="N42" s="6"/>
      <c r="O42" s="6">
        <f t="shared" ca="1" si="3"/>
        <v>34717.713867664082</v>
      </c>
      <c r="P42" s="6">
        <f t="shared" ca="1" si="4"/>
        <v>-12889.738020374183</v>
      </c>
      <c r="Q42" s="6"/>
      <c r="R42" s="6"/>
      <c r="S42" s="6"/>
      <c r="T42" s="6"/>
      <c r="U42" s="6">
        <f t="shared" ca="1" si="5"/>
        <v>1675278.7560147578</v>
      </c>
    </row>
    <row r="43" spans="1:21" x14ac:dyDescent="0.25">
      <c r="A43" s="208">
        <v>42522</v>
      </c>
      <c r="B43">
        <f t="shared" si="1"/>
        <v>6</v>
      </c>
      <c r="C43">
        <f t="shared" si="2"/>
        <v>2016</v>
      </c>
      <c r="D43" s="6">
        <f>'Monthly Data'!AI43</f>
        <v>1689023.4601674688</v>
      </c>
      <c r="E43" s="6">
        <f>'Monthly Data'!BP43</f>
        <v>10.5</v>
      </c>
      <c r="F43" s="6">
        <f>'Monthly Data'!BO43</f>
        <v>46</v>
      </c>
      <c r="G43" s="7">
        <f t="shared" ca="1" si="7"/>
        <v>10.96</v>
      </c>
      <c r="H43" s="7">
        <f t="shared" ca="1" si="7"/>
        <v>69.847999999999999</v>
      </c>
      <c r="I43">
        <f>'Monthly Data'!DJ43</f>
        <v>30</v>
      </c>
      <c r="J43">
        <f>'Monthly Data'!DG43</f>
        <v>0</v>
      </c>
      <c r="K43">
        <f>'Monthly Data'!DM43</f>
        <v>0</v>
      </c>
      <c r="L43">
        <f>'Monthly Data'!HC43</f>
        <v>0</v>
      </c>
      <c r="N43" s="6"/>
      <c r="O43" s="6">
        <f t="shared" ca="1" si="3"/>
        <v>399.0143008975993</v>
      </c>
      <c r="P43" s="6">
        <f t="shared" ca="1" si="4"/>
        <v>68007.626617230926</v>
      </c>
      <c r="Q43" s="6"/>
      <c r="R43" s="6"/>
      <c r="S43" s="6"/>
      <c r="T43" s="6"/>
      <c r="U43" s="6">
        <f t="shared" ca="1" si="5"/>
        <v>1757430.1010855972</v>
      </c>
    </row>
    <row r="44" spans="1:21" x14ac:dyDescent="0.25">
      <c r="A44" s="208">
        <v>42552</v>
      </c>
      <c r="B44">
        <f t="shared" si="1"/>
        <v>7</v>
      </c>
      <c r="C44">
        <f t="shared" si="2"/>
        <v>2016</v>
      </c>
      <c r="D44" s="6">
        <f>'Monthly Data'!AI44</f>
        <v>1892330.0501674677</v>
      </c>
      <c r="E44" s="6">
        <f>'Monthly Data'!BP44</f>
        <v>0</v>
      </c>
      <c r="F44" s="6">
        <f>'Monthly Data'!BO44</f>
        <v>108.8</v>
      </c>
      <c r="G44" s="7">
        <f t="shared" ca="1" si="7"/>
        <v>1.0799999999999998</v>
      </c>
      <c r="H44" s="7">
        <f t="shared" ca="1" si="7"/>
        <v>130.23999999999998</v>
      </c>
      <c r="I44">
        <f>'Monthly Data'!DJ44</f>
        <v>31</v>
      </c>
      <c r="J44">
        <f>'Monthly Data'!DG44</f>
        <v>0</v>
      </c>
      <c r="K44">
        <f>'Monthly Data'!DM44</f>
        <v>0</v>
      </c>
      <c r="L44">
        <f>'Monthly Data'!HC44</f>
        <v>0</v>
      </c>
      <c r="N44" s="6"/>
      <c r="O44" s="6">
        <f t="shared" ca="1" si="3"/>
        <v>936.81618471610079</v>
      </c>
      <c r="P44" s="6">
        <f t="shared" ca="1" si="4"/>
        <v>61140.70423823507</v>
      </c>
      <c r="Q44" s="6"/>
      <c r="R44" s="6"/>
      <c r="S44" s="6"/>
      <c r="T44" s="6"/>
      <c r="U44" s="6">
        <f t="shared" ca="1" si="5"/>
        <v>1954407.5705904188</v>
      </c>
    </row>
    <row r="45" spans="1:21" x14ac:dyDescent="0.25">
      <c r="A45" s="208">
        <v>42583</v>
      </c>
      <c r="B45">
        <f t="shared" si="1"/>
        <v>8</v>
      </c>
      <c r="C45">
        <f t="shared" si="2"/>
        <v>2016</v>
      </c>
      <c r="D45" s="6">
        <f>'Monthly Data'!AI45</f>
        <v>1887233.7201674664</v>
      </c>
      <c r="E45" s="6">
        <f>'Monthly Data'!BP45</f>
        <v>0</v>
      </c>
      <c r="F45" s="6">
        <f>'Monthly Data'!BO45</f>
        <v>100.8</v>
      </c>
      <c r="G45" s="7">
        <f t="shared" ca="1" si="7"/>
        <v>2.57</v>
      </c>
      <c r="H45" s="7">
        <f t="shared" ca="1" si="7"/>
        <v>101.20500000000001</v>
      </c>
      <c r="I45">
        <f>'Monthly Data'!DJ45</f>
        <v>31</v>
      </c>
      <c r="J45">
        <f>'Monthly Data'!DG45</f>
        <v>0</v>
      </c>
      <c r="K45">
        <f>'Monthly Data'!DM45</f>
        <v>0</v>
      </c>
      <c r="L45">
        <f>'Monthly Data'!HC45</f>
        <v>0</v>
      </c>
      <c r="N45" s="6"/>
      <c r="O45" s="6">
        <f t="shared" ca="1" si="3"/>
        <v>2229.2755506670178</v>
      </c>
      <c r="P45" s="6">
        <f t="shared" ca="1" si="4"/>
        <v>1154.9433403211829</v>
      </c>
      <c r="Q45" s="6"/>
      <c r="R45" s="6"/>
      <c r="S45" s="6"/>
      <c r="T45" s="6"/>
      <c r="U45" s="6">
        <f t="shared" ca="1" si="5"/>
        <v>1890617.9390584545</v>
      </c>
    </row>
    <row r="46" spans="1:21" x14ac:dyDescent="0.25">
      <c r="A46" s="208">
        <v>42614</v>
      </c>
      <c r="B46">
        <f t="shared" si="1"/>
        <v>9</v>
      </c>
      <c r="C46">
        <f t="shared" si="2"/>
        <v>2016</v>
      </c>
      <c r="D46" s="6">
        <f>'Monthly Data'!AI46</f>
        <v>1629637.6401674675</v>
      </c>
      <c r="E46" s="6">
        <f>'Monthly Data'!BP46</f>
        <v>33</v>
      </c>
      <c r="F46" s="6">
        <f>'Monthly Data'!BO46</f>
        <v>13</v>
      </c>
      <c r="G46" s="7">
        <f t="shared" ref="G46:H61" ca="1" si="8">G34</f>
        <v>56.61999999999999</v>
      </c>
      <c r="H46" s="7">
        <f t="shared" ca="1" si="8"/>
        <v>20.560000000000002</v>
      </c>
      <c r="I46">
        <f>'Monthly Data'!DJ46</f>
        <v>30</v>
      </c>
      <c r="J46">
        <f>'Monthly Data'!DG46</f>
        <v>0</v>
      </c>
      <c r="K46">
        <f>'Monthly Data'!DM46</f>
        <v>0</v>
      </c>
      <c r="L46">
        <f>'Monthly Data'!HC46</f>
        <v>0</v>
      </c>
      <c r="N46" s="6"/>
      <c r="O46" s="6">
        <f t="shared" ca="1" si="3"/>
        <v>20488.51692869842</v>
      </c>
      <c r="P46" s="6">
        <f t="shared" ca="1" si="4"/>
        <v>21558.94235266127</v>
      </c>
      <c r="Q46" s="6"/>
      <c r="R46" s="6"/>
      <c r="S46" s="6"/>
      <c r="T46" s="6"/>
      <c r="U46" s="6">
        <f t="shared" ca="1" si="5"/>
        <v>1671685.0994488271</v>
      </c>
    </row>
    <row r="47" spans="1:21" x14ac:dyDescent="0.25">
      <c r="A47" s="208">
        <v>42644</v>
      </c>
      <c r="B47">
        <f t="shared" si="1"/>
        <v>10</v>
      </c>
      <c r="C47">
        <f t="shared" si="2"/>
        <v>2016</v>
      </c>
      <c r="D47" s="6">
        <f>'Monthly Data'!AI47</f>
        <v>1681288.3901674673</v>
      </c>
      <c r="E47" s="6">
        <f>'Monthly Data'!BP47</f>
        <v>244.7</v>
      </c>
      <c r="F47" s="6">
        <f>'Monthly Data'!BO47</f>
        <v>1.6</v>
      </c>
      <c r="G47" s="7">
        <f t="shared" ca="1" si="8"/>
        <v>272.00200000000001</v>
      </c>
      <c r="H47" s="7">
        <f t="shared" ca="1" si="8"/>
        <v>1.4</v>
      </c>
      <c r="I47">
        <f>'Monthly Data'!DJ47</f>
        <v>31</v>
      </c>
      <c r="J47">
        <f>'Monthly Data'!DG47</f>
        <v>0</v>
      </c>
      <c r="K47">
        <f>'Monthly Data'!DM47</f>
        <v>0</v>
      </c>
      <c r="L47">
        <f>'Monthly Data'!HC47</f>
        <v>0</v>
      </c>
      <c r="N47" s="6"/>
      <c r="O47" s="6">
        <f t="shared" ca="1" si="3"/>
        <v>23682.366180665747</v>
      </c>
      <c r="P47" s="6">
        <f t="shared" ca="1" si="4"/>
        <v>-570.34239028204456</v>
      </c>
      <c r="Q47" s="6"/>
      <c r="R47" s="6"/>
      <c r="S47" s="6"/>
      <c r="T47" s="6"/>
      <c r="U47" s="6">
        <f t="shared" ca="1" si="5"/>
        <v>1704400.413957851</v>
      </c>
    </row>
    <row r="48" spans="1:21" x14ac:dyDescent="0.25">
      <c r="A48" s="208">
        <v>42675</v>
      </c>
      <c r="B48">
        <f t="shared" si="1"/>
        <v>11</v>
      </c>
      <c r="C48">
        <f t="shared" si="2"/>
        <v>2016</v>
      </c>
      <c r="D48" s="6">
        <f>'Monthly Data'!AI48</f>
        <v>1779730.5701674684</v>
      </c>
      <c r="E48" s="6">
        <f>'Monthly Data'!BP48</f>
        <v>340.2</v>
      </c>
      <c r="F48" s="6">
        <f>'Monthly Data'!BO48</f>
        <v>0</v>
      </c>
      <c r="G48" s="7">
        <f t="shared" ca="1" si="8"/>
        <v>539.76</v>
      </c>
      <c r="H48" s="7">
        <f t="shared" ca="1" si="8"/>
        <v>0</v>
      </c>
      <c r="I48">
        <f>'Monthly Data'!DJ48</f>
        <v>30</v>
      </c>
      <c r="J48">
        <f>'Monthly Data'!DG48</f>
        <v>0</v>
      </c>
      <c r="K48">
        <f>'Monthly Data'!DM48</f>
        <v>0</v>
      </c>
      <c r="L48">
        <f>'Monthly Data'!HC48</f>
        <v>0</v>
      </c>
      <c r="N48" s="6"/>
      <c r="O48" s="6">
        <f t="shared" ca="1" si="3"/>
        <v>173102.81279809732</v>
      </c>
      <c r="P48" s="6">
        <f t="shared" ca="1" si="4"/>
        <v>0</v>
      </c>
      <c r="Q48" s="6"/>
      <c r="R48" s="6"/>
      <c r="S48" s="6"/>
      <c r="T48" s="6"/>
      <c r="U48" s="6">
        <f t="shared" ca="1" si="5"/>
        <v>1952833.3829655657</v>
      </c>
    </row>
    <row r="49" spans="1:21" x14ac:dyDescent="0.25">
      <c r="A49" s="208">
        <v>42705</v>
      </c>
      <c r="B49">
        <f t="shared" si="1"/>
        <v>12</v>
      </c>
      <c r="C49">
        <f t="shared" si="2"/>
        <v>2016</v>
      </c>
      <c r="D49" s="6">
        <f>'Monthly Data'!AI49</f>
        <v>2229556.9501674622</v>
      </c>
      <c r="E49" s="6">
        <f>'Monthly Data'!BP49</f>
        <v>844.3</v>
      </c>
      <c r="F49" s="6">
        <f>'Monthly Data'!BO49</f>
        <v>0</v>
      </c>
      <c r="G49" s="7">
        <f t="shared" ca="1" si="8"/>
        <v>820.75</v>
      </c>
      <c r="H49" s="7">
        <f t="shared" ca="1" si="8"/>
        <v>0</v>
      </c>
      <c r="I49">
        <f>'Monthly Data'!DJ49</f>
        <v>31</v>
      </c>
      <c r="J49">
        <f>'Monthly Data'!DG49</f>
        <v>0</v>
      </c>
      <c r="K49">
        <f>'Monthly Data'!DM49</f>
        <v>0</v>
      </c>
      <c r="L49">
        <f>'Monthly Data'!HC49</f>
        <v>0</v>
      </c>
      <c r="N49" s="6"/>
      <c r="O49" s="6">
        <f t="shared" ca="1" si="3"/>
        <v>-20427.797361170495</v>
      </c>
      <c r="P49" s="6">
        <f t="shared" ca="1" si="4"/>
        <v>0</v>
      </c>
      <c r="Q49" s="6"/>
      <c r="R49" s="6"/>
      <c r="S49" s="6"/>
      <c r="T49" s="6"/>
      <c r="U49" s="6">
        <f t="shared" ca="1" si="5"/>
        <v>2209129.1528062918</v>
      </c>
    </row>
    <row r="50" spans="1:21" x14ac:dyDescent="0.25">
      <c r="A50" s="208">
        <v>42736</v>
      </c>
      <c r="B50">
        <f t="shared" si="1"/>
        <v>1</v>
      </c>
      <c r="C50">
        <f t="shared" si="2"/>
        <v>2017</v>
      </c>
      <c r="D50" s="6">
        <f>'Monthly Data'!AI50</f>
        <v>2294540.9560604622</v>
      </c>
      <c r="E50" s="6">
        <f>'Monthly Data'!BP50</f>
        <v>820.7</v>
      </c>
      <c r="F50" s="6">
        <f>'Monthly Data'!BO50</f>
        <v>0</v>
      </c>
      <c r="G50" s="7">
        <f t="shared" ca="1" si="8"/>
        <v>915.08000000000015</v>
      </c>
      <c r="H50" s="7">
        <f t="shared" ca="1" si="8"/>
        <v>0</v>
      </c>
      <c r="I50">
        <f>'Monthly Data'!DJ50</f>
        <v>31</v>
      </c>
      <c r="J50">
        <f>'Monthly Data'!DG50</f>
        <v>0</v>
      </c>
      <c r="K50">
        <f>'Monthly Data'!DM50</f>
        <v>0</v>
      </c>
      <c r="L50">
        <f>'Monthly Data'!HC50</f>
        <v>0</v>
      </c>
      <c r="N50" s="6"/>
      <c r="O50" s="6">
        <f t="shared" ca="1" si="3"/>
        <v>81867.325475468242</v>
      </c>
      <c r="P50" s="6">
        <f t="shared" ca="1" si="4"/>
        <v>0</v>
      </c>
      <c r="Q50" s="6"/>
      <c r="R50" s="6"/>
      <c r="S50" s="6"/>
      <c r="T50" s="6"/>
      <c r="U50" s="6">
        <f t="shared" ca="1" si="5"/>
        <v>2376408.2815359305</v>
      </c>
    </row>
    <row r="51" spans="1:21" x14ac:dyDescent="0.25">
      <c r="A51" s="208">
        <v>42767</v>
      </c>
      <c r="B51">
        <f t="shared" si="1"/>
        <v>2</v>
      </c>
      <c r="C51">
        <f t="shared" si="2"/>
        <v>2017</v>
      </c>
      <c r="D51" s="6">
        <f>'Monthly Data'!AI51</f>
        <v>1979480.6960604603</v>
      </c>
      <c r="E51" s="6">
        <f>'Monthly Data'!BP51</f>
        <v>656.6</v>
      </c>
      <c r="F51" s="6">
        <f>'Monthly Data'!BO51</f>
        <v>0</v>
      </c>
      <c r="G51" s="7">
        <f t="shared" ca="1" si="8"/>
        <v>835.30999999999983</v>
      </c>
      <c r="H51" s="7">
        <f t="shared" ca="1" si="8"/>
        <v>0</v>
      </c>
      <c r="I51">
        <f>'Monthly Data'!DJ51</f>
        <v>28</v>
      </c>
      <c r="J51">
        <f>'Monthly Data'!DG51</f>
        <v>0</v>
      </c>
      <c r="K51">
        <f>'Monthly Data'!DM51</f>
        <v>0</v>
      </c>
      <c r="L51">
        <f>'Monthly Data'!HC51</f>
        <v>0</v>
      </c>
      <c r="N51" s="6"/>
      <c r="O51" s="6">
        <f t="shared" ca="1" si="3"/>
        <v>155017.05589871688</v>
      </c>
      <c r="P51" s="6">
        <f t="shared" ca="1" si="4"/>
        <v>0</v>
      </c>
      <c r="Q51" s="6"/>
      <c r="R51" s="6"/>
      <c r="S51" s="6"/>
      <c r="T51" s="6"/>
      <c r="U51" s="6">
        <f t="shared" ca="1" si="5"/>
        <v>2134497.7519591772</v>
      </c>
    </row>
    <row r="52" spans="1:21" x14ac:dyDescent="0.25">
      <c r="A52" s="208">
        <v>42795</v>
      </c>
      <c r="B52">
        <f t="shared" si="1"/>
        <v>3</v>
      </c>
      <c r="C52">
        <f t="shared" si="2"/>
        <v>2017</v>
      </c>
      <c r="D52" s="6">
        <f>'Monthly Data'!AI52</f>
        <v>2014740.5660604613</v>
      </c>
      <c r="E52" s="6">
        <f>'Monthly Data'!BP52</f>
        <v>606.5</v>
      </c>
      <c r="F52" s="6">
        <f>'Monthly Data'!BO52</f>
        <v>0</v>
      </c>
      <c r="G52" s="7">
        <f t="shared" ca="1" si="8"/>
        <v>598.6</v>
      </c>
      <c r="H52" s="7">
        <f t="shared" ca="1" si="8"/>
        <v>0</v>
      </c>
      <c r="I52">
        <f>'Monthly Data'!DJ52</f>
        <v>31</v>
      </c>
      <c r="J52">
        <f>'Monthly Data'!DG52</f>
        <v>1</v>
      </c>
      <c r="K52">
        <f>'Monthly Data'!DM52</f>
        <v>0</v>
      </c>
      <c r="L52">
        <f>'Monthly Data'!HC52</f>
        <v>0</v>
      </c>
      <c r="N52" s="6"/>
      <c r="O52" s="6">
        <f t="shared" ca="1" si="3"/>
        <v>-6852.6369067196074</v>
      </c>
      <c r="P52" s="6">
        <f t="shared" ca="1" si="4"/>
        <v>0</v>
      </c>
      <c r="Q52" s="6"/>
      <c r="R52" s="6"/>
      <c r="S52" s="6"/>
      <c r="T52" s="6"/>
      <c r="U52" s="6">
        <f t="shared" ca="1" si="5"/>
        <v>2007887.9291537418</v>
      </c>
    </row>
    <row r="53" spans="1:21" x14ac:dyDescent="0.25">
      <c r="A53" s="208">
        <v>42826</v>
      </c>
      <c r="B53">
        <f t="shared" si="1"/>
        <v>4</v>
      </c>
      <c r="C53">
        <f t="shared" si="2"/>
        <v>2017</v>
      </c>
      <c r="D53" s="6">
        <f>'Monthly Data'!AI53</f>
        <v>1643117.9260604612</v>
      </c>
      <c r="E53" s="6">
        <f>'Monthly Data'!BP53</f>
        <v>298.8</v>
      </c>
      <c r="F53" s="6">
        <f>'Monthly Data'!BO53</f>
        <v>0</v>
      </c>
      <c r="G53" s="7">
        <f t="shared" ca="1" si="8"/>
        <v>372.89</v>
      </c>
      <c r="H53" s="7">
        <f t="shared" ca="1" si="8"/>
        <v>0</v>
      </c>
      <c r="I53">
        <f>'Monthly Data'!DJ53</f>
        <v>30</v>
      </c>
      <c r="J53">
        <f>'Monthly Data'!DG53</f>
        <v>1</v>
      </c>
      <c r="K53">
        <f>'Monthly Data'!DM53</f>
        <v>0</v>
      </c>
      <c r="L53">
        <f>'Monthly Data'!HC53</f>
        <v>0</v>
      </c>
      <c r="N53" s="6"/>
      <c r="O53" s="6">
        <f t="shared" ca="1" si="3"/>
        <v>64267.325116311011</v>
      </c>
      <c r="P53" s="6">
        <f t="shared" ca="1" si="4"/>
        <v>0</v>
      </c>
      <c r="Q53" s="6"/>
      <c r="R53" s="6"/>
      <c r="S53" s="6"/>
      <c r="T53" s="6"/>
      <c r="U53" s="6">
        <f t="shared" ca="1" si="5"/>
        <v>1707385.2511767722</v>
      </c>
    </row>
    <row r="54" spans="1:21" x14ac:dyDescent="0.25">
      <c r="A54" s="208">
        <v>42856</v>
      </c>
      <c r="B54">
        <f t="shared" si="1"/>
        <v>5</v>
      </c>
      <c r="C54">
        <f t="shared" si="2"/>
        <v>2017</v>
      </c>
      <c r="D54" s="6">
        <f>'Monthly Data'!AI54</f>
        <v>1643889.1060604625</v>
      </c>
      <c r="E54" s="6">
        <f>'Monthly Data'!BP54</f>
        <v>114.2</v>
      </c>
      <c r="F54" s="6">
        <f>'Monthly Data'!BO54</f>
        <v>1.1000000000000001</v>
      </c>
      <c r="G54" s="7">
        <f t="shared" ca="1" si="8"/>
        <v>124.32399999999998</v>
      </c>
      <c r="H54" s="7">
        <f t="shared" ca="1" si="8"/>
        <v>16.880000000000003</v>
      </c>
      <c r="I54">
        <f>'Monthly Data'!DJ54</f>
        <v>31</v>
      </c>
      <c r="J54">
        <f>'Monthly Data'!DG54</f>
        <v>1</v>
      </c>
      <c r="K54">
        <f>'Monthly Data'!DM54</f>
        <v>0</v>
      </c>
      <c r="L54">
        <f>'Monthly Data'!HC54</f>
        <v>0</v>
      </c>
      <c r="N54" s="6"/>
      <c r="O54" s="6">
        <f t="shared" ca="1" si="3"/>
        <v>8781.7843093201736</v>
      </c>
      <c r="P54" s="6">
        <f t="shared" ca="1" si="4"/>
        <v>45000.014593253283</v>
      </c>
      <c r="Q54" s="6"/>
      <c r="R54" s="6"/>
      <c r="S54" s="6"/>
      <c r="T54" s="6"/>
      <c r="U54" s="6">
        <f t="shared" ca="1" si="5"/>
        <v>1697670.9049630361</v>
      </c>
    </row>
    <row r="55" spans="1:21" x14ac:dyDescent="0.25">
      <c r="A55" s="208">
        <v>42887</v>
      </c>
      <c r="B55">
        <f t="shared" si="1"/>
        <v>6</v>
      </c>
      <c r="C55">
        <f t="shared" si="2"/>
        <v>2017</v>
      </c>
      <c r="D55" s="6">
        <f>'Monthly Data'!AI55</f>
        <v>1659773.8260604604</v>
      </c>
      <c r="E55" s="6">
        <f>'Monthly Data'!BP55</f>
        <v>5.3</v>
      </c>
      <c r="F55" s="6">
        <f>'Monthly Data'!BO55</f>
        <v>49.5</v>
      </c>
      <c r="G55" s="7">
        <f t="shared" ca="1" si="8"/>
        <v>10.96</v>
      </c>
      <c r="H55" s="7">
        <f t="shared" ca="1" si="8"/>
        <v>69.847999999999999</v>
      </c>
      <c r="I55">
        <f>'Monthly Data'!DJ55</f>
        <v>30</v>
      </c>
      <c r="J55">
        <f>'Monthly Data'!DG55</f>
        <v>0</v>
      </c>
      <c r="K55">
        <f>'Monthly Data'!DM55</f>
        <v>0</v>
      </c>
      <c r="L55">
        <f>'Monthly Data'!HC55</f>
        <v>0</v>
      </c>
      <c r="N55" s="6"/>
      <c r="O55" s="6">
        <f t="shared" ca="1" si="3"/>
        <v>4909.6107458269744</v>
      </c>
      <c r="P55" s="6">
        <f t="shared" ca="1" si="4"/>
        <v>58026.634787295152</v>
      </c>
      <c r="Q55" s="6"/>
      <c r="R55" s="6"/>
      <c r="S55" s="6"/>
      <c r="T55" s="6"/>
      <c r="U55" s="6">
        <f t="shared" ca="1" si="5"/>
        <v>1722710.0715935826</v>
      </c>
    </row>
    <row r="56" spans="1:21" x14ac:dyDescent="0.25">
      <c r="A56" s="208">
        <v>42917</v>
      </c>
      <c r="B56">
        <f t="shared" si="1"/>
        <v>7</v>
      </c>
      <c r="C56">
        <f t="shared" si="2"/>
        <v>2017</v>
      </c>
      <c r="D56" s="6">
        <f>'Monthly Data'!AI56</f>
        <v>1852880.2760604622</v>
      </c>
      <c r="E56" s="6">
        <f>'Monthly Data'!BP56</f>
        <v>0</v>
      </c>
      <c r="F56" s="6">
        <f>'Monthly Data'!BO56</f>
        <v>120.3</v>
      </c>
      <c r="G56" s="7">
        <f t="shared" ca="1" si="8"/>
        <v>1.0799999999999998</v>
      </c>
      <c r="H56" s="7">
        <f t="shared" ca="1" si="8"/>
        <v>130.23999999999998</v>
      </c>
      <c r="I56">
        <f>'Monthly Data'!DJ56</f>
        <v>31</v>
      </c>
      <c r="J56">
        <f>'Monthly Data'!DG56</f>
        <v>0</v>
      </c>
      <c r="K56">
        <f>'Monthly Data'!DM56</f>
        <v>0</v>
      </c>
      <c r="L56">
        <f>'Monthly Data'!HC56</f>
        <v>0</v>
      </c>
      <c r="N56" s="6"/>
      <c r="O56" s="6">
        <f t="shared" ca="1" si="3"/>
        <v>936.81618471610079</v>
      </c>
      <c r="P56" s="6">
        <f t="shared" ca="1" si="4"/>
        <v>28346.016797017539</v>
      </c>
      <c r="Q56" s="6"/>
      <c r="R56" s="6"/>
      <c r="S56" s="6"/>
      <c r="T56" s="6"/>
      <c r="U56" s="6">
        <f t="shared" ca="1" si="5"/>
        <v>1882163.1090421958</v>
      </c>
    </row>
    <row r="57" spans="1:21" x14ac:dyDescent="0.25">
      <c r="A57" s="208">
        <v>42948</v>
      </c>
      <c r="B57">
        <f t="shared" si="1"/>
        <v>8</v>
      </c>
      <c r="C57">
        <f t="shared" si="2"/>
        <v>2017</v>
      </c>
      <c r="D57" s="6">
        <f>'Monthly Data'!AI57</f>
        <v>1856772.3360604614</v>
      </c>
      <c r="E57" s="6">
        <f>'Monthly Data'!BP57</f>
        <v>2.4</v>
      </c>
      <c r="F57" s="6">
        <f>'Monthly Data'!BO57</f>
        <v>81.599999999999994</v>
      </c>
      <c r="G57" s="7">
        <f t="shared" ca="1" si="8"/>
        <v>2.57</v>
      </c>
      <c r="H57" s="7">
        <f t="shared" ca="1" si="8"/>
        <v>101.20500000000001</v>
      </c>
      <c r="I57">
        <f>'Monthly Data'!DJ57</f>
        <v>31</v>
      </c>
      <c r="J57">
        <f>'Monthly Data'!DG57</f>
        <v>0</v>
      </c>
      <c r="K57">
        <f>'Monthly Data'!DM57</f>
        <v>0</v>
      </c>
      <c r="L57">
        <f>'Monthly Data'!HC57</f>
        <v>0</v>
      </c>
      <c r="N57" s="6"/>
      <c r="O57" s="6">
        <f t="shared" ca="1" si="3"/>
        <v>147.46180685346027</v>
      </c>
      <c r="P57" s="6">
        <f t="shared" ca="1" si="4"/>
        <v>55907.812807397415</v>
      </c>
      <c r="Q57" s="6"/>
      <c r="R57" s="6"/>
      <c r="S57" s="6"/>
      <c r="T57" s="6"/>
      <c r="U57" s="6">
        <f t="shared" ca="1" si="5"/>
        <v>1912827.6106747123</v>
      </c>
    </row>
    <row r="58" spans="1:21" x14ac:dyDescent="0.25">
      <c r="A58" s="208">
        <v>42979</v>
      </c>
      <c r="B58">
        <f t="shared" si="1"/>
        <v>9</v>
      </c>
      <c r="C58">
        <f t="shared" si="2"/>
        <v>2017</v>
      </c>
      <c r="D58" s="6">
        <f>'Monthly Data'!AI58</f>
        <v>1591166.1460604628</v>
      </c>
      <c r="E58" s="6">
        <f>'Monthly Data'!BP58</f>
        <v>55.1</v>
      </c>
      <c r="F58" s="6">
        <f>'Monthly Data'!BO58</f>
        <v>21.5</v>
      </c>
      <c r="G58" s="7">
        <f t="shared" ca="1" si="8"/>
        <v>56.61999999999999</v>
      </c>
      <c r="H58" s="7">
        <f t="shared" ca="1" si="8"/>
        <v>20.560000000000002</v>
      </c>
      <c r="I58">
        <f>'Monthly Data'!DJ58</f>
        <v>30</v>
      </c>
      <c r="J58">
        <f>'Monthly Data'!DG58</f>
        <v>0</v>
      </c>
      <c r="K58">
        <f>'Monthly Data'!DM58</f>
        <v>0</v>
      </c>
      <c r="L58">
        <f>'Monthly Data'!HC58</f>
        <v>0</v>
      </c>
      <c r="N58" s="6"/>
      <c r="O58" s="6">
        <f t="shared" ca="1" si="3"/>
        <v>1318.4820377485769</v>
      </c>
      <c r="P58" s="6">
        <f t="shared" ca="1" si="4"/>
        <v>-2680.6092343256005</v>
      </c>
      <c r="Q58" s="6"/>
      <c r="R58" s="6"/>
      <c r="S58" s="6"/>
      <c r="T58" s="6"/>
      <c r="U58" s="6">
        <f t="shared" ca="1" si="5"/>
        <v>1589804.0188638859</v>
      </c>
    </row>
    <row r="59" spans="1:21" x14ac:dyDescent="0.25">
      <c r="A59" s="208">
        <v>43009</v>
      </c>
      <c r="B59">
        <f t="shared" si="1"/>
        <v>10</v>
      </c>
      <c r="C59">
        <f t="shared" si="2"/>
        <v>2017</v>
      </c>
      <c r="D59" s="6">
        <f>'Monthly Data'!AI59</f>
        <v>1692554.9760604617</v>
      </c>
      <c r="E59" s="6">
        <f>'Monthly Data'!BP59</f>
        <v>240.4</v>
      </c>
      <c r="F59" s="6">
        <f>'Monthly Data'!BO59</f>
        <v>0</v>
      </c>
      <c r="G59" s="7">
        <f t="shared" ca="1" si="8"/>
        <v>272.00200000000001</v>
      </c>
      <c r="H59" s="7">
        <f t="shared" ca="1" si="8"/>
        <v>1.4</v>
      </c>
      <c r="I59">
        <f>'Monthly Data'!DJ59</f>
        <v>31</v>
      </c>
      <c r="J59">
        <f>'Monthly Data'!DG59</f>
        <v>0</v>
      </c>
      <c r="K59">
        <f>'Monthly Data'!DM59</f>
        <v>0</v>
      </c>
      <c r="L59">
        <f>'Monthly Data'!HC59</f>
        <v>0</v>
      </c>
      <c r="N59" s="6"/>
      <c r="O59" s="6">
        <f t="shared" ca="1" si="3"/>
        <v>27412.282471665025</v>
      </c>
      <c r="P59" s="6">
        <f t="shared" ca="1" si="4"/>
        <v>3992.3967319743078</v>
      </c>
      <c r="Q59" s="6"/>
      <c r="R59" s="6"/>
      <c r="S59" s="6"/>
      <c r="T59" s="6"/>
      <c r="U59" s="6">
        <f t="shared" ca="1" si="5"/>
        <v>1723959.655264101</v>
      </c>
    </row>
    <row r="60" spans="1:21" x14ac:dyDescent="0.25">
      <c r="A60" s="208">
        <v>43040</v>
      </c>
      <c r="B60">
        <f t="shared" si="1"/>
        <v>11</v>
      </c>
      <c r="C60">
        <f t="shared" si="2"/>
        <v>2017</v>
      </c>
      <c r="D60" s="6">
        <f>'Monthly Data'!AI60</f>
        <v>1975416.9360604608</v>
      </c>
      <c r="E60" s="6">
        <f>'Monthly Data'!BP60</f>
        <v>617.29999999999995</v>
      </c>
      <c r="F60" s="6">
        <f>'Monthly Data'!BO60</f>
        <v>0</v>
      </c>
      <c r="G60" s="7">
        <f t="shared" ca="1" si="8"/>
        <v>539.76</v>
      </c>
      <c r="H60" s="7">
        <f t="shared" ca="1" si="8"/>
        <v>0</v>
      </c>
      <c r="I60">
        <f>'Monthly Data'!DJ60</f>
        <v>30</v>
      </c>
      <c r="J60">
        <f>'Monthly Data'!DG60</f>
        <v>0</v>
      </c>
      <c r="K60">
        <f>'Monthly Data'!DM60</f>
        <v>0</v>
      </c>
      <c r="L60">
        <f>'Monthly Data'!HC60</f>
        <v>0</v>
      </c>
      <c r="N60" s="6"/>
      <c r="O60" s="6">
        <f t="shared" ca="1" si="3"/>
        <v>-67259.93237304299</v>
      </c>
      <c r="P60" s="6">
        <f t="shared" ca="1" si="4"/>
        <v>0</v>
      </c>
      <c r="Q60" s="6"/>
      <c r="R60" s="6"/>
      <c r="S60" s="6"/>
      <c r="T60" s="6"/>
      <c r="U60" s="6">
        <f t="shared" ca="1" si="5"/>
        <v>1908157.0036874178</v>
      </c>
    </row>
    <row r="61" spans="1:21" x14ac:dyDescent="0.25">
      <c r="A61" s="208">
        <v>43070</v>
      </c>
      <c r="B61">
        <f t="shared" si="1"/>
        <v>12</v>
      </c>
      <c r="C61">
        <f t="shared" si="2"/>
        <v>2017</v>
      </c>
      <c r="D61" s="6">
        <f>'Monthly Data'!AI61</f>
        <v>2270448.4460604596</v>
      </c>
      <c r="E61" s="6">
        <f>'Monthly Data'!BP61</f>
        <v>932.4</v>
      </c>
      <c r="F61" s="6">
        <f>'Monthly Data'!BO61</f>
        <v>0</v>
      </c>
      <c r="G61" s="7">
        <f t="shared" ca="1" si="8"/>
        <v>820.75</v>
      </c>
      <c r="H61" s="7">
        <f t="shared" ca="1" si="8"/>
        <v>0</v>
      </c>
      <c r="I61">
        <f>'Monthly Data'!DJ61</f>
        <v>31</v>
      </c>
      <c r="J61">
        <f>'Monthly Data'!DG61</f>
        <v>0</v>
      </c>
      <c r="K61">
        <f>'Monthly Data'!DM61</f>
        <v>0</v>
      </c>
      <c r="L61">
        <f>'Monthly Data'!HC61</f>
        <v>0</v>
      </c>
      <c r="N61" s="6"/>
      <c r="O61" s="6">
        <f t="shared" ca="1" si="3"/>
        <v>-96847.710206993186</v>
      </c>
      <c r="P61" s="6">
        <f t="shared" ca="1" si="4"/>
        <v>0</v>
      </c>
      <c r="Q61" s="6"/>
      <c r="R61" s="6"/>
      <c r="S61" s="6"/>
      <c r="T61" s="6"/>
      <c r="U61" s="6">
        <f t="shared" ca="1" si="5"/>
        <v>2173600.7358534662</v>
      </c>
    </row>
    <row r="62" spans="1:21" x14ac:dyDescent="0.25">
      <c r="A62" s="208">
        <v>43101</v>
      </c>
      <c r="B62">
        <f t="shared" si="1"/>
        <v>1</v>
      </c>
      <c r="C62">
        <f t="shared" si="2"/>
        <v>2018</v>
      </c>
      <c r="D62" s="6">
        <f>'Monthly Data'!AI62</f>
        <v>2430733.7716854615</v>
      </c>
      <c r="E62" s="6">
        <f>'Monthly Data'!BP62</f>
        <v>907.5</v>
      </c>
      <c r="F62" s="6">
        <f>'Monthly Data'!BO62</f>
        <v>0</v>
      </c>
      <c r="G62" s="7">
        <f t="shared" ref="G62:H77" ca="1" si="9">G50</f>
        <v>915.08000000000015</v>
      </c>
      <c r="H62" s="7">
        <f t="shared" ca="1" si="9"/>
        <v>0</v>
      </c>
      <c r="I62">
        <f>'Monthly Data'!DJ62</f>
        <v>31</v>
      </c>
      <c r="J62">
        <f>'Monthly Data'!DG62</f>
        <v>0</v>
      </c>
      <c r="K62">
        <f>'Monthly Data'!DM62</f>
        <v>0</v>
      </c>
      <c r="L62">
        <f>'Monthly Data'!HC62</f>
        <v>1</v>
      </c>
      <c r="N62" s="6"/>
      <c r="O62" s="6">
        <f t="shared" ca="1" si="3"/>
        <v>6575.0617408779535</v>
      </c>
      <c r="P62" s="6">
        <f t="shared" ca="1" si="4"/>
        <v>0</v>
      </c>
      <c r="Q62" s="6"/>
      <c r="R62" s="6"/>
      <c r="S62" s="6"/>
      <c r="T62" s="6"/>
      <c r="U62" s="6">
        <f t="shared" ca="1" si="5"/>
        <v>2437308.8334263396</v>
      </c>
    </row>
    <row r="63" spans="1:21" x14ac:dyDescent="0.25">
      <c r="A63" s="208">
        <v>43132</v>
      </c>
      <c r="B63">
        <f t="shared" si="1"/>
        <v>2</v>
      </c>
      <c r="C63">
        <f t="shared" si="2"/>
        <v>2018</v>
      </c>
      <c r="D63" s="6">
        <f>'Monthly Data'!AI63</f>
        <v>2126452.6216854621</v>
      </c>
      <c r="E63" s="6">
        <f>'Monthly Data'!BP63</f>
        <v>864.6</v>
      </c>
      <c r="F63" s="6">
        <f>'Monthly Data'!BO63</f>
        <v>0</v>
      </c>
      <c r="G63" s="7">
        <f t="shared" ca="1" si="9"/>
        <v>835.30999999999983</v>
      </c>
      <c r="H63" s="7">
        <f t="shared" ca="1" si="9"/>
        <v>0</v>
      </c>
      <c r="I63">
        <f>'Monthly Data'!DJ63</f>
        <v>28</v>
      </c>
      <c r="J63">
        <f>'Monthly Data'!DG63</f>
        <v>0</v>
      </c>
      <c r="K63">
        <f>'Monthly Data'!DM63</f>
        <v>0</v>
      </c>
      <c r="L63">
        <f>'Monthly Data'!HC63</f>
        <v>2</v>
      </c>
      <c r="N63" s="6"/>
      <c r="O63" s="6">
        <f t="shared" ca="1" si="3"/>
        <v>-25406.801898458125</v>
      </c>
      <c r="P63" s="6">
        <f t="shared" ca="1" si="4"/>
        <v>0</v>
      </c>
      <c r="Q63" s="6"/>
      <c r="R63" s="6"/>
      <c r="S63" s="6"/>
      <c r="T63" s="6"/>
      <c r="U63" s="6">
        <f t="shared" ca="1" si="5"/>
        <v>2101045.819787004</v>
      </c>
    </row>
    <row r="64" spans="1:21" x14ac:dyDescent="0.25">
      <c r="A64" s="208">
        <v>43160</v>
      </c>
      <c r="B64">
        <f t="shared" si="1"/>
        <v>3</v>
      </c>
      <c r="C64">
        <f t="shared" si="2"/>
        <v>2018</v>
      </c>
      <c r="D64" s="6">
        <f>'Monthly Data'!AI64</f>
        <v>2030591.7016854603</v>
      </c>
      <c r="E64" s="6">
        <f>'Monthly Data'!BP64</f>
        <v>566.4</v>
      </c>
      <c r="F64" s="6">
        <f>'Monthly Data'!BO64</f>
        <v>0</v>
      </c>
      <c r="G64" s="7">
        <f t="shared" ca="1" si="9"/>
        <v>598.6</v>
      </c>
      <c r="H64" s="7">
        <f t="shared" ca="1" si="9"/>
        <v>0</v>
      </c>
      <c r="I64">
        <f>'Monthly Data'!DJ64</f>
        <v>31</v>
      </c>
      <c r="J64">
        <f>'Monthly Data'!DG64</f>
        <v>1</v>
      </c>
      <c r="K64">
        <f>'Monthly Data'!DM64</f>
        <v>0</v>
      </c>
      <c r="L64">
        <f>'Monthly Data'!HC64</f>
        <v>3</v>
      </c>
      <c r="N64" s="6"/>
      <c r="O64" s="6">
        <f t="shared" ca="1" si="3"/>
        <v>27931.001062831936</v>
      </c>
      <c r="P64" s="6">
        <f t="shared" ca="1" si="4"/>
        <v>0</v>
      </c>
      <c r="Q64" s="6"/>
      <c r="R64" s="6"/>
      <c r="S64" s="6"/>
      <c r="T64" s="6"/>
      <c r="U64" s="6">
        <f t="shared" ca="1" si="5"/>
        <v>2058522.7027482921</v>
      </c>
    </row>
    <row r="65" spans="1:21" x14ac:dyDescent="0.25">
      <c r="A65" s="208">
        <v>43191</v>
      </c>
      <c r="B65">
        <f t="shared" si="1"/>
        <v>4</v>
      </c>
      <c r="C65">
        <f t="shared" si="2"/>
        <v>2018</v>
      </c>
      <c r="D65" s="6">
        <f>'Monthly Data'!AI65</f>
        <v>1807222.5616854611</v>
      </c>
      <c r="E65" s="6">
        <f>'Monthly Data'!BP65</f>
        <v>444.1</v>
      </c>
      <c r="F65" s="6">
        <f>'Monthly Data'!BO65</f>
        <v>0</v>
      </c>
      <c r="G65" s="7">
        <f t="shared" ca="1" si="9"/>
        <v>372.89</v>
      </c>
      <c r="H65" s="7">
        <f t="shared" ca="1" si="9"/>
        <v>0</v>
      </c>
      <c r="I65">
        <f>'Monthly Data'!DJ65</f>
        <v>30</v>
      </c>
      <c r="J65">
        <f>'Monthly Data'!DG65</f>
        <v>1</v>
      </c>
      <c r="K65">
        <f>'Monthly Data'!DM65</f>
        <v>0</v>
      </c>
      <c r="L65">
        <f>'Monthly Data'!HC65</f>
        <v>4</v>
      </c>
      <c r="N65" s="6"/>
      <c r="O65" s="6">
        <f t="shared" ca="1" si="3"/>
        <v>-61769.1486237348</v>
      </c>
      <c r="P65" s="6">
        <f t="shared" ca="1" si="4"/>
        <v>0</v>
      </c>
      <c r="Q65" s="6"/>
      <c r="R65" s="6"/>
      <c r="S65" s="6"/>
      <c r="T65" s="6"/>
      <c r="U65" s="6">
        <f t="shared" ca="1" si="5"/>
        <v>1745453.4130617264</v>
      </c>
    </row>
    <row r="66" spans="1:21" x14ac:dyDescent="0.25">
      <c r="A66" s="208">
        <v>43221</v>
      </c>
      <c r="B66">
        <f t="shared" ref="B66:B129" si="10">MONTH(A66)</f>
        <v>5</v>
      </c>
      <c r="C66">
        <f t="shared" ref="C66:C129" si="11">YEAR(A66)</f>
        <v>2018</v>
      </c>
      <c r="D66" s="6">
        <f>'Monthly Data'!AI66</f>
        <v>1708666.2316854587</v>
      </c>
      <c r="E66" s="6">
        <f>'Monthly Data'!BP66</f>
        <v>75.3</v>
      </c>
      <c r="F66" s="6">
        <f>'Monthly Data'!BO66</f>
        <v>43.3</v>
      </c>
      <c r="G66" s="7">
        <f t="shared" ca="1" si="9"/>
        <v>124.32399999999998</v>
      </c>
      <c r="H66" s="7">
        <f t="shared" ca="1" si="9"/>
        <v>16.880000000000003</v>
      </c>
      <c r="I66">
        <f>'Monthly Data'!DJ66</f>
        <v>31</v>
      </c>
      <c r="J66">
        <f>'Monthly Data'!DG66</f>
        <v>1</v>
      </c>
      <c r="K66">
        <f>'Monthly Data'!DM66</f>
        <v>0</v>
      </c>
      <c r="L66">
        <f>'Monthly Data'!HC66</f>
        <v>5</v>
      </c>
      <c r="N66" s="6"/>
      <c r="O66" s="6">
        <f t="shared" ca="1" si="3"/>
        <v>42524.515406964929</v>
      </c>
      <c r="P66" s="6">
        <f t="shared" ca="1" si="4"/>
        <v>-75342.229756258006</v>
      </c>
      <c r="Q66" s="6"/>
      <c r="R66" s="6"/>
      <c r="S66" s="6"/>
      <c r="T66" s="6"/>
      <c r="U66" s="6">
        <f t="shared" ca="1" si="5"/>
        <v>1675848.5173361655</v>
      </c>
    </row>
    <row r="67" spans="1:21" x14ac:dyDescent="0.25">
      <c r="A67" s="208">
        <v>43252</v>
      </c>
      <c r="B67">
        <f t="shared" si="10"/>
        <v>6</v>
      </c>
      <c r="C67">
        <f t="shared" si="11"/>
        <v>2018</v>
      </c>
      <c r="D67" s="6">
        <f>'Monthly Data'!AI67</f>
        <v>1820287.5916854583</v>
      </c>
      <c r="E67" s="6">
        <f>'Monthly Data'!BP67</f>
        <v>9.9</v>
      </c>
      <c r="F67" s="6">
        <f>'Monthly Data'!BO67</f>
        <v>102.9</v>
      </c>
      <c r="G67" s="7">
        <f t="shared" ca="1" si="9"/>
        <v>10.96</v>
      </c>
      <c r="H67" s="7">
        <f t="shared" ca="1" si="9"/>
        <v>69.847999999999999</v>
      </c>
      <c r="I67">
        <f>'Monthly Data'!DJ67</f>
        <v>30</v>
      </c>
      <c r="J67">
        <f>'Monthly Data'!DG67</f>
        <v>0</v>
      </c>
      <c r="K67">
        <f>'Monthly Data'!DM67</f>
        <v>0</v>
      </c>
      <c r="L67">
        <f>'Monthly Data'!HC67</f>
        <v>6</v>
      </c>
      <c r="N67" s="6"/>
      <c r="O67" s="6">
        <f t="shared" ref="O67:O121" ca="1" si="12">(G67-E67)*$X$9</f>
        <v>919.46773685098833</v>
      </c>
      <c r="P67" s="6">
        <f t="shared" ref="P67:P121" ca="1" si="13">(H67-F67)*$X$10</f>
        <v>-94254.783418010615</v>
      </c>
      <c r="Q67" s="6"/>
      <c r="R67" s="6"/>
      <c r="S67" s="6"/>
      <c r="T67" s="6"/>
      <c r="U67" s="6">
        <f t="shared" ref="U67:U121" ca="1" si="14">SUM(D67,N67:T67)</f>
        <v>1726952.2760042986</v>
      </c>
    </row>
    <row r="68" spans="1:21" x14ac:dyDescent="0.25">
      <c r="A68" s="208">
        <v>43282</v>
      </c>
      <c r="B68">
        <f t="shared" si="10"/>
        <v>7</v>
      </c>
      <c r="C68">
        <f t="shared" si="11"/>
        <v>2018</v>
      </c>
      <c r="D68" s="6">
        <f>'Monthly Data'!AI68</f>
        <v>1987231.1516854602</v>
      </c>
      <c r="E68" s="6">
        <f>'Monthly Data'!BP68</f>
        <v>0</v>
      </c>
      <c r="F68" s="6">
        <f>'Monthly Data'!BO68</f>
        <v>143.9</v>
      </c>
      <c r="G68" s="7">
        <f t="shared" ca="1" si="9"/>
        <v>1.0799999999999998</v>
      </c>
      <c r="H68" s="7">
        <f t="shared" ca="1" si="9"/>
        <v>130.23999999999998</v>
      </c>
      <c r="I68">
        <f>'Monthly Data'!DJ68</f>
        <v>31</v>
      </c>
      <c r="J68">
        <f>'Monthly Data'!DG68</f>
        <v>0</v>
      </c>
      <c r="K68">
        <f>'Monthly Data'!DM68</f>
        <v>0</v>
      </c>
      <c r="L68">
        <f>'Monthly Data'!HC68</f>
        <v>7</v>
      </c>
      <c r="N68" s="6"/>
      <c r="O68" s="6">
        <f t="shared" ca="1" si="12"/>
        <v>936.81618471610079</v>
      </c>
      <c r="P68" s="6">
        <f t="shared" ca="1" si="13"/>
        <v>-38954.385256263675</v>
      </c>
      <c r="Q68" s="6"/>
      <c r="R68" s="6"/>
      <c r="S68" s="6"/>
      <c r="T68" s="6"/>
      <c r="U68" s="6">
        <f t="shared" ca="1" si="14"/>
        <v>1949213.5826139126</v>
      </c>
    </row>
    <row r="69" spans="1:21" x14ac:dyDescent="0.25">
      <c r="A69" s="208">
        <v>43313</v>
      </c>
      <c r="B69">
        <f t="shared" si="10"/>
        <v>8</v>
      </c>
      <c r="C69">
        <f t="shared" si="11"/>
        <v>2018</v>
      </c>
      <c r="D69" s="6">
        <f>'Monthly Data'!AI69</f>
        <v>1881477.7216854591</v>
      </c>
      <c r="E69" s="6">
        <f>'Monthly Data'!BP69</f>
        <v>3.9</v>
      </c>
      <c r="F69" s="6">
        <f>'Monthly Data'!BO69</f>
        <v>113</v>
      </c>
      <c r="G69" s="7">
        <f t="shared" ca="1" si="9"/>
        <v>2.57</v>
      </c>
      <c r="H69" s="7">
        <f t="shared" ca="1" si="9"/>
        <v>101.20500000000001</v>
      </c>
      <c r="I69">
        <f>'Monthly Data'!DJ69</f>
        <v>31</v>
      </c>
      <c r="J69">
        <f>'Monthly Data'!DG69</f>
        <v>0</v>
      </c>
      <c r="K69">
        <f>'Monthly Data'!DM69</f>
        <v>0</v>
      </c>
      <c r="L69">
        <f>'Monthly Data'!HC69</f>
        <v>8</v>
      </c>
      <c r="N69" s="6"/>
      <c r="O69" s="6">
        <f t="shared" ca="1" si="12"/>
        <v>-1153.6717830300133</v>
      </c>
      <c r="P69" s="6">
        <f t="shared" ca="1" si="13"/>
        <v>-33635.942466883513</v>
      </c>
      <c r="Q69" s="6"/>
      <c r="R69" s="6"/>
      <c r="S69" s="6"/>
      <c r="T69" s="6"/>
      <c r="U69" s="6">
        <f t="shared" ca="1" si="14"/>
        <v>1846688.1074355457</v>
      </c>
    </row>
    <row r="70" spans="1:21" x14ac:dyDescent="0.25">
      <c r="A70" s="208">
        <v>43344</v>
      </c>
      <c r="B70">
        <f t="shared" si="10"/>
        <v>9</v>
      </c>
      <c r="C70">
        <f t="shared" si="11"/>
        <v>2018</v>
      </c>
      <c r="D70" s="6">
        <f>'Monthly Data'!AI70</f>
        <v>1649674.5616854616</v>
      </c>
      <c r="E70" s="6">
        <f>'Monthly Data'!BP70</f>
        <v>115.8</v>
      </c>
      <c r="F70" s="6">
        <f>'Monthly Data'!BO70</f>
        <v>18</v>
      </c>
      <c r="G70" s="7">
        <f t="shared" ca="1" si="9"/>
        <v>56.61999999999999</v>
      </c>
      <c r="H70" s="7">
        <f t="shared" ca="1" si="9"/>
        <v>20.560000000000002</v>
      </c>
      <c r="I70">
        <f>'Monthly Data'!DJ70</f>
        <v>30</v>
      </c>
      <c r="J70">
        <f>'Monthly Data'!DG70</f>
        <v>0</v>
      </c>
      <c r="K70">
        <f>'Monthly Data'!DM70</f>
        <v>0</v>
      </c>
      <c r="L70">
        <f>'Monthly Data'!HC70</f>
        <v>9</v>
      </c>
      <c r="N70" s="6"/>
      <c r="O70" s="6">
        <f t="shared" ca="1" si="12"/>
        <v>-51334.057232869316</v>
      </c>
      <c r="P70" s="6">
        <f t="shared" ca="1" si="13"/>
        <v>7300.38259561017</v>
      </c>
      <c r="Q70" s="6"/>
      <c r="R70" s="6"/>
      <c r="S70" s="6"/>
      <c r="T70" s="6"/>
      <c r="U70" s="6">
        <f t="shared" ca="1" si="14"/>
        <v>1605640.8870482023</v>
      </c>
    </row>
    <row r="71" spans="1:21" x14ac:dyDescent="0.25">
      <c r="A71" s="208">
        <v>43374</v>
      </c>
      <c r="B71">
        <f t="shared" si="10"/>
        <v>10</v>
      </c>
      <c r="C71">
        <f t="shared" si="11"/>
        <v>2018</v>
      </c>
      <c r="D71" s="6">
        <f>'Monthly Data'!AI71</f>
        <v>1790990.4716854622</v>
      </c>
      <c r="E71" s="6">
        <f>'Monthly Data'!BP71</f>
        <v>368.7</v>
      </c>
      <c r="F71" s="6">
        <f>'Monthly Data'!BO71</f>
        <v>0</v>
      </c>
      <c r="G71" s="7">
        <f t="shared" ca="1" si="9"/>
        <v>272.00200000000001</v>
      </c>
      <c r="H71" s="7">
        <f t="shared" ca="1" si="9"/>
        <v>1.4</v>
      </c>
      <c r="I71">
        <f>'Monthly Data'!DJ71</f>
        <v>31</v>
      </c>
      <c r="J71">
        <f>'Monthly Data'!DG71</f>
        <v>0</v>
      </c>
      <c r="K71">
        <f>'Monthly Data'!DM71</f>
        <v>0</v>
      </c>
      <c r="L71">
        <f>'Monthly Data'!HC71</f>
        <v>10</v>
      </c>
      <c r="N71" s="6"/>
      <c r="O71" s="6">
        <f t="shared" ca="1" si="12"/>
        <v>-83878.010583034731</v>
      </c>
      <c r="P71" s="6">
        <f t="shared" ca="1" si="13"/>
        <v>3992.3967319743078</v>
      </c>
      <c r="Q71" s="6"/>
      <c r="R71" s="6"/>
      <c r="S71" s="6"/>
      <c r="T71" s="6"/>
      <c r="U71" s="6">
        <f t="shared" ca="1" si="14"/>
        <v>1711104.8578344018</v>
      </c>
    </row>
    <row r="72" spans="1:21" x14ac:dyDescent="0.25">
      <c r="A72" s="208">
        <v>43405</v>
      </c>
      <c r="B72">
        <f t="shared" si="10"/>
        <v>11</v>
      </c>
      <c r="C72">
        <f t="shared" si="11"/>
        <v>2018</v>
      </c>
      <c r="D72" s="6">
        <f>'Monthly Data'!AI72</f>
        <v>2024499.0016854613</v>
      </c>
      <c r="E72" s="6">
        <f>'Monthly Data'!BP72</f>
        <v>663.5</v>
      </c>
      <c r="F72" s="6">
        <f>'Monthly Data'!BO72</f>
        <v>0</v>
      </c>
      <c r="G72" s="7">
        <f t="shared" ca="1" si="9"/>
        <v>539.76</v>
      </c>
      <c r="H72" s="7">
        <f t="shared" ca="1" si="9"/>
        <v>0</v>
      </c>
      <c r="I72">
        <f>'Monthly Data'!DJ72</f>
        <v>30</v>
      </c>
      <c r="J72">
        <f>'Monthly Data'!DG72</f>
        <v>0</v>
      </c>
      <c r="K72">
        <f>'Monthly Data'!DM72</f>
        <v>0</v>
      </c>
      <c r="L72">
        <f>'Monthly Data'!HC72</f>
        <v>11</v>
      </c>
      <c r="N72" s="6"/>
      <c r="O72" s="6">
        <f t="shared" ca="1" si="12"/>
        <v>-107334.84694145402</v>
      </c>
      <c r="P72" s="6">
        <f t="shared" ca="1" si="13"/>
        <v>0</v>
      </c>
      <c r="Q72" s="6"/>
      <c r="R72" s="6"/>
      <c r="S72" s="6"/>
      <c r="T72" s="6"/>
      <c r="U72" s="6">
        <f t="shared" ca="1" si="14"/>
        <v>1917164.1547440072</v>
      </c>
    </row>
    <row r="73" spans="1:21" x14ac:dyDescent="0.25">
      <c r="A73" s="208">
        <v>43435</v>
      </c>
      <c r="B73">
        <f t="shared" si="10"/>
        <v>12</v>
      </c>
      <c r="C73">
        <f t="shared" si="11"/>
        <v>2018</v>
      </c>
      <c r="D73" s="6">
        <f>'Monthly Data'!AI73</f>
        <v>2226134.8916854593</v>
      </c>
      <c r="E73" s="6">
        <f>'Monthly Data'!BP73</f>
        <v>747.4</v>
      </c>
      <c r="F73" s="6">
        <f>'Monthly Data'!BO73</f>
        <v>0</v>
      </c>
      <c r="G73" s="7">
        <f t="shared" ca="1" si="9"/>
        <v>820.75</v>
      </c>
      <c r="H73" s="7">
        <f t="shared" ca="1" si="9"/>
        <v>0</v>
      </c>
      <c r="I73">
        <f>'Monthly Data'!DJ73</f>
        <v>31</v>
      </c>
      <c r="J73">
        <f>'Monthly Data'!DG73</f>
        <v>0</v>
      </c>
      <c r="K73">
        <f>'Monthly Data'!DM73</f>
        <v>0</v>
      </c>
      <c r="L73">
        <f>'Monthly Data'!HC73</f>
        <v>12</v>
      </c>
      <c r="N73" s="6"/>
      <c r="O73" s="6">
        <f t="shared" ca="1" si="12"/>
        <v>63625.432545301876</v>
      </c>
      <c r="P73" s="6">
        <f t="shared" ca="1" si="13"/>
        <v>0</v>
      </c>
      <c r="Q73" s="6"/>
      <c r="R73" s="6"/>
      <c r="S73" s="6"/>
      <c r="T73" s="6"/>
      <c r="U73" s="6">
        <f t="shared" ca="1" si="14"/>
        <v>2289760.3242307613</v>
      </c>
    </row>
    <row r="74" spans="1:21" x14ac:dyDescent="0.25">
      <c r="A74" s="208">
        <v>43466</v>
      </c>
      <c r="B74">
        <f t="shared" si="10"/>
        <v>1</v>
      </c>
      <c r="C74">
        <f t="shared" si="11"/>
        <v>2019</v>
      </c>
      <c r="D74" s="6">
        <f>'Monthly Data'!AI74</f>
        <v>2442654.9656854612</v>
      </c>
      <c r="E74" s="6">
        <f>'Monthly Data'!BP74</f>
        <v>1000.8</v>
      </c>
      <c r="F74" s="6">
        <f>'Monthly Data'!BO74</f>
        <v>0</v>
      </c>
      <c r="G74" s="7">
        <f t="shared" ca="1" si="9"/>
        <v>915.08000000000015</v>
      </c>
      <c r="H74" s="7">
        <f t="shared" ca="1" si="9"/>
        <v>0</v>
      </c>
      <c r="I74">
        <f>'Monthly Data'!DJ74</f>
        <v>31</v>
      </c>
      <c r="J74">
        <f>'Monthly Data'!DG74</f>
        <v>0</v>
      </c>
      <c r="K74">
        <f>'Monthly Data'!DM74</f>
        <v>0</v>
      </c>
      <c r="L74">
        <f>'Monthly Data'!HC74</f>
        <v>13</v>
      </c>
      <c r="N74" s="6"/>
      <c r="O74" s="6">
        <f t="shared" ca="1" si="12"/>
        <v>-74355.447549874065</v>
      </c>
      <c r="P74" s="6">
        <f t="shared" ca="1" si="13"/>
        <v>0</v>
      </c>
      <c r="Q74" s="6"/>
      <c r="R74" s="6"/>
      <c r="S74" s="6"/>
      <c r="T74" s="6"/>
      <c r="U74" s="6">
        <f t="shared" ca="1" si="14"/>
        <v>2368299.5181355872</v>
      </c>
    </row>
    <row r="75" spans="1:21" x14ac:dyDescent="0.25">
      <c r="A75" s="208">
        <v>43497</v>
      </c>
      <c r="B75">
        <f t="shared" si="10"/>
        <v>2</v>
      </c>
      <c r="C75">
        <f t="shared" si="11"/>
        <v>2019</v>
      </c>
      <c r="D75" s="6">
        <f>'Monthly Data'!AI75</f>
        <v>2295420.2056854595</v>
      </c>
      <c r="E75" s="6">
        <f>'Monthly Data'!BP75</f>
        <v>873.9</v>
      </c>
      <c r="F75" s="6">
        <f>'Monthly Data'!BO75</f>
        <v>0</v>
      </c>
      <c r="G75" s="7">
        <f t="shared" ca="1" si="9"/>
        <v>835.30999999999983</v>
      </c>
      <c r="H75" s="7">
        <f t="shared" ca="1" si="9"/>
        <v>0</v>
      </c>
      <c r="I75">
        <f>'Monthly Data'!DJ75</f>
        <v>28</v>
      </c>
      <c r="J75">
        <f>'Monthly Data'!DG75</f>
        <v>0</v>
      </c>
      <c r="K75">
        <f>'Monthly Data'!DM75</f>
        <v>0</v>
      </c>
      <c r="L75">
        <f>'Monthly Data'!HC75</f>
        <v>14</v>
      </c>
      <c r="N75" s="6"/>
      <c r="O75" s="6">
        <f t="shared" ca="1" si="12"/>
        <v>-33473.830155735624</v>
      </c>
      <c r="P75" s="6">
        <f t="shared" ca="1" si="13"/>
        <v>0</v>
      </c>
      <c r="Q75" s="6"/>
      <c r="R75" s="6"/>
      <c r="S75" s="6"/>
      <c r="T75" s="6"/>
      <c r="U75" s="6">
        <f t="shared" ca="1" si="14"/>
        <v>2261946.3755297237</v>
      </c>
    </row>
    <row r="76" spans="1:21" x14ac:dyDescent="0.25">
      <c r="A76" s="208">
        <v>43525</v>
      </c>
      <c r="B76">
        <f t="shared" si="10"/>
        <v>3</v>
      </c>
      <c r="C76">
        <f t="shared" si="11"/>
        <v>2019</v>
      </c>
      <c r="D76" s="6">
        <f>'Monthly Data'!AI76</f>
        <v>2149575.6356854606</v>
      </c>
      <c r="E76" s="6">
        <f>'Monthly Data'!BP76</f>
        <v>653.29999999999995</v>
      </c>
      <c r="F76" s="6">
        <f>'Monthly Data'!BO76</f>
        <v>0</v>
      </c>
      <c r="G76" s="7">
        <f t="shared" ca="1" si="9"/>
        <v>598.6</v>
      </c>
      <c r="H76" s="7">
        <f t="shared" ca="1" si="9"/>
        <v>0</v>
      </c>
      <c r="I76">
        <f>'Monthly Data'!DJ76</f>
        <v>31</v>
      </c>
      <c r="J76">
        <f>'Monthly Data'!DG76</f>
        <v>1</v>
      </c>
      <c r="K76">
        <f>'Monthly Data'!DM76</f>
        <v>0</v>
      </c>
      <c r="L76">
        <f>'Monthly Data'!HC76</f>
        <v>15</v>
      </c>
      <c r="N76" s="6"/>
      <c r="O76" s="6">
        <f t="shared" ca="1" si="12"/>
        <v>-47448.004911083939</v>
      </c>
      <c r="P76" s="6">
        <f t="shared" ca="1" si="13"/>
        <v>0</v>
      </c>
      <c r="Q76" s="6"/>
      <c r="R76" s="6"/>
      <c r="S76" s="6"/>
      <c r="T76" s="6"/>
      <c r="U76" s="6">
        <f t="shared" ca="1" si="14"/>
        <v>2102127.6307743769</v>
      </c>
    </row>
    <row r="77" spans="1:21" x14ac:dyDescent="0.25">
      <c r="A77" s="208">
        <v>43556</v>
      </c>
      <c r="B77">
        <f t="shared" si="10"/>
        <v>4</v>
      </c>
      <c r="C77">
        <f t="shared" si="11"/>
        <v>2019</v>
      </c>
      <c r="D77" s="6">
        <f>'Monthly Data'!AI77</f>
        <v>1764302.3156854613</v>
      </c>
      <c r="E77" s="6">
        <f>'Monthly Data'!BP77</f>
        <v>337.5</v>
      </c>
      <c r="F77" s="6">
        <f>'Monthly Data'!BO77</f>
        <v>0</v>
      </c>
      <c r="G77" s="7">
        <f t="shared" ca="1" si="9"/>
        <v>372.89</v>
      </c>
      <c r="H77" s="7">
        <f t="shared" ca="1" si="9"/>
        <v>0</v>
      </c>
      <c r="I77">
        <f>'Monthly Data'!DJ77</f>
        <v>30</v>
      </c>
      <c r="J77">
        <f>'Monthly Data'!DG77</f>
        <v>1</v>
      </c>
      <c r="K77">
        <f>'Monthly Data'!DM77</f>
        <v>0</v>
      </c>
      <c r="L77">
        <f>'Monthly Data'!HC77</f>
        <v>16</v>
      </c>
      <c r="N77" s="6"/>
      <c r="O77" s="6">
        <f t="shared" ca="1" si="12"/>
        <v>30698.078497317405</v>
      </c>
      <c r="P77" s="6">
        <f t="shared" ca="1" si="13"/>
        <v>0</v>
      </c>
      <c r="Q77" s="6"/>
      <c r="R77" s="6"/>
      <c r="S77" s="6"/>
      <c r="T77" s="6"/>
      <c r="U77" s="6">
        <f t="shared" ca="1" si="14"/>
        <v>1795000.3941827787</v>
      </c>
    </row>
    <row r="78" spans="1:21" x14ac:dyDescent="0.25">
      <c r="A78" s="208">
        <v>43586</v>
      </c>
      <c r="B78">
        <f t="shared" si="10"/>
        <v>5</v>
      </c>
      <c r="C78">
        <f t="shared" si="11"/>
        <v>2019</v>
      </c>
      <c r="D78" s="6">
        <f>'Monthly Data'!AI78</f>
        <v>1696480.5756854601</v>
      </c>
      <c r="E78" s="6">
        <f>'Monthly Data'!BP78</f>
        <v>155.24</v>
      </c>
      <c r="F78" s="6">
        <f>'Monthly Data'!BO78</f>
        <v>0.7</v>
      </c>
      <c r="G78" s="7">
        <f t="shared" ref="G78:H93" ca="1" si="15">G66</f>
        <v>124.32399999999998</v>
      </c>
      <c r="H78" s="7">
        <f t="shared" ca="1" si="15"/>
        <v>16.880000000000003</v>
      </c>
      <c r="I78">
        <f>'Monthly Data'!DJ78</f>
        <v>31</v>
      </c>
      <c r="J78">
        <f>'Monthly Data'!DG78</f>
        <v>1</v>
      </c>
      <c r="K78">
        <f>'Monthly Data'!DM78</f>
        <v>0</v>
      </c>
      <c r="L78">
        <f>'Monthly Data'!HC78</f>
        <v>17</v>
      </c>
      <c r="N78" s="6"/>
      <c r="O78" s="6">
        <f t="shared" ca="1" si="12"/>
        <v>-26817.230709891668</v>
      </c>
      <c r="P78" s="6">
        <f t="shared" ca="1" si="13"/>
        <v>46140.69937381737</v>
      </c>
      <c r="Q78" s="6"/>
      <c r="R78" s="6"/>
      <c r="S78" s="6"/>
      <c r="T78" s="6"/>
      <c r="U78" s="6">
        <f t="shared" ca="1" si="14"/>
        <v>1715804.0443493857</v>
      </c>
    </row>
    <row r="79" spans="1:21" x14ac:dyDescent="0.25">
      <c r="A79" s="208">
        <v>43617</v>
      </c>
      <c r="B79">
        <f t="shared" si="10"/>
        <v>6</v>
      </c>
      <c r="C79">
        <f t="shared" si="11"/>
        <v>2019</v>
      </c>
      <c r="D79" s="6">
        <f>'Monthly Data'!AI79</f>
        <v>1764719.8656854611</v>
      </c>
      <c r="E79" s="6">
        <f>'Monthly Data'!BP79</f>
        <v>17.2</v>
      </c>
      <c r="F79" s="6">
        <f>'Monthly Data'!BO79</f>
        <v>72.2</v>
      </c>
      <c r="G79" s="7">
        <f t="shared" ca="1" si="15"/>
        <v>10.96</v>
      </c>
      <c r="H79" s="7">
        <f t="shared" ca="1" si="15"/>
        <v>69.847999999999999</v>
      </c>
      <c r="I79">
        <f>'Monthly Data'!DJ79</f>
        <v>30</v>
      </c>
      <c r="J79">
        <f>'Monthly Data'!DG79</f>
        <v>0</v>
      </c>
      <c r="K79">
        <f>'Monthly Data'!DM79</f>
        <v>0</v>
      </c>
      <c r="L79">
        <f>'Monthly Data'!HC79</f>
        <v>18</v>
      </c>
      <c r="N79" s="6"/>
      <c r="O79" s="6">
        <f t="shared" ca="1" si="12"/>
        <v>-5412.7157339152482</v>
      </c>
      <c r="P79" s="6">
        <f t="shared" ca="1" si="13"/>
        <v>-6707.2265097168483</v>
      </c>
      <c r="Q79" s="6"/>
      <c r="R79" s="6"/>
      <c r="S79" s="6"/>
      <c r="T79" s="6"/>
      <c r="U79" s="6">
        <f t="shared" ca="1" si="14"/>
        <v>1752599.9234418289</v>
      </c>
    </row>
    <row r="80" spans="1:21" x14ac:dyDescent="0.25">
      <c r="A80" s="208">
        <v>43647</v>
      </c>
      <c r="B80">
        <f t="shared" si="10"/>
        <v>7</v>
      </c>
      <c r="C80">
        <f t="shared" si="11"/>
        <v>2019</v>
      </c>
      <c r="D80" s="6">
        <f>'Monthly Data'!AI80</f>
        <v>1971315.4556854591</v>
      </c>
      <c r="E80" s="6">
        <f>'Monthly Data'!BP80</f>
        <v>0</v>
      </c>
      <c r="F80" s="6">
        <f>'Monthly Data'!BO80</f>
        <v>129.9</v>
      </c>
      <c r="G80" s="7">
        <f t="shared" ca="1" si="15"/>
        <v>1.0799999999999998</v>
      </c>
      <c r="H80" s="7">
        <f t="shared" ca="1" si="15"/>
        <v>130.23999999999998</v>
      </c>
      <c r="I80">
        <f>'Monthly Data'!DJ80</f>
        <v>31</v>
      </c>
      <c r="J80">
        <f>'Monthly Data'!DG80</f>
        <v>0</v>
      </c>
      <c r="K80">
        <f>'Monthly Data'!DM80</f>
        <v>0</v>
      </c>
      <c r="L80">
        <f>'Monthly Data'!HC80</f>
        <v>19</v>
      </c>
      <c r="N80" s="6"/>
      <c r="O80" s="6">
        <f t="shared" ca="1" si="12"/>
        <v>936.81618471610079</v>
      </c>
      <c r="P80" s="6">
        <f t="shared" ca="1" si="13"/>
        <v>969.58206347940347</v>
      </c>
      <c r="Q80" s="6"/>
      <c r="R80" s="6"/>
      <c r="S80" s="6"/>
      <c r="T80" s="6"/>
      <c r="U80" s="6">
        <f t="shared" ca="1" si="14"/>
        <v>1973221.8539336545</v>
      </c>
    </row>
    <row r="81" spans="1:21" x14ac:dyDescent="0.25">
      <c r="A81" s="208">
        <v>43678</v>
      </c>
      <c r="B81">
        <f t="shared" si="10"/>
        <v>8</v>
      </c>
      <c r="C81">
        <f t="shared" si="11"/>
        <v>2019</v>
      </c>
      <c r="D81" s="6">
        <f>'Monthly Data'!AI81</f>
        <v>1851616.1456854613</v>
      </c>
      <c r="E81" s="6">
        <f>'Monthly Data'!BP81</f>
        <v>4.5999999999999996</v>
      </c>
      <c r="F81" s="6">
        <f>'Monthly Data'!BO81</f>
        <v>86</v>
      </c>
      <c r="G81" s="7">
        <f t="shared" ca="1" si="15"/>
        <v>2.57</v>
      </c>
      <c r="H81" s="7">
        <f t="shared" ca="1" si="15"/>
        <v>101.20500000000001</v>
      </c>
      <c r="I81">
        <f>'Monthly Data'!DJ81</f>
        <v>31</v>
      </c>
      <c r="J81">
        <f>'Monthly Data'!DG81</f>
        <v>0</v>
      </c>
      <c r="K81">
        <f>'Monthly Data'!DM81</f>
        <v>0</v>
      </c>
      <c r="L81">
        <f>'Monthly Data'!HC81</f>
        <v>20</v>
      </c>
      <c r="N81" s="6"/>
      <c r="O81" s="6">
        <f t="shared" ca="1" si="12"/>
        <v>-1760.8674583089673</v>
      </c>
      <c r="P81" s="6">
        <f t="shared" ca="1" si="13"/>
        <v>43360.280221192435</v>
      </c>
      <c r="Q81" s="6"/>
      <c r="R81" s="6"/>
      <c r="S81" s="6"/>
      <c r="T81" s="6"/>
      <c r="U81" s="6">
        <f t="shared" ca="1" si="14"/>
        <v>1893215.5584483447</v>
      </c>
    </row>
    <row r="82" spans="1:21" x14ac:dyDescent="0.25">
      <c r="A82" s="208">
        <v>43709</v>
      </c>
      <c r="B82">
        <f t="shared" si="10"/>
        <v>9</v>
      </c>
      <c r="C82">
        <f t="shared" si="11"/>
        <v>2019</v>
      </c>
      <c r="D82" s="6">
        <f>'Monthly Data'!AI82</f>
        <v>1627324.1456854618</v>
      </c>
      <c r="E82" s="6">
        <f>'Monthly Data'!BP82</f>
        <v>79.400000000000006</v>
      </c>
      <c r="F82" s="6">
        <f>'Monthly Data'!BO82</f>
        <v>19.8</v>
      </c>
      <c r="G82" s="7">
        <f t="shared" ca="1" si="15"/>
        <v>56.61999999999999</v>
      </c>
      <c r="H82" s="7">
        <f t="shared" ca="1" si="15"/>
        <v>20.560000000000002</v>
      </c>
      <c r="I82">
        <f>'Monthly Data'!DJ82</f>
        <v>30</v>
      </c>
      <c r="J82">
        <f>'Monthly Data'!DG82</f>
        <v>0</v>
      </c>
      <c r="K82">
        <f>'Monthly Data'!DM82</f>
        <v>0</v>
      </c>
      <c r="L82">
        <f>'Monthly Data'!HC82</f>
        <v>21</v>
      </c>
      <c r="N82" s="6"/>
      <c r="O82" s="6">
        <f t="shared" ca="1" si="12"/>
        <v>-19759.882118363697</v>
      </c>
      <c r="P82" s="6">
        <f t="shared" ca="1" si="13"/>
        <v>2167.3010830717717</v>
      </c>
      <c r="Q82" s="6"/>
      <c r="R82" s="6"/>
      <c r="S82" s="6"/>
      <c r="T82" s="6"/>
      <c r="U82" s="6">
        <f t="shared" ca="1" si="14"/>
        <v>1609731.56465017</v>
      </c>
    </row>
    <row r="83" spans="1:21" x14ac:dyDescent="0.25">
      <c r="A83" s="208">
        <v>43739</v>
      </c>
      <c r="B83">
        <f t="shared" si="10"/>
        <v>10</v>
      </c>
      <c r="C83">
        <f t="shared" si="11"/>
        <v>2019</v>
      </c>
      <c r="D83" s="6">
        <f>'Monthly Data'!AI83</f>
        <v>1836437.8356854599</v>
      </c>
      <c r="E83" s="6">
        <f>'Monthly Data'!BP83</f>
        <v>322.8</v>
      </c>
      <c r="F83" s="6">
        <f>'Monthly Data'!BO83</f>
        <v>0</v>
      </c>
      <c r="G83" s="7">
        <f t="shared" ca="1" si="15"/>
        <v>272.00200000000001</v>
      </c>
      <c r="H83" s="7">
        <f t="shared" ca="1" si="15"/>
        <v>1.4</v>
      </c>
      <c r="I83">
        <f>'Monthly Data'!DJ83</f>
        <v>31</v>
      </c>
      <c r="J83">
        <f>'Monthly Data'!DG83</f>
        <v>0</v>
      </c>
      <c r="K83">
        <f>'Monthly Data'!DM83</f>
        <v>0</v>
      </c>
      <c r="L83">
        <f>'Monthly Data'!HC83</f>
        <v>22</v>
      </c>
      <c r="N83" s="6"/>
      <c r="O83" s="6">
        <f t="shared" ca="1" si="12"/>
        <v>-44063.322732600463</v>
      </c>
      <c r="P83" s="6">
        <f t="shared" ca="1" si="13"/>
        <v>3992.3967319743078</v>
      </c>
      <c r="Q83" s="6"/>
      <c r="R83" s="6"/>
      <c r="S83" s="6"/>
      <c r="T83" s="6"/>
      <c r="U83" s="6">
        <f t="shared" ca="1" si="14"/>
        <v>1796366.9096848338</v>
      </c>
    </row>
    <row r="84" spans="1:21" x14ac:dyDescent="0.25">
      <c r="A84" s="208">
        <v>43770</v>
      </c>
      <c r="B84">
        <f t="shared" si="10"/>
        <v>11</v>
      </c>
      <c r="C84">
        <f t="shared" si="11"/>
        <v>2019</v>
      </c>
      <c r="D84" s="6">
        <f>'Monthly Data'!AI84</f>
        <v>2040157.8456854583</v>
      </c>
      <c r="E84" s="6">
        <f>'Monthly Data'!BP84</f>
        <v>608.70000000000005</v>
      </c>
      <c r="F84" s="6">
        <f>'Monthly Data'!BO84</f>
        <v>0</v>
      </c>
      <c r="G84" s="7">
        <f t="shared" ca="1" si="15"/>
        <v>539.76</v>
      </c>
      <c r="H84" s="7">
        <f t="shared" ca="1" si="15"/>
        <v>0</v>
      </c>
      <c r="I84">
        <f>'Monthly Data'!DJ84</f>
        <v>30</v>
      </c>
      <c r="J84">
        <f>'Monthly Data'!DG84</f>
        <v>0</v>
      </c>
      <c r="K84">
        <f>'Monthly Data'!DM84</f>
        <v>0</v>
      </c>
      <c r="L84">
        <f>'Monthly Data'!HC84</f>
        <v>23</v>
      </c>
      <c r="N84" s="6"/>
      <c r="O84" s="6">
        <f t="shared" ca="1" si="12"/>
        <v>-59800.099791044493</v>
      </c>
      <c r="P84" s="6">
        <f t="shared" ca="1" si="13"/>
        <v>0</v>
      </c>
      <c r="Q84" s="6"/>
      <c r="R84" s="6"/>
      <c r="S84" s="6"/>
      <c r="T84" s="6"/>
      <c r="U84" s="6">
        <f t="shared" ca="1" si="14"/>
        <v>1980357.7458944137</v>
      </c>
    </row>
    <row r="85" spans="1:21" x14ac:dyDescent="0.25">
      <c r="A85" s="208">
        <v>43800</v>
      </c>
      <c r="B85">
        <f t="shared" si="10"/>
        <v>12</v>
      </c>
      <c r="C85">
        <f t="shared" si="11"/>
        <v>2019</v>
      </c>
      <c r="D85" s="6">
        <f>'Monthly Data'!AI85</f>
        <v>2278184.5856854627</v>
      </c>
      <c r="E85" s="6">
        <f>'Monthly Data'!BP85</f>
        <v>807.5</v>
      </c>
      <c r="F85" s="6">
        <f>'Monthly Data'!BO85</f>
        <v>0</v>
      </c>
      <c r="G85" s="7">
        <f t="shared" ca="1" si="15"/>
        <v>820.75</v>
      </c>
      <c r="H85" s="7">
        <f t="shared" ca="1" si="15"/>
        <v>0</v>
      </c>
      <c r="I85">
        <f>'Monthly Data'!DJ85</f>
        <v>31</v>
      </c>
      <c r="J85">
        <f>'Monthly Data'!DG85</f>
        <v>0</v>
      </c>
      <c r="K85">
        <f>'Monthly Data'!DM85</f>
        <v>0</v>
      </c>
      <c r="L85">
        <f>'Monthly Data'!HC85</f>
        <v>24</v>
      </c>
      <c r="N85" s="6"/>
      <c r="O85" s="6">
        <f t="shared" ca="1" si="12"/>
        <v>11493.34671063735</v>
      </c>
      <c r="P85" s="6">
        <f t="shared" ca="1" si="13"/>
        <v>0</v>
      </c>
      <c r="Q85" s="6"/>
      <c r="R85" s="6"/>
      <c r="S85" s="6"/>
      <c r="T85" s="6"/>
      <c r="U85" s="6">
        <f t="shared" ca="1" si="14"/>
        <v>2289677.9323960999</v>
      </c>
    </row>
    <row r="86" spans="1:21" x14ac:dyDescent="0.25">
      <c r="A86" s="208">
        <v>43831</v>
      </c>
      <c r="B86">
        <f t="shared" si="10"/>
        <v>1</v>
      </c>
      <c r="C86">
        <f t="shared" si="11"/>
        <v>2020</v>
      </c>
      <c r="D86" s="6">
        <f>'Monthly Data'!AI86</f>
        <v>2354611.1653104643</v>
      </c>
      <c r="E86" s="6">
        <f>'Monthly Data'!BP86</f>
        <v>821.1</v>
      </c>
      <c r="F86" s="6">
        <f>'Monthly Data'!BO86</f>
        <v>0</v>
      </c>
      <c r="G86" s="7">
        <f t="shared" ca="1" si="15"/>
        <v>915.08000000000015</v>
      </c>
      <c r="H86" s="7">
        <f t="shared" ca="1" si="15"/>
        <v>0</v>
      </c>
      <c r="I86">
        <f>'Monthly Data'!DJ86</f>
        <v>31</v>
      </c>
      <c r="J86">
        <f>'Monthly Data'!DG86</f>
        <v>0</v>
      </c>
      <c r="K86">
        <f>'Monthly Data'!DM86</f>
        <v>0</v>
      </c>
      <c r="L86">
        <f>'Monthly Data'!HC86</f>
        <v>25</v>
      </c>
      <c r="N86" s="6"/>
      <c r="O86" s="6">
        <f t="shared" ca="1" si="12"/>
        <v>81520.356518166009</v>
      </c>
      <c r="P86" s="6">
        <f t="shared" ca="1" si="13"/>
        <v>0</v>
      </c>
      <c r="Q86" s="6"/>
      <c r="R86" s="6"/>
      <c r="S86" s="6"/>
      <c r="T86" s="6"/>
      <c r="U86" s="6">
        <f t="shared" ca="1" si="14"/>
        <v>2436131.5218286305</v>
      </c>
    </row>
    <row r="87" spans="1:21" x14ac:dyDescent="0.25">
      <c r="A87" s="208">
        <v>43862</v>
      </c>
      <c r="B87">
        <f t="shared" si="10"/>
        <v>2</v>
      </c>
      <c r="C87">
        <f t="shared" si="11"/>
        <v>2020</v>
      </c>
      <c r="D87" s="6">
        <f>'Monthly Data'!AI87</f>
        <v>2156327.8553104657</v>
      </c>
      <c r="E87" s="6">
        <f>'Monthly Data'!BP87</f>
        <v>775.6</v>
      </c>
      <c r="F87" s="6">
        <f>'Monthly Data'!BO87</f>
        <v>0</v>
      </c>
      <c r="G87" s="7">
        <f t="shared" ca="1" si="15"/>
        <v>835.30999999999983</v>
      </c>
      <c r="H87" s="7">
        <f t="shared" ca="1" si="15"/>
        <v>0</v>
      </c>
      <c r="I87">
        <f>'Monthly Data'!DJ87</f>
        <v>29</v>
      </c>
      <c r="J87">
        <f>'Monthly Data'!DG87</f>
        <v>0</v>
      </c>
      <c r="K87">
        <f>'Monthly Data'!DM87</f>
        <v>0</v>
      </c>
      <c r="L87">
        <f>'Monthly Data'!HC87</f>
        <v>26</v>
      </c>
      <c r="N87" s="6"/>
      <c r="O87" s="6">
        <f t="shared" ca="1" si="12"/>
        <v>51793.791101294635</v>
      </c>
      <c r="P87" s="6">
        <f t="shared" ca="1" si="13"/>
        <v>0</v>
      </c>
      <c r="Q87" s="6"/>
      <c r="R87" s="6"/>
      <c r="S87" s="6"/>
      <c r="T87" s="6"/>
      <c r="U87" s="6">
        <f t="shared" ca="1" si="14"/>
        <v>2208121.6464117602</v>
      </c>
    </row>
    <row r="88" spans="1:21" x14ac:dyDescent="0.25">
      <c r="A88" s="208">
        <v>43891</v>
      </c>
      <c r="B88">
        <f t="shared" si="10"/>
        <v>3</v>
      </c>
      <c r="C88">
        <f t="shared" si="11"/>
        <v>2020</v>
      </c>
      <c r="D88" s="6">
        <f>'Monthly Data'!AI88</f>
        <v>1954468.6353104648</v>
      </c>
      <c r="E88" s="6">
        <f>'Monthly Data'!BP88</f>
        <v>565</v>
      </c>
      <c r="F88" s="6">
        <f>'Monthly Data'!BO88</f>
        <v>0</v>
      </c>
      <c r="G88" s="7">
        <f t="shared" ca="1" si="15"/>
        <v>598.6</v>
      </c>
      <c r="H88" s="7">
        <f t="shared" ca="1" si="15"/>
        <v>0</v>
      </c>
      <c r="I88">
        <f>'Monthly Data'!DJ88</f>
        <v>31</v>
      </c>
      <c r="J88">
        <f>'Monthly Data'!DG88</f>
        <v>1</v>
      </c>
      <c r="K88">
        <f>'Monthly Data'!DM88</f>
        <v>0.5</v>
      </c>
      <c r="L88">
        <f>'Monthly Data'!HC88</f>
        <v>27</v>
      </c>
      <c r="N88" s="6"/>
      <c r="O88" s="6">
        <f t="shared" ca="1" si="12"/>
        <v>29145.392413389825</v>
      </c>
      <c r="P88" s="6">
        <f t="shared" ca="1" si="13"/>
        <v>0</v>
      </c>
      <c r="Q88" s="6"/>
      <c r="R88" s="6"/>
      <c r="S88" s="6"/>
      <c r="T88" s="6"/>
      <c r="U88" s="6">
        <f t="shared" ca="1" si="14"/>
        <v>1983614.0277238546</v>
      </c>
    </row>
    <row r="89" spans="1:21" x14ac:dyDescent="0.25">
      <c r="A89" s="208">
        <v>43922</v>
      </c>
      <c r="B89">
        <f t="shared" si="10"/>
        <v>4</v>
      </c>
      <c r="C89">
        <f t="shared" si="11"/>
        <v>2020</v>
      </c>
      <c r="D89" s="6">
        <f>'Monthly Data'!AI89</f>
        <v>1607307.3753104603</v>
      </c>
      <c r="E89" s="6">
        <f>'Monthly Data'!BP89</f>
        <v>393.8</v>
      </c>
      <c r="F89" s="6">
        <f>'Monthly Data'!BO89</f>
        <v>0</v>
      </c>
      <c r="G89" s="7">
        <f t="shared" ca="1" si="15"/>
        <v>372.89</v>
      </c>
      <c r="H89" s="7">
        <f t="shared" ca="1" si="15"/>
        <v>0</v>
      </c>
      <c r="I89">
        <f>'Monthly Data'!DJ89</f>
        <v>30</v>
      </c>
      <c r="J89">
        <f>'Monthly Data'!DG89</f>
        <v>1</v>
      </c>
      <c r="K89">
        <f>'Monthly Data'!DM89</f>
        <v>1</v>
      </c>
      <c r="L89">
        <f>'Monthly Data'!HC89</f>
        <v>28</v>
      </c>
      <c r="N89" s="6"/>
      <c r="O89" s="6">
        <f t="shared" ca="1" si="12"/>
        <v>-18137.802242975642</v>
      </c>
      <c r="P89" s="6">
        <f t="shared" ca="1" si="13"/>
        <v>0</v>
      </c>
      <c r="Q89" s="6"/>
      <c r="R89" s="6"/>
      <c r="S89" s="6"/>
      <c r="T89" s="6"/>
      <c r="U89" s="6">
        <f t="shared" ca="1" si="14"/>
        <v>1589169.5730674847</v>
      </c>
    </row>
    <row r="90" spans="1:21" x14ac:dyDescent="0.25">
      <c r="A90" s="208">
        <v>43952</v>
      </c>
      <c r="B90">
        <f t="shared" si="10"/>
        <v>5</v>
      </c>
      <c r="C90">
        <f t="shared" si="11"/>
        <v>2020</v>
      </c>
      <c r="D90" s="6">
        <f>'Monthly Data'!AI90</f>
        <v>1525169.1753104632</v>
      </c>
      <c r="E90" s="6">
        <f>'Monthly Data'!BP90</f>
        <v>148.80000000000001</v>
      </c>
      <c r="F90" s="6">
        <f>'Monthly Data'!BO90</f>
        <v>22</v>
      </c>
      <c r="G90" s="7">
        <f t="shared" ca="1" si="15"/>
        <v>124.32399999999998</v>
      </c>
      <c r="H90" s="7">
        <f t="shared" ca="1" si="15"/>
        <v>16.880000000000003</v>
      </c>
      <c r="I90">
        <f>'Monthly Data'!DJ90</f>
        <v>31</v>
      </c>
      <c r="J90">
        <f>'Monthly Data'!DG90</f>
        <v>1</v>
      </c>
      <c r="K90">
        <f>'Monthly Data'!DM90</f>
        <v>1</v>
      </c>
      <c r="L90">
        <f>'Monthly Data'!HC90</f>
        <v>29</v>
      </c>
      <c r="N90" s="6"/>
      <c r="O90" s="6">
        <f t="shared" ca="1" si="12"/>
        <v>-21231.03049732529</v>
      </c>
      <c r="P90" s="6">
        <f t="shared" ca="1" si="13"/>
        <v>-14600.76519122032</v>
      </c>
      <c r="Q90" s="6"/>
      <c r="R90" s="6"/>
      <c r="S90" s="6"/>
      <c r="T90" s="6"/>
      <c r="U90" s="6">
        <f t="shared" ca="1" si="14"/>
        <v>1489337.3796219176</v>
      </c>
    </row>
    <row r="91" spans="1:21" x14ac:dyDescent="0.25">
      <c r="A91" s="208">
        <v>43983</v>
      </c>
      <c r="B91">
        <f t="shared" si="10"/>
        <v>6</v>
      </c>
      <c r="C91">
        <f t="shared" si="11"/>
        <v>2020</v>
      </c>
      <c r="D91" s="6">
        <f>'Monthly Data'!AI91</f>
        <v>1638701.2353104618</v>
      </c>
      <c r="E91" s="6">
        <f>'Monthly Data'!BP91</f>
        <v>16.600000000000001</v>
      </c>
      <c r="F91" s="6">
        <f>'Monthly Data'!BO91</f>
        <v>85.4</v>
      </c>
      <c r="G91" s="7">
        <f t="shared" ca="1" si="15"/>
        <v>10.96</v>
      </c>
      <c r="H91" s="7">
        <f t="shared" ca="1" si="15"/>
        <v>69.847999999999999</v>
      </c>
      <c r="I91">
        <f>'Monthly Data'!DJ91</f>
        <v>30</v>
      </c>
      <c r="J91">
        <f>'Monthly Data'!DG91</f>
        <v>0</v>
      </c>
      <c r="K91">
        <f>'Monthly Data'!DM91</f>
        <v>0.5</v>
      </c>
      <c r="L91">
        <f>'Monthly Data'!HC91</f>
        <v>30</v>
      </c>
      <c r="N91" s="6"/>
      <c r="O91" s="6">
        <f t="shared" ca="1" si="12"/>
        <v>-4892.2622979618609</v>
      </c>
      <c r="P91" s="6">
        <f t="shared" ca="1" si="13"/>
        <v>-44349.824268331759</v>
      </c>
      <c r="Q91" s="6"/>
      <c r="R91" s="6"/>
      <c r="S91" s="6"/>
      <c r="T91" s="6"/>
      <c r="U91" s="6">
        <f t="shared" ca="1" si="14"/>
        <v>1589459.1487441682</v>
      </c>
    </row>
    <row r="92" spans="1:21" x14ac:dyDescent="0.25">
      <c r="A92" s="208">
        <v>44013</v>
      </c>
      <c r="B92">
        <f t="shared" si="10"/>
        <v>7</v>
      </c>
      <c r="C92">
        <f t="shared" si="11"/>
        <v>2020</v>
      </c>
      <c r="D92" s="6">
        <f>'Monthly Data'!AI92</f>
        <v>1890465.3853104629</v>
      </c>
      <c r="E92" s="6">
        <f>'Monthly Data'!BP92</f>
        <v>0</v>
      </c>
      <c r="F92" s="6">
        <f>'Monthly Data'!BO92</f>
        <v>166.9</v>
      </c>
      <c r="G92" s="7">
        <f t="shared" ca="1" si="15"/>
        <v>1.0799999999999998</v>
      </c>
      <c r="H92" s="7">
        <f t="shared" ca="1" si="15"/>
        <v>130.23999999999998</v>
      </c>
      <c r="I92">
        <f>'Monthly Data'!DJ92</f>
        <v>31</v>
      </c>
      <c r="J92">
        <f>'Monthly Data'!DG92</f>
        <v>0</v>
      </c>
      <c r="K92">
        <f>'Monthly Data'!DM92</f>
        <v>0.5</v>
      </c>
      <c r="L92">
        <f>'Monthly Data'!HC92</f>
        <v>31</v>
      </c>
      <c r="N92" s="6"/>
      <c r="O92" s="6">
        <f t="shared" ca="1" si="12"/>
        <v>936.81618471610079</v>
      </c>
      <c r="P92" s="6">
        <f t="shared" ca="1" si="13"/>
        <v>-104543.76013869874</v>
      </c>
      <c r="Q92" s="6"/>
      <c r="R92" s="6"/>
      <c r="S92" s="6"/>
      <c r="T92" s="6"/>
      <c r="U92" s="6">
        <f t="shared" ca="1" si="14"/>
        <v>1786858.4413564801</v>
      </c>
    </row>
    <row r="93" spans="1:21" x14ac:dyDescent="0.25">
      <c r="A93" s="208">
        <v>44044</v>
      </c>
      <c r="B93">
        <f t="shared" si="10"/>
        <v>8</v>
      </c>
      <c r="C93">
        <f t="shared" si="11"/>
        <v>2020</v>
      </c>
      <c r="D93" s="6">
        <f>'Monthly Data'!AI93</f>
        <v>1821700.2353104618</v>
      </c>
      <c r="E93" s="6">
        <f>'Monthly Data'!BP93</f>
        <v>0.7</v>
      </c>
      <c r="F93" s="6">
        <f>'Monthly Data'!BO93</f>
        <v>115.2</v>
      </c>
      <c r="G93" s="7">
        <f t="shared" ca="1" si="15"/>
        <v>2.57</v>
      </c>
      <c r="H93" s="7">
        <f t="shared" ca="1" si="15"/>
        <v>101.20500000000001</v>
      </c>
      <c r="I93">
        <f>'Monthly Data'!DJ93</f>
        <v>31</v>
      </c>
      <c r="J93">
        <f>'Monthly Data'!DG93</f>
        <v>0</v>
      </c>
      <c r="K93">
        <f>'Monthly Data'!DM93</f>
        <v>0.5</v>
      </c>
      <c r="L93">
        <f>'Monthly Data'!HC93</f>
        <v>32</v>
      </c>
      <c r="N93" s="6"/>
      <c r="O93" s="6">
        <f t="shared" ca="1" si="12"/>
        <v>1622.0798753880636</v>
      </c>
      <c r="P93" s="6">
        <f t="shared" ca="1" si="13"/>
        <v>-39909.708759986002</v>
      </c>
      <c r="Q93" s="6"/>
      <c r="R93" s="6"/>
      <c r="S93" s="6"/>
      <c r="T93" s="6"/>
      <c r="U93" s="6">
        <f t="shared" ca="1" si="14"/>
        <v>1783412.6064258637</v>
      </c>
    </row>
    <row r="94" spans="1:21" x14ac:dyDescent="0.25">
      <c r="A94" s="208">
        <v>44075</v>
      </c>
      <c r="B94">
        <f t="shared" si="10"/>
        <v>9</v>
      </c>
      <c r="C94">
        <f t="shared" si="11"/>
        <v>2020</v>
      </c>
      <c r="D94" s="6">
        <f>'Monthly Data'!AI94</f>
        <v>1510695.8853104587</v>
      </c>
      <c r="E94" s="6">
        <f>'Monthly Data'!BP94</f>
        <v>73.599999999999994</v>
      </c>
      <c r="F94" s="6">
        <f>'Monthly Data'!BO94</f>
        <v>2</v>
      </c>
      <c r="G94" s="7">
        <f t="shared" ref="G94:H109" ca="1" si="16">G82</f>
        <v>56.61999999999999</v>
      </c>
      <c r="H94" s="7">
        <f t="shared" ca="1" si="16"/>
        <v>20.560000000000002</v>
      </c>
      <c r="I94">
        <f>'Monthly Data'!DJ94</f>
        <v>30</v>
      </c>
      <c r="J94">
        <f>'Monthly Data'!DG94</f>
        <v>0</v>
      </c>
      <c r="K94">
        <f>'Monthly Data'!DM94</f>
        <v>0.5</v>
      </c>
      <c r="L94">
        <f>'Monthly Data'!HC94</f>
        <v>33</v>
      </c>
      <c r="N94" s="6"/>
      <c r="O94" s="6">
        <f t="shared" ca="1" si="12"/>
        <v>-14728.832237480923</v>
      </c>
      <c r="P94" s="6">
        <f t="shared" ca="1" si="13"/>
        <v>52927.773818173693</v>
      </c>
      <c r="Q94" s="6"/>
      <c r="R94" s="6"/>
      <c r="S94" s="6"/>
      <c r="T94" s="6"/>
      <c r="U94" s="6">
        <f t="shared" ca="1" si="14"/>
        <v>1548894.8268911515</v>
      </c>
    </row>
    <row r="95" spans="1:21" x14ac:dyDescent="0.25">
      <c r="A95" s="208">
        <v>44105</v>
      </c>
      <c r="B95">
        <f t="shared" si="10"/>
        <v>10</v>
      </c>
      <c r="C95">
        <f t="shared" si="11"/>
        <v>2020</v>
      </c>
      <c r="D95" s="6">
        <f>'Monthly Data'!AI95</f>
        <v>1748531.4353104595</v>
      </c>
      <c r="E95" s="6">
        <f>'Monthly Data'!BP95</f>
        <v>387.3</v>
      </c>
      <c r="F95" s="6">
        <f>'Monthly Data'!BO95</f>
        <v>0</v>
      </c>
      <c r="G95" s="7">
        <f t="shared" ca="1" si="16"/>
        <v>272.00200000000001</v>
      </c>
      <c r="H95" s="7">
        <f t="shared" ca="1" si="16"/>
        <v>1.4</v>
      </c>
      <c r="I95">
        <f>'Monthly Data'!DJ95</f>
        <v>31</v>
      </c>
      <c r="J95">
        <f>'Monthly Data'!DG95</f>
        <v>0</v>
      </c>
      <c r="K95">
        <f>'Monthly Data'!DM95</f>
        <v>0.5</v>
      </c>
      <c r="L95">
        <f>'Monthly Data'!HC95</f>
        <v>34</v>
      </c>
      <c r="N95" s="6"/>
      <c r="O95" s="6">
        <f t="shared" ca="1" si="12"/>
        <v>-100012.06709758982</v>
      </c>
      <c r="P95" s="6">
        <f t="shared" ca="1" si="13"/>
        <v>3992.3967319743078</v>
      </c>
      <c r="Q95" s="6"/>
      <c r="R95" s="6"/>
      <c r="S95" s="6"/>
      <c r="T95" s="6"/>
      <c r="U95" s="6">
        <f t="shared" ca="1" si="14"/>
        <v>1652511.7649448439</v>
      </c>
    </row>
    <row r="96" spans="1:21" x14ac:dyDescent="0.25">
      <c r="A96" s="208">
        <v>44136</v>
      </c>
      <c r="B96">
        <f t="shared" si="10"/>
        <v>11</v>
      </c>
      <c r="C96">
        <f t="shared" si="11"/>
        <v>2020</v>
      </c>
      <c r="D96" s="6">
        <f>'Monthly Data'!AI96</f>
        <v>1870648.8253104624</v>
      </c>
      <c r="E96" s="6">
        <f>'Monthly Data'!BP96</f>
        <v>501.4</v>
      </c>
      <c r="F96" s="6">
        <f>'Monthly Data'!BO96</f>
        <v>0</v>
      </c>
      <c r="G96" s="7">
        <f t="shared" ca="1" si="16"/>
        <v>539.76</v>
      </c>
      <c r="H96" s="7">
        <f t="shared" ca="1" si="16"/>
        <v>0</v>
      </c>
      <c r="I96">
        <f>'Monthly Data'!DJ96</f>
        <v>30</v>
      </c>
      <c r="J96">
        <f>'Monthly Data'!DG96</f>
        <v>0</v>
      </c>
      <c r="K96">
        <f>'Monthly Data'!DM96</f>
        <v>0.5</v>
      </c>
      <c r="L96">
        <f>'Monthly Data'!HC96</f>
        <v>35</v>
      </c>
      <c r="N96" s="6"/>
      <c r="O96" s="6">
        <f t="shared" ca="1" si="12"/>
        <v>33274.323005286707</v>
      </c>
      <c r="P96" s="6">
        <f t="shared" ca="1" si="13"/>
        <v>0</v>
      </c>
      <c r="Q96" s="6"/>
      <c r="R96" s="6"/>
      <c r="S96" s="6"/>
      <c r="T96" s="6"/>
      <c r="U96" s="6">
        <f t="shared" ca="1" si="14"/>
        <v>1903923.1483157491</v>
      </c>
    </row>
    <row r="97" spans="1:21" x14ac:dyDescent="0.25">
      <c r="A97" s="208">
        <v>44166</v>
      </c>
      <c r="B97">
        <f t="shared" si="10"/>
        <v>12</v>
      </c>
      <c r="C97">
        <f t="shared" si="11"/>
        <v>2020</v>
      </c>
      <c r="D97" s="6">
        <f>'Monthly Data'!AI97</f>
        <v>2082534.8953104634</v>
      </c>
      <c r="E97" s="6">
        <f>'Monthly Data'!BP97</f>
        <v>731.8</v>
      </c>
      <c r="F97" s="6">
        <f>'Monthly Data'!BO97</f>
        <v>0</v>
      </c>
      <c r="G97" s="7">
        <f t="shared" ca="1" si="16"/>
        <v>820.75</v>
      </c>
      <c r="H97" s="7">
        <f t="shared" ca="1" si="16"/>
        <v>0</v>
      </c>
      <c r="I97">
        <f>'Monthly Data'!DJ97</f>
        <v>31</v>
      </c>
      <c r="J97">
        <f>'Monthly Data'!DG97</f>
        <v>0</v>
      </c>
      <c r="K97">
        <f>'Monthly Data'!DM97</f>
        <v>0.5</v>
      </c>
      <c r="L97">
        <f>'Monthly Data'!HC97</f>
        <v>36</v>
      </c>
      <c r="N97" s="6"/>
      <c r="O97" s="6">
        <f t="shared" ca="1" si="12"/>
        <v>77157.221880090015</v>
      </c>
      <c r="P97" s="6">
        <f t="shared" ca="1" si="13"/>
        <v>0</v>
      </c>
      <c r="Q97" s="6"/>
      <c r="R97" s="6"/>
      <c r="S97" s="6"/>
      <c r="T97" s="6"/>
      <c r="U97" s="6">
        <f t="shared" ca="1" si="14"/>
        <v>2159692.1171905533</v>
      </c>
    </row>
    <row r="98" spans="1:21" x14ac:dyDescent="0.25">
      <c r="A98" s="208">
        <v>44197</v>
      </c>
      <c r="B98">
        <f t="shared" si="10"/>
        <v>1</v>
      </c>
      <c r="C98">
        <f t="shared" si="11"/>
        <v>2021</v>
      </c>
      <c r="D98" s="6">
        <f>'Monthly Data'!AI98</f>
        <v>2098900.2427803832</v>
      </c>
      <c r="E98" s="6">
        <f>'Monthly Data'!BP98</f>
        <v>753.3</v>
      </c>
      <c r="F98" s="6">
        <f>'Monthly Data'!BO98</f>
        <v>0</v>
      </c>
      <c r="G98" s="7">
        <f t="shared" ca="1" si="16"/>
        <v>915.08000000000015</v>
      </c>
      <c r="H98" s="7">
        <f t="shared" ca="1" si="16"/>
        <v>0</v>
      </c>
      <c r="I98">
        <f>'Monthly Data'!DJ98</f>
        <v>31</v>
      </c>
      <c r="J98">
        <f>'Monthly Data'!DG98</f>
        <v>0</v>
      </c>
      <c r="K98">
        <f>'Monthly Data'!DM98</f>
        <v>0.5</v>
      </c>
      <c r="L98">
        <f>'Monthly Data'!HC98</f>
        <v>37</v>
      </c>
      <c r="N98" s="6"/>
      <c r="O98" s="6">
        <f t="shared" ca="1" si="12"/>
        <v>140331.59478089906</v>
      </c>
      <c r="P98" s="6">
        <f t="shared" ca="1" si="13"/>
        <v>0</v>
      </c>
      <c r="Q98" s="6"/>
      <c r="R98" s="6"/>
      <c r="S98" s="6"/>
      <c r="T98" s="6"/>
      <c r="U98" s="6">
        <f t="shared" ca="1" si="14"/>
        <v>2239231.8375612823</v>
      </c>
    </row>
    <row r="99" spans="1:21" x14ac:dyDescent="0.25">
      <c r="A99" s="208">
        <v>44228</v>
      </c>
      <c r="B99">
        <f t="shared" si="10"/>
        <v>2</v>
      </c>
      <c r="C99">
        <f t="shared" si="11"/>
        <v>2021</v>
      </c>
      <c r="D99" s="6">
        <f>'Monthly Data'!AI99</f>
        <v>2183851.59278038</v>
      </c>
      <c r="E99" s="6">
        <f>'Monthly Data'!BP99</f>
        <v>883.4</v>
      </c>
      <c r="F99" s="6">
        <f>'Monthly Data'!BO99</f>
        <v>0</v>
      </c>
      <c r="G99" s="7">
        <f t="shared" ca="1" si="16"/>
        <v>835.30999999999983</v>
      </c>
      <c r="H99" s="7">
        <f t="shared" ca="1" si="16"/>
        <v>0</v>
      </c>
      <c r="I99">
        <f>'Monthly Data'!DJ99</f>
        <v>28</v>
      </c>
      <c r="J99">
        <f>'Monthly Data'!DG99</f>
        <v>0</v>
      </c>
      <c r="K99">
        <f>'Monthly Data'!DM99</f>
        <v>0.5</v>
      </c>
      <c r="L99">
        <f>'Monthly Data'!HC99</f>
        <v>38</v>
      </c>
      <c r="N99" s="6"/>
      <c r="O99" s="6">
        <f t="shared" ca="1" si="12"/>
        <v>-41714.342891664288</v>
      </c>
      <c r="P99" s="6">
        <f t="shared" ca="1" si="13"/>
        <v>0</v>
      </c>
      <c r="Q99" s="6"/>
      <c r="R99" s="6"/>
      <c r="S99" s="6"/>
      <c r="T99" s="6"/>
      <c r="U99" s="6">
        <f t="shared" ca="1" si="14"/>
        <v>2142137.2498887158</v>
      </c>
    </row>
    <row r="100" spans="1:21" x14ac:dyDescent="0.25">
      <c r="A100" s="208">
        <v>44256</v>
      </c>
      <c r="B100">
        <f t="shared" si="10"/>
        <v>3</v>
      </c>
      <c r="C100">
        <f t="shared" si="11"/>
        <v>2021</v>
      </c>
      <c r="D100" s="6">
        <f>'Monthly Data'!AI100</f>
        <v>1927780.392780382</v>
      </c>
      <c r="E100" s="6">
        <f>'Monthly Data'!BP100</f>
        <v>453.4</v>
      </c>
      <c r="F100" s="6">
        <f>'Monthly Data'!BO100</f>
        <v>0</v>
      </c>
      <c r="G100" s="7">
        <f t="shared" ca="1" si="16"/>
        <v>598.6</v>
      </c>
      <c r="H100" s="7">
        <f t="shared" ca="1" si="16"/>
        <v>0</v>
      </c>
      <c r="I100">
        <f>'Monthly Data'!DJ100</f>
        <v>31</v>
      </c>
      <c r="J100">
        <f>'Monthly Data'!DG100</f>
        <v>1</v>
      </c>
      <c r="K100">
        <f>'Monthly Data'!DM100</f>
        <v>0.5</v>
      </c>
      <c r="L100">
        <f>'Monthly Data'!HC100</f>
        <v>39</v>
      </c>
      <c r="N100" s="6"/>
      <c r="O100" s="6">
        <f t="shared" ca="1" si="12"/>
        <v>125949.73150072027</v>
      </c>
      <c r="P100" s="6">
        <f t="shared" ca="1" si="13"/>
        <v>0</v>
      </c>
      <c r="Q100" s="6"/>
      <c r="R100" s="6"/>
      <c r="S100" s="6"/>
      <c r="T100" s="6"/>
      <c r="U100" s="6">
        <f t="shared" ca="1" si="14"/>
        <v>2053730.1242811023</v>
      </c>
    </row>
    <row r="101" spans="1:21" x14ac:dyDescent="0.25">
      <c r="A101" s="208">
        <v>44287</v>
      </c>
      <c r="B101">
        <f t="shared" si="10"/>
        <v>4</v>
      </c>
      <c r="C101">
        <f t="shared" si="11"/>
        <v>2021</v>
      </c>
      <c r="D101" s="6">
        <f>'Monthly Data'!AI101</f>
        <v>1618795.2527803814</v>
      </c>
      <c r="E101" s="6">
        <f>'Monthly Data'!BP101</f>
        <v>306.60000000000002</v>
      </c>
      <c r="F101" s="6">
        <f>'Monthly Data'!BO101</f>
        <v>0</v>
      </c>
      <c r="G101" s="7">
        <f t="shared" ca="1" si="16"/>
        <v>372.89</v>
      </c>
      <c r="H101" s="7">
        <f t="shared" ca="1" si="16"/>
        <v>0</v>
      </c>
      <c r="I101">
        <f>'Monthly Data'!DJ101</f>
        <v>30</v>
      </c>
      <c r="J101">
        <f>'Monthly Data'!DG101</f>
        <v>1</v>
      </c>
      <c r="K101">
        <f>'Monthly Data'!DM101</f>
        <v>0.5</v>
      </c>
      <c r="L101">
        <f>'Monthly Data'!HC101</f>
        <v>40</v>
      </c>
      <c r="N101" s="6"/>
      <c r="O101" s="6">
        <f t="shared" ca="1" si="12"/>
        <v>57501.430448916944</v>
      </c>
      <c r="P101" s="6">
        <f t="shared" ca="1" si="13"/>
        <v>0</v>
      </c>
      <c r="Q101" s="6"/>
      <c r="R101" s="6"/>
      <c r="S101" s="6"/>
      <c r="T101" s="6"/>
      <c r="U101" s="6">
        <f t="shared" ca="1" si="14"/>
        <v>1676296.6832292983</v>
      </c>
    </row>
    <row r="102" spans="1:21" x14ac:dyDescent="0.25">
      <c r="A102" s="208">
        <v>44317</v>
      </c>
      <c r="B102">
        <f t="shared" si="10"/>
        <v>5</v>
      </c>
      <c r="C102">
        <f t="shared" si="11"/>
        <v>2021</v>
      </c>
      <c r="D102" s="6">
        <f>'Monthly Data'!AI102</f>
        <v>1599132.0827803826</v>
      </c>
      <c r="E102" s="6">
        <f>'Monthly Data'!BP102</f>
        <v>121.8</v>
      </c>
      <c r="F102" s="6">
        <f>'Monthly Data'!BO102</f>
        <v>16.8</v>
      </c>
      <c r="G102" s="7">
        <f t="shared" ca="1" si="16"/>
        <v>124.32399999999998</v>
      </c>
      <c r="H102" s="7">
        <f t="shared" ca="1" si="16"/>
        <v>16.880000000000003</v>
      </c>
      <c r="I102">
        <f>'Monthly Data'!DJ102</f>
        <v>31</v>
      </c>
      <c r="J102">
        <f>'Monthly Data'!DG102</f>
        <v>1</v>
      </c>
      <c r="K102">
        <f>'Monthly Data'!DM102</f>
        <v>0.5</v>
      </c>
      <c r="L102">
        <f>'Monthly Data'!HC102</f>
        <v>41</v>
      </c>
      <c r="N102" s="6"/>
      <c r="O102" s="6">
        <f t="shared" ca="1" si="12"/>
        <v>2189.3741205772467</v>
      </c>
      <c r="P102" s="6">
        <f t="shared" ca="1" si="13"/>
        <v>228.13695611282287</v>
      </c>
      <c r="Q102" s="6"/>
      <c r="R102" s="6"/>
      <c r="S102" s="6"/>
      <c r="T102" s="6"/>
      <c r="U102" s="6">
        <f t="shared" ca="1" si="14"/>
        <v>1601549.5938570728</v>
      </c>
    </row>
    <row r="103" spans="1:21" x14ac:dyDescent="0.25">
      <c r="A103" s="208">
        <v>44348</v>
      </c>
      <c r="B103">
        <f t="shared" si="10"/>
        <v>6</v>
      </c>
      <c r="C103">
        <f t="shared" si="11"/>
        <v>2021</v>
      </c>
      <c r="D103" s="6">
        <f>'Monthly Data'!AI103</f>
        <v>1758207.1527803817</v>
      </c>
      <c r="E103" s="6">
        <f>'Monthly Data'!BP103</f>
        <v>4.4000000000000004</v>
      </c>
      <c r="F103" s="6">
        <f>'Monthly Data'!BO103</f>
        <v>127</v>
      </c>
      <c r="G103" s="7">
        <f t="shared" ca="1" si="16"/>
        <v>10.96</v>
      </c>
      <c r="H103" s="7">
        <f t="shared" ca="1" si="16"/>
        <v>69.847999999999999</v>
      </c>
      <c r="I103">
        <f>'Monthly Data'!DJ103</f>
        <v>30</v>
      </c>
      <c r="J103">
        <f>'Monthly Data'!DG103</f>
        <v>0</v>
      </c>
      <c r="K103">
        <f>'Monthly Data'!DM103</f>
        <v>0.5</v>
      </c>
      <c r="L103">
        <f>'Monthly Data'!HC103</f>
        <v>42</v>
      </c>
      <c r="N103" s="6"/>
      <c r="O103" s="6">
        <f t="shared" ca="1" si="12"/>
        <v>5690.2908997570576</v>
      </c>
      <c r="P103" s="6">
        <f t="shared" ca="1" si="13"/>
        <v>-162981.04144699691</v>
      </c>
      <c r="Q103" s="6"/>
      <c r="R103" s="6"/>
      <c r="S103" s="6"/>
      <c r="T103" s="6"/>
      <c r="U103" s="6">
        <f t="shared" ca="1" si="14"/>
        <v>1600916.4022331419</v>
      </c>
    </row>
    <row r="104" spans="1:21" x14ac:dyDescent="0.25">
      <c r="A104" s="208">
        <v>44378</v>
      </c>
      <c r="B104">
        <f t="shared" si="10"/>
        <v>7</v>
      </c>
      <c r="C104">
        <f t="shared" si="11"/>
        <v>2021</v>
      </c>
      <c r="D104" s="6">
        <f>'Monthly Data'!AI104</f>
        <v>1991472.0927803791</v>
      </c>
      <c r="E104" s="6">
        <f>'Monthly Data'!BP104</f>
        <v>0</v>
      </c>
      <c r="F104" s="6">
        <f>'Monthly Data'!BO104</f>
        <v>173.6</v>
      </c>
      <c r="G104" s="7">
        <f t="shared" ca="1" si="16"/>
        <v>1.0799999999999998</v>
      </c>
      <c r="H104" s="7">
        <f t="shared" ca="1" si="16"/>
        <v>130.23999999999998</v>
      </c>
      <c r="I104">
        <f>'Monthly Data'!DJ104</f>
        <v>31</v>
      </c>
      <c r="J104">
        <f>'Monthly Data'!DG104</f>
        <v>0</v>
      </c>
      <c r="K104">
        <f>'Monthly Data'!DM104</f>
        <v>0.5</v>
      </c>
      <c r="L104">
        <f>'Monthly Data'!HC104</f>
        <v>43</v>
      </c>
      <c r="N104" s="6"/>
      <c r="O104" s="6">
        <f t="shared" ca="1" si="12"/>
        <v>936.81618471610079</v>
      </c>
      <c r="P104" s="6">
        <f t="shared" ca="1" si="13"/>
        <v>-123650.23021314718</v>
      </c>
      <c r="Q104" s="6"/>
      <c r="R104" s="6"/>
      <c r="S104" s="6"/>
      <c r="T104" s="6"/>
      <c r="U104" s="6">
        <f t="shared" ca="1" si="14"/>
        <v>1868758.6787519481</v>
      </c>
    </row>
    <row r="105" spans="1:21" x14ac:dyDescent="0.25">
      <c r="A105" s="208">
        <v>44409</v>
      </c>
      <c r="B105">
        <f t="shared" si="10"/>
        <v>8</v>
      </c>
      <c r="C105">
        <f t="shared" si="11"/>
        <v>2021</v>
      </c>
      <c r="D105" s="6">
        <f>'Monthly Data'!AI105</f>
        <v>1856252.3027803819</v>
      </c>
      <c r="E105" s="6">
        <f>'Monthly Data'!BP105</f>
        <v>1</v>
      </c>
      <c r="F105" s="6">
        <f>'Monthly Data'!BO105</f>
        <v>121.4</v>
      </c>
      <c r="G105" s="7">
        <f t="shared" ca="1" si="16"/>
        <v>2.57</v>
      </c>
      <c r="H105" s="7">
        <f t="shared" ca="1" si="16"/>
        <v>101.20500000000001</v>
      </c>
      <c r="I105">
        <f>'Monthly Data'!DJ105</f>
        <v>31</v>
      </c>
      <c r="J105">
        <f>'Monthly Data'!DG105</f>
        <v>0</v>
      </c>
      <c r="K105">
        <f>'Monthly Data'!DM105</f>
        <v>0.5</v>
      </c>
      <c r="L105">
        <f>'Monthly Data'!HC105</f>
        <v>44</v>
      </c>
      <c r="N105" s="6"/>
      <c r="O105" s="6">
        <f t="shared" ca="1" si="12"/>
        <v>1361.8531574113688</v>
      </c>
      <c r="P105" s="6">
        <f t="shared" ca="1" si="13"/>
        <v>-57590.322858729378</v>
      </c>
      <c r="Q105" s="6"/>
      <c r="R105" s="6"/>
      <c r="S105" s="6"/>
      <c r="T105" s="6"/>
      <c r="U105" s="6">
        <f t="shared" ca="1" si="14"/>
        <v>1800023.8330790638</v>
      </c>
    </row>
    <row r="106" spans="1:21" x14ac:dyDescent="0.25">
      <c r="A106" s="208">
        <v>44440</v>
      </c>
      <c r="B106">
        <f t="shared" si="10"/>
        <v>9</v>
      </c>
      <c r="C106">
        <f t="shared" si="11"/>
        <v>2021</v>
      </c>
      <c r="D106" s="6">
        <f>'Monthly Data'!AI106</f>
        <v>1586001.8127803816</v>
      </c>
      <c r="E106" s="6">
        <f>'Monthly Data'!BP106</f>
        <v>15.9</v>
      </c>
      <c r="F106" s="6">
        <f>'Monthly Data'!BO106</f>
        <v>23.3</v>
      </c>
      <c r="G106" s="7">
        <f t="shared" ca="1" si="16"/>
        <v>56.61999999999999</v>
      </c>
      <c r="H106" s="7">
        <f t="shared" ca="1" si="16"/>
        <v>20.560000000000002</v>
      </c>
      <c r="I106">
        <f>'Monthly Data'!DJ106</f>
        <v>30</v>
      </c>
      <c r="J106">
        <f>'Monthly Data'!DG106</f>
        <v>0</v>
      </c>
      <c r="K106">
        <f>'Monthly Data'!DM106</f>
        <v>0.5</v>
      </c>
      <c r="L106">
        <f>'Monthly Data'!HC106</f>
        <v>45</v>
      </c>
      <c r="N106" s="6"/>
      <c r="O106" s="6">
        <f t="shared" ca="1" si="12"/>
        <v>35321.439853370022</v>
      </c>
      <c r="P106" s="6">
        <f t="shared" ca="1" si="13"/>
        <v>-7813.6907468639984</v>
      </c>
      <c r="Q106" s="6"/>
      <c r="R106" s="6"/>
      <c r="S106" s="6"/>
      <c r="T106" s="6"/>
      <c r="U106" s="6">
        <f t="shared" ca="1" si="14"/>
        <v>1613509.5618868875</v>
      </c>
    </row>
    <row r="107" spans="1:21" x14ac:dyDescent="0.25">
      <c r="A107" s="208">
        <v>44470</v>
      </c>
      <c r="B107">
        <f t="shared" si="10"/>
        <v>10</v>
      </c>
      <c r="C107">
        <f t="shared" si="11"/>
        <v>2021</v>
      </c>
      <c r="D107" s="6">
        <f>'Monthly Data'!AI107</f>
        <v>1660871.8427803819</v>
      </c>
      <c r="E107" s="6">
        <f>'Monthly Data'!BP107</f>
        <v>167.9</v>
      </c>
      <c r="F107" s="6">
        <f>'Monthly Data'!BO107</f>
        <v>9.8000000000000007</v>
      </c>
      <c r="G107" s="7">
        <f t="shared" ca="1" si="16"/>
        <v>272.00200000000001</v>
      </c>
      <c r="H107" s="7">
        <f t="shared" ca="1" si="16"/>
        <v>1.4</v>
      </c>
      <c r="I107">
        <f>'Monthly Data'!DJ107</f>
        <v>31</v>
      </c>
      <c r="J107">
        <f>'Monthly Data'!DG107</f>
        <v>0</v>
      </c>
      <c r="K107">
        <f>'Monthly Data'!DM107</f>
        <v>0.5</v>
      </c>
      <c r="L107">
        <f>'Monthly Data'!HC107</f>
        <v>46</v>
      </c>
      <c r="N107" s="6"/>
      <c r="O107" s="6">
        <f t="shared" ca="1" si="12"/>
        <v>90300.40598269958</v>
      </c>
      <c r="P107" s="6">
        <f t="shared" ca="1" si="13"/>
        <v>-23954.380391845851</v>
      </c>
      <c r="Q107" s="6"/>
      <c r="R107" s="6"/>
      <c r="S107" s="6"/>
      <c r="T107" s="6"/>
      <c r="U107" s="6">
        <f t="shared" ca="1" si="14"/>
        <v>1727217.8683712354</v>
      </c>
    </row>
    <row r="108" spans="1:21" x14ac:dyDescent="0.25">
      <c r="A108" s="208">
        <v>44501</v>
      </c>
      <c r="B108">
        <f t="shared" si="10"/>
        <v>11</v>
      </c>
      <c r="C108">
        <f t="shared" si="11"/>
        <v>2021</v>
      </c>
      <c r="D108" s="6">
        <f>'Monthly Data'!AI108</f>
        <v>1877917.7827803805</v>
      </c>
      <c r="E108" s="6">
        <f>'Monthly Data'!BP108</f>
        <v>486.6</v>
      </c>
      <c r="F108" s="6">
        <f>'Monthly Data'!BO108</f>
        <v>0</v>
      </c>
      <c r="G108" s="7">
        <f t="shared" ca="1" si="16"/>
        <v>539.76</v>
      </c>
      <c r="H108" s="7">
        <f t="shared" ca="1" si="16"/>
        <v>0</v>
      </c>
      <c r="I108">
        <f>'Monthly Data'!DJ108</f>
        <v>30</v>
      </c>
      <c r="J108">
        <f>'Monthly Data'!DG108</f>
        <v>0</v>
      </c>
      <c r="K108">
        <f>'Monthly Data'!DM108</f>
        <v>0.5</v>
      </c>
      <c r="L108">
        <f>'Monthly Data'!HC108</f>
        <v>47</v>
      </c>
      <c r="N108" s="6"/>
      <c r="O108" s="6">
        <f t="shared" ca="1" si="12"/>
        <v>46112.174425470272</v>
      </c>
      <c r="P108" s="6">
        <f t="shared" ca="1" si="13"/>
        <v>0</v>
      </c>
      <c r="Q108" s="6"/>
      <c r="R108" s="6"/>
      <c r="S108" s="6"/>
      <c r="T108" s="6"/>
      <c r="U108" s="6">
        <f t="shared" ca="1" si="14"/>
        <v>1924029.9572058506</v>
      </c>
    </row>
    <row r="109" spans="1:21" x14ac:dyDescent="0.25">
      <c r="A109" s="208">
        <v>44531</v>
      </c>
      <c r="B109">
        <f t="shared" si="10"/>
        <v>12</v>
      </c>
      <c r="C109">
        <f t="shared" si="11"/>
        <v>2021</v>
      </c>
      <c r="D109" s="6">
        <f>'Monthly Data'!AI109</f>
        <v>2282130.2227803823</v>
      </c>
      <c r="E109" s="6">
        <f>'Monthly Data'!BP109</f>
        <v>819.8</v>
      </c>
      <c r="F109" s="6">
        <f>'Monthly Data'!BO109</f>
        <v>0</v>
      </c>
      <c r="G109" s="7">
        <f t="shared" ca="1" si="16"/>
        <v>820.75</v>
      </c>
      <c r="H109" s="7">
        <f t="shared" ca="1" si="16"/>
        <v>0</v>
      </c>
      <c r="I109">
        <f>'Monthly Data'!DJ109</f>
        <v>31</v>
      </c>
      <c r="J109">
        <f>'Monthly Data'!DG109</f>
        <v>0</v>
      </c>
      <c r="K109">
        <f>'Monthly Data'!DM109</f>
        <v>0.5</v>
      </c>
      <c r="L109">
        <f>'Monthly Data'!HC109</f>
        <v>48</v>
      </c>
      <c r="M109" t="str">
        <f>'K Res Normalized Monthly (WN)'!M109</f>
        <v>COVID</v>
      </c>
      <c r="N109" s="6"/>
      <c r="O109" s="6">
        <f t="shared" ca="1" si="12"/>
        <v>824.051273592906</v>
      </c>
      <c r="P109" s="6">
        <f t="shared" ca="1" si="13"/>
        <v>0</v>
      </c>
      <c r="Q109" s="6"/>
      <c r="R109" s="6"/>
      <c r="S109" s="6"/>
      <c r="T109" s="6"/>
      <c r="U109" s="6">
        <f t="shared" ca="1" si="14"/>
        <v>2282954.274053975</v>
      </c>
    </row>
    <row r="110" spans="1:21" x14ac:dyDescent="0.25">
      <c r="A110" s="208">
        <v>44562</v>
      </c>
      <c r="B110">
        <f t="shared" si="10"/>
        <v>1</v>
      </c>
      <c r="C110">
        <f t="shared" si="11"/>
        <v>2022</v>
      </c>
      <c r="D110" s="6">
        <f>'Monthly Data'!AI110</f>
        <v>2541117.4178024647</v>
      </c>
      <c r="E110" s="6">
        <f>'Monthly Data'!BP110</f>
        <v>1050.7</v>
      </c>
      <c r="F110" s="6">
        <f>'Monthly Data'!BO110</f>
        <v>0</v>
      </c>
      <c r="G110" s="7">
        <f t="shared" ref="G110:H125" ca="1" si="17">G98</f>
        <v>915.08000000000015</v>
      </c>
      <c r="H110" s="7">
        <f t="shared" ca="1" si="17"/>
        <v>0</v>
      </c>
      <c r="I110">
        <f>'Monthly Data'!DJ110</f>
        <v>31</v>
      </c>
      <c r="J110">
        <f>'Monthly Data'!DG110</f>
        <v>0</v>
      </c>
      <c r="K110">
        <f>$K$109*M110</f>
        <v>0.25</v>
      </c>
      <c r="L110">
        <f>'Monthly Data'!HC110</f>
        <v>49</v>
      </c>
      <c r="M110">
        <f>'K Res Normalized Monthly (WN)'!M110</f>
        <v>0.5</v>
      </c>
      <c r="N110" s="6"/>
      <c r="O110" s="6">
        <f t="shared" ca="1" si="12"/>
        <v>-117639.82497333102</v>
      </c>
      <c r="P110" s="6">
        <f t="shared" ca="1" si="13"/>
        <v>0</v>
      </c>
      <c r="Q110" s="6"/>
      <c r="R110" s="6"/>
      <c r="S110" s="6"/>
      <c r="T110" s="6"/>
      <c r="U110" s="6">
        <f t="shared" ca="1" si="14"/>
        <v>2423477.5928291338</v>
      </c>
    </row>
    <row r="111" spans="1:21" x14ac:dyDescent="0.25">
      <c r="A111" s="208">
        <v>44593</v>
      </c>
      <c r="B111">
        <f t="shared" si="10"/>
        <v>2</v>
      </c>
      <c r="C111">
        <f t="shared" si="11"/>
        <v>2022</v>
      </c>
      <c r="D111" s="6">
        <f>'Monthly Data'!AI111</f>
        <v>2290230.3378024646</v>
      </c>
      <c r="E111" s="6">
        <f>'Monthly Data'!BP111</f>
        <v>929.8</v>
      </c>
      <c r="F111" s="6">
        <f>'Monthly Data'!BO111</f>
        <v>0</v>
      </c>
      <c r="G111" s="7">
        <f t="shared" ca="1" si="17"/>
        <v>835.30999999999983</v>
      </c>
      <c r="H111" s="7">
        <f t="shared" ca="1" si="17"/>
        <v>0</v>
      </c>
      <c r="I111">
        <f>'Monthly Data'!DJ111</f>
        <v>28</v>
      </c>
      <c r="J111">
        <f>'Monthly Data'!DG111</f>
        <v>0</v>
      </c>
      <c r="K111">
        <f t="shared" ref="K111:K145" si="18">$K$109*M111</f>
        <v>0.25</v>
      </c>
      <c r="L111">
        <f>'Monthly Data'!HC111</f>
        <v>50</v>
      </c>
      <c r="M111">
        <f>'K Res Normalized Monthly (WN)'!M111</f>
        <v>0.5</v>
      </c>
      <c r="N111" s="6"/>
      <c r="O111" s="6">
        <f t="shared" ca="1" si="12"/>
        <v>-81962.74193872638</v>
      </c>
      <c r="P111" s="6">
        <f t="shared" ca="1" si="13"/>
        <v>0</v>
      </c>
      <c r="Q111" s="6"/>
      <c r="R111" s="6"/>
      <c r="S111" s="6"/>
      <c r="T111" s="6"/>
      <c r="U111" s="6">
        <f t="shared" ca="1" si="14"/>
        <v>2208267.5958637381</v>
      </c>
    </row>
    <row r="112" spans="1:21" x14ac:dyDescent="0.25">
      <c r="A112" s="208">
        <v>44621</v>
      </c>
      <c r="B112">
        <f t="shared" si="10"/>
        <v>3</v>
      </c>
      <c r="C112">
        <f t="shared" si="11"/>
        <v>2022</v>
      </c>
      <c r="D112" s="6">
        <f>'Monthly Data'!AI112</f>
        <v>2172609.9378024689</v>
      </c>
      <c r="E112" s="6">
        <f>'Monthly Data'!BP112</f>
        <v>647.1</v>
      </c>
      <c r="F112" s="6">
        <f>'Monthly Data'!BO112</f>
        <v>0</v>
      </c>
      <c r="G112" s="7">
        <f t="shared" ca="1" si="17"/>
        <v>598.6</v>
      </c>
      <c r="H112" s="7">
        <f t="shared" ca="1" si="17"/>
        <v>0</v>
      </c>
      <c r="I112">
        <f>'Monthly Data'!DJ112</f>
        <v>31</v>
      </c>
      <c r="J112">
        <f>'Monthly Data'!DG112</f>
        <v>1</v>
      </c>
      <c r="K112">
        <f t="shared" si="18"/>
        <v>0.25</v>
      </c>
      <c r="L112">
        <f>'Monthly Data'!HC112</f>
        <v>51</v>
      </c>
      <c r="M112">
        <f>'K Res Normalized Monthly (WN)'!M112</f>
        <v>0.5</v>
      </c>
      <c r="N112" s="6"/>
      <c r="O112" s="6">
        <f t="shared" ca="1" si="12"/>
        <v>-42069.986072898981</v>
      </c>
      <c r="P112" s="6">
        <f t="shared" ca="1" si="13"/>
        <v>0</v>
      </c>
      <c r="Q112" s="6"/>
      <c r="R112" s="6"/>
      <c r="S112" s="6"/>
      <c r="T112" s="6"/>
      <c r="U112" s="6">
        <f t="shared" ca="1" si="14"/>
        <v>2130539.95172957</v>
      </c>
    </row>
    <row r="113" spans="1:25" x14ac:dyDescent="0.25">
      <c r="A113" s="208">
        <v>44652</v>
      </c>
      <c r="B113">
        <f t="shared" si="10"/>
        <v>4</v>
      </c>
      <c r="C113">
        <f t="shared" si="11"/>
        <v>2022</v>
      </c>
      <c r="D113" s="6">
        <f>'Monthly Data'!AI113</f>
        <v>1844601.0778024667</v>
      </c>
      <c r="E113" s="6">
        <f>'Monthly Data'!BP113</f>
        <v>438.2</v>
      </c>
      <c r="F113" s="6">
        <f>'Monthly Data'!BO113</f>
        <v>0</v>
      </c>
      <c r="G113" s="7">
        <f t="shared" ca="1" si="17"/>
        <v>372.89</v>
      </c>
      <c r="H113" s="7">
        <f t="shared" ca="1" si="17"/>
        <v>0</v>
      </c>
      <c r="I113">
        <f>'Monthly Data'!DJ113</f>
        <v>30</v>
      </c>
      <c r="J113">
        <f>'Monthly Data'!DG113</f>
        <v>1</v>
      </c>
      <c r="K113">
        <f t="shared" si="18"/>
        <v>0.25</v>
      </c>
      <c r="L113">
        <f>'Monthly Data'!HC113</f>
        <v>52</v>
      </c>
      <c r="M113">
        <f>'K Res Normalized Monthly (WN)'!M113</f>
        <v>0.5</v>
      </c>
      <c r="N113" s="6"/>
      <c r="O113" s="6">
        <f t="shared" ca="1" si="12"/>
        <v>-56651.35650352644</v>
      </c>
      <c r="P113" s="6">
        <f t="shared" ca="1" si="13"/>
        <v>0</v>
      </c>
      <c r="Q113" s="6"/>
      <c r="R113" s="6"/>
      <c r="S113" s="6"/>
      <c r="T113" s="6"/>
      <c r="U113" s="6">
        <f t="shared" ca="1" si="14"/>
        <v>1787949.7212989402</v>
      </c>
    </row>
    <row r="114" spans="1:25" x14ac:dyDescent="0.25">
      <c r="A114" s="208">
        <v>44682</v>
      </c>
      <c r="B114">
        <f t="shared" si="10"/>
        <v>5</v>
      </c>
      <c r="C114">
        <f t="shared" si="11"/>
        <v>2022</v>
      </c>
      <c r="D114" s="6">
        <f>'Monthly Data'!AI114</f>
        <v>1769502.6678024698</v>
      </c>
      <c r="E114" s="6">
        <f>'Monthly Data'!BP114</f>
        <v>115.6</v>
      </c>
      <c r="F114" s="6">
        <f>'Monthly Data'!BO114</f>
        <v>6.5</v>
      </c>
      <c r="G114" s="7">
        <f t="shared" ca="1" si="17"/>
        <v>124.32399999999998</v>
      </c>
      <c r="H114" s="7">
        <f t="shared" ca="1" si="17"/>
        <v>16.880000000000003</v>
      </c>
      <c r="I114">
        <f>'Monthly Data'!DJ114</f>
        <v>31</v>
      </c>
      <c r="J114">
        <f>'Monthly Data'!DG114</f>
        <v>1</v>
      </c>
      <c r="K114">
        <f t="shared" si="18"/>
        <v>0.25</v>
      </c>
      <c r="L114">
        <f>'Monthly Data'!HC114</f>
        <v>53</v>
      </c>
      <c r="M114">
        <f>'K Res Normalized Monthly (WN)'!M114</f>
        <v>0.5</v>
      </c>
      <c r="N114" s="6"/>
      <c r="O114" s="6">
        <f t="shared" ca="1" si="12"/>
        <v>7567.3929587622733</v>
      </c>
      <c r="P114" s="6">
        <f t="shared" ca="1" si="13"/>
        <v>29600.770055638091</v>
      </c>
      <c r="Q114" s="6"/>
      <c r="R114" s="6"/>
      <c r="S114" s="6"/>
      <c r="T114" s="6"/>
      <c r="U114" s="6">
        <f t="shared" ca="1" si="14"/>
        <v>1806670.8308168703</v>
      </c>
    </row>
    <row r="115" spans="1:25" x14ac:dyDescent="0.25">
      <c r="A115" s="208">
        <v>44713</v>
      </c>
      <c r="B115">
        <f t="shared" si="10"/>
        <v>6</v>
      </c>
      <c r="C115">
        <f t="shared" si="11"/>
        <v>2022</v>
      </c>
      <c r="D115" s="6">
        <f>'Monthly Data'!AI115</f>
        <v>1758129.9278024677</v>
      </c>
      <c r="E115" s="6">
        <f>'Monthly Data'!BP115</f>
        <v>21.8</v>
      </c>
      <c r="F115" s="6">
        <f>'Monthly Data'!BO115</f>
        <v>51.38</v>
      </c>
      <c r="G115" s="7">
        <f t="shared" ca="1" si="17"/>
        <v>10.96</v>
      </c>
      <c r="H115" s="7">
        <f t="shared" ca="1" si="17"/>
        <v>69.847999999999999</v>
      </c>
      <c r="I115">
        <f>'Monthly Data'!DJ115</f>
        <v>30</v>
      </c>
      <c r="J115">
        <f>'Monthly Data'!DG115</f>
        <v>0</v>
      </c>
      <c r="K115">
        <f t="shared" si="18"/>
        <v>0.25</v>
      </c>
      <c r="L115">
        <f>'Monthly Data'!HC115</f>
        <v>54</v>
      </c>
      <c r="M115">
        <f>'K Res Normalized Monthly (WN)'!M115</f>
        <v>0.5</v>
      </c>
      <c r="N115" s="6"/>
      <c r="O115" s="6">
        <f t="shared" ca="1" si="12"/>
        <v>-9402.858742891236</v>
      </c>
      <c r="P115" s="6">
        <f t="shared" ca="1" si="13"/>
        <v>52665.416318643933</v>
      </c>
      <c r="Q115" s="6"/>
      <c r="R115" s="6"/>
      <c r="S115" s="6"/>
      <c r="T115" s="6"/>
      <c r="U115" s="6">
        <f t="shared" ca="1" si="14"/>
        <v>1801392.4853782202</v>
      </c>
    </row>
    <row r="116" spans="1:25" x14ac:dyDescent="0.25">
      <c r="A116" s="208">
        <v>44743</v>
      </c>
      <c r="B116">
        <f t="shared" si="10"/>
        <v>7</v>
      </c>
      <c r="C116">
        <f t="shared" si="11"/>
        <v>2022</v>
      </c>
      <c r="D116" s="6">
        <f>'Monthly Data'!AI116</f>
        <v>1947344.8278024672</v>
      </c>
      <c r="E116" s="6">
        <f>'Monthly Data'!BP116</f>
        <v>0</v>
      </c>
      <c r="F116" s="6">
        <f>'Monthly Data'!BO116</f>
        <v>112.5</v>
      </c>
      <c r="G116" s="7">
        <f t="shared" ca="1" si="17"/>
        <v>1.0799999999999998</v>
      </c>
      <c r="H116" s="7">
        <f t="shared" ca="1" si="17"/>
        <v>130.23999999999998</v>
      </c>
      <c r="I116">
        <f>'Monthly Data'!DJ116</f>
        <v>31</v>
      </c>
      <c r="J116">
        <f>'Monthly Data'!DG116</f>
        <v>0</v>
      </c>
      <c r="K116">
        <f t="shared" si="18"/>
        <v>0.25</v>
      </c>
      <c r="L116">
        <f>'Monthly Data'!HC116</f>
        <v>55</v>
      </c>
      <c r="M116">
        <f>'K Res Normalized Monthly (WN)'!M116</f>
        <v>0.5</v>
      </c>
      <c r="N116" s="6"/>
      <c r="O116" s="6">
        <f t="shared" ca="1" si="12"/>
        <v>936.81618471610079</v>
      </c>
      <c r="P116" s="6">
        <f t="shared" ca="1" si="13"/>
        <v>50589.370018017253</v>
      </c>
      <c r="Q116" s="6"/>
      <c r="R116" s="6"/>
      <c r="S116" s="6"/>
      <c r="T116" s="6"/>
      <c r="U116" s="6">
        <f t="shared" ca="1" si="14"/>
        <v>1998871.0140052005</v>
      </c>
    </row>
    <row r="117" spans="1:25" x14ac:dyDescent="0.25">
      <c r="A117" s="208">
        <v>44774</v>
      </c>
      <c r="B117">
        <f t="shared" si="10"/>
        <v>8</v>
      </c>
      <c r="C117">
        <f t="shared" si="11"/>
        <v>2022</v>
      </c>
      <c r="D117" s="6">
        <f>'Monthly Data'!AI117</f>
        <v>1942997.1378024691</v>
      </c>
      <c r="E117" s="6">
        <f>'Monthly Data'!BP117</f>
        <v>0</v>
      </c>
      <c r="F117" s="6">
        <f>'Monthly Data'!BO117</f>
        <v>107.35</v>
      </c>
      <c r="G117" s="7">
        <f t="shared" ca="1" si="17"/>
        <v>2.57</v>
      </c>
      <c r="H117" s="7">
        <f t="shared" ca="1" si="17"/>
        <v>101.20500000000001</v>
      </c>
      <c r="I117">
        <f>'Monthly Data'!DJ117</f>
        <v>31</v>
      </c>
      <c r="J117">
        <f>'Monthly Data'!DG117</f>
        <v>0</v>
      </c>
      <c r="K117">
        <f t="shared" si="18"/>
        <v>0.25</v>
      </c>
      <c r="L117">
        <f>'Monthly Data'!HC117</f>
        <v>56</v>
      </c>
      <c r="M117">
        <f>'K Res Normalized Monthly (WN)'!M117</f>
        <v>0.5</v>
      </c>
      <c r="N117" s="6"/>
      <c r="O117" s="6">
        <f t="shared" ca="1" si="12"/>
        <v>2229.2755506670178</v>
      </c>
      <c r="P117" s="6">
        <f t="shared" ca="1" si="13"/>
        <v>-17523.769941415751</v>
      </c>
      <c r="Q117" s="6"/>
      <c r="R117" s="6"/>
      <c r="S117" s="6"/>
      <c r="T117" s="6"/>
      <c r="U117" s="6">
        <f t="shared" ca="1" si="14"/>
        <v>1927702.6434117204</v>
      </c>
    </row>
    <row r="118" spans="1:25" x14ac:dyDescent="0.25">
      <c r="A118" s="208">
        <v>44805</v>
      </c>
      <c r="B118">
        <f t="shared" si="10"/>
        <v>9</v>
      </c>
      <c r="C118">
        <f t="shared" si="11"/>
        <v>2022</v>
      </c>
      <c r="D118" s="6">
        <f>'Monthly Data'!AI118</f>
        <v>1649306.8578024651</v>
      </c>
      <c r="E118" s="6">
        <f>'Monthly Data'!BP118</f>
        <v>52.4</v>
      </c>
      <c r="F118" s="6">
        <f>'Monthly Data'!BO118</f>
        <v>23.7</v>
      </c>
      <c r="G118" s="7">
        <f t="shared" ca="1" si="17"/>
        <v>56.61999999999999</v>
      </c>
      <c r="H118" s="7">
        <f t="shared" ca="1" si="17"/>
        <v>20.560000000000002</v>
      </c>
      <c r="I118">
        <f>'Monthly Data'!DJ118</f>
        <v>30</v>
      </c>
      <c r="J118">
        <f>'Monthly Data'!DG118</f>
        <v>0</v>
      </c>
      <c r="K118">
        <f t="shared" si="18"/>
        <v>0.25</v>
      </c>
      <c r="L118">
        <f>'Monthly Data'!HC118</f>
        <v>57</v>
      </c>
      <c r="M118">
        <f>'K Res Normalized Monthly (WN)'!M118</f>
        <v>0.5</v>
      </c>
      <c r="N118" s="6"/>
      <c r="O118" s="6">
        <f t="shared" ca="1" si="12"/>
        <v>3660.5224995388317</v>
      </c>
      <c r="P118" s="6">
        <f t="shared" ca="1" si="13"/>
        <v>-8954.3755274280829</v>
      </c>
      <c r="Q118" s="6"/>
      <c r="R118" s="6"/>
      <c r="S118" s="6"/>
      <c r="T118" s="6"/>
      <c r="U118" s="6">
        <f t="shared" ca="1" si="14"/>
        <v>1644013.0047745758</v>
      </c>
    </row>
    <row r="119" spans="1:25" x14ac:dyDescent="0.25">
      <c r="A119" s="208">
        <v>44835</v>
      </c>
      <c r="B119">
        <f t="shared" si="10"/>
        <v>10</v>
      </c>
      <c r="C119">
        <f t="shared" si="11"/>
        <v>2022</v>
      </c>
      <c r="D119" s="6">
        <f>'Monthly Data'!AI119</f>
        <v>1751962.3078024695</v>
      </c>
      <c r="E119" s="6">
        <f>'Monthly Data'!BP119</f>
        <v>240.12</v>
      </c>
      <c r="F119" s="6">
        <f>'Monthly Data'!BO119</f>
        <v>1.2</v>
      </c>
      <c r="G119" s="7">
        <f t="shared" ca="1" si="17"/>
        <v>272.00200000000001</v>
      </c>
      <c r="H119" s="7">
        <f t="shared" ca="1" si="17"/>
        <v>1.4</v>
      </c>
      <c r="I119">
        <f>'Monthly Data'!DJ119</f>
        <v>31</v>
      </c>
      <c r="J119">
        <f>'Monthly Data'!DG119</f>
        <v>0</v>
      </c>
      <c r="K119">
        <f t="shared" si="18"/>
        <v>0.25</v>
      </c>
      <c r="L119">
        <f>'Monthly Data'!HC119</f>
        <v>58</v>
      </c>
      <c r="M119">
        <f>'K Res Normalized Monthly (WN)'!M119</f>
        <v>0.5</v>
      </c>
      <c r="N119" s="6"/>
      <c r="O119" s="6">
        <f t="shared" ca="1" si="12"/>
        <v>27655.160741776606</v>
      </c>
      <c r="P119" s="6">
        <f t="shared" ca="1" si="13"/>
        <v>570.34239028204388</v>
      </c>
      <c r="Q119" s="6"/>
      <c r="R119" s="6"/>
      <c r="S119" s="6"/>
      <c r="T119" s="6"/>
      <c r="U119" s="6">
        <f t="shared" ca="1" si="14"/>
        <v>1780187.8109345282</v>
      </c>
    </row>
    <row r="120" spans="1:25" x14ac:dyDescent="0.25">
      <c r="A120" s="208">
        <v>44866</v>
      </c>
      <c r="B120">
        <f t="shared" si="10"/>
        <v>11</v>
      </c>
      <c r="C120">
        <f t="shared" si="11"/>
        <v>2022</v>
      </c>
      <c r="D120" s="6">
        <f>'Monthly Data'!AI120</f>
        <v>1998926.8078024643</v>
      </c>
      <c r="E120" s="6">
        <f>'Monthly Data'!BP120</f>
        <v>518.79999999999995</v>
      </c>
      <c r="F120" s="6">
        <f>'Monthly Data'!BO120</f>
        <v>0</v>
      </c>
      <c r="G120" s="7">
        <f t="shared" ca="1" si="17"/>
        <v>539.76</v>
      </c>
      <c r="H120" s="7">
        <f t="shared" ca="1" si="17"/>
        <v>0</v>
      </c>
      <c r="I120">
        <f>'Monthly Data'!DJ120</f>
        <v>30</v>
      </c>
      <c r="J120">
        <f>'Monthly Data'!DG120</f>
        <v>0</v>
      </c>
      <c r="K120">
        <f t="shared" si="18"/>
        <v>0.25</v>
      </c>
      <c r="L120">
        <f>'Monthly Data'!HC120</f>
        <v>59</v>
      </c>
      <c r="M120">
        <f>'K Res Normalized Monthly (WN)'!M120</f>
        <v>0.5</v>
      </c>
      <c r="N120" s="6"/>
      <c r="O120" s="6">
        <f t="shared" ca="1" si="12"/>
        <v>18181.173362638434</v>
      </c>
      <c r="P120" s="6">
        <f t="shared" ca="1" si="13"/>
        <v>0</v>
      </c>
      <c r="Q120" s="6"/>
      <c r="R120" s="6"/>
      <c r="S120" s="6"/>
      <c r="T120" s="6"/>
      <c r="U120" s="6">
        <f t="shared" ca="1" si="14"/>
        <v>2017107.9811651027</v>
      </c>
    </row>
    <row r="121" spans="1:25" x14ac:dyDescent="0.25">
      <c r="A121" s="208">
        <v>44896</v>
      </c>
      <c r="B121">
        <f t="shared" si="10"/>
        <v>12</v>
      </c>
      <c r="C121">
        <f t="shared" si="11"/>
        <v>2022</v>
      </c>
      <c r="D121" s="6">
        <f>'Monthly Data'!AI121</f>
        <v>2413185.1678024679</v>
      </c>
      <c r="E121" s="6">
        <f>'Monthly Data'!BP121</f>
        <v>852.5</v>
      </c>
      <c r="F121" s="6">
        <f>'Monthly Data'!BO121</f>
        <v>0</v>
      </c>
      <c r="G121" s="7">
        <f t="shared" ca="1" si="17"/>
        <v>820.75</v>
      </c>
      <c r="H121" s="7">
        <f t="shared" ca="1" si="17"/>
        <v>0</v>
      </c>
      <c r="I121">
        <f>'Monthly Data'!DJ121</f>
        <v>31</v>
      </c>
      <c r="J121">
        <f>'Monthly Data'!DG121</f>
        <v>0</v>
      </c>
      <c r="K121">
        <f t="shared" si="18"/>
        <v>0.25</v>
      </c>
      <c r="L121">
        <f>'Monthly Data'!HC121</f>
        <v>60</v>
      </c>
      <c r="M121">
        <f>'K Res Normalized Monthly (WN)'!M121</f>
        <v>0.5</v>
      </c>
      <c r="N121" s="6"/>
      <c r="O121" s="6">
        <f t="shared" ca="1" si="12"/>
        <v>-27540.660985866856</v>
      </c>
      <c r="P121" s="6">
        <f t="shared" ca="1" si="13"/>
        <v>0</v>
      </c>
      <c r="Q121" s="6"/>
      <c r="R121" s="6"/>
      <c r="S121" s="6"/>
      <c r="T121" s="6"/>
      <c r="U121" s="6">
        <f t="shared" ca="1" si="14"/>
        <v>2385644.5068166009</v>
      </c>
    </row>
    <row r="122" spans="1:25" x14ac:dyDescent="0.25">
      <c r="A122" s="208">
        <v>44927</v>
      </c>
      <c r="B122">
        <f t="shared" si="10"/>
        <v>1</v>
      </c>
      <c r="C122">
        <f t="shared" si="11"/>
        <v>2023</v>
      </c>
      <c r="E122" s="6">
        <f>'Monthly Data'!BP122</f>
        <v>0</v>
      </c>
      <c r="F122" s="6">
        <f>'Monthly Data'!BO122</f>
        <v>0</v>
      </c>
      <c r="G122" s="7">
        <f t="shared" ca="1" si="17"/>
        <v>915.08000000000015</v>
      </c>
      <c r="H122" s="7">
        <f t="shared" ca="1" si="17"/>
        <v>0</v>
      </c>
      <c r="I122">
        <f>I74</f>
        <v>31</v>
      </c>
      <c r="J122">
        <f>J110</f>
        <v>0</v>
      </c>
      <c r="K122">
        <f t="shared" si="18"/>
        <v>0.125</v>
      </c>
      <c r="L122">
        <f>L121+1</f>
        <v>61</v>
      </c>
      <c r="M122">
        <v>0.25</v>
      </c>
      <c r="N122" s="6">
        <f t="shared" ref="N122:N129" si="19">$X$8</f>
        <v>-50948.417106676898</v>
      </c>
      <c r="O122" s="6">
        <f t="shared" ref="O122:O129" ca="1" si="20">G122*$X$9</f>
        <v>793760.88362037938</v>
      </c>
      <c r="P122" s="6">
        <f t="shared" ref="P122:P129" ca="1" si="21">H122*$X$10</f>
        <v>0</v>
      </c>
      <c r="Q122" s="6">
        <f t="shared" ref="Q122:Q129" si="22">I122*$X$11</f>
        <v>1628344.1225887618</v>
      </c>
      <c r="R122" s="6">
        <f t="shared" ref="R122:R130" si="23">J122*$X$12</f>
        <v>0</v>
      </c>
      <c r="S122" s="6">
        <f t="shared" ref="S122:S130" si="24">K122*$X$13</f>
        <v>-33358.700741563378</v>
      </c>
      <c r="T122" s="6">
        <f t="shared" ref="T122:T130" si="25">L122*$X$14</f>
        <v>96866.423559871808</v>
      </c>
      <c r="U122" s="6">
        <f t="shared" ref="U122:U131" ca="1" si="26">SUM(N122:T122)</f>
        <v>2434664.3119207728</v>
      </c>
    </row>
    <row r="123" spans="1:25" x14ac:dyDescent="0.25">
      <c r="A123" s="208">
        <v>44958</v>
      </c>
      <c r="B123">
        <f t="shared" si="10"/>
        <v>2</v>
      </c>
      <c r="C123">
        <f t="shared" si="11"/>
        <v>2023</v>
      </c>
      <c r="E123" s="6">
        <f>'Monthly Data'!BP123</f>
        <v>0</v>
      </c>
      <c r="F123" s="6">
        <f>'Monthly Data'!BO123</f>
        <v>0</v>
      </c>
      <c r="G123" s="7">
        <f t="shared" ca="1" si="17"/>
        <v>835.30999999999983</v>
      </c>
      <c r="H123" s="7">
        <f t="shared" ca="1" si="17"/>
        <v>0</v>
      </c>
      <c r="I123">
        <f t="shared" ref="I123:I145" si="27">I75</f>
        <v>28</v>
      </c>
      <c r="J123">
        <f t="shared" ref="J123:J145" si="28">J111</f>
        <v>0</v>
      </c>
      <c r="K123">
        <f t="shared" si="18"/>
        <v>0.125</v>
      </c>
      <c r="L123">
        <f t="shared" ref="L123:L145" si="29">L122+1</f>
        <v>62</v>
      </c>
      <c r="M123">
        <v>0.25</v>
      </c>
      <c r="N123" s="6">
        <f t="shared" si="19"/>
        <v>-50948.417106676898</v>
      </c>
      <c r="O123" s="6">
        <f t="shared" ca="1" si="20"/>
        <v>724566.59931037598</v>
      </c>
      <c r="P123" s="6">
        <f t="shared" ca="1" si="21"/>
        <v>0</v>
      </c>
      <c r="Q123" s="6">
        <f t="shared" si="22"/>
        <v>1470762.4333059785</v>
      </c>
      <c r="R123" s="6">
        <f t="shared" si="23"/>
        <v>0</v>
      </c>
      <c r="S123" s="6">
        <f t="shared" si="24"/>
        <v>-33358.700741563378</v>
      </c>
      <c r="T123" s="6">
        <f t="shared" si="25"/>
        <v>98454.397716591018</v>
      </c>
      <c r="U123" s="6">
        <f t="shared" ca="1" si="26"/>
        <v>2209476.3124847054</v>
      </c>
    </row>
    <row r="124" spans="1:25" x14ac:dyDescent="0.25">
      <c r="A124" s="208">
        <v>44986</v>
      </c>
      <c r="B124">
        <f t="shared" si="10"/>
        <v>3</v>
      </c>
      <c r="C124">
        <f t="shared" si="11"/>
        <v>2023</v>
      </c>
      <c r="E124" s="6">
        <f>'Monthly Data'!BP124</f>
        <v>0</v>
      </c>
      <c r="F124" s="6">
        <f>'Monthly Data'!BO124</f>
        <v>0</v>
      </c>
      <c r="G124" s="7">
        <f t="shared" ca="1" si="17"/>
        <v>598.6</v>
      </c>
      <c r="H124" s="7">
        <f t="shared" ca="1" si="17"/>
        <v>0</v>
      </c>
      <c r="I124">
        <f t="shared" si="27"/>
        <v>31</v>
      </c>
      <c r="J124">
        <f t="shared" si="28"/>
        <v>1</v>
      </c>
      <c r="K124">
        <f t="shared" si="18"/>
        <v>0.125</v>
      </c>
      <c r="L124">
        <f t="shared" si="29"/>
        <v>63</v>
      </c>
      <c r="M124">
        <v>0.25</v>
      </c>
      <c r="N124" s="6">
        <f t="shared" si="19"/>
        <v>-50948.417106676898</v>
      </c>
      <c r="O124" s="6">
        <f t="shared" ca="1" si="20"/>
        <v>519239.04460283153</v>
      </c>
      <c r="P124" s="6">
        <f t="shared" ca="1" si="21"/>
        <v>0</v>
      </c>
      <c r="Q124" s="6">
        <f t="shared" si="22"/>
        <v>1628344.1225887618</v>
      </c>
      <c r="R124" s="6">
        <f t="shared" si="23"/>
        <v>-35517.158374525803</v>
      </c>
      <c r="S124" s="6">
        <f t="shared" si="24"/>
        <v>-33358.700741563378</v>
      </c>
      <c r="T124" s="6">
        <f t="shared" si="25"/>
        <v>100042.37187331023</v>
      </c>
      <c r="U124" s="6">
        <f t="shared" ca="1" si="26"/>
        <v>2127801.2628421374</v>
      </c>
    </row>
    <row r="125" spans="1:25" x14ac:dyDescent="0.25">
      <c r="A125" s="208">
        <v>45017</v>
      </c>
      <c r="B125">
        <f t="shared" si="10"/>
        <v>4</v>
      </c>
      <c r="C125">
        <f t="shared" si="11"/>
        <v>2023</v>
      </c>
      <c r="E125" s="6">
        <f>'Monthly Data'!BP125</f>
        <v>0</v>
      </c>
      <c r="F125" s="6">
        <f>'Monthly Data'!BO125</f>
        <v>0</v>
      </c>
      <c r="G125" s="7">
        <f t="shared" ca="1" si="17"/>
        <v>372.89</v>
      </c>
      <c r="H125" s="7">
        <f t="shared" ca="1" si="17"/>
        <v>0</v>
      </c>
      <c r="I125">
        <f t="shared" si="27"/>
        <v>30</v>
      </c>
      <c r="J125">
        <f t="shared" si="28"/>
        <v>1</v>
      </c>
      <c r="K125">
        <f t="shared" si="18"/>
        <v>0.125</v>
      </c>
      <c r="L125">
        <f t="shared" si="29"/>
        <v>64</v>
      </c>
      <c r="M125">
        <v>0.25</v>
      </c>
      <c r="N125" s="6">
        <f t="shared" si="19"/>
        <v>-50948.417106676898</v>
      </c>
      <c r="O125" s="6">
        <f t="shared" ca="1" si="20"/>
        <v>323453.13622109895</v>
      </c>
      <c r="P125" s="6">
        <f t="shared" ca="1" si="21"/>
        <v>0</v>
      </c>
      <c r="Q125" s="6">
        <f t="shared" si="22"/>
        <v>1575816.892827834</v>
      </c>
      <c r="R125" s="6">
        <f t="shared" si="23"/>
        <v>-35517.158374525803</v>
      </c>
      <c r="S125" s="6">
        <f t="shared" si="24"/>
        <v>-33358.700741563378</v>
      </c>
      <c r="T125" s="6">
        <f t="shared" si="25"/>
        <v>101630.34603002944</v>
      </c>
      <c r="U125" s="6">
        <f t="shared" ca="1" si="26"/>
        <v>1881076.0988561963</v>
      </c>
      <c r="V125" s="6"/>
      <c r="W125" s="14"/>
      <c r="Y125" s="14"/>
    </row>
    <row r="126" spans="1:25" x14ac:dyDescent="0.25">
      <c r="A126" s="208">
        <v>45047</v>
      </c>
      <c r="B126">
        <f t="shared" si="10"/>
        <v>5</v>
      </c>
      <c r="C126">
        <f t="shared" si="11"/>
        <v>2023</v>
      </c>
      <c r="E126" s="6">
        <f>'Monthly Data'!BP126</f>
        <v>0</v>
      </c>
      <c r="F126" s="6">
        <f>'Monthly Data'!BO126</f>
        <v>0</v>
      </c>
      <c r="G126" s="7">
        <f t="shared" ref="G126:H141" ca="1" si="30">G114</f>
        <v>124.32399999999998</v>
      </c>
      <c r="H126" s="7">
        <f t="shared" ca="1" si="30"/>
        <v>16.880000000000003</v>
      </c>
      <c r="I126">
        <f t="shared" si="27"/>
        <v>31</v>
      </c>
      <c r="J126">
        <f t="shared" si="28"/>
        <v>1</v>
      </c>
      <c r="K126">
        <f t="shared" si="18"/>
        <v>0.125</v>
      </c>
      <c r="L126">
        <f t="shared" si="29"/>
        <v>65</v>
      </c>
      <c r="M126">
        <v>0.25</v>
      </c>
      <c r="N126" s="6">
        <f t="shared" si="19"/>
        <v>-50948.417106676898</v>
      </c>
      <c r="O126" s="6">
        <f t="shared" ca="1" si="20"/>
        <v>107841.4216191153</v>
      </c>
      <c r="P126" s="6">
        <f t="shared" ca="1" si="21"/>
        <v>48136.897739804524</v>
      </c>
      <c r="Q126" s="6">
        <f t="shared" si="22"/>
        <v>1628344.1225887618</v>
      </c>
      <c r="R126" s="6">
        <f t="shared" si="23"/>
        <v>-35517.158374525803</v>
      </c>
      <c r="S126" s="6">
        <f t="shared" si="24"/>
        <v>-33358.700741563378</v>
      </c>
      <c r="T126" s="6">
        <f t="shared" si="25"/>
        <v>103218.32018674865</v>
      </c>
      <c r="U126" s="6">
        <f t="shared" ca="1" si="26"/>
        <v>1767716.4859116641</v>
      </c>
      <c r="V126" s="6"/>
      <c r="W126" s="14"/>
      <c r="Y126" s="14"/>
    </row>
    <row r="127" spans="1:25" x14ac:dyDescent="0.25">
      <c r="A127" s="208">
        <v>45078</v>
      </c>
      <c r="B127">
        <f t="shared" si="10"/>
        <v>6</v>
      </c>
      <c r="C127">
        <f t="shared" si="11"/>
        <v>2023</v>
      </c>
      <c r="E127" s="6">
        <f>'Monthly Data'!BP127</f>
        <v>0</v>
      </c>
      <c r="F127" s="6">
        <f>'Monthly Data'!BO127</f>
        <v>0</v>
      </c>
      <c r="G127" s="7">
        <f t="shared" ca="1" si="30"/>
        <v>10.96</v>
      </c>
      <c r="H127" s="7">
        <f t="shared" ca="1" si="30"/>
        <v>69.847999999999999</v>
      </c>
      <c r="I127">
        <f t="shared" si="27"/>
        <v>30</v>
      </c>
      <c r="J127">
        <f t="shared" si="28"/>
        <v>0</v>
      </c>
      <c r="K127">
        <f t="shared" si="18"/>
        <v>0.125</v>
      </c>
      <c r="L127">
        <f t="shared" si="29"/>
        <v>66</v>
      </c>
      <c r="M127">
        <v>0.25</v>
      </c>
      <c r="N127" s="6">
        <f t="shared" si="19"/>
        <v>-50948.417106676898</v>
      </c>
      <c r="O127" s="6">
        <f t="shared" ca="1" si="20"/>
        <v>9506.9494300819133</v>
      </c>
      <c r="P127" s="6">
        <f t="shared" ca="1" si="21"/>
        <v>199186.37638210104</v>
      </c>
      <c r="Q127" s="6">
        <f t="shared" si="22"/>
        <v>1575816.892827834</v>
      </c>
      <c r="R127" s="6">
        <f t="shared" si="23"/>
        <v>0</v>
      </c>
      <c r="S127" s="6">
        <f t="shared" si="24"/>
        <v>-33358.700741563378</v>
      </c>
      <c r="T127" s="6">
        <f t="shared" si="25"/>
        <v>104806.29434346786</v>
      </c>
      <c r="U127" s="6">
        <f t="shared" ca="1" si="26"/>
        <v>1805009.3951352444</v>
      </c>
      <c r="V127" s="6"/>
      <c r="W127" s="14"/>
      <c r="Y127" s="14"/>
    </row>
    <row r="128" spans="1:25" x14ac:dyDescent="0.25">
      <c r="A128" s="208">
        <v>45108</v>
      </c>
      <c r="B128">
        <f t="shared" si="10"/>
        <v>7</v>
      </c>
      <c r="C128">
        <f t="shared" si="11"/>
        <v>2023</v>
      </c>
      <c r="E128" s="6">
        <f>'Monthly Data'!BP128</f>
        <v>0</v>
      </c>
      <c r="F128" s="6">
        <f>'Monthly Data'!BO128</f>
        <v>0</v>
      </c>
      <c r="G128" s="7">
        <f t="shared" ca="1" si="30"/>
        <v>1.0799999999999998</v>
      </c>
      <c r="H128" s="7">
        <f t="shared" ca="1" si="30"/>
        <v>130.23999999999998</v>
      </c>
      <c r="I128">
        <f t="shared" si="27"/>
        <v>31</v>
      </c>
      <c r="J128">
        <f t="shared" si="28"/>
        <v>0</v>
      </c>
      <c r="K128">
        <f t="shared" si="18"/>
        <v>0.125</v>
      </c>
      <c r="L128">
        <f t="shared" si="29"/>
        <v>67</v>
      </c>
      <c r="M128">
        <v>0.25</v>
      </c>
      <c r="N128" s="6">
        <f t="shared" si="19"/>
        <v>-50948.417106676898</v>
      </c>
      <c r="O128" s="6">
        <f t="shared" ca="1" si="20"/>
        <v>936.81618471610079</v>
      </c>
      <c r="P128" s="6">
        <f t="shared" ca="1" si="21"/>
        <v>371406.96455166698</v>
      </c>
      <c r="Q128" s="6">
        <f t="shared" si="22"/>
        <v>1628344.1225887618</v>
      </c>
      <c r="R128" s="6">
        <f t="shared" si="23"/>
        <v>0</v>
      </c>
      <c r="S128" s="6">
        <f t="shared" si="24"/>
        <v>-33358.700741563378</v>
      </c>
      <c r="T128" s="6">
        <f t="shared" si="25"/>
        <v>106394.26850018707</v>
      </c>
      <c r="U128" s="6">
        <f t="shared" ca="1" si="26"/>
        <v>2022775.0539770916</v>
      </c>
      <c r="V128" s="6"/>
      <c r="W128" s="14"/>
      <c r="Y128" s="14"/>
    </row>
    <row r="129" spans="1:25" x14ac:dyDescent="0.25">
      <c r="A129" s="208">
        <v>45139</v>
      </c>
      <c r="B129">
        <f t="shared" si="10"/>
        <v>8</v>
      </c>
      <c r="C129">
        <f t="shared" si="11"/>
        <v>2023</v>
      </c>
      <c r="E129" s="6">
        <f>'Monthly Data'!BP129</f>
        <v>0</v>
      </c>
      <c r="F129" s="6">
        <f>'Monthly Data'!BO129</f>
        <v>0</v>
      </c>
      <c r="G129" s="7">
        <f t="shared" ca="1" si="30"/>
        <v>2.57</v>
      </c>
      <c r="H129" s="7">
        <f t="shared" ca="1" si="30"/>
        <v>101.20500000000001</v>
      </c>
      <c r="I129">
        <f t="shared" si="27"/>
        <v>31</v>
      </c>
      <c r="J129">
        <f t="shared" si="28"/>
        <v>0</v>
      </c>
      <c r="K129">
        <f t="shared" si="18"/>
        <v>0.125</v>
      </c>
      <c r="L129">
        <f t="shared" si="29"/>
        <v>68</v>
      </c>
      <c r="M129">
        <v>0.25</v>
      </c>
      <c r="N129" s="6">
        <f t="shared" si="19"/>
        <v>-50948.417106676898</v>
      </c>
      <c r="O129" s="6">
        <f t="shared" ca="1" si="20"/>
        <v>2229.2755506670178</v>
      </c>
      <c r="P129" s="6">
        <f t="shared" ca="1" si="21"/>
        <v>288607.50804247137</v>
      </c>
      <c r="Q129" s="6">
        <f t="shared" si="22"/>
        <v>1628344.1225887618</v>
      </c>
      <c r="R129" s="6">
        <f t="shared" si="23"/>
        <v>0</v>
      </c>
      <c r="S129" s="6">
        <f t="shared" si="24"/>
        <v>-33358.700741563378</v>
      </c>
      <c r="T129" s="6">
        <f t="shared" si="25"/>
        <v>107982.24265690628</v>
      </c>
      <c r="U129" s="6">
        <f t="shared" ca="1" si="26"/>
        <v>1942856.0309905664</v>
      </c>
      <c r="V129" s="6"/>
      <c r="W129" s="14"/>
      <c r="Y129" s="14"/>
    </row>
    <row r="130" spans="1:25" x14ac:dyDescent="0.25">
      <c r="A130" s="208">
        <v>45170</v>
      </c>
      <c r="B130">
        <f t="shared" ref="B130:B145" si="31">MONTH(A130)</f>
        <v>9</v>
      </c>
      <c r="C130">
        <f t="shared" ref="C130:C145" si="32">YEAR(A130)</f>
        <v>2023</v>
      </c>
      <c r="E130" s="6">
        <f>'Monthly Data'!BP130</f>
        <v>0</v>
      </c>
      <c r="F130" s="6">
        <f>'Monthly Data'!BO130</f>
        <v>0</v>
      </c>
      <c r="G130" s="7">
        <f t="shared" ca="1" si="30"/>
        <v>56.61999999999999</v>
      </c>
      <c r="H130" s="7">
        <f t="shared" ca="1" si="30"/>
        <v>20.560000000000002</v>
      </c>
      <c r="I130">
        <f t="shared" si="27"/>
        <v>30</v>
      </c>
      <c r="J130">
        <f t="shared" si="28"/>
        <v>0</v>
      </c>
      <c r="K130">
        <f t="shared" si="18"/>
        <v>0.125</v>
      </c>
      <c r="L130">
        <f t="shared" si="29"/>
        <v>69</v>
      </c>
      <c r="M130">
        <v>0.25</v>
      </c>
      <c r="N130" s="6">
        <f t="shared" ref="N130:N145" si="33">$X$8</f>
        <v>-50948.417106676898</v>
      </c>
      <c r="O130" s="6">
        <f t="shared" ref="O130:O145" ca="1" si="34">G130*$X$9</f>
        <v>49113.455906134841</v>
      </c>
      <c r="P130" s="6">
        <f t="shared" ref="P130:P145" ca="1" si="35">H130*$X$10</f>
        <v>58631.197720994132</v>
      </c>
      <c r="Q130" s="6">
        <f t="shared" ref="Q130:Q145" si="36">I130*$X$11</f>
        <v>1575816.892827834</v>
      </c>
      <c r="R130" s="6">
        <f t="shared" si="23"/>
        <v>0</v>
      </c>
      <c r="S130" s="6">
        <f t="shared" si="24"/>
        <v>-33358.700741563378</v>
      </c>
      <c r="T130" s="6">
        <f t="shared" si="25"/>
        <v>109570.21681362549</v>
      </c>
      <c r="U130" s="6">
        <f t="shared" ca="1" si="26"/>
        <v>1708824.645420348</v>
      </c>
      <c r="V130" s="6"/>
      <c r="W130" s="14"/>
      <c r="Y130" s="14"/>
    </row>
    <row r="131" spans="1:25" x14ac:dyDescent="0.25">
      <c r="A131" s="208">
        <v>45200</v>
      </c>
      <c r="B131">
        <f t="shared" si="31"/>
        <v>10</v>
      </c>
      <c r="C131">
        <f t="shared" si="32"/>
        <v>2023</v>
      </c>
      <c r="E131" s="6">
        <f>'Monthly Data'!BP131</f>
        <v>0</v>
      </c>
      <c r="F131" s="6">
        <f>'Monthly Data'!BO131</f>
        <v>0</v>
      </c>
      <c r="G131" s="7">
        <f t="shared" ca="1" si="30"/>
        <v>272.00200000000001</v>
      </c>
      <c r="H131" s="7">
        <f t="shared" ca="1" si="30"/>
        <v>1.4</v>
      </c>
      <c r="I131">
        <f t="shared" si="27"/>
        <v>31</v>
      </c>
      <c r="J131">
        <f t="shared" si="28"/>
        <v>0</v>
      </c>
      <c r="K131">
        <f t="shared" si="18"/>
        <v>0.125</v>
      </c>
      <c r="L131">
        <f t="shared" si="29"/>
        <v>70</v>
      </c>
      <c r="M131">
        <v>0.25</v>
      </c>
      <c r="N131" s="6">
        <f t="shared" si="33"/>
        <v>-50948.417106676898</v>
      </c>
      <c r="O131" s="6">
        <f t="shared" ca="1" si="34"/>
        <v>235940.62581032305</v>
      </c>
      <c r="P131" s="6">
        <f t="shared" ca="1" si="35"/>
        <v>3992.3967319743078</v>
      </c>
      <c r="Q131" s="6">
        <f t="shared" si="36"/>
        <v>1628344.1225887618</v>
      </c>
      <c r="R131" s="6">
        <f t="shared" ref="R131:R145" si="37">J131*$X$12</f>
        <v>0</v>
      </c>
      <c r="S131" s="6">
        <f t="shared" ref="S131:S145" si="38">K131*$X$13</f>
        <v>-33358.700741563378</v>
      </c>
      <c r="T131" s="6">
        <f t="shared" ref="T131:T145" si="39">L131*$X$14</f>
        <v>111158.1909703447</v>
      </c>
      <c r="U131" s="6">
        <f t="shared" ca="1" si="26"/>
        <v>1895128.2182531636</v>
      </c>
      <c r="V131" s="6"/>
      <c r="W131" s="14"/>
      <c r="Y131" s="14"/>
    </row>
    <row r="132" spans="1:25" x14ac:dyDescent="0.25">
      <c r="A132" s="208">
        <v>45231</v>
      </c>
      <c r="B132">
        <f t="shared" si="31"/>
        <v>11</v>
      </c>
      <c r="C132">
        <f t="shared" si="32"/>
        <v>2023</v>
      </c>
      <c r="E132" s="6">
        <f>'Monthly Data'!BP132</f>
        <v>0</v>
      </c>
      <c r="F132" s="6">
        <f>'Monthly Data'!BO132</f>
        <v>0</v>
      </c>
      <c r="G132" s="7">
        <f t="shared" ca="1" si="30"/>
        <v>539.76</v>
      </c>
      <c r="H132" s="7">
        <f t="shared" ca="1" si="30"/>
        <v>0</v>
      </c>
      <c r="I132">
        <f t="shared" si="27"/>
        <v>30</v>
      </c>
      <c r="J132">
        <f t="shared" si="28"/>
        <v>0</v>
      </c>
      <c r="K132">
        <f t="shared" si="18"/>
        <v>0.125</v>
      </c>
      <c r="L132">
        <f t="shared" si="29"/>
        <v>71</v>
      </c>
      <c r="M132">
        <v>0.25</v>
      </c>
      <c r="N132" s="6">
        <f t="shared" si="33"/>
        <v>-50948.417106676898</v>
      </c>
      <c r="O132" s="6">
        <f t="shared" ca="1" si="34"/>
        <v>468199.91098366911</v>
      </c>
      <c r="P132" s="6">
        <f t="shared" ca="1" si="35"/>
        <v>0</v>
      </c>
      <c r="Q132" s="6">
        <f t="shared" si="36"/>
        <v>1575816.892827834</v>
      </c>
      <c r="R132" s="6">
        <f t="shared" si="37"/>
        <v>0</v>
      </c>
      <c r="S132" s="6">
        <f t="shared" si="38"/>
        <v>-33358.700741563378</v>
      </c>
      <c r="T132" s="6">
        <f t="shared" si="39"/>
        <v>112746.16512706391</v>
      </c>
      <c r="U132" s="6">
        <f t="shared" ref="U132:U145" ca="1" si="40">SUM(N132:T132)</f>
        <v>2072455.8510903267</v>
      </c>
      <c r="V132" s="6"/>
      <c r="W132" s="14"/>
      <c r="Y132" s="14"/>
    </row>
    <row r="133" spans="1:25" x14ac:dyDescent="0.25">
      <c r="A133" s="208">
        <v>45261</v>
      </c>
      <c r="B133">
        <f t="shared" si="31"/>
        <v>12</v>
      </c>
      <c r="C133">
        <f t="shared" si="32"/>
        <v>2023</v>
      </c>
      <c r="E133" s="6">
        <f>'Monthly Data'!BP133</f>
        <v>0</v>
      </c>
      <c r="F133" s="6">
        <f>'Monthly Data'!BO133</f>
        <v>0</v>
      </c>
      <c r="G133" s="7">
        <f t="shared" ca="1" si="30"/>
        <v>820.75</v>
      </c>
      <c r="H133" s="7">
        <f t="shared" ca="1" si="30"/>
        <v>0</v>
      </c>
      <c r="I133">
        <f t="shared" si="27"/>
        <v>31</v>
      </c>
      <c r="J133">
        <f t="shared" si="28"/>
        <v>0</v>
      </c>
      <c r="K133">
        <f t="shared" si="18"/>
        <v>0.125</v>
      </c>
      <c r="L133">
        <f t="shared" si="29"/>
        <v>72</v>
      </c>
      <c r="M133">
        <v>0.25</v>
      </c>
      <c r="N133" s="6">
        <f t="shared" si="33"/>
        <v>-50948.417106676898</v>
      </c>
      <c r="O133" s="6">
        <f t="shared" ca="1" si="34"/>
        <v>711936.92926457396</v>
      </c>
      <c r="P133" s="6">
        <f t="shared" ca="1" si="35"/>
        <v>0</v>
      </c>
      <c r="Q133" s="6">
        <f t="shared" si="36"/>
        <v>1628344.1225887618</v>
      </c>
      <c r="R133" s="6">
        <f t="shared" si="37"/>
        <v>0</v>
      </c>
      <c r="S133" s="6">
        <f t="shared" si="38"/>
        <v>-33358.700741563378</v>
      </c>
      <c r="T133" s="6">
        <f t="shared" si="39"/>
        <v>114334.13928378312</v>
      </c>
      <c r="U133" s="6">
        <f t="shared" ca="1" si="40"/>
        <v>2370308.0732888789</v>
      </c>
      <c r="V133" s="6"/>
      <c r="W133" s="14"/>
      <c r="Y133" s="14"/>
    </row>
    <row r="134" spans="1:25" x14ac:dyDescent="0.25">
      <c r="A134" s="208">
        <v>45292</v>
      </c>
      <c r="B134">
        <f t="shared" si="31"/>
        <v>1</v>
      </c>
      <c r="C134">
        <f t="shared" si="32"/>
        <v>2024</v>
      </c>
      <c r="E134" s="6">
        <f>'Monthly Data'!BP134</f>
        <v>0</v>
      </c>
      <c r="F134" s="6">
        <f>'Monthly Data'!BO134</f>
        <v>0</v>
      </c>
      <c r="G134" s="7">
        <f t="shared" ca="1" si="30"/>
        <v>915.08000000000015</v>
      </c>
      <c r="H134" s="7">
        <f t="shared" ca="1" si="30"/>
        <v>0</v>
      </c>
      <c r="I134">
        <f t="shared" si="27"/>
        <v>31</v>
      </c>
      <c r="J134">
        <f t="shared" si="28"/>
        <v>0</v>
      </c>
      <c r="K134">
        <f>$K$109*M134</f>
        <v>0</v>
      </c>
      <c r="L134">
        <f t="shared" si="29"/>
        <v>73</v>
      </c>
      <c r="M134">
        <v>0</v>
      </c>
      <c r="N134" s="6">
        <f t="shared" si="33"/>
        <v>-50948.417106676898</v>
      </c>
      <c r="O134" s="6">
        <f t="shared" ca="1" si="34"/>
        <v>793760.88362037938</v>
      </c>
      <c r="P134" s="6">
        <f t="shared" ca="1" si="35"/>
        <v>0</v>
      </c>
      <c r="Q134" s="6">
        <f t="shared" si="36"/>
        <v>1628344.1225887618</v>
      </c>
      <c r="R134" s="6">
        <f t="shared" si="37"/>
        <v>0</v>
      </c>
      <c r="S134" s="6">
        <f t="shared" si="38"/>
        <v>0</v>
      </c>
      <c r="T134" s="6">
        <f t="shared" si="39"/>
        <v>115922.11344050233</v>
      </c>
      <c r="U134" s="6">
        <f t="shared" ca="1" si="40"/>
        <v>2487078.7025429667</v>
      </c>
      <c r="V134" s="6"/>
      <c r="W134" s="14"/>
      <c r="Y134" s="14"/>
    </row>
    <row r="135" spans="1:25" x14ac:dyDescent="0.25">
      <c r="A135" s="208">
        <v>45323</v>
      </c>
      <c r="B135">
        <f t="shared" si="31"/>
        <v>2</v>
      </c>
      <c r="C135">
        <f t="shared" si="32"/>
        <v>2024</v>
      </c>
      <c r="E135" s="6">
        <f>'Monthly Data'!BP135</f>
        <v>0</v>
      </c>
      <c r="F135" s="6">
        <f>'Monthly Data'!BO135</f>
        <v>0</v>
      </c>
      <c r="G135" s="7">
        <f t="shared" ca="1" si="30"/>
        <v>835.30999999999983</v>
      </c>
      <c r="H135" s="7">
        <f t="shared" ca="1" si="30"/>
        <v>0</v>
      </c>
      <c r="I135">
        <f t="shared" si="27"/>
        <v>29</v>
      </c>
      <c r="J135">
        <f t="shared" si="28"/>
        <v>0</v>
      </c>
      <c r="K135">
        <f t="shared" si="18"/>
        <v>0</v>
      </c>
      <c r="L135">
        <f t="shared" si="29"/>
        <v>74</v>
      </c>
      <c r="M135">
        <f>M134</f>
        <v>0</v>
      </c>
      <c r="N135" s="6">
        <f t="shared" si="33"/>
        <v>-50948.417106676898</v>
      </c>
      <c r="O135" s="6">
        <f t="shared" ca="1" si="34"/>
        <v>724566.59931037598</v>
      </c>
      <c r="P135" s="6">
        <f t="shared" ca="1" si="35"/>
        <v>0</v>
      </c>
      <c r="Q135" s="6">
        <f t="shared" si="36"/>
        <v>1523289.6630669064</v>
      </c>
      <c r="R135" s="6">
        <f t="shared" si="37"/>
        <v>0</v>
      </c>
      <c r="S135" s="6">
        <f t="shared" si="38"/>
        <v>0</v>
      </c>
      <c r="T135" s="6">
        <f t="shared" si="39"/>
        <v>117510.08759722154</v>
      </c>
      <c r="U135" s="6">
        <f t="shared" ca="1" si="40"/>
        <v>2314417.9328678274</v>
      </c>
      <c r="V135" s="6"/>
      <c r="W135" s="14"/>
      <c r="Y135" s="14"/>
    </row>
    <row r="136" spans="1:25" x14ac:dyDescent="0.25">
      <c r="A136" s="208">
        <v>45352</v>
      </c>
      <c r="B136">
        <f t="shared" si="31"/>
        <v>3</v>
      </c>
      <c r="C136">
        <f t="shared" si="32"/>
        <v>2024</v>
      </c>
      <c r="E136" s="6">
        <f>'Monthly Data'!BP136</f>
        <v>0</v>
      </c>
      <c r="F136" s="6">
        <f>'Monthly Data'!BO136</f>
        <v>0</v>
      </c>
      <c r="G136" s="7">
        <f t="shared" ca="1" si="30"/>
        <v>598.6</v>
      </c>
      <c r="H136" s="7">
        <f t="shared" ca="1" si="30"/>
        <v>0</v>
      </c>
      <c r="I136">
        <f t="shared" si="27"/>
        <v>31</v>
      </c>
      <c r="J136">
        <f t="shared" si="28"/>
        <v>1</v>
      </c>
      <c r="K136">
        <f t="shared" si="18"/>
        <v>0</v>
      </c>
      <c r="L136">
        <f t="shared" si="29"/>
        <v>75</v>
      </c>
      <c r="M136">
        <f t="shared" ref="M136:M145" si="41">M135</f>
        <v>0</v>
      </c>
      <c r="N136" s="6">
        <f t="shared" si="33"/>
        <v>-50948.417106676898</v>
      </c>
      <c r="O136" s="6">
        <f t="shared" ca="1" si="34"/>
        <v>519239.04460283153</v>
      </c>
      <c r="P136" s="6">
        <f t="shared" ca="1" si="35"/>
        <v>0</v>
      </c>
      <c r="Q136" s="6">
        <f t="shared" si="36"/>
        <v>1628344.1225887618</v>
      </c>
      <c r="R136" s="6">
        <f t="shared" si="37"/>
        <v>-35517.158374525803</v>
      </c>
      <c r="S136" s="6">
        <f t="shared" si="38"/>
        <v>0</v>
      </c>
      <c r="T136" s="6">
        <f t="shared" si="39"/>
        <v>119098.06175394075</v>
      </c>
      <c r="U136" s="6">
        <f t="shared" ca="1" si="40"/>
        <v>2180215.6534643313</v>
      </c>
      <c r="V136" s="6"/>
      <c r="W136" s="14"/>
      <c r="Y136" s="14"/>
    </row>
    <row r="137" spans="1:25" x14ac:dyDescent="0.25">
      <c r="A137" s="208">
        <v>45383</v>
      </c>
      <c r="B137">
        <f t="shared" si="31"/>
        <v>4</v>
      </c>
      <c r="C137">
        <f t="shared" si="32"/>
        <v>2024</v>
      </c>
      <c r="E137" s="6">
        <f>'Monthly Data'!BP137</f>
        <v>0</v>
      </c>
      <c r="F137" s="6">
        <f>'Monthly Data'!BO137</f>
        <v>0</v>
      </c>
      <c r="G137" s="7">
        <f t="shared" ca="1" si="30"/>
        <v>372.89</v>
      </c>
      <c r="H137" s="7">
        <f t="shared" ca="1" si="30"/>
        <v>0</v>
      </c>
      <c r="I137">
        <f t="shared" si="27"/>
        <v>30</v>
      </c>
      <c r="J137">
        <f t="shared" si="28"/>
        <v>1</v>
      </c>
      <c r="K137">
        <f t="shared" si="18"/>
        <v>0</v>
      </c>
      <c r="L137">
        <f t="shared" si="29"/>
        <v>76</v>
      </c>
      <c r="M137">
        <f t="shared" si="41"/>
        <v>0</v>
      </c>
      <c r="N137" s="6">
        <f t="shared" si="33"/>
        <v>-50948.417106676898</v>
      </c>
      <c r="O137" s="6">
        <f t="shared" ca="1" si="34"/>
        <v>323453.13622109895</v>
      </c>
      <c r="P137" s="6">
        <f t="shared" ca="1" si="35"/>
        <v>0</v>
      </c>
      <c r="Q137" s="6">
        <f t="shared" si="36"/>
        <v>1575816.892827834</v>
      </c>
      <c r="R137" s="6">
        <f t="shared" si="37"/>
        <v>-35517.158374525803</v>
      </c>
      <c r="S137" s="6">
        <f t="shared" si="38"/>
        <v>0</v>
      </c>
      <c r="T137" s="6">
        <f t="shared" si="39"/>
        <v>120686.03591065996</v>
      </c>
      <c r="U137" s="6">
        <f t="shared" ca="1" si="40"/>
        <v>1933490.4894783902</v>
      </c>
      <c r="V137" s="6"/>
      <c r="Y137" s="14"/>
    </row>
    <row r="138" spans="1:25" x14ac:dyDescent="0.25">
      <c r="A138" s="208">
        <v>45413</v>
      </c>
      <c r="B138">
        <f t="shared" si="31"/>
        <v>5</v>
      </c>
      <c r="C138">
        <f t="shared" si="32"/>
        <v>2024</v>
      </c>
      <c r="E138" s="6">
        <f>'Monthly Data'!BP138</f>
        <v>0</v>
      </c>
      <c r="F138" s="6">
        <f>'Monthly Data'!BO138</f>
        <v>0</v>
      </c>
      <c r="G138" s="7">
        <f t="shared" ca="1" si="30"/>
        <v>124.32399999999998</v>
      </c>
      <c r="H138" s="7">
        <f t="shared" ca="1" si="30"/>
        <v>16.880000000000003</v>
      </c>
      <c r="I138">
        <f t="shared" si="27"/>
        <v>31</v>
      </c>
      <c r="J138">
        <f t="shared" si="28"/>
        <v>1</v>
      </c>
      <c r="K138">
        <f t="shared" si="18"/>
        <v>0</v>
      </c>
      <c r="L138">
        <f t="shared" si="29"/>
        <v>77</v>
      </c>
      <c r="M138">
        <f t="shared" si="41"/>
        <v>0</v>
      </c>
      <c r="N138" s="6">
        <f t="shared" si="33"/>
        <v>-50948.417106676898</v>
      </c>
      <c r="O138" s="6">
        <f t="shared" ca="1" si="34"/>
        <v>107841.4216191153</v>
      </c>
      <c r="P138" s="6">
        <f t="shared" ca="1" si="35"/>
        <v>48136.897739804524</v>
      </c>
      <c r="Q138" s="6">
        <f t="shared" si="36"/>
        <v>1628344.1225887618</v>
      </c>
      <c r="R138" s="6">
        <f t="shared" si="37"/>
        <v>-35517.158374525803</v>
      </c>
      <c r="S138" s="6">
        <f t="shared" si="38"/>
        <v>0</v>
      </c>
      <c r="T138" s="6">
        <f t="shared" si="39"/>
        <v>122274.01006737917</v>
      </c>
      <c r="U138" s="6">
        <f t="shared" ca="1" si="40"/>
        <v>1820130.876533858</v>
      </c>
      <c r="V138" s="6"/>
      <c r="W138" s="14"/>
      <c r="Y138" s="14"/>
    </row>
    <row r="139" spans="1:25" x14ac:dyDescent="0.25">
      <c r="A139" s="208">
        <v>45444</v>
      </c>
      <c r="B139">
        <f t="shared" si="31"/>
        <v>6</v>
      </c>
      <c r="C139">
        <f t="shared" si="32"/>
        <v>2024</v>
      </c>
      <c r="E139" s="6">
        <f>'Monthly Data'!BP139</f>
        <v>0</v>
      </c>
      <c r="F139" s="6">
        <f>'Monthly Data'!BO139</f>
        <v>0</v>
      </c>
      <c r="G139" s="7">
        <f t="shared" ca="1" si="30"/>
        <v>10.96</v>
      </c>
      <c r="H139" s="7">
        <f t="shared" ca="1" si="30"/>
        <v>69.847999999999999</v>
      </c>
      <c r="I139">
        <f t="shared" si="27"/>
        <v>30</v>
      </c>
      <c r="J139">
        <f t="shared" si="28"/>
        <v>0</v>
      </c>
      <c r="K139">
        <f t="shared" si="18"/>
        <v>0</v>
      </c>
      <c r="L139">
        <f t="shared" si="29"/>
        <v>78</v>
      </c>
      <c r="M139">
        <f t="shared" si="41"/>
        <v>0</v>
      </c>
      <c r="N139" s="6">
        <f t="shared" si="33"/>
        <v>-50948.417106676898</v>
      </c>
      <c r="O139" s="6">
        <f t="shared" ca="1" si="34"/>
        <v>9506.9494300819133</v>
      </c>
      <c r="P139" s="6">
        <f t="shared" ca="1" si="35"/>
        <v>199186.37638210104</v>
      </c>
      <c r="Q139" s="6">
        <f t="shared" si="36"/>
        <v>1575816.892827834</v>
      </c>
      <c r="R139" s="6">
        <f t="shared" si="37"/>
        <v>0</v>
      </c>
      <c r="S139" s="6">
        <f t="shared" si="38"/>
        <v>0</v>
      </c>
      <c r="T139" s="6">
        <f t="shared" si="39"/>
        <v>123861.98422409839</v>
      </c>
      <c r="U139" s="6">
        <f t="shared" ca="1" si="40"/>
        <v>1857423.7857574383</v>
      </c>
      <c r="V139" s="6"/>
      <c r="W139" s="14"/>
      <c r="Y139" s="14"/>
    </row>
    <row r="140" spans="1:25" x14ac:dyDescent="0.25">
      <c r="A140" s="208">
        <v>45474</v>
      </c>
      <c r="B140">
        <f t="shared" si="31"/>
        <v>7</v>
      </c>
      <c r="C140">
        <f t="shared" si="32"/>
        <v>2024</v>
      </c>
      <c r="E140" s="6">
        <f>'Monthly Data'!BP140</f>
        <v>0</v>
      </c>
      <c r="F140" s="6">
        <f>'Monthly Data'!BO140</f>
        <v>0</v>
      </c>
      <c r="G140" s="7">
        <f t="shared" ca="1" si="30"/>
        <v>1.0799999999999998</v>
      </c>
      <c r="H140" s="7">
        <f t="shared" ca="1" si="30"/>
        <v>130.23999999999998</v>
      </c>
      <c r="I140">
        <f t="shared" si="27"/>
        <v>31</v>
      </c>
      <c r="J140">
        <f t="shared" si="28"/>
        <v>0</v>
      </c>
      <c r="K140">
        <f t="shared" si="18"/>
        <v>0</v>
      </c>
      <c r="L140">
        <f t="shared" si="29"/>
        <v>79</v>
      </c>
      <c r="M140">
        <f t="shared" si="41"/>
        <v>0</v>
      </c>
      <c r="N140" s="6">
        <f t="shared" si="33"/>
        <v>-50948.417106676898</v>
      </c>
      <c r="O140" s="6">
        <f t="shared" ca="1" si="34"/>
        <v>936.81618471610079</v>
      </c>
      <c r="P140" s="6">
        <f t="shared" ca="1" si="35"/>
        <v>371406.96455166698</v>
      </c>
      <c r="Q140" s="6">
        <f t="shared" si="36"/>
        <v>1628344.1225887618</v>
      </c>
      <c r="R140" s="6">
        <f t="shared" si="37"/>
        <v>0</v>
      </c>
      <c r="S140" s="6">
        <f t="shared" si="38"/>
        <v>0</v>
      </c>
      <c r="T140" s="6">
        <f t="shared" si="39"/>
        <v>125449.9583808176</v>
      </c>
      <c r="U140" s="6">
        <f t="shared" ca="1" si="40"/>
        <v>2075189.4445992857</v>
      </c>
      <c r="V140" s="6"/>
      <c r="W140" s="14"/>
      <c r="Y140" s="14"/>
    </row>
    <row r="141" spans="1:25" x14ac:dyDescent="0.25">
      <c r="A141" s="208">
        <v>45505</v>
      </c>
      <c r="B141">
        <f t="shared" si="31"/>
        <v>8</v>
      </c>
      <c r="C141">
        <f t="shared" si="32"/>
        <v>2024</v>
      </c>
      <c r="E141" s="6">
        <f>'Monthly Data'!BP141</f>
        <v>0</v>
      </c>
      <c r="F141" s="6">
        <f>'Monthly Data'!BO141</f>
        <v>0</v>
      </c>
      <c r="G141" s="7">
        <f t="shared" ca="1" si="30"/>
        <v>2.57</v>
      </c>
      <c r="H141" s="7">
        <f t="shared" ca="1" si="30"/>
        <v>101.20500000000001</v>
      </c>
      <c r="I141">
        <f t="shared" si="27"/>
        <v>31</v>
      </c>
      <c r="J141">
        <f t="shared" si="28"/>
        <v>0</v>
      </c>
      <c r="K141">
        <f t="shared" si="18"/>
        <v>0</v>
      </c>
      <c r="L141">
        <f t="shared" si="29"/>
        <v>80</v>
      </c>
      <c r="M141">
        <f t="shared" si="41"/>
        <v>0</v>
      </c>
      <c r="N141" s="6">
        <f t="shared" si="33"/>
        <v>-50948.417106676898</v>
      </c>
      <c r="O141" s="6">
        <f t="shared" ca="1" si="34"/>
        <v>2229.2755506670178</v>
      </c>
      <c r="P141" s="6">
        <f t="shared" ca="1" si="35"/>
        <v>288607.50804247137</v>
      </c>
      <c r="Q141" s="6">
        <f t="shared" si="36"/>
        <v>1628344.1225887618</v>
      </c>
      <c r="R141" s="6">
        <f t="shared" si="37"/>
        <v>0</v>
      </c>
      <c r="S141" s="6">
        <f t="shared" si="38"/>
        <v>0</v>
      </c>
      <c r="T141" s="6">
        <f t="shared" si="39"/>
        <v>127037.93253753681</v>
      </c>
      <c r="U141" s="6">
        <f t="shared" ca="1" si="40"/>
        <v>1995270.4216127603</v>
      </c>
      <c r="V141" s="6"/>
      <c r="W141" s="14"/>
      <c r="Y141" s="14"/>
    </row>
    <row r="142" spans="1:25" x14ac:dyDescent="0.25">
      <c r="A142" s="208">
        <v>45536</v>
      </c>
      <c r="B142">
        <f t="shared" si="31"/>
        <v>9</v>
      </c>
      <c r="C142">
        <f t="shared" si="32"/>
        <v>2024</v>
      </c>
      <c r="E142" s="6">
        <f>'Monthly Data'!BP142</f>
        <v>0</v>
      </c>
      <c r="F142" s="6">
        <f>'Monthly Data'!BO142</f>
        <v>0</v>
      </c>
      <c r="G142" s="7">
        <f t="shared" ref="G142:H145" ca="1" si="42">G130</f>
        <v>56.61999999999999</v>
      </c>
      <c r="H142" s="7">
        <f t="shared" ca="1" si="42"/>
        <v>20.560000000000002</v>
      </c>
      <c r="I142">
        <f t="shared" si="27"/>
        <v>30</v>
      </c>
      <c r="J142">
        <f t="shared" si="28"/>
        <v>0</v>
      </c>
      <c r="K142">
        <f t="shared" si="18"/>
        <v>0</v>
      </c>
      <c r="L142">
        <f t="shared" si="29"/>
        <v>81</v>
      </c>
      <c r="M142">
        <f t="shared" si="41"/>
        <v>0</v>
      </c>
      <c r="N142" s="6">
        <f t="shared" si="33"/>
        <v>-50948.417106676898</v>
      </c>
      <c r="O142" s="6">
        <f t="shared" ca="1" si="34"/>
        <v>49113.455906134841</v>
      </c>
      <c r="P142" s="6">
        <f t="shared" ca="1" si="35"/>
        <v>58631.197720994132</v>
      </c>
      <c r="Q142" s="6">
        <f t="shared" si="36"/>
        <v>1575816.892827834</v>
      </c>
      <c r="R142" s="6">
        <f t="shared" si="37"/>
        <v>0</v>
      </c>
      <c r="S142" s="6">
        <f t="shared" si="38"/>
        <v>0</v>
      </c>
      <c r="T142" s="6">
        <f t="shared" si="39"/>
        <v>128625.906694256</v>
      </c>
      <c r="U142" s="6">
        <f t="shared" ca="1" si="40"/>
        <v>1761239.036042542</v>
      </c>
      <c r="V142" s="6"/>
      <c r="W142" s="14"/>
      <c r="Y142" s="14"/>
    </row>
    <row r="143" spans="1:25" x14ac:dyDescent="0.25">
      <c r="A143" s="208">
        <v>45566</v>
      </c>
      <c r="B143">
        <f t="shared" si="31"/>
        <v>10</v>
      </c>
      <c r="C143">
        <f t="shared" si="32"/>
        <v>2024</v>
      </c>
      <c r="E143" s="6">
        <f>'Monthly Data'!BP143</f>
        <v>0</v>
      </c>
      <c r="F143" s="6">
        <f>'Monthly Data'!BO143</f>
        <v>0</v>
      </c>
      <c r="G143" s="7">
        <f t="shared" ca="1" si="42"/>
        <v>272.00200000000001</v>
      </c>
      <c r="H143" s="7">
        <f t="shared" ca="1" si="42"/>
        <v>1.4</v>
      </c>
      <c r="I143">
        <f t="shared" si="27"/>
        <v>31</v>
      </c>
      <c r="J143">
        <f t="shared" si="28"/>
        <v>0</v>
      </c>
      <c r="K143">
        <f t="shared" si="18"/>
        <v>0</v>
      </c>
      <c r="L143">
        <f t="shared" si="29"/>
        <v>82</v>
      </c>
      <c r="M143">
        <f t="shared" si="41"/>
        <v>0</v>
      </c>
      <c r="N143" s="6">
        <f t="shared" si="33"/>
        <v>-50948.417106676898</v>
      </c>
      <c r="O143" s="6">
        <f t="shared" ca="1" si="34"/>
        <v>235940.62581032305</v>
      </c>
      <c r="P143" s="6">
        <f t="shared" ca="1" si="35"/>
        <v>3992.3967319743078</v>
      </c>
      <c r="Q143" s="6">
        <f t="shared" si="36"/>
        <v>1628344.1225887618</v>
      </c>
      <c r="R143" s="6">
        <f t="shared" si="37"/>
        <v>0</v>
      </c>
      <c r="S143" s="6">
        <f t="shared" si="38"/>
        <v>0</v>
      </c>
      <c r="T143" s="6">
        <f t="shared" si="39"/>
        <v>130213.88085097521</v>
      </c>
      <c r="U143" s="6">
        <f t="shared" ca="1" si="40"/>
        <v>1947542.6088753575</v>
      </c>
      <c r="V143" s="6"/>
      <c r="W143" s="14"/>
      <c r="Y143" s="14"/>
    </row>
    <row r="144" spans="1:25" x14ac:dyDescent="0.25">
      <c r="A144" s="208">
        <v>45597</v>
      </c>
      <c r="B144">
        <f t="shared" si="31"/>
        <v>11</v>
      </c>
      <c r="C144">
        <f t="shared" si="32"/>
        <v>2024</v>
      </c>
      <c r="E144" s="6">
        <f>'Monthly Data'!BP144</f>
        <v>0</v>
      </c>
      <c r="F144" s="6">
        <f>'Monthly Data'!BO144</f>
        <v>0</v>
      </c>
      <c r="G144" s="7">
        <f t="shared" ca="1" si="42"/>
        <v>539.76</v>
      </c>
      <c r="H144" s="7">
        <f t="shared" ca="1" si="42"/>
        <v>0</v>
      </c>
      <c r="I144">
        <f t="shared" si="27"/>
        <v>30</v>
      </c>
      <c r="J144">
        <f t="shared" si="28"/>
        <v>0</v>
      </c>
      <c r="K144">
        <f t="shared" si="18"/>
        <v>0</v>
      </c>
      <c r="L144">
        <f t="shared" si="29"/>
        <v>83</v>
      </c>
      <c r="M144">
        <f t="shared" si="41"/>
        <v>0</v>
      </c>
      <c r="N144" s="6">
        <f t="shared" si="33"/>
        <v>-50948.417106676898</v>
      </c>
      <c r="O144" s="6">
        <f t="shared" ca="1" si="34"/>
        <v>468199.91098366911</v>
      </c>
      <c r="P144" s="6">
        <f t="shared" ca="1" si="35"/>
        <v>0</v>
      </c>
      <c r="Q144" s="6">
        <f t="shared" si="36"/>
        <v>1575816.892827834</v>
      </c>
      <c r="R144" s="6">
        <f t="shared" si="37"/>
        <v>0</v>
      </c>
      <c r="S144" s="6">
        <f t="shared" si="38"/>
        <v>0</v>
      </c>
      <c r="T144" s="6">
        <f t="shared" si="39"/>
        <v>131801.85500769442</v>
      </c>
      <c r="U144" s="6">
        <f t="shared" ca="1" si="40"/>
        <v>2124870.2417125208</v>
      </c>
      <c r="V144" s="6"/>
      <c r="W144" s="14"/>
      <c r="Y144" s="14"/>
    </row>
    <row r="145" spans="1:25" x14ac:dyDescent="0.25">
      <c r="A145" s="208">
        <v>45627</v>
      </c>
      <c r="B145">
        <f t="shared" si="31"/>
        <v>12</v>
      </c>
      <c r="C145">
        <f t="shared" si="32"/>
        <v>2024</v>
      </c>
      <c r="E145" s="6">
        <f>'Monthly Data'!BP145</f>
        <v>0</v>
      </c>
      <c r="F145" s="6">
        <f>'Monthly Data'!BO145</f>
        <v>0</v>
      </c>
      <c r="G145" s="7">
        <f t="shared" ca="1" si="42"/>
        <v>820.75</v>
      </c>
      <c r="H145" s="7">
        <f t="shared" ca="1" si="42"/>
        <v>0</v>
      </c>
      <c r="I145">
        <f t="shared" si="27"/>
        <v>31</v>
      </c>
      <c r="J145">
        <f t="shared" si="28"/>
        <v>0</v>
      </c>
      <c r="K145">
        <f t="shared" si="18"/>
        <v>0</v>
      </c>
      <c r="L145">
        <f t="shared" si="29"/>
        <v>84</v>
      </c>
      <c r="M145">
        <f t="shared" si="41"/>
        <v>0</v>
      </c>
      <c r="N145" s="6">
        <f t="shared" si="33"/>
        <v>-50948.417106676898</v>
      </c>
      <c r="O145" s="6">
        <f t="shared" ca="1" si="34"/>
        <v>711936.92926457396</v>
      </c>
      <c r="P145" s="6">
        <f t="shared" ca="1" si="35"/>
        <v>0</v>
      </c>
      <c r="Q145" s="6">
        <f t="shared" si="36"/>
        <v>1628344.1225887618</v>
      </c>
      <c r="R145" s="6">
        <f t="shared" si="37"/>
        <v>0</v>
      </c>
      <c r="S145" s="6">
        <f t="shared" si="38"/>
        <v>0</v>
      </c>
      <c r="T145" s="6">
        <f t="shared" si="39"/>
        <v>133389.82916441365</v>
      </c>
      <c r="U145" s="6">
        <f t="shared" ca="1" si="40"/>
        <v>2422722.4639110728</v>
      </c>
      <c r="V145" s="6"/>
      <c r="W145" s="14"/>
      <c r="Y145" s="14"/>
    </row>
    <row r="146" spans="1:25" x14ac:dyDescent="0.25">
      <c r="A146" s="17"/>
      <c r="V146" s="6"/>
      <c r="W146" s="14"/>
      <c r="Y146" s="14"/>
    </row>
    <row r="147" spans="1:25" x14ac:dyDescent="0.25">
      <c r="A147" s="17"/>
      <c r="V147" s="6"/>
      <c r="W147" s="14"/>
      <c r="Y147" s="14"/>
    </row>
    <row r="148" spans="1:25" x14ac:dyDescent="0.25">
      <c r="A148" s="17"/>
    </row>
    <row r="149" spans="1:25" x14ac:dyDescent="0.25">
      <c r="A149" s="17"/>
    </row>
    <row r="150" spans="1:25" x14ac:dyDescent="0.25">
      <c r="A150" s="17"/>
    </row>
    <row r="151" spans="1:25" x14ac:dyDescent="0.25">
      <c r="A151" s="17"/>
    </row>
    <row r="152" spans="1:25" x14ac:dyDescent="0.25">
      <c r="A152" s="17"/>
    </row>
    <row r="153" spans="1:25" x14ac:dyDescent="0.25">
      <c r="A153" s="17"/>
    </row>
    <row r="154" spans="1:25" x14ac:dyDescent="0.25">
      <c r="A154" s="17"/>
    </row>
    <row r="155" spans="1:25" x14ac:dyDescent="0.25">
      <c r="A155" s="17"/>
    </row>
    <row r="156" spans="1:25" x14ac:dyDescent="0.25">
      <c r="A156" s="17"/>
    </row>
    <row r="157" spans="1:25" x14ac:dyDescent="0.25">
      <c r="A157" s="17"/>
    </row>
    <row r="158" spans="1:25" x14ac:dyDescent="0.25">
      <c r="A158" s="17"/>
    </row>
    <row r="159" spans="1:25" x14ac:dyDescent="0.25">
      <c r="A159" s="17"/>
    </row>
    <row r="160" spans="1:25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5783-A727-41B6-B778-4449AD40B49B}">
  <sheetPr codeName="Sheet33">
    <tabColor theme="7" tint="0.59999389629810485"/>
  </sheetPr>
  <dimension ref="A1:AH168"/>
  <sheetViews>
    <sheetView topLeftCell="O1" workbookViewId="0">
      <selection activeCell="E6" sqref="E6"/>
    </sheetView>
  </sheetViews>
  <sheetFormatPr defaultRowHeight="15" x14ac:dyDescent="0.25"/>
  <cols>
    <col min="1" max="1" width="12.28515625" customWidth="1"/>
    <col min="4" max="4" width="19.5703125" customWidth="1"/>
    <col min="5" max="5" width="10.42578125" bestFit="1" customWidth="1"/>
    <col min="6" max="6" width="10.28515625" bestFit="1" customWidth="1"/>
    <col min="11" max="12" width="11" customWidth="1"/>
    <col min="14" max="14" width="14" bestFit="1" customWidth="1"/>
    <col min="15" max="16" width="13.28515625" bestFit="1" customWidth="1"/>
    <col min="17" max="17" width="14.28515625" bestFit="1" customWidth="1"/>
    <col min="18" max="18" width="14.28515625" customWidth="1"/>
    <col min="19" max="19" width="13.28515625" bestFit="1" customWidth="1"/>
    <col min="20" max="20" width="13.28515625" customWidth="1"/>
    <col min="21" max="21" width="13" customWidth="1"/>
    <col min="23" max="23" width="13.7109375" customWidth="1"/>
    <col min="24" max="24" width="12.140625" customWidth="1"/>
    <col min="25" max="25" width="12.5703125" customWidth="1"/>
    <col min="26" max="26" width="11" customWidth="1"/>
  </cols>
  <sheetData>
    <row r="1" spans="1:34" x14ac:dyDescent="0.25">
      <c r="A1" t="s">
        <v>0</v>
      </c>
      <c r="B1" t="s">
        <v>28</v>
      </c>
      <c r="C1" t="s">
        <v>29</v>
      </c>
      <c r="D1" s="6" t="str">
        <f>'Monthly Data'!AM1</f>
        <v>K_GSgt50kWh_NoCDM</v>
      </c>
      <c r="E1" s="6" t="str">
        <f>'Monthly Data'!BP1</f>
        <v>K_HDD14</v>
      </c>
      <c r="F1" s="6" t="str">
        <f>'Monthly Data'!BO1</f>
        <v>K_CDD16</v>
      </c>
      <c r="G1" t="str">
        <f>'Monthly Data'!BP1</f>
        <v>K_HDD14</v>
      </c>
      <c r="H1" t="str">
        <f>'Monthly Data'!BO1</f>
        <v>K_CDD16</v>
      </c>
      <c r="I1" t="str">
        <f>'Monthly Data'!DJ1</f>
        <v>Month Days</v>
      </c>
      <c r="J1" t="str">
        <f>'Monthly Data'!DM1</f>
        <v>COVID_AM</v>
      </c>
      <c r="K1" t="str">
        <f>'Monthly Data'!DG1</f>
        <v>Spring</v>
      </c>
      <c r="L1" t="str">
        <f>'Monthly Data'!CR1</f>
        <v>Trend</v>
      </c>
      <c r="N1" t="s">
        <v>50</v>
      </c>
      <c r="O1" t="str">
        <f t="shared" ref="O1:T1" si="0">G1</f>
        <v>K_HDD14</v>
      </c>
      <c r="P1" t="str">
        <f t="shared" si="0"/>
        <v>K_CDD16</v>
      </c>
      <c r="Q1" t="str">
        <f t="shared" si="0"/>
        <v>Month Days</v>
      </c>
      <c r="R1" t="str">
        <f t="shared" si="0"/>
        <v>COVID_AM</v>
      </c>
      <c r="S1" t="str">
        <f t="shared" si="0"/>
        <v>Spring</v>
      </c>
      <c r="T1" t="str">
        <f t="shared" si="0"/>
        <v>Trend</v>
      </c>
      <c r="U1" t="s">
        <v>51</v>
      </c>
    </row>
    <row r="2" spans="1:34" x14ac:dyDescent="0.25">
      <c r="A2" s="208">
        <v>41275</v>
      </c>
      <c r="B2">
        <f t="shared" ref="B2:B65" si="1">MONTH(A2)</f>
        <v>1</v>
      </c>
      <c r="C2">
        <f t="shared" ref="C2:C65" si="2">YEAR(A2)</f>
        <v>2013</v>
      </c>
      <c r="D2" s="6">
        <f>'Monthly Data'!AM2</f>
        <v>4057582.0708843125</v>
      </c>
      <c r="E2" s="6">
        <f>'Monthly Data'!BP2</f>
        <v>939.6</v>
      </c>
      <c r="F2" s="6">
        <f>'Monthly Data'!BO2</f>
        <v>0</v>
      </c>
      <c r="G2" s="242">
        <f ca="1">'Weather Kenora'!BP38</f>
        <v>915.08000000000015</v>
      </c>
      <c r="H2" s="242">
        <f ca="1">'Weather Kenora'!BC38</f>
        <v>0</v>
      </c>
      <c r="I2">
        <f>'Monthly Data'!DJ2</f>
        <v>31</v>
      </c>
      <c r="J2">
        <f>'Monthly Data'!DM2</f>
        <v>0</v>
      </c>
      <c r="K2">
        <f>'Monthly Data'!DG2</f>
        <v>0</v>
      </c>
      <c r="L2">
        <f>'Monthly Data'!CR2</f>
        <v>1</v>
      </c>
      <c r="N2" s="6"/>
      <c r="O2" s="6">
        <f ca="1">(G2-E2)*$X$10</f>
        <v>-26110.121677151637</v>
      </c>
      <c r="P2" s="6">
        <f ca="1">(H2-F2)*$X$11</f>
        <v>0</v>
      </c>
      <c r="Q2" s="6"/>
      <c r="R2" s="6"/>
      <c r="S2" s="6"/>
      <c r="T2" s="6"/>
      <c r="U2" s="6">
        <f ca="1">SUM(D2,N2:T2)</f>
        <v>4031471.9492071611</v>
      </c>
    </row>
    <row r="3" spans="1:34" x14ac:dyDescent="0.25">
      <c r="A3" s="208">
        <v>41306</v>
      </c>
      <c r="B3">
        <f t="shared" si="1"/>
        <v>2</v>
      </c>
      <c r="C3">
        <f t="shared" si="2"/>
        <v>2013</v>
      </c>
      <c r="D3" s="6">
        <f>'Monthly Data'!AM3</f>
        <v>3600953.2908843122</v>
      </c>
      <c r="E3" s="6">
        <f>'Monthly Data'!BP3</f>
        <v>765.4</v>
      </c>
      <c r="F3" s="6">
        <f>'Monthly Data'!BO3</f>
        <v>0</v>
      </c>
      <c r="G3" s="242">
        <f ca="1">'Weather Kenora'!BP39</f>
        <v>835.30999999999983</v>
      </c>
      <c r="H3" s="242">
        <f ca="1">'Weather Kenora'!BC39</f>
        <v>0</v>
      </c>
      <c r="I3">
        <f>'Monthly Data'!DJ3</f>
        <v>28</v>
      </c>
      <c r="J3">
        <f>'Monthly Data'!DM3</f>
        <v>0</v>
      </c>
      <c r="K3">
        <f>'Monthly Data'!DG3</f>
        <v>0</v>
      </c>
      <c r="L3">
        <f>'Monthly Data'!CR3</f>
        <v>2</v>
      </c>
      <c r="N3" s="6"/>
      <c r="O3" s="6">
        <f t="shared" ref="O3:O66" ca="1" si="3">(G3-E3)*$X$10</f>
        <v>74443.662579513737</v>
      </c>
      <c r="P3" s="6">
        <f t="shared" ref="P3:P66" ca="1" si="4">(H3-F3)*$X$11</f>
        <v>0</v>
      </c>
      <c r="Q3" s="6"/>
      <c r="R3" s="6"/>
      <c r="S3" s="6"/>
      <c r="T3" s="6"/>
      <c r="U3" s="6">
        <f t="shared" ref="U3:U66" ca="1" si="5">SUM(D3,N3:T3)</f>
        <v>3675396.9534638259</v>
      </c>
    </row>
    <row r="4" spans="1:34" x14ac:dyDescent="0.25">
      <c r="A4" s="208">
        <v>41334</v>
      </c>
      <c r="B4">
        <f t="shared" si="1"/>
        <v>3</v>
      </c>
      <c r="C4">
        <f t="shared" si="2"/>
        <v>2013</v>
      </c>
      <c r="D4" s="6">
        <f>'Monthly Data'!AM4</f>
        <v>3668986.0408843132</v>
      </c>
      <c r="E4" s="6">
        <f>'Monthly Data'!BP4</f>
        <v>666.7</v>
      </c>
      <c r="F4" s="6">
        <f>'Monthly Data'!BO4</f>
        <v>0</v>
      </c>
      <c r="G4" s="242">
        <f ca="1">'Weather Kenora'!BP40</f>
        <v>598.6</v>
      </c>
      <c r="H4" s="242">
        <f ca="1">'Weather Kenora'!BC40</f>
        <v>0</v>
      </c>
      <c r="I4">
        <f>'Monthly Data'!DJ4</f>
        <v>31</v>
      </c>
      <c r="J4">
        <f>'Monthly Data'!DM4</f>
        <v>0</v>
      </c>
      <c r="K4">
        <f>'Monthly Data'!DG4</f>
        <v>1</v>
      </c>
      <c r="L4">
        <f>'Monthly Data'!CR4</f>
        <v>3</v>
      </c>
      <c r="N4" s="6"/>
      <c r="O4" s="6">
        <f t="shared" ca="1" si="3"/>
        <v>-72516.284103345708</v>
      </c>
      <c r="P4" s="6">
        <f t="shared" ca="1" si="4"/>
        <v>0</v>
      </c>
      <c r="Q4" s="6"/>
      <c r="R4" s="6"/>
      <c r="S4" s="6"/>
      <c r="T4" s="6"/>
      <c r="U4" s="6">
        <f t="shared" ca="1" si="5"/>
        <v>3596469.7567809676</v>
      </c>
      <c r="W4" t="s">
        <v>419</v>
      </c>
    </row>
    <row r="5" spans="1:34" x14ac:dyDescent="0.25">
      <c r="A5" s="208">
        <v>41365</v>
      </c>
      <c r="B5">
        <f t="shared" si="1"/>
        <v>4</v>
      </c>
      <c r="C5">
        <f t="shared" si="2"/>
        <v>2013</v>
      </c>
      <c r="D5" s="6">
        <f>'Monthly Data'!AM5</f>
        <v>3316296.4208843126</v>
      </c>
      <c r="E5" s="6">
        <f>'Monthly Data'!BP5</f>
        <v>443.6</v>
      </c>
      <c r="F5" s="6">
        <f>'Monthly Data'!BO5</f>
        <v>0</v>
      </c>
      <c r="G5" s="242">
        <f ca="1">'Weather Kenora'!BP41</f>
        <v>372.89</v>
      </c>
      <c r="H5" s="242">
        <f ca="1">'Weather Kenora'!BC41</f>
        <v>0</v>
      </c>
      <c r="I5">
        <f>'Monthly Data'!DJ5</f>
        <v>30</v>
      </c>
      <c r="J5">
        <f>'Monthly Data'!DM5</f>
        <v>0</v>
      </c>
      <c r="K5">
        <f>'Monthly Data'!DG5</f>
        <v>1</v>
      </c>
      <c r="L5">
        <f>'Monthly Data'!CR5</f>
        <v>4</v>
      </c>
      <c r="N5" s="6"/>
      <c r="O5" s="6">
        <f t="shared" ca="1" si="3"/>
        <v>-75295.542568980556</v>
      </c>
      <c r="P5" s="6">
        <f t="shared" ca="1" si="4"/>
        <v>0</v>
      </c>
      <c r="Q5" s="6"/>
      <c r="R5" s="6"/>
      <c r="S5" s="6"/>
      <c r="T5" s="6"/>
      <c r="U5" s="6">
        <f t="shared" ca="1" si="5"/>
        <v>3241000.8783153319</v>
      </c>
      <c r="W5" t="s">
        <v>387</v>
      </c>
    </row>
    <row r="6" spans="1:34" x14ac:dyDescent="0.25">
      <c r="A6" s="208">
        <v>41395</v>
      </c>
      <c r="B6">
        <f t="shared" si="1"/>
        <v>5</v>
      </c>
      <c r="C6">
        <f t="shared" si="2"/>
        <v>2013</v>
      </c>
      <c r="D6" s="6">
        <f>'Monthly Data'!AM6</f>
        <v>2904618.360884313</v>
      </c>
      <c r="E6" s="6">
        <f>'Monthly Data'!BP6</f>
        <v>142</v>
      </c>
      <c r="F6" s="6">
        <f>'Monthly Data'!BO6</f>
        <v>5.3</v>
      </c>
      <c r="G6" s="242">
        <f ca="1">'Weather Kenora'!BP42</f>
        <v>124.32399999999998</v>
      </c>
      <c r="H6" s="242">
        <f ca="1">'Weather Kenora'!BC42</f>
        <v>16.880000000000003</v>
      </c>
      <c r="I6">
        <f>'Monthly Data'!DJ6</f>
        <v>31</v>
      </c>
      <c r="J6">
        <f>'Monthly Data'!DM6</f>
        <v>0</v>
      </c>
      <c r="K6">
        <f>'Monthly Data'!DG6</f>
        <v>1</v>
      </c>
      <c r="L6">
        <f>'Monthly Data'!CR6</f>
        <v>5</v>
      </c>
      <c r="N6" s="6"/>
      <c r="O6" s="6">
        <f t="shared" ca="1" si="3"/>
        <v>-18822.288367264897</v>
      </c>
      <c r="P6" s="6">
        <f t="shared" ca="1" si="4"/>
        <v>35475.787738357161</v>
      </c>
      <c r="Q6" s="6"/>
      <c r="R6" s="6"/>
      <c r="S6" s="6"/>
      <c r="T6" s="6"/>
      <c r="U6" s="6">
        <f t="shared" ca="1" si="5"/>
        <v>2921271.8602554053</v>
      </c>
      <c r="W6" t="s">
        <v>420</v>
      </c>
    </row>
    <row r="7" spans="1:34" x14ac:dyDescent="0.25">
      <c r="A7" s="208">
        <v>41426</v>
      </c>
      <c r="B7">
        <f t="shared" si="1"/>
        <v>6</v>
      </c>
      <c r="C7">
        <f t="shared" si="2"/>
        <v>2013</v>
      </c>
      <c r="D7" s="6">
        <f>'Monthly Data'!AM7</f>
        <v>3103363.050884313</v>
      </c>
      <c r="E7" s="6">
        <f>'Monthly Data'!BP7</f>
        <v>12.6</v>
      </c>
      <c r="F7" s="6">
        <f>'Monthly Data'!BO7</f>
        <v>64</v>
      </c>
      <c r="G7" s="242">
        <f ca="1">'Weather Kenora'!BP43</f>
        <v>10.96</v>
      </c>
      <c r="H7" s="242">
        <f ca="1">'Weather Kenora'!BC43</f>
        <v>69.847999999999999</v>
      </c>
      <c r="I7">
        <f>'Monthly Data'!DJ7</f>
        <v>30</v>
      </c>
      <c r="J7">
        <f>'Monthly Data'!DM7</f>
        <v>0</v>
      </c>
      <c r="K7">
        <f>'Monthly Data'!DG7</f>
        <v>0</v>
      </c>
      <c r="L7">
        <f>'Monthly Data'!CR7</f>
        <v>6</v>
      </c>
      <c r="N7" s="6"/>
      <c r="O7" s="6">
        <f t="shared" ca="1" si="3"/>
        <v>-1746.3539784065613</v>
      </c>
      <c r="P7" s="6">
        <f t="shared" ca="1" si="4"/>
        <v>17915.579161823196</v>
      </c>
      <c r="Q7" s="6"/>
      <c r="R7" s="6"/>
      <c r="S7" s="6"/>
      <c r="T7" s="6"/>
      <c r="U7" s="6">
        <f t="shared" ca="1" si="5"/>
        <v>3119532.2760677296</v>
      </c>
    </row>
    <row r="8" spans="1:34" x14ac:dyDescent="0.25">
      <c r="A8" s="208">
        <v>41456</v>
      </c>
      <c r="B8">
        <f t="shared" si="1"/>
        <v>7</v>
      </c>
      <c r="C8">
        <f t="shared" si="2"/>
        <v>2013</v>
      </c>
      <c r="D8" s="6">
        <f>'Monthly Data'!AM8</f>
        <v>3319363.2208843133</v>
      </c>
      <c r="E8" s="6">
        <f>'Monthly Data'!BP8</f>
        <v>2.9</v>
      </c>
      <c r="F8" s="6">
        <f>'Monthly Data'!BO8</f>
        <v>123</v>
      </c>
      <c r="G8" s="242">
        <f ca="1">'Weather Kenora'!BP44</f>
        <v>1.0799999999999998</v>
      </c>
      <c r="H8" s="242">
        <f ca="1">'Weather Kenora'!BC44</f>
        <v>130.23999999999998</v>
      </c>
      <c r="I8">
        <f>'Monthly Data'!DJ8</f>
        <v>31</v>
      </c>
      <c r="J8">
        <f>'Monthly Data'!DM8</f>
        <v>0</v>
      </c>
      <c r="K8">
        <f>'Monthly Data'!DG8</f>
        <v>0</v>
      </c>
      <c r="L8">
        <f>'Monthly Data'!CR8</f>
        <v>7</v>
      </c>
      <c r="N8" s="6"/>
      <c r="O8" s="6">
        <f t="shared" ca="1" si="3"/>
        <v>-1938.0269760365513</v>
      </c>
      <c r="P8" s="6">
        <f t="shared" ca="1" si="4"/>
        <v>22180.026185294049</v>
      </c>
      <c r="Q8" s="6"/>
      <c r="R8" s="6"/>
      <c r="S8" s="6"/>
      <c r="T8" s="6"/>
      <c r="U8" s="6">
        <f t="shared" ca="1" si="5"/>
        <v>3339605.2200935711</v>
      </c>
      <c r="X8" t="s">
        <v>53</v>
      </c>
      <c r="Y8" t="s">
        <v>54</v>
      </c>
      <c r="Z8" t="s">
        <v>55</v>
      </c>
      <c r="AA8" t="s">
        <v>56</v>
      </c>
    </row>
    <row r="9" spans="1:34" x14ac:dyDescent="0.25">
      <c r="A9" s="208">
        <v>41487</v>
      </c>
      <c r="B9">
        <f t="shared" si="1"/>
        <v>8</v>
      </c>
      <c r="C9">
        <f t="shared" si="2"/>
        <v>2013</v>
      </c>
      <c r="D9" s="6">
        <f>'Monthly Data'!AM9</f>
        <v>3360735.800884313</v>
      </c>
      <c r="E9" s="6">
        <f>'Monthly Data'!BP9</f>
        <v>2.6</v>
      </c>
      <c r="F9" s="6">
        <f>'Monthly Data'!BO9</f>
        <v>112.8</v>
      </c>
      <c r="G9" s="242">
        <f ca="1">'Weather Kenora'!BP45</f>
        <v>2.57</v>
      </c>
      <c r="H9" s="242">
        <f ca="1">'Weather Kenora'!BC45</f>
        <v>101.20500000000001</v>
      </c>
      <c r="I9">
        <f>'Monthly Data'!DJ9</f>
        <v>31</v>
      </c>
      <c r="J9">
        <f>'Monthly Data'!DM9</f>
        <v>0</v>
      </c>
      <c r="K9">
        <f>'Monthly Data'!DG9</f>
        <v>0</v>
      </c>
      <c r="L9">
        <f>'Monthly Data'!CR9</f>
        <v>8</v>
      </c>
      <c r="N9" s="6"/>
      <c r="O9" s="6">
        <f t="shared" ca="1" si="3"/>
        <v>-31.945499604998361</v>
      </c>
      <c r="P9" s="6">
        <f t="shared" ca="1" si="4"/>
        <v>-35521.740831282441</v>
      </c>
      <c r="Q9" s="6"/>
      <c r="R9" s="6"/>
      <c r="S9" s="6"/>
      <c r="T9" s="6"/>
      <c r="U9" s="6">
        <f t="shared" ca="1" si="5"/>
        <v>3325182.1145534255</v>
      </c>
      <c r="W9" t="s">
        <v>50</v>
      </c>
      <c r="X9">
        <v>283648.86219264602</v>
      </c>
      <c r="Y9" s="6">
        <v>279470.27014475898</v>
      </c>
      <c r="Z9" s="61">
        <v>1.0149518302813501</v>
      </c>
      <c r="AA9" s="74">
        <v>0.31229703509683998</v>
      </c>
      <c r="AE9" s="6"/>
      <c r="AF9" s="61"/>
      <c r="AG9" s="74"/>
      <c r="AH9" s="203"/>
    </row>
    <row r="10" spans="1:34" x14ac:dyDescent="0.25">
      <c r="A10" s="208">
        <v>41518</v>
      </c>
      <c r="B10">
        <f t="shared" si="1"/>
        <v>9</v>
      </c>
      <c r="C10">
        <f t="shared" si="2"/>
        <v>2013</v>
      </c>
      <c r="D10" s="6">
        <f>'Monthly Data'!AM10</f>
        <v>3128758.1208843137</v>
      </c>
      <c r="E10" s="6">
        <f>'Monthly Data'!BP10</f>
        <v>35.299999999999997</v>
      </c>
      <c r="F10" s="6">
        <f>'Monthly Data'!BO10</f>
        <v>18.3</v>
      </c>
      <c r="G10" s="242">
        <f ca="1">'Weather Kenora'!BP46</f>
        <v>56.61999999999999</v>
      </c>
      <c r="H10" s="242">
        <f ca="1">'Weather Kenora'!BC46</f>
        <v>20.560000000000002</v>
      </c>
      <c r="I10">
        <f>'Monthly Data'!DJ10</f>
        <v>30</v>
      </c>
      <c r="J10">
        <f>'Monthly Data'!DM10</f>
        <v>0</v>
      </c>
      <c r="K10">
        <f>'Monthly Data'!DG10</f>
        <v>0</v>
      </c>
      <c r="L10">
        <f>'Monthly Data'!CR10</f>
        <v>9</v>
      </c>
      <c r="N10" s="6"/>
      <c r="O10" s="6">
        <f t="shared" ca="1" si="3"/>
        <v>22702.601719285307</v>
      </c>
      <c r="P10" s="6">
        <f t="shared" ca="1" si="4"/>
        <v>6923.5993340835248</v>
      </c>
      <c r="Q10" s="6"/>
      <c r="R10" s="6"/>
      <c r="S10" s="6"/>
      <c r="T10" s="6"/>
      <c r="U10" s="6">
        <f t="shared" ca="1" si="5"/>
        <v>3158384.3219376826</v>
      </c>
      <c r="W10" t="s">
        <v>370</v>
      </c>
      <c r="X10">
        <v>1064.8499868332699</v>
      </c>
      <c r="Y10" s="6">
        <v>32.466164706403298</v>
      </c>
      <c r="Z10" s="61">
        <v>32.798761309285403</v>
      </c>
      <c r="AA10" s="74">
        <v>1.4186337115508E-59</v>
      </c>
      <c r="AE10" s="6"/>
      <c r="AF10" s="61"/>
      <c r="AG10" s="74"/>
      <c r="AH10" s="203"/>
    </row>
    <row r="11" spans="1:34" x14ac:dyDescent="0.25">
      <c r="A11" s="208">
        <v>41548</v>
      </c>
      <c r="B11">
        <f t="shared" si="1"/>
        <v>10</v>
      </c>
      <c r="C11">
        <f t="shared" si="2"/>
        <v>2013</v>
      </c>
      <c r="D11" s="6">
        <f>'Monthly Data'!AM11</f>
        <v>3176687.5608843132</v>
      </c>
      <c r="E11" s="6">
        <f>'Monthly Data'!BP11</f>
        <v>280.5</v>
      </c>
      <c r="F11" s="6">
        <f>'Monthly Data'!BO11</f>
        <v>1.3</v>
      </c>
      <c r="G11" s="242">
        <f ca="1">'Weather Kenora'!BP47</f>
        <v>272.00200000000001</v>
      </c>
      <c r="H11" s="242">
        <f ca="1">'Weather Kenora'!BC47</f>
        <v>1.4</v>
      </c>
      <c r="I11">
        <f>'Monthly Data'!DJ11</f>
        <v>31</v>
      </c>
      <c r="J11">
        <f>'Monthly Data'!DM11</f>
        <v>0</v>
      </c>
      <c r="K11">
        <f>'Monthly Data'!DG11</f>
        <v>0</v>
      </c>
      <c r="L11">
        <f>'Monthly Data'!CR11</f>
        <v>10</v>
      </c>
      <c r="N11" s="6"/>
      <c r="O11" s="6">
        <f t="shared" ca="1" si="3"/>
        <v>-9049.0951881091169</v>
      </c>
      <c r="P11" s="6">
        <f t="shared" ca="1" si="4"/>
        <v>306.35395283555357</v>
      </c>
      <c r="Q11" s="6"/>
      <c r="R11" s="6"/>
      <c r="S11" s="6"/>
      <c r="T11" s="6"/>
      <c r="U11" s="6">
        <f t="shared" ca="1" si="5"/>
        <v>3167944.8196490398</v>
      </c>
      <c r="W11" t="s">
        <v>371</v>
      </c>
      <c r="X11">
        <v>3063.5395283555399</v>
      </c>
      <c r="Y11" s="6">
        <v>257.82250907850698</v>
      </c>
      <c r="Z11" s="61">
        <v>11.8823586788642</v>
      </c>
      <c r="AA11" s="74">
        <v>1.2781451755969901E-21</v>
      </c>
      <c r="AE11" s="6"/>
      <c r="AF11" s="61"/>
      <c r="AG11" s="74"/>
      <c r="AH11" s="203"/>
    </row>
    <row r="12" spans="1:34" x14ac:dyDescent="0.25">
      <c r="A12" s="208">
        <v>41579</v>
      </c>
      <c r="B12">
        <f t="shared" si="1"/>
        <v>11</v>
      </c>
      <c r="C12">
        <f t="shared" si="2"/>
        <v>2013</v>
      </c>
      <c r="D12" s="6">
        <f>'Monthly Data'!AM12</f>
        <v>3504392.8408843125</v>
      </c>
      <c r="E12" s="6">
        <f>'Monthly Data'!BP12</f>
        <v>575.4</v>
      </c>
      <c r="F12" s="6">
        <f>'Monthly Data'!BO12</f>
        <v>0</v>
      </c>
      <c r="G12" s="242">
        <f ca="1">'Weather Kenora'!BP48</f>
        <v>539.76</v>
      </c>
      <c r="H12" s="242">
        <f ca="1">'Weather Kenora'!BC48</f>
        <v>0</v>
      </c>
      <c r="I12">
        <f>'Monthly Data'!DJ12</f>
        <v>30</v>
      </c>
      <c r="J12">
        <f>'Monthly Data'!DM12</f>
        <v>0</v>
      </c>
      <c r="K12">
        <f>'Monthly Data'!DG12</f>
        <v>0</v>
      </c>
      <c r="L12">
        <f>'Monthly Data'!CR12</f>
        <v>11</v>
      </c>
      <c r="N12" s="6"/>
      <c r="O12" s="6">
        <f t="shared" ca="1" si="3"/>
        <v>-37951.253530737726</v>
      </c>
      <c r="P12" s="6">
        <f t="shared" ca="1" si="4"/>
        <v>0</v>
      </c>
      <c r="Q12" s="6"/>
      <c r="R12" s="6"/>
      <c r="S12" s="6"/>
      <c r="T12" s="6"/>
      <c r="U12" s="6">
        <f t="shared" ca="1" si="5"/>
        <v>3466441.5873535746</v>
      </c>
      <c r="W12" t="s">
        <v>57</v>
      </c>
      <c r="X12">
        <v>88518.357816526797</v>
      </c>
      <c r="Y12" s="6">
        <v>9269.7979225502695</v>
      </c>
      <c r="Z12" s="61">
        <v>9.5491140752045496</v>
      </c>
      <c r="AA12" s="74">
        <v>3.36854924104527E-16</v>
      </c>
      <c r="AE12" s="6"/>
      <c r="AF12" s="61"/>
      <c r="AG12" s="74"/>
      <c r="AH12" s="203"/>
    </row>
    <row r="13" spans="1:34" x14ac:dyDescent="0.25">
      <c r="A13" s="208">
        <v>41609</v>
      </c>
      <c r="B13">
        <f t="shared" si="1"/>
        <v>12</v>
      </c>
      <c r="C13">
        <f t="shared" si="2"/>
        <v>2013</v>
      </c>
      <c r="D13" s="6">
        <f>'Monthly Data'!AM13</f>
        <v>4030190.570884313</v>
      </c>
      <c r="E13" s="6">
        <f>'Monthly Data'!BP13</f>
        <v>1074.0999999999999</v>
      </c>
      <c r="F13" s="6">
        <f>'Monthly Data'!BO13</f>
        <v>0</v>
      </c>
      <c r="G13" s="242">
        <f ca="1">'Weather Kenora'!BP49</f>
        <v>820.75</v>
      </c>
      <c r="H13" s="242">
        <f ca="1">'Weather Kenora'!BC49</f>
        <v>0</v>
      </c>
      <c r="I13">
        <f>'Monthly Data'!DJ13</f>
        <v>31</v>
      </c>
      <c r="J13">
        <f>'Monthly Data'!DM13</f>
        <v>0</v>
      </c>
      <c r="K13">
        <f>'Monthly Data'!DG13</f>
        <v>0</v>
      </c>
      <c r="L13">
        <f>'Monthly Data'!CR13</f>
        <v>12</v>
      </c>
      <c r="N13" s="6"/>
      <c r="O13" s="6">
        <f t="shared" ca="1" si="3"/>
        <v>-269779.74416420882</v>
      </c>
      <c r="P13" s="6">
        <f t="shared" ca="1" si="4"/>
        <v>0</v>
      </c>
      <c r="Q13" s="6"/>
      <c r="R13" s="6"/>
      <c r="S13" s="6"/>
      <c r="T13" s="6"/>
      <c r="U13" s="6">
        <f t="shared" ca="1" si="5"/>
        <v>3760410.8267201041</v>
      </c>
      <c r="W13" t="s">
        <v>215</v>
      </c>
      <c r="X13">
        <v>-474448.47573554498</v>
      </c>
      <c r="Y13" s="6">
        <v>50591.729584186403</v>
      </c>
      <c r="Z13" s="61">
        <v>-9.3779848926897404</v>
      </c>
      <c r="AA13" s="74">
        <v>8.3949728561676403E-16</v>
      </c>
      <c r="AE13" s="6"/>
      <c r="AF13" s="61"/>
      <c r="AG13" s="74"/>
      <c r="AH13" s="203"/>
    </row>
    <row r="14" spans="1:34" x14ac:dyDescent="0.25">
      <c r="A14" s="208">
        <v>41640</v>
      </c>
      <c r="B14">
        <f t="shared" si="1"/>
        <v>1</v>
      </c>
      <c r="C14">
        <f t="shared" si="2"/>
        <v>2014</v>
      </c>
      <c r="D14" s="6">
        <f>'Monthly Data'!AM14</f>
        <v>4241022.0648182314</v>
      </c>
      <c r="E14" s="6">
        <f>'Monthly Data'!BP14</f>
        <v>1080.5999999999999</v>
      </c>
      <c r="F14" s="6">
        <f>'Monthly Data'!BO14</f>
        <v>0</v>
      </c>
      <c r="G14" s="7">
        <f t="shared" ref="G14:H29" ca="1" si="6">G2</f>
        <v>915.08000000000015</v>
      </c>
      <c r="H14" s="7">
        <f t="shared" ca="1" si="6"/>
        <v>0</v>
      </c>
      <c r="I14">
        <f>'Monthly Data'!DJ14</f>
        <v>31</v>
      </c>
      <c r="J14">
        <f>'Monthly Data'!DM14</f>
        <v>0</v>
      </c>
      <c r="K14">
        <f>'Monthly Data'!DG14</f>
        <v>0</v>
      </c>
      <c r="L14">
        <f>'Monthly Data'!CR14</f>
        <v>13</v>
      </c>
      <c r="N14" s="6"/>
      <c r="O14" s="6">
        <f t="shared" ca="1" si="3"/>
        <v>-176253.96982064258</v>
      </c>
      <c r="P14" s="6">
        <f t="shared" ca="1" si="4"/>
        <v>0</v>
      </c>
      <c r="Q14" s="6"/>
      <c r="R14" s="6"/>
      <c r="S14" s="6"/>
      <c r="T14" s="6"/>
      <c r="U14" s="6">
        <f t="shared" ca="1" si="5"/>
        <v>4064768.094997589</v>
      </c>
      <c r="W14" t="s">
        <v>40</v>
      </c>
      <c r="X14">
        <v>-75302.614149432993</v>
      </c>
      <c r="Y14" s="6">
        <v>21438.498463827</v>
      </c>
      <c r="Z14" s="61">
        <v>-3.51249478952505</v>
      </c>
      <c r="AA14" s="74">
        <v>6.3920970058610601E-4</v>
      </c>
      <c r="AE14" s="6"/>
      <c r="AF14" s="61"/>
      <c r="AG14" s="74"/>
      <c r="AH14" s="203"/>
    </row>
    <row r="15" spans="1:34" x14ac:dyDescent="0.25">
      <c r="A15" s="208">
        <v>41671</v>
      </c>
      <c r="B15">
        <f t="shared" si="1"/>
        <v>2</v>
      </c>
      <c r="C15">
        <f t="shared" si="2"/>
        <v>2014</v>
      </c>
      <c r="D15" s="6">
        <f>'Monthly Data'!AM15</f>
        <v>3553314.5348182302</v>
      </c>
      <c r="E15" s="6">
        <f>'Monthly Data'!BP15</f>
        <v>900.6</v>
      </c>
      <c r="F15" s="6">
        <f>'Monthly Data'!BO15</f>
        <v>0</v>
      </c>
      <c r="G15" s="7">
        <f t="shared" ca="1" si="6"/>
        <v>835.30999999999983</v>
      </c>
      <c r="H15" s="7">
        <f t="shared" ca="1" si="6"/>
        <v>0</v>
      </c>
      <c r="I15">
        <f>'Monthly Data'!DJ15</f>
        <v>28</v>
      </c>
      <c r="J15">
        <f>'Monthly Data'!DM15</f>
        <v>0</v>
      </c>
      <c r="K15">
        <f>'Monthly Data'!DG15</f>
        <v>0</v>
      </c>
      <c r="L15">
        <f>'Monthly Data'!CR15</f>
        <v>14</v>
      </c>
      <c r="N15" s="6"/>
      <c r="O15" s="6">
        <f t="shared" ca="1" si="3"/>
        <v>-69524.055640344392</v>
      </c>
      <c r="P15" s="6">
        <f t="shared" ca="1" si="4"/>
        <v>0</v>
      </c>
      <c r="Q15" s="6"/>
      <c r="R15" s="6"/>
      <c r="S15" s="6"/>
      <c r="T15" s="6"/>
      <c r="U15" s="6">
        <f t="shared" ca="1" si="5"/>
        <v>3483790.4791778857</v>
      </c>
      <c r="W15" t="s">
        <v>36</v>
      </c>
      <c r="X15" s="6">
        <v>-1431.0057407302399</v>
      </c>
      <c r="Y15" s="61">
        <v>323.10993028838999</v>
      </c>
      <c r="Z15" s="74">
        <v>-4.4288510088594597</v>
      </c>
      <c r="AA15" s="203">
        <v>2.19975608441796E-5</v>
      </c>
      <c r="AE15" s="6"/>
      <c r="AF15" s="61"/>
      <c r="AG15" s="74"/>
      <c r="AH15" s="203"/>
    </row>
    <row r="16" spans="1:34" x14ac:dyDescent="0.25">
      <c r="A16" s="208">
        <v>41699</v>
      </c>
      <c r="B16">
        <f t="shared" si="1"/>
        <v>3</v>
      </c>
      <c r="C16">
        <f t="shared" si="2"/>
        <v>2014</v>
      </c>
      <c r="D16" s="6">
        <f>'Monthly Data'!AM16</f>
        <v>3766522.9448182313</v>
      </c>
      <c r="E16" s="6">
        <f>'Monthly Data'!BP16</f>
        <v>774.9</v>
      </c>
      <c r="F16" s="6">
        <f>'Monthly Data'!BO16</f>
        <v>0</v>
      </c>
      <c r="G16" s="7">
        <f t="shared" ca="1" si="6"/>
        <v>598.6</v>
      </c>
      <c r="H16" s="7">
        <f t="shared" ca="1" si="6"/>
        <v>0</v>
      </c>
      <c r="I16">
        <f>'Monthly Data'!DJ16</f>
        <v>31</v>
      </c>
      <c r="J16">
        <f>'Monthly Data'!DM16</f>
        <v>0</v>
      </c>
      <c r="K16">
        <f>'Monthly Data'!DG16</f>
        <v>1</v>
      </c>
      <c r="L16">
        <f>'Monthly Data'!CR16</f>
        <v>15</v>
      </c>
      <c r="N16" s="6"/>
      <c r="O16" s="6">
        <f t="shared" ca="1" si="3"/>
        <v>-187733.05267870543</v>
      </c>
      <c r="P16" s="6">
        <f t="shared" ca="1" si="4"/>
        <v>0</v>
      </c>
      <c r="Q16" s="6"/>
      <c r="R16" s="6"/>
      <c r="S16" s="6"/>
      <c r="T16" s="6"/>
      <c r="U16" s="6">
        <f t="shared" ca="1" si="5"/>
        <v>3578789.8921395261</v>
      </c>
    </row>
    <row r="17" spans="1:33" x14ac:dyDescent="0.25">
      <c r="A17" s="208">
        <v>41730</v>
      </c>
      <c r="B17">
        <f t="shared" si="1"/>
        <v>4</v>
      </c>
      <c r="C17">
        <f t="shared" si="2"/>
        <v>2014</v>
      </c>
      <c r="D17" s="6">
        <f>'Monthly Data'!AM17</f>
        <v>3219766.7848182311</v>
      </c>
      <c r="E17" s="6">
        <f>'Monthly Data'!BP17</f>
        <v>409.7</v>
      </c>
      <c r="F17" s="6">
        <f>'Monthly Data'!BO17</f>
        <v>0</v>
      </c>
      <c r="G17" s="7">
        <f t="shared" ca="1" si="6"/>
        <v>372.89</v>
      </c>
      <c r="H17" s="7">
        <f t="shared" ca="1" si="6"/>
        <v>0</v>
      </c>
      <c r="I17">
        <f>'Monthly Data'!DJ17</f>
        <v>30</v>
      </c>
      <c r="J17">
        <f>'Monthly Data'!DM17</f>
        <v>0</v>
      </c>
      <c r="K17">
        <f>'Monthly Data'!DG17</f>
        <v>1</v>
      </c>
      <c r="L17">
        <f>'Monthly Data'!CR17</f>
        <v>16</v>
      </c>
      <c r="N17" s="6"/>
      <c r="O17" s="6">
        <f t="shared" ca="1" si="3"/>
        <v>-39197.128015332666</v>
      </c>
      <c r="P17" s="6">
        <f t="shared" ca="1" si="4"/>
        <v>0</v>
      </c>
      <c r="Q17" s="6"/>
      <c r="R17" s="6"/>
      <c r="S17" s="6"/>
      <c r="T17" s="6"/>
      <c r="U17" s="6">
        <f t="shared" ca="1" si="5"/>
        <v>3180569.6568028983</v>
      </c>
      <c r="W17" t="s">
        <v>145</v>
      </c>
    </row>
    <row r="18" spans="1:33" x14ac:dyDescent="0.25">
      <c r="A18" s="208">
        <v>41760</v>
      </c>
      <c r="B18">
        <f t="shared" si="1"/>
        <v>5</v>
      </c>
      <c r="C18">
        <f t="shared" si="2"/>
        <v>2014</v>
      </c>
      <c r="D18" s="6">
        <f>'Monthly Data'!AM18</f>
        <v>3135943.4148182315</v>
      </c>
      <c r="E18" s="6">
        <f>'Monthly Data'!BP18</f>
        <v>152.1</v>
      </c>
      <c r="F18" s="6">
        <f>'Monthly Data'!BO18</f>
        <v>34</v>
      </c>
      <c r="G18" s="7">
        <f t="shared" ca="1" si="6"/>
        <v>124.32399999999998</v>
      </c>
      <c r="H18" s="7">
        <f t="shared" ca="1" si="6"/>
        <v>16.880000000000003</v>
      </c>
      <c r="I18">
        <f>'Monthly Data'!DJ18</f>
        <v>31</v>
      </c>
      <c r="J18">
        <f>'Monthly Data'!DM18</f>
        <v>0</v>
      </c>
      <c r="K18">
        <f>'Monthly Data'!DG18</f>
        <v>1</v>
      </c>
      <c r="L18">
        <f>'Monthly Data'!CR18</f>
        <v>17</v>
      </c>
      <c r="N18" s="6"/>
      <c r="O18" s="6">
        <f t="shared" ca="1" si="3"/>
        <v>-29577.273234280914</v>
      </c>
      <c r="P18" s="6">
        <f t="shared" ca="1" si="4"/>
        <v>-52447.796725446839</v>
      </c>
      <c r="Q18" s="6"/>
      <c r="R18" s="6"/>
      <c r="S18" s="6"/>
      <c r="T18" s="6"/>
      <c r="U18" s="6">
        <f t="shared" ca="1" si="5"/>
        <v>3053918.3448585039</v>
      </c>
      <c r="W18" t="s">
        <v>58</v>
      </c>
      <c r="X18" s="6">
        <v>3303450.4653549199</v>
      </c>
      <c r="Y18" t="s">
        <v>59</v>
      </c>
      <c r="Z18" s="204">
        <v>347615.26600348001</v>
      </c>
      <c r="AA18" s="6"/>
      <c r="AE18" s="6"/>
      <c r="AG18" s="6"/>
    </row>
    <row r="19" spans="1:33" x14ac:dyDescent="0.25">
      <c r="A19" s="208">
        <v>41791</v>
      </c>
      <c r="B19">
        <f t="shared" si="1"/>
        <v>6</v>
      </c>
      <c r="C19">
        <f t="shared" si="2"/>
        <v>2014</v>
      </c>
      <c r="D19" s="6">
        <f>'Monthly Data'!AM19</f>
        <v>3053605.7748182309</v>
      </c>
      <c r="E19" s="6">
        <f>'Monthly Data'!BP19</f>
        <v>7.8</v>
      </c>
      <c r="F19" s="6">
        <f>'Monthly Data'!BO19</f>
        <v>46.3</v>
      </c>
      <c r="G19" s="7">
        <f t="shared" ca="1" si="6"/>
        <v>10.96</v>
      </c>
      <c r="H19" s="7">
        <f t="shared" ca="1" si="6"/>
        <v>69.847999999999999</v>
      </c>
      <c r="I19">
        <f>'Monthly Data'!DJ19</f>
        <v>30</v>
      </c>
      <c r="J19">
        <f>'Monthly Data'!DM19</f>
        <v>0</v>
      </c>
      <c r="K19">
        <f>'Monthly Data'!DG19</f>
        <v>0</v>
      </c>
      <c r="L19">
        <f>'Monthly Data'!CR19</f>
        <v>18</v>
      </c>
      <c r="N19" s="6"/>
      <c r="O19" s="6">
        <f t="shared" ca="1" si="3"/>
        <v>3364.9259583931339</v>
      </c>
      <c r="P19" s="6">
        <f t="shared" ca="1" si="4"/>
        <v>72140.228813716254</v>
      </c>
      <c r="Q19" s="6"/>
      <c r="R19" s="6"/>
      <c r="S19" s="6"/>
      <c r="T19" s="6"/>
      <c r="U19" s="6">
        <f t="shared" ca="1" si="5"/>
        <v>3129110.9295903402</v>
      </c>
      <c r="W19" t="s">
        <v>60</v>
      </c>
      <c r="X19" s="204">
        <v>770172564649.5</v>
      </c>
      <c r="Y19" t="s">
        <v>61</v>
      </c>
      <c r="Z19" s="204">
        <v>82557.170571837298</v>
      </c>
      <c r="AA19" s="6"/>
      <c r="AE19" s="204"/>
      <c r="AG19" s="6"/>
    </row>
    <row r="20" spans="1:33" x14ac:dyDescent="0.25">
      <c r="A20" s="208">
        <v>41821</v>
      </c>
      <c r="B20">
        <f t="shared" si="1"/>
        <v>7</v>
      </c>
      <c r="C20">
        <f t="shared" si="2"/>
        <v>2014</v>
      </c>
      <c r="D20" s="6">
        <f>'Monthly Data'!AM20</f>
        <v>3271544.5848182309</v>
      </c>
      <c r="E20" s="6">
        <f>'Monthly Data'!BP20</f>
        <v>5.8</v>
      </c>
      <c r="F20" s="6">
        <f>'Monthly Data'!BO20</f>
        <v>89.7</v>
      </c>
      <c r="G20" s="7">
        <f t="shared" ca="1" si="6"/>
        <v>1.0799999999999998</v>
      </c>
      <c r="H20" s="7">
        <f t="shared" ca="1" si="6"/>
        <v>130.23999999999998</v>
      </c>
      <c r="I20">
        <f>'Monthly Data'!DJ20</f>
        <v>31</v>
      </c>
      <c r="J20">
        <f>'Monthly Data'!DM20</f>
        <v>0</v>
      </c>
      <c r="K20">
        <f>'Monthly Data'!DG20</f>
        <v>0</v>
      </c>
      <c r="L20">
        <f>'Monthly Data'!CR20</f>
        <v>19</v>
      </c>
      <c r="N20" s="6"/>
      <c r="O20" s="6">
        <f t="shared" ca="1" si="3"/>
        <v>-5026.0919378530334</v>
      </c>
      <c r="P20" s="6">
        <f t="shared" ca="1" si="4"/>
        <v>124195.89247953352</v>
      </c>
      <c r="Q20" s="6"/>
      <c r="R20" s="6"/>
      <c r="S20" s="6"/>
      <c r="T20" s="6"/>
      <c r="U20" s="6">
        <f t="shared" ca="1" si="5"/>
        <v>3390714.3853599112</v>
      </c>
      <c r="W20" t="s">
        <v>62</v>
      </c>
      <c r="X20" s="74">
        <v>0.94646605447034404</v>
      </c>
      <c r="Y20" t="s">
        <v>63</v>
      </c>
      <c r="Z20" s="104">
        <v>0.94362354408823801</v>
      </c>
      <c r="AA20" s="104"/>
      <c r="AE20" s="205"/>
      <c r="AF20" s="18"/>
      <c r="AG20" s="104"/>
    </row>
    <row r="21" spans="1:33" x14ac:dyDescent="0.25">
      <c r="A21" s="208">
        <v>41852</v>
      </c>
      <c r="B21">
        <f t="shared" si="1"/>
        <v>8</v>
      </c>
      <c r="C21">
        <f t="shared" si="2"/>
        <v>2014</v>
      </c>
      <c r="D21" s="6">
        <f>'Monthly Data'!AM21</f>
        <v>3268406.974818232</v>
      </c>
      <c r="E21" s="6">
        <f>'Monthly Data'!BP21</f>
        <v>2</v>
      </c>
      <c r="F21" s="6">
        <f>'Monthly Data'!BO21</f>
        <v>86.7</v>
      </c>
      <c r="G21" s="7">
        <f t="shared" ca="1" si="6"/>
        <v>2.57</v>
      </c>
      <c r="H21" s="7">
        <f t="shared" ca="1" si="6"/>
        <v>101.20500000000001</v>
      </c>
      <c r="I21">
        <f>'Monthly Data'!DJ21</f>
        <v>31</v>
      </c>
      <c r="J21">
        <f>'Monthly Data'!DM21</f>
        <v>0</v>
      </c>
      <c r="K21">
        <f>'Monthly Data'!DG21</f>
        <v>0</v>
      </c>
      <c r="L21">
        <f>'Monthly Data'!CR21</f>
        <v>20</v>
      </c>
      <c r="N21" s="6"/>
      <c r="O21" s="6">
        <f t="shared" ca="1" si="3"/>
        <v>606.96449249496368</v>
      </c>
      <c r="P21" s="6">
        <f t="shared" ca="1" si="4"/>
        <v>44436.640858797138</v>
      </c>
      <c r="Q21" s="6"/>
      <c r="R21" s="6"/>
      <c r="S21" s="6"/>
      <c r="T21" s="6"/>
      <c r="U21" s="6">
        <f t="shared" ca="1" si="5"/>
        <v>3313450.5801695245</v>
      </c>
      <c r="W21" t="s">
        <v>412</v>
      </c>
      <c r="X21" s="74">
        <v>299.56089784183803</v>
      </c>
      <c r="Y21" t="s">
        <v>64</v>
      </c>
      <c r="Z21" s="104">
        <v>6.1607902298346797E-67</v>
      </c>
      <c r="AA21" s="104"/>
      <c r="AE21" s="207"/>
      <c r="AG21" s="104"/>
    </row>
    <row r="22" spans="1:33" x14ac:dyDescent="0.25">
      <c r="A22" s="208">
        <v>41883</v>
      </c>
      <c r="B22">
        <f t="shared" si="1"/>
        <v>9</v>
      </c>
      <c r="C22">
        <f t="shared" si="2"/>
        <v>2014</v>
      </c>
      <c r="D22" s="6">
        <f>'Monthly Data'!AM22</f>
        <v>3030449.1548182308</v>
      </c>
      <c r="E22" s="6">
        <f>'Monthly Data'!BP22</f>
        <v>72.900000000000006</v>
      </c>
      <c r="F22" s="6">
        <f>'Monthly Data'!BO22</f>
        <v>15.3</v>
      </c>
      <c r="G22" s="7">
        <f t="shared" ca="1" si="6"/>
        <v>56.61999999999999</v>
      </c>
      <c r="H22" s="7">
        <f t="shared" ca="1" si="6"/>
        <v>20.560000000000002</v>
      </c>
      <c r="I22">
        <f>'Monthly Data'!DJ22</f>
        <v>30</v>
      </c>
      <c r="J22">
        <f>'Monthly Data'!DM22</f>
        <v>0</v>
      </c>
      <c r="K22">
        <f>'Monthly Data'!DG22</f>
        <v>0</v>
      </c>
      <c r="L22">
        <f>'Monthly Data'!CR22</f>
        <v>21</v>
      </c>
      <c r="N22" s="6"/>
      <c r="O22" s="6">
        <f t="shared" ca="1" si="3"/>
        <v>-17335.757785645652</v>
      </c>
      <c r="P22" s="6">
        <f t="shared" ca="1" si="4"/>
        <v>16114.217919150145</v>
      </c>
      <c r="Q22" s="6"/>
      <c r="R22" s="6"/>
      <c r="S22" s="6"/>
      <c r="T22" s="6"/>
      <c r="U22" s="6">
        <f t="shared" ca="1" si="5"/>
        <v>3029227.6149517354</v>
      </c>
      <c r="W22" t="s">
        <v>65</v>
      </c>
      <c r="X22" s="74">
        <v>-2.0932343337515199E-2</v>
      </c>
      <c r="Y22" t="s">
        <v>66</v>
      </c>
      <c r="Z22" s="104">
        <v>2.03870794083989</v>
      </c>
    </row>
    <row r="23" spans="1:33" x14ac:dyDescent="0.25">
      <c r="A23" s="208">
        <v>41913</v>
      </c>
      <c r="B23">
        <f t="shared" si="1"/>
        <v>10</v>
      </c>
      <c r="C23">
        <f t="shared" si="2"/>
        <v>2014</v>
      </c>
      <c r="D23" s="6">
        <f>'Monthly Data'!AM23</f>
        <v>3209779.9848182308</v>
      </c>
      <c r="E23" s="6">
        <f>'Monthly Data'!BP23</f>
        <v>239.1</v>
      </c>
      <c r="F23" s="6">
        <f>'Monthly Data'!BO23</f>
        <v>0</v>
      </c>
      <c r="G23" s="7">
        <f t="shared" ca="1" si="6"/>
        <v>272.00200000000001</v>
      </c>
      <c r="H23" s="7">
        <f t="shared" ca="1" si="6"/>
        <v>1.4</v>
      </c>
      <c r="I23">
        <f>'Monthly Data'!DJ23</f>
        <v>31</v>
      </c>
      <c r="J23">
        <f>'Monthly Data'!DM23</f>
        <v>0</v>
      </c>
      <c r="K23">
        <f>'Monthly Data'!DG23</f>
        <v>0</v>
      </c>
      <c r="L23">
        <f>'Monthly Data'!CR23</f>
        <v>22</v>
      </c>
      <c r="N23" s="6"/>
      <c r="O23" s="6">
        <f t="shared" ca="1" si="3"/>
        <v>35035.694266788261</v>
      </c>
      <c r="P23" s="6">
        <f t="shared" ca="1" si="4"/>
        <v>4288.9553396977553</v>
      </c>
      <c r="Q23" s="6"/>
      <c r="R23" s="6"/>
      <c r="S23" s="6"/>
      <c r="T23" s="6"/>
      <c r="U23" s="6">
        <f t="shared" ca="1" si="5"/>
        <v>3249104.6344247167</v>
      </c>
    </row>
    <row r="24" spans="1:33" x14ac:dyDescent="0.25">
      <c r="A24" s="208">
        <v>41944</v>
      </c>
      <c r="B24">
        <f t="shared" si="1"/>
        <v>11</v>
      </c>
      <c r="C24">
        <f t="shared" si="2"/>
        <v>2014</v>
      </c>
      <c r="D24" s="6">
        <f>'Monthly Data'!AM24</f>
        <v>3591150.2248182311</v>
      </c>
      <c r="E24" s="6">
        <f>'Monthly Data'!BP24</f>
        <v>666.5</v>
      </c>
      <c r="F24" s="6">
        <f>'Monthly Data'!BO24</f>
        <v>0</v>
      </c>
      <c r="G24" s="7">
        <f t="shared" ca="1" si="6"/>
        <v>539.76</v>
      </c>
      <c r="H24" s="7">
        <f t="shared" ca="1" si="6"/>
        <v>0</v>
      </c>
      <c r="I24">
        <f>'Monthly Data'!DJ24</f>
        <v>30</v>
      </c>
      <c r="J24">
        <f>'Monthly Data'!DM24</f>
        <v>0</v>
      </c>
      <c r="K24">
        <f>'Monthly Data'!DG24</f>
        <v>0</v>
      </c>
      <c r="L24">
        <f>'Monthly Data'!CR24</f>
        <v>23</v>
      </c>
      <c r="N24" s="6"/>
      <c r="O24" s="6">
        <f t="shared" ca="1" si="3"/>
        <v>-134959.08733124862</v>
      </c>
      <c r="P24" s="6">
        <f t="shared" ca="1" si="4"/>
        <v>0</v>
      </c>
      <c r="Q24" s="6"/>
      <c r="R24" s="6"/>
      <c r="S24" s="6"/>
      <c r="T24" s="6"/>
      <c r="U24" s="6">
        <f t="shared" ca="1" si="5"/>
        <v>3456191.1374869826</v>
      </c>
    </row>
    <row r="25" spans="1:33" x14ac:dyDescent="0.25">
      <c r="A25" s="208">
        <v>41974</v>
      </c>
      <c r="B25">
        <f t="shared" si="1"/>
        <v>12</v>
      </c>
      <c r="C25">
        <f t="shared" si="2"/>
        <v>2014</v>
      </c>
      <c r="D25" s="6">
        <f>'Monthly Data'!AM25</f>
        <v>3711707.0048182304</v>
      </c>
      <c r="E25" s="6">
        <f>'Monthly Data'!BP25</f>
        <v>742.7</v>
      </c>
      <c r="F25" s="6">
        <f>'Monthly Data'!BO25</f>
        <v>0</v>
      </c>
      <c r="G25" s="7">
        <f t="shared" ca="1" si="6"/>
        <v>820.75</v>
      </c>
      <c r="H25" s="7">
        <f t="shared" ca="1" si="6"/>
        <v>0</v>
      </c>
      <c r="I25">
        <f>'Monthly Data'!DJ25</f>
        <v>31</v>
      </c>
      <c r="J25">
        <f>'Monthly Data'!DM25</f>
        <v>0</v>
      </c>
      <c r="K25">
        <f>'Monthly Data'!DG25</f>
        <v>0</v>
      </c>
      <c r="L25">
        <f>'Monthly Data'!CR25</f>
        <v>24</v>
      </c>
      <c r="N25" s="6"/>
      <c r="O25" s="6">
        <f t="shared" ca="1" si="3"/>
        <v>83111.54147233667</v>
      </c>
      <c r="P25" s="6">
        <f t="shared" ca="1" si="4"/>
        <v>0</v>
      </c>
      <c r="Q25" s="6"/>
      <c r="R25" s="6"/>
      <c r="S25" s="6"/>
      <c r="T25" s="6"/>
      <c r="U25" s="6">
        <f t="shared" ca="1" si="5"/>
        <v>3794818.5462905671</v>
      </c>
    </row>
    <row r="26" spans="1:33" x14ac:dyDescent="0.25">
      <c r="A26" s="208">
        <v>42005</v>
      </c>
      <c r="B26">
        <f t="shared" si="1"/>
        <v>1</v>
      </c>
      <c r="C26">
        <f t="shared" si="2"/>
        <v>2015</v>
      </c>
      <c r="D26" s="6">
        <f>'Monthly Data'!AM26</f>
        <v>4064558.7813598975</v>
      </c>
      <c r="E26" s="6">
        <f>'Monthly Data'!BP26</f>
        <v>914.2</v>
      </c>
      <c r="F26" s="6">
        <f>'Monthly Data'!BO26</f>
        <v>0</v>
      </c>
      <c r="G26" s="7">
        <f t="shared" ca="1" si="6"/>
        <v>915.08000000000015</v>
      </c>
      <c r="H26" s="7">
        <f t="shared" ca="1" si="6"/>
        <v>0</v>
      </c>
      <c r="I26">
        <f>'Monthly Data'!DJ26</f>
        <v>31</v>
      </c>
      <c r="J26">
        <f>'Monthly Data'!DM26</f>
        <v>0</v>
      </c>
      <c r="K26">
        <f>'Monthly Data'!DG26</f>
        <v>0</v>
      </c>
      <c r="L26">
        <f>'Monthly Data'!CR26</f>
        <v>25</v>
      </c>
      <c r="N26" s="6"/>
      <c r="O26" s="6">
        <f t="shared" ca="1" si="3"/>
        <v>937.06798841339378</v>
      </c>
      <c r="P26" s="6">
        <f t="shared" ca="1" si="4"/>
        <v>0</v>
      </c>
      <c r="Q26" s="6"/>
      <c r="R26" s="6"/>
      <c r="S26" s="6"/>
      <c r="T26" s="6"/>
      <c r="U26" s="6">
        <f t="shared" ca="1" si="5"/>
        <v>4065495.8493483108</v>
      </c>
    </row>
    <row r="27" spans="1:33" x14ac:dyDescent="0.25">
      <c r="A27" s="208">
        <v>42036</v>
      </c>
      <c r="B27">
        <f t="shared" si="1"/>
        <v>2</v>
      </c>
      <c r="C27">
        <f t="shared" si="2"/>
        <v>2015</v>
      </c>
      <c r="D27" s="6">
        <f>'Monthly Data'!AM27</f>
        <v>3748940.5613598973</v>
      </c>
      <c r="E27" s="6">
        <f>'Monthly Data'!BP27</f>
        <v>946</v>
      </c>
      <c r="F27" s="6">
        <f>'Monthly Data'!BO27</f>
        <v>0</v>
      </c>
      <c r="G27" s="7">
        <f t="shared" ca="1" si="6"/>
        <v>835.30999999999983</v>
      </c>
      <c r="H27" s="7">
        <f t="shared" ca="1" si="6"/>
        <v>0</v>
      </c>
      <c r="I27">
        <f>'Monthly Data'!DJ27</f>
        <v>28</v>
      </c>
      <c r="J27">
        <f>'Monthly Data'!DM27</f>
        <v>0</v>
      </c>
      <c r="K27">
        <f>'Monthly Data'!DG27</f>
        <v>0</v>
      </c>
      <c r="L27">
        <f>'Monthly Data'!CR27</f>
        <v>26</v>
      </c>
      <c r="N27" s="6"/>
      <c r="O27" s="6">
        <f t="shared" ca="1" si="3"/>
        <v>-117868.24504257482</v>
      </c>
      <c r="P27" s="6">
        <f t="shared" ca="1" si="4"/>
        <v>0</v>
      </c>
      <c r="Q27" s="6"/>
      <c r="R27" s="6"/>
      <c r="S27" s="6"/>
      <c r="T27" s="6"/>
      <c r="U27" s="6">
        <f t="shared" ca="1" si="5"/>
        <v>3631072.3163173227</v>
      </c>
    </row>
    <row r="28" spans="1:33" x14ac:dyDescent="0.25">
      <c r="A28" s="208">
        <v>42064</v>
      </c>
      <c r="B28">
        <f t="shared" si="1"/>
        <v>3</v>
      </c>
      <c r="C28">
        <f t="shared" si="2"/>
        <v>2015</v>
      </c>
      <c r="D28" s="6">
        <f>'Monthly Data'!AM28</f>
        <v>3669168.571359897</v>
      </c>
      <c r="E28" s="6">
        <f>'Monthly Data'!BP28</f>
        <v>558</v>
      </c>
      <c r="F28" s="6">
        <f>'Monthly Data'!BO28</f>
        <v>0</v>
      </c>
      <c r="G28" s="7">
        <f t="shared" ca="1" si="6"/>
        <v>598.6</v>
      </c>
      <c r="H28" s="7">
        <f t="shared" ca="1" si="6"/>
        <v>0</v>
      </c>
      <c r="I28">
        <f>'Monthly Data'!DJ28</f>
        <v>31</v>
      </c>
      <c r="J28">
        <f>'Monthly Data'!DM28</f>
        <v>0</v>
      </c>
      <c r="K28">
        <f>'Monthly Data'!DG28</f>
        <v>1</v>
      </c>
      <c r="L28">
        <f>'Monthly Data'!CR28</f>
        <v>27</v>
      </c>
      <c r="N28" s="6"/>
      <c r="O28" s="6">
        <f t="shared" ca="1" si="3"/>
        <v>43232.909465430785</v>
      </c>
      <c r="P28" s="6">
        <f t="shared" ca="1" si="4"/>
        <v>0</v>
      </c>
      <c r="Q28" s="6"/>
      <c r="R28" s="6"/>
      <c r="S28" s="6"/>
      <c r="T28" s="6"/>
      <c r="U28" s="6">
        <f t="shared" ca="1" si="5"/>
        <v>3712401.4808253278</v>
      </c>
    </row>
    <row r="29" spans="1:33" x14ac:dyDescent="0.25">
      <c r="A29" s="208">
        <v>42095</v>
      </c>
      <c r="B29">
        <f t="shared" si="1"/>
        <v>4</v>
      </c>
      <c r="C29">
        <f t="shared" si="2"/>
        <v>2015</v>
      </c>
      <c r="D29" s="6">
        <f>'Monthly Data'!AM29</f>
        <v>3198342.5313598975</v>
      </c>
      <c r="E29" s="6">
        <f>'Monthly Data'!BP29</f>
        <v>288.2</v>
      </c>
      <c r="F29" s="6">
        <f>'Monthly Data'!BO29</f>
        <v>0</v>
      </c>
      <c r="G29" s="7">
        <f t="shared" ca="1" si="6"/>
        <v>372.89</v>
      </c>
      <c r="H29" s="7">
        <f t="shared" ca="1" si="6"/>
        <v>0</v>
      </c>
      <c r="I29">
        <f>'Monthly Data'!DJ29</f>
        <v>30</v>
      </c>
      <c r="J29">
        <f>'Monthly Data'!DM29</f>
        <v>0</v>
      </c>
      <c r="K29">
        <f>'Monthly Data'!DG29</f>
        <v>1</v>
      </c>
      <c r="L29">
        <f>'Monthly Data'!CR29</f>
        <v>28</v>
      </c>
      <c r="N29" s="6"/>
      <c r="O29" s="6">
        <f t="shared" ca="1" si="3"/>
        <v>90182.145384909629</v>
      </c>
      <c r="P29" s="6">
        <f t="shared" ca="1" si="4"/>
        <v>0</v>
      </c>
      <c r="Q29" s="6"/>
      <c r="R29" s="6"/>
      <c r="S29" s="6"/>
      <c r="T29" s="6"/>
      <c r="U29" s="6">
        <f t="shared" ca="1" si="5"/>
        <v>3288524.676744807</v>
      </c>
    </row>
    <row r="30" spans="1:33" x14ac:dyDescent="0.25">
      <c r="A30" s="208">
        <v>42125</v>
      </c>
      <c r="B30">
        <f t="shared" si="1"/>
        <v>5</v>
      </c>
      <c r="C30">
        <f t="shared" si="2"/>
        <v>2015</v>
      </c>
      <c r="D30" s="6">
        <f>'Monthly Data'!AM30</f>
        <v>3049285.6513598971</v>
      </c>
      <c r="E30" s="6">
        <f>'Monthly Data'!BP30</f>
        <v>133.9</v>
      </c>
      <c r="F30" s="6">
        <f>'Monthly Data'!BO30</f>
        <v>17.7</v>
      </c>
      <c r="G30" s="7">
        <f t="shared" ref="G30:H45" ca="1" si="7">G18</f>
        <v>124.32399999999998</v>
      </c>
      <c r="H30" s="7">
        <f t="shared" ca="1" si="7"/>
        <v>16.880000000000003</v>
      </c>
      <c r="I30">
        <f>'Monthly Data'!DJ30</f>
        <v>31</v>
      </c>
      <c r="J30">
        <f>'Monthly Data'!DM30</f>
        <v>0</v>
      </c>
      <c r="K30">
        <f>'Monthly Data'!DG30</f>
        <v>1</v>
      </c>
      <c r="L30">
        <f>'Monthly Data'!CR30</f>
        <v>29</v>
      </c>
      <c r="N30" s="6"/>
      <c r="O30" s="6">
        <f t="shared" ca="1" si="3"/>
        <v>-10197.003473915416</v>
      </c>
      <c r="P30" s="6">
        <f t="shared" ca="1" si="4"/>
        <v>-2512.1024132515327</v>
      </c>
      <c r="Q30" s="6"/>
      <c r="R30" s="6"/>
      <c r="S30" s="6"/>
      <c r="T30" s="6"/>
      <c r="U30" s="6">
        <f t="shared" ca="1" si="5"/>
        <v>3036576.54547273</v>
      </c>
    </row>
    <row r="31" spans="1:33" x14ac:dyDescent="0.25">
      <c r="A31" s="208">
        <v>42156</v>
      </c>
      <c r="B31">
        <f t="shared" si="1"/>
        <v>6</v>
      </c>
      <c r="C31">
        <f t="shared" si="2"/>
        <v>2015</v>
      </c>
      <c r="D31" s="6">
        <f>'Monthly Data'!AM31</f>
        <v>3136559.2713598977</v>
      </c>
      <c r="E31" s="6">
        <f>'Monthly Data'!BP31</f>
        <v>3.5</v>
      </c>
      <c r="F31" s="6">
        <f>'Monthly Data'!BO31</f>
        <v>53.8</v>
      </c>
      <c r="G31" s="7">
        <f t="shared" ca="1" si="7"/>
        <v>10.96</v>
      </c>
      <c r="H31" s="7">
        <f t="shared" ca="1" si="7"/>
        <v>69.847999999999999</v>
      </c>
      <c r="I31">
        <f>'Monthly Data'!DJ31</f>
        <v>30</v>
      </c>
      <c r="J31">
        <f>'Monthly Data'!DM31</f>
        <v>0</v>
      </c>
      <c r="K31">
        <f>'Monthly Data'!DG31</f>
        <v>0</v>
      </c>
      <c r="L31">
        <f>'Monthly Data'!CR31</f>
        <v>30</v>
      </c>
      <c r="N31" s="6"/>
      <c r="O31" s="6">
        <f t="shared" ca="1" si="3"/>
        <v>7943.7809017761947</v>
      </c>
      <c r="P31" s="6">
        <f t="shared" ca="1" si="4"/>
        <v>49163.682351049712</v>
      </c>
      <c r="Q31" s="6"/>
      <c r="R31" s="6"/>
      <c r="S31" s="6"/>
      <c r="T31" s="6"/>
      <c r="U31" s="6">
        <f t="shared" ca="1" si="5"/>
        <v>3193666.7346127233</v>
      </c>
    </row>
    <row r="32" spans="1:33" x14ac:dyDescent="0.25">
      <c r="A32" s="208">
        <v>42186</v>
      </c>
      <c r="B32">
        <f t="shared" si="1"/>
        <v>7</v>
      </c>
      <c r="C32">
        <f t="shared" si="2"/>
        <v>2015</v>
      </c>
      <c r="D32" s="6">
        <f>'Monthly Data'!AM32</f>
        <v>3410703.4613598981</v>
      </c>
      <c r="E32" s="6">
        <f>'Monthly Data'!BP32</f>
        <v>2.1</v>
      </c>
      <c r="F32" s="6">
        <f>'Monthly Data'!BO32</f>
        <v>133.80000000000001</v>
      </c>
      <c r="G32" s="7">
        <f t="shared" ca="1" si="7"/>
        <v>1.0799999999999998</v>
      </c>
      <c r="H32" s="7">
        <f t="shared" ca="1" si="7"/>
        <v>130.23999999999998</v>
      </c>
      <c r="I32">
        <f>'Monthly Data'!DJ32</f>
        <v>31</v>
      </c>
      <c r="J32">
        <f>'Monthly Data'!DM32</f>
        <v>0</v>
      </c>
      <c r="K32">
        <f>'Monthly Data'!DG32</f>
        <v>0</v>
      </c>
      <c r="L32">
        <f>'Monthly Data'!CR32</f>
        <v>31</v>
      </c>
      <c r="N32" s="6"/>
      <c r="O32" s="6">
        <f t="shared" ca="1" si="3"/>
        <v>-1086.1469865699355</v>
      </c>
      <c r="P32" s="6">
        <f t="shared" ca="1" si="4"/>
        <v>-10906.200720945817</v>
      </c>
      <c r="Q32" s="6"/>
      <c r="R32" s="6"/>
      <c r="S32" s="6"/>
      <c r="T32" s="6"/>
      <c r="U32" s="6">
        <f t="shared" ca="1" si="5"/>
        <v>3398711.1136523825</v>
      </c>
    </row>
    <row r="33" spans="1:21" x14ac:dyDescent="0.25">
      <c r="A33" s="208">
        <v>42217</v>
      </c>
      <c r="B33">
        <f t="shared" si="1"/>
        <v>8</v>
      </c>
      <c r="C33">
        <f t="shared" si="2"/>
        <v>2015</v>
      </c>
      <c r="D33" s="6">
        <f>'Monthly Data'!AM33</f>
        <v>3260077.3713598978</v>
      </c>
      <c r="E33" s="6">
        <f>'Monthly Data'!BP33</f>
        <v>8.5</v>
      </c>
      <c r="F33" s="6">
        <f>'Monthly Data'!BO33</f>
        <v>87.2</v>
      </c>
      <c r="G33" s="7">
        <f t="shared" ca="1" si="7"/>
        <v>2.57</v>
      </c>
      <c r="H33" s="7">
        <f t="shared" ca="1" si="7"/>
        <v>101.20500000000001</v>
      </c>
      <c r="I33">
        <f>'Monthly Data'!DJ33</f>
        <v>31</v>
      </c>
      <c r="J33">
        <f>'Monthly Data'!DM33</f>
        <v>0</v>
      </c>
      <c r="K33">
        <f>'Monthly Data'!DG33</f>
        <v>0</v>
      </c>
      <c r="L33">
        <f>'Monthly Data'!CR33</f>
        <v>32</v>
      </c>
      <c r="N33" s="6"/>
      <c r="O33" s="6">
        <f t="shared" ca="1" si="3"/>
        <v>-6314.5604219212901</v>
      </c>
      <c r="P33" s="6">
        <f t="shared" ca="1" si="4"/>
        <v>42904.871094619368</v>
      </c>
      <c r="Q33" s="6"/>
      <c r="R33" s="6"/>
      <c r="S33" s="6"/>
      <c r="T33" s="6"/>
      <c r="U33" s="6">
        <f t="shared" ca="1" si="5"/>
        <v>3296667.6820325959</v>
      </c>
    </row>
    <row r="34" spans="1:21" x14ac:dyDescent="0.25">
      <c r="A34" s="208">
        <v>42248</v>
      </c>
      <c r="B34">
        <f t="shared" si="1"/>
        <v>9</v>
      </c>
      <c r="C34">
        <f t="shared" si="2"/>
        <v>2015</v>
      </c>
      <c r="D34" s="6">
        <f>'Monthly Data'!AM34</f>
        <v>3169925.151359898</v>
      </c>
      <c r="E34" s="6">
        <f>'Monthly Data'!BP34</f>
        <v>32.799999999999997</v>
      </c>
      <c r="F34" s="6">
        <f>'Monthly Data'!BO34</f>
        <v>50.7</v>
      </c>
      <c r="G34" s="7">
        <f t="shared" ca="1" si="7"/>
        <v>56.61999999999999</v>
      </c>
      <c r="H34" s="7">
        <f t="shared" ca="1" si="7"/>
        <v>20.560000000000002</v>
      </c>
      <c r="I34">
        <f>'Monthly Data'!DJ34</f>
        <v>30</v>
      </c>
      <c r="J34">
        <f>'Monthly Data'!DM34</f>
        <v>0</v>
      </c>
      <c r="K34">
        <f>'Monthly Data'!DG34</f>
        <v>0</v>
      </c>
      <c r="L34">
        <f>'Monthly Data'!CR34</f>
        <v>33</v>
      </c>
      <c r="N34" s="6"/>
      <c r="O34" s="6">
        <f t="shared" ca="1" si="3"/>
        <v>25364.726686368482</v>
      </c>
      <c r="P34" s="6">
        <f t="shared" ca="1" si="4"/>
        <v>-92335.081384635982</v>
      </c>
      <c r="Q34" s="6"/>
      <c r="R34" s="6"/>
      <c r="S34" s="6"/>
      <c r="T34" s="6"/>
      <c r="U34" s="6">
        <f t="shared" ca="1" si="5"/>
        <v>3102954.7966616307</v>
      </c>
    </row>
    <row r="35" spans="1:21" x14ac:dyDescent="0.25">
      <c r="A35" s="208">
        <v>42278</v>
      </c>
      <c r="B35">
        <f t="shared" si="1"/>
        <v>10</v>
      </c>
      <c r="C35">
        <f t="shared" si="2"/>
        <v>2015</v>
      </c>
      <c r="D35" s="6">
        <f>'Monthly Data'!AM35</f>
        <v>3163347.1713598971</v>
      </c>
      <c r="E35" s="6">
        <f>'Monthly Data'!BP35</f>
        <v>228.5</v>
      </c>
      <c r="F35" s="6">
        <f>'Monthly Data'!BO35</f>
        <v>0.1</v>
      </c>
      <c r="G35" s="7">
        <f t="shared" ca="1" si="7"/>
        <v>272.00200000000001</v>
      </c>
      <c r="H35" s="7">
        <f t="shared" ca="1" si="7"/>
        <v>1.4</v>
      </c>
      <c r="I35">
        <f>'Monthly Data'!DJ35</f>
        <v>31</v>
      </c>
      <c r="J35">
        <f>'Monthly Data'!DM35</f>
        <v>0</v>
      </c>
      <c r="K35">
        <f>'Monthly Data'!DG35</f>
        <v>0</v>
      </c>
      <c r="L35">
        <f>'Monthly Data'!CR35</f>
        <v>34</v>
      </c>
      <c r="N35" s="6"/>
      <c r="O35" s="6">
        <f t="shared" ca="1" si="3"/>
        <v>46323.104127220919</v>
      </c>
      <c r="P35" s="6">
        <f t="shared" ca="1" si="4"/>
        <v>3982.6013868622013</v>
      </c>
      <c r="Q35" s="6"/>
      <c r="R35" s="6"/>
      <c r="S35" s="6"/>
      <c r="T35" s="6"/>
      <c r="U35" s="6">
        <f t="shared" ca="1" si="5"/>
        <v>3213652.8768739803</v>
      </c>
    </row>
    <row r="36" spans="1:21" x14ac:dyDescent="0.25">
      <c r="A36" s="208">
        <v>42309</v>
      </c>
      <c r="B36">
        <f t="shared" si="1"/>
        <v>11</v>
      </c>
      <c r="C36">
        <f t="shared" si="2"/>
        <v>2015</v>
      </c>
      <c r="D36" s="6">
        <f>'Monthly Data'!AM36</f>
        <v>3326445.8913598973</v>
      </c>
      <c r="E36" s="6">
        <f>'Monthly Data'!BP36</f>
        <v>419.2</v>
      </c>
      <c r="F36" s="6">
        <f>'Monthly Data'!BO36</f>
        <v>0</v>
      </c>
      <c r="G36" s="7">
        <f t="shared" ca="1" si="7"/>
        <v>539.76</v>
      </c>
      <c r="H36" s="7">
        <f t="shared" ca="1" si="7"/>
        <v>0</v>
      </c>
      <c r="I36">
        <f>'Monthly Data'!DJ36</f>
        <v>30</v>
      </c>
      <c r="J36">
        <f>'Monthly Data'!DM36</f>
        <v>0</v>
      </c>
      <c r="K36">
        <f>'Monthly Data'!DG36</f>
        <v>0</v>
      </c>
      <c r="L36">
        <f>'Monthly Data'!CR36</f>
        <v>35</v>
      </c>
      <c r="N36" s="6"/>
      <c r="O36" s="6">
        <f t="shared" ca="1" si="3"/>
        <v>128378.31441261902</v>
      </c>
      <c r="P36" s="6">
        <f t="shared" ca="1" si="4"/>
        <v>0</v>
      </c>
      <c r="Q36" s="6"/>
      <c r="R36" s="6"/>
      <c r="S36" s="6"/>
      <c r="T36" s="6"/>
      <c r="U36" s="6">
        <f t="shared" ca="1" si="5"/>
        <v>3454824.2057725163</v>
      </c>
    </row>
    <row r="37" spans="1:21" x14ac:dyDescent="0.25">
      <c r="A37" s="208">
        <v>42339</v>
      </c>
      <c r="B37">
        <f t="shared" si="1"/>
        <v>12</v>
      </c>
      <c r="C37">
        <f t="shared" si="2"/>
        <v>2015</v>
      </c>
      <c r="D37" s="6">
        <f>'Monthly Data'!AM37</f>
        <v>3621754.0513598975</v>
      </c>
      <c r="E37" s="6">
        <f>'Monthly Data'!BP37</f>
        <v>655</v>
      </c>
      <c r="F37" s="6">
        <f>'Monthly Data'!BO37</f>
        <v>0</v>
      </c>
      <c r="G37" s="7">
        <f t="shared" ca="1" si="7"/>
        <v>820.75</v>
      </c>
      <c r="H37" s="7">
        <f t="shared" ca="1" si="7"/>
        <v>0</v>
      </c>
      <c r="I37">
        <f>'Monthly Data'!DJ37</f>
        <v>31</v>
      </c>
      <c r="J37">
        <f>'Monthly Data'!DM37</f>
        <v>0</v>
      </c>
      <c r="K37">
        <f>'Monthly Data'!DG37</f>
        <v>0</v>
      </c>
      <c r="L37">
        <f>'Monthly Data'!CR37</f>
        <v>36</v>
      </c>
      <c r="N37" s="6"/>
      <c r="O37" s="6">
        <f t="shared" ca="1" si="3"/>
        <v>176498.88531761448</v>
      </c>
      <c r="P37" s="6">
        <f t="shared" ca="1" si="4"/>
        <v>0</v>
      </c>
      <c r="Q37" s="6"/>
      <c r="R37" s="6"/>
      <c r="S37" s="6"/>
      <c r="T37" s="6"/>
      <c r="U37" s="6">
        <f t="shared" ca="1" si="5"/>
        <v>3798252.9366775118</v>
      </c>
    </row>
    <row r="38" spans="1:21" x14ac:dyDescent="0.25">
      <c r="A38" s="208">
        <v>42370</v>
      </c>
      <c r="B38">
        <f t="shared" si="1"/>
        <v>1</v>
      </c>
      <c r="C38">
        <f t="shared" si="2"/>
        <v>2016</v>
      </c>
      <c r="D38" s="6">
        <f>'Monthly Data'!AM38</f>
        <v>4048046.4325682307</v>
      </c>
      <c r="E38" s="6">
        <f>'Monthly Data'!BP38</f>
        <v>862.3</v>
      </c>
      <c r="F38" s="6">
        <f>'Monthly Data'!BO38</f>
        <v>0</v>
      </c>
      <c r="G38" s="7">
        <f t="shared" ca="1" si="7"/>
        <v>915.08000000000015</v>
      </c>
      <c r="H38" s="7">
        <f t="shared" ca="1" si="7"/>
        <v>0</v>
      </c>
      <c r="I38">
        <f>'Monthly Data'!DJ38</f>
        <v>31</v>
      </c>
      <c r="J38">
        <f>'Monthly Data'!DM38</f>
        <v>0</v>
      </c>
      <c r="K38">
        <f>'Monthly Data'!DG38</f>
        <v>0</v>
      </c>
      <c r="L38">
        <f>'Monthly Data'!CR38</f>
        <v>37</v>
      </c>
      <c r="N38" s="6"/>
      <c r="O38" s="6">
        <f t="shared" ca="1" si="3"/>
        <v>56202.782305060195</v>
      </c>
      <c r="P38" s="6">
        <f t="shared" ca="1" si="4"/>
        <v>0</v>
      </c>
      <c r="Q38" s="6"/>
      <c r="R38" s="6"/>
      <c r="S38" s="6"/>
      <c r="T38" s="6"/>
      <c r="U38" s="6">
        <f t="shared" ca="1" si="5"/>
        <v>4104249.2148732911</v>
      </c>
    </row>
    <row r="39" spans="1:21" x14ac:dyDescent="0.25">
      <c r="A39" s="208">
        <v>42401</v>
      </c>
      <c r="B39">
        <f t="shared" si="1"/>
        <v>2</v>
      </c>
      <c r="C39">
        <f t="shared" si="2"/>
        <v>2016</v>
      </c>
      <c r="D39" s="6">
        <f>'Monthly Data'!AM39</f>
        <v>3674808.9025682309</v>
      </c>
      <c r="E39" s="6">
        <f>'Monthly Data'!BP39</f>
        <v>757.2</v>
      </c>
      <c r="F39" s="6">
        <f>'Monthly Data'!BO39</f>
        <v>0</v>
      </c>
      <c r="G39" s="7">
        <f t="shared" ca="1" si="7"/>
        <v>835.30999999999983</v>
      </c>
      <c r="H39" s="7">
        <f t="shared" ca="1" si="7"/>
        <v>0</v>
      </c>
      <c r="I39">
        <f>'Monthly Data'!DJ39</f>
        <v>29</v>
      </c>
      <c r="J39">
        <f>'Monthly Data'!DM39</f>
        <v>0</v>
      </c>
      <c r="K39">
        <f>'Monthly Data'!DG39</f>
        <v>0</v>
      </c>
      <c r="L39">
        <f>'Monthly Data'!CR39</f>
        <v>38</v>
      </c>
      <c r="N39" s="6"/>
      <c r="O39" s="6">
        <f t="shared" ca="1" si="3"/>
        <v>83175.43247154649</v>
      </c>
      <c r="P39" s="6">
        <f t="shared" ca="1" si="4"/>
        <v>0</v>
      </c>
      <c r="Q39" s="6"/>
      <c r="R39" s="6"/>
      <c r="S39" s="6"/>
      <c r="T39" s="6"/>
      <c r="U39" s="6">
        <f t="shared" ca="1" si="5"/>
        <v>3757984.3350397772</v>
      </c>
    </row>
    <row r="40" spans="1:21" x14ac:dyDescent="0.25">
      <c r="A40" s="208">
        <v>42430</v>
      </c>
      <c r="B40">
        <f t="shared" si="1"/>
        <v>3</v>
      </c>
      <c r="C40">
        <f t="shared" si="2"/>
        <v>2016</v>
      </c>
      <c r="D40" s="6">
        <f>'Monthly Data'!AM40</f>
        <v>3557508.4225682314</v>
      </c>
      <c r="E40" s="6">
        <f>'Monthly Data'!BP40</f>
        <v>494.7</v>
      </c>
      <c r="F40" s="6">
        <f>'Monthly Data'!BO40</f>
        <v>0</v>
      </c>
      <c r="G40" s="7">
        <f t="shared" ca="1" si="7"/>
        <v>598.6</v>
      </c>
      <c r="H40" s="7">
        <f t="shared" ca="1" si="7"/>
        <v>0</v>
      </c>
      <c r="I40">
        <f>'Monthly Data'!DJ40</f>
        <v>31</v>
      </c>
      <c r="J40">
        <f>'Monthly Data'!DM40</f>
        <v>0</v>
      </c>
      <c r="K40">
        <f>'Monthly Data'!DG40</f>
        <v>1</v>
      </c>
      <c r="L40">
        <f>'Monthly Data'!CR40</f>
        <v>39</v>
      </c>
      <c r="N40" s="6"/>
      <c r="O40" s="6">
        <f t="shared" ca="1" si="3"/>
        <v>110637.91363197677</v>
      </c>
      <c r="P40" s="6">
        <f t="shared" ca="1" si="4"/>
        <v>0</v>
      </c>
      <c r="Q40" s="6"/>
      <c r="R40" s="6"/>
      <c r="S40" s="6"/>
      <c r="T40" s="6"/>
      <c r="U40" s="6">
        <f t="shared" ca="1" si="5"/>
        <v>3668146.3362002079</v>
      </c>
    </row>
    <row r="41" spans="1:21" x14ac:dyDescent="0.25">
      <c r="A41" s="208">
        <v>42461</v>
      </c>
      <c r="B41">
        <f t="shared" si="1"/>
        <v>4</v>
      </c>
      <c r="C41">
        <f t="shared" si="2"/>
        <v>2016</v>
      </c>
      <c r="D41" s="6">
        <f>'Monthly Data'!AM41</f>
        <v>3207096.8225682313</v>
      </c>
      <c r="E41" s="6">
        <f>'Monthly Data'!BP41</f>
        <v>368.4</v>
      </c>
      <c r="F41" s="6">
        <f>'Monthly Data'!BO41</f>
        <v>0</v>
      </c>
      <c r="G41" s="7">
        <f t="shared" ca="1" si="7"/>
        <v>372.89</v>
      </c>
      <c r="H41" s="7">
        <f t="shared" ca="1" si="7"/>
        <v>0</v>
      </c>
      <c r="I41">
        <f>'Monthly Data'!DJ41</f>
        <v>30</v>
      </c>
      <c r="J41">
        <f>'Monthly Data'!DM41</f>
        <v>0</v>
      </c>
      <c r="K41">
        <f>'Monthly Data'!DG41</f>
        <v>1</v>
      </c>
      <c r="L41">
        <f>'Monthly Data'!CR41</f>
        <v>40</v>
      </c>
      <c r="N41" s="6"/>
      <c r="O41" s="6">
        <f t="shared" ca="1" si="3"/>
        <v>4781.1764408813915</v>
      </c>
      <c r="P41" s="6">
        <f t="shared" ca="1" si="4"/>
        <v>0</v>
      </c>
      <c r="Q41" s="6"/>
      <c r="R41" s="6"/>
      <c r="S41" s="6"/>
      <c r="T41" s="6"/>
      <c r="U41" s="6">
        <f t="shared" ca="1" si="5"/>
        <v>3211877.9990091128</v>
      </c>
    </row>
    <row r="42" spans="1:21" x14ac:dyDescent="0.25">
      <c r="A42" s="208">
        <v>42491</v>
      </c>
      <c r="B42">
        <f t="shared" si="1"/>
        <v>5</v>
      </c>
      <c r="C42">
        <f t="shared" si="2"/>
        <v>2016</v>
      </c>
      <c r="D42" s="6">
        <f>'Monthly Data'!AM42</f>
        <v>3103476.1225682306</v>
      </c>
      <c r="E42" s="6">
        <f>'Monthly Data'!BP42</f>
        <v>84.3</v>
      </c>
      <c r="F42" s="6">
        <f>'Monthly Data'!BO42</f>
        <v>21.4</v>
      </c>
      <c r="G42" s="7">
        <f t="shared" ca="1" si="7"/>
        <v>124.32399999999998</v>
      </c>
      <c r="H42" s="7">
        <f t="shared" ca="1" si="7"/>
        <v>16.880000000000003</v>
      </c>
      <c r="I42">
        <f>'Monthly Data'!DJ42</f>
        <v>31</v>
      </c>
      <c r="J42">
        <f>'Monthly Data'!DM42</f>
        <v>0</v>
      </c>
      <c r="K42">
        <f>'Monthly Data'!DG42</f>
        <v>1</v>
      </c>
      <c r="L42">
        <f>'Monthly Data'!CR42</f>
        <v>41</v>
      </c>
      <c r="N42" s="6"/>
      <c r="O42" s="6">
        <f t="shared" ca="1" si="3"/>
        <v>42619.555873014782</v>
      </c>
      <c r="P42" s="6">
        <f t="shared" ca="1" si="4"/>
        <v>-13847.198668167028</v>
      </c>
      <c r="Q42" s="6"/>
      <c r="R42" s="6"/>
      <c r="S42" s="6"/>
      <c r="T42" s="6"/>
      <c r="U42" s="6">
        <f t="shared" ca="1" si="5"/>
        <v>3132248.4797730786</v>
      </c>
    </row>
    <row r="43" spans="1:21" x14ac:dyDescent="0.25">
      <c r="A43" s="208">
        <v>42522</v>
      </c>
      <c r="B43">
        <f t="shared" si="1"/>
        <v>6</v>
      </c>
      <c r="C43">
        <f t="shared" si="2"/>
        <v>2016</v>
      </c>
      <c r="D43" s="6">
        <f>'Monthly Data'!AM43</f>
        <v>3108989.062568231</v>
      </c>
      <c r="E43" s="6">
        <f>'Monthly Data'!BP43</f>
        <v>10.5</v>
      </c>
      <c r="F43" s="6">
        <f>'Monthly Data'!BO43</f>
        <v>46</v>
      </c>
      <c r="G43" s="7">
        <f t="shared" ca="1" si="7"/>
        <v>10.96</v>
      </c>
      <c r="H43" s="7">
        <f t="shared" ca="1" si="7"/>
        <v>69.847999999999999</v>
      </c>
      <c r="I43">
        <f>'Monthly Data'!DJ43</f>
        <v>30</v>
      </c>
      <c r="J43">
        <f>'Monthly Data'!DM43</f>
        <v>0</v>
      </c>
      <c r="K43">
        <f>'Monthly Data'!DG43</f>
        <v>0</v>
      </c>
      <c r="L43">
        <f>'Monthly Data'!CR43</f>
        <v>42</v>
      </c>
      <c r="N43" s="6"/>
      <c r="O43" s="6">
        <f t="shared" ca="1" si="3"/>
        <v>489.83099394330503</v>
      </c>
      <c r="P43" s="6">
        <f t="shared" ca="1" si="4"/>
        <v>73059.290672222909</v>
      </c>
      <c r="Q43" s="6"/>
      <c r="R43" s="6"/>
      <c r="S43" s="6"/>
      <c r="T43" s="6"/>
      <c r="U43" s="6">
        <f t="shared" ca="1" si="5"/>
        <v>3182538.1842343975</v>
      </c>
    </row>
    <row r="44" spans="1:21" x14ac:dyDescent="0.25">
      <c r="A44" s="208">
        <v>42552</v>
      </c>
      <c r="B44">
        <f t="shared" si="1"/>
        <v>7</v>
      </c>
      <c r="C44">
        <f t="shared" si="2"/>
        <v>2016</v>
      </c>
      <c r="D44" s="6">
        <f>'Monthly Data'!AM44</f>
        <v>3320249.9425682304</v>
      </c>
      <c r="E44" s="6">
        <f>'Monthly Data'!BP44</f>
        <v>0</v>
      </c>
      <c r="F44" s="6">
        <f>'Monthly Data'!BO44</f>
        <v>108.8</v>
      </c>
      <c r="G44" s="7">
        <f t="shared" ca="1" si="7"/>
        <v>1.0799999999999998</v>
      </c>
      <c r="H44" s="7">
        <f t="shared" ca="1" si="7"/>
        <v>130.23999999999998</v>
      </c>
      <c r="I44">
        <f>'Monthly Data'!DJ44</f>
        <v>31</v>
      </c>
      <c r="J44">
        <f>'Monthly Data'!DM44</f>
        <v>0</v>
      </c>
      <c r="K44">
        <f>'Monthly Data'!DG44</f>
        <v>0</v>
      </c>
      <c r="L44">
        <f>'Monthly Data'!CR44</f>
        <v>43</v>
      </c>
      <c r="N44" s="6"/>
      <c r="O44" s="6">
        <f t="shared" ca="1" si="3"/>
        <v>1150.0379857799314</v>
      </c>
      <c r="P44" s="6">
        <f t="shared" ca="1" si="4"/>
        <v>65682.287487942725</v>
      </c>
      <c r="Q44" s="6"/>
      <c r="R44" s="6"/>
      <c r="S44" s="6"/>
      <c r="T44" s="6"/>
      <c r="U44" s="6">
        <f t="shared" ca="1" si="5"/>
        <v>3387082.268041953</v>
      </c>
    </row>
    <row r="45" spans="1:21" x14ac:dyDescent="0.25">
      <c r="A45" s="208">
        <v>42583</v>
      </c>
      <c r="B45">
        <f t="shared" si="1"/>
        <v>8</v>
      </c>
      <c r="C45">
        <f t="shared" si="2"/>
        <v>2016</v>
      </c>
      <c r="D45" s="6">
        <f>'Monthly Data'!AM45</f>
        <v>3316556.8525682311</v>
      </c>
      <c r="E45" s="6">
        <f>'Monthly Data'!BP45</f>
        <v>0</v>
      </c>
      <c r="F45" s="6">
        <f>'Monthly Data'!BO45</f>
        <v>100.8</v>
      </c>
      <c r="G45" s="7">
        <f t="shared" ca="1" si="7"/>
        <v>2.57</v>
      </c>
      <c r="H45" s="7">
        <f t="shared" ca="1" si="7"/>
        <v>101.20500000000001</v>
      </c>
      <c r="I45">
        <f>'Monthly Data'!DJ45</f>
        <v>31</v>
      </c>
      <c r="J45">
        <f>'Monthly Data'!DM45</f>
        <v>0</v>
      </c>
      <c r="K45">
        <f>'Monthly Data'!DG45</f>
        <v>0</v>
      </c>
      <c r="L45">
        <f>'Monthly Data'!CR45</f>
        <v>44</v>
      </c>
      <c r="N45" s="6"/>
      <c r="O45" s="6">
        <f t="shared" ca="1" si="3"/>
        <v>2736.6644661615032</v>
      </c>
      <c r="P45" s="6">
        <f t="shared" ca="1" si="4"/>
        <v>1240.7335089840408</v>
      </c>
      <c r="Q45" s="6"/>
      <c r="R45" s="6"/>
      <c r="S45" s="6"/>
      <c r="T45" s="6"/>
      <c r="U45" s="6">
        <f t="shared" ca="1" si="5"/>
        <v>3320534.2505433764</v>
      </c>
    </row>
    <row r="46" spans="1:21" x14ac:dyDescent="0.25">
      <c r="A46" s="208">
        <v>42614</v>
      </c>
      <c r="B46">
        <f t="shared" si="1"/>
        <v>9</v>
      </c>
      <c r="C46">
        <f t="shared" si="2"/>
        <v>2016</v>
      </c>
      <c r="D46" s="6">
        <f>'Monthly Data'!AM46</f>
        <v>3054444.9925682312</v>
      </c>
      <c r="E46" s="6">
        <f>'Monthly Data'!BP46</f>
        <v>33</v>
      </c>
      <c r="F46" s="6">
        <f>'Monthly Data'!BO46</f>
        <v>13</v>
      </c>
      <c r="G46" s="7">
        <f t="shared" ref="G46:H61" ca="1" si="8">G34</f>
        <v>56.61999999999999</v>
      </c>
      <c r="H46" s="7">
        <f t="shared" ca="1" si="8"/>
        <v>20.560000000000002</v>
      </c>
      <c r="I46">
        <f>'Monthly Data'!DJ46</f>
        <v>30</v>
      </c>
      <c r="J46">
        <f>'Monthly Data'!DM46</f>
        <v>0</v>
      </c>
      <c r="K46">
        <f>'Monthly Data'!DG46</f>
        <v>0</v>
      </c>
      <c r="L46">
        <f>'Monthly Data'!CR46</f>
        <v>45</v>
      </c>
      <c r="N46" s="6"/>
      <c r="O46" s="6">
        <f t="shared" ca="1" si="3"/>
        <v>25151.756689001824</v>
      </c>
      <c r="P46" s="6">
        <f t="shared" ca="1" si="4"/>
        <v>23160.358834367889</v>
      </c>
      <c r="Q46" s="6"/>
      <c r="R46" s="6"/>
      <c r="S46" s="6"/>
      <c r="T46" s="6"/>
      <c r="U46" s="6">
        <f t="shared" ca="1" si="5"/>
        <v>3102757.1080916007</v>
      </c>
    </row>
    <row r="47" spans="1:21" x14ac:dyDescent="0.25">
      <c r="A47" s="208">
        <v>42644</v>
      </c>
      <c r="B47">
        <f t="shared" si="1"/>
        <v>10</v>
      </c>
      <c r="C47">
        <f t="shared" si="2"/>
        <v>2016</v>
      </c>
      <c r="D47" s="6">
        <f>'Monthly Data'!AM47</f>
        <v>3193618.3425682308</v>
      </c>
      <c r="E47" s="6">
        <f>'Monthly Data'!BP47</f>
        <v>244.7</v>
      </c>
      <c r="F47" s="6">
        <f>'Monthly Data'!BO47</f>
        <v>1.6</v>
      </c>
      <c r="G47" s="7">
        <f t="shared" ca="1" si="8"/>
        <v>272.00200000000001</v>
      </c>
      <c r="H47" s="7">
        <f t="shared" ca="1" si="8"/>
        <v>1.4</v>
      </c>
      <c r="I47">
        <f>'Monthly Data'!DJ47</f>
        <v>31</v>
      </c>
      <c r="J47">
        <f>'Monthly Data'!DM47</f>
        <v>0</v>
      </c>
      <c r="K47">
        <f>'Monthly Data'!DG47</f>
        <v>0</v>
      </c>
      <c r="L47">
        <f>'Monthly Data'!CR47</f>
        <v>46</v>
      </c>
      <c r="N47" s="6"/>
      <c r="O47" s="6">
        <f t="shared" ca="1" si="3"/>
        <v>29072.534340521957</v>
      </c>
      <c r="P47" s="6">
        <f t="shared" ca="1" si="4"/>
        <v>-612.70790567110851</v>
      </c>
      <c r="Q47" s="6"/>
      <c r="R47" s="6"/>
      <c r="S47" s="6"/>
      <c r="T47" s="6"/>
      <c r="U47" s="6">
        <f t="shared" ca="1" si="5"/>
        <v>3222078.1690030815</v>
      </c>
    </row>
    <row r="48" spans="1:21" x14ac:dyDescent="0.25">
      <c r="A48" s="208">
        <v>42675</v>
      </c>
      <c r="B48">
        <f t="shared" si="1"/>
        <v>11</v>
      </c>
      <c r="C48">
        <f t="shared" si="2"/>
        <v>2016</v>
      </c>
      <c r="D48" s="6">
        <f>'Monthly Data'!AM48</f>
        <v>3255789.8725682306</v>
      </c>
      <c r="E48" s="6">
        <f>'Monthly Data'!BP48</f>
        <v>340.2</v>
      </c>
      <c r="F48" s="6">
        <f>'Monthly Data'!BO48</f>
        <v>0</v>
      </c>
      <c r="G48" s="7">
        <f t="shared" ca="1" si="8"/>
        <v>539.76</v>
      </c>
      <c r="H48" s="7">
        <f t="shared" ca="1" si="8"/>
        <v>0</v>
      </c>
      <c r="I48">
        <f>'Monthly Data'!DJ48</f>
        <v>30</v>
      </c>
      <c r="J48">
        <f>'Monthly Data'!DM48</f>
        <v>0</v>
      </c>
      <c r="K48">
        <f>'Monthly Data'!DG48</f>
        <v>0</v>
      </c>
      <c r="L48">
        <f>'Monthly Data'!CR48</f>
        <v>47</v>
      </c>
      <c r="N48" s="6"/>
      <c r="O48" s="6">
        <f t="shared" ca="1" si="3"/>
        <v>212501.46337244735</v>
      </c>
      <c r="P48" s="6">
        <f t="shared" ca="1" si="4"/>
        <v>0</v>
      </c>
      <c r="Q48" s="6"/>
      <c r="R48" s="6"/>
      <c r="S48" s="6"/>
      <c r="T48" s="6"/>
      <c r="U48" s="6">
        <f t="shared" ca="1" si="5"/>
        <v>3468291.3359406781</v>
      </c>
    </row>
    <row r="49" spans="1:21" x14ac:dyDescent="0.25">
      <c r="A49" s="208">
        <v>42705</v>
      </c>
      <c r="B49">
        <f t="shared" si="1"/>
        <v>12</v>
      </c>
      <c r="C49">
        <f t="shared" si="2"/>
        <v>2016</v>
      </c>
      <c r="D49" s="6">
        <f>'Monthly Data'!AM49</f>
        <v>3944987.582568231</v>
      </c>
      <c r="E49" s="6">
        <f>'Monthly Data'!BP49</f>
        <v>844.3</v>
      </c>
      <c r="F49" s="6">
        <f>'Monthly Data'!BO49</f>
        <v>0</v>
      </c>
      <c r="G49" s="7">
        <f t="shared" ca="1" si="8"/>
        <v>820.75</v>
      </c>
      <c r="H49" s="7">
        <f t="shared" ca="1" si="8"/>
        <v>0</v>
      </c>
      <c r="I49">
        <f>'Monthly Data'!DJ49</f>
        <v>31</v>
      </c>
      <c r="J49">
        <f>'Monthly Data'!DM49</f>
        <v>0</v>
      </c>
      <c r="K49">
        <f>'Monthly Data'!DG49</f>
        <v>0</v>
      </c>
      <c r="L49">
        <f>'Monthly Data'!CR49</f>
        <v>48</v>
      </c>
      <c r="N49" s="6"/>
      <c r="O49" s="6">
        <f t="shared" ca="1" si="3"/>
        <v>-25077.217189923456</v>
      </c>
      <c r="P49" s="6">
        <f t="shared" ca="1" si="4"/>
        <v>0</v>
      </c>
      <c r="Q49" s="6"/>
      <c r="R49" s="6"/>
      <c r="S49" s="6"/>
      <c r="T49" s="6"/>
      <c r="U49" s="6">
        <f t="shared" ca="1" si="5"/>
        <v>3919910.3653783076</v>
      </c>
    </row>
    <row r="50" spans="1:21" x14ac:dyDescent="0.25">
      <c r="A50" s="208">
        <v>42736</v>
      </c>
      <c r="B50">
        <f t="shared" si="1"/>
        <v>1</v>
      </c>
      <c r="C50">
        <f t="shared" si="2"/>
        <v>2017</v>
      </c>
      <c r="D50" s="6">
        <f>'Monthly Data'!AM50</f>
        <v>3848260.8625079221</v>
      </c>
      <c r="E50" s="6">
        <f>'Monthly Data'!BP50</f>
        <v>820.7</v>
      </c>
      <c r="F50" s="6">
        <f>'Monthly Data'!BO50</f>
        <v>0</v>
      </c>
      <c r="G50" s="7">
        <f t="shared" ca="1" si="8"/>
        <v>915.08000000000015</v>
      </c>
      <c r="H50" s="7">
        <f t="shared" ca="1" si="8"/>
        <v>0</v>
      </c>
      <c r="I50">
        <f>'Monthly Data'!DJ50</f>
        <v>31</v>
      </c>
      <c r="J50">
        <f>'Monthly Data'!DM50</f>
        <v>0</v>
      </c>
      <c r="K50">
        <f>'Monthly Data'!DG50</f>
        <v>0</v>
      </c>
      <c r="L50">
        <f>'Monthly Data'!CR50</f>
        <v>49</v>
      </c>
      <c r="N50" s="6"/>
      <c r="O50" s="6">
        <f t="shared" ca="1" si="3"/>
        <v>100500.54175732413</v>
      </c>
      <c r="P50" s="6">
        <f t="shared" ca="1" si="4"/>
        <v>0</v>
      </c>
      <c r="Q50" s="6"/>
      <c r="R50" s="6"/>
      <c r="S50" s="6"/>
      <c r="T50" s="6"/>
      <c r="U50" s="6">
        <f t="shared" ca="1" si="5"/>
        <v>3948761.4042652464</v>
      </c>
    </row>
    <row r="51" spans="1:21" x14ac:dyDescent="0.25">
      <c r="A51" s="208">
        <v>42767</v>
      </c>
      <c r="B51">
        <f t="shared" si="1"/>
        <v>2</v>
      </c>
      <c r="C51">
        <f t="shared" si="2"/>
        <v>2017</v>
      </c>
      <c r="D51" s="6">
        <f>'Monthly Data'!AM51</f>
        <v>3376237.5525079221</v>
      </c>
      <c r="E51" s="6">
        <f>'Monthly Data'!BP51</f>
        <v>656.6</v>
      </c>
      <c r="F51" s="6">
        <f>'Monthly Data'!BO51</f>
        <v>0</v>
      </c>
      <c r="G51" s="7">
        <f t="shared" ca="1" si="8"/>
        <v>835.30999999999983</v>
      </c>
      <c r="H51" s="7">
        <f t="shared" ca="1" si="8"/>
        <v>0</v>
      </c>
      <c r="I51">
        <f>'Monthly Data'!DJ51</f>
        <v>28</v>
      </c>
      <c r="J51">
        <f>'Monthly Data'!DM51</f>
        <v>0</v>
      </c>
      <c r="K51">
        <f>'Monthly Data'!DG51</f>
        <v>0</v>
      </c>
      <c r="L51">
        <f>'Monthly Data'!CR51</f>
        <v>50</v>
      </c>
      <c r="N51" s="6"/>
      <c r="O51" s="6">
        <f t="shared" ca="1" si="3"/>
        <v>190299.34114697346</v>
      </c>
      <c r="P51" s="6">
        <f t="shared" ca="1" si="4"/>
        <v>0</v>
      </c>
      <c r="Q51" s="6"/>
      <c r="R51" s="6"/>
      <c r="S51" s="6"/>
      <c r="T51" s="6"/>
      <c r="U51" s="6">
        <f t="shared" ca="1" si="5"/>
        <v>3566536.8936548955</v>
      </c>
    </row>
    <row r="52" spans="1:21" x14ac:dyDescent="0.25">
      <c r="A52" s="208">
        <v>42795</v>
      </c>
      <c r="B52">
        <f t="shared" si="1"/>
        <v>3</v>
      </c>
      <c r="C52">
        <f t="shared" si="2"/>
        <v>2017</v>
      </c>
      <c r="D52" s="6">
        <f>'Monthly Data'!AM52</f>
        <v>3539284.1825079219</v>
      </c>
      <c r="E52" s="6">
        <f>'Monthly Data'!BP52</f>
        <v>606.5</v>
      </c>
      <c r="F52" s="6">
        <f>'Monthly Data'!BO52</f>
        <v>0</v>
      </c>
      <c r="G52" s="7">
        <f t="shared" ca="1" si="8"/>
        <v>598.6</v>
      </c>
      <c r="H52" s="7">
        <f t="shared" ca="1" si="8"/>
        <v>0</v>
      </c>
      <c r="I52">
        <f>'Monthly Data'!DJ52</f>
        <v>31</v>
      </c>
      <c r="J52">
        <f>'Monthly Data'!DM52</f>
        <v>0</v>
      </c>
      <c r="K52">
        <f>'Monthly Data'!DG52</f>
        <v>1</v>
      </c>
      <c r="L52">
        <f>'Monthly Data'!CR52</f>
        <v>51</v>
      </c>
      <c r="N52" s="6"/>
      <c r="O52" s="6">
        <f t="shared" ca="1" si="3"/>
        <v>-8412.3148959828086</v>
      </c>
      <c r="P52" s="6">
        <f t="shared" ca="1" si="4"/>
        <v>0</v>
      </c>
      <c r="Q52" s="6"/>
      <c r="R52" s="6"/>
      <c r="S52" s="6"/>
      <c r="T52" s="6"/>
      <c r="U52" s="6">
        <f t="shared" ca="1" si="5"/>
        <v>3530871.8676119391</v>
      </c>
    </row>
    <row r="53" spans="1:21" x14ac:dyDescent="0.25">
      <c r="A53" s="208">
        <v>42826</v>
      </c>
      <c r="B53">
        <f t="shared" si="1"/>
        <v>4</v>
      </c>
      <c r="C53">
        <f t="shared" si="2"/>
        <v>2017</v>
      </c>
      <c r="D53" s="6">
        <f>'Monthly Data'!AM53</f>
        <v>3044611.4125079224</v>
      </c>
      <c r="E53" s="6">
        <f>'Monthly Data'!BP53</f>
        <v>298.8</v>
      </c>
      <c r="F53" s="6">
        <f>'Monthly Data'!BO53</f>
        <v>0</v>
      </c>
      <c r="G53" s="7">
        <f t="shared" ca="1" si="8"/>
        <v>372.89</v>
      </c>
      <c r="H53" s="7">
        <f t="shared" ca="1" si="8"/>
        <v>0</v>
      </c>
      <c r="I53">
        <f>'Monthly Data'!DJ53</f>
        <v>30</v>
      </c>
      <c r="J53">
        <f>'Monthly Data'!DM53</f>
        <v>0</v>
      </c>
      <c r="K53">
        <f>'Monthly Data'!DG53</f>
        <v>1</v>
      </c>
      <c r="L53">
        <f>'Monthly Data'!CR53</f>
        <v>52</v>
      </c>
      <c r="N53" s="6"/>
      <c r="O53" s="6">
        <f t="shared" ca="1" si="3"/>
        <v>78894.735524476942</v>
      </c>
      <c r="P53" s="6">
        <f t="shared" ca="1" si="4"/>
        <v>0</v>
      </c>
      <c r="Q53" s="6"/>
      <c r="R53" s="6"/>
      <c r="S53" s="6"/>
      <c r="T53" s="6"/>
      <c r="U53" s="6">
        <f t="shared" ca="1" si="5"/>
        <v>3123506.1480323994</v>
      </c>
    </row>
    <row r="54" spans="1:21" x14ac:dyDescent="0.25">
      <c r="A54" s="208">
        <v>42856</v>
      </c>
      <c r="B54">
        <f t="shared" si="1"/>
        <v>5</v>
      </c>
      <c r="C54">
        <f t="shared" si="2"/>
        <v>2017</v>
      </c>
      <c r="D54" s="6">
        <f>'Monthly Data'!AM54</f>
        <v>2853335.6025079223</v>
      </c>
      <c r="E54" s="6">
        <f>'Monthly Data'!BP54</f>
        <v>114.2</v>
      </c>
      <c r="F54" s="6">
        <f>'Monthly Data'!BO54</f>
        <v>1.1000000000000001</v>
      </c>
      <c r="G54" s="7">
        <f t="shared" ca="1" si="8"/>
        <v>124.32399999999998</v>
      </c>
      <c r="H54" s="7">
        <f t="shared" ca="1" si="8"/>
        <v>16.880000000000003</v>
      </c>
      <c r="I54">
        <f>'Monthly Data'!DJ54</f>
        <v>31</v>
      </c>
      <c r="J54">
        <f>'Monthly Data'!DM54</f>
        <v>0</v>
      </c>
      <c r="K54">
        <f>'Monthly Data'!DG54</f>
        <v>1</v>
      </c>
      <c r="L54">
        <f>'Monthly Data'!CR54</f>
        <v>53</v>
      </c>
      <c r="N54" s="6"/>
      <c r="O54" s="6">
        <f t="shared" ca="1" si="3"/>
        <v>10780.541266700004</v>
      </c>
      <c r="P54" s="6">
        <f t="shared" ca="1" si="4"/>
        <v>48342.653757450425</v>
      </c>
      <c r="Q54" s="6"/>
      <c r="R54" s="6"/>
      <c r="S54" s="6"/>
      <c r="T54" s="6"/>
      <c r="U54" s="6">
        <f t="shared" ca="1" si="5"/>
        <v>2912458.7975320728</v>
      </c>
    </row>
    <row r="55" spans="1:21" x14ac:dyDescent="0.25">
      <c r="A55" s="208">
        <v>42887</v>
      </c>
      <c r="B55">
        <f t="shared" si="1"/>
        <v>6</v>
      </c>
      <c r="C55">
        <f t="shared" si="2"/>
        <v>2017</v>
      </c>
      <c r="D55" s="6">
        <f>'Monthly Data'!AM55</f>
        <v>2980331.1725079226</v>
      </c>
      <c r="E55" s="6">
        <f>'Monthly Data'!BP55</f>
        <v>5.3</v>
      </c>
      <c r="F55" s="6">
        <f>'Monthly Data'!BO55</f>
        <v>49.5</v>
      </c>
      <c r="G55" s="7">
        <f t="shared" ca="1" si="8"/>
        <v>10.96</v>
      </c>
      <c r="H55" s="7">
        <f t="shared" ca="1" si="8"/>
        <v>69.847999999999999</v>
      </c>
      <c r="I55">
        <f>'Monthly Data'!DJ55</f>
        <v>30</v>
      </c>
      <c r="J55">
        <f>'Monthly Data'!DM55</f>
        <v>0</v>
      </c>
      <c r="K55">
        <f>'Monthly Data'!DG55</f>
        <v>0</v>
      </c>
      <c r="L55">
        <f>'Monthly Data'!CR55</f>
        <v>54</v>
      </c>
      <c r="N55" s="6"/>
      <c r="O55" s="6">
        <f t="shared" ca="1" si="3"/>
        <v>6027.0509254763083</v>
      </c>
      <c r="P55" s="6">
        <f t="shared" ca="1" si="4"/>
        <v>62336.902322978523</v>
      </c>
      <c r="Q55" s="6"/>
      <c r="R55" s="6"/>
      <c r="S55" s="6"/>
      <c r="T55" s="6"/>
      <c r="U55" s="6">
        <f t="shared" ca="1" si="5"/>
        <v>3048695.1257563778</v>
      </c>
    </row>
    <row r="56" spans="1:21" x14ac:dyDescent="0.25">
      <c r="A56" s="208">
        <v>42917</v>
      </c>
      <c r="B56">
        <f t="shared" si="1"/>
        <v>7</v>
      </c>
      <c r="C56">
        <f t="shared" si="2"/>
        <v>2017</v>
      </c>
      <c r="D56" s="6">
        <f>'Monthly Data'!AM56</f>
        <v>3224800.5725079225</v>
      </c>
      <c r="E56" s="6">
        <f>'Monthly Data'!BP56</f>
        <v>0</v>
      </c>
      <c r="F56" s="6">
        <f>'Monthly Data'!BO56</f>
        <v>120.3</v>
      </c>
      <c r="G56" s="7">
        <f t="shared" ca="1" si="8"/>
        <v>1.0799999999999998</v>
      </c>
      <c r="H56" s="7">
        <f t="shared" ca="1" si="8"/>
        <v>130.23999999999998</v>
      </c>
      <c r="I56">
        <f>'Monthly Data'!DJ56</f>
        <v>31</v>
      </c>
      <c r="J56">
        <f>'Monthly Data'!DM56</f>
        <v>0</v>
      </c>
      <c r="K56">
        <f>'Monthly Data'!DG56</f>
        <v>0</v>
      </c>
      <c r="L56">
        <f>'Monthly Data'!CR56</f>
        <v>55</v>
      </c>
      <c r="N56" s="6"/>
      <c r="O56" s="6">
        <f t="shared" ca="1" si="3"/>
        <v>1150.0379857799314</v>
      </c>
      <c r="P56" s="6">
        <f t="shared" ca="1" si="4"/>
        <v>30451.582911854017</v>
      </c>
      <c r="Q56" s="6"/>
      <c r="R56" s="6"/>
      <c r="S56" s="6"/>
      <c r="T56" s="6"/>
      <c r="U56" s="6">
        <f t="shared" ca="1" si="5"/>
        <v>3256402.1934055565</v>
      </c>
    </row>
    <row r="57" spans="1:21" x14ac:dyDescent="0.25">
      <c r="A57" s="208">
        <v>42948</v>
      </c>
      <c r="B57">
        <f t="shared" si="1"/>
        <v>8</v>
      </c>
      <c r="C57">
        <f t="shared" si="2"/>
        <v>2017</v>
      </c>
      <c r="D57" s="6">
        <f>'Monthly Data'!AM57</f>
        <v>3186914.742507922</v>
      </c>
      <c r="E57" s="6">
        <f>'Monthly Data'!BP57</f>
        <v>2.4</v>
      </c>
      <c r="F57" s="6">
        <f>'Monthly Data'!BO57</f>
        <v>81.599999999999994</v>
      </c>
      <c r="G57" s="7">
        <f t="shared" ca="1" si="8"/>
        <v>2.57</v>
      </c>
      <c r="H57" s="7">
        <f t="shared" ca="1" si="8"/>
        <v>101.20500000000001</v>
      </c>
      <c r="I57">
        <f>'Monthly Data'!DJ57</f>
        <v>31</v>
      </c>
      <c r="J57">
        <f>'Monthly Data'!DM57</f>
        <v>0</v>
      </c>
      <c r="K57">
        <f>'Monthly Data'!DG57</f>
        <v>0</v>
      </c>
      <c r="L57">
        <f>'Monthly Data'!CR57</f>
        <v>56</v>
      </c>
      <c r="N57" s="6"/>
      <c r="O57" s="6">
        <f t="shared" ca="1" si="3"/>
        <v>181.02449776165579</v>
      </c>
      <c r="P57" s="6">
        <f t="shared" ca="1" si="4"/>
        <v>60060.692453410418</v>
      </c>
      <c r="Q57" s="6"/>
      <c r="R57" s="6"/>
      <c r="S57" s="6"/>
      <c r="T57" s="6"/>
      <c r="U57" s="6">
        <f t="shared" ca="1" si="5"/>
        <v>3247156.4594590943</v>
      </c>
    </row>
    <row r="58" spans="1:21" x14ac:dyDescent="0.25">
      <c r="A58" s="208">
        <v>42979</v>
      </c>
      <c r="B58">
        <f t="shared" si="1"/>
        <v>9</v>
      </c>
      <c r="C58">
        <f t="shared" si="2"/>
        <v>2017</v>
      </c>
      <c r="D58" s="6">
        <f>'Monthly Data'!AM58</f>
        <v>3078797.1525079221</v>
      </c>
      <c r="E58" s="6">
        <f>'Monthly Data'!BP58</f>
        <v>55.1</v>
      </c>
      <c r="F58" s="6">
        <f>'Monthly Data'!BO58</f>
        <v>21.5</v>
      </c>
      <c r="G58" s="7">
        <f t="shared" ca="1" si="8"/>
        <v>56.61999999999999</v>
      </c>
      <c r="H58" s="7">
        <f t="shared" ca="1" si="8"/>
        <v>20.560000000000002</v>
      </c>
      <c r="I58">
        <f>'Monthly Data'!DJ58</f>
        <v>30</v>
      </c>
      <c r="J58">
        <f>'Monthly Data'!DM58</f>
        <v>0</v>
      </c>
      <c r="K58">
        <f>'Monthly Data'!DG58</f>
        <v>0</v>
      </c>
      <c r="L58">
        <f>'Monthly Data'!CR58</f>
        <v>57</v>
      </c>
      <c r="N58" s="6"/>
      <c r="O58" s="6">
        <f t="shared" ca="1" si="3"/>
        <v>1618.5719799865585</v>
      </c>
      <c r="P58" s="6">
        <f t="shared" ca="1" si="4"/>
        <v>-2879.7271566542004</v>
      </c>
      <c r="Q58" s="6"/>
      <c r="R58" s="6"/>
      <c r="S58" s="6"/>
      <c r="T58" s="6"/>
      <c r="U58" s="6">
        <f t="shared" ca="1" si="5"/>
        <v>3077535.9973312546</v>
      </c>
    </row>
    <row r="59" spans="1:21" x14ac:dyDescent="0.25">
      <c r="A59" s="208">
        <v>43009</v>
      </c>
      <c r="B59">
        <f t="shared" si="1"/>
        <v>10</v>
      </c>
      <c r="C59">
        <f t="shared" si="2"/>
        <v>2017</v>
      </c>
      <c r="D59" s="6">
        <f>'Monthly Data'!AM59</f>
        <v>3139014.0825079228</v>
      </c>
      <c r="E59" s="6">
        <f>'Monthly Data'!BP59</f>
        <v>240.4</v>
      </c>
      <c r="F59" s="6">
        <f>'Monthly Data'!BO59</f>
        <v>0</v>
      </c>
      <c r="G59" s="7">
        <f t="shared" ca="1" si="8"/>
        <v>272.00200000000001</v>
      </c>
      <c r="H59" s="7">
        <f t="shared" ca="1" si="8"/>
        <v>1.4</v>
      </c>
      <c r="I59">
        <f>'Monthly Data'!DJ59</f>
        <v>31</v>
      </c>
      <c r="J59">
        <f>'Monthly Data'!DM59</f>
        <v>0</v>
      </c>
      <c r="K59">
        <f>'Monthly Data'!DG59</f>
        <v>0</v>
      </c>
      <c r="L59">
        <f>'Monthly Data'!CR59</f>
        <v>58</v>
      </c>
      <c r="N59" s="6"/>
      <c r="O59" s="6">
        <f t="shared" ca="1" si="3"/>
        <v>33651.389283905002</v>
      </c>
      <c r="P59" s="6">
        <f t="shared" ca="1" si="4"/>
        <v>4288.9553396977553</v>
      </c>
      <c r="Q59" s="6"/>
      <c r="R59" s="6"/>
      <c r="S59" s="6"/>
      <c r="T59" s="6"/>
      <c r="U59" s="6">
        <f t="shared" ca="1" si="5"/>
        <v>3176954.4271315252</v>
      </c>
    </row>
    <row r="60" spans="1:21" x14ac:dyDescent="0.25">
      <c r="A60" s="208">
        <v>43040</v>
      </c>
      <c r="B60">
        <f t="shared" si="1"/>
        <v>11</v>
      </c>
      <c r="C60">
        <f t="shared" si="2"/>
        <v>2017</v>
      </c>
      <c r="D60" s="6">
        <f>'Monthly Data'!AM60</f>
        <v>3610107.6325079226</v>
      </c>
      <c r="E60" s="6">
        <f>'Monthly Data'!BP60</f>
        <v>617.29999999999995</v>
      </c>
      <c r="F60" s="6">
        <f>'Monthly Data'!BO60</f>
        <v>0</v>
      </c>
      <c r="G60" s="7">
        <f t="shared" ca="1" si="8"/>
        <v>539.76</v>
      </c>
      <c r="H60" s="7">
        <f t="shared" ca="1" si="8"/>
        <v>0</v>
      </c>
      <c r="I60">
        <f>'Monthly Data'!DJ60</f>
        <v>30</v>
      </c>
      <c r="J60">
        <f>'Monthly Data'!DM60</f>
        <v>0</v>
      </c>
      <c r="K60">
        <f>'Monthly Data'!DG60</f>
        <v>0</v>
      </c>
      <c r="L60">
        <f>'Monthly Data'!CR60</f>
        <v>59</v>
      </c>
      <c r="N60" s="6"/>
      <c r="O60" s="6">
        <f t="shared" ca="1" si="3"/>
        <v>-82568.467979051711</v>
      </c>
      <c r="P60" s="6">
        <f t="shared" ca="1" si="4"/>
        <v>0</v>
      </c>
      <c r="Q60" s="6"/>
      <c r="R60" s="6"/>
      <c r="S60" s="6"/>
      <c r="T60" s="6"/>
      <c r="U60" s="6">
        <f t="shared" ca="1" si="5"/>
        <v>3527539.164528871</v>
      </c>
    </row>
    <row r="61" spans="1:21" x14ac:dyDescent="0.25">
      <c r="A61" s="208">
        <v>43070</v>
      </c>
      <c r="B61">
        <f t="shared" si="1"/>
        <v>12</v>
      </c>
      <c r="C61">
        <f t="shared" si="2"/>
        <v>2017</v>
      </c>
      <c r="D61" s="6">
        <f>'Monthly Data'!AM61</f>
        <v>3918284.2125079222</v>
      </c>
      <c r="E61" s="6">
        <f>'Monthly Data'!BP61</f>
        <v>932.4</v>
      </c>
      <c r="F61" s="6">
        <f>'Monthly Data'!BO61</f>
        <v>0</v>
      </c>
      <c r="G61" s="7">
        <f t="shared" ca="1" si="8"/>
        <v>820.75</v>
      </c>
      <c r="H61" s="7">
        <f t="shared" ca="1" si="8"/>
        <v>0</v>
      </c>
      <c r="I61">
        <f>'Monthly Data'!DJ61</f>
        <v>31</v>
      </c>
      <c r="J61">
        <f>'Monthly Data'!DM61</f>
        <v>0</v>
      </c>
      <c r="K61">
        <f>'Monthly Data'!DG61</f>
        <v>0</v>
      </c>
      <c r="L61">
        <f>'Monthly Data'!CR61</f>
        <v>60</v>
      </c>
      <c r="N61" s="6"/>
      <c r="O61" s="6">
        <f t="shared" ca="1" si="3"/>
        <v>-118890.50102993456</v>
      </c>
      <c r="P61" s="6">
        <f t="shared" ca="1" si="4"/>
        <v>0</v>
      </c>
      <c r="Q61" s="6"/>
      <c r="R61" s="6"/>
      <c r="S61" s="6"/>
      <c r="T61" s="6"/>
      <c r="U61" s="6">
        <f t="shared" ca="1" si="5"/>
        <v>3799393.7114779875</v>
      </c>
    </row>
    <row r="62" spans="1:21" x14ac:dyDescent="0.25">
      <c r="A62" s="208">
        <v>43101</v>
      </c>
      <c r="B62">
        <f t="shared" si="1"/>
        <v>1</v>
      </c>
      <c r="C62">
        <f t="shared" si="2"/>
        <v>2018</v>
      </c>
      <c r="D62" s="6">
        <f>'Monthly Data'!AM62</f>
        <v>4001562.6022537928</v>
      </c>
      <c r="E62" s="6">
        <f>'Monthly Data'!BP62</f>
        <v>907.5</v>
      </c>
      <c r="F62" s="6">
        <f>'Monthly Data'!BO62</f>
        <v>0</v>
      </c>
      <c r="G62" s="7">
        <f t="shared" ref="G62:H77" ca="1" si="9">G50</f>
        <v>915.08000000000015</v>
      </c>
      <c r="H62" s="7">
        <f t="shared" ca="1" si="9"/>
        <v>0</v>
      </c>
      <c r="I62">
        <f>'Monthly Data'!DJ62</f>
        <v>31</v>
      </c>
      <c r="J62">
        <f>'Monthly Data'!DM62</f>
        <v>0</v>
      </c>
      <c r="K62">
        <f>'Monthly Data'!DG62</f>
        <v>0</v>
      </c>
      <c r="L62">
        <f>'Monthly Data'!CR62</f>
        <v>61</v>
      </c>
      <c r="N62" s="6"/>
      <c r="O62" s="6">
        <f t="shared" ca="1" si="3"/>
        <v>8071.5629001963507</v>
      </c>
      <c r="P62" s="6">
        <f t="shared" ca="1" si="4"/>
        <v>0</v>
      </c>
      <c r="Q62" s="6"/>
      <c r="R62" s="6"/>
      <c r="S62" s="6"/>
      <c r="T62" s="6"/>
      <c r="U62" s="6">
        <f t="shared" ca="1" si="5"/>
        <v>4009634.1651539891</v>
      </c>
    </row>
    <row r="63" spans="1:21" x14ac:dyDescent="0.25">
      <c r="A63" s="208">
        <v>43132</v>
      </c>
      <c r="B63">
        <f t="shared" si="1"/>
        <v>2</v>
      </c>
      <c r="C63">
        <f t="shared" si="2"/>
        <v>2018</v>
      </c>
      <c r="D63" s="6">
        <f>'Monthly Data'!AM63</f>
        <v>3588703.6322537931</v>
      </c>
      <c r="E63" s="6">
        <f>'Monthly Data'!BP63</f>
        <v>864.6</v>
      </c>
      <c r="F63" s="6">
        <f>'Monthly Data'!BO63</f>
        <v>0</v>
      </c>
      <c r="G63" s="7">
        <f t="shared" ca="1" si="9"/>
        <v>835.30999999999983</v>
      </c>
      <c r="H63" s="7">
        <f t="shared" ca="1" si="9"/>
        <v>0</v>
      </c>
      <c r="I63">
        <f>'Monthly Data'!DJ63</f>
        <v>28</v>
      </c>
      <c r="J63">
        <f>'Monthly Data'!DM63</f>
        <v>0</v>
      </c>
      <c r="K63">
        <f>'Monthly Data'!DG63</f>
        <v>0</v>
      </c>
      <c r="L63">
        <f>'Monthly Data'!CR63</f>
        <v>62</v>
      </c>
      <c r="N63" s="6"/>
      <c r="O63" s="6">
        <f t="shared" ca="1" si="3"/>
        <v>-31189.456114346678</v>
      </c>
      <c r="P63" s="6">
        <f t="shared" ca="1" si="4"/>
        <v>0</v>
      </c>
      <c r="Q63" s="6"/>
      <c r="R63" s="6"/>
      <c r="S63" s="6"/>
      <c r="T63" s="6"/>
      <c r="U63" s="6">
        <f t="shared" ca="1" si="5"/>
        <v>3557514.1761394464</v>
      </c>
    </row>
    <row r="64" spans="1:21" x14ac:dyDescent="0.25">
      <c r="A64" s="208">
        <v>43160</v>
      </c>
      <c r="B64">
        <f t="shared" si="1"/>
        <v>3</v>
      </c>
      <c r="C64">
        <f t="shared" si="2"/>
        <v>2018</v>
      </c>
      <c r="D64" s="6">
        <f>'Monthly Data'!AM64</f>
        <v>3574987.6022537933</v>
      </c>
      <c r="E64" s="6">
        <f>'Monthly Data'!BP64</f>
        <v>566.4</v>
      </c>
      <c r="F64" s="6">
        <f>'Monthly Data'!BO64</f>
        <v>0</v>
      </c>
      <c r="G64" s="7">
        <f t="shared" ca="1" si="9"/>
        <v>598.6</v>
      </c>
      <c r="H64" s="7">
        <f t="shared" ca="1" si="9"/>
        <v>0</v>
      </c>
      <c r="I64">
        <f>'Monthly Data'!DJ64</f>
        <v>31</v>
      </c>
      <c r="J64">
        <f>'Monthly Data'!DM64</f>
        <v>0</v>
      </c>
      <c r="K64">
        <f>'Monthly Data'!DG64</f>
        <v>1</v>
      </c>
      <c r="L64">
        <f>'Monthly Data'!CR64</f>
        <v>63</v>
      </c>
      <c r="N64" s="6"/>
      <c r="O64" s="6">
        <f t="shared" ca="1" si="3"/>
        <v>34288.169576031338</v>
      </c>
      <c r="P64" s="6">
        <f t="shared" ca="1" si="4"/>
        <v>0</v>
      </c>
      <c r="Q64" s="6"/>
      <c r="R64" s="6"/>
      <c r="S64" s="6"/>
      <c r="T64" s="6"/>
      <c r="U64" s="6">
        <f t="shared" ca="1" si="5"/>
        <v>3609275.7718298244</v>
      </c>
    </row>
    <row r="65" spans="1:21" x14ac:dyDescent="0.25">
      <c r="A65" s="208">
        <v>43191</v>
      </c>
      <c r="B65">
        <f t="shared" si="1"/>
        <v>4</v>
      </c>
      <c r="C65">
        <f t="shared" si="2"/>
        <v>2018</v>
      </c>
      <c r="D65" s="6">
        <f>'Monthly Data'!AM65</f>
        <v>3219604.1922537936</v>
      </c>
      <c r="E65" s="6">
        <f>'Monthly Data'!BP65</f>
        <v>444.1</v>
      </c>
      <c r="F65" s="6">
        <f>'Monthly Data'!BO65</f>
        <v>0</v>
      </c>
      <c r="G65" s="7">
        <f t="shared" ca="1" si="9"/>
        <v>372.89</v>
      </c>
      <c r="H65" s="7">
        <f t="shared" ca="1" si="9"/>
        <v>0</v>
      </c>
      <c r="I65">
        <f>'Monthly Data'!DJ65</f>
        <v>30</v>
      </c>
      <c r="J65">
        <f>'Monthly Data'!DM65</f>
        <v>0</v>
      </c>
      <c r="K65">
        <f>'Monthly Data'!DG65</f>
        <v>1</v>
      </c>
      <c r="L65">
        <f>'Monthly Data'!CR65</f>
        <v>64</v>
      </c>
      <c r="N65" s="6"/>
      <c r="O65" s="6">
        <f t="shared" ca="1" si="3"/>
        <v>-75827.967562397185</v>
      </c>
      <c r="P65" s="6">
        <f t="shared" ca="1" si="4"/>
        <v>0</v>
      </c>
      <c r="Q65" s="6"/>
      <c r="R65" s="6"/>
      <c r="S65" s="6"/>
      <c r="T65" s="6"/>
      <c r="U65" s="6">
        <f t="shared" ca="1" si="5"/>
        <v>3143776.2246913966</v>
      </c>
    </row>
    <row r="66" spans="1:21" x14ac:dyDescent="0.25">
      <c r="A66" s="208">
        <v>43221</v>
      </c>
      <c r="B66">
        <f t="shared" ref="B66:B129" si="10">MONTH(A66)</f>
        <v>5</v>
      </c>
      <c r="C66">
        <f t="shared" ref="C66:C129" si="11">YEAR(A66)</f>
        <v>2018</v>
      </c>
      <c r="D66" s="6">
        <f>'Monthly Data'!AM66</f>
        <v>3089577.6822537924</v>
      </c>
      <c r="E66" s="6">
        <f>'Monthly Data'!BP66</f>
        <v>75.3</v>
      </c>
      <c r="F66" s="6">
        <f>'Monthly Data'!BO66</f>
        <v>43.3</v>
      </c>
      <c r="G66" s="7">
        <f t="shared" ca="1" si="9"/>
        <v>124.32399999999998</v>
      </c>
      <c r="H66" s="7">
        <f t="shared" ca="1" si="9"/>
        <v>16.880000000000003</v>
      </c>
      <c r="I66">
        <f>'Monthly Data'!DJ66</f>
        <v>31</v>
      </c>
      <c r="J66">
        <f>'Monthly Data'!DM66</f>
        <v>0</v>
      </c>
      <c r="K66">
        <f>'Monthly Data'!DG66</f>
        <v>1</v>
      </c>
      <c r="L66">
        <f>'Monthly Data'!CR66</f>
        <v>65</v>
      </c>
      <c r="N66" s="6"/>
      <c r="O66" s="6">
        <f t="shared" ca="1" si="3"/>
        <v>52203.205754514209</v>
      </c>
      <c r="P66" s="6">
        <f t="shared" ca="1" si="4"/>
        <v>-80938.714339153346</v>
      </c>
      <c r="Q66" s="6"/>
      <c r="R66" s="6"/>
      <c r="S66" s="6"/>
      <c r="T66" s="6"/>
      <c r="U66" s="6">
        <f t="shared" ca="1" si="5"/>
        <v>3060842.1736691534</v>
      </c>
    </row>
    <row r="67" spans="1:21" x14ac:dyDescent="0.25">
      <c r="A67" s="208">
        <v>43252</v>
      </c>
      <c r="B67">
        <f t="shared" si="10"/>
        <v>6</v>
      </c>
      <c r="C67">
        <f t="shared" si="11"/>
        <v>2018</v>
      </c>
      <c r="D67" s="6">
        <f>'Monthly Data'!AM67</f>
        <v>3093986.7922537932</v>
      </c>
      <c r="E67" s="6">
        <f>'Monthly Data'!BP67</f>
        <v>9.9</v>
      </c>
      <c r="F67" s="6">
        <f>'Monthly Data'!BO67</f>
        <v>102.9</v>
      </c>
      <c r="G67" s="7">
        <f t="shared" ca="1" si="9"/>
        <v>10.96</v>
      </c>
      <c r="H67" s="7">
        <f t="shared" ca="1" si="9"/>
        <v>69.847999999999999</v>
      </c>
      <c r="I67">
        <f>'Monthly Data'!DJ67</f>
        <v>30</v>
      </c>
      <c r="J67">
        <f>'Monthly Data'!DM67</f>
        <v>0</v>
      </c>
      <c r="K67">
        <f>'Monthly Data'!DG67</f>
        <v>0</v>
      </c>
      <c r="L67">
        <f>'Monthly Data'!CR67</f>
        <v>66</v>
      </c>
      <c r="N67" s="6"/>
      <c r="O67" s="6">
        <f t="shared" ref="O67:O121" ca="1" si="12">(G67-E67)*$X$10</f>
        <v>1128.7409860432667</v>
      </c>
      <c r="P67" s="6">
        <f t="shared" ref="P67:P121" ca="1" si="13">(H67-F67)*$X$11</f>
        <v>-101256.10849120733</v>
      </c>
      <c r="Q67" s="6"/>
      <c r="R67" s="6"/>
      <c r="S67" s="6"/>
      <c r="T67" s="6"/>
      <c r="U67" s="6">
        <f t="shared" ref="U67:U121" ca="1" si="14">SUM(D67,N67:T67)</f>
        <v>2993859.4247486289</v>
      </c>
    </row>
    <row r="68" spans="1:21" x14ac:dyDescent="0.25">
      <c r="A68" s="208">
        <v>43282</v>
      </c>
      <c r="B68">
        <f t="shared" si="10"/>
        <v>7</v>
      </c>
      <c r="C68">
        <f t="shared" si="11"/>
        <v>2018</v>
      </c>
      <c r="D68" s="6">
        <f>'Monthly Data'!AM68</f>
        <v>3454877.2822537934</v>
      </c>
      <c r="E68" s="6">
        <f>'Monthly Data'!BP68</f>
        <v>0</v>
      </c>
      <c r="F68" s="6">
        <f>'Monthly Data'!BO68</f>
        <v>143.9</v>
      </c>
      <c r="G68" s="7">
        <f t="shared" ca="1" si="9"/>
        <v>1.0799999999999998</v>
      </c>
      <c r="H68" s="7">
        <f t="shared" ca="1" si="9"/>
        <v>130.23999999999998</v>
      </c>
      <c r="I68">
        <f>'Monthly Data'!DJ68</f>
        <v>31</v>
      </c>
      <c r="J68">
        <f>'Monthly Data'!DM68</f>
        <v>0</v>
      </c>
      <c r="K68">
        <f>'Monthly Data'!DG68</f>
        <v>0</v>
      </c>
      <c r="L68">
        <f>'Monthly Data'!CR68</f>
        <v>67</v>
      </c>
      <c r="N68" s="6"/>
      <c r="O68" s="6">
        <f t="shared" ca="1" si="12"/>
        <v>1150.0379857799314</v>
      </c>
      <c r="P68" s="6">
        <f t="shared" ca="1" si="13"/>
        <v>-41847.94995733675</v>
      </c>
      <c r="Q68" s="6"/>
      <c r="R68" s="6"/>
      <c r="S68" s="6"/>
      <c r="T68" s="6"/>
      <c r="U68" s="6">
        <f t="shared" ca="1" si="14"/>
        <v>3414179.3702822365</v>
      </c>
    </row>
    <row r="69" spans="1:21" x14ac:dyDescent="0.25">
      <c r="A69" s="208">
        <v>43313</v>
      </c>
      <c r="B69">
        <f t="shared" si="10"/>
        <v>8</v>
      </c>
      <c r="C69">
        <f t="shared" si="11"/>
        <v>2018</v>
      </c>
      <c r="D69" s="6">
        <f>'Monthly Data'!AM69</f>
        <v>3189649.7322537932</v>
      </c>
      <c r="E69" s="6">
        <f>'Monthly Data'!BP69</f>
        <v>3.9</v>
      </c>
      <c r="F69" s="6">
        <f>'Monthly Data'!BO69</f>
        <v>113</v>
      </c>
      <c r="G69" s="7">
        <f t="shared" ca="1" si="9"/>
        <v>2.57</v>
      </c>
      <c r="H69" s="7">
        <f t="shared" ca="1" si="9"/>
        <v>101.20500000000001</v>
      </c>
      <c r="I69">
        <f>'Monthly Data'!DJ69</f>
        <v>31</v>
      </c>
      <c r="J69">
        <f>'Monthly Data'!DM69</f>
        <v>0</v>
      </c>
      <c r="K69">
        <f>'Monthly Data'!DG69</f>
        <v>0</v>
      </c>
      <c r="L69">
        <f>'Monthly Data'!CR69</f>
        <v>68</v>
      </c>
      <c r="N69" s="6"/>
      <c r="O69" s="6">
        <f t="shared" ca="1" si="12"/>
        <v>-1416.250482488249</v>
      </c>
      <c r="P69" s="6">
        <f t="shared" ca="1" si="13"/>
        <v>-36134.448736953556</v>
      </c>
      <c r="Q69" s="6"/>
      <c r="R69" s="6"/>
      <c r="S69" s="6"/>
      <c r="T69" s="6"/>
      <c r="U69" s="6">
        <f t="shared" ca="1" si="14"/>
        <v>3152099.0330343512</v>
      </c>
    </row>
    <row r="70" spans="1:21" x14ac:dyDescent="0.25">
      <c r="A70" s="208">
        <v>43344</v>
      </c>
      <c r="B70">
        <f t="shared" si="10"/>
        <v>9</v>
      </c>
      <c r="C70">
        <f t="shared" si="11"/>
        <v>2018</v>
      </c>
      <c r="D70" s="6">
        <f>'Monthly Data'!AM70</f>
        <v>3048081.0422537928</v>
      </c>
      <c r="E70" s="6">
        <f>'Monthly Data'!BP70</f>
        <v>115.8</v>
      </c>
      <c r="F70" s="6">
        <f>'Monthly Data'!BO70</f>
        <v>18</v>
      </c>
      <c r="G70" s="7">
        <f t="shared" ca="1" si="9"/>
        <v>56.61999999999999</v>
      </c>
      <c r="H70" s="7">
        <f t="shared" ca="1" si="9"/>
        <v>20.560000000000002</v>
      </c>
      <c r="I70">
        <f>'Monthly Data'!DJ70</f>
        <v>30</v>
      </c>
      <c r="J70">
        <f>'Monthly Data'!DM70</f>
        <v>0</v>
      </c>
      <c r="K70">
        <f>'Monthly Data'!DG70</f>
        <v>0</v>
      </c>
      <c r="L70">
        <f>'Monthly Data'!CR70</f>
        <v>69</v>
      </c>
      <c r="N70" s="6"/>
      <c r="O70" s="6">
        <f t="shared" ca="1" si="12"/>
        <v>-63017.822220792921</v>
      </c>
      <c r="P70" s="6">
        <f t="shared" ca="1" si="13"/>
        <v>7842.6611925901889</v>
      </c>
      <c r="Q70" s="6"/>
      <c r="R70" s="6"/>
      <c r="S70" s="6"/>
      <c r="T70" s="6"/>
      <c r="U70" s="6">
        <f t="shared" ca="1" si="14"/>
        <v>2992905.8812255901</v>
      </c>
    </row>
    <row r="71" spans="1:21" x14ac:dyDescent="0.25">
      <c r="A71" s="208">
        <v>43374</v>
      </c>
      <c r="B71">
        <f t="shared" si="10"/>
        <v>10</v>
      </c>
      <c r="C71">
        <f t="shared" si="11"/>
        <v>2018</v>
      </c>
      <c r="D71" s="6">
        <f>'Monthly Data'!AM71</f>
        <v>3203311.5422537932</v>
      </c>
      <c r="E71" s="6">
        <f>'Monthly Data'!BP71</f>
        <v>368.7</v>
      </c>
      <c r="F71" s="6">
        <f>'Monthly Data'!BO71</f>
        <v>0</v>
      </c>
      <c r="G71" s="7">
        <f t="shared" ca="1" si="9"/>
        <v>272.00200000000001</v>
      </c>
      <c r="H71" s="7">
        <f t="shared" ca="1" si="9"/>
        <v>1.4</v>
      </c>
      <c r="I71">
        <f>'Monthly Data'!DJ71</f>
        <v>31</v>
      </c>
      <c r="J71">
        <f>'Monthly Data'!DM71</f>
        <v>0</v>
      </c>
      <c r="K71">
        <f>'Monthly Data'!DG71</f>
        <v>0</v>
      </c>
      <c r="L71">
        <f>'Monthly Data'!CR71</f>
        <v>70</v>
      </c>
      <c r="N71" s="6"/>
      <c r="O71" s="6">
        <f t="shared" ca="1" si="12"/>
        <v>-102968.86402680351</v>
      </c>
      <c r="P71" s="6">
        <f t="shared" ca="1" si="13"/>
        <v>4288.9553396977553</v>
      </c>
      <c r="Q71" s="6"/>
      <c r="R71" s="6"/>
      <c r="S71" s="6"/>
      <c r="T71" s="6"/>
      <c r="U71" s="6">
        <f t="shared" ca="1" si="14"/>
        <v>3104631.6335666873</v>
      </c>
    </row>
    <row r="72" spans="1:21" x14ac:dyDescent="0.25">
      <c r="A72" s="208">
        <v>43405</v>
      </c>
      <c r="B72">
        <f t="shared" si="10"/>
        <v>11</v>
      </c>
      <c r="C72">
        <f t="shared" si="11"/>
        <v>2018</v>
      </c>
      <c r="D72" s="6">
        <f>'Monthly Data'!AM72</f>
        <v>3454002.072253793</v>
      </c>
      <c r="E72" s="6">
        <f>'Monthly Data'!BP72</f>
        <v>663.5</v>
      </c>
      <c r="F72" s="6">
        <f>'Monthly Data'!BO72</f>
        <v>0</v>
      </c>
      <c r="G72" s="7">
        <f t="shared" ca="1" si="9"/>
        <v>539.76</v>
      </c>
      <c r="H72" s="7">
        <f t="shared" ca="1" si="9"/>
        <v>0</v>
      </c>
      <c r="I72">
        <f>'Monthly Data'!DJ72</f>
        <v>30</v>
      </c>
      <c r="J72">
        <f>'Monthly Data'!DM72</f>
        <v>0</v>
      </c>
      <c r="K72">
        <f>'Monthly Data'!DG72</f>
        <v>0</v>
      </c>
      <c r="L72">
        <f>'Monthly Data'!CR72</f>
        <v>71</v>
      </c>
      <c r="N72" s="6"/>
      <c r="O72" s="6">
        <f t="shared" ca="1" si="12"/>
        <v>-131764.53737074882</v>
      </c>
      <c r="P72" s="6">
        <f t="shared" ca="1" si="13"/>
        <v>0</v>
      </c>
      <c r="Q72" s="6"/>
      <c r="R72" s="6"/>
      <c r="S72" s="6"/>
      <c r="T72" s="6"/>
      <c r="U72" s="6">
        <f t="shared" ca="1" si="14"/>
        <v>3322237.5348830442</v>
      </c>
    </row>
    <row r="73" spans="1:21" x14ac:dyDescent="0.25">
      <c r="A73" s="208">
        <v>43435</v>
      </c>
      <c r="B73">
        <f t="shared" si="10"/>
        <v>12</v>
      </c>
      <c r="C73">
        <f t="shared" si="11"/>
        <v>2018</v>
      </c>
      <c r="D73" s="6">
        <f>'Monthly Data'!AM73</f>
        <v>3774358.8322537937</v>
      </c>
      <c r="E73" s="6">
        <f>'Monthly Data'!BP73</f>
        <v>747.4</v>
      </c>
      <c r="F73" s="6">
        <f>'Monthly Data'!BO73</f>
        <v>0</v>
      </c>
      <c r="G73" s="7">
        <f t="shared" ca="1" si="9"/>
        <v>820.75</v>
      </c>
      <c r="H73" s="7">
        <f t="shared" ca="1" si="9"/>
        <v>0</v>
      </c>
      <c r="I73">
        <f>'Monthly Data'!DJ73</f>
        <v>31</v>
      </c>
      <c r="J73">
        <f>'Monthly Data'!DM73</f>
        <v>0</v>
      </c>
      <c r="K73">
        <f>'Monthly Data'!DG73</f>
        <v>0</v>
      </c>
      <c r="L73">
        <f>'Monthly Data'!CR73</f>
        <v>72</v>
      </c>
      <c r="N73" s="6"/>
      <c r="O73" s="6">
        <f t="shared" ca="1" si="12"/>
        <v>78106.746534220365</v>
      </c>
      <c r="P73" s="6">
        <f t="shared" ca="1" si="13"/>
        <v>0</v>
      </c>
      <c r="Q73" s="6"/>
      <c r="R73" s="6"/>
      <c r="S73" s="6"/>
      <c r="T73" s="6"/>
      <c r="U73" s="6">
        <f t="shared" ca="1" si="14"/>
        <v>3852465.5787880141</v>
      </c>
    </row>
    <row r="74" spans="1:21" x14ac:dyDescent="0.25">
      <c r="A74" s="208">
        <v>43466</v>
      </c>
      <c r="B74">
        <f t="shared" si="10"/>
        <v>1</v>
      </c>
      <c r="C74">
        <f t="shared" si="11"/>
        <v>2019</v>
      </c>
      <c r="D74" s="6">
        <f>'Monthly Data'!AM74</f>
        <v>4115397.6715871254</v>
      </c>
      <c r="E74" s="6">
        <f>'Monthly Data'!BP74</f>
        <v>1000.8</v>
      </c>
      <c r="F74" s="6">
        <f>'Monthly Data'!BO74</f>
        <v>0</v>
      </c>
      <c r="G74" s="7">
        <f t="shared" ca="1" si="9"/>
        <v>915.08000000000015</v>
      </c>
      <c r="H74" s="7">
        <f t="shared" ca="1" si="9"/>
        <v>0</v>
      </c>
      <c r="I74">
        <f>'Monthly Data'!DJ74</f>
        <v>31</v>
      </c>
      <c r="J74">
        <f>'Monthly Data'!DM74</f>
        <v>0</v>
      </c>
      <c r="K74">
        <f>'Monthly Data'!DG74</f>
        <v>0</v>
      </c>
      <c r="L74">
        <f>'Monthly Data'!CR74</f>
        <v>73</v>
      </c>
      <c r="N74" s="6"/>
      <c r="O74" s="6">
        <f t="shared" ca="1" si="12"/>
        <v>-91278.940871347688</v>
      </c>
      <c r="P74" s="6">
        <f t="shared" ca="1" si="13"/>
        <v>0</v>
      </c>
      <c r="Q74" s="6"/>
      <c r="R74" s="6"/>
      <c r="S74" s="6"/>
      <c r="T74" s="6"/>
      <c r="U74" s="6">
        <f t="shared" ca="1" si="14"/>
        <v>4024118.7307157777</v>
      </c>
    </row>
    <row r="75" spans="1:21" x14ac:dyDescent="0.25">
      <c r="A75" s="208">
        <v>43497</v>
      </c>
      <c r="B75">
        <f t="shared" si="10"/>
        <v>2</v>
      </c>
      <c r="C75">
        <f t="shared" si="11"/>
        <v>2019</v>
      </c>
      <c r="D75" s="6">
        <f>'Monthly Data'!AM75</f>
        <v>3809252.1115871258</v>
      </c>
      <c r="E75" s="6">
        <f>'Monthly Data'!BP75</f>
        <v>873.9</v>
      </c>
      <c r="F75" s="6">
        <f>'Monthly Data'!BO75</f>
        <v>0</v>
      </c>
      <c r="G75" s="7">
        <f t="shared" ca="1" si="9"/>
        <v>835.30999999999983</v>
      </c>
      <c r="H75" s="7">
        <f t="shared" ca="1" si="9"/>
        <v>0</v>
      </c>
      <c r="I75">
        <f>'Monthly Data'!DJ75</f>
        <v>28</v>
      </c>
      <c r="J75">
        <f>'Monthly Data'!DM75</f>
        <v>0</v>
      </c>
      <c r="K75">
        <f>'Monthly Data'!DG75</f>
        <v>0</v>
      </c>
      <c r="L75">
        <f>'Monthly Data'!CR75</f>
        <v>74</v>
      </c>
      <c r="N75" s="6"/>
      <c r="O75" s="6">
        <f t="shared" ca="1" si="12"/>
        <v>-41092.56099189604</v>
      </c>
      <c r="P75" s="6">
        <f t="shared" ca="1" si="13"/>
        <v>0</v>
      </c>
      <c r="Q75" s="6"/>
      <c r="R75" s="6"/>
      <c r="S75" s="6"/>
      <c r="T75" s="6"/>
      <c r="U75" s="6">
        <f t="shared" ca="1" si="14"/>
        <v>3768159.55059523</v>
      </c>
    </row>
    <row r="76" spans="1:21" x14ac:dyDescent="0.25">
      <c r="A76" s="208">
        <v>43525</v>
      </c>
      <c r="B76">
        <f t="shared" si="10"/>
        <v>3</v>
      </c>
      <c r="C76">
        <f t="shared" si="11"/>
        <v>2019</v>
      </c>
      <c r="D76" s="6">
        <f>'Monthly Data'!AM76</f>
        <v>3558132.9115871266</v>
      </c>
      <c r="E76" s="6">
        <f>'Monthly Data'!BP76</f>
        <v>653.29999999999995</v>
      </c>
      <c r="F76" s="6">
        <f>'Monthly Data'!BO76</f>
        <v>0</v>
      </c>
      <c r="G76" s="7">
        <f t="shared" ca="1" si="9"/>
        <v>598.6</v>
      </c>
      <c r="H76" s="7">
        <f t="shared" ca="1" si="9"/>
        <v>0</v>
      </c>
      <c r="I76">
        <f>'Monthly Data'!DJ76</f>
        <v>31</v>
      </c>
      <c r="J76">
        <f>'Monthly Data'!DM76</f>
        <v>0</v>
      </c>
      <c r="K76">
        <f>'Monthly Data'!DG76</f>
        <v>1</v>
      </c>
      <c r="L76">
        <f>'Monthly Data'!CR76</f>
        <v>75</v>
      </c>
      <c r="N76" s="6"/>
      <c r="O76" s="6">
        <f t="shared" ca="1" si="12"/>
        <v>-58247.294279779788</v>
      </c>
      <c r="P76" s="6">
        <f t="shared" ca="1" si="13"/>
        <v>0</v>
      </c>
      <c r="Q76" s="6"/>
      <c r="R76" s="6"/>
      <c r="S76" s="6"/>
      <c r="T76" s="6"/>
      <c r="U76" s="6">
        <f t="shared" ca="1" si="14"/>
        <v>3499885.6173073468</v>
      </c>
    </row>
    <row r="77" spans="1:21" x14ac:dyDescent="0.25">
      <c r="A77" s="208">
        <v>43556</v>
      </c>
      <c r="B77">
        <f t="shared" si="10"/>
        <v>4</v>
      </c>
      <c r="C77">
        <f t="shared" si="11"/>
        <v>2019</v>
      </c>
      <c r="D77" s="6">
        <f>'Monthly Data'!AM77</f>
        <v>3215427.3215871258</v>
      </c>
      <c r="E77" s="6">
        <f>'Monthly Data'!BP77</f>
        <v>337.5</v>
      </c>
      <c r="F77" s="6">
        <f>'Monthly Data'!BO77</f>
        <v>0</v>
      </c>
      <c r="G77" s="7">
        <f t="shared" ca="1" si="9"/>
        <v>372.89</v>
      </c>
      <c r="H77" s="7">
        <f t="shared" ca="1" si="9"/>
        <v>0</v>
      </c>
      <c r="I77">
        <f>'Monthly Data'!DJ77</f>
        <v>30</v>
      </c>
      <c r="J77">
        <f>'Monthly Data'!DM77</f>
        <v>0</v>
      </c>
      <c r="K77">
        <f>'Monthly Data'!DG77</f>
        <v>1</v>
      </c>
      <c r="L77">
        <f>'Monthly Data'!CR77</f>
        <v>76</v>
      </c>
      <c r="N77" s="6"/>
      <c r="O77" s="6">
        <f t="shared" ca="1" si="12"/>
        <v>37685.041034029404</v>
      </c>
      <c r="P77" s="6">
        <f t="shared" ca="1" si="13"/>
        <v>0</v>
      </c>
      <c r="Q77" s="6"/>
      <c r="R77" s="6"/>
      <c r="S77" s="6"/>
      <c r="T77" s="6"/>
      <c r="U77" s="6">
        <f t="shared" ca="1" si="14"/>
        <v>3253112.3626211551</v>
      </c>
    </row>
    <row r="78" spans="1:21" x14ac:dyDescent="0.25">
      <c r="A78" s="208">
        <v>43586</v>
      </c>
      <c r="B78">
        <f t="shared" si="10"/>
        <v>5</v>
      </c>
      <c r="C78">
        <f t="shared" si="11"/>
        <v>2019</v>
      </c>
      <c r="D78" s="6">
        <f>'Monthly Data'!AM78</f>
        <v>3036260.5415871264</v>
      </c>
      <c r="E78" s="6">
        <f>'Monthly Data'!BP78</f>
        <v>155.24</v>
      </c>
      <c r="F78" s="6">
        <f>'Monthly Data'!BO78</f>
        <v>0.7</v>
      </c>
      <c r="G78" s="7">
        <f t="shared" ref="G78:H93" ca="1" si="15">G66</f>
        <v>124.32399999999998</v>
      </c>
      <c r="H78" s="7">
        <f t="shared" ca="1" si="15"/>
        <v>16.880000000000003</v>
      </c>
      <c r="I78">
        <f>'Monthly Data'!DJ78</f>
        <v>31</v>
      </c>
      <c r="J78">
        <f>'Monthly Data'!DM78</f>
        <v>0</v>
      </c>
      <c r="K78">
        <f>'Monthly Data'!DG78</f>
        <v>1</v>
      </c>
      <c r="L78">
        <f>'Monthly Data'!CR78</f>
        <v>77</v>
      </c>
      <c r="N78" s="6"/>
      <c r="O78" s="6">
        <f t="shared" ca="1" si="12"/>
        <v>-32920.902192937399</v>
      </c>
      <c r="P78" s="6">
        <f t="shared" ca="1" si="13"/>
        <v>49568.069568792649</v>
      </c>
      <c r="Q78" s="6"/>
      <c r="R78" s="6"/>
      <c r="S78" s="6"/>
      <c r="T78" s="6"/>
      <c r="U78" s="6">
        <f t="shared" ca="1" si="14"/>
        <v>3052907.7089629821</v>
      </c>
    </row>
    <row r="79" spans="1:21" x14ac:dyDescent="0.25">
      <c r="A79" s="208">
        <v>43617</v>
      </c>
      <c r="B79">
        <f t="shared" si="10"/>
        <v>6</v>
      </c>
      <c r="C79">
        <f t="shared" si="11"/>
        <v>2019</v>
      </c>
      <c r="D79" s="6">
        <f>'Monthly Data'!AM79</f>
        <v>3059679.8915871261</v>
      </c>
      <c r="E79" s="6">
        <f>'Monthly Data'!BP79</f>
        <v>17.2</v>
      </c>
      <c r="F79" s="6">
        <f>'Monthly Data'!BO79</f>
        <v>72.2</v>
      </c>
      <c r="G79" s="7">
        <f t="shared" ca="1" si="15"/>
        <v>10.96</v>
      </c>
      <c r="H79" s="7">
        <f t="shared" ca="1" si="15"/>
        <v>69.847999999999999</v>
      </c>
      <c r="I79">
        <f>'Monthly Data'!DJ79</f>
        <v>30</v>
      </c>
      <c r="J79">
        <f>'Monthly Data'!DM79</f>
        <v>0</v>
      </c>
      <c r="K79">
        <f>'Monthly Data'!DG79</f>
        <v>0</v>
      </c>
      <c r="L79">
        <f>'Monthly Data'!CR79</f>
        <v>78</v>
      </c>
      <c r="N79" s="6"/>
      <c r="O79" s="6">
        <f t="shared" ca="1" si="12"/>
        <v>-6644.6639178396026</v>
      </c>
      <c r="P79" s="6">
        <f t="shared" ca="1" si="13"/>
        <v>-7205.4449706922414</v>
      </c>
      <c r="Q79" s="6"/>
      <c r="R79" s="6"/>
      <c r="S79" s="6"/>
      <c r="T79" s="6"/>
      <c r="U79" s="6">
        <f t="shared" ca="1" si="14"/>
        <v>3045829.7826985945</v>
      </c>
    </row>
    <row r="80" spans="1:21" x14ac:dyDescent="0.25">
      <c r="A80" s="208">
        <v>43647</v>
      </c>
      <c r="B80">
        <f t="shared" si="10"/>
        <v>7</v>
      </c>
      <c r="C80">
        <f t="shared" si="11"/>
        <v>2019</v>
      </c>
      <c r="D80" s="6">
        <f>'Monthly Data'!AM80</f>
        <v>3281235.7415871266</v>
      </c>
      <c r="E80" s="6">
        <f>'Monthly Data'!BP80</f>
        <v>0</v>
      </c>
      <c r="F80" s="6">
        <f>'Monthly Data'!BO80</f>
        <v>129.9</v>
      </c>
      <c r="G80" s="7">
        <f t="shared" ca="1" si="15"/>
        <v>1.0799999999999998</v>
      </c>
      <c r="H80" s="7">
        <f t="shared" ca="1" si="15"/>
        <v>130.23999999999998</v>
      </c>
      <c r="I80">
        <f>'Monthly Data'!DJ80</f>
        <v>31</v>
      </c>
      <c r="J80">
        <f>'Monthly Data'!DM80</f>
        <v>0</v>
      </c>
      <c r="K80">
        <f>'Monthly Data'!DG80</f>
        <v>0</v>
      </c>
      <c r="L80">
        <f>'Monthly Data'!CR80</f>
        <v>79</v>
      </c>
      <c r="N80" s="6"/>
      <c r="O80" s="6">
        <f t="shared" ca="1" si="12"/>
        <v>1150.0379857799314</v>
      </c>
      <c r="P80" s="6">
        <f t="shared" ca="1" si="13"/>
        <v>1041.603439640807</v>
      </c>
      <c r="Q80" s="6"/>
      <c r="R80" s="6"/>
      <c r="S80" s="6"/>
      <c r="T80" s="6"/>
      <c r="U80" s="6">
        <f t="shared" ca="1" si="14"/>
        <v>3283427.3830125472</v>
      </c>
    </row>
    <row r="81" spans="1:21" x14ac:dyDescent="0.25">
      <c r="A81" s="208">
        <v>43678</v>
      </c>
      <c r="B81">
        <f t="shared" si="10"/>
        <v>8</v>
      </c>
      <c r="C81">
        <f t="shared" si="11"/>
        <v>2019</v>
      </c>
      <c r="D81" s="6">
        <f>'Monthly Data'!AM81</f>
        <v>3362022.5115871271</v>
      </c>
      <c r="E81" s="6">
        <f>'Monthly Data'!BP81</f>
        <v>4.5999999999999996</v>
      </c>
      <c r="F81" s="6">
        <f>'Monthly Data'!BO81</f>
        <v>86</v>
      </c>
      <c r="G81" s="7">
        <f t="shared" ca="1" si="15"/>
        <v>2.57</v>
      </c>
      <c r="H81" s="7">
        <f t="shared" ca="1" si="15"/>
        <v>101.20500000000001</v>
      </c>
      <c r="I81">
        <f>'Monthly Data'!DJ81</f>
        <v>31</v>
      </c>
      <c r="J81">
        <f>'Monthly Data'!DM81</f>
        <v>0</v>
      </c>
      <c r="K81">
        <f>'Monthly Data'!DG81</f>
        <v>0</v>
      </c>
      <c r="L81">
        <f>'Monthly Data'!CR81</f>
        <v>80</v>
      </c>
      <c r="N81" s="6"/>
      <c r="O81" s="6">
        <f t="shared" ca="1" si="12"/>
        <v>-2161.6454732715379</v>
      </c>
      <c r="P81" s="6">
        <f t="shared" ca="1" si="13"/>
        <v>46581.118528646024</v>
      </c>
      <c r="Q81" s="6"/>
      <c r="R81" s="6"/>
      <c r="S81" s="6"/>
      <c r="T81" s="6"/>
      <c r="U81" s="6">
        <f t="shared" ca="1" si="14"/>
        <v>3406441.9846425015</v>
      </c>
    </row>
    <row r="82" spans="1:21" x14ac:dyDescent="0.25">
      <c r="A82" s="208">
        <v>43709</v>
      </c>
      <c r="B82">
        <f t="shared" si="10"/>
        <v>9</v>
      </c>
      <c r="C82">
        <f t="shared" si="11"/>
        <v>2019</v>
      </c>
      <c r="D82" s="6">
        <f>'Monthly Data'!AM82</f>
        <v>2838141.891587127</v>
      </c>
      <c r="E82" s="6">
        <f>'Monthly Data'!BP82</f>
        <v>79.400000000000006</v>
      </c>
      <c r="F82" s="6">
        <f>'Monthly Data'!BO82</f>
        <v>19.8</v>
      </c>
      <c r="G82" s="7">
        <f t="shared" ca="1" si="15"/>
        <v>56.61999999999999</v>
      </c>
      <c r="H82" s="7">
        <f t="shared" ca="1" si="15"/>
        <v>20.560000000000002</v>
      </c>
      <c r="I82">
        <f>'Monthly Data'!DJ82</f>
        <v>30</v>
      </c>
      <c r="J82">
        <f>'Monthly Data'!DM82</f>
        <v>0</v>
      </c>
      <c r="K82">
        <f>'Monthly Data'!DG82</f>
        <v>0</v>
      </c>
      <c r="L82">
        <f>'Monthly Data'!CR82</f>
        <v>81</v>
      </c>
      <c r="N82" s="6"/>
      <c r="O82" s="6">
        <f t="shared" ca="1" si="12"/>
        <v>-24257.282700061904</v>
      </c>
      <c r="P82" s="6">
        <f t="shared" ca="1" si="13"/>
        <v>2328.2900415502149</v>
      </c>
      <c r="Q82" s="6"/>
      <c r="R82" s="6"/>
      <c r="S82" s="6"/>
      <c r="T82" s="6"/>
      <c r="U82" s="6">
        <f t="shared" ca="1" si="14"/>
        <v>2816212.8989286153</v>
      </c>
    </row>
    <row r="83" spans="1:21" x14ac:dyDescent="0.25">
      <c r="A83" s="208">
        <v>43739</v>
      </c>
      <c r="B83">
        <f t="shared" si="10"/>
        <v>10</v>
      </c>
      <c r="C83">
        <f t="shared" si="11"/>
        <v>2019</v>
      </c>
      <c r="D83" s="6">
        <f>'Monthly Data'!AM83</f>
        <v>3225782.5115871262</v>
      </c>
      <c r="E83" s="6">
        <f>'Monthly Data'!BP83</f>
        <v>322.8</v>
      </c>
      <c r="F83" s="6">
        <f>'Monthly Data'!BO83</f>
        <v>0</v>
      </c>
      <c r="G83" s="7">
        <f t="shared" ca="1" si="15"/>
        <v>272.00200000000001</v>
      </c>
      <c r="H83" s="7">
        <f t="shared" ca="1" si="15"/>
        <v>1.4</v>
      </c>
      <c r="I83">
        <f>'Monthly Data'!DJ83</f>
        <v>31</v>
      </c>
      <c r="J83">
        <f>'Monthly Data'!DM83</f>
        <v>0</v>
      </c>
      <c r="K83">
        <f>'Monthly Data'!DG83</f>
        <v>0</v>
      </c>
      <c r="L83">
        <f>'Monthly Data'!CR83</f>
        <v>82</v>
      </c>
      <c r="N83" s="6"/>
      <c r="O83" s="6">
        <f t="shared" ca="1" si="12"/>
        <v>-54092.249631156446</v>
      </c>
      <c r="P83" s="6">
        <f t="shared" ca="1" si="13"/>
        <v>4288.9553396977553</v>
      </c>
      <c r="Q83" s="6"/>
      <c r="R83" s="6"/>
      <c r="S83" s="6"/>
      <c r="T83" s="6"/>
      <c r="U83" s="6">
        <f t="shared" ca="1" si="14"/>
        <v>3175979.2172956676</v>
      </c>
    </row>
    <row r="84" spans="1:21" x14ac:dyDescent="0.25">
      <c r="A84" s="208">
        <v>43770</v>
      </c>
      <c r="B84">
        <f t="shared" si="10"/>
        <v>11</v>
      </c>
      <c r="C84">
        <f t="shared" si="11"/>
        <v>2019</v>
      </c>
      <c r="D84" s="6">
        <f>'Monthly Data'!AM84</f>
        <v>3412825.1215871274</v>
      </c>
      <c r="E84" s="6">
        <f>'Monthly Data'!BP84</f>
        <v>608.70000000000005</v>
      </c>
      <c r="F84" s="6">
        <f>'Monthly Data'!BO84</f>
        <v>0</v>
      </c>
      <c r="G84" s="7">
        <f t="shared" ca="1" si="15"/>
        <v>539.76</v>
      </c>
      <c r="H84" s="7">
        <f t="shared" ca="1" si="15"/>
        <v>0</v>
      </c>
      <c r="I84">
        <f>'Monthly Data'!DJ84</f>
        <v>30</v>
      </c>
      <c r="J84">
        <f>'Monthly Data'!DM84</f>
        <v>0</v>
      </c>
      <c r="K84">
        <f>'Monthly Data'!DG84</f>
        <v>0</v>
      </c>
      <c r="L84">
        <f>'Monthly Data'!CR84</f>
        <v>83</v>
      </c>
      <c r="N84" s="6"/>
      <c r="O84" s="6">
        <f t="shared" ca="1" si="12"/>
        <v>-73410.758092285687</v>
      </c>
      <c r="P84" s="6">
        <f t="shared" ca="1" si="13"/>
        <v>0</v>
      </c>
      <c r="Q84" s="6"/>
      <c r="R84" s="6"/>
      <c r="S84" s="6"/>
      <c r="T84" s="6"/>
      <c r="U84" s="6">
        <f t="shared" ca="1" si="14"/>
        <v>3339414.3634948418</v>
      </c>
    </row>
    <row r="85" spans="1:21" x14ac:dyDescent="0.25">
      <c r="A85" s="208">
        <v>43800</v>
      </c>
      <c r="B85">
        <f t="shared" si="10"/>
        <v>12</v>
      </c>
      <c r="C85">
        <f t="shared" si="11"/>
        <v>2019</v>
      </c>
      <c r="D85" s="6">
        <f>'Monthly Data'!AM85</f>
        <v>3755159.5515871271</v>
      </c>
      <c r="E85" s="6">
        <f>'Monthly Data'!BP85</f>
        <v>807.5</v>
      </c>
      <c r="F85" s="6">
        <f>'Monthly Data'!BO85</f>
        <v>0</v>
      </c>
      <c r="G85" s="7">
        <f t="shared" ca="1" si="15"/>
        <v>820.75</v>
      </c>
      <c r="H85" s="7">
        <f t="shared" ca="1" si="15"/>
        <v>0</v>
      </c>
      <c r="I85">
        <f>'Monthly Data'!DJ85</f>
        <v>31</v>
      </c>
      <c r="J85">
        <f>'Monthly Data'!DM85</f>
        <v>0</v>
      </c>
      <c r="K85">
        <f>'Monthly Data'!DG85</f>
        <v>0</v>
      </c>
      <c r="L85">
        <f>'Monthly Data'!CR85</f>
        <v>84</v>
      </c>
      <c r="N85" s="6"/>
      <c r="O85" s="6">
        <f t="shared" ca="1" si="12"/>
        <v>14109.262325540825</v>
      </c>
      <c r="P85" s="6">
        <f t="shared" ca="1" si="13"/>
        <v>0</v>
      </c>
      <c r="Q85" s="6"/>
      <c r="R85" s="6"/>
      <c r="S85" s="6"/>
      <c r="T85" s="6"/>
      <c r="U85" s="6">
        <f t="shared" ca="1" si="14"/>
        <v>3769268.8139126678</v>
      </c>
    </row>
    <row r="86" spans="1:21" x14ac:dyDescent="0.25">
      <c r="A86" s="208">
        <v>43831</v>
      </c>
      <c r="B86">
        <f t="shared" si="10"/>
        <v>1</v>
      </c>
      <c r="C86">
        <f t="shared" si="11"/>
        <v>2020</v>
      </c>
      <c r="D86" s="6">
        <f>'Monthly Data'!AM86</f>
        <v>3720614.2163237692</v>
      </c>
      <c r="E86" s="6">
        <f>'Monthly Data'!BP86</f>
        <v>821.1</v>
      </c>
      <c r="F86" s="6">
        <f>'Monthly Data'!BO86</f>
        <v>0</v>
      </c>
      <c r="G86" s="7">
        <f t="shared" ca="1" si="15"/>
        <v>915.08000000000015</v>
      </c>
      <c r="H86" s="7">
        <f t="shared" ca="1" si="15"/>
        <v>0</v>
      </c>
      <c r="I86">
        <f>'Monthly Data'!DJ86</f>
        <v>31</v>
      </c>
      <c r="J86">
        <f>'Monthly Data'!DM86</f>
        <v>0</v>
      </c>
      <c r="K86">
        <f>'Monthly Data'!DG86</f>
        <v>0</v>
      </c>
      <c r="L86">
        <f>'Monthly Data'!CR86</f>
        <v>85</v>
      </c>
      <c r="N86" s="6"/>
      <c r="O86" s="6">
        <f t="shared" ca="1" si="12"/>
        <v>100074.60176259084</v>
      </c>
      <c r="P86" s="6">
        <f t="shared" ca="1" si="13"/>
        <v>0</v>
      </c>
      <c r="Q86" s="6"/>
      <c r="R86" s="6"/>
      <c r="S86" s="6"/>
      <c r="T86" s="6"/>
      <c r="U86" s="6">
        <f t="shared" ca="1" si="14"/>
        <v>3820688.8180863601</v>
      </c>
    </row>
    <row r="87" spans="1:21" x14ac:dyDescent="0.25">
      <c r="A87" s="208">
        <v>43862</v>
      </c>
      <c r="B87">
        <f t="shared" si="10"/>
        <v>2</v>
      </c>
      <c r="C87">
        <f t="shared" si="11"/>
        <v>2020</v>
      </c>
      <c r="D87" s="6">
        <f>'Monthly Data'!AM87</f>
        <v>3388341.4263237687</v>
      </c>
      <c r="E87" s="6">
        <f>'Monthly Data'!BP87</f>
        <v>775.6</v>
      </c>
      <c r="F87" s="6">
        <f>'Monthly Data'!BO87</f>
        <v>0</v>
      </c>
      <c r="G87" s="7">
        <f t="shared" ca="1" si="15"/>
        <v>835.30999999999983</v>
      </c>
      <c r="H87" s="7">
        <f t="shared" ca="1" si="15"/>
        <v>0</v>
      </c>
      <c r="I87">
        <f>'Monthly Data'!DJ87</f>
        <v>29</v>
      </c>
      <c r="J87">
        <f>'Monthly Data'!DM87</f>
        <v>0</v>
      </c>
      <c r="K87">
        <f>'Monthly Data'!DG87</f>
        <v>0</v>
      </c>
      <c r="L87">
        <f>'Monthly Data'!CR87</f>
        <v>86</v>
      </c>
      <c r="N87" s="6"/>
      <c r="O87" s="6">
        <f t="shared" ca="1" si="12"/>
        <v>63582.192713814344</v>
      </c>
      <c r="P87" s="6">
        <f t="shared" ca="1" si="13"/>
        <v>0</v>
      </c>
      <c r="Q87" s="6"/>
      <c r="R87" s="6"/>
      <c r="S87" s="6"/>
      <c r="T87" s="6"/>
      <c r="U87" s="6">
        <f t="shared" ca="1" si="14"/>
        <v>3451923.619037583</v>
      </c>
    </row>
    <row r="88" spans="1:21" x14ac:dyDescent="0.25">
      <c r="A88" s="208">
        <v>43891</v>
      </c>
      <c r="B88">
        <f t="shared" si="10"/>
        <v>3</v>
      </c>
      <c r="C88">
        <f t="shared" si="11"/>
        <v>2020</v>
      </c>
      <c r="D88" s="6">
        <f>'Monthly Data'!AM88</f>
        <v>3240503.2163237683</v>
      </c>
      <c r="E88" s="6">
        <f>'Monthly Data'!BP88</f>
        <v>565</v>
      </c>
      <c r="F88" s="6">
        <f>'Monthly Data'!BO88</f>
        <v>0</v>
      </c>
      <c r="G88" s="7">
        <f t="shared" ca="1" si="15"/>
        <v>598.6</v>
      </c>
      <c r="H88" s="7">
        <f t="shared" ca="1" si="15"/>
        <v>0</v>
      </c>
      <c r="I88">
        <f>'Monthly Data'!DJ88</f>
        <v>31</v>
      </c>
      <c r="J88">
        <f>'Monthly Data'!DM88</f>
        <v>0.5</v>
      </c>
      <c r="K88">
        <f>'Monthly Data'!DG88</f>
        <v>1</v>
      </c>
      <c r="L88">
        <f>'Monthly Data'!CR88</f>
        <v>87</v>
      </c>
      <c r="N88" s="6"/>
      <c r="O88" s="6">
        <f t="shared" ca="1" si="12"/>
        <v>35778.959557597889</v>
      </c>
      <c r="P88" s="6">
        <f t="shared" ca="1" si="13"/>
        <v>0</v>
      </c>
      <c r="Q88" s="6"/>
      <c r="R88" s="6"/>
      <c r="S88" s="6"/>
      <c r="T88" s="6"/>
      <c r="U88" s="6">
        <f t="shared" ca="1" si="14"/>
        <v>3276282.1758813662</v>
      </c>
    </row>
    <row r="89" spans="1:21" x14ac:dyDescent="0.25">
      <c r="A89" s="208">
        <v>43922</v>
      </c>
      <c r="B89">
        <f t="shared" si="10"/>
        <v>4</v>
      </c>
      <c r="C89">
        <f t="shared" si="11"/>
        <v>2020</v>
      </c>
      <c r="D89" s="6">
        <f>'Monthly Data'!AM89</f>
        <v>2699261.5163237681</v>
      </c>
      <c r="E89" s="6">
        <f>'Monthly Data'!BP89</f>
        <v>393.8</v>
      </c>
      <c r="F89" s="6">
        <f>'Monthly Data'!BO89</f>
        <v>0</v>
      </c>
      <c r="G89" s="7">
        <f t="shared" ca="1" si="15"/>
        <v>372.89</v>
      </c>
      <c r="H89" s="7">
        <f t="shared" ca="1" si="15"/>
        <v>0</v>
      </c>
      <c r="I89">
        <f>'Monthly Data'!DJ89</f>
        <v>30</v>
      </c>
      <c r="J89">
        <f>'Monthly Data'!DM89</f>
        <v>1</v>
      </c>
      <c r="K89">
        <f>'Monthly Data'!DG89</f>
        <v>1</v>
      </c>
      <c r="L89">
        <f>'Monthly Data'!CR89</f>
        <v>88</v>
      </c>
      <c r="N89" s="6"/>
      <c r="O89" s="6">
        <f t="shared" ca="1" si="12"/>
        <v>-22266.013224683698</v>
      </c>
      <c r="P89" s="6">
        <f t="shared" ca="1" si="13"/>
        <v>0</v>
      </c>
      <c r="Q89" s="6"/>
      <c r="R89" s="6"/>
      <c r="S89" s="6"/>
      <c r="T89" s="6"/>
      <c r="U89" s="6">
        <f t="shared" ca="1" si="14"/>
        <v>2676995.5030990844</v>
      </c>
    </row>
    <row r="90" spans="1:21" x14ac:dyDescent="0.25">
      <c r="A90" s="208">
        <v>43952</v>
      </c>
      <c r="B90">
        <f t="shared" si="10"/>
        <v>5</v>
      </c>
      <c r="C90">
        <f t="shared" si="11"/>
        <v>2020</v>
      </c>
      <c r="D90" s="6">
        <f>'Monthly Data'!AM90</f>
        <v>2595417.0363237686</v>
      </c>
      <c r="E90" s="6">
        <f>'Monthly Data'!BP90</f>
        <v>148.80000000000001</v>
      </c>
      <c r="F90" s="6">
        <f>'Monthly Data'!BO90</f>
        <v>22</v>
      </c>
      <c r="G90" s="7">
        <f t="shared" ca="1" si="15"/>
        <v>124.32399999999998</v>
      </c>
      <c r="H90" s="7">
        <f t="shared" ca="1" si="15"/>
        <v>16.880000000000003</v>
      </c>
      <c r="I90">
        <f>'Monthly Data'!DJ90</f>
        <v>31</v>
      </c>
      <c r="J90">
        <f>'Monthly Data'!DM90</f>
        <v>1</v>
      </c>
      <c r="K90">
        <f>'Monthly Data'!DG90</f>
        <v>1</v>
      </c>
      <c r="L90">
        <f>'Monthly Data'!CR90</f>
        <v>89</v>
      </c>
      <c r="N90" s="6"/>
      <c r="O90" s="6">
        <f t="shared" ca="1" si="12"/>
        <v>-26063.268277731142</v>
      </c>
      <c r="P90" s="6">
        <f t="shared" ca="1" si="13"/>
        <v>-15685.322385180356</v>
      </c>
      <c r="Q90" s="6"/>
      <c r="R90" s="6"/>
      <c r="S90" s="6"/>
      <c r="T90" s="6"/>
      <c r="U90" s="6">
        <f t="shared" ca="1" si="14"/>
        <v>2553668.445660857</v>
      </c>
    </row>
    <row r="91" spans="1:21" x14ac:dyDescent="0.25">
      <c r="A91" s="208">
        <v>43983</v>
      </c>
      <c r="B91">
        <f t="shared" si="10"/>
        <v>6</v>
      </c>
      <c r="C91">
        <f t="shared" si="11"/>
        <v>2020</v>
      </c>
      <c r="D91" s="6">
        <f>'Monthly Data'!AM91</f>
        <v>2652884.2163237683</v>
      </c>
      <c r="E91" s="6">
        <f>'Monthly Data'!BP91</f>
        <v>16.600000000000001</v>
      </c>
      <c r="F91" s="6">
        <f>'Monthly Data'!BO91</f>
        <v>85.4</v>
      </c>
      <c r="G91" s="7">
        <f t="shared" ca="1" si="15"/>
        <v>10.96</v>
      </c>
      <c r="H91" s="7">
        <f t="shared" ca="1" si="15"/>
        <v>69.847999999999999</v>
      </c>
      <c r="I91">
        <f>'Monthly Data'!DJ91</f>
        <v>30</v>
      </c>
      <c r="J91">
        <f>'Monthly Data'!DM91</f>
        <v>0.5</v>
      </c>
      <c r="K91">
        <f>'Monthly Data'!DG91</f>
        <v>0</v>
      </c>
      <c r="L91">
        <f>'Monthly Data'!CR91</f>
        <v>90</v>
      </c>
      <c r="N91" s="6"/>
      <c r="O91" s="6">
        <f t="shared" ca="1" si="12"/>
        <v>-6005.7539257396429</v>
      </c>
      <c r="P91" s="6">
        <f t="shared" ca="1" si="13"/>
        <v>-47644.166744985378</v>
      </c>
      <c r="Q91" s="6"/>
      <c r="R91" s="6"/>
      <c r="S91" s="6"/>
      <c r="T91" s="6"/>
      <c r="U91" s="6">
        <f t="shared" ca="1" si="14"/>
        <v>2599234.2956530433</v>
      </c>
    </row>
    <row r="92" spans="1:21" x14ac:dyDescent="0.25">
      <c r="A92" s="208">
        <v>44013</v>
      </c>
      <c r="B92">
        <f t="shared" si="10"/>
        <v>7</v>
      </c>
      <c r="C92">
        <f t="shared" si="11"/>
        <v>2020</v>
      </c>
      <c r="D92" s="6">
        <f>'Monthly Data'!AM92</f>
        <v>3117374.3163237688</v>
      </c>
      <c r="E92" s="6">
        <f>'Monthly Data'!BP92</f>
        <v>0</v>
      </c>
      <c r="F92" s="6">
        <f>'Monthly Data'!BO92</f>
        <v>166.9</v>
      </c>
      <c r="G92" s="7">
        <f t="shared" ca="1" si="15"/>
        <v>1.0799999999999998</v>
      </c>
      <c r="H92" s="7">
        <f t="shared" ca="1" si="15"/>
        <v>130.23999999999998</v>
      </c>
      <c r="I92">
        <f>'Monthly Data'!DJ92</f>
        <v>31</v>
      </c>
      <c r="J92">
        <f>'Monthly Data'!DM92</f>
        <v>0.5</v>
      </c>
      <c r="K92">
        <f>'Monthly Data'!DG92</f>
        <v>0</v>
      </c>
      <c r="L92">
        <f>'Monthly Data'!CR92</f>
        <v>91</v>
      </c>
      <c r="N92" s="6"/>
      <c r="O92" s="6">
        <f t="shared" ca="1" si="12"/>
        <v>1150.0379857799314</v>
      </c>
      <c r="P92" s="6">
        <f t="shared" ca="1" si="13"/>
        <v>-112309.35910951417</v>
      </c>
      <c r="Q92" s="6"/>
      <c r="R92" s="6"/>
      <c r="S92" s="6"/>
      <c r="T92" s="6"/>
      <c r="U92" s="6">
        <f t="shared" ca="1" si="14"/>
        <v>3006214.9952000342</v>
      </c>
    </row>
    <row r="93" spans="1:21" x14ac:dyDescent="0.25">
      <c r="A93" s="208">
        <v>44044</v>
      </c>
      <c r="B93">
        <f t="shared" si="10"/>
        <v>8</v>
      </c>
      <c r="C93">
        <f t="shared" si="11"/>
        <v>2020</v>
      </c>
      <c r="D93" s="6">
        <f>'Monthly Data'!AM93</f>
        <v>3082178.4663237678</v>
      </c>
      <c r="E93" s="6">
        <f>'Monthly Data'!BP93</f>
        <v>0.7</v>
      </c>
      <c r="F93" s="6">
        <f>'Monthly Data'!BO93</f>
        <v>115.2</v>
      </c>
      <c r="G93" s="7">
        <f t="shared" ca="1" si="15"/>
        <v>2.57</v>
      </c>
      <c r="H93" s="7">
        <f t="shared" ca="1" si="15"/>
        <v>101.20500000000001</v>
      </c>
      <c r="I93">
        <f>'Monthly Data'!DJ93</f>
        <v>31</v>
      </c>
      <c r="J93">
        <f>'Monthly Data'!DM93</f>
        <v>0.5</v>
      </c>
      <c r="K93">
        <f>'Monthly Data'!DG93</f>
        <v>0</v>
      </c>
      <c r="L93">
        <f>'Monthly Data'!CR93</f>
        <v>92</v>
      </c>
      <c r="N93" s="6"/>
      <c r="O93" s="6">
        <f t="shared" ca="1" si="12"/>
        <v>1991.2694753782146</v>
      </c>
      <c r="P93" s="6">
        <f t="shared" ca="1" si="13"/>
        <v>-42874.235699335753</v>
      </c>
      <c r="Q93" s="6"/>
      <c r="R93" s="6"/>
      <c r="S93" s="6"/>
      <c r="T93" s="6"/>
      <c r="U93" s="6">
        <f t="shared" ca="1" si="14"/>
        <v>3041295.5000998103</v>
      </c>
    </row>
    <row r="94" spans="1:21" x14ac:dyDescent="0.25">
      <c r="A94" s="208">
        <v>44075</v>
      </c>
      <c r="B94">
        <f t="shared" si="10"/>
        <v>9</v>
      </c>
      <c r="C94">
        <f t="shared" si="11"/>
        <v>2020</v>
      </c>
      <c r="D94" s="6">
        <f>'Monthly Data'!AM94</f>
        <v>2733484.0163237685</v>
      </c>
      <c r="E94" s="6">
        <f>'Monthly Data'!BP94</f>
        <v>73.599999999999994</v>
      </c>
      <c r="F94" s="6">
        <f>'Monthly Data'!BO94</f>
        <v>2</v>
      </c>
      <c r="G94" s="7">
        <f t="shared" ref="G94:H109" ca="1" si="16">G82</f>
        <v>56.61999999999999</v>
      </c>
      <c r="H94" s="7">
        <f t="shared" ca="1" si="16"/>
        <v>20.560000000000002</v>
      </c>
      <c r="I94">
        <f>'Monthly Data'!DJ94</f>
        <v>30</v>
      </c>
      <c r="J94">
        <f>'Monthly Data'!DM94</f>
        <v>0.5</v>
      </c>
      <c r="K94">
        <f>'Monthly Data'!DG94</f>
        <v>0</v>
      </c>
      <c r="L94">
        <f>'Monthly Data'!CR94</f>
        <v>93</v>
      </c>
      <c r="N94" s="6"/>
      <c r="O94" s="6">
        <f t="shared" ca="1" si="12"/>
        <v>-18081.152776428928</v>
      </c>
      <c r="P94" s="6">
        <f t="shared" ca="1" si="13"/>
        <v>56859.293646278828</v>
      </c>
      <c r="Q94" s="6"/>
      <c r="R94" s="6"/>
      <c r="S94" s="6"/>
      <c r="T94" s="6"/>
      <c r="U94" s="6">
        <f t="shared" ca="1" si="14"/>
        <v>2772262.1571936184</v>
      </c>
    </row>
    <row r="95" spans="1:21" x14ac:dyDescent="0.25">
      <c r="A95" s="208">
        <v>44105</v>
      </c>
      <c r="B95">
        <f t="shared" si="10"/>
        <v>10</v>
      </c>
      <c r="C95">
        <f t="shared" si="11"/>
        <v>2020</v>
      </c>
      <c r="D95" s="6">
        <f>'Monthly Data'!AM95</f>
        <v>3016723.0963237681</v>
      </c>
      <c r="E95" s="6">
        <f>'Monthly Data'!BP95</f>
        <v>387.3</v>
      </c>
      <c r="F95" s="6">
        <f>'Monthly Data'!BO95</f>
        <v>0</v>
      </c>
      <c r="G95" s="7">
        <f t="shared" ca="1" si="16"/>
        <v>272.00200000000001</v>
      </c>
      <c r="H95" s="7">
        <f t="shared" ca="1" si="16"/>
        <v>1.4</v>
      </c>
      <c r="I95">
        <f>'Monthly Data'!DJ95</f>
        <v>31</v>
      </c>
      <c r="J95">
        <f>'Monthly Data'!DM95</f>
        <v>0.5</v>
      </c>
      <c r="K95">
        <f>'Monthly Data'!DG95</f>
        <v>0</v>
      </c>
      <c r="L95">
        <f>'Monthly Data'!CR95</f>
        <v>94</v>
      </c>
      <c r="N95" s="6"/>
      <c r="O95" s="6">
        <f t="shared" ca="1" si="12"/>
        <v>-122775.07378190235</v>
      </c>
      <c r="P95" s="6">
        <f t="shared" ca="1" si="13"/>
        <v>4288.9553396977553</v>
      </c>
      <c r="Q95" s="6"/>
      <c r="R95" s="6"/>
      <c r="S95" s="6"/>
      <c r="T95" s="6"/>
      <c r="U95" s="6">
        <f t="shared" ca="1" si="14"/>
        <v>2898236.9778815634</v>
      </c>
    </row>
    <row r="96" spans="1:21" x14ac:dyDescent="0.25">
      <c r="A96" s="208">
        <v>44136</v>
      </c>
      <c r="B96">
        <f t="shared" si="10"/>
        <v>11</v>
      </c>
      <c r="C96">
        <f t="shared" si="11"/>
        <v>2020</v>
      </c>
      <c r="D96" s="6">
        <f>'Monthly Data'!AM96</f>
        <v>3138834.2963237683</v>
      </c>
      <c r="E96" s="6">
        <f>'Monthly Data'!BP96</f>
        <v>501.4</v>
      </c>
      <c r="F96" s="6">
        <f>'Monthly Data'!BO96</f>
        <v>0</v>
      </c>
      <c r="G96" s="7">
        <f t="shared" ca="1" si="16"/>
        <v>539.76</v>
      </c>
      <c r="H96" s="7">
        <f t="shared" ca="1" si="16"/>
        <v>0</v>
      </c>
      <c r="I96">
        <f>'Monthly Data'!DJ96</f>
        <v>30</v>
      </c>
      <c r="J96">
        <f>'Monthly Data'!DM96</f>
        <v>0.5</v>
      </c>
      <c r="K96">
        <f>'Monthly Data'!DG96</f>
        <v>0</v>
      </c>
      <c r="L96">
        <f>'Monthly Data'!CR96</f>
        <v>95</v>
      </c>
      <c r="N96" s="6"/>
      <c r="O96" s="6">
        <f t="shared" ca="1" si="12"/>
        <v>40847.645494924247</v>
      </c>
      <c r="P96" s="6">
        <f t="shared" ca="1" si="13"/>
        <v>0</v>
      </c>
      <c r="Q96" s="6"/>
      <c r="R96" s="6"/>
      <c r="S96" s="6"/>
      <c r="T96" s="6"/>
      <c r="U96" s="6">
        <f t="shared" ca="1" si="14"/>
        <v>3179681.9418186927</v>
      </c>
    </row>
    <row r="97" spans="1:21" x14ac:dyDescent="0.25">
      <c r="A97" s="208">
        <v>44166</v>
      </c>
      <c r="B97">
        <f t="shared" si="10"/>
        <v>12</v>
      </c>
      <c r="C97">
        <f t="shared" si="11"/>
        <v>2020</v>
      </c>
      <c r="D97" s="6">
        <f>'Monthly Data'!AM97</f>
        <v>3434251.6663237684</v>
      </c>
      <c r="E97" s="6">
        <f>'Monthly Data'!BP97</f>
        <v>731.8</v>
      </c>
      <c r="F97" s="6">
        <f>'Monthly Data'!BO97</f>
        <v>0</v>
      </c>
      <c r="G97" s="7">
        <f t="shared" ca="1" si="16"/>
        <v>820.75</v>
      </c>
      <c r="H97" s="7">
        <f t="shared" ca="1" si="16"/>
        <v>0</v>
      </c>
      <c r="I97">
        <f>'Monthly Data'!DJ97</f>
        <v>31</v>
      </c>
      <c r="J97">
        <f>'Monthly Data'!DM97</f>
        <v>0.5</v>
      </c>
      <c r="K97">
        <f>'Monthly Data'!DG97</f>
        <v>0</v>
      </c>
      <c r="L97">
        <f>'Monthly Data'!CR97</f>
        <v>96</v>
      </c>
      <c r="N97" s="6"/>
      <c r="O97" s="6">
        <f t="shared" ca="1" si="12"/>
        <v>94718.406328819401</v>
      </c>
      <c r="P97" s="6">
        <f t="shared" ca="1" si="13"/>
        <v>0</v>
      </c>
      <c r="Q97" s="6"/>
      <c r="R97" s="6"/>
      <c r="S97" s="6"/>
      <c r="T97" s="6"/>
      <c r="U97" s="6">
        <f t="shared" ca="1" si="14"/>
        <v>3528970.0726525877</v>
      </c>
    </row>
    <row r="98" spans="1:21" x14ac:dyDescent="0.25">
      <c r="A98" s="208">
        <v>44197</v>
      </c>
      <c r="B98">
        <f t="shared" si="10"/>
        <v>1</v>
      </c>
      <c r="C98">
        <f t="shared" si="11"/>
        <v>2021</v>
      </c>
      <c r="D98" s="6">
        <f>'Monthly Data'!AM98</f>
        <v>3410613.7552313241</v>
      </c>
      <c r="E98" s="6">
        <f>'Monthly Data'!BP98</f>
        <v>753.3</v>
      </c>
      <c r="F98" s="6">
        <f>'Monthly Data'!BO98</f>
        <v>0</v>
      </c>
      <c r="G98" s="7">
        <f t="shared" ca="1" si="16"/>
        <v>915.08000000000015</v>
      </c>
      <c r="H98" s="7">
        <f t="shared" ca="1" si="16"/>
        <v>0</v>
      </c>
      <c r="I98">
        <f>'Monthly Data'!DJ98</f>
        <v>31</v>
      </c>
      <c r="J98">
        <f>'Monthly Data'!DM98</f>
        <v>0.5</v>
      </c>
      <c r="K98">
        <f>'Monthly Data'!DG98</f>
        <v>0</v>
      </c>
      <c r="L98">
        <f>'Monthly Data'!CR98</f>
        <v>97</v>
      </c>
      <c r="N98" s="6"/>
      <c r="O98" s="6">
        <f t="shared" ca="1" si="12"/>
        <v>172271.43086988662</v>
      </c>
      <c r="P98" s="6">
        <f t="shared" ca="1" si="13"/>
        <v>0</v>
      </c>
      <c r="Q98" s="6"/>
      <c r="R98" s="6"/>
      <c r="S98" s="6"/>
      <c r="T98" s="6"/>
      <c r="U98" s="6">
        <f t="shared" ca="1" si="14"/>
        <v>3582885.1861012108</v>
      </c>
    </row>
    <row r="99" spans="1:21" x14ac:dyDescent="0.25">
      <c r="A99" s="208">
        <v>44228</v>
      </c>
      <c r="B99">
        <f t="shared" si="10"/>
        <v>2</v>
      </c>
      <c r="C99">
        <f t="shared" si="11"/>
        <v>2021</v>
      </c>
      <c r="D99" s="6">
        <f>'Monthly Data'!AM99</f>
        <v>3330519.8152313237</v>
      </c>
      <c r="E99" s="6">
        <f>'Monthly Data'!BP99</f>
        <v>883.4</v>
      </c>
      <c r="F99" s="6">
        <f>'Monthly Data'!BO99</f>
        <v>0</v>
      </c>
      <c r="G99" s="7">
        <f t="shared" ca="1" si="16"/>
        <v>835.30999999999983</v>
      </c>
      <c r="H99" s="7">
        <f t="shared" ca="1" si="16"/>
        <v>0</v>
      </c>
      <c r="I99">
        <f>'Monthly Data'!DJ99</f>
        <v>28</v>
      </c>
      <c r="J99">
        <f>'Monthly Data'!DM99</f>
        <v>0.5</v>
      </c>
      <c r="K99">
        <f>'Monthly Data'!DG99</f>
        <v>0</v>
      </c>
      <c r="L99">
        <f>'Monthly Data'!CR99</f>
        <v>98</v>
      </c>
      <c r="N99" s="6"/>
      <c r="O99" s="6">
        <f t="shared" ca="1" si="12"/>
        <v>-51208.635866812103</v>
      </c>
      <c r="P99" s="6">
        <f t="shared" ca="1" si="13"/>
        <v>0</v>
      </c>
      <c r="Q99" s="6"/>
      <c r="R99" s="6"/>
      <c r="S99" s="6"/>
      <c r="T99" s="6"/>
      <c r="U99" s="6">
        <f t="shared" ca="1" si="14"/>
        <v>3279311.1793645117</v>
      </c>
    </row>
    <row r="100" spans="1:21" x14ac:dyDescent="0.25">
      <c r="A100" s="208">
        <v>44256</v>
      </c>
      <c r="B100">
        <f t="shared" si="10"/>
        <v>3</v>
      </c>
      <c r="C100">
        <f t="shared" si="11"/>
        <v>2021</v>
      </c>
      <c r="D100" s="6">
        <f>'Monthly Data'!AM100</f>
        <v>3079909.4352313243</v>
      </c>
      <c r="E100" s="6">
        <f>'Monthly Data'!BP100</f>
        <v>453.4</v>
      </c>
      <c r="F100" s="6">
        <f>'Monthly Data'!BO100</f>
        <v>0</v>
      </c>
      <c r="G100" s="7">
        <f t="shared" ca="1" si="16"/>
        <v>598.6</v>
      </c>
      <c r="H100" s="7">
        <f t="shared" ca="1" si="16"/>
        <v>0</v>
      </c>
      <c r="I100">
        <f>'Monthly Data'!DJ100</f>
        <v>31</v>
      </c>
      <c r="J100">
        <f>'Monthly Data'!DM100</f>
        <v>0.5</v>
      </c>
      <c r="K100">
        <f>'Monthly Data'!DG100</f>
        <v>1</v>
      </c>
      <c r="L100">
        <f>'Monthly Data'!CR100</f>
        <v>99</v>
      </c>
      <c r="N100" s="6"/>
      <c r="O100" s="6">
        <f t="shared" ca="1" si="12"/>
        <v>154616.21808819083</v>
      </c>
      <c r="P100" s="6">
        <f t="shared" ca="1" si="13"/>
        <v>0</v>
      </c>
      <c r="Q100" s="6"/>
      <c r="R100" s="6"/>
      <c r="S100" s="6"/>
      <c r="T100" s="6"/>
      <c r="U100" s="6">
        <f t="shared" ca="1" si="14"/>
        <v>3234525.6533195153</v>
      </c>
    </row>
    <row r="101" spans="1:21" x14ac:dyDescent="0.25">
      <c r="A101" s="208">
        <v>44287</v>
      </c>
      <c r="B101">
        <f t="shared" si="10"/>
        <v>4</v>
      </c>
      <c r="C101">
        <f t="shared" si="11"/>
        <v>2021</v>
      </c>
      <c r="D101" s="6">
        <f>'Monthly Data'!AM101</f>
        <v>2762492.8852313235</v>
      </c>
      <c r="E101" s="6">
        <f>'Monthly Data'!BP101</f>
        <v>306.60000000000002</v>
      </c>
      <c r="F101" s="6">
        <f>'Monthly Data'!BO101</f>
        <v>0</v>
      </c>
      <c r="G101" s="7">
        <f t="shared" ca="1" si="16"/>
        <v>372.89</v>
      </c>
      <c r="H101" s="7">
        <f t="shared" ca="1" si="16"/>
        <v>0</v>
      </c>
      <c r="I101">
        <f>'Monthly Data'!DJ101</f>
        <v>30</v>
      </c>
      <c r="J101">
        <f>'Monthly Data'!DM101</f>
        <v>0.5</v>
      </c>
      <c r="K101">
        <f>'Monthly Data'!DG101</f>
        <v>1</v>
      </c>
      <c r="L101">
        <f>'Monthly Data'!CR101</f>
        <v>100</v>
      </c>
      <c r="N101" s="6"/>
      <c r="O101" s="6">
        <f t="shared" ca="1" si="12"/>
        <v>70588.905627177417</v>
      </c>
      <c r="P101" s="6">
        <f t="shared" ca="1" si="13"/>
        <v>0</v>
      </c>
      <c r="Q101" s="6"/>
      <c r="R101" s="6"/>
      <c r="S101" s="6"/>
      <c r="T101" s="6"/>
      <c r="U101" s="6">
        <f t="shared" ca="1" si="14"/>
        <v>2833081.7908585011</v>
      </c>
    </row>
    <row r="102" spans="1:21" x14ac:dyDescent="0.25">
      <c r="A102" s="208">
        <v>44317</v>
      </c>
      <c r="B102">
        <f t="shared" si="10"/>
        <v>5</v>
      </c>
      <c r="C102">
        <f t="shared" si="11"/>
        <v>2021</v>
      </c>
      <c r="D102" s="6">
        <f>'Monthly Data'!AM102</f>
        <v>2649402.5052313241</v>
      </c>
      <c r="E102" s="6">
        <f>'Monthly Data'!BP102</f>
        <v>121.8</v>
      </c>
      <c r="F102" s="6">
        <f>'Monthly Data'!BO102</f>
        <v>16.8</v>
      </c>
      <c r="G102" s="7">
        <f t="shared" ca="1" si="16"/>
        <v>124.32399999999998</v>
      </c>
      <c r="H102" s="7">
        <f t="shared" ca="1" si="16"/>
        <v>16.880000000000003</v>
      </c>
      <c r="I102">
        <f>'Monthly Data'!DJ102</f>
        <v>31</v>
      </c>
      <c r="J102">
        <f>'Monthly Data'!DM102</f>
        <v>0.5</v>
      </c>
      <c r="K102">
        <f>'Monthly Data'!DG102</f>
        <v>1</v>
      </c>
      <c r="L102">
        <f>'Monthly Data'!CR102</f>
        <v>101</v>
      </c>
      <c r="N102" s="6"/>
      <c r="O102" s="6">
        <f t="shared" ca="1" si="12"/>
        <v>2687.681366767159</v>
      </c>
      <c r="P102" s="6">
        <f t="shared" ca="1" si="13"/>
        <v>245.08316226844886</v>
      </c>
      <c r="Q102" s="6"/>
      <c r="R102" s="6"/>
      <c r="S102" s="6"/>
      <c r="T102" s="6"/>
      <c r="U102" s="6">
        <f t="shared" ca="1" si="14"/>
        <v>2652335.26976036</v>
      </c>
    </row>
    <row r="103" spans="1:21" x14ac:dyDescent="0.25">
      <c r="A103" s="208">
        <v>44348</v>
      </c>
      <c r="B103">
        <f t="shared" si="10"/>
        <v>6</v>
      </c>
      <c r="C103">
        <f t="shared" si="11"/>
        <v>2021</v>
      </c>
      <c r="D103" s="6">
        <f>'Monthly Data'!AM103</f>
        <v>2855727.845231324</v>
      </c>
      <c r="E103" s="6">
        <f>'Monthly Data'!BP103</f>
        <v>4.4000000000000004</v>
      </c>
      <c r="F103" s="6">
        <f>'Monthly Data'!BO103</f>
        <v>127</v>
      </c>
      <c r="G103" s="7">
        <f t="shared" ca="1" si="16"/>
        <v>10.96</v>
      </c>
      <c r="H103" s="7">
        <f t="shared" ca="1" si="16"/>
        <v>69.847999999999999</v>
      </c>
      <c r="I103">
        <f>'Monthly Data'!DJ103</f>
        <v>30</v>
      </c>
      <c r="J103">
        <f>'Monthly Data'!DM103</f>
        <v>0.5</v>
      </c>
      <c r="K103">
        <f>'Monthly Data'!DG103</f>
        <v>0</v>
      </c>
      <c r="L103">
        <f>'Monthly Data'!CR103</f>
        <v>102</v>
      </c>
      <c r="N103" s="6"/>
      <c r="O103" s="6">
        <f t="shared" ca="1" si="12"/>
        <v>6985.4159136262515</v>
      </c>
      <c r="P103" s="6">
        <f t="shared" ca="1" si="13"/>
        <v>-175087.41112457582</v>
      </c>
      <c r="Q103" s="6"/>
      <c r="R103" s="6"/>
      <c r="S103" s="6"/>
      <c r="T103" s="6"/>
      <c r="U103" s="6">
        <f t="shared" ca="1" si="14"/>
        <v>2687625.8500203742</v>
      </c>
    </row>
    <row r="104" spans="1:21" x14ac:dyDescent="0.25">
      <c r="A104" s="208">
        <v>44378</v>
      </c>
      <c r="B104">
        <f t="shared" si="10"/>
        <v>7</v>
      </c>
      <c r="C104">
        <f t="shared" si="11"/>
        <v>2021</v>
      </c>
      <c r="D104" s="6">
        <f>'Monthly Data'!AM104</f>
        <v>3199145.325231323</v>
      </c>
      <c r="E104" s="6">
        <f>'Monthly Data'!BP104</f>
        <v>0</v>
      </c>
      <c r="F104" s="6">
        <f>'Monthly Data'!BO104</f>
        <v>173.6</v>
      </c>
      <c r="G104" s="7">
        <f t="shared" ca="1" si="16"/>
        <v>1.0799999999999998</v>
      </c>
      <c r="H104" s="7">
        <f t="shared" ca="1" si="16"/>
        <v>130.23999999999998</v>
      </c>
      <c r="I104">
        <f>'Monthly Data'!DJ104</f>
        <v>31</v>
      </c>
      <c r="J104">
        <f>'Monthly Data'!DM104</f>
        <v>0.5</v>
      </c>
      <c r="K104">
        <f>'Monthly Data'!DG104</f>
        <v>0</v>
      </c>
      <c r="L104">
        <f>'Monthly Data'!CR104</f>
        <v>103</v>
      </c>
      <c r="N104" s="6"/>
      <c r="O104" s="6">
        <f t="shared" ca="1" si="12"/>
        <v>1150.0379857799314</v>
      </c>
      <c r="P104" s="6">
        <f t="shared" ca="1" si="13"/>
        <v>-132835.07394949626</v>
      </c>
      <c r="Q104" s="6"/>
      <c r="R104" s="6"/>
      <c r="S104" s="6"/>
      <c r="T104" s="6"/>
      <c r="U104" s="6">
        <f t="shared" ca="1" si="14"/>
        <v>3067460.2892676066</v>
      </c>
    </row>
    <row r="105" spans="1:21" x14ac:dyDescent="0.25">
      <c r="A105" s="208">
        <v>44409</v>
      </c>
      <c r="B105">
        <f t="shared" si="10"/>
        <v>8</v>
      </c>
      <c r="C105">
        <f t="shared" si="11"/>
        <v>2021</v>
      </c>
      <c r="D105" s="6">
        <f>'Monthly Data'!AM105</f>
        <v>3100321.7252313239</v>
      </c>
      <c r="E105" s="6">
        <f>'Monthly Data'!BP105</f>
        <v>1</v>
      </c>
      <c r="F105" s="6">
        <f>'Monthly Data'!BO105</f>
        <v>121.4</v>
      </c>
      <c r="G105" s="7">
        <f t="shared" ca="1" si="16"/>
        <v>2.57</v>
      </c>
      <c r="H105" s="7">
        <f t="shared" ca="1" si="16"/>
        <v>101.20500000000001</v>
      </c>
      <c r="I105">
        <f>'Monthly Data'!DJ105</f>
        <v>31</v>
      </c>
      <c r="J105">
        <f>'Monthly Data'!DM105</f>
        <v>0.5</v>
      </c>
      <c r="K105">
        <f>'Monthly Data'!DG105</f>
        <v>0</v>
      </c>
      <c r="L105">
        <f>'Monthly Data'!CR105</f>
        <v>104</v>
      </c>
      <c r="N105" s="6"/>
      <c r="O105" s="6">
        <f t="shared" ca="1" si="12"/>
        <v>1671.8144793282336</v>
      </c>
      <c r="P105" s="6">
        <f t="shared" ca="1" si="13"/>
        <v>-61868.180775140107</v>
      </c>
      <c r="Q105" s="6"/>
      <c r="R105" s="6"/>
      <c r="S105" s="6"/>
      <c r="T105" s="6"/>
      <c r="U105" s="6">
        <f t="shared" ca="1" si="14"/>
        <v>3040125.3589355121</v>
      </c>
    </row>
    <row r="106" spans="1:21" x14ac:dyDescent="0.25">
      <c r="A106" s="208">
        <v>44440</v>
      </c>
      <c r="B106">
        <f t="shared" si="10"/>
        <v>9</v>
      </c>
      <c r="C106">
        <f t="shared" si="11"/>
        <v>2021</v>
      </c>
      <c r="D106" s="6">
        <f>'Monthly Data'!AM106</f>
        <v>2799402.1852313234</v>
      </c>
      <c r="E106" s="6">
        <f>'Monthly Data'!BP106</f>
        <v>15.9</v>
      </c>
      <c r="F106" s="6">
        <f>'Monthly Data'!BO106</f>
        <v>23.3</v>
      </c>
      <c r="G106" s="7">
        <f t="shared" ca="1" si="16"/>
        <v>56.61999999999999</v>
      </c>
      <c r="H106" s="7">
        <f t="shared" ca="1" si="16"/>
        <v>20.560000000000002</v>
      </c>
      <c r="I106">
        <f>'Monthly Data'!DJ106</f>
        <v>30</v>
      </c>
      <c r="J106">
        <f>'Monthly Data'!DM106</f>
        <v>0.5</v>
      </c>
      <c r="K106">
        <f>'Monthly Data'!DG106</f>
        <v>0</v>
      </c>
      <c r="L106">
        <f>'Monthly Data'!CR106</f>
        <v>105</v>
      </c>
      <c r="N106" s="6"/>
      <c r="O106" s="6">
        <f t="shared" ca="1" si="12"/>
        <v>43360.691463850744</v>
      </c>
      <c r="P106" s="6">
        <f t="shared" ca="1" si="13"/>
        <v>-8394.0983076941739</v>
      </c>
      <c r="Q106" s="6"/>
      <c r="R106" s="6"/>
      <c r="S106" s="6"/>
      <c r="T106" s="6"/>
      <c r="U106" s="6">
        <f t="shared" ca="1" si="14"/>
        <v>2834368.7783874799</v>
      </c>
    </row>
    <row r="107" spans="1:21" x14ac:dyDescent="0.25">
      <c r="A107" s="208">
        <v>44470</v>
      </c>
      <c r="B107">
        <f t="shared" si="10"/>
        <v>10</v>
      </c>
      <c r="C107">
        <f t="shared" si="11"/>
        <v>2021</v>
      </c>
      <c r="D107" s="6">
        <f>'Monthly Data'!AM107</f>
        <v>2912573.6552313236</v>
      </c>
      <c r="E107" s="6">
        <f>'Monthly Data'!BP107</f>
        <v>167.9</v>
      </c>
      <c r="F107" s="6">
        <f>'Monthly Data'!BO107</f>
        <v>9.8000000000000007</v>
      </c>
      <c r="G107" s="7">
        <f t="shared" ca="1" si="16"/>
        <v>272.00200000000001</v>
      </c>
      <c r="H107" s="7">
        <f t="shared" ca="1" si="16"/>
        <v>1.4</v>
      </c>
      <c r="I107">
        <f>'Monthly Data'!DJ107</f>
        <v>31</v>
      </c>
      <c r="J107">
        <f>'Monthly Data'!DM107</f>
        <v>0.5</v>
      </c>
      <c r="K107">
        <f>'Monthly Data'!DG107</f>
        <v>0</v>
      </c>
      <c r="L107">
        <f>'Monthly Data'!CR107</f>
        <v>106</v>
      </c>
      <c r="N107" s="6"/>
      <c r="O107" s="6">
        <f t="shared" ca="1" si="12"/>
        <v>110853.01332931707</v>
      </c>
      <c r="P107" s="6">
        <f t="shared" ca="1" si="13"/>
        <v>-25733.732038186536</v>
      </c>
      <c r="Q107" s="6"/>
      <c r="R107" s="6"/>
      <c r="S107" s="6"/>
      <c r="T107" s="6"/>
      <c r="U107" s="6">
        <f t="shared" ca="1" si="14"/>
        <v>2997692.936522454</v>
      </c>
    </row>
    <row r="108" spans="1:21" x14ac:dyDescent="0.25">
      <c r="A108" s="208">
        <v>44501</v>
      </c>
      <c r="B108">
        <f t="shared" si="10"/>
        <v>11</v>
      </c>
      <c r="C108">
        <f t="shared" si="11"/>
        <v>2021</v>
      </c>
      <c r="D108" s="6">
        <f>'Monthly Data'!AM108</f>
        <v>3096678.3952313238</v>
      </c>
      <c r="E108" s="6">
        <f>'Monthly Data'!BP108</f>
        <v>486.6</v>
      </c>
      <c r="F108" s="6">
        <f>'Monthly Data'!BO108</f>
        <v>0</v>
      </c>
      <c r="G108" s="7">
        <f t="shared" ca="1" si="16"/>
        <v>539.76</v>
      </c>
      <c r="H108" s="7">
        <f t="shared" ca="1" si="16"/>
        <v>0</v>
      </c>
      <c r="I108">
        <f>'Monthly Data'!DJ108</f>
        <v>30</v>
      </c>
      <c r="J108">
        <f>'Monthly Data'!DM108</f>
        <v>0.5</v>
      </c>
      <c r="K108">
        <f>'Monthly Data'!DG108</f>
        <v>0</v>
      </c>
      <c r="L108">
        <f>'Monthly Data'!CR108</f>
        <v>107</v>
      </c>
      <c r="N108" s="6"/>
      <c r="O108" s="6">
        <f t="shared" ca="1" si="12"/>
        <v>56607.425300056595</v>
      </c>
      <c r="P108" s="6">
        <f t="shared" ca="1" si="13"/>
        <v>0</v>
      </c>
      <c r="Q108" s="6"/>
      <c r="R108" s="6"/>
      <c r="S108" s="6"/>
      <c r="T108" s="6"/>
      <c r="U108" s="6">
        <f t="shared" ca="1" si="14"/>
        <v>3153285.8205313804</v>
      </c>
    </row>
    <row r="109" spans="1:21" x14ac:dyDescent="0.25">
      <c r="A109" s="208">
        <v>44531</v>
      </c>
      <c r="B109">
        <f t="shared" si="10"/>
        <v>12</v>
      </c>
      <c r="C109">
        <f t="shared" si="11"/>
        <v>2021</v>
      </c>
      <c r="D109" s="6">
        <f>'Monthly Data'!AM109</f>
        <v>3466915.595231324</v>
      </c>
      <c r="E109" s="6">
        <f>'Monthly Data'!BP109</f>
        <v>819.8</v>
      </c>
      <c r="F109" s="6">
        <f>'Monthly Data'!BO109</f>
        <v>0</v>
      </c>
      <c r="G109" s="7">
        <f t="shared" ca="1" si="16"/>
        <v>820.75</v>
      </c>
      <c r="H109" s="7">
        <f t="shared" ca="1" si="16"/>
        <v>0</v>
      </c>
      <c r="I109">
        <f>'Monthly Data'!DJ109</f>
        <v>31</v>
      </c>
      <c r="J109">
        <f>'Monthly Data'!DM109</f>
        <v>0.5</v>
      </c>
      <c r="K109">
        <f>'Monthly Data'!DG109</f>
        <v>0</v>
      </c>
      <c r="L109">
        <f>'Monthly Data'!CR109</f>
        <v>108</v>
      </c>
      <c r="M109" t="str">
        <f>'K Res Normalized Monthly (WN)'!M109</f>
        <v>COVID</v>
      </c>
      <c r="N109" s="6"/>
      <c r="O109" s="6">
        <f t="shared" ca="1" si="12"/>
        <v>1011.6074874916549</v>
      </c>
      <c r="P109" s="6">
        <f t="shared" ca="1" si="13"/>
        <v>0</v>
      </c>
      <c r="Q109" s="6"/>
      <c r="R109" s="6"/>
      <c r="S109" s="6"/>
      <c r="T109" s="6"/>
      <c r="U109" s="6">
        <f t="shared" ca="1" si="14"/>
        <v>3467927.2027188158</v>
      </c>
    </row>
    <row r="110" spans="1:21" x14ac:dyDescent="0.25">
      <c r="A110" s="208">
        <v>44562</v>
      </c>
      <c r="B110">
        <f t="shared" si="10"/>
        <v>1</v>
      </c>
      <c r="C110">
        <f t="shared" si="11"/>
        <v>2022</v>
      </c>
      <c r="D110" s="6">
        <f>'Monthly Data'!AM110</f>
        <v>3687991.7526812511</v>
      </c>
      <c r="E110" s="6">
        <f>'Monthly Data'!BP110</f>
        <v>1050.7</v>
      </c>
      <c r="F110" s="6">
        <f>'Monthly Data'!BO110</f>
        <v>0</v>
      </c>
      <c r="G110" s="7">
        <f t="shared" ref="G110:H125" ca="1" si="17">G98</f>
        <v>915.08000000000015</v>
      </c>
      <c r="H110" s="7">
        <f t="shared" ca="1" si="17"/>
        <v>0</v>
      </c>
      <c r="I110">
        <f>'Monthly Data'!DJ110</f>
        <v>31</v>
      </c>
      <c r="J110">
        <f>'Monthly Data'!DM110</f>
        <v>0.25</v>
      </c>
      <c r="K110">
        <f>'Monthly Data'!DG110</f>
        <v>0</v>
      </c>
      <c r="L110">
        <f>'Monthly Data'!CR110</f>
        <v>109</v>
      </c>
      <c r="M110">
        <f>'K GS&lt;50 Normalized Monthly (WN)'!M110</f>
        <v>0.5</v>
      </c>
      <c r="N110" s="6"/>
      <c r="O110" s="6">
        <f t="shared" ca="1" si="12"/>
        <v>-144414.95521432796</v>
      </c>
      <c r="P110" s="6">
        <f t="shared" ca="1" si="13"/>
        <v>0</v>
      </c>
      <c r="Q110" s="6"/>
      <c r="R110" s="6"/>
      <c r="S110" s="6"/>
      <c r="T110" s="6"/>
      <c r="U110" s="6">
        <f t="shared" ca="1" si="14"/>
        <v>3543576.797466923</v>
      </c>
    </row>
    <row r="111" spans="1:21" x14ac:dyDescent="0.25">
      <c r="A111" s="208">
        <v>44593</v>
      </c>
      <c r="B111">
        <f t="shared" si="10"/>
        <v>2</v>
      </c>
      <c r="C111">
        <f t="shared" si="11"/>
        <v>2022</v>
      </c>
      <c r="D111" s="6">
        <f>'Monthly Data'!AM111</f>
        <v>3416305.2326812516</v>
      </c>
      <c r="E111" s="6">
        <f>'Monthly Data'!BP111</f>
        <v>929.8</v>
      </c>
      <c r="F111" s="6">
        <f>'Monthly Data'!BO111</f>
        <v>0</v>
      </c>
      <c r="G111" s="7">
        <f t="shared" ca="1" si="17"/>
        <v>835.30999999999983</v>
      </c>
      <c r="H111" s="7">
        <f t="shared" ca="1" si="17"/>
        <v>0</v>
      </c>
      <c r="I111">
        <f>'Monthly Data'!DJ111</f>
        <v>28</v>
      </c>
      <c r="J111">
        <f>'Monthly Data'!DM111</f>
        <v>0.25</v>
      </c>
      <c r="K111">
        <f>'Monthly Data'!DG111</f>
        <v>0</v>
      </c>
      <c r="L111">
        <f>'Monthly Data'!CR111</f>
        <v>110</v>
      </c>
      <c r="M111">
        <f>'K GS&lt;50 Normalized Monthly (WN)'!M111</f>
        <v>0.5</v>
      </c>
      <c r="N111" s="6"/>
      <c r="O111" s="6">
        <f t="shared" ca="1" si="12"/>
        <v>-100617.6752558758</v>
      </c>
      <c r="P111" s="6">
        <f t="shared" ca="1" si="13"/>
        <v>0</v>
      </c>
      <c r="Q111" s="6"/>
      <c r="R111" s="6"/>
      <c r="S111" s="6"/>
      <c r="T111" s="6"/>
      <c r="U111" s="6">
        <f t="shared" ca="1" si="14"/>
        <v>3315687.557425376</v>
      </c>
    </row>
    <row r="112" spans="1:21" x14ac:dyDescent="0.25">
      <c r="A112" s="208">
        <v>44621</v>
      </c>
      <c r="B112">
        <f t="shared" si="10"/>
        <v>3</v>
      </c>
      <c r="C112">
        <f t="shared" si="11"/>
        <v>2022</v>
      </c>
      <c r="D112" s="6">
        <f>'Monthly Data'!AM112</f>
        <v>3364428.2826812514</v>
      </c>
      <c r="E112" s="6">
        <f>'Monthly Data'!BP112</f>
        <v>647.1</v>
      </c>
      <c r="F112" s="6">
        <f>'Monthly Data'!BO112</f>
        <v>0</v>
      </c>
      <c r="G112" s="7">
        <f t="shared" ca="1" si="17"/>
        <v>598.6</v>
      </c>
      <c r="H112" s="7">
        <f t="shared" ca="1" si="17"/>
        <v>0</v>
      </c>
      <c r="I112">
        <f>'Monthly Data'!DJ112</f>
        <v>31</v>
      </c>
      <c r="J112">
        <f>'Monthly Data'!DM112</f>
        <v>0.25</v>
      </c>
      <c r="K112">
        <f>'Monthly Data'!DG112</f>
        <v>1</v>
      </c>
      <c r="L112">
        <f>'Monthly Data'!CR112</f>
        <v>111</v>
      </c>
      <c r="M112">
        <f>'K GS&lt;50 Normalized Monthly (WN)'!M112</f>
        <v>0.5</v>
      </c>
      <c r="N112" s="6"/>
      <c r="O112" s="6">
        <f t="shared" ca="1" si="12"/>
        <v>-51645.224361413588</v>
      </c>
      <c r="P112" s="6">
        <f t="shared" ca="1" si="13"/>
        <v>0</v>
      </c>
      <c r="Q112" s="6"/>
      <c r="R112" s="6"/>
      <c r="S112" s="6"/>
      <c r="T112" s="6"/>
      <c r="U112" s="6">
        <f t="shared" ca="1" si="14"/>
        <v>3312783.0583198378</v>
      </c>
    </row>
    <row r="113" spans="1:26" x14ac:dyDescent="0.25">
      <c r="A113" s="208">
        <v>44652</v>
      </c>
      <c r="B113">
        <f t="shared" si="10"/>
        <v>4</v>
      </c>
      <c r="C113">
        <f t="shared" si="11"/>
        <v>2022</v>
      </c>
      <c r="D113" s="6">
        <f>'Monthly Data'!AM113</f>
        <v>2948739.4526812518</v>
      </c>
      <c r="E113" s="6">
        <f>'Monthly Data'!BP113</f>
        <v>438.2</v>
      </c>
      <c r="F113" s="6">
        <f>'Monthly Data'!BO113</f>
        <v>0</v>
      </c>
      <c r="G113" s="7">
        <f t="shared" ca="1" si="17"/>
        <v>372.89</v>
      </c>
      <c r="H113" s="7">
        <f t="shared" ca="1" si="17"/>
        <v>0</v>
      </c>
      <c r="I113">
        <f>'Monthly Data'!DJ113</f>
        <v>30</v>
      </c>
      <c r="J113">
        <f>'Monthly Data'!DM113</f>
        <v>0.25</v>
      </c>
      <c r="K113">
        <f>'Monthly Data'!DG113</f>
        <v>1</v>
      </c>
      <c r="L113">
        <f>'Monthly Data'!CR113</f>
        <v>112</v>
      </c>
      <c r="M113">
        <f>'K GS&lt;50 Normalized Monthly (WN)'!M113</f>
        <v>0.5</v>
      </c>
      <c r="N113" s="6"/>
      <c r="O113" s="6">
        <f t="shared" ca="1" si="12"/>
        <v>-69545.352640080862</v>
      </c>
      <c r="P113" s="6">
        <f t="shared" ca="1" si="13"/>
        <v>0</v>
      </c>
      <c r="Q113" s="6"/>
      <c r="R113" s="6"/>
      <c r="S113" s="6"/>
      <c r="T113" s="6"/>
      <c r="U113" s="6">
        <f t="shared" ca="1" si="14"/>
        <v>2879194.1000411711</v>
      </c>
    </row>
    <row r="114" spans="1:26" x14ac:dyDescent="0.25">
      <c r="A114" s="208">
        <v>44682</v>
      </c>
      <c r="B114">
        <f t="shared" si="10"/>
        <v>5</v>
      </c>
      <c r="C114">
        <f t="shared" si="11"/>
        <v>2022</v>
      </c>
      <c r="D114" s="6">
        <f>'Monthly Data'!AM114</f>
        <v>2800178.0626812512</v>
      </c>
      <c r="E114" s="6">
        <f>'Monthly Data'!BP114</f>
        <v>115.6</v>
      </c>
      <c r="F114" s="6">
        <f>'Monthly Data'!BO114</f>
        <v>6.5</v>
      </c>
      <c r="G114" s="7">
        <f t="shared" ca="1" si="17"/>
        <v>124.32399999999998</v>
      </c>
      <c r="H114" s="7">
        <f t="shared" ca="1" si="17"/>
        <v>16.880000000000003</v>
      </c>
      <c r="I114">
        <f>'Monthly Data'!DJ114</f>
        <v>31</v>
      </c>
      <c r="J114">
        <f>'Monthly Data'!DM114</f>
        <v>0.25</v>
      </c>
      <c r="K114">
        <f>'Monthly Data'!DG114</f>
        <v>1</v>
      </c>
      <c r="L114">
        <f>'Monthly Data'!CR114</f>
        <v>113</v>
      </c>
      <c r="M114">
        <f>'K GS&lt;50 Normalized Monthly (WN)'!M114</f>
        <v>0.5</v>
      </c>
      <c r="N114" s="6"/>
      <c r="O114" s="6">
        <f t="shared" ca="1" si="12"/>
        <v>9289.7512851334359</v>
      </c>
      <c r="P114" s="6">
        <f t="shared" ca="1" si="13"/>
        <v>31799.540304330512</v>
      </c>
      <c r="Q114" s="6"/>
      <c r="R114" s="6"/>
      <c r="S114" s="6"/>
      <c r="T114" s="6"/>
      <c r="U114" s="6">
        <f t="shared" ca="1" si="14"/>
        <v>2841267.3542707153</v>
      </c>
    </row>
    <row r="115" spans="1:26" x14ac:dyDescent="0.25">
      <c r="A115" s="208">
        <v>44713</v>
      </c>
      <c r="B115">
        <f t="shared" si="10"/>
        <v>6</v>
      </c>
      <c r="C115">
        <f t="shared" si="11"/>
        <v>2022</v>
      </c>
      <c r="D115" s="6">
        <f>'Monthly Data'!AM115</f>
        <v>2846337.9426812516</v>
      </c>
      <c r="E115" s="6">
        <f>'Monthly Data'!BP115</f>
        <v>21.8</v>
      </c>
      <c r="F115" s="6">
        <f>'Monthly Data'!BO115</f>
        <v>51.38</v>
      </c>
      <c r="G115" s="7">
        <f t="shared" ca="1" si="17"/>
        <v>10.96</v>
      </c>
      <c r="H115" s="7">
        <f t="shared" ca="1" si="17"/>
        <v>69.847999999999999</v>
      </c>
      <c r="I115">
        <f>'Monthly Data'!DJ115</f>
        <v>30</v>
      </c>
      <c r="J115">
        <f>'Monthly Data'!DM115</f>
        <v>0.25</v>
      </c>
      <c r="K115">
        <f>'Monthly Data'!DG115</f>
        <v>0</v>
      </c>
      <c r="L115">
        <f>'Monthly Data'!CR115</f>
        <v>114</v>
      </c>
      <c r="M115">
        <f>'K GS&lt;50 Normalized Monthly (WN)'!M115</f>
        <v>0.5</v>
      </c>
      <c r="N115" s="6"/>
      <c r="O115" s="6">
        <f t="shared" ca="1" si="12"/>
        <v>-11542.973857272646</v>
      </c>
      <c r="P115" s="6">
        <f t="shared" ca="1" si="13"/>
        <v>56577.448009670101</v>
      </c>
      <c r="Q115" s="6"/>
      <c r="R115" s="6"/>
      <c r="S115" s="6"/>
      <c r="T115" s="6"/>
      <c r="U115" s="6">
        <f t="shared" ca="1" si="14"/>
        <v>2891372.4168336494</v>
      </c>
    </row>
    <row r="116" spans="1:26" x14ac:dyDescent="0.25">
      <c r="A116" s="208">
        <v>44743</v>
      </c>
      <c r="B116">
        <f t="shared" si="10"/>
        <v>7</v>
      </c>
      <c r="C116">
        <f t="shared" si="11"/>
        <v>2022</v>
      </c>
      <c r="D116" s="6">
        <f>'Monthly Data'!AM116</f>
        <v>3133130.4626812511</v>
      </c>
      <c r="E116" s="6">
        <f>'Monthly Data'!BP116</f>
        <v>0</v>
      </c>
      <c r="F116" s="6">
        <f>'Monthly Data'!BO116</f>
        <v>112.5</v>
      </c>
      <c r="G116" s="7">
        <f t="shared" ca="1" si="17"/>
        <v>1.0799999999999998</v>
      </c>
      <c r="H116" s="7">
        <f t="shared" ca="1" si="17"/>
        <v>130.23999999999998</v>
      </c>
      <c r="I116">
        <f>'Monthly Data'!DJ116</f>
        <v>31</v>
      </c>
      <c r="J116">
        <f>'Monthly Data'!DM116</f>
        <v>0.25</v>
      </c>
      <c r="K116">
        <f>'Monthly Data'!DG116</f>
        <v>0</v>
      </c>
      <c r="L116">
        <f>'Monthly Data'!CR116</f>
        <v>115</v>
      </c>
      <c r="M116">
        <f>'K GS&lt;50 Normalized Monthly (WN)'!M116</f>
        <v>0.5</v>
      </c>
      <c r="N116" s="6"/>
      <c r="O116" s="6">
        <f t="shared" ca="1" si="12"/>
        <v>1150.0379857799314</v>
      </c>
      <c r="P116" s="6">
        <f t="shared" ca="1" si="13"/>
        <v>54347.191233027217</v>
      </c>
      <c r="Q116" s="6"/>
      <c r="R116" s="6"/>
      <c r="S116" s="6"/>
      <c r="T116" s="6"/>
      <c r="U116" s="6">
        <f t="shared" ca="1" si="14"/>
        <v>3188627.6919000582</v>
      </c>
    </row>
    <row r="117" spans="1:26" x14ac:dyDescent="0.25">
      <c r="A117" s="208">
        <v>44774</v>
      </c>
      <c r="B117">
        <f t="shared" si="10"/>
        <v>8</v>
      </c>
      <c r="C117">
        <f t="shared" si="11"/>
        <v>2022</v>
      </c>
      <c r="D117" s="6">
        <f>'Monthly Data'!AM117</f>
        <v>3143185.7126812516</v>
      </c>
      <c r="E117" s="6">
        <f>'Monthly Data'!BP117</f>
        <v>0</v>
      </c>
      <c r="F117" s="6">
        <f>'Monthly Data'!BO117</f>
        <v>107.35</v>
      </c>
      <c r="G117" s="7">
        <f t="shared" ca="1" si="17"/>
        <v>2.57</v>
      </c>
      <c r="H117" s="7">
        <f t="shared" ca="1" si="17"/>
        <v>101.20500000000001</v>
      </c>
      <c r="I117">
        <f>'Monthly Data'!DJ117</f>
        <v>31</v>
      </c>
      <c r="J117">
        <f>'Monthly Data'!DM117</f>
        <v>0.25</v>
      </c>
      <c r="K117">
        <f>'Monthly Data'!DG117</f>
        <v>0</v>
      </c>
      <c r="L117">
        <f>'Monthly Data'!CR117</f>
        <v>116</v>
      </c>
      <c r="M117">
        <f>'K GS&lt;50 Normalized Monthly (WN)'!M117</f>
        <v>0.5</v>
      </c>
      <c r="N117" s="6"/>
      <c r="O117" s="6">
        <f t="shared" ca="1" si="12"/>
        <v>2736.6644661615032</v>
      </c>
      <c r="P117" s="6">
        <f t="shared" ca="1" si="13"/>
        <v>-18825.450401744736</v>
      </c>
      <c r="Q117" s="6"/>
      <c r="R117" s="6"/>
      <c r="S117" s="6"/>
      <c r="T117" s="6"/>
      <c r="U117" s="6">
        <f t="shared" ca="1" si="14"/>
        <v>3127096.9267456681</v>
      </c>
    </row>
    <row r="118" spans="1:26" x14ac:dyDescent="0.25">
      <c r="A118" s="208">
        <v>44805</v>
      </c>
      <c r="B118">
        <f t="shared" si="10"/>
        <v>9</v>
      </c>
      <c r="C118">
        <f t="shared" si="11"/>
        <v>2022</v>
      </c>
      <c r="D118" s="6">
        <f>'Monthly Data'!AM118</f>
        <v>2906545.862681251</v>
      </c>
      <c r="E118" s="6">
        <f>'Monthly Data'!BP118</f>
        <v>52.4</v>
      </c>
      <c r="F118" s="6">
        <f>'Monthly Data'!BO118</f>
        <v>23.7</v>
      </c>
      <c r="G118" s="7">
        <f t="shared" ca="1" si="17"/>
        <v>56.61999999999999</v>
      </c>
      <c r="H118" s="7">
        <f t="shared" ca="1" si="17"/>
        <v>20.560000000000002</v>
      </c>
      <c r="I118">
        <f>'Monthly Data'!DJ118</f>
        <v>30</v>
      </c>
      <c r="J118">
        <f>'Monthly Data'!DM118</f>
        <v>0.25</v>
      </c>
      <c r="K118">
        <f>'Monthly Data'!DG118</f>
        <v>0</v>
      </c>
      <c r="L118">
        <f>'Monthly Data'!CR118</f>
        <v>117</v>
      </c>
      <c r="M118">
        <f>'K GS&lt;50 Normalized Monthly (WN)'!M118</f>
        <v>0.5</v>
      </c>
      <c r="N118" s="6"/>
      <c r="O118" s="6">
        <f t="shared" ca="1" si="12"/>
        <v>4493.6669444363906</v>
      </c>
      <c r="P118" s="6">
        <f t="shared" ca="1" si="13"/>
        <v>-9619.5141190363865</v>
      </c>
      <c r="Q118" s="6"/>
      <c r="R118" s="6"/>
      <c r="S118" s="6"/>
      <c r="T118" s="6"/>
      <c r="U118" s="6">
        <f t="shared" ca="1" si="14"/>
        <v>2901420.0155066508</v>
      </c>
    </row>
    <row r="119" spans="1:26" x14ac:dyDescent="0.25">
      <c r="A119" s="208">
        <v>44835</v>
      </c>
      <c r="B119">
        <f t="shared" si="10"/>
        <v>10</v>
      </c>
      <c r="C119">
        <f t="shared" si="11"/>
        <v>2022</v>
      </c>
      <c r="D119" s="6">
        <f>'Monthly Data'!AM119</f>
        <v>2948497.5926812515</v>
      </c>
      <c r="E119" s="6">
        <f>'Monthly Data'!BP119</f>
        <v>240.12</v>
      </c>
      <c r="F119" s="6">
        <f>'Monthly Data'!BO119</f>
        <v>1.2</v>
      </c>
      <c r="G119" s="7">
        <f t="shared" ca="1" si="17"/>
        <v>272.00200000000001</v>
      </c>
      <c r="H119" s="7">
        <f t="shared" ca="1" si="17"/>
        <v>1.4</v>
      </c>
      <c r="I119">
        <f>'Monthly Data'!DJ119</f>
        <v>31</v>
      </c>
      <c r="J119">
        <f>'Monthly Data'!DM119</f>
        <v>0.25</v>
      </c>
      <c r="K119">
        <f>'Monthly Data'!DG119</f>
        <v>0</v>
      </c>
      <c r="L119">
        <f>'Monthly Data'!CR119</f>
        <v>118</v>
      </c>
      <c r="M119">
        <f>'K GS&lt;50 Normalized Monthly (WN)'!M119</f>
        <v>0.5</v>
      </c>
      <c r="N119" s="6"/>
      <c r="O119" s="6">
        <f t="shared" ca="1" si="12"/>
        <v>33949.547280218314</v>
      </c>
      <c r="P119" s="6">
        <f t="shared" ca="1" si="13"/>
        <v>612.70790567110782</v>
      </c>
      <c r="Q119" s="6"/>
      <c r="R119" s="6"/>
      <c r="S119" s="6"/>
      <c r="T119" s="6"/>
      <c r="U119" s="6">
        <f t="shared" ca="1" si="14"/>
        <v>2983059.847867141</v>
      </c>
    </row>
    <row r="120" spans="1:26" x14ac:dyDescent="0.25">
      <c r="A120" s="208">
        <v>44866</v>
      </c>
      <c r="B120">
        <f t="shared" si="10"/>
        <v>11</v>
      </c>
      <c r="C120">
        <f t="shared" si="11"/>
        <v>2022</v>
      </c>
      <c r="D120" s="6">
        <f>'Monthly Data'!AM120</f>
        <v>3142998.5826812517</v>
      </c>
      <c r="E120" s="6">
        <f>'Monthly Data'!BP120</f>
        <v>518.79999999999995</v>
      </c>
      <c r="F120" s="6">
        <f>'Monthly Data'!BO120</f>
        <v>0</v>
      </c>
      <c r="G120" s="7">
        <f t="shared" ca="1" si="17"/>
        <v>539.76</v>
      </c>
      <c r="H120" s="7">
        <f t="shared" ca="1" si="17"/>
        <v>0</v>
      </c>
      <c r="I120">
        <f>'Monthly Data'!DJ120</f>
        <v>30</v>
      </c>
      <c r="J120">
        <f>'Monthly Data'!DM120</f>
        <v>0.25</v>
      </c>
      <c r="K120">
        <f>'Monthly Data'!DG120</f>
        <v>0</v>
      </c>
      <c r="L120">
        <f>'Monthly Data'!CR120</f>
        <v>119</v>
      </c>
      <c r="M120">
        <f>'K GS&lt;50 Normalized Monthly (WN)'!M120</f>
        <v>0.5</v>
      </c>
      <c r="N120" s="6"/>
      <c r="O120" s="6">
        <f t="shared" ca="1" si="12"/>
        <v>22319.255724025377</v>
      </c>
      <c r="P120" s="6">
        <f t="shared" ca="1" si="13"/>
        <v>0</v>
      </c>
      <c r="Q120" s="6"/>
      <c r="R120" s="6"/>
      <c r="S120" s="6"/>
      <c r="T120" s="6"/>
      <c r="U120" s="6">
        <f t="shared" ca="1" si="14"/>
        <v>3165317.8384052771</v>
      </c>
    </row>
    <row r="121" spans="1:26" x14ac:dyDescent="0.25">
      <c r="A121" s="208">
        <v>44896</v>
      </c>
      <c r="B121">
        <f t="shared" si="10"/>
        <v>12</v>
      </c>
      <c r="C121">
        <f t="shared" si="11"/>
        <v>2022</v>
      </c>
      <c r="D121" s="6">
        <f>'Monthly Data'!AM121</f>
        <v>3600323.712681252</v>
      </c>
      <c r="E121" s="6">
        <f>'Monthly Data'!BP121</f>
        <v>852.5</v>
      </c>
      <c r="F121" s="6">
        <f>'Monthly Data'!BO121</f>
        <v>0</v>
      </c>
      <c r="G121" s="7">
        <f t="shared" ca="1" si="17"/>
        <v>820.75</v>
      </c>
      <c r="H121" s="7">
        <f t="shared" ca="1" si="17"/>
        <v>0</v>
      </c>
      <c r="I121">
        <f>'Monthly Data'!DJ121</f>
        <v>31</v>
      </c>
      <c r="J121">
        <f>'Monthly Data'!DM121</f>
        <v>0.25</v>
      </c>
      <c r="K121">
        <f>'Monthly Data'!DG121</f>
        <v>0</v>
      </c>
      <c r="L121">
        <f>'Monthly Data'!CR121</f>
        <v>120</v>
      </c>
      <c r="M121">
        <f>'K GS&lt;50 Normalized Monthly (WN)'!M121</f>
        <v>0.5</v>
      </c>
      <c r="N121" s="6"/>
      <c r="O121" s="6">
        <f t="shared" ca="1" si="12"/>
        <v>-33808.987081956322</v>
      </c>
      <c r="P121" s="6">
        <f t="shared" ca="1" si="13"/>
        <v>0</v>
      </c>
      <c r="Q121" s="6"/>
      <c r="R121" s="6"/>
      <c r="S121" s="6"/>
      <c r="T121" s="6"/>
      <c r="U121" s="6">
        <f t="shared" ca="1" si="14"/>
        <v>3566514.7255992959</v>
      </c>
    </row>
    <row r="122" spans="1:26" x14ac:dyDescent="0.25">
      <c r="A122" s="208">
        <v>44927</v>
      </c>
      <c r="B122">
        <f t="shared" si="10"/>
        <v>1</v>
      </c>
      <c r="C122">
        <f t="shared" si="11"/>
        <v>2023</v>
      </c>
      <c r="D122" s="6"/>
      <c r="E122" s="6">
        <f>'Monthly Data'!BP122</f>
        <v>0</v>
      </c>
      <c r="F122" s="6">
        <f>'Monthly Data'!BO122</f>
        <v>0</v>
      </c>
      <c r="G122" s="7">
        <f t="shared" ca="1" si="17"/>
        <v>915.08000000000015</v>
      </c>
      <c r="H122" s="7">
        <f t="shared" ca="1" si="17"/>
        <v>0</v>
      </c>
      <c r="I122">
        <f>I74</f>
        <v>31</v>
      </c>
      <c r="J122">
        <f>$J$109*M122</f>
        <v>0.125</v>
      </c>
      <c r="K122">
        <f>K110</f>
        <v>0</v>
      </c>
      <c r="L122">
        <f>'Monthly Data'!CR122</f>
        <v>0</v>
      </c>
      <c r="M122">
        <f>'K GS&lt;50 Normalized Monthly (WN)'!M122</f>
        <v>0.25</v>
      </c>
      <c r="N122" s="6">
        <f t="shared" ref="N122:N129" si="18">$X$9</f>
        <v>283648.86219264602</v>
      </c>
      <c r="O122" s="6">
        <f t="shared" ref="O122:O130" ca="1" si="19">G122*$X$10</f>
        <v>974422.92595138878</v>
      </c>
      <c r="P122" s="6">
        <f t="shared" ref="P122:P130" ca="1" si="20">H122*$X$11</f>
        <v>0</v>
      </c>
      <c r="Q122" s="6">
        <f t="shared" ref="Q122:Q130" si="21">I122*$X$12</f>
        <v>2744069.0923123308</v>
      </c>
      <c r="R122" s="6">
        <f t="shared" ref="R122:R130" si="22">J122*$X$13</f>
        <v>-59306.059466943123</v>
      </c>
      <c r="S122" s="6">
        <f t="shared" ref="S122:S130" si="23">K122*$X$14</f>
        <v>0</v>
      </c>
      <c r="T122" s="6">
        <f t="shared" ref="T122:T130" si="24">L122*$X$15</f>
        <v>0</v>
      </c>
      <c r="U122" s="6">
        <f t="shared" ref="U122:U130" ca="1" si="25">SUM(N122:T122)</f>
        <v>3942834.8209894225</v>
      </c>
    </row>
    <row r="123" spans="1:26" x14ac:dyDescent="0.25">
      <c r="A123" s="208">
        <v>44958</v>
      </c>
      <c r="B123">
        <f t="shared" si="10"/>
        <v>2</v>
      </c>
      <c r="C123">
        <f t="shared" si="11"/>
        <v>2023</v>
      </c>
      <c r="D123" s="6"/>
      <c r="E123" s="6">
        <f>'Monthly Data'!BP123</f>
        <v>0</v>
      </c>
      <c r="F123" s="6">
        <f>'Monthly Data'!BO123</f>
        <v>0</v>
      </c>
      <c r="G123" s="7">
        <f t="shared" ca="1" si="17"/>
        <v>835.30999999999983</v>
      </c>
      <c r="H123" s="7">
        <f t="shared" ca="1" si="17"/>
        <v>0</v>
      </c>
      <c r="I123">
        <f t="shared" ref="I123:I145" si="26">I75</f>
        <v>28</v>
      </c>
      <c r="J123">
        <f t="shared" ref="J123:J145" si="27">$J$109*M123</f>
        <v>0.125</v>
      </c>
      <c r="K123">
        <f t="shared" ref="K123:K145" si="28">K111</f>
        <v>0</v>
      </c>
      <c r="L123">
        <f>'Monthly Data'!CR123</f>
        <v>0</v>
      </c>
      <c r="M123">
        <f>'K GS&lt;50 Normalized Monthly (WN)'!M123</f>
        <v>0.25</v>
      </c>
      <c r="N123" s="6">
        <f t="shared" si="18"/>
        <v>283648.86219264602</v>
      </c>
      <c r="O123" s="6">
        <f t="shared" ca="1" si="19"/>
        <v>889479.84250169853</v>
      </c>
      <c r="P123" s="6">
        <f t="shared" ca="1" si="20"/>
        <v>0</v>
      </c>
      <c r="Q123" s="6">
        <f t="shared" si="21"/>
        <v>2478514.0188627504</v>
      </c>
      <c r="R123" s="6">
        <f t="shared" si="22"/>
        <v>-59306.059466943123</v>
      </c>
      <c r="S123" s="6">
        <f t="shared" si="23"/>
        <v>0</v>
      </c>
      <c r="T123" s="6">
        <f t="shared" si="24"/>
        <v>0</v>
      </c>
      <c r="U123" s="6">
        <f t="shared" ca="1" si="25"/>
        <v>3592336.6640901519</v>
      </c>
    </row>
    <row r="124" spans="1:26" x14ac:dyDescent="0.25">
      <c r="A124" s="208">
        <v>44986</v>
      </c>
      <c r="B124">
        <f t="shared" si="10"/>
        <v>3</v>
      </c>
      <c r="C124">
        <f t="shared" si="11"/>
        <v>2023</v>
      </c>
      <c r="D124" s="6"/>
      <c r="E124" s="6">
        <f>'Monthly Data'!BP124</f>
        <v>0</v>
      </c>
      <c r="F124" s="6">
        <f>'Monthly Data'!BO124</f>
        <v>0</v>
      </c>
      <c r="G124" s="7">
        <f t="shared" ca="1" si="17"/>
        <v>598.6</v>
      </c>
      <c r="H124" s="7">
        <f t="shared" ca="1" si="17"/>
        <v>0</v>
      </c>
      <c r="I124">
        <f t="shared" si="26"/>
        <v>31</v>
      </c>
      <c r="J124">
        <f t="shared" si="27"/>
        <v>0.125</v>
      </c>
      <c r="K124">
        <f t="shared" si="28"/>
        <v>1</v>
      </c>
      <c r="L124">
        <f>'Monthly Data'!CR124</f>
        <v>0</v>
      </c>
      <c r="M124">
        <f>'K GS&lt;50 Normalized Monthly (WN)'!M124</f>
        <v>0.25</v>
      </c>
      <c r="N124" s="6">
        <f t="shared" si="18"/>
        <v>283648.86219264602</v>
      </c>
      <c r="O124" s="6">
        <f t="shared" ca="1" si="19"/>
        <v>637419.20211839536</v>
      </c>
      <c r="P124" s="6">
        <f t="shared" ca="1" si="20"/>
        <v>0</v>
      </c>
      <c r="Q124" s="6">
        <f t="shared" si="21"/>
        <v>2744069.0923123308</v>
      </c>
      <c r="R124" s="6">
        <f t="shared" si="22"/>
        <v>-59306.059466943123</v>
      </c>
      <c r="S124" s="6">
        <f t="shared" si="23"/>
        <v>-75302.614149432993</v>
      </c>
      <c r="T124" s="6">
        <f t="shared" si="24"/>
        <v>0</v>
      </c>
      <c r="U124" s="6">
        <f t="shared" ca="1" si="25"/>
        <v>3530528.4830069961</v>
      </c>
    </row>
    <row r="125" spans="1:26" x14ac:dyDescent="0.25">
      <c r="A125" s="208">
        <v>45017</v>
      </c>
      <c r="B125">
        <f t="shared" si="10"/>
        <v>4</v>
      </c>
      <c r="C125">
        <f t="shared" si="11"/>
        <v>2023</v>
      </c>
      <c r="D125" s="6"/>
      <c r="E125" s="6">
        <f>'Monthly Data'!BP125</f>
        <v>0</v>
      </c>
      <c r="F125" s="6">
        <f>'Monthly Data'!BO125</f>
        <v>0</v>
      </c>
      <c r="G125" s="7">
        <f t="shared" ca="1" si="17"/>
        <v>372.89</v>
      </c>
      <c r="H125" s="7">
        <f t="shared" ca="1" si="17"/>
        <v>0</v>
      </c>
      <c r="I125">
        <f t="shared" si="26"/>
        <v>30</v>
      </c>
      <c r="J125">
        <f t="shared" si="27"/>
        <v>0.125</v>
      </c>
      <c r="K125">
        <f t="shared" si="28"/>
        <v>1</v>
      </c>
      <c r="L125">
        <f>'Monthly Data'!CR125</f>
        <v>0</v>
      </c>
      <c r="M125">
        <f>'K GS&lt;50 Normalized Monthly (WN)'!M125</f>
        <v>0.25</v>
      </c>
      <c r="N125" s="6">
        <f t="shared" si="18"/>
        <v>283648.86219264602</v>
      </c>
      <c r="O125" s="6">
        <f t="shared" ca="1" si="19"/>
        <v>397071.91159025801</v>
      </c>
      <c r="P125" s="6">
        <f t="shared" ca="1" si="20"/>
        <v>0</v>
      </c>
      <c r="Q125" s="6">
        <f t="shared" si="21"/>
        <v>2655550.7344958037</v>
      </c>
      <c r="R125" s="6">
        <f t="shared" si="22"/>
        <v>-59306.059466943123</v>
      </c>
      <c r="S125" s="6">
        <f t="shared" si="23"/>
        <v>-75302.614149432993</v>
      </c>
      <c r="T125" s="6">
        <f t="shared" si="24"/>
        <v>0</v>
      </c>
      <c r="U125" s="6">
        <f t="shared" ca="1" si="25"/>
        <v>3201662.8346623317</v>
      </c>
      <c r="Y125" s="6"/>
      <c r="Z125" s="14"/>
    </row>
    <row r="126" spans="1:26" x14ac:dyDescent="0.25">
      <c r="A126" s="208">
        <v>45047</v>
      </c>
      <c r="B126">
        <f t="shared" si="10"/>
        <v>5</v>
      </c>
      <c r="C126">
        <f t="shared" si="11"/>
        <v>2023</v>
      </c>
      <c r="D126" s="6"/>
      <c r="E126" s="6">
        <f>'Monthly Data'!BP126</f>
        <v>0</v>
      </c>
      <c r="F126" s="6">
        <f>'Monthly Data'!BO126</f>
        <v>0</v>
      </c>
      <c r="G126" s="7">
        <f t="shared" ref="G126:H141" ca="1" si="29">G114</f>
        <v>124.32399999999998</v>
      </c>
      <c r="H126" s="7">
        <f t="shared" ca="1" si="29"/>
        <v>16.880000000000003</v>
      </c>
      <c r="I126">
        <f t="shared" si="26"/>
        <v>31</v>
      </c>
      <c r="J126">
        <f t="shared" si="27"/>
        <v>0.125</v>
      </c>
      <c r="K126">
        <f t="shared" si="28"/>
        <v>1</v>
      </c>
      <c r="L126">
        <f>'Monthly Data'!CR126</f>
        <v>0</v>
      </c>
      <c r="M126">
        <f>'K GS&lt;50 Normalized Monthly (WN)'!M126</f>
        <v>0.25</v>
      </c>
      <c r="N126" s="6">
        <f t="shared" si="18"/>
        <v>283648.86219264602</v>
      </c>
      <c r="O126" s="6">
        <f t="shared" ca="1" si="19"/>
        <v>132386.40976305943</v>
      </c>
      <c r="P126" s="6">
        <f t="shared" ca="1" si="20"/>
        <v>51712.54723864152</v>
      </c>
      <c r="Q126" s="6">
        <f t="shared" si="21"/>
        <v>2744069.0923123308</v>
      </c>
      <c r="R126" s="6">
        <f t="shared" si="22"/>
        <v>-59306.059466943123</v>
      </c>
      <c r="S126" s="6">
        <f t="shared" si="23"/>
        <v>-75302.614149432993</v>
      </c>
      <c r="T126" s="6">
        <f t="shared" si="24"/>
        <v>0</v>
      </c>
      <c r="U126" s="6">
        <f t="shared" ca="1" si="25"/>
        <v>3077208.2378903017</v>
      </c>
      <c r="Y126" s="6"/>
      <c r="Z126" s="14"/>
    </row>
    <row r="127" spans="1:26" x14ac:dyDescent="0.25">
      <c r="A127" s="208">
        <v>45078</v>
      </c>
      <c r="B127">
        <f t="shared" si="10"/>
        <v>6</v>
      </c>
      <c r="C127">
        <f t="shared" si="11"/>
        <v>2023</v>
      </c>
      <c r="D127" s="6"/>
      <c r="E127" s="6">
        <f>'Monthly Data'!BP127</f>
        <v>0</v>
      </c>
      <c r="F127" s="6">
        <f>'Monthly Data'!BO127</f>
        <v>0</v>
      </c>
      <c r="G127" s="7">
        <f t="shared" ca="1" si="29"/>
        <v>10.96</v>
      </c>
      <c r="H127" s="7">
        <f t="shared" ca="1" si="29"/>
        <v>69.847999999999999</v>
      </c>
      <c r="I127">
        <f t="shared" si="26"/>
        <v>30</v>
      </c>
      <c r="J127">
        <f t="shared" si="27"/>
        <v>0.125</v>
      </c>
      <c r="K127">
        <f t="shared" si="28"/>
        <v>0</v>
      </c>
      <c r="L127">
        <f>'Monthly Data'!CR127</f>
        <v>0</v>
      </c>
      <c r="M127">
        <f>'K GS&lt;50 Normalized Monthly (WN)'!M127</f>
        <v>0.25</v>
      </c>
      <c r="N127" s="6">
        <f t="shared" si="18"/>
        <v>283648.86219264602</v>
      </c>
      <c r="O127" s="6">
        <f t="shared" ca="1" si="19"/>
        <v>11670.75585569264</v>
      </c>
      <c r="P127" s="6">
        <f t="shared" ca="1" si="20"/>
        <v>213982.10897657776</v>
      </c>
      <c r="Q127" s="6">
        <f t="shared" si="21"/>
        <v>2655550.7344958037</v>
      </c>
      <c r="R127" s="6">
        <f t="shared" si="22"/>
        <v>-59306.059466943123</v>
      </c>
      <c r="S127" s="6">
        <f t="shared" si="23"/>
        <v>0</v>
      </c>
      <c r="T127" s="6">
        <f t="shared" si="24"/>
        <v>0</v>
      </c>
      <c r="U127" s="6">
        <f t="shared" ca="1" si="25"/>
        <v>3105546.4020537771</v>
      </c>
      <c r="Y127" s="6"/>
      <c r="Z127" s="14"/>
    </row>
    <row r="128" spans="1:26" x14ac:dyDescent="0.25">
      <c r="A128" s="208">
        <v>45108</v>
      </c>
      <c r="B128">
        <f t="shared" si="10"/>
        <v>7</v>
      </c>
      <c r="C128">
        <f t="shared" si="11"/>
        <v>2023</v>
      </c>
      <c r="D128" s="6"/>
      <c r="E128" s="6">
        <f>'Monthly Data'!BP128</f>
        <v>0</v>
      </c>
      <c r="F128" s="6">
        <f>'Monthly Data'!BO128</f>
        <v>0</v>
      </c>
      <c r="G128" s="7">
        <f t="shared" ca="1" si="29"/>
        <v>1.0799999999999998</v>
      </c>
      <c r="H128" s="7">
        <f t="shared" ca="1" si="29"/>
        <v>130.23999999999998</v>
      </c>
      <c r="I128">
        <f t="shared" si="26"/>
        <v>31</v>
      </c>
      <c r="J128">
        <f t="shared" si="27"/>
        <v>0.125</v>
      </c>
      <c r="K128">
        <f t="shared" si="28"/>
        <v>0</v>
      </c>
      <c r="L128">
        <f>'Monthly Data'!CR128</f>
        <v>0</v>
      </c>
      <c r="M128">
        <f>'K GS&lt;50 Normalized Monthly (WN)'!M128</f>
        <v>0.25</v>
      </c>
      <c r="N128" s="6">
        <f t="shared" si="18"/>
        <v>283648.86219264602</v>
      </c>
      <c r="O128" s="6">
        <f t="shared" ca="1" si="19"/>
        <v>1150.0379857799314</v>
      </c>
      <c r="P128" s="6">
        <f t="shared" ca="1" si="20"/>
        <v>398995.38817302545</v>
      </c>
      <c r="Q128" s="6">
        <f t="shared" si="21"/>
        <v>2744069.0923123308</v>
      </c>
      <c r="R128" s="6">
        <f t="shared" si="22"/>
        <v>-59306.059466943123</v>
      </c>
      <c r="S128" s="6">
        <f t="shared" si="23"/>
        <v>0</v>
      </c>
      <c r="T128" s="6">
        <f t="shared" si="24"/>
        <v>0</v>
      </c>
      <c r="U128" s="6">
        <f t="shared" ca="1" si="25"/>
        <v>3368557.3211968392</v>
      </c>
      <c r="Y128" s="6"/>
      <c r="Z128" s="14"/>
    </row>
    <row r="129" spans="1:26" x14ac:dyDescent="0.25">
      <c r="A129" s="208">
        <v>45139</v>
      </c>
      <c r="B129">
        <f t="shared" si="10"/>
        <v>8</v>
      </c>
      <c r="C129">
        <f t="shared" si="11"/>
        <v>2023</v>
      </c>
      <c r="D129" s="6"/>
      <c r="E129" s="6">
        <f>'Monthly Data'!BP129</f>
        <v>0</v>
      </c>
      <c r="F129" s="6">
        <f>'Monthly Data'!BO129</f>
        <v>0</v>
      </c>
      <c r="G129" s="7">
        <f t="shared" ca="1" si="29"/>
        <v>2.57</v>
      </c>
      <c r="H129" s="7">
        <f t="shared" ca="1" si="29"/>
        <v>101.20500000000001</v>
      </c>
      <c r="I129">
        <f t="shared" si="26"/>
        <v>31</v>
      </c>
      <c r="J129">
        <f t="shared" si="27"/>
        <v>0.125</v>
      </c>
      <c r="K129">
        <f t="shared" si="28"/>
        <v>0</v>
      </c>
      <c r="L129">
        <f>'Monthly Data'!CR129</f>
        <v>0</v>
      </c>
      <c r="M129">
        <f>'K GS&lt;50 Normalized Monthly (WN)'!M129</f>
        <v>0.25</v>
      </c>
      <c r="N129" s="6">
        <f t="shared" si="18"/>
        <v>283648.86219264602</v>
      </c>
      <c r="O129" s="6">
        <f t="shared" ca="1" si="19"/>
        <v>2736.6644661615032</v>
      </c>
      <c r="P129" s="6">
        <f t="shared" ca="1" si="20"/>
        <v>310045.51796722243</v>
      </c>
      <c r="Q129" s="6">
        <f t="shared" si="21"/>
        <v>2744069.0923123308</v>
      </c>
      <c r="R129" s="6">
        <f t="shared" si="22"/>
        <v>-59306.059466943123</v>
      </c>
      <c r="S129" s="6">
        <f t="shared" si="23"/>
        <v>0</v>
      </c>
      <c r="T129" s="6">
        <f t="shared" si="24"/>
        <v>0</v>
      </c>
      <c r="U129" s="6">
        <f t="shared" ca="1" si="25"/>
        <v>3281194.0774714174</v>
      </c>
      <c r="Y129" s="6"/>
      <c r="Z129" s="14"/>
    </row>
    <row r="130" spans="1:26" x14ac:dyDescent="0.25">
      <c r="A130" s="208">
        <v>45170</v>
      </c>
      <c r="B130">
        <f t="shared" ref="B130:B145" si="30">MONTH(A130)</f>
        <v>9</v>
      </c>
      <c r="C130">
        <f t="shared" ref="C130:C145" si="31">YEAR(A130)</f>
        <v>2023</v>
      </c>
      <c r="D130" s="6"/>
      <c r="E130" s="6">
        <f>'Monthly Data'!BP130</f>
        <v>0</v>
      </c>
      <c r="F130" s="6">
        <f>'Monthly Data'!BO130</f>
        <v>0</v>
      </c>
      <c r="G130" s="7">
        <f t="shared" ca="1" si="29"/>
        <v>56.61999999999999</v>
      </c>
      <c r="H130" s="7">
        <f t="shared" ca="1" si="29"/>
        <v>20.560000000000002</v>
      </c>
      <c r="I130">
        <f t="shared" si="26"/>
        <v>30</v>
      </c>
      <c r="J130">
        <f t="shared" si="27"/>
        <v>0.125</v>
      </c>
      <c r="K130">
        <f t="shared" si="28"/>
        <v>0</v>
      </c>
      <c r="L130">
        <f>'Monthly Data'!CR130</f>
        <v>0</v>
      </c>
      <c r="M130">
        <f>'K GS&lt;50 Normalized Monthly (WN)'!M130</f>
        <v>0.25</v>
      </c>
      <c r="N130" s="6">
        <f t="shared" ref="N130:N145" si="32">$X$9</f>
        <v>283648.86219264602</v>
      </c>
      <c r="O130" s="6">
        <f t="shared" ca="1" si="19"/>
        <v>60291.80625449973</v>
      </c>
      <c r="P130" s="6">
        <f t="shared" ca="1" si="20"/>
        <v>62986.372702989909</v>
      </c>
      <c r="Q130" s="6">
        <f t="shared" si="21"/>
        <v>2655550.7344958037</v>
      </c>
      <c r="R130" s="6">
        <f t="shared" si="22"/>
        <v>-59306.059466943123</v>
      </c>
      <c r="S130" s="6">
        <f t="shared" si="23"/>
        <v>0</v>
      </c>
      <c r="T130" s="6">
        <f t="shared" si="24"/>
        <v>0</v>
      </c>
      <c r="U130" s="6">
        <f t="shared" ca="1" si="25"/>
        <v>3003171.716178996</v>
      </c>
      <c r="Y130" s="6"/>
      <c r="Z130" s="14"/>
    </row>
    <row r="131" spans="1:26" x14ac:dyDescent="0.25">
      <c r="A131" s="208">
        <v>45200</v>
      </c>
      <c r="B131">
        <f t="shared" si="30"/>
        <v>10</v>
      </c>
      <c r="C131">
        <f t="shared" si="31"/>
        <v>2023</v>
      </c>
      <c r="D131" s="6"/>
      <c r="E131" s="6">
        <f>'Monthly Data'!BP131</f>
        <v>0</v>
      </c>
      <c r="F131" s="6">
        <f>'Monthly Data'!BO131</f>
        <v>0</v>
      </c>
      <c r="G131" s="7">
        <f t="shared" ca="1" si="29"/>
        <v>272.00200000000001</v>
      </c>
      <c r="H131" s="7">
        <f t="shared" ca="1" si="29"/>
        <v>1.4</v>
      </c>
      <c r="I131">
        <f t="shared" si="26"/>
        <v>31</v>
      </c>
      <c r="J131">
        <f t="shared" si="27"/>
        <v>0.125</v>
      </c>
      <c r="K131">
        <f t="shared" si="28"/>
        <v>0</v>
      </c>
      <c r="L131">
        <f>'Monthly Data'!CR131</f>
        <v>0</v>
      </c>
      <c r="M131">
        <f>'K GS&lt;50 Normalized Monthly (WN)'!M131</f>
        <v>0.25</v>
      </c>
      <c r="N131" s="6">
        <f t="shared" si="32"/>
        <v>283648.86219264602</v>
      </c>
      <c r="O131" s="6">
        <f t="shared" ref="O131:O145" ca="1" si="33">G131*$X$10</f>
        <v>289641.32611862308</v>
      </c>
      <c r="P131" s="6">
        <f t="shared" ref="P131:P145" ca="1" si="34">H131*$X$11</f>
        <v>4288.9553396977553</v>
      </c>
      <c r="Q131" s="6">
        <f t="shared" ref="Q131:Q145" si="35">I131*$X$12</f>
        <v>2744069.0923123308</v>
      </c>
      <c r="R131" s="6">
        <f t="shared" ref="R131:R145" si="36">J131*$X$13</f>
        <v>-59306.059466943123</v>
      </c>
      <c r="S131" s="6">
        <f t="shared" ref="S131:S145" si="37">K131*$X$14</f>
        <v>0</v>
      </c>
      <c r="T131" s="6">
        <f t="shared" ref="T131:T145" si="38">L131*$X$15</f>
        <v>0</v>
      </c>
      <c r="U131" s="6">
        <f t="shared" ref="U131:U145" ca="1" si="39">SUM(N131:T131)</f>
        <v>3262342.1764963544</v>
      </c>
      <c r="Y131" s="6"/>
      <c r="Z131" s="14"/>
    </row>
    <row r="132" spans="1:26" x14ac:dyDescent="0.25">
      <c r="A132" s="208">
        <v>45231</v>
      </c>
      <c r="B132">
        <f t="shared" si="30"/>
        <v>11</v>
      </c>
      <c r="C132">
        <f t="shared" si="31"/>
        <v>2023</v>
      </c>
      <c r="D132" s="6"/>
      <c r="E132" s="6">
        <f>'Monthly Data'!BP132</f>
        <v>0</v>
      </c>
      <c r="F132" s="6">
        <f>'Monthly Data'!BO132</f>
        <v>0</v>
      </c>
      <c r="G132" s="7">
        <f t="shared" ca="1" si="29"/>
        <v>539.76</v>
      </c>
      <c r="H132" s="7">
        <f t="shared" ca="1" si="29"/>
        <v>0</v>
      </c>
      <c r="I132">
        <f t="shared" si="26"/>
        <v>30</v>
      </c>
      <c r="J132">
        <f t="shared" si="27"/>
        <v>0.125</v>
      </c>
      <c r="K132">
        <f t="shared" si="28"/>
        <v>0</v>
      </c>
      <c r="L132">
        <f>'Monthly Data'!CR132</f>
        <v>0</v>
      </c>
      <c r="M132">
        <f>'K GS&lt;50 Normalized Monthly (WN)'!M132</f>
        <v>0.25</v>
      </c>
      <c r="N132" s="6">
        <f t="shared" si="32"/>
        <v>283648.86219264602</v>
      </c>
      <c r="O132" s="6">
        <f t="shared" ca="1" si="33"/>
        <v>574763.42889312573</v>
      </c>
      <c r="P132" s="6">
        <f t="shared" ca="1" si="34"/>
        <v>0</v>
      </c>
      <c r="Q132" s="6">
        <f t="shared" si="35"/>
        <v>2655550.7344958037</v>
      </c>
      <c r="R132" s="6">
        <f t="shared" si="36"/>
        <v>-59306.059466943123</v>
      </c>
      <c r="S132" s="6">
        <f t="shared" si="37"/>
        <v>0</v>
      </c>
      <c r="T132" s="6">
        <f t="shared" si="38"/>
        <v>0</v>
      </c>
      <c r="U132" s="6">
        <f t="shared" ca="1" si="39"/>
        <v>3454656.9661146323</v>
      </c>
      <c r="Y132" s="6"/>
      <c r="Z132" s="14"/>
    </row>
    <row r="133" spans="1:26" x14ac:dyDescent="0.25">
      <c r="A133" s="208">
        <v>45261</v>
      </c>
      <c r="B133">
        <f t="shared" si="30"/>
        <v>12</v>
      </c>
      <c r="C133">
        <f t="shared" si="31"/>
        <v>2023</v>
      </c>
      <c r="D133" s="6"/>
      <c r="E133" s="6">
        <f>'Monthly Data'!BP133</f>
        <v>0</v>
      </c>
      <c r="F133" s="6">
        <f>'Monthly Data'!BO133</f>
        <v>0</v>
      </c>
      <c r="G133" s="7">
        <f t="shared" ca="1" si="29"/>
        <v>820.75</v>
      </c>
      <c r="H133" s="7">
        <f t="shared" ca="1" si="29"/>
        <v>0</v>
      </c>
      <c r="I133">
        <f t="shared" si="26"/>
        <v>31</v>
      </c>
      <c r="J133">
        <f t="shared" si="27"/>
        <v>0.125</v>
      </c>
      <c r="K133">
        <f t="shared" si="28"/>
        <v>0</v>
      </c>
      <c r="L133">
        <f>'Monthly Data'!CR133</f>
        <v>0</v>
      </c>
      <c r="M133">
        <f>'K GS&lt;50 Normalized Monthly (WN)'!M133</f>
        <v>0.25</v>
      </c>
      <c r="N133" s="6">
        <f t="shared" si="32"/>
        <v>283648.86219264602</v>
      </c>
      <c r="O133" s="6">
        <f t="shared" ca="1" si="33"/>
        <v>873975.62669340626</v>
      </c>
      <c r="P133" s="6">
        <f t="shared" ca="1" si="34"/>
        <v>0</v>
      </c>
      <c r="Q133" s="6">
        <f t="shared" si="35"/>
        <v>2744069.0923123308</v>
      </c>
      <c r="R133" s="6">
        <f t="shared" si="36"/>
        <v>-59306.059466943123</v>
      </c>
      <c r="S133" s="6">
        <f t="shared" si="37"/>
        <v>0</v>
      </c>
      <c r="T133" s="6">
        <f t="shared" si="38"/>
        <v>0</v>
      </c>
      <c r="U133" s="6">
        <f t="shared" ca="1" si="39"/>
        <v>3842387.52173144</v>
      </c>
      <c r="Y133" s="6"/>
      <c r="Z133" s="14"/>
    </row>
    <row r="134" spans="1:26" x14ac:dyDescent="0.25">
      <c r="A134" s="208">
        <v>45292</v>
      </c>
      <c r="B134">
        <f t="shared" si="30"/>
        <v>1</v>
      </c>
      <c r="C134">
        <f t="shared" si="31"/>
        <v>2024</v>
      </c>
      <c r="D134" s="6"/>
      <c r="E134" s="6">
        <f>'Monthly Data'!BP134</f>
        <v>0</v>
      </c>
      <c r="F134" s="6">
        <f>'Monthly Data'!BO134</f>
        <v>0</v>
      </c>
      <c r="G134" s="7">
        <f t="shared" ca="1" si="29"/>
        <v>915.08000000000015</v>
      </c>
      <c r="H134" s="7">
        <f t="shared" ca="1" si="29"/>
        <v>0</v>
      </c>
      <c r="I134">
        <f t="shared" si="26"/>
        <v>31</v>
      </c>
      <c r="J134">
        <f t="shared" si="27"/>
        <v>0</v>
      </c>
      <c r="K134">
        <f t="shared" si="28"/>
        <v>0</v>
      </c>
      <c r="L134">
        <f>'Monthly Data'!CR134</f>
        <v>0</v>
      </c>
      <c r="M134">
        <f>'K GS&lt;50 Normalized Monthly (WN)'!M134</f>
        <v>0</v>
      </c>
      <c r="N134" s="6">
        <f t="shared" si="32"/>
        <v>283648.86219264602</v>
      </c>
      <c r="O134" s="6">
        <f t="shared" ca="1" si="33"/>
        <v>974422.92595138878</v>
      </c>
      <c r="P134" s="6">
        <f t="shared" ca="1" si="34"/>
        <v>0</v>
      </c>
      <c r="Q134" s="6">
        <f t="shared" si="35"/>
        <v>2744069.0923123308</v>
      </c>
      <c r="R134" s="6">
        <f t="shared" si="36"/>
        <v>0</v>
      </c>
      <c r="S134" s="6">
        <f t="shared" si="37"/>
        <v>0</v>
      </c>
      <c r="T134" s="6">
        <f t="shared" si="38"/>
        <v>0</v>
      </c>
      <c r="U134" s="6">
        <f t="shared" ca="1" si="39"/>
        <v>4002140.8804563656</v>
      </c>
      <c r="Y134" s="6"/>
      <c r="Z134" s="14"/>
    </row>
    <row r="135" spans="1:26" x14ac:dyDescent="0.25">
      <c r="A135" s="208">
        <v>45323</v>
      </c>
      <c r="B135">
        <f t="shared" si="30"/>
        <v>2</v>
      </c>
      <c r="C135">
        <f t="shared" si="31"/>
        <v>2024</v>
      </c>
      <c r="D135" s="6"/>
      <c r="E135" s="6">
        <f>'Monthly Data'!BP135</f>
        <v>0</v>
      </c>
      <c r="F135" s="6">
        <f>'Monthly Data'!BO135</f>
        <v>0</v>
      </c>
      <c r="G135" s="7">
        <f t="shared" ca="1" si="29"/>
        <v>835.30999999999983</v>
      </c>
      <c r="H135" s="7">
        <f t="shared" ca="1" si="29"/>
        <v>0</v>
      </c>
      <c r="I135">
        <f t="shared" si="26"/>
        <v>29</v>
      </c>
      <c r="J135">
        <f t="shared" si="27"/>
        <v>0</v>
      </c>
      <c r="K135">
        <f t="shared" si="28"/>
        <v>0</v>
      </c>
      <c r="L135">
        <f>'Monthly Data'!CR135</f>
        <v>0</v>
      </c>
      <c r="M135">
        <f>'K GS&lt;50 Normalized Monthly (WN)'!M135</f>
        <v>0</v>
      </c>
      <c r="N135" s="6">
        <f t="shared" si="32"/>
        <v>283648.86219264602</v>
      </c>
      <c r="O135" s="6">
        <f t="shared" ca="1" si="33"/>
        <v>889479.84250169853</v>
      </c>
      <c r="P135" s="6">
        <f t="shared" ca="1" si="34"/>
        <v>0</v>
      </c>
      <c r="Q135" s="6">
        <f t="shared" si="35"/>
        <v>2567032.376679277</v>
      </c>
      <c r="R135" s="6">
        <f t="shared" si="36"/>
        <v>0</v>
      </c>
      <c r="S135" s="6">
        <f t="shared" si="37"/>
        <v>0</v>
      </c>
      <c r="T135" s="6">
        <f t="shared" si="38"/>
        <v>0</v>
      </c>
      <c r="U135" s="6">
        <f t="shared" ca="1" si="39"/>
        <v>3740161.0813736217</v>
      </c>
      <c r="Y135" s="6"/>
      <c r="Z135" s="14"/>
    </row>
    <row r="136" spans="1:26" x14ac:dyDescent="0.25">
      <c r="A136" s="208">
        <v>45352</v>
      </c>
      <c r="B136">
        <f t="shared" si="30"/>
        <v>3</v>
      </c>
      <c r="C136">
        <f t="shared" si="31"/>
        <v>2024</v>
      </c>
      <c r="D136" s="6"/>
      <c r="E136" s="6">
        <f>'Monthly Data'!BP136</f>
        <v>0</v>
      </c>
      <c r="F136" s="6">
        <f>'Monthly Data'!BO136</f>
        <v>0</v>
      </c>
      <c r="G136" s="7">
        <f t="shared" ca="1" si="29"/>
        <v>598.6</v>
      </c>
      <c r="H136" s="7">
        <f t="shared" ca="1" si="29"/>
        <v>0</v>
      </c>
      <c r="I136">
        <f t="shared" si="26"/>
        <v>31</v>
      </c>
      <c r="J136">
        <f t="shared" si="27"/>
        <v>0</v>
      </c>
      <c r="K136">
        <f t="shared" si="28"/>
        <v>1</v>
      </c>
      <c r="L136">
        <f>'Monthly Data'!CR136</f>
        <v>0</v>
      </c>
      <c r="M136">
        <f>'K GS&lt;50 Normalized Monthly (WN)'!M136</f>
        <v>0</v>
      </c>
      <c r="N136" s="6">
        <f t="shared" si="32"/>
        <v>283648.86219264602</v>
      </c>
      <c r="O136" s="6">
        <f t="shared" ca="1" si="33"/>
        <v>637419.20211839536</v>
      </c>
      <c r="P136" s="6">
        <f t="shared" ca="1" si="34"/>
        <v>0</v>
      </c>
      <c r="Q136" s="6">
        <f t="shared" si="35"/>
        <v>2744069.0923123308</v>
      </c>
      <c r="R136" s="6">
        <f t="shared" si="36"/>
        <v>0</v>
      </c>
      <c r="S136" s="6">
        <f t="shared" si="37"/>
        <v>-75302.614149432993</v>
      </c>
      <c r="T136" s="6">
        <f t="shared" si="38"/>
        <v>0</v>
      </c>
      <c r="U136" s="6">
        <f t="shared" ca="1" si="39"/>
        <v>3589834.5424739392</v>
      </c>
      <c r="Y136" s="6"/>
      <c r="Z136" s="14"/>
    </row>
    <row r="137" spans="1:26" x14ac:dyDescent="0.25">
      <c r="A137" s="208">
        <v>45383</v>
      </c>
      <c r="B137">
        <f t="shared" si="30"/>
        <v>4</v>
      </c>
      <c r="C137">
        <f t="shared" si="31"/>
        <v>2024</v>
      </c>
      <c r="D137" s="6"/>
      <c r="E137" s="6">
        <f>'Monthly Data'!BP137</f>
        <v>0</v>
      </c>
      <c r="F137" s="6">
        <f>'Monthly Data'!BO137</f>
        <v>0</v>
      </c>
      <c r="G137" s="7">
        <f t="shared" ca="1" si="29"/>
        <v>372.89</v>
      </c>
      <c r="H137" s="7">
        <f t="shared" ca="1" si="29"/>
        <v>0</v>
      </c>
      <c r="I137">
        <f t="shared" si="26"/>
        <v>30</v>
      </c>
      <c r="J137">
        <f t="shared" si="27"/>
        <v>0</v>
      </c>
      <c r="K137">
        <f t="shared" si="28"/>
        <v>1</v>
      </c>
      <c r="L137">
        <f>'Monthly Data'!CR137</f>
        <v>0</v>
      </c>
      <c r="M137">
        <f>'K GS&lt;50 Normalized Monthly (WN)'!M137</f>
        <v>0</v>
      </c>
      <c r="N137" s="6">
        <f t="shared" si="32"/>
        <v>283648.86219264602</v>
      </c>
      <c r="O137" s="6">
        <f t="shared" ca="1" si="33"/>
        <v>397071.91159025801</v>
      </c>
      <c r="P137" s="6">
        <f t="shared" ca="1" si="34"/>
        <v>0</v>
      </c>
      <c r="Q137" s="6">
        <f t="shared" si="35"/>
        <v>2655550.7344958037</v>
      </c>
      <c r="R137" s="6">
        <f t="shared" si="36"/>
        <v>0</v>
      </c>
      <c r="S137" s="6">
        <f t="shared" si="37"/>
        <v>-75302.614149432993</v>
      </c>
      <c r="T137" s="6">
        <f t="shared" si="38"/>
        <v>0</v>
      </c>
      <c r="U137" s="6">
        <f t="shared" ca="1" si="39"/>
        <v>3260968.8941292749</v>
      </c>
      <c r="Y137" s="6"/>
      <c r="Z137" s="65"/>
    </row>
    <row r="138" spans="1:26" x14ac:dyDescent="0.25">
      <c r="A138" s="208">
        <v>45413</v>
      </c>
      <c r="B138">
        <f t="shared" si="30"/>
        <v>5</v>
      </c>
      <c r="C138">
        <f t="shared" si="31"/>
        <v>2024</v>
      </c>
      <c r="D138" s="6"/>
      <c r="E138" s="6">
        <f>'Monthly Data'!BP138</f>
        <v>0</v>
      </c>
      <c r="F138" s="6">
        <f>'Monthly Data'!BO138</f>
        <v>0</v>
      </c>
      <c r="G138" s="7">
        <f t="shared" ca="1" si="29"/>
        <v>124.32399999999998</v>
      </c>
      <c r="H138" s="7">
        <f t="shared" ca="1" si="29"/>
        <v>16.880000000000003</v>
      </c>
      <c r="I138">
        <f t="shared" si="26"/>
        <v>31</v>
      </c>
      <c r="J138">
        <f t="shared" si="27"/>
        <v>0</v>
      </c>
      <c r="K138">
        <f t="shared" si="28"/>
        <v>1</v>
      </c>
      <c r="L138">
        <f>'Monthly Data'!CR138</f>
        <v>0</v>
      </c>
      <c r="M138">
        <f>'K GS&lt;50 Normalized Monthly (WN)'!M138</f>
        <v>0</v>
      </c>
      <c r="N138" s="6">
        <f t="shared" si="32"/>
        <v>283648.86219264602</v>
      </c>
      <c r="O138" s="6">
        <f t="shared" ca="1" si="33"/>
        <v>132386.40976305943</v>
      </c>
      <c r="P138" s="6">
        <f t="shared" ca="1" si="34"/>
        <v>51712.54723864152</v>
      </c>
      <c r="Q138" s="6">
        <f t="shared" si="35"/>
        <v>2744069.0923123308</v>
      </c>
      <c r="R138" s="6">
        <f t="shared" si="36"/>
        <v>0</v>
      </c>
      <c r="S138" s="6">
        <f t="shared" si="37"/>
        <v>-75302.614149432993</v>
      </c>
      <c r="T138" s="6">
        <f t="shared" si="38"/>
        <v>0</v>
      </c>
      <c r="U138" s="6">
        <f t="shared" ca="1" si="39"/>
        <v>3136514.2973572449</v>
      </c>
      <c r="Y138" s="6"/>
      <c r="Z138" s="14"/>
    </row>
    <row r="139" spans="1:26" x14ac:dyDescent="0.25">
      <c r="A139" s="208">
        <v>45444</v>
      </c>
      <c r="B139">
        <f t="shared" si="30"/>
        <v>6</v>
      </c>
      <c r="C139">
        <f t="shared" si="31"/>
        <v>2024</v>
      </c>
      <c r="D139" s="6"/>
      <c r="E139" s="6">
        <f>'Monthly Data'!BP139</f>
        <v>0</v>
      </c>
      <c r="F139" s="6">
        <f>'Monthly Data'!BO139</f>
        <v>0</v>
      </c>
      <c r="G139" s="7">
        <f t="shared" ca="1" si="29"/>
        <v>10.96</v>
      </c>
      <c r="H139" s="7">
        <f t="shared" ca="1" si="29"/>
        <v>69.847999999999999</v>
      </c>
      <c r="I139">
        <f t="shared" si="26"/>
        <v>30</v>
      </c>
      <c r="J139">
        <f t="shared" si="27"/>
        <v>0</v>
      </c>
      <c r="K139">
        <f t="shared" si="28"/>
        <v>0</v>
      </c>
      <c r="L139">
        <f>'Monthly Data'!CR139</f>
        <v>0</v>
      </c>
      <c r="M139">
        <f>'K GS&lt;50 Normalized Monthly (WN)'!M139</f>
        <v>0</v>
      </c>
      <c r="N139" s="6">
        <f t="shared" si="32"/>
        <v>283648.86219264602</v>
      </c>
      <c r="O139" s="6">
        <f t="shared" ca="1" si="33"/>
        <v>11670.75585569264</v>
      </c>
      <c r="P139" s="6">
        <f t="shared" ca="1" si="34"/>
        <v>213982.10897657776</v>
      </c>
      <c r="Q139" s="6">
        <f t="shared" si="35"/>
        <v>2655550.7344958037</v>
      </c>
      <c r="R139" s="6">
        <f t="shared" si="36"/>
        <v>0</v>
      </c>
      <c r="S139" s="6">
        <f t="shared" si="37"/>
        <v>0</v>
      </c>
      <c r="T139" s="6">
        <f t="shared" si="38"/>
        <v>0</v>
      </c>
      <c r="U139" s="6">
        <f t="shared" ca="1" si="39"/>
        <v>3164852.4615207203</v>
      </c>
      <c r="Y139" s="6"/>
      <c r="Z139" s="14"/>
    </row>
    <row r="140" spans="1:26" x14ac:dyDescent="0.25">
      <c r="A140" s="208">
        <v>45474</v>
      </c>
      <c r="B140">
        <f t="shared" si="30"/>
        <v>7</v>
      </c>
      <c r="C140">
        <f t="shared" si="31"/>
        <v>2024</v>
      </c>
      <c r="D140" s="6"/>
      <c r="E140" s="6">
        <f>'Monthly Data'!BP140</f>
        <v>0</v>
      </c>
      <c r="F140" s="6">
        <f>'Monthly Data'!BO140</f>
        <v>0</v>
      </c>
      <c r="G140" s="7">
        <f t="shared" ca="1" si="29"/>
        <v>1.0799999999999998</v>
      </c>
      <c r="H140" s="7">
        <f t="shared" ca="1" si="29"/>
        <v>130.23999999999998</v>
      </c>
      <c r="I140">
        <f t="shared" si="26"/>
        <v>31</v>
      </c>
      <c r="J140">
        <f t="shared" si="27"/>
        <v>0</v>
      </c>
      <c r="K140">
        <f t="shared" si="28"/>
        <v>0</v>
      </c>
      <c r="L140">
        <f>'Monthly Data'!CR140</f>
        <v>0</v>
      </c>
      <c r="M140">
        <f>'K GS&lt;50 Normalized Monthly (WN)'!M140</f>
        <v>0</v>
      </c>
      <c r="N140" s="6">
        <f t="shared" si="32"/>
        <v>283648.86219264602</v>
      </c>
      <c r="O140" s="6">
        <f t="shared" ca="1" si="33"/>
        <v>1150.0379857799314</v>
      </c>
      <c r="P140" s="6">
        <f t="shared" ca="1" si="34"/>
        <v>398995.38817302545</v>
      </c>
      <c r="Q140" s="6">
        <f t="shared" si="35"/>
        <v>2744069.0923123308</v>
      </c>
      <c r="R140" s="6">
        <f t="shared" si="36"/>
        <v>0</v>
      </c>
      <c r="S140" s="6">
        <f t="shared" si="37"/>
        <v>0</v>
      </c>
      <c r="T140" s="6">
        <f t="shared" si="38"/>
        <v>0</v>
      </c>
      <c r="U140" s="6">
        <f t="shared" ca="1" si="39"/>
        <v>3427863.3806637824</v>
      </c>
      <c r="Y140" s="6"/>
      <c r="Z140" s="14"/>
    </row>
    <row r="141" spans="1:26" x14ac:dyDescent="0.25">
      <c r="A141" s="208">
        <v>45505</v>
      </c>
      <c r="B141">
        <f t="shared" si="30"/>
        <v>8</v>
      </c>
      <c r="C141">
        <f t="shared" si="31"/>
        <v>2024</v>
      </c>
      <c r="D141" s="6"/>
      <c r="E141" s="6">
        <f>'Monthly Data'!BP141</f>
        <v>0</v>
      </c>
      <c r="F141" s="6">
        <f>'Monthly Data'!BO141</f>
        <v>0</v>
      </c>
      <c r="G141" s="7">
        <f t="shared" ca="1" si="29"/>
        <v>2.57</v>
      </c>
      <c r="H141" s="7">
        <f t="shared" ca="1" si="29"/>
        <v>101.20500000000001</v>
      </c>
      <c r="I141">
        <f t="shared" si="26"/>
        <v>31</v>
      </c>
      <c r="J141">
        <f t="shared" si="27"/>
        <v>0</v>
      </c>
      <c r="K141">
        <f t="shared" si="28"/>
        <v>0</v>
      </c>
      <c r="L141">
        <f>'Monthly Data'!CR141</f>
        <v>0</v>
      </c>
      <c r="M141">
        <f>'K GS&lt;50 Normalized Monthly (WN)'!M141</f>
        <v>0</v>
      </c>
      <c r="N141" s="6">
        <f t="shared" si="32"/>
        <v>283648.86219264602</v>
      </c>
      <c r="O141" s="6">
        <f t="shared" ca="1" si="33"/>
        <v>2736.6644661615032</v>
      </c>
      <c r="P141" s="6">
        <f t="shared" ca="1" si="34"/>
        <v>310045.51796722243</v>
      </c>
      <c r="Q141" s="6">
        <f t="shared" si="35"/>
        <v>2744069.0923123308</v>
      </c>
      <c r="R141" s="6">
        <f t="shared" si="36"/>
        <v>0</v>
      </c>
      <c r="S141" s="6">
        <f t="shared" si="37"/>
        <v>0</v>
      </c>
      <c r="T141" s="6">
        <f t="shared" si="38"/>
        <v>0</v>
      </c>
      <c r="U141" s="6">
        <f t="shared" ca="1" si="39"/>
        <v>3340500.1369383605</v>
      </c>
      <c r="Y141" s="6"/>
      <c r="Z141" s="14"/>
    </row>
    <row r="142" spans="1:26" x14ac:dyDescent="0.25">
      <c r="A142" s="208">
        <v>45536</v>
      </c>
      <c r="B142">
        <f t="shared" si="30"/>
        <v>9</v>
      </c>
      <c r="C142">
        <f t="shared" si="31"/>
        <v>2024</v>
      </c>
      <c r="D142" s="6"/>
      <c r="E142" s="6">
        <f>'Monthly Data'!BP142</f>
        <v>0</v>
      </c>
      <c r="F142" s="6">
        <f>'Monthly Data'!BO142</f>
        <v>0</v>
      </c>
      <c r="G142" s="7">
        <f t="shared" ref="G142:H145" ca="1" si="40">G130</f>
        <v>56.61999999999999</v>
      </c>
      <c r="H142" s="7">
        <f t="shared" ca="1" si="40"/>
        <v>20.560000000000002</v>
      </c>
      <c r="I142">
        <f t="shared" si="26"/>
        <v>30</v>
      </c>
      <c r="J142">
        <f t="shared" si="27"/>
        <v>0</v>
      </c>
      <c r="K142">
        <f t="shared" si="28"/>
        <v>0</v>
      </c>
      <c r="L142">
        <f>'Monthly Data'!CR142</f>
        <v>0</v>
      </c>
      <c r="M142">
        <f>'K GS&lt;50 Normalized Monthly (WN)'!M142</f>
        <v>0</v>
      </c>
      <c r="N142" s="6">
        <f t="shared" si="32"/>
        <v>283648.86219264602</v>
      </c>
      <c r="O142" s="6">
        <f t="shared" ca="1" si="33"/>
        <v>60291.80625449973</v>
      </c>
      <c r="P142" s="6">
        <f t="shared" ca="1" si="34"/>
        <v>62986.372702989909</v>
      </c>
      <c r="Q142" s="6">
        <f t="shared" si="35"/>
        <v>2655550.7344958037</v>
      </c>
      <c r="R142" s="6">
        <f t="shared" si="36"/>
        <v>0</v>
      </c>
      <c r="S142" s="6">
        <f t="shared" si="37"/>
        <v>0</v>
      </c>
      <c r="T142" s="6">
        <f t="shared" si="38"/>
        <v>0</v>
      </c>
      <c r="U142" s="6">
        <f t="shared" ca="1" si="39"/>
        <v>3062477.7756459392</v>
      </c>
      <c r="Y142" s="6"/>
      <c r="Z142" s="14"/>
    </row>
    <row r="143" spans="1:26" x14ac:dyDescent="0.25">
      <c r="A143" s="208">
        <v>45566</v>
      </c>
      <c r="B143">
        <f t="shared" si="30"/>
        <v>10</v>
      </c>
      <c r="C143">
        <f t="shared" si="31"/>
        <v>2024</v>
      </c>
      <c r="D143" s="6"/>
      <c r="E143" s="6">
        <f>'Monthly Data'!BP143</f>
        <v>0</v>
      </c>
      <c r="F143" s="6">
        <f>'Monthly Data'!BO143</f>
        <v>0</v>
      </c>
      <c r="G143" s="7">
        <f t="shared" ca="1" si="40"/>
        <v>272.00200000000001</v>
      </c>
      <c r="H143" s="7">
        <f t="shared" ca="1" si="40"/>
        <v>1.4</v>
      </c>
      <c r="I143">
        <f t="shared" si="26"/>
        <v>31</v>
      </c>
      <c r="J143">
        <f t="shared" si="27"/>
        <v>0</v>
      </c>
      <c r="K143">
        <f t="shared" si="28"/>
        <v>0</v>
      </c>
      <c r="L143">
        <f>'Monthly Data'!CR143</f>
        <v>0</v>
      </c>
      <c r="M143">
        <f>'K GS&lt;50 Normalized Monthly (WN)'!M143</f>
        <v>0</v>
      </c>
      <c r="N143" s="6">
        <f t="shared" si="32"/>
        <v>283648.86219264602</v>
      </c>
      <c r="O143" s="6">
        <f t="shared" ca="1" si="33"/>
        <v>289641.32611862308</v>
      </c>
      <c r="P143" s="6">
        <f t="shared" ca="1" si="34"/>
        <v>4288.9553396977553</v>
      </c>
      <c r="Q143" s="6">
        <f t="shared" si="35"/>
        <v>2744069.0923123308</v>
      </c>
      <c r="R143" s="6">
        <f t="shared" si="36"/>
        <v>0</v>
      </c>
      <c r="S143" s="6">
        <f t="shared" si="37"/>
        <v>0</v>
      </c>
      <c r="T143" s="6">
        <f t="shared" si="38"/>
        <v>0</v>
      </c>
      <c r="U143" s="6">
        <f t="shared" ca="1" si="39"/>
        <v>3321648.2359632975</v>
      </c>
      <c r="Y143" s="6"/>
      <c r="Z143" s="14"/>
    </row>
    <row r="144" spans="1:26" x14ac:dyDescent="0.25">
      <c r="A144" s="208">
        <v>45597</v>
      </c>
      <c r="B144">
        <f t="shared" si="30"/>
        <v>11</v>
      </c>
      <c r="C144">
        <f t="shared" si="31"/>
        <v>2024</v>
      </c>
      <c r="D144" s="6"/>
      <c r="E144" s="6">
        <f>'Monthly Data'!BP144</f>
        <v>0</v>
      </c>
      <c r="F144" s="6">
        <f>'Monthly Data'!BO144</f>
        <v>0</v>
      </c>
      <c r="G144" s="7">
        <f t="shared" ca="1" si="40"/>
        <v>539.76</v>
      </c>
      <c r="H144" s="7">
        <f t="shared" ca="1" si="40"/>
        <v>0</v>
      </c>
      <c r="I144">
        <f t="shared" si="26"/>
        <v>30</v>
      </c>
      <c r="J144">
        <f t="shared" si="27"/>
        <v>0</v>
      </c>
      <c r="K144">
        <f t="shared" si="28"/>
        <v>0</v>
      </c>
      <c r="L144">
        <f>'Monthly Data'!CR144</f>
        <v>0</v>
      </c>
      <c r="M144">
        <f>'K GS&lt;50 Normalized Monthly (WN)'!M144</f>
        <v>0</v>
      </c>
      <c r="N144" s="6">
        <f t="shared" si="32"/>
        <v>283648.86219264602</v>
      </c>
      <c r="O144" s="6">
        <f t="shared" ca="1" si="33"/>
        <v>574763.42889312573</v>
      </c>
      <c r="P144" s="6">
        <f t="shared" ca="1" si="34"/>
        <v>0</v>
      </c>
      <c r="Q144" s="6">
        <f t="shared" si="35"/>
        <v>2655550.7344958037</v>
      </c>
      <c r="R144" s="6">
        <f t="shared" si="36"/>
        <v>0</v>
      </c>
      <c r="S144" s="6">
        <f t="shared" si="37"/>
        <v>0</v>
      </c>
      <c r="T144" s="6">
        <f t="shared" si="38"/>
        <v>0</v>
      </c>
      <c r="U144" s="6">
        <f t="shared" ca="1" si="39"/>
        <v>3513963.0255815755</v>
      </c>
      <c r="Y144" s="6"/>
      <c r="Z144" s="14"/>
    </row>
    <row r="145" spans="1:26" x14ac:dyDescent="0.25">
      <c r="A145" s="208">
        <v>45627</v>
      </c>
      <c r="B145">
        <f t="shared" si="30"/>
        <v>12</v>
      </c>
      <c r="C145">
        <f t="shared" si="31"/>
        <v>2024</v>
      </c>
      <c r="D145" s="6"/>
      <c r="E145" s="6">
        <f>'Monthly Data'!BP145</f>
        <v>0</v>
      </c>
      <c r="F145" s="6">
        <f>'Monthly Data'!BO145</f>
        <v>0</v>
      </c>
      <c r="G145" s="7">
        <f t="shared" ca="1" si="40"/>
        <v>820.75</v>
      </c>
      <c r="H145" s="7">
        <f t="shared" ca="1" si="40"/>
        <v>0</v>
      </c>
      <c r="I145">
        <f t="shared" si="26"/>
        <v>31</v>
      </c>
      <c r="J145">
        <f t="shared" si="27"/>
        <v>0</v>
      </c>
      <c r="K145">
        <f t="shared" si="28"/>
        <v>0</v>
      </c>
      <c r="L145">
        <f>'Monthly Data'!CR145</f>
        <v>0</v>
      </c>
      <c r="M145">
        <f>'K GS&lt;50 Normalized Monthly (WN)'!M145</f>
        <v>0</v>
      </c>
      <c r="N145" s="6">
        <f t="shared" si="32"/>
        <v>283648.86219264602</v>
      </c>
      <c r="O145" s="6">
        <f t="shared" ca="1" si="33"/>
        <v>873975.62669340626</v>
      </c>
      <c r="P145" s="6">
        <f t="shared" ca="1" si="34"/>
        <v>0</v>
      </c>
      <c r="Q145" s="6">
        <f t="shared" si="35"/>
        <v>2744069.0923123308</v>
      </c>
      <c r="R145" s="6">
        <f t="shared" si="36"/>
        <v>0</v>
      </c>
      <c r="S145" s="6">
        <f t="shared" si="37"/>
        <v>0</v>
      </c>
      <c r="T145" s="6">
        <f t="shared" si="38"/>
        <v>0</v>
      </c>
      <c r="U145" s="6">
        <f t="shared" ca="1" si="39"/>
        <v>3901693.5811983831</v>
      </c>
      <c r="Y145" s="6"/>
      <c r="Z145" s="14"/>
    </row>
    <row r="146" spans="1:26" x14ac:dyDescent="0.25">
      <c r="A146" s="17"/>
      <c r="Y146" s="6"/>
      <c r="Z146" s="14"/>
    </row>
    <row r="147" spans="1:26" x14ac:dyDescent="0.25">
      <c r="A147" s="17"/>
      <c r="Y147" s="6"/>
      <c r="Z147" s="14"/>
    </row>
    <row r="148" spans="1:26" x14ac:dyDescent="0.25">
      <c r="A148" s="17"/>
    </row>
    <row r="149" spans="1:26" x14ac:dyDescent="0.25">
      <c r="A149" s="17"/>
    </row>
    <row r="150" spans="1:26" x14ac:dyDescent="0.25">
      <c r="A150" s="17"/>
    </row>
    <row r="151" spans="1:26" x14ac:dyDescent="0.25">
      <c r="A151" s="17"/>
    </row>
    <row r="152" spans="1:26" x14ac:dyDescent="0.25">
      <c r="A152" s="17"/>
    </row>
    <row r="153" spans="1:26" x14ac:dyDescent="0.25">
      <c r="A153" s="17"/>
    </row>
    <row r="154" spans="1:26" x14ac:dyDescent="0.25">
      <c r="A154" s="17"/>
    </row>
    <row r="155" spans="1:26" x14ac:dyDescent="0.25">
      <c r="A155" s="17"/>
    </row>
    <row r="156" spans="1:26" x14ac:dyDescent="0.25">
      <c r="A156" s="17"/>
    </row>
    <row r="157" spans="1:26" x14ac:dyDescent="0.25">
      <c r="A157" s="17"/>
    </row>
    <row r="158" spans="1:26" x14ac:dyDescent="0.25">
      <c r="A158" s="17"/>
    </row>
    <row r="159" spans="1:26" x14ac:dyDescent="0.25">
      <c r="A159" s="17"/>
    </row>
    <row r="160" spans="1:26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EBD61-EAD6-4103-BBDC-D3A430322518}">
  <sheetPr codeName="Sheet34">
    <tabColor theme="7" tint="0.59999389629810485"/>
  </sheetPr>
  <dimension ref="B2:EW79"/>
  <sheetViews>
    <sheetView topLeftCell="DW1" workbookViewId="0">
      <selection activeCell="DW1" sqref="A1:XFD1048576"/>
    </sheetView>
  </sheetViews>
  <sheetFormatPr defaultRowHeight="15" x14ac:dyDescent="0.25"/>
  <cols>
    <col min="2" max="2" width="6.42578125" customWidth="1"/>
    <col min="3" max="3" width="12.7109375" bestFit="1" customWidth="1"/>
    <col min="4" max="4" width="14.5703125" bestFit="1" customWidth="1"/>
    <col min="5" max="5" width="14" bestFit="1" customWidth="1"/>
    <col min="6" max="6" width="1.140625" customWidth="1"/>
    <col min="7" max="7" width="12.5703125" customWidth="1"/>
    <col min="8" max="8" width="14.42578125" customWidth="1"/>
    <col min="9" max="9" width="12.7109375" customWidth="1"/>
    <col min="11" max="11" width="6.42578125" customWidth="1"/>
    <col min="12" max="12" width="12.7109375" bestFit="1" customWidth="1"/>
    <col min="13" max="13" width="14.5703125" bestFit="1" customWidth="1"/>
    <col min="14" max="14" width="14" bestFit="1" customWidth="1"/>
    <col min="15" max="15" width="1.140625" customWidth="1"/>
    <col min="16" max="16" width="12.5703125" customWidth="1"/>
    <col min="17" max="17" width="14.42578125" customWidth="1"/>
    <col min="18" max="18" width="12.7109375" customWidth="1"/>
    <col min="19" max="19" width="3.7109375" customWidth="1"/>
    <col min="20" max="20" width="6.42578125" customWidth="1"/>
    <col min="21" max="21" width="12.7109375" bestFit="1" customWidth="1"/>
    <col min="22" max="22" width="14.5703125" bestFit="1" customWidth="1"/>
    <col min="23" max="23" width="14" bestFit="1" customWidth="1"/>
    <col min="24" max="24" width="1.140625" customWidth="1"/>
    <col min="25" max="25" width="12.5703125" customWidth="1"/>
    <col min="26" max="26" width="14.42578125" customWidth="1"/>
    <col min="27" max="27" width="12.7109375" customWidth="1"/>
    <col min="29" max="29" width="6.42578125" customWidth="1"/>
    <col min="30" max="30" width="12.7109375" bestFit="1" customWidth="1"/>
    <col min="31" max="31" width="14.5703125" bestFit="1" customWidth="1"/>
    <col min="32" max="32" width="14" bestFit="1" customWidth="1"/>
    <col min="33" max="33" width="1.140625" customWidth="1"/>
    <col min="34" max="34" width="12.5703125" customWidth="1"/>
    <col min="35" max="35" width="14.42578125" customWidth="1"/>
    <col min="36" max="36" width="12.7109375" customWidth="1"/>
    <col min="38" max="38" width="6.5703125" customWidth="1"/>
    <col min="39" max="39" width="10.85546875" customWidth="1"/>
    <col min="40" max="40" width="9.5703125" customWidth="1"/>
    <col min="41" max="41" width="12.140625" customWidth="1"/>
    <col min="42" max="42" width="10.28515625" customWidth="1"/>
    <col min="44" max="44" width="6.5703125" customWidth="1"/>
    <col min="45" max="45" width="10.85546875" customWidth="1"/>
    <col min="46" max="46" width="9.5703125" customWidth="1"/>
    <col min="47" max="47" width="12.140625" customWidth="1"/>
    <col min="48" max="48" width="10.28515625" customWidth="1"/>
    <col min="50" max="50" width="6.5703125" customWidth="1"/>
    <col min="51" max="51" width="10.85546875" customWidth="1"/>
    <col min="52" max="52" width="9.5703125" customWidth="1"/>
    <col min="53" max="53" width="12.140625" customWidth="1"/>
    <col min="54" max="54" width="10.28515625" customWidth="1"/>
    <col min="55" max="55" width="14.7109375" customWidth="1"/>
    <col min="56" max="56" width="6.42578125" customWidth="1"/>
    <col min="57" max="57" width="12.7109375" bestFit="1" customWidth="1"/>
    <col min="58" max="58" width="14.5703125" bestFit="1" customWidth="1"/>
    <col min="59" max="59" width="14" bestFit="1" customWidth="1"/>
    <col min="60" max="60" width="1.140625" customWidth="1"/>
    <col min="61" max="61" width="12.5703125" customWidth="1"/>
    <col min="62" max="62" width="14.42578125" customWidth="1"/>
    <col min="63" max="63" width="12.7109375" customWidth="1"/>
    <col min="65" max="65" width="6.42578125" customWidth="1"/>
    <col min="66" max="66" width="12.7109375" bestFit="1" customWidth="1"/>
    <col min="67" max="67" width="14.5703125" bestFit="1" customWidth="1"/>
    <col min="68" max="68" width="14" bestFit="1" customWidth="1"/>
    <col min="69" max="69" width="1.140625" customWidth="1"/>
    <col min="70" max="70" width="12.5703125" customWidth="1"/>
    <col min="71" max="71" width="14.42578125" customWidth="1"/>
    <col min="72" max="72" width="12.7109375" customWidth="1"/>
    <col min="74" max="74" width="6.42578125" customWidth="1"/>
    <col min="75" max="75" width="12.7109375" bestFit="1" customWidth="1"/>
    <col min="76" max="76" width="14.5703125" bestFit="1" customWidth="1"/>
    <col min="77" max="77" width="14" bestFit="1" customWidth="1"/>
    <col min="78" max="78" width="1.140625" customWidth="1"/>
    <col min="79" max="79" width="12.5703125" customWidth="1"/>
    <col min="80" max="80" width="14.42578125" customWidth="1"/>
    <col min="81" max="81" width="12.7109375" customWidth="1"/>
    <col min="83" max="83" width="6.5703125" customWidth="1"/>
    <col min="84" max="84" width="10.85546875" customWidth="1"/>
    <col min="85" max="85" width="9.5703125" customWidth="1"/>
    <col min="86" max="86" width="12.140625" customWidth="1"/>
    <col min="87" max="87" width="10.28515625" customWidth="1"/>
    <col min="89" max="89" width="6.5703125" customWidth="1"/>
    <col min="90" max="90" width="10.85546875" customWidth="1"/>
    <col min="91" max="91" width="9.5703125" customWidth="1"/>
    <col min="92" max="92" width="12.140625" customWidth="1"/>
    <col min="93" max="93" width="10.28515625" customWidth="1"/>
    <col min="101" max="101" width="6.42578125" customWidth="1"/>
    <col min="102" max="102" width="12.7109375" bestFit="1" customWidth="1"/>
    <col min="103" max="103" width="14.5703125" bestFit="1" customWidth="1"/>
    <col min="104" max="104" width="14" bestFit="1" customWidth="1"/>
    <col min="105" max="105" width="1.140625" customWidth="1"/>
    <col min="106" max="106" width="12.5703125" customWidth="1"/>
    <col min="107" max="107" width="14.42578125" customWidth="1"/>
    <col min="108" max="108" width="12.7109375" customWidth="1"/>
    <col min="110" max="110" width="6.42578125" customWidth="1"/>
    <col min="111" max="111" width="12.7109375" bestFit="1" customWidth="1"/>
    <col min="112" max="112" width="14.5703125" bestFit="1" customWidth="1"/>
    <col min="113" max="113" width="14" bestFit="1" customWidth="1"/>
    <col min="114" max="114" width="1.140625" customWidth="1"/>
    <col min="115" max="115" width="12.5703125" customWidth="1"/>
    <col min="116" max="116" width="14.42578125" customWidth="1"/>
    <col min="117" max="117" width="12.7109375" customWidth="1"/>
    <col min="118" max="118" width="3.7109375" customWidth="1"/>
    <col min="119" max="119" width="6.42578125" customWidth="1"/>
    <col min="120" max="120" width="12.7109375" bestFit="1" customWidth="1"/>
    <col min="121" max="121" width="14.5703125" bestFit="1" customWidth="1"/>
    <col min="122" max="122" width="14" bestFit="1" customWidth="1"/>
    <col min="123" max="123" width="1.140625" customWidth="1"/>
    <col min="124" max="124" width="12.5703125" customWidth="1"/>
    <col min="125" max="125" width="14.42578125" customWidth="1"/>
    <col min="126" max="126" width="12.7109375" customWidth="1"/>
    <col min="128" max="128" width="6.42578125" customWidth="1"/>
    <col min="129" max="129" width="12.7109375" bestFit="1" customWidth="1"/>
    <col min="130" max="130" width="14.5703125" bestFit="1" customWidth="1"/>
    <col min="131" max="131" width="14" bestFit="1" customWidth="1"/>
    <col min="132" max="132" width="1.140625" customWidth="1"/>
    <col min="133" max="133" width="12.5703125" customWidth="1"/>
    <col min="134" max="134" width="14.42578125" customWidth="1"/>
    <col min="135" max="135" width="12.7109375" customWidth="1"/>
    <col min="137" max="137" width="6.5703125" customWidth="1"/>
    <col min="138" max="138" width="10.85546875" customWidth="1"/>
    <col min="139" max="139" width="9.5703125" customWidth="1"/>
    <col min="140" max="140" width="12.140625" customWidth="1"/>
    <col min="141" max="141" width="10.28515625" customWidth="1"/>
    <col min="143" max="143" width="6.5703125" customWidth="1"/>
    <col min="144" max="144" width="10.85546875" customWidth="1"/>
    <col min="145" max="145" width="9.5703125" customWidth="1"/>
    <col min="146" max="146" width="12.140625" customWidth="1"/>
    <col min="147" max="147" width="10.28515625" customWidth="1"/>
    <col min="149" max="149" width="6.5703125" customWidth="1"/>
    <col min="150" max="150" width="10.85546875" customWidth="1"/>
    <col min="151" max="151" width="9.5703125" customWidth="1"/>
    <col min="152" max="152" width="12.140625" customWidth="1"/>
    <col min="153" max="153" width="10.28515625" customWidth="1"/>
  </cols>
  <sheetData>
    <row r="2" spans="2:153" x14ac:dyDescent="0.25">
      <c r="B2" s="286" t="s">
        <v>429</v>
      </c>
      <c r="C2" s="287"/>
      <c r="D2" s="287"/>
      <c r="E2" s="287"/>
      <c r="F2" s="287"/>
      <c r="G2" s="287"/>
      <c r="H2" s="287"/>
      <c r="I2" s="288"/>
      <c r="K2" s="286" t="s">
        <v>430</v>
      </c>
      <c r="L2" s="287"/>
      <c r="M2" s="287"/>
      <c r="N2" s="287"/>
      <c r="O2" s="287"/>
      <c r="P2" s="287"/>
      <c r="Q2" s="287"/>
      <c r="R2" s="288"/>
      <c r="T2" s="286" t="s">
        <v>431</v>
      </c>
      <c r="U2" s="287"/>
      <c r="V2" s="287"/>
      <c r="W2" s="287"/>
      <c r="X2" s="287"/>
      <c r="Y2" s="287"/>
      <c r="Z2" s="287"/>
      <c r="AA2" s="288"/>
      <c r="AC2" s="286" t="s">
        <v>432</v>
      </c>
      <c r="AD2" s="287"/>
      <c r="AE2" s="287"/>
      <c r="AF2" s="287"/>
      <c r="AG2" s="287"/>
      <c r="AH2" s="287"/>
      <c r="AI2" s="287"/>
      <c r="AJ2" s="288"/>
      <c r="AL2" s="285" t="s">
        <v>433</v>
      </c>
      <c r="AM2" s="285"/>
      <c r="AN2" s="285"/>
      <c r="AO2" s="285"/>
      <c r="AP2" s="285"/>
      <c r="AR2" s="285" t="s">
        <v>434</v>
      </c>
      <c r="AS2" s="285"/>
      <c r="AT2" s="285"/>
      <c r="AU2" s="285"/>
      <c r="AV2" s="285"/>
      <c r="AX2" s="285" t="s">
        <v>435</v>
      </c>
      <c r="AY2" s="285"/>
      <c r="AZ2" s="285"/>
      <c r="BA2" s="285"/>
      <c r="BB2" s="285"/>
      <c r="BD2" s="286" t="s">
        <v>436</v>
      </c>
      <c r="BE2" s="287"/>
      <c r="BF2" s="287"/>
      <c r="BG2" s="287"/>
      <c r="BH2" s="287"/>
      <c r="BI2" s="287"/>
      <c r="BJ2" s="287"/>
      <c r="BK2" s="288"/>
      <c r="BM2" s="286" t="s">
        <v>437</v>
      </c>
      <c r="BN2" s="287"/>
      <c r="BO2" s="287"/>
      <c r="BP2" s="287"/>
      <c r="BQ2" s="287"/>
      <c r="BR2" s="287"/>
      <c r="BS2" s="287"/>
      <c r="BT2" s="288"/>
      <c r="BV2" s="286" t="s">
        <v>438</v>
      </c>
      <c r="BW2" s="287"/>
      <c r="BX2" s="287"/>
      <c r="BY2" s="287"/>
      <c r="BZ2" s="287"/>
      <c r="CA2" s="287"/>
      <c r="CB2" s="287"/>
      <c r="CC2" s="288"/>
      <c r="CE2" s="285" t="s">
        <v>439</v>
      </c>
      <c r="CF2" s="285"/>
      <c r="CG2" s="285"/>
      <c r="CH2" s="285"/>
      <c r="CI2" s="285"/>
      <c r="CK2" s="285" t="s">
        <v>440</v>
      </c>
      <c r="CL2" s="285"/>
      <c r="CM2" s="285"/>
      <c r="CN2" s="285"/>
      <c r="CO2" s="285"/>
      <c r="CQ2" s="284"/>
      <c r="CR2" s="284"/>
      <c r="CS2" s="284"/>
      <c r="CT2" s="284"/>
      <c r="CU2" s="284"/>
      <c r="CW2" s="286" t="s">
        <v>441</v>
      </c>
      <c r="CX2" s="287"/>
      <c r="CY2" s="287"/>
      <c r="CZ2" s="287"/>
      <c r="DA2" s="287"/>
      <c r="DB2" s="287"/>
      <c r="DC2" s="287"/>
      <c r="DD2" s="288"/>
      <c r="DF2" s="286" t="s">
        <v>442</v>
      </c>
      <c r="DG2" s="287"/>
      <c r="DH2" s="287"/>
      <c r="DI2" s="287"/>
      <c r="DJ2" s="287"/>
      <c r="DK2" s="287"/>
      <c r="DL2" s="287"/>
      <c r="DM2" s="288"/>
      <c r="DO2" s="286" t="s">
        <v>443</v>
      </c>
      <c r="DP2" s="287"/>
      <c r="DQ2" s="287"/>
      <c r="DR2" s="287"/>
      <c r="DS2" s="287"/>
      <c r="DT2" s="287"/>
      <c r="DU2" s="287"/>
      <c r="DV2" s="288"/>
      <c r="DX2" s="286" t="s">
        <v>444</v>
      </c>
      <c r="DY2" s="287"/>
      <c r="DZ2" s="287"/>
      <c r="EA2" s="287"/>
      <c r="EB2" s="287"/>
      <c r="EC2" s="287"/>
      <c r="ED2" s="287"/>
      <c r="EE2" s="288"/>
      <c r="EG2" s="285" t="s">
        <v>445</v>
      </c>
      <c r="EH2" s="285"/>
      <c r="EI2" s="285"/>
      <c r="EJ2" s="285"/>
      <c r="EK2" s="285"/>
      <c r="EM2" s="285" t="s">
        <v>446</v>
      </c>
      <c r="EN2" s="285"/>
      <c r="EO2" s="285"/>
      <c r="EP2" s="285"/>
      <c r="EQ2" s="285"/>
      <c r="ES2" s="285" t="s">
        <v>447</v>
      </c>
      <c r="ET2" s="285"/>
      <c r="EU2" s="285"/>
      <c r="EV2" s="285"/>
      <c r="EW2" s="285"/>
    </row>
    <row r="3" spans="2:153" s="39" customFormat="1" ht="45" x14ac:dyDescent="0.25">
      <c r="B3" s="255" t="s">
        <v>29</v>
      </c>
      <c r="C3" s="255" t="s">
        <v>96</v>
      </c>
      <c r="D3" s="255" t="s">
        <v>97</v>
      </c>
      <c r="E3" s="255" t="s">
        <v>98</v>
      </c>
      <c r="F3" s="256"/>
      <c r="G3" s="257" t="s">
        <v>99</v>
      </c>
      <c r="H3" s="255" t="s">
        <v>97</v>
      </c>
      <c r="I3" s="255" t="s">
        <v>88</v>
      </c>
      <c r="K3" s="255" t="s">
        <v>29</v>
      </c>
      <c r="L3" s="255" t="s">
        <v>96</v>
      </c>
      <c r="M3" s="255" t="s">
        <v>97</v>
      </c>
      <c r="N3" s="255" t="s">
        <v>98</v>
      </c>
      <c r="O3" s="256"/>
      <c r="P3" s="257" t="s">
        <v>99</v>
      </c>
      <c r="Q3" s="255" t="s">
        <v>97</v>
      </c>
      <c r="R3" s="255" t="s">
        <v>88</v>
      </c>
      <c r="T3" s="255" t="s">
        <v>29</v>
      </c>
      <c r="U3" s="255" t="s">
        <v>96</v>
      </c>
      <c r="V3" s="255" t="s">
        <v>97</v>
      </c>
      <c r="W3" s="255" t="s">
        <v>98</v>
      </c>
      <c r="X3" s="256"/>
      <c r="Y3" s="257" t="s">
        <v>99</v>
      </c>
      <c r="Z3" s="255" t="s">
        <v>97</v>
      </c>
      <c r="AA3" s="255" t="s">
        <v>88</v>
      </c>
      <c r="AC3" s="255" t="s">
        <v>29</v>
      </c>
      <c r="AD3" s="255" t="s">
        <v>96</v>
      </c>
      <c r="AE3" s="255" t="s">
        <v>97</v>
      </c>
      <c r="AF3" s="255" t="s">
        <v>98</v>
      </c>
      <c r="AG3" s="256"/>
      <c r="AH3" s="257" t="s">
        <v>99</v>
      </c>
      <c r="AI3" s="255" t="s">
        <v>97</v>
      </c>
      <c r="AJ3" s="255" t="s">
        <v>88</v>
      </c>
      <c r="AL3" s="275" t="s">
        <v>29</v>
      </c>
      <c r="AM3" s="275" t="s">
        <v>96</v>
      </c>
      <c r="AN3" s="276" t="s">
        <v>109</v>
      </c>
      <c r="AO3" s="276" t="s">
        <v>110</v>
      </c>
      <c r="AP3" s="276" t="s">
        <v>111</v>
      </c>
      <c r="AR3" s="275" t="s">
        <v>29</v>
      </c>
      <c r="AS3" s="275" t="s">
        <v>96</v>
      </c>
      <c r="AT3" s="276" t="s">
        <v>109</v>
      </c>
      <c r="AU3" s="276" t="s">
        <v>110</v>
      </c>
      <c r="AV3" s="276" t="s">
        <v>111</v>
      </c>
      <c r="AX3" s="275" t="s">
        <v>29</v>
      </c>
      <c r="AY3" s="275" t="s">
        <v>96</v>
      </c>
      <c r="AZ3" s="276" t="s">
        <v>109</v>
      </c>
      <c r="BA3" s="276" t="s">
        <v>110</v>
      </c>
      <c r="BB3" s="276" t="s">
        <v>111</v>
      </c>
      <c r="BD3" s="255" t="s">
        <v>29</v>
      </c>
      <c r="BE3" s="255" t="s">
        <v>96</v>
      </c>
      <c r="BF3" s="255" t="s">
        <v>97</v>
      </c>
      <c r="BG3" s="255" t="s">
        <v>98</v>
      </c>
      <c r="BH3" s="256"/>
      <c r="BI3" s="257" t="s">
        <v>99</v>
      </c>
      <c r="BJ3" s="255" t="s">
        <v>97</v>
      </c>
      <c r="BK3" s="255" t="s">
        <v>88</v>
      </c>
      <c r="BM3" s="255" t="s">
        <v>29</v>
      </c>
      <c r="BN3" s="255" t="s">
        <v>96</v>
      </c>
      <c r="BO3" s="255" t="s">
        <v>97</v>
      </c>
      <c r="BP3" s="255" t="s">
        <v>98</v>
      </c>
      <c r="BQ3" s="256"/>
      <c r="BR3" s="257" t="s">
        <v>99</v>
      </c>
      <c r="BS3" s="255" t="s">
        <v>97</v>
      </c>
      <c r="BT3" s="255" t="s">
        <v>88</v>
      </c>
      <c r="BV3" s="255" t="s">
        <v>29</v>
      </c>
      <c r="BW3" s="255" t="s">
        <v>96</v>
      </c>
      <c r="BX3" s="255" t="s">
        <v>97</v>
      </c>
      <c r="BY3" s="255" t="s">
        <v>98</v>
      </c>
      <c r="BZ3" s="256"/>
      <c r="CA3" s="257" t="s">
        <v>99</v>
      </c>
      <c r="CB3" s="255" t="s">
        <v>97</v>
      </c>
      <c r="CC3" s="255" t="s">
        <v>88</v>
      </c>
      <c r="CE3" s="275" t="s">
        <v>29</v>
      </c>
      <c r="CF3" s="275" t="s">
        <v>96</v>
      </c>
      <c r="CG3" s="276" t="s">
        <v>109</v>
      </c>
      <c r="CH3" s="276" t="s">
        <v>110</v>
      </c>
      <c r="CI3" s="276" t="s">
        <v>111</v>
      </c>
      <c r="CK3" s="275" t="s">
        <v>29</v>
      </c>
      <c r="CL3" s="275" t="s">
        <v>96</v>
      </c>
      <c r="CM3" s="276" t="s">
        <v>109</v>
      </c>
      <c r="CN3" s="276" t="s">
        <v>110</v>
      </c>
      <c r="CO3" s="276" t="s">
        <v>111</v>
      </c>
      <c r="CQ3" s="258"/>
      <c r="CR3" s="259"/>
      <c r="CS3" s="259"/>
      <c r="CT3" s="259"/>
      <c r="CU3" s="259"/>
      <c r="CW3" s="255" t="s">
        <v>29</v>
      </c>
      <c r="CX3" s="255" t="s">
        <v>96</v>
      </c>
      <c r="CY3" s="255" t="s">
        <v>97</v>
      </c>
      <c r="CZ3" s="255" t="s">
        <v>98</v>
      </c>
      <c r="DA3" s="256"/>
      <c r="DB3" s="257" t="s">
        <v>99</v>
      </c>
      <c r="DC3" s="255" t="s">
        <v>97</v>
      </c>
      <c r="DD3" s="255" t="s">
        <v>88</v>
      </c>
      <c r="DF3" s="255" t="s">
        <v>29</v>
      </c>
      <c r="DG3" s="255" t="s">
        <v>96</v>
      </c>
      <c r="DH3" s="255" t="s">
        <v>97</v>
      </c>
      <c r="DI3" s="255" t="s">
        <v>98</v>
      </c>
      <c r="DJ3" s="256"/>
      <c r="DK3" s="257" t="s">
        <v>99</v>
      </c>
      <c r="DL3" s="255" t="s">
        <v>97</v>
      </c>
      <c r="DM3" s="255" t="s">
        <v>88</v>
      </c>
      <c r="DO3" s="255" t="s">
        <v>29</v>
      </c>
      <c r="DP3" s="255" t="s">
        <v>96</v>
      </c>
      <c r="DQ3" s="255" t="s">
        <v>97</v>
      </c>
      <c r="DR3" s="255" t="s">
        <v>98</v>
      </c>
      <c r="DS3" s="256"/>
      <c r="DT3" s="257" t="s">
        <v>99</v>
      </c>
      <c r="DU3" s="255" t="s">
        <v>97</v>
      </c>
      <c r="DV3" s="255" t="s">
        <v>88</v>
      </c>
      <c r="DX3" s="255" t="s">
        <v>29</v>
      </c>
      <c r="DY3" s="255" t="s">
        <v>96</v>
      </c>
      <c r="DZ3" s="255" t="s">
        <v>97</v>
      </c>
      <c r="EA3" s="255" t="s">
        <v>98</v>
      </c>
      <c r="EB3" s="256"/>
      <c r="EC3" s="257" t="s">
        <v>99</v>
      </c>
      <c r="ED3" s="255" t="s">
        <v>97</v>
      </c>
      <c r="EE3" s="255" t="s">
        <v>88</v>
      </c>
      <c r="EG3" s="275" t="s">
        <v>29</v>
      </c>
      <c r="EH3" s="275" t="s">
        <v>96</v>
      </c>
      <c r="EI3" s="276" t="s">
        <v>109</v>
      </c>
      <c r="EJ3" s="276" t="s">
        <v>110</v>
      </c>
      <c r="EK3" s="276" t="s">
        <v>111</v>
      </c>
      <c r="EM3" s="275" t="s">
        <v>29</v>
      </c>
      <c r="EN3" s="275" t="s">
        <v>96</v>
      </c>
      <c r="EO3" s="276" t="s">
        <v>109</v>
      </c>
      <c r="EP3" s="276" t="s">
        <v>110</v>
      </c>
      <c r="EQ3" s="276" t="s">
        <v>111</v>
      </c>
      <c r="ES3" s="275" t="s">
        <v>29</v>
      </c>
      <c r="ET3" s="275" t="s">
        <v>96</v>
      </c>
      <c r="EU3" s="276" t="s">
        <v>109</v>
      </c>
      <c r="EV3" s="276" t="s">
        <v>110</v>
      </c>
      <c r="EW3" s="276" t="s">
        <v>111</v>
      </c>
    </row>
    <row r="4" spans="2:153" x14ac:dyDescent="0.25">
      <c r="B4" s="260"/>
      <c r="C4" s="260" t="s">
        <v>100</v>
      </c>
      <c r="D4" s="260" t="s">
        <v>101</v>
      </c>
      <c r="E4" s="260" t="s">
        <v>102</v>
      </c>
      <c r="F4" s="261"/>
      <c r="G4" s="262" t="s">
        <v>103</v>
      </c>
      <c r="H4" s="260" t="s">
        <v>104</v>
      </c>
      <c r="I4" s="260" t="s">
        <v>105</v>
      </c>
      <c r="K4" s="260"/>
      <c r="L4" s="260" t="s">
        <v>100</v>
      </c>
      <c r="M4" s="260" t="s">
        <v>101</v>
      </c>
      <c r="N4" s="260" t="s">
        <v>102</v>
      </c>
      <c r="O4" s="261"/>
      <c r="P4" s="262" t="s">
        <v>103</v>
      </c>
      <c r="Q4" s="260" t="s">
        <v>104</v>
      </c>
      <c r="R4" s="260" t="s">
        <v>105</v>
      </c>
      <c r="T4" s="260"/>
      <c r="U4" s="260" t="s">
        <v>100</v>
      </c>
      <c r="V4" s="260" t="s">
        <v>101</v>
      </c>
      <c r="W4" s="260" t="s">
        <v>102</v>
      </c>
      <c r="X4" s="261"/>
      <c r="Y4" s="262" t="s">
        <v>103</v>
      </c>
      <c r="Z4" s="260" t="s">
        <v>104</v>
      </c>
      <c r="AA4" s="260" t="s">
        <v>105</v>
      </c>
      <c r="AC4" s="260"/>
      <c r="AD4" s="260" t="s">
        <v>100</v>
      </c>
      <c r="AE4" s="260" t="s">
        <v>101</v>
      </c>
      <c r="AF4" s="260" t="s">
        <v>102</v>
      </c>
      <c r="AG4" s="261"/>
      <c r="AH4" s="262" t="s">
        <v>103</v>
      </c>
      <c r="AI4" s="260" t="s">
        <v>104</v>
      </c>
      <c r="AJ4" s="260" t="s">
        <v>105</v>
      </c>
      <c r="AL4" s="277"/>
      <c r="AM4" s="277"/>
      <c r="AN4" s="277"/>
      <c r="AO4" s="277"/>
      <c r="AP4" s="277"/>
      <c r="AR4" s="277"/>
      <c r="AS4" s="277"/>
      <c r="AT4" s="277"/>
      <c r="AU4" s="277"/>
      <c r="AV4" s="277"/>
      <c r="AX4" s="277"/>
      <c r="AY4" s="277"/>
      <c r="AZ4" s="277"/>
      <c r="BA4" s="277"/>
      <c r="BB4" s="277"/>
      <c r="BD4" s="260"/>
      <c r="BE4" s="260" t="s">
        <v>100</v>
      </c>
      <c r="BF4" s="260" t="s">
        <v>101</v>
      </c>
      <c r="BG4" s="260" t="s">
        <v>102</v>
      </c>
      <c r="BH4" s="261"/>
      <c r="BI4" s="262" t="s">
        <v>103</v>
      </c>
      <c r="BJ4" s="260" t="s">
        <v>104</v>
      </c>
      <c r="BK4" s="260" t="s">
        <v>105</v>
      </c>
      <c r="BM4" s="260"/>
      <c r="BN4" s="260" t="s">
        <v>100</v>
      </c>
      <c r="BO4" s="260" t="s">
        <v>101</v>
      </c>
      <c r="BP4" s="260" t="s">
        <v>102</v>
      </c>
      <c r="BQ4" s="261"/>
      <c r="BR4" s="262" t="s">
        <v>103</v>
      </c>
      <c r="BS4" s="260" t="s">
        <v>104</v>
      </c>
      <c r="BT4" s="260" t="s">
        <v>105</v>
      </c>
      <c r="BV4" s="260"/>
      <c r="BW4" s="260" t="s">
        <v>100</v>
      </c>
      <c r="BX4" s="260" t="s">
        <v>101</v>
      </c>
      <c r="BY4" s="260" t="s">
        <v>102</v>
      </c>
      <c r="BZ4" s="261"/>
      <c r="CA4" s="262" t="s">
        <v>103</v>
      </c>
      <c r="CB4" s="260" t="s">
        <v>104</v>
      </c>
      <c r="CC4" s="260" t="s">
        <v>105</v>
      </c>
      <c r="CE4" s="277"/>
      <c r="CF4" s="277"/>
      <c r="CG4" s="277"/>
      <c r="CH4" s="277"/>
      <c r="CI4" s="277"/>
      <c r="CK4" s="277"/>
      <c r="CL4" s="277"/>
      <c r="CM4" s="277"/>
      <c r="CN4" s="277"/>
      <c r="CO4" s="277"/>
      <c r="CQ4" s="258"/>
      <c r="CR4" s="258"/>
      <c r="CS4" s="258"/>
      <c r="CT4" s="258"/>
      <c r="CU4" s="258"/>
      <c r="CW4" s="260"/>
      <c r="CX4" s="260" t="s">
        <v>100</v>
      </c>
      <c r="CY4" s="260" t="s">
        <v>101</v>
      </c>
      <c r="CZ4" s="260" t="s">
        <v>102</v>
      </c>
      <c r="DA4" s="261"/>
      <c r="DB4" s="262" t="s">
        <v>103</v>
      </c>
      <c r="DC4" s="260" t="s">
        <v>104</v>
      </c>
      <c r="DD4" s="260" t="s">
        <v>105</v>
      </c>
      <c r="DF4" s="260"/>
      <c r="DG4" s="260" t="s">
        <v>100</v>
      </c>
      <c r="DH4" s="260" t="s">
        <v>101</v>
      </c>
      <c r="DI4" s="260" t="s">
        <v>102</v>
      </c>
      <c r="DJ4" s="261"/>
      <c r="DK4" s="262" t="s">
        <v>103</v>
      </c>
      <c r="DL4" s="260" t="s">
        <v>104</v>
      </c>
      <c r="DM4" s="260" t="s">
        <v>105</v>
      </c>
      <c r="DO4" s="260"/>
      <c r="DP4" s="260" t="s">
        <v>100</v>
      </c>
      <c r="DQ4" s="260" t="s">
        <v>101</v>
      </c>
      <c r="DR4" s="260" t="s">
        <v>102</v>
      </c>
      <c r="DS4" s="261"/>
      <c r="DT4" s="262" t="s">
        <v>103</v>
      </c>
      <c r="DU4" s="260" t="s">
        <v>104</v>
      </c>
      <c r="DV4" s="260" t="s">
        <v>105</v>
      </c>
      <c r="DX4" s="260"/>
      <c r="DY4" s="260" t="s">
        <v>100</v>
      </c>
      <c r="DZ4" s="260" t="s">
        <v>101</v>
      </c>
      <c r="EA4" s="260" t="s">
        <v>102</v>
      </c>
      <c r="EB4" s="261"/>
      <c r="EC4" s="262" t="s">
        <v>103</v>
      </c>
      <c r="ED4" s="260" t="s">
        <v>104</v>
      </c>
      <c r="EE4" s="260" t="s">
        <v>105</v>
      </c>
      <c r="EG4" s="277"/>
      <c r="EH4" s="277"/>
      <c r="EI4" s="277"/>
      <c r="EJ4" s="277"/>
      <c r="EK4" s="277"/>
      <c r="EM4" s="277"/>
      <c r="EN4" s="277"/>
      <c r="EO4" s="277"/>
      <c r="EP4" s="277"/>
      <c r="EQ4" s="277"/>
      <c r="ES4" s="277"/>
      <c r="ET4" s="277"/>
      <c r="EU4" s="277"/>
      <c r="EV4" s="277"/>
      <c r="EW4" s="277"/>
    </row>
    <row r="5" spans="2:153" x14ac:dyDescent="0.25">
      <c r="B5" s="263">
        <v>2013</v>
      </c>
      <c r="C5" s="264">
        <f>SUMIF('Monthly Data'!$B:$B,B5,'Monthly Data'!C:C)</f>
        <v>341035888.63527828</v>
      </c>
      <c r="D5" s="264">
        <f>SUMIF('Monthly Data'!$B:$B,B5,'Monthly Data'!D:D)</f>
        <v>1950177.6774709867</v>
      </c>
      <c r="E5" s="264">
        <f>SUMIF('Monthly Data'!$B:$B,B5,'Monthly Data'!E:E)</f>
        <v>342986066.31274921</v>
      </c>
      <c r="F5" s="265"/>
      <c r="G5" s="266">
        <f ca="1">SUMIF('TB Res Normalized Monthly (WN)'!$C:$C,B5,'TB Res Normalized Monthly (WN)'!$Y:$Y)</f>
        <v>338057485.1777671</v>
      </c>
      <c r="H5" s="264">
        <f t="shared" ref="H5:H14" si="0">D5</f>
        <v>1950177.6774709867</v>
      </c>
      <c r="I5" s="264">
        <f t="shared" ref="I5:I16" ca="1" si="1">G5-H5</f>
        <v>336107307.50029612</v>
      </c>
      <c r="K5" s="263">
        <v>2013</v>
      </c>
      <c r="L5" s="264">
        <f>SUMIF('Monthly Data'!$B:$B,K5,'Monthly Data'!G:G)</f>
        <v>136331185.61000001</v>
      </c>
      <c r="M5" s="264">
        <f>SUMIF('Monthly Data'!$B:$B,K5,'Monthly Data'!H:H)</f>
        <v>2459181.4135967419</v>
      </c>
      <c r="N5" s="264">
        <f>SUMIF('Monthly Data'!$B:$B,K5,'Monthly Data'!I:I)</f>
        <v>138790367.02359673</v>
      </c>
      <c r="O5" s="265"/>
      <c r="P5" s="266">
        <f ca="1">SUMIF('TB GS&lt;50 Normalized Month (WN)'!$C:$C,K5,'TB GS&lt;50 Normalized Month (WN)'!$Q:$Q)</f>
        <v>137160044.49371257</v>
      </c>
      <c r="Q5" s="264">
        <f t="shared" ref="Q5:Q14" si="2">M5</f>
        <v>2459181.4135967419</v>
      </c>
      <c r="R5" s="264">
        <f ca="1">P5-Q5</f>
        <v>134700863.08011582</v>
      </c>
      <c r="T5" s="263">
        <v>2013</v>
      </c>
      <c r="U5" s="264">
        <f>SUMIF('Monthly Data'!$B:$B,$T5,'Monthly Data'!K:K)</f>
        <v>285068374</v>
      </c>
      <c r="V5" s="264">
        <f>SUMIF('Monthly Data'!$B:$B,$T5,'Monthly Data'!L:L)</f>
        <v>3349736.0371281304</v>
      </c>
      <c r="W5" s="264">
        <f>SUMIF('Monthly Data'!$B:$B,$T5,'Monthly Data'!M:M)</f>
        <v>288418110.03712815</v>
      </c>
      <c r="X5" s="265"/>
      <c r="Y5" s="266">
        <f ca="1">SUMIF('TB GS&gt;50 Normalized Month (WN)'!$C:$C,T5,'TB GS&gt;50 Normalized Month (WN)'!$S:$S)</f>
        <v>285496062.35153699</v>
      </c>
      <c r="Z5" s="264">
        <f t="shared" ref="Z5:Z14" si="3">V5</f>
        <v>3349736.0371281304</v>
      </c>
      <c r="AA5" s="264">
        <f t="shared" ref="AA5:AA16" ca="1" si="4">Y5-Z5</f>
        <v>282146326.31440884</v>
      </c>
      <c r="AC5" s="263">
        <v>2013</v>
      </c>
      <c r="AD5" s="264">
        <f>SUMIF('Monthly Data'!$B:$B,$AC5,'Monthly Data'!P:P)</f>
        <v>187992826.44999999</v>
      </c>
      <c r="AE5" s="264">
        <f>SUMIF('Monthly Data'!$B:$B,$AC5,'Monthly Data'!Q:Q)</f>
        <v>1710676.7136233712</v>
      </c>
      <c r="AF5" s="264">
        <f>SUMIF('Monthly Data'!$B:$B,$AC5,'Monthly Data'!R:R)</f>
        <v>189703503.16362336</v>
      </c>
      <c r="AG5" s="265"/>
      <c r="AH5" s="266">
        <f>SUMIF('TB Int Normalized Monthly (WN)'!$C:$C,AC5,'TB Int Normalized Monthly (WN)'!$M:$M)</f>
        <v>198095502.29814747</v>
      </c>
      <c r="AI5" s="264">
        <f t="shared" ref="AI5:AI14" si="5">AE5</f>
        <v>1710676.7136233712</v>
      </c>
      <c r="AJ5" s="264">
        <f t="shared" ref="AJ5:AJ16" si="6">AH5-AI5</f>
        <v>196384825.5845241</v>
      </c>
      <c r="AL5" s="263">
        <v>2013</v>
      </c>
      <c r="AM5" s="264">
        <f>SUMIF('Monthly Data'!$B:$B,$AL5,'Monthly Data'!U:U)</f>
        <v>10555413.669999998</v>
      </c>
      <c r="AN5" s="264">
        <f>'Connection Count'!S4</f>
        <v>13130.429212782117</v>
      </c>
      <c r="AO5" s="264">
        <f t="shared" ref="AO5:AO13" si="7">AM5/AN5</f>
        <v>803.88946156646489</v>
      </c>
      <c r="AP5" s="264">
        <f t="shared" ref="AP5:AP16" si="8">AO5*AN5</f>
        <v>10555413.669999998</v>
      </c>
      <c r="AR5" s="263">
        <v>2013</v>
      </c>
      <c r="AS5" s="264">
        <f>SUMIF('Monthly Data'!$B:$B,$AR5,'Monthly Data'!X:X)</f>
        <v>144894</v>
      </c>
      <c r="AT5" s="264">
        <f>'Connection Count'!W4</f>
        <v>171.20413377549903</v>
      </c>
      <c r="AU5" s="264">
        <f t="shared" ref="AU5:AU14" si="9">AS5/AT5</f>
        <v>846.3230227256098</v>
      </c>
      <c r="AV5" s="264">
        <f t="shared" ref="AV5:AV16" si="10">AU5*AT5</f>
        <v>144894</v>
      </c>
      <c r="AX5" s="263">
        <v>2013</v>
      </c>
      <c r="AY5" s="264">
        <f>SUMIF('Monthly Data'!$B:$B,$AX5,'Monthly Data'!AA:AA)</f>
        <v>1992260.18</v>
      </c>
      <c r="AZ5" s="264">
        <f>'Connection Count'!AA4</f>
        <v>464.23450215657562</v>
      </c>
      <c r="BA5" s="264">
        <f t="shared" ref="BA5:BA14" si="11">AY5/AZ5</f>
        <v>4291.4952911622595</v>
      </c>
      <c r="BB5" s="264">
        <f t="shared" ref="BB5:BB16" si="12">BA5*AZ5</f>
        <v>1992260.1800000002</v>
      </c>
      <c r="BD5" s="263">
        <v>2013</v>
      </c>
      <c r="BE5" s="264">
        <f>SUMIF('Monthly Data'!$B:$B,BD5,'Monthly Data'!AC:AC)</f>
        <v>38534627.980000004</v>
      </c>
      <c r="BF5" s="264">
        <f>SUMIF('Monthly Data'!$B:$B,BD5,'Monthly Data'!AD:AD)</f>
        <v>173107.27325715657</v>
      </c>
      <c r="BG5" s="264">
        <f>SUMIF('Monthly Data'!$B:$B,BD5,'Monthly Data'!AE:AE)</f>
        <v>38707735.253257155</v>
      </c>
      <c r="BH5" s="265"/>
      <c r="BI5" s="266">
        <f ca="1">SUMIF('K Res Normalized Monthly (WN)'!$C:$C,BD5,'K Res Normalized Monthly (WN)'!$U:$U)</f>
        <v>37998564.251038156</v>
      </c>
      <c r="BJ5" s="264">
        <f t="shared" ref="BJ5:BJ14" si="13">BF5</f>
        <v>173107.27325715657</v>
      </c>
      <c r="BK5" s="264">
        <f t="shared" ref="BK5:BK16" ca="1" si="14">BI5-BJ5</f>
        <v>37825456.977780998</v>
      </c>
      <c r="BM5" s="263">
        <v>2013</v>
      </c>
      <c r="BN5" s="264">
        <f>SUMIF('Monthly Data'!$B:$B,BM5,'Monthly Data'!AG:AG)</f>
        <v>24297121.439999998</v>
      </c>
      <c r="BO5" s="264">
        <f>SUMIF('Monthly Data'!$B:$B,BM5,'Monthly Data'!AH:AH)</f>
        <v>130799.86457916316</v>
      </c>
      <c r="BP5" s="264">
        <f>SUMIF('Monthly Data'!$B:$B,BM5,'Monthly Data'!AI:AI)</f>
        <v>24427921.304579161</v>
      </c>
      <c r="BQ5" s="265"/>
      <c r="BR5" s="266">
        <f ca="1">SUMIF('K GS&lt;50 Normalized Monthly (WN)'!$C:$C,BM5,'K GS&lt;50 Normalized Monthly (WN)'!$U:$U)</f>
        <v>24132983.005271059</v>
      </c>
      <c r="BS5" s="264">
        <f t="shared" ref="BS5:BS14" si="15">BO5</f>
        <v>130799.86457916316</v>
      </c>
      <c r="BT5" s="264">
        <f t="shared" ref="BT5:BT16" ca="1" si="16">BR5-BS5</f>
        <v>24002183.140691895</v>
      </c>
      <c r="BV5" s="263">
        <v>2013</v>
      </c>
      <c r="BW5" s="264">
        <f>SUMIF('Monthly Data'!$B:$B,$T5,'Monthly Data'!AK:AK)</f>
        <v>41098360.740000002</v>
      </c>
      <c r="BX5" s="264">
        <f>SUMIF('Monthly Data'!$B:$B,$T5,'Monthly Data'!AL:AL)</f>
        <v>73566.610611754004</v>
      </c>
      <c r="BY5" s="264">
        <f>SUMIF('Monthly Data'!$B:$B,$T5,'Monthly Data'!AM:AM)</f>
        <v>41171927.350611754</v>
      </c>
      <c r="BZ5" s="265"/>
      <c r="CA5" s="266">
        <f ca="1">SUMIF('K GS&gt;50 Normalized Monthly (WN)'!$C:$C,BV5,'K GS&gt;50 Normalized Monthly (WN)'!$U:$U)</f>
        <v>40803112.564397812</v>
      </c>
      <c r="CB5" s="264">
        <f t="shared" ref="CB5:CB14" si="17">BX5</f>
        <v>73566.610611754004</v>
      </c>
      <c r="CC5" s="264">
        <f t="shared" ref="CC5:CC16" ca="1" si="18">CA5-CB5</f>
        <v>40729545.95378606</v>
      </c>
      <c r="CE5" s="263">
        <v>2013</v>
      </c>
      <c r="CF5" s="264">
        <f>SUMIF('Monthly Data'!$B:$B,$AL5,'Monthly Data'!AP:AP)</f>
        <v>1656360</v>
      </c>
      <c r="CG5" s="264">
        <f>'Connection Count'!AQ4</f>
        <v>532</v>
      </c>
      <c r="CH5" s="264">
        <f t="shared" ref="CH5:CH13" si="19">CF5/CG5</f>
        <v>3113.4586466165415</v>
      </c>
      <c r="CI5" s="264">
        <f t="shared" ref="CI5:CI13" si="20">CH5*CG5</f>
        <v>1656360</v>
      </c>
      <c r="CK5" s="263">
        <v>2013</v>
      </c>
      <c r="CL5" s="264">
        <f>SUMIF('Monthly Data'!$B:$B,$AX5,'Monthly Data'!AS:AS)</f>
        <v>181077.33</v>
      </c>
      <c r="CM5" s="264">
        <f>'Connection Count'!AU4</f>
        <v>33</v>
      </c>
      <c r="CN5" s="264">
        <f t="shared" ref="CN5:CN14" si="21">CL5/CM5</f>
        <v>5487.1918181818182</v>
      </c>
      <c r="CO5" s="264">
        <f t="shared" ref="CO5:CO16" si="22">CN5*CM5</f>
        <v>181077.33000000002</v>
      </c>
      <c r="CQ5" s="267"/>
      <c r="CR5" s="268"/>
      <c r="CS5" s="268"/>
      <c r="CT5" s="268"/>
      <c r="CU5" s="268"/>
      <c r="CW5" s="263">
        <v>2013</v>
      </c>
      <c r="CX5" s="264">
        <f>C5+BE5</f>
        <v>379570516.6152783</v>
      </c>
      <c r="CY5" s="264">
        <f t="shared" ref="CY5:DD14" si="23">D5+BF5</f>
        <v>2123284.9507281431</v>
      </c>
      <c r="CZ5" s="264">
        <f t="shared" si="23"/>
        <v>381693801.56600636</v>
      </c>
      <c r="DA5" s="265"/>
      <c r="DB5" s="266">
        <f t="shared" ca="1" si="23"/>
        <v>376056049.42880523</v>
      </c>
      <c r="DC5" s="264">
        <f t="shared" si="23"/>
        <v>2123284.9507281431</v>
      </c>
      <c r="DD5" s="264">
        <f t="shared" ca="1" si="23"/>
        <v>373932764.47807711</v>
      </c>
      <c r="DF5" s="263">
        <v>2013</v>
      </c>
      <c r="DG5" s="264">
        <f>L5+BN5</f>
        <v>160628307.05000001</v>
      </c>
      <c r="DH5" s="264">
        <f t="shared" ref="DH5:DH14" si="24">M5+BO5</f>
        <v>2589981.2781759049</v>
      </c>
      <c r="DI5" s="264">
        <f t="shared" ref="DI5:DI14" si="25">N5+BP5</f>
        <v>163218288.3281759</v>
      </c>
      <c r="DJ5" s="265"/>
      <c r="DK5" s="266">
        <f t="shared" ref="DK5:DK16" ca="1" si="26">P5+BR5</f>
        <v>161293027.49898362</v>
      </c>
      <c r="DL5" s="264">
        <f t="shared" ref="DL5:DL16" si="27">Q5+BS5</f>
        <v>2589981.2781759049</v>
      </c>
      <c r="DM5" s="264">
        <f t="shared" ref="DM5:DM16" ca="1" si="28">R5+BT5</f>
        <v>158703046.22080773</v>
      </c>
      <c r="DO5" s="263">
        <v>2013</v>
      </c>
      <c r="DP5" s="264">
        <f>U5+BW5</f>
        <v>326166734.74000001</v>
      </c>
      <c r="DQ5" s="264">
        <f t="shared" ref="DQ5:DQ14" si="29">V5+BX5</f>
        <v>3423302.6477398844</v>
      </c>
      <c r="DR5" s="264">
        <f t="shared" ref="DR5:DR14" si="30">W5+BY5</f>
        <v>329590037.3877399</v>
      </c>
      <c r="DS5" s="265"/>
      <c r="DT5" s="266">
        <f t="shared" ref="DT5:DT16" ca="1" si="31">Y5+CA5</f>
        <v>326299174.9159348</v>
      </c>
      <c r="DU5" s="264">
        <f t="shared" ref="DU5:DU16" si="32">Z5+CB5</f>
        <v>3423302.6477398844</v>
      </c>
      <c r="DV5" s="264">
        <f t="shared" ref="DV5:DV16" ca="1" si="33">AA5+CC5</f>
        <v>322875872.26819491</v>
      </c>
      <c r="DX5" s="263">
        <v>2013</v>
      </c>
      <c r="DY5" s="264">
        <f>AD5</f>
        <v>187992826.44999999</v>
      </c>
      <c r="DZ5" s="264">
        <f t="shared" ref="DZ5:EE14" si="34">AE5</f>
        <v>1710676.7136233712</v>
      </c>
      <c r="EA5" s="264">
        <f t="shared" si="34"/>
        <v>189703503.16362336</v>
      </c>
      <c r="EB5" s="265"/>
      <c r="EC5" s="266">
        <f t="shared" si="34"/>
        <v>198095502.29814747</v>
      </c>
      <c r="ED5" s="264">
        <f t="shared" si="34"/>
        <v>1710676.7136233712</v>
      </c>
      <c r="EE5" s="264">
        <f t="shared" si="34"/>
        <v>196384825.5845241</v>
      </c>
      <c r="EG5" s="263">
        <v>2013</v>
      </c>
      <c r="EH5" s="264">
        <f>AM5+CF5</f>
        <v>12211773.669999998</v>
      </c>
      <c r="EI5" s="264">
        <f>AN5+CG5</f>
        <v>13662.429212782117</v>
      </c>
      <c r="EJ5" s="264">
        <f t="shared" ref="EJ5:EJ13" si="35">EH5/EI5</f>
        <v>893.82155104416324</v>
      </c>
      <c r="EK5" s="264">
        <f>AP5+CI5</f>
        <v>12211773.669999998</v>
      </c>
      <c r="EM5" s="263">
        <v>2013</v>
      </c>
      <c r="EN5" s="264">
        <f>AS5</f>
        <v>144894</v>
      </c>
      <c r="EO5" s="264">
        <f>AT5</f>
        <v>171.20413377549903</v>
      </c>
      <c r="EP5" s="264">
        <f t="shared" ref="EP5:EP14" si="36">EN5/EO5</f>
        <v>846.3230227256098</v>
      </c>
      <c r="EQ5" s="264">
        <f>AV5</f>
        <v>144894</v>
      </c>
      <c r="ES5" s="263">
        <v>2013</v>
      </c>
      <c r="ET5" s="264">
        <f>AY5+CL5</f>
        <v>2173337.5099999998</v>
      </c>
      <c r="EU5" s="264">
        <f>AZ5+CM5</f>
        <v>497.23450215657562</v>
      </c>
      <c r="EV5" s="264">
        <f t="shared" ref="EV5:EV14" si="37">ET5/EU5</f>
        <v>4370.8501734572537</v>
      </c>
      <c r="EW5" s="264">
        <f>BB5+CO5</f>
        <v>2173337.5100000002</v>
      </c>
    </row>
    <row r="6" spans="2:153" x14ac:dyDescent="0.25">
      <c r="B6" s="263">
        <f t="shared" ref="B6:B16" si="38">B5+1</f>
        <v>2014</v>
      </c>
      <c r="C6" s="264">
        <f>SUMIF('Monthly Data'!$B:$B,B6,'Monthly Data'!C:C)</f>
        <v>340024795.88802838</v>
      </c>
      <c r="D6" s="264">
        <f>SUMIF('Monthly Data'!$B:$B,B6,'Monthly Data'!D:D)</f>
        <v>3210877.2514082366</v>
      </c>
      <c r="E6" s="264">
        <f>SUMIF('Monthly Data'!$B:$B,B6,'Monthly Data'!E:E)</f>
        <v>343235673.13943666</v>
      </c>
      <c r="F6" s="265"/>
      <c r="G6" s="266">
        <f ca="1">SUMIF('TB Res Normalized Monthly (WN)'!$C:$C,B6,'TB Res Normalized Monthly (WN)'!$Y:$Y)</f>
        <v>337776674.35846508</v>
      </c>
      <c r="H6" s="264">
        <f t="shared" si="0"/>
        <v>3210877.2514082366</v>
      </c>
      <c r="I6" s="264">
        <f t="shared" ca="1" si="1"/>
        <v>334565797.10705686</v>
      </c>
      <c r="K6" s="263">
        <f t="shared" ref="K6:K14" si="39">K5+1</f>
        <v>2014</v>
      </c>
      <c r="L6" s="264">
        <f>SUMIF('Monthly Data'!$B:$B,K6,'Monthly Data'!G:G)</f>
        <v>139285835.96861196</v>
      </c>
      <c r="M6" s="264">
        <f>SUMIF('Monthly Data'!$B:$B,K6,'Monthly Data'!H:H)</f>
        <v>3858678.9499039445</v>
      </c>
      <c r="N6" s="264">
        <f>SUMIF('Monthly Data'!$B:$B,K6,'Monthly Data'!I:I)</f>
        <v>143144514.91851586</v>
      </c>
      <c r="O6" s="265"/>
      <c r="P6" s="266">
        <f ca="1">SUMIF('TB GS&lt;50 Normalized Month (WN)'!$C:$C,K6,'TB GS&lt;50 Normalized Month (WN)'!$Q:$Q)</f>
        <v>141919422.57891369</v>
      </c>
      <c r="Q6" s="264">
        <f t="shared" si="2"/>
        <v>3858678.9499039445</v>
      </c>
      <c r="R6" s="264">
        <f ca="1">P6-Q6</f>
        <v>138060743.62900975</v>
      </c>
      <c r="T6" s="263">
        <f t="shared" ref="T6:T16" si="40">T5+1</f>
        <v>2014</v>
      </c>
      <c r="U6" s="264">
        <f>SUMIF('Monthly Data'!$B:$B,$T6,'Monthly Data'!K:K)</f>
        <v>280037460</v>
      </c>
      <c r="V6" s="264">
        <f>SUMIF('Monthly Data'!$B:$B,$T6,'Monthly Data'!L:L)</f>
        <v>6744631.7054799646</v>
      </c>
      <c r="W6" s="264">
        <f>SUMIF('Monthly Data'!$B:$B,$T6,'Monthly Data'!M:M)</f>
        <v>286782091.70548004</v>
      </c>
      <c r="X6" s="265"/>
      <c r="Y6" s="266">
        <f ca="1">SUMIF('TB GS&gt;50 Normalized Month (WN)'!$C:$C,T6,'TB GS&gt;50 Normalized Month (WN)'!$S:$S)</f>
        <v>283892008.73578364</v>
      </c>
      <c r="Z6" s="264">
        <f t="shared" si="3"/>
        <v>6744631.7054799646</v>
      </c>
      <c r="AA6" s="264">
        <f t="shared" ca="1" si="4"/>
        <v>277147377.03030366</v>
      </c>
      <c r="AC6" s="263">
        <f t="shared" ref="AC6:AC16" si="41">AC5+1</f>
        <v>2014</v>
      </c>
      <c r="AD6" s="264">
        <f>SUMIF('Monthly Data'!$B:$B,$AC6,'Monthly Data'!P:P)</f>
        <v>193164947.17000002</v>
      </c>
      <c r="AE6" s="264">
        <f>SUMIF('Monthly Data'!$B:$B,$AC6,'Monthly Data'!Q:Q)</f>
        <v>5544176.5083780047</v>
      </c>
      <c r="AF6" s="264">
        <f>SUMIF('Monthly Data'!$B:$B,$AC6,'Monthly Data'!R:R)</f>
        <v>198709123.67837802</v>
      </c>
      <c r="AG6" s="265"/>
      <c r="AH6" s="266">
        <f>SUMIF('TB Int Normalized Monthly (WN)'!$C:$C,AC6,'TB Int Normalized Monthly (WN)'!$M:$M)</f>
        <v>199286254.7526989</v>
      </c>
      <c r="AI6" s="264">
        <f t="shared" si="5"/>
        <v>5544176.5083780047</v>
      </c>
      <c r="AJ6" s="264">
        <f t="shared" si="6"/>
        <v>193742078.2443209</v>
      </c>
      <c r="AL6" s="263">
        <f t="shared" ref="AL6:AL16" si="42">AL5+1</f>
        <v>2014</v>
      </c>
      <c r="AM6" s="264">
        <f>SUMIF('Monthly Data'!$B:$B,$AL6,'Monthly Data'!U:U)</f>
        <v>10310975.150000004</v>
      </c>
      <c r="AN6" s="264">
        <f>'Connection Count'!S5</f>
        <v>13181.199042124841</v>
      </c>
      <c r="AO6" s="264">
        <f t="shared" si="7"/>
        <v>782.24864953847555</v>
      </c>
      <c r="AP6" s="264">
        <f t="shared" si="8"/>
        <v>10310975.150000004</v>
      </c>
      <c r="AR6" s="263">
        <f t="shared" ref="AR6:AR16" si="43">AR5+1</f>
        <v>2014</v>
      </c>
      <c r="AS6" s="264">
        <f>SUMIF('Monthly Data'!$B:$B,$AR6,'Monthly Data'!X:X)</f>
        <v>146313.06111328126</v>
      </c>
      <c r="AT6" s="264">
        <f>'Connection Count'!W5</f>
        <v>171.15282168115178</v>
      </c>
      <c r="AU6" s="264">
        <f t="shared" si="9"/>
        <v>854.86794594514129</v>
      </c>
      <c r="AV6" s="264">
        <f t="shared" si="10"/>
        <v>146313.06111328126</v>
      </c>
      <c r="AX6" s="263">
        <f t="shared" ref="AX6:AX14" si="44">AX5+1</f>
        <v>2014</v>
      </c>
      <c r="AY6" s="264">
        <f>SUMIF('Monthly Data'!$B:$B,$AX6,'Monthly Data'!AA:AA)</f>
        <v>2099765.330000001</v>
      </c>
      <c r="AZ6" s="264">
        <f>'Connection Count'!AA5</f>
        <v>455.00732663598046</v>
      </c>
      <c r="BA6" s="264">
        <f t="shared" si="11"/>
        <v>4614.7945474290709</v>
      </c>
      <c r="BB6" s="264">
        <f t="shared" si="12"/>
        <v>2099765.330000001</v>
      </c>
      <c r="BD6" s="263">
        <f t="shared" ref="BD6:BD16" si="45">BD5+1</f>
        <v>2014</v>
      </c>
      <c r="BE6" s="264">
        <f>SUMIF('Monthly Data'!$B:$B,BD6,'Monthly Data'!AC:AC)</f>
        <v>38636113.560000025</v>
      </c>
      <c r="BF6" s="264">
        <f>SUMIF('Monthly Data'!$B:$B,BD6,'Monthly Data'!AD:AD)</f>
        <v>307908.81652020215</v>
      </c>
      <c r="BG6" s="264">
        <f>SUMIF('Monthly Data'!$B:$B,BD6,'Monthly Data'!AE:AE)</f>
        <v>38944022.376520231</v>
      </c>
      <c r="BH6" s="265"/>
      <c r="BI6" s="266">
        <f ca="1">SUMIF('K Res Normalized Monthly (WN)'!$C:$C,BD6,'K Res Normalized Monthly (WN)'!$U:$U)</f>
        <v>38278347.783348307</v>
      </c>
      <c r="BJ6" s="264">
        <f t="shared" si="13"/>
        <v>307908.81652020215</v>
      </c>
      <c r="BK6" s="264">
        <f t="shared" ca="1" si="14"/>
        <v>37970438.966828108</v>
      </c>
      <c r="BM6" s="263">
        <f t="shared" ref="BM6:BM14" si="46">BM5+1</f>
        <v>2014</v>
      </c>
      <c r="BN6" s="264">
        <f>SUMIF('Monthly Data'!$B:$B,BM6,'Monthly Data'!AG:AG)</f>
        <v>24159886.469999995</v>
      </c>
      <c r="BO6" s="264">
        <f>SUMIF('Monthly Data'!$B:$B,BM6,'Monthly Data'!AH:AH)</f>
        <v>302234.21017063217</v>
      </c>
      <c r="BP6" s="264">
        <f>SUMIF('Monthly Data'!$B:$B,BM6,'Monthly Data'!AI:AI)</f>
        <v>24462120.680170625</v>
      </c>
      <c r="BQ6" s="265"/>
      <c r="BR6" s="266">
        <f ca="1">SUMIF('K GS&lt;50 Normalized Monthly (WN)'!$C:$C,BM6,'K GS&lt;50 Normalized Monthly (WN)'!$U:$U)</f>
        <v>24218581.447870698</v>
      </c>
      <c r="BS6" s="264">
        <f t="shared" si="15"/>
        <v>302234.21017063217</v>
      </c>
      <c r="BT6" s="264">
        <f t="shared" ca="1" si="16"/>
        <v>23916347.237700067</v>
      </c>
      <c r="BV6" s="263">
        <f t="shared" ref="BV6:BV16" si="47">BV5+1</f>
        <v>2014</v>
      </c>
      <c r="BW6" s="264">
        <f>SUMIF('Monthly Data'!$B:$B,$T6,'Monthly Data'!AK:AK)</f>
        <v>40840675.63000001</v>
      </c>
      <c r="BX6" s="264">
        <f>SUMIF('Monthly Data'!$B:$B,$T6,'Monthly Data'!AL:AL)</f>
        <v>212537.81781877155</v>
      </c>
      <c r="BY6" s="264">
        <f>SUMIF('Monthly Data'!$B:$B,$T6,'Monthly Data'!AM:AM)</f>
        <v>41053213.447818771</v>
      </c>
      <c r="BZ6" s="265"/>
      <c r="CA6" s="266">
        <f ca="1">SUMIF('K GS&gt;50 Normalized Monthly (WN)'!$C:$C,BV6,'K GS&gt;50 Normalized Monthly (WN)'!$U:$U)</f>
        <v>40724454.296250179</v>
      </c>
      <c r="CB6" s="264">
        <f t="shared" si="17"/>
        <v>212537.81781877155</v>
      </c>
      <c r="CC6" s="264">
        <f t="shared" ca="1" si="18"/>
        <v>40511916.478431411</v>
      </c>
      <c r="CE6" s="263">
        <f t="shared" ref="CE6:CE16" si="48">CE5+1</f>
        <v>2014</v>
      </c>
      <c r="CF6" s="264">
        <f>SUMIF('Monthly Data'!$B:$B,$AL6,'Monthly Data'!AP:AP)</f>
        <v>1653291</v>
      </c>
      <c r="CG6" s="264">
        <f>'Connection Count'!AQ5</f>
        <v>532.08333333333337</v>
      </c>
      <c r="CH6" s="264">
        <f t="shared" si="19"/>
        <v>3107.2031323414249</v>
      </c>
      <c r="CI6" s="264">
        <f t="shared" si="20"/>
        <v>1653291</v>
      </c>
      <c r="CK6" s="263">
        <f t="shared" ref="CK6:CK14" si="49">CK5+1</f>
        <v>2014</v>
      </c>
      <c r="CL6" s="264">
        <f>SUMIF('Monthly Data'!$B:$B,$AX6,'Monthly Data'!AS:AS)</f>
        <v>181077.33</v>
      </c>
      <c r="CM6" s="264">
        <f>'Connection Count'!AU5</f>
        <v>33</v>
      </c>
      <c r="CN6" s="264">
        <f t="shared" si="21"/>
        <v>5487.1918181818182</v>
      </c>
      <c r="CO6" s="264">
        <f t="shared" si="22"/>
        <v>181077.33000000002</v>
      </c>
      <c r="CQ6" s="267"/>
      <c r="CR6" s="268"/>
      <c r="CS6" s="268"/>
      <c r="CT6" s="268"/>
      <c r="CU6" s="268"/>
      <c r="CW6" s="263">
        <f t="shared" ref="CW6:CW16" si="50">CW5+1</f>
        <v>2014</v>
      </c>
      <c r="CX6" s="264">
        <f t="shared" ref="CX6:CX14" si="51">C6+BE6</f>
        <v>378660909.44802839</v>
      </c>
      <c r="CY6" s="264">
        <f t="shared" si="23"/>
        <v>3518786.0679284385</v>
      </c>
      <c r="CZ6" s="264">
        <f t="shared" si="23"/>
        <v>382179695.51595688</v>
      </c>
      <c r="DA6" s="265"/>
      <c r="DB6" s="266">
        <f t="shared" ca="1" si="23"/>
        <v>376055022.1418134</v>
      </c>
      <c r="DC6" s="264">
        <f t="shared" si="23"/>
        <v>3518786.0679284385</v>
      </c>
      <c r="DD6" s="264">
        <f t="shared" ca="1" si="23"/>
        <v>372536236.07388496</v>
      </c>
      <c r="DF6" s="263">
        <f t="shared" ref="DF6:DF14" si="52">DF5+1</f>
        <v>2014</v>
      </c>
      <c r="DG6" s="264">
        <f t="shared" ref="DG6:DG14" si="53">L6+BN6</f>
        <v>163445722.43861195</v>
      </c>
      <c r="DH6" s="264">
        <f t="shared" si="24"/>
        <v>4160913.1600745767</v>
      </c>
      <c r="DI6" s="264">
        <f t="shared" si="25"/>
        <v>167606635.59868649</v>
      </c>
      <c r="DJ6" s="265"/>
      <c r="DK6" s="266">
        <f t="shared" ca="1" si="26"/>
        <v>166138004.02678439</v>
      </c>
      <c r="DL6" s="264">
        <f t="shared" si="27"/>
        <v>4160913.1600745767</v>
      </c>
      <c r="DM6" s="264">
        <f t="shared" ca="1" si="28"/>
        <v>161977090.86670983</v>
      </c>
      <c r="DO6" s="263">
        <f t="shared" ref="DO6:DO16" si="54">DO5+1</f>
        <v>2014</v>
      </c>
      <c r="DP6" s="264">
        <f t="shared" ref="DP6:DP14" si="55">U6+BW6</f>
        <v>320878135.63</v>
      </c>
      <c r="DQ6" s="264">
        <f t="shared" si="29"/>
        <v>6957169.5232987357</v>
      </c>
      <c r="DR6" s="264">
        <f t="shared" si="30"/>
        <v>327835305.1532988</v>
      </c>
      <c r="DS6" s="265"/>
      <c r="DT6" s="266">
        <f t="shared" ca="1" si="31"/>
        <v>324616463.0320338</v>
      </c>
      <c r="DU6" s="264">
        <f t="shared" si="32"/>
        <v>6957169.5232987357</v>
      </c>
      <c r="DV6" s="264">
        <f t="shared" ca="1" si="33"/>
        <v>317659293.50873506</v>
      </c>
      <c r="DX6" s="263">
        <f t="shared" ref="DX6:DX16" si="56">DX5+1</f>
        <v>2014</v>
      </c>
      <c r="DY6" s="264">
        <f t="shared" ref="DY6:DY14" si="57">AD6</f>
        <v>193164947.17000002</v>
      </c>
      <c r="DZ6" s="264">
        <f t="shared" si="34"/>
        <v>5544176.5083780047</v>
      </c>
      <c r="EA6" s="264">
        <f t="shared" si="34"/>
        <v>198709123.67837802</v>
      </c>
      <c r="EB6" s="265"/>
      <c r="EC6" s="266">
        <f t="shared" si="34"/>
        <v>199286254.7526989</v>
      </c>
      <c r="ED6" s="264">
        <f t="shared" si="34"/>
        <v>5544176.5083780047</v>
      </c>
      <c r="EE6" s="264">
        <f t="shared" si="34"/>
        <v>193742078.2443209</v>
      </c>
      <c r="EG6" s="263">
        <f t="shared" ref="EG6:EG16" si="58">EG5+1</f>
        <v>2014</v>
      </c>
      <c r="EH6" s="264">
        <f t="shared" ref="EH6:EK16" si="59">AM6+CF6</f>
        <v>11964266.150000004</v>
      </c>
      <c r="EI6" s="264">
        <f t="shared" si="59"/>
        <v>13713.282375458175</v>
      </c>
      <c r="EJ6" s="264">
        <f t="shared" si="35"/>
        <v>872.45823592254771</v>
      </c>
      <c r="EK6" s="264">
        <f t="shared" si="59"/>
        <v>11964266.150000004</v>
      </c>
      <c r="EM6" s="263">
        <f t="shared" ref="EM6:EM16" si="60">EM5+1</f>
        <v>2014</v>
      </c>
      <c r="EN6" s="264">
        <f t="shared" ref="EN6:EQ16" si="61">AS6</f>
        <v>146313.06111328126</v>
      </c>
      <c r="EO6" s="264">
        <f t="shared" si="61"/>
        <v>171.15282168115178</v>
      </c>
      <c r="EP6" s="264">
        <f t="shared" si="36"/>
        <v>854.86794594514129</v>
      </c>
      <c r="EQ6" s="264">
        <f t="shared" si="61"/>
        <v>146313.06111328126</v>
      </c>
      <c r="ES6" s="263">
        <f t="shared" ref="ES6:ES14" si="62">ES5+1</f>
        <v>2014</v>
      </c>
      <c r="ET6" s="264">
        <f t="shared" ref="ET6:EW16" si="63">AY6+CL6</f>
        <v>2280842.6600000011</v>
      </c>
      <c r="EU6" s="264">
        <f t="shared" si="63"/>
        <v>488.00732663598046</v>
      </c>
      <c r="EV6" s="264">
        <f t="shared" si="37"/>
        <v>4673.7877394643119</v>
      </c>
      <c r="EW6" s="264">
        <f t="shared" si="63"/>
        <v>2280842.6600000011</v>
      </c>
    </row>
    <row r="7" spans="2:153" x14ac:dyDescent="0.25">
      <c r="B7" s="263">
        <f t="shared" si="38"/>
        <v>2015</v>
      </c>
      <c r="C7" s="264">
        <f>SUMIF('Monthly Data'!$B:$B,B7,'Monthly Data'!C:C)</f>
        <v>324673269.19699794</v>
      </c>
      <c r="D7" s="264">
        <f>SUMIF('Monthly Data'!$B:$B,B7,'Monthly Data'!D:D)</f>
        <v>6682812.1576319793</v>
      </c>
      <c r="E7" s="264">
        <f>SUMIF('Monthly Data'!$B:$B,B7,'Monthly Data'!E:E)</f>
        <v>331356081.35462993</v>
      </c>
      <c r="F7" s="265"/>
      <c r="G7" s="266">
        <f ca="1">SUMIF('TB Res Normalized Monthly (WN)'!$C:$C,B7,'TB Res Normalized Monthly (WN)'!$Y:$Y)</f>
        <v>333691698.09692901</v>
      </c>
      <c r="H7" s="264">
        <f t="shared" si="0"/>
        <v>6682812.1576319793</v>
      </c>
      <c r="I7" s="264">
        <f t="shared" ca="1" si="1"/>
        <v>327008885.93929702</v>
      </c>
      <c r="K7" s="263">
        <f t="shared" si="39"/>
        <v>2015</v>
      </c>
      <c r="L7" s="264">
        <f>SUMIF('Monthly Data'!$B:$B,K7,'Monthly Data'!G:G)</f>
        <v>137179401.47999987</v>
      </c>
      <c r="M7" s="264">
        <f>SUMIF('Monthly Data'!$B:$B,K7,'Monthly Data'!H:H)</f>
        <v>4782159.6783164348</v>
      </c>
      <c r="N7" s="264">
        <f>SUMIF('Monthly Data'!$B:$B,K7,'Monthly Data'!I:I)</f>
        <v>141961561.15831631</v>
      </c>
      <c r="O7" s="265"/>
      <c r="P7" s="266">
        <f ca="1">SUMIF('TB GS&lt;50 Normalized Month (WN)'!$C:$C,K7,'TB GS&lt;50 Normalized Month (WN)'!$Q:$Q)</f>
        <v>142716377.88425776</v>
      </c>
      <c r="Q7" s="264">
        <f t="shared" si="2"/>
        <v>4782159.6783164348</v>
      </c>
      <c r="R7" s="264">
        <f ca="1">P7-Q7</f>
        <v>137934218.20594132</v>
      </c>
      <c r="T7" s="263">
        <f t="shared" si="40"/>
        <v>2015</v>
      </c>
      <c r="U7" s="264">
        <f>SUMIF('Monthly Data'!$B:$B,$T7,'Monthly Data'!K:K)</f>
        <v>266548349</v>
      </c>
      <c r="V7" s="264">
        <f>SUMIF('Monthly Data'!$B:$B,$T7,'Monthly Data'!L:L)</f>
        <v>8318258.2215564167</v>
      </c>
      <c r="W7" s="264">
        <f>SUMIF('Monthly Data'!$B:$B,$T7,'Monthly Data'!M:M)</f>
        <v>274866607.22155643</v>
      </c>
      <c r="X7" s="265"/>
      <c r="Y7" s="266">
        <f ca="1">SUMIF('TB GS&gt;50 Normalized Month (WN)'!$C:$C,T7,'TB GS&gt;50 Normalized Month (WN)'!$S:$S)</f>
        <v>276240735.27005023</v>
      </c>
      <c r="Z7" s="264">
        <f t="shared" si="3"/>
        <v>8318258.2215564167</v>
      </c>
      <c r="AA7" s="264">
        <f t="shared" ca="1" si="4"/>
        <v>267922477.0484938</v>
      </c>
      <c r="AC7" s="263">
        <f t="shared" si="41"/>
        <v>2015</v>
      </c>
      <c r="AD7" s="264">
        <f>SUMIF('Monthly Data'!$B:$B,$AC7,'Monthly Data'!P:P)</f>
        <v>198507738.57999998</v>
      </c>
      <c r="AE7" s="264">
        <f>SUMIF('Monthly Data'!$B:$B,$AC7,'Monthly Data'!Q:Q)</f>
        <v>14172508.145698851</v>
      </c>
      <c r="AF7" s="264">
        <f>SUMIF('Monthly Data'!$B:$B,$AC7,'Monthly Data'!R:R)</f>
        <v>212680246.72569883</v>
      </c>
      <c r="AG7" s="265"/>
      <c r="AH7" s="266">
        <f>SUMIF('TB Int Normalized Monthly (WN)'!$C:$C,AC7,'TB Int Normalized Monthly (WN)'!$M:$M)</f>
        <v>199370503.547351</v>
      </c>
      <c r="AI7" s="264">
        <f t="shared" si="5"/>
        <v>14172508.145698851</v>
      </c>
      <c r="AJ7" s="264">
        <f t="shared" si="6"/>
        <v>185197995.40165216</v>
      </c>
      <c r="AL7" s="263">
        <f t="shared" si="42"/>
        <v>2015</v>
      </c>
      <c r="AM7" s="264">
        <f>SUMIF('Monthly Data'!$B:$B,$AL7,'Monthly Data'!U:U)</f>
        <v>9533360.5500000026</v>
      </c>
      <c r="AN7" s="264">
        <f>'Connection Count'!S6</f>
        <v>13233.285464822451</v>
      </c>
      <c r="AO7" s="264">
        <f t="shared" si="7"/>
        <v>720.40768525262899</v>
      </c>
      <c r="AP7" s="264">
        <f t="shared" si="8"/>
        <v>9533360.5500000026</v>
      </c>
      <c r="AR7" s="263">
        <f t="shared" si="43"/>
        <v>2015</v>
      </c>
      <c r="AS7" s="264">
        <f>SUMIF('Monthly Data'!$B:$B,$AR7,'Monthly Data'!X:X)</f>
        <v>145462.32</v>
      </c>
      <c r="AT7" s="264">
        <f>'Connection Count'!W6</f>
        <v>159.82935063913479</v>
      </c>
      <c r="AU7" s="264">
        <f t="shared" si="9"/>
        <v>910.11018575947992</v>
      </c>
      <c r="AV7" s="264">
        <f t="shared" si="10"/>
        <v>145462.32</v>
      </c>
      <c r="AX7" s="263">
        <f t="shared" si="44"/>
        <v>2015</v>
      </c>
      <c r="AY7" s="264">
        <f>SUMIF('Monthly Data'!$B:$B,$AX7,'Monthly Data'!AA:AA)</f>
        <v>2203934.8200000008</v>
      </c>
      <c r="AZ7" s="264">
        <f>'Connection Count'!AA6</f>
        <v>442.26979316736555</v>
      </c>
      <c r="BA7" s="264">
        <f t="shared" si="11"/>
        <v>4983.2361469144662</v>
      </c>
      <c r="BB7" s="264">
        <f t="shared" si="12"/>
        <v>2203934.8200000008</v>
      </c>
      <c r="BD7" s="263">
        <f t="shared" si="45"/>
        <v>2015</v>
      </c>
      <c r="BE7" s="264">
        <f>SUMIF('Monthly Data'!$B:$B,BD7,'Monthly Data'!AC:AC)</f>
        <v>35851884.879999988</v>
      </c>
      <c r="BF7" s="264">
        <f>SUMIF('Monthly Data'!$B:$B,BD7,'Monthly Data'!AD:AD)</f>
        <v>458123.33337066672</v>
      </c>
      <c r="BG7" s="264">
        <f>SUMIF('Monthly Data'!$B:$B,BD7,'Monthly Data'!AE:AE)</f>
        <v>36310008.213370651</v>
      </c>
      <c r="BH7" s="265"/>
      <c r="BI7" s="266">
        <f ca="1">SUMIF('K Res Normalized Monthly (WN)'!$C:$C,BD7,'K Res Normalized Monthly (WN)'!$U:$U)</f>
        <v>37020870.643582657</v>
      </c>
      <c r="BJ7" s="264">
        <f t="shared" si="13"/>
        <v>458123.33337066672</v>
      </c>
      <c r="BK7" s="264">
        <f t="shared" ca="1" si="14"/>
        <v>36562747.310211994</v>
      </c>
      <c r="BM7" s="263">
        <f t="shared" si="46"/>
        <v>2015</v>
      </c>
      <c r="BN7" s="264">
        <f>SUMIF('Monthly Data'!$B:$B,BM7,'Monthly Data'!AG:AG)</f>
        <v>22487439.489999998</v>
      </c>
      <c r="BO7" s="264">
        <f>SUMIF('Monthly Data'!$B:$B,BM7,'Monthly Data'!AH:AH)</f>
        <v>397030.68469246052</v>
      </c>
      <c r="BP7" s="264">
        <f>SUMIF('Monthly Data'!$B:$B,BM7,'Monthly Data'!AI:AI)</f>
        <v>22884470.174692456</v>
      </c>
      <c r="BQ7" s="265"/>
      <c r="BR7" s="266">
        <f ca="1">SUMIF('K GS&lt;50 Normalized Monthly (WN)'!$C:$C,BM7,'K GS&lt;50 Normalized Monthly (WN)'!$U:$U)</f>
        <v>23187750.765944466</v>
      </c>
      <c r="BS7" s="264">
        <f t="shared" si="15"/>
        <v>397030.68469246052</v>
      </c>
      <c r="BT7" s="264">
        <f t="shared" ca="1" si="16"/>
        <v>22790720.081252005</v>
      </c>
      <c r="BV7" s="263">
        <f t="shared" si="47"/>
        <v>2015</v>
      </c>
      <c r="BW7" s="264">
        <f>SUMIF('Monthly Data'!$B:$B,$T7,'Monthly Data'!AK:AK)</f>
        <v>39785579.170000002</v>
      </c>
      <c r="BX7" s="264">
        <f>SUMIF('Monthly Data'!$B:$B,$T7,'Monthly Data'!AL:AL)</f>
        <v>1033529.2963187714</v>
      </c>
      <c r="BY7" s="264">
        <f>SUMIF('Monthly Data'!$B:$B,$T7,'Monthly Data'!AM:AM)</f>
        <v>40819108.466318771</v>
      </c>
      <c r="BZ7" s="265"/>
      <c r="CA7" s="266">
        <f ca="1">SUMIF('K GS&gt;50 Normalized Monthly (WN)'!$C:$C,BV7,'K GS&gt;50 Normalized Monthly (WN)'!$U:$U)</f>
        <v>41192801.214991838</v>
      </c>
      <c r="CB7" s="264">
        <f t="shared" si="17"/>
        <v>1033529.2963187714</v>
      </c>
      <c r="CC7" s="264">
        <f t="shared" ca="1" si="18"/>
        <v>40159271.918673068</v>
      </c>
      <c r="CE7" s="263">
        <f t="shared" si="48"/>
        <v>2015</v>
      </c>
      <c r="CF7" s="264">
        <f>SUMIF('Monthly Data'!$B:$B,$AL7,'Monthly Data'!AP:AP)</f>
        <v>1511727.69</v>
      </c>
      <c r="CG7" s="264">
        <f>'Connection Count'!AQ6</f>
        <v>533</v>
      </c>
      <c r="CH7" s="264">
        <f t="shared" si="19"/>
        <v>2836.2620825515946</v>
      </c>
      <c r="CI7" s="264">
        <f t="shared" si="20"/>
        <v>1511727.69</v>
      </c>
      <c r="CK7" s="263">
        <f t="shared" si="49"/>
        <v>2015</v>
      </c>
      <c r="CL7" s="264">
        <f>SUMIF('Monthly Data'!$B:$B,$AX7,'Monthly Data'!AS:AS)</f>
        <v>178355.31</v>
      </c>
      <c r="CM7" s="264">
        <f>'Connection Count'!AU6</f>
        <v>33</v>
      </c>
      <c r="CN7" s="264">
        <f t="shared" si="21"/>
        <v>5404.7063636363637</v>
      </c>
      <c r="CO7" s="264">
        <f t="shared" si="22"/>
        <v>178355.31</v>
      </c>
      <c r="CQ7" s="267"/>
      <c r="CR7" s="268"/>
      <c r="CS7" s="268"/>
      <c r="CT7" s="268"/>
      <c r="CU7" s="268"/>
      <c r="CW7" s="263">
        <f t="shared" si="50"/>
        <v>2015</v>
      </c>
      <c r="CX7" s="264">
        <f t="shared" si="51"/>
        <v>360525154.07699794</v>
      </c>
      <c r="CY7" s="264">
        <f t="shared" si="23"/>
        <v>7140935.4910026463</v>
      </c>
      <c r="CZ7" s="264">
        <f t="shared" si="23"/>
        <v>367666089.56800056</v>
      </c>
      <c r="DA7" s="265"/>
      <c r="DB7" s="266">
        <f t="shared" ca="1" si="23"/>
        <v>370712568.74051166</v>
      </c>
      <c r="DC7" s="264">
        <f t="shared" si="23"/>
        <v>7140935.4910026463</v>
      </c>
      <c r="DD7" s="264">
        <f t="shared" ca="1" si="23"/>
        <v>363571633.24950904</v>
      </c>
      <c r="DF7" s="263">
        <f t="shared" si="52"/>
        <v>2015</v>
      </c>
      <c r="DG7" s="264">
        <f t="shared" si="53"/>
        <v>159666840.96999988</v>
      </c>
      <c r="DH7" s="264">
        <f t="shared" si="24"/>
        <v>5179190.363008895</v>
      </c>
      <c r="DI7" s="264">
        <f t="shared" si="25"/>
        <v>164846031.33300877</v>
      </c>
      <c r="DJ7" s="265"/>
      <c r="DK7" s="266">
        <f t="shared" ca="1" si="26"/>
        <v>165904128.65020221</v>
      </c>
      <c r="DL7" s="264">
        <f t="shared" si="27"/>
        <v>5179190.363008895</v>
      </c>
      <c r="DM7" s="264">
        <f t="shared" ca="1" si="28"/>
        <v>160724938.28719333</v>
      </c>
      <c r="DO7" s="263">
        <f t="shared" si="54"/>
        <v>2015</v>
      </c>
      <c r="DP7" s="264">
        <f t="shared" si="55"/>
        <v>306333928.17000002</v>
      </c>
      <c r="DQ7" s="264">
        <f t="shared" si="29"/>
        <v>9351787.517875189</v>
      </c>
      <c r="DR7" s="264">
        <f t="shared" si="30"/>
        <v>315685715.68787521</v>
      </c>
      <c r="DS7" s="265"/>
      <c r="DT7" s="266">
        <f t="shared" ca="1" si="31"/>
        <v>317433536.4850421</v>
      </c>
      <c r="DU7" s="264">
        <f t="shared" si="32"/>
        <v>9351787.517875189</v>
      </c>
      <c r="DV7" s="264">
        <f t="shared" ca="1" si="33"/>
        <v>308081748.9671669</v>
      </c>
      <c r="DX7" s="263">
        <f t="shared" si="56"/>
        <v>2015</v>
      </c>
      <c r="DY7" s="264">
        <f t="shared" si="57"/>
        <v>198507738.57999998</v>
      </c>
      <c r="DZ7" s="264">
        <f t="shared" si="34"/>
        <v>14172508.145698851</v>
      </c>
      <c r="EA7" s="264">
        <f t="shared" si="34"/>
        <v>212680246.72569883</v>
      </c>
      <c r="EB7" s="265"/>
      <c r="EC7" s="266">
        <f t="shared" si="34"/>
        <v>199370503.547351</v>
      </c>
      <c r="ED7" s="264">
        <f t="shared" si="34"/>
        <v>14172508.145698851</v>
      </c>
      <c r="EE7" s="264">
        <f t="shared" si="34"/>
        <v>185197995.40165216</v>
      </c>
      <c r="EG7" s="263">
        <f t="shared" si="58"/>
        <v>2015</v>
      </c>
      <c r="EH7" s="264">
        <f t="shared" si="59"/>
        <v>11045088.240000002</v>
      </c>
      <c r="EI7" s="264">
        <f t="shared" si="59"/>
        <v>13766.285464822451</v>
      </c>
      <c r="EJ7" s="264">
        <f t="shared" si="35"/>
        <v>802.32886846811107</v>
      </c>
      <c r="EK7" s="264">
        <f t="shared" si="59"/>
        <v>11045088.240000002</v>
      </c>
      <c r="EM7" s="263">
        <f t="shared" si="60"/>
        <v>2015</v>
      </c>
      <c r="EN7" s="264">
        <f t="shared" si="61"/>
        <v>145462.32</v>
      </c>
      <c r="EO7" s="264">
        <f t="shared" si="61"/>
        <v>159.82935063913479</v>
      </c>
      <c r="EP7" s="264">
        <f t="shared" si="36"/>
        <v>910.11018575947992</v>
      </c>
      <c r="EQ7" s="264">
        <f t="shared" si="61"/>
        <v>145462.32</v>
      </c>
      <c r="ES7" s="263">
        <f t="shared" si="62"/>
        <v>2015</v>
      </c>
      <c r="ET7" s="264">
        <f t="shared" si="63"/>
        <v>2382290.1300000008</v>
      </c>
      <c r="EU7" s="264">
        <f t="shared" si="63"/>
        <v>475.26979316736555</v>
      </c>
      <c r="EV7" s="264">
        <f t="shared" si="37"/>
        <v>5012.500613858876</v>
      </c>
      <c r="EW7" s="264">
        <f t="shared" si="63"/>
        <v>2382290.1300000008</v>
      </c>
    </row>
    <row r="8" spans="2:153" x14ac:dyDescent="0.25">
      <c r="B8" s="263">
        <f t="shared" si="38"/>
        <v>2016</v>
      </c>
      <c r="C8" s="264">
        <f>SUMIF('Monthly Data'!$B:$B,B8,'Monthly Data'!C:C)</f>
        <v>317817150.55000055</v>
      </c>
      <c r="D8" s="264">
        <f>SUMIF('Monthly Data'!$B:$B,B8,'Monthly Data'!D:D)</f>
        <v>11619517.00624443</v>
      </c>
      <c r="E8" s="264">
        <f>SUMIF('Monthly Data'!$B:$B,B8,'Monthly Data'!E:E)</f>
        <v>329436667.55624497</v>
      </c>
      <c r="F8" s="265"/>
      <c r="G8" s="266">
        <f ca="1">SUMIF('TB Res Normalized Monthly (WN)'!$C:$C,B8,'TB Res Normalized Monthly (WN)'!$Y:$Y)</f>
        <v>334915900.0096339</v>
      </c>
      <c r="H8" s="264">
        <f t="shared" si="0"/>
        <v>11619517.00624443</v>
      </c>
      <c r="I8" s="264">
        <f t="shared" ca="1" si="1"/>
        <v>323296383.00338948</v>
      </c>
      <c r="K8" s="263">
        <f t="shared" si="39"/>
        <v>2016</v>
      </c>
      <c r="L8" s="264">
        <f>SUMIF('Monthly Data'!$B:$B,K8,'Monthly Data'!G:G)</f>
        <v>136383490.82999989</v>
      </c>
      <c r="M8" s="264">
        <f>SUMIF('Monthly Data'!$B:$B,K8,'Monthly Data'!H:H)</f>
        <v>5623100.7089145519</v>
      </c>
      <c r="N8" s="264">
        <f>SUMIF('Monthly Data'!$B:$B,K8,'Monthly Data'!I:I)</f>
        <v>142006591.53891444</v>
      </c>
      <c r="O8" s="265"/>
      <c r="P8" s="266">
        <f ca="1">SUMIF('TB GS&lt;50 Normalized Month (WN)'!$C:$C,K8,'TB GS&lt;50 Normalized Month (WN)'!$Q:$Q)</f>
        <v>143767020.49575672</v>
      </c>
      <c r="Q8" s="264">
        <f t="shared" si="2"/>
        <v>5623100.7089145519</v>
      </c>
      <c r="R8" s="264">
        <f ca="1">P8-Q8</f>
        <v>138143919.78684217</v>
      </c>
      <c r="T8" s="263">
        <f t="shared" si="40"/>
        <v>2016</v>
      </c>
      <c r="U8" s="264">
        <f>SUMIF('Monthly Data'!$B:$B,$T8,'Monthly Data'!K:K)</f>
        <v>262049200.09000003</v>
      </c>
      <c r="V8" s="264">
        <f>SUMIF('Monthly Data'!$B:$B,$T8,'Monthly Data'!L:L)</f>
        <v>8875186.3411157485</v>
      </c>
      <c r="W8" s="264">
        <f>SUMIF('Monthly Data'!$B:$B,$T8,'Monthly Data'!M:M)</f>
        <v>270924386.43111575</v>
      </c>
      <c r="X8" s="265"/>
      <c r="Y8" s="266">
        <f ca="1">SUMIF('TB GS&gt;50 Normalized Month (WN)'!$C:$C,T8,'TB GS&gt;50 Normalized Month (WN)'!$S:$S)</f>
        <v>274141854.23192066</v>
      </c>
      <c r="Z8" s="264">
        <f t="shared" si="3"/>
        <v>8875186.3411157485</v>
      </c>
      <c r="AA8" s="264">
        <f t="shared" ca="1" si="4"/>
        <v>265266667.89080492</v>
      </c>
      <c r="AC8" s="263">
        <f t="shared" si="41"/>
        <v>2016</v>
      </c>
      <c r="AD8" s="264">
        <f>SUMIF('Monthly Data'!$B:$B,$AC8,'Monthly Data'!P:P)</f>
        <v>172284339.51999998</v>
      </c>
      <c r="AE8" s="264">
        <f>SUMIF('Monthly Data'!$B:$B,$AC8,'Monthly Data'!Q:Q)</f>
        <v>26614324.1738385</v>
      </c>
      <c r="AF8" s="264">
        <f>SUMIF('Monthly Data'!$B:$B,$AC8,'Monthly Data'!R:R)</f>
        <v>198898663.69383854</v>
      </c>
      <c r="AG8" s="265"/>
      <c r="AH8" s="266">
        <f>SUMIF('TB Int Normalized Monthly (WN)'!$C:$C,AC8,'TB Int Normalized Monthly (WN)'!$M:$M)</f>
        <v>199175327.93823281</v>
      </c>
      <c r="AI8" s="264">
        <f t="shared" si="5"/>
        <v>26614324.1738385</v>
      </c>
      <c r="AJ8" s="264">
        <f t="shared" si="6"/>
        <v>172561003.76439431</v>
      </c>
      <c r="AL8" s="263">
        <f t="shared" si="42"/>
        <v>2016</v>
      </c>
      <c r="AM8" s="264">
        <f>SUMIF('Monthly Data'!$B:$B,$AL8,'Monthly Data'!U:U)</f>
        <v>8453641.8399999999</v>
      </c>
      <c r="AN8" s="264">
        <f>'Connection Count'!S7</f>
        <v>13198.416666666666</v>
      </c>
      <c r="AO8" s="264">
        <f t="shared" si="7"/>
        <v>640.50424028134694</v>
      </c>
      <c r="AP8" s="264">
        <f t="shared" si="8"/>
        <v>8453641.8399999999</v>
      </c>
      <c r="AR8" s="263">
        <f t="shared" si="43"/>
        <v>2016</v>
      </c>
      <c r="AS8" s="264">
        <f>SUMIF('Monthly Data'!$B:$B,$AR8,'Monthly Data'!X:X)</f>
        <v>118737.53672</v>
      </c>
      <c r="AT8" s="264">
        <f>'Connection Count'!W7</f>
        <v>139.58333333333334</v>
      </c>
      <c r="AU8" s="264">
        <f t="shared" si="9"/>
        <v>850.65697948656714</v>
      </c>
      <c r="AV8" s="264">
        <f t="shared" si="10"/>
        <v>118737.53672</v>
      </c>
      <c r="AX8" s="263">
        <f t="shared" si="44"/>
        <v>2016</v>
      </c>
      <c r="AY8" s="264">
        <f>SUMIF('Monthly Data'!$B:$B,$AX8,'Monthly Data'!AA:AA)</f>
        <v>2183331.8200000003</v>
      </c>
      <c r="AZ8" s="264">
        <f>'Connection Count'!AA7</f>
        <v>432.16666666666669</v>
      </c>
      <c r="BA8" s="264">
        <f t="shared" si="11"/>
        <v>5052.0597454685694</v>
      </c>
      <c r="BB8" s="264">
        <f t="shared" si="12"/>
        <v>2183331.8200000003</v>
      </c>
      <c r="BD8" s="263">
        <f t="shared" si="45"/>
        <v>2016</v>
      </c>
      <c r="BE8" s="264">
        <f>SUMIF('Monthly Data'!$B:$B,BD8,'Monthly Data'!AC:AC)</f>
        <v>34748010.400000028</v>
      </c>
      <c r="BF8" s="264">
        <f>SUMIF('Monthly Data'!$B:$B,BD8,'Monthly Data'!AD:AD)</f>
        <v>735043.99510687205</v>
      </c>
      <c r="BG8" s="264">
        <f>SUMIF('Monthly Data'!$B:$B,BD8,'Monthly Data'!AE:AE)</f>
        <v>35483054.395106904</v>
      </c>
      <c r="BH8" s="265"/>
      <c r="BI8" s="266">
        <f ca="1">SUMIF('K Res Normalized Monthly (WN)'!$C:$C,BD8,'K Res Normalized Monthly (WN)'!$U:$U)</f>
        <v>36766120.615966685</v>
      </c>
      <c r="BJ8" s="264">
        <f t="shared" si="13"/>
        <v>735043.99510687205</v>
      </c>
      <c r="BK8" s="264">
        <f t="shared" ca="1" si="14"/>
        <v>36031076.620859817</v>
      </c>
      <c r="BM8" s="263">
        <f t="shared" si="46"/>
        <v>2016</v>
      </c>
      <c r="BN8" s="264">
        <f>SUMIF('Monthly Data'!$B:$B,BM8,'Monthly Data'!AG:AG)</f>
        <v>22044527.609999988</v>
      </c>
      <c r="BO8" s="264">
        <f>SUMIF('Monthly Data'!$B:$B,BM8,'Monthly Data'!AH:AH)</f>
        <v>429270.722009613</v>
      </c>
      <c r="BP8" s="264">
        <f>SUMIF('Monthly Data'!$B:$B,BM8,'Monthly Data'!AI:AI)</f>
        <v>22473798.332009599</v>
      </c>
      <c r="BQ8" s="265"/>
      <c r="BR8" s="266">
        <f ca="1">SUMIF('K GS&lt;50 Normalized Monthly (WN)'!$C:$C,BM8,'K GS&lt;50 Normalized Monthly (WN)'!$U:$U)</f>
        <v>23054886.01685584</v>
      </c>
      <c r="BS8" s="264">
        <f t="shared" si="15"/>
        <v>429270.722009613</v>
      </c>
      <c r="BT8" s="264">
        <f t="shared" ca="1" si="16"/>
        <v>22625615.294846226</v>
      </c>
      <c r="BV8" s="263">
        <f t="shared" si="47"/>
        <v>2016</v>
      </c>
      <c r="BW8" s="264">
        <f>SUMIF('Monthly Data'!$B:$B,$T8,'Monthly Data'!AK:AK)</f>
        <v>38950231.759999998</v>
      </c>
      <c r="BX8" s="264">
        <f>SUMIF('Monthly Data'!$B:$B,$T8,'Monthly Data'!AL:AL)</f>
        <v>1835341.5908187709</v>
      </c>
      <c r="BY8" s="264">
        <f>SUMIF('Monthly Data'!$B:$B,$T8,'Monthly Data'!AM:AM)</f>
        <v>40785573.350818768</v>
      </c>
      <c r="BZ8" s="265"/>
      <c r="CA8" s="266">
        <f ca="1">SUMIF('K GS&gt;50 Normalized Monthly (WN)'!$C:$C,BV8,'K GS&gt;50 Normalized Monthly (WN)'!$U:$U)</f>
        <v>41477698.046128869</v>
      </c>
      <c r="CB8" s="264">
        <f t="shared" si="17"/>
        <v>1835341.5908187709</v>
      </c>
      <c r="CC8" s="264">
        <f t="shared" ca="1" si="18"/>
        <v>39642356.455310099</v>
      </c>
      <c r="CE8" s="263">
        <f t="shared" si="48"/>
        <v>2016</v>
      </c>
      <c r="CF8" s="264">
        <f>SUMIF('Monthly Data'!$B:$B,$AL8,'Monthly Data'!AP:AP)</f>
        <v>376841.34</v>
      </c>
      <c r="CG8" s="264">
        <f>'Connection Count'!AQ7</f>
        <v>533.75</v>
      </c>
      <c r="CH8" s="264">
        <f t="shared" si="19"/>
        <v>706.02592974238883</v>
      </c>
      <c r="CI8" s="264">
        <f t="shared" si="20"/>
        <v>376841.34</v>
      </c>
      <c r="CK8" s="263">
        <f t="shared" si="49"/>
        <v>2016</v>
      </c>
      <c r="CL8" s="264">
        <f>SUMIF('Monthly Data'!$B:$B,$AX8,'Monthly Data'!AS:AS)</f>
        <v>178900.55</v>
      </c>
      <c r="CM8" s="264">
        <f>'Connection Count'!AU7</f>
        <v>33</v>
      </c>
      <c r="CN8" s="264">
        <f t="shared" si="21"/>
        <v>5421.2287878787874</v>
      </c>
      <c r="CO8" s="264">
        <f t="shared" si="22"/>
        <v>178900.55</v>
      </c>
      <c r="CQ8" s="267"/>
      <c r="CR8" s="268"/>
      <c r="CS8" s="268"/>
      <c r="CT8" s="268"/>
      <c r="CU8" s="268"/>
      <c r="CW8" s="263">
        <f t="shared" si="50"/>
        <v>2016</v>
      </c>
      <c r="CX8" s="264">
        <f t="shared" si="51"/>
        <v>352565160.95000058</v>
      </c>
      <c r="CY8" s="264">
        <f t="shared" si="23"/>
        <v>12354561.001351302</v>
      </c>
      <c r="CZ8" s="264">
        <f t="shared" si="23"/>
        <v>364919721.95135188</v>
      </c>
      <c r="DA8" s="265"/>
      <c r="DB8" s="266">
        <f t="shared" ca="1" si="23"/>
        <v>371682020.62560058</v>
      </c>
      <c r="DC8" s="264">
        <f t="shared" si="23"/>
        <v>12354561.001351302</v>
      </c>
      <c r="DD8" s="264">
        <f t="shared" ca="1" si="23"/>
        <v>359327459.62424928</v>
      </c>
      <c r="DF8" s="263">
        <f t="shared" si="52"/>
        <v>2016</v>
      </c>
      <c r="DG8" s="264">
        <f t="shared" si="53"/>
        <v>158428018.43999988</v>
      </c>
      <c r="DH8" s="264">
        <f t="shared" si="24"/>
        <v>6052371.4309241651</v>
      </c>
      <c r="DI8" s="264">
        <f t="shared" si="25"/>
        <v>164480389.87092406</v>
      </c>
      <c r="DJ8" s="265"/>
      <c r="DK8" s="266">
        <f t="shared" ca="1" si="26"/>
        <v>166821906.51261255</v>
      </c>
      <c r="DL8" s="264">
        <f t="shared" si="27"/>
        <v>6052371.4309241651</v>
      </c>
      <c r="DM8" s="264">
        <f t="shared" ca="1" si="28"/>
        <v>160769535.0816884</v>
      </c>
      <c r="DO8" s="263">
        <f t="shared" si="54"/>
        <v>2016</v>
      </c>
      <c r="DP8" s="264">
        <f t="shared" si="55"/>
        <v>300999431.85000002</v>
      </c>
      <c r="DQ8" s="264">
        <f t="shared" si="29"/>
        <v>10710527.931934519</v>
      </c>
      <c r="DR8" s="264">
        <f t="shared" si="30"/>
        <v>311709959.7819345</v>
      </c>
      <c r="DS8" s="265"/>
      <c r="DT8" s="266">
        <f t="shared" ca="1" si="31"/>
        <v>315619552.27804953</v>
      </c>
      <c r="DU8" s="264">
        <f t="shared" si="32"/>
        <v>10710527.931934519</v>
      </c>
      <c r="DV8" s="264">
        <f t="shared" ca="1" si="33"/>
        <v>304909024.34611499</v>
      </c>
      <c r="DX8" s="263">
        <f t="shared" si="56"/>
        <v>2016</v>
      </c>
      <c r="DY8" s="264">
        <f t="shared" si="57"/>
        <v>172284339.51999998</v>
      </c>
      <c r="DZ8" s="264">
        <f t="shared" si="34"/>
        <v>26614324.1738385</v>
      </c>
      <c r="EA8" s="264">
        <f t="shared" si="34"/>
        <v>198898663.69383854</v>
      </c>
      <c r="EB8" s="265"/>
      <c r="EC8" s="266">
        <f t="shared" si="34"/>
        <v>199175327.93823281</v>
      </c>
      <c r="ED8" s="264">
        <f t="shared" si="34"/>
        <v>26614324.1738385</v>
      </c>
      <c r="EE8" s="264">
        <f t="shared" si="34"/>
        <v>172561003.76439431</v>
      </c>
      <c r="EG8" s="263">
        <f t="shared" si="58"/>
        <v>2016</v>
      </c>
      <c r="EH8" s="264">
        <f t="shared" si="59"/>
        <v>8830483.1799999997</v>
      </c>
      <c r="EI8" s="264">
        <f t="shared" si="59"/>
        <v>13732.166666666666</v>
      </c>
      <c r="EJ8" s="264">
        <f t="shared" si="35"/>
        <v>643.05097617516049</v>
      </c>
      <c r="EK8" s="264">
        <f t="shared" si="59"/>
        <v>8830483.1799999997</v>
      </c>
      <c r="EM8" s="263">
        <f t="shared" si="60"/>
        <v>2016</v>
      </c>
      <c r="EN8" s="264">
        <f t="shared" si="61"/>
        <v>118737.53672</v>
      </c>
      <c r="EO8" s="264">
        <f t="shared" si="61"/>
        <v>139.58333333333334</v>
      </c>
      <c r="EP8" s="264">
        <f t="shared" si="36"/>
        <v>850.65697948656714</v>
      </c>
      <c r="EQ8" s="264">
        <f t="shared" si="61"/>
        <v>118737.53672</v>
      </c>
      <c r="ES8" s="263">
        <f t="shared" si="62"/>
        <v>2016</v>
      </c>
      <c r="ET8" s="264">
        <f t="shared" si="63"/>
        <v>2362232.37</v>
      </c>
      <c r="EU8" s="264">
        <f t="shared" si="63"/>
        <v>465.16666666666669</v>
      </c>
      <c r="EV8" s="264">
        <f t="shared" si="37"/>
        <v>5078.2494518093872</v>
      </c>
      <c r="EW8" s="264">
        <f t="shared" si="63"/>
        <v>2362232.37</v>
      </c>
    </row>
    <row r="9" spans="2:153" x14ac:dyDescent="0.25">
      <c r="B9" s="263">
        <f t="shared" si="38"/>
        <v>2017</v>
      </c>
      <c r="C9" s="264">
        <f>SUMIF('Monthly Data'!$B:$B,B9,'Monthly Data'!C:C)</f>
        <v>313246007.40999937</v>
      </c>
      <c r="D9" s="264">
        <f>SUMIF('Monthly Data'!$B:$B,B9,'Monthly Data'!D:D)</f>
        <v>16119652.15080622</v>
      </c>
      <c r="E9" s="264">
        <f>SUMIF('Monthly Data'!$B:$B,B9,'Monthly Data'!E:E)</f>
        <v>329365659.56080562</v>
      </c>
      <c r="F9" s="265"/>
      <c r="G9" s="266">
        <f ca="1">SUMIF('TB Res Normalized Monthly (WN)'!$C:$C,B9,'TB Res Normalized Monthly (WN)'!$Y:$Y)</f>
        <v>333723048.70045435</v>
      </c>
      <c r="H9" s="264">
        <f t="shared" si="0"/>
        <v>16119652.15080622</v>
      </c>
      <c r="I9" s="264">
        <f t="shared" ca="1" si="1"/>
        <v>317603396.54964811</v>
      </c>
      <c r="K9" s="263">
        <f t="shared" si="39"/>
        <v>2017</v>
      </c>
      <c r="L9" s="264">
        <f>SUMIF('Monthly Data'!$B:$B,K9,'Monthly Data'!G:G)</f>
        <v>135028810.21999979</v>
      </c>
      <c r="M9" s="264">
        <f>SUMIF('Monthly Data'!$B:$B,K9,'Monthly Data'!H:H)</f>
        <v>8428021.6427251063</v>
      </c>
      <c r="N9" s="264">
        <f>SUMIF('Monthly Data'!$B:$B,K9,'Monthly Data'!I:I)</f>
        <v>143456831.86272487</v>
      </c>
      <c r="O9" s="265"/>
      <c r="P9" s="266">
        <f ca="1">SUMIF('TB GS&lt;50 Normalized Month (WN)'!$C:$C,K9,'TB GS&lt;50 Normalized Month (WN)'!$Q:$Q)</f>
        <v>145732911.27078417</v>
      </c>
      <c r="Q9" s="264">
        <f t="shared" si="2"/>
        <v>8428021.6427251063</v>
      </c>
      <c r="R9" s="264">
        <f t="shared" ref="R9:R16" ca="1" si="64">P9-Q9</f>
        <v>137304889.62805906</v>
      </c>
      <c r="T9" s="263">
        <f t="shared" si="40"/>
        <v>2017</v>
      </c>
      <c r="U9" s="264">
        <f>SUMIF('Monthly Data'!$B:$B,$T9,'Monthly Data'!K:K)</f>
        <v>265313383.60999998</v>
      </c>
      <c r="V9" s="264">
        <f>SUMIF('Monthly Data'!$B:$B,$T9,'Monthly Data'!L:L)</f>
        <v>10032228.692789849</v>
      </c>
      <c r="W9" s="264">
        <f>SUMIF('Monthly Data'!$B:$B,$T9,'Monthly Data'!M:M)</f>
        <v>275345612.30278987</v>
      </c>
      <c r="X9" s="265"/>
      <c r="Y9" s="266">
        <f ca="1">SUMIF('TB GS&gt;50 Normalized Month (WN)'!$C:$C,T9,'TB GS&gt;50 Normalized Month (WN)'!$S:$S)</f>
        <v>278426995.48406631</v>
      </c>
      <c r="Z9" s="264">
        <f t="shared" si="3"/>
        <v>10032228.692789849</v>
      </c>
      <c r="AA9" s="264">
        <f t="shared" ca="1" si="4"/>
        <v>268394766.79127645</v>
      </c>
      <c r="AC9" s="263">
        <f t="shared" si="41"/>
        <v>2017</v>
      </c>
      <c r="AD9" s="264">
        <f>SUMIF('Monthly Data'!$B:$B,$AC9,'Monthly Data'!P:P)</f>
        <v>157852838.83000001</v>
      </c>
      <c r="AE9" s="264">
        <f>SUMIF('Monthly Data'!$B:$B,$AC9,'Monthly Data'!Q:Q)</f>
        <v>32690912.116895076</v>
      </c>
      <c r="AF9" s="264">
        <f>SUMIF('Monthly Data'!$B:$B,$AC9,'Monthly Data'!R:R)</f>
        <v>190543750.94689509</v>
      </c>
      <c r="AG9" s="265"/>
      <c r="AH9" s="266">
        <f>SUMIF('TB Int Normalized Monthly (WN)'!$C:$C,AC9,'TB Int Normalized Monthly (WN)'!$M:$M)</f>
        <v>184561847.22144377</v>
      </c>
      <c r="AI9" s="264">
        <f t="shared" si="5"/>
        <v>32690912.116895076</v>
      </c>
      <c r="AJ9" s="264">
        <f t="shared" si="6"/>
        <v>151870935.10454869</v>
      </c>
      <c r="AL9" s="263">
        <f t="shared" si="42"/>
        <v>2017</v>
      </c>
      <c r="AM9" s="264">
        <f>SUMIF('Monthly Data'!$B:$B,$AL9,'Monthly Data'!U:U)</f>
        <v>7389843.8100000005</v>
      </c>
      <c r="AN9" s="264">
        <f>'Connection Count'!S8</f>
        <v>13208.25</v>
      </c>
      <c r="AO9" s="264">
        <f t="shared" si="7"/>
        <v>559.48697291465567</v>
      </c>
      <c r="AP9" s="264">
        <f t="shared" si="8"/>
        <v>7389843.8100000005</v>
      </c>
      <c r="AR9" s="263">
        <f t="shared" si="43"/>
        <v>2017</v>
      </c>
      <c r="AS9" s="264">
        <f>SUMIF('Monthly Data'!$B:$B,$AR9,'Monthly Data'!X:X)</f>
        <v>111436.06176000001</v>
      </c>
      <c r="AT9" s="264">
        <f>'Connection Count'!W8</f>
        <v>131</v>
      </c>
      <c r="AU9" s="264">
        <f t="shared" si="9"/>
        <v>850.65696000000014</v>
      </c>
      <c r="AV9" s="264">
        <f t="shared" si="10"/>
        <v>111436.06176000001</v>
      </c>
      <c r="AX9" s="263">
        <f t="shared" si="44"/>
        <v>2017</v>
      </c>
      <c r="AY9" s="264">
        <f>SUMIF('Monthly Data'!$B:$B,$AX9,'Monthly Data'!AA:AA)</f>
        <v>2070119.3300000003</v>
      </c>
      <c r="AZ9" s="264">
        <f>'Connection Count'!AA8</f>
        <v>422.5</v>
      </c>
      <c r="BA9" s="264">
        <f t="shared" si="11"/>
        <v>4899.6907218934921</v>
      </c>
      <c r="BB9" s="264">
        <f t="shared" si="12"/>
        <v>2070119.3300000003</v>
      </c>
      <c r="BD9" s="263">
        <f t="shared" si="45"/>
        <v>2017</v>
      </c>
      <c r="BE9" s="264">
        <f>SUMIF('Monthly Data'!$B:$B,BD9,'Monthly Data'!AC:AC)</f>
        <v>34367111.000000015</v>
      </c>
      <c r="BF9" s="264">
        <f>SUMIF('Monthly Data'!$B:$B,BD9,'Monthly Data'!AD:AD)</f>
        <v>1387993.4420564759</v>
      </c>
      <c r="BG9" s="264">
        <f>SUMIF('Monthly Data'!$B:$B,BD9,'Monthly Data'!AE:AE)</f>
        <v>35755104.442056477</v>
      </c>
      <c r="BH9" s="265"/>
      <c r="BI9" s="266">
        <f ca="1">SUMIF('K Res Normalized Monthly (WN)'!$C:$C,BD9,'K Res Normalized Monthly (WN)'!$U:$U)</f>
        <v>36503183.634612352</v>
      </c>
      <c r="BJ9" s="264">
        <f t="shared" si="13"/>
        <v>1387993.4420564759</v>
      </c>
      <c r="BK9" s="264">
        <f t="shared" ca="1" si="14"/>
        <v>35115190.192555875</v>
      </c>
      <c r="BM9" s="263">
        <f t="shared" si="46"/>
        <v>2017</v>
      </c>
      <c r="BN9" s="264">
        <f>SUMIF('Monthly Data'!$B:$B,BM9,'Monthly Data'!AG:AG)</f>
        <v>22078305.120000005</v>
      </c>
      <c r="BO9" s="264">
        <f>SUMIF('Monthly Data'!$B:$B,BM9,'Monthly Data'!AH:AH)</f>
        <v>396477.07272553042</v>
      </c>
      <c r="BP9" s="264">
        <f>SUMIF('Monthly Data'!$B:$B,BM9,'Monthly Data'!AI:AI)</f>
        <v>22474782.192725539</v>
      </c>
      <c r="BQ9" s="265"/>
      <c r="BR9" s="266">
        <f ca="1">SUMIF('K GS&lt;50 Normalized Monthly (WN)'!$C:$C,BM9,'K GS&lt;50 Normalized Monthly (WN)'!$U:$U)</f>
        <v>22837072.323768023</v>
      </c>
      <c r="BS9" s="264">
        <f t="shared" si="15"/>
        <v>396477.07272553042</v>
      </c>
      <c r="BT9" s="264">
        <f t="shared" ca="1" si="16"/>
        <v>22440595.251042493</v>
      </c>
      <c r="BV9" s="263">
        <f t="shared" si="47"/>
        <v>2017</v>
      </c>
      <c r="BW9" s="264">
        <f>SUMIF('Monthly Data'!$B:$B,$T9,'Monthly Data'!AK:AK)</f>
        <v>37842810.950000003</v>
      </c>
      <c r="BX9" s="264">
        <f>SUMIF('Monthly Data'!$B:$B,$T9,'Monthly Data'!AL:AL)</f>
        <v>1957168.2300950689</v>
      </c>
      <c r="BY9" s="264">
        <f>SUMIF('Monthly Data'!$B:$B,$T9,'Monthly Data'!AM:AM)</f>
        <v>39799979.180095077</v>
      </c>
      <c r="BZ9" s="265"/>
      <c r="CA9" s="266">
        <f ca="1">SUMIF('K GS&gt;50 Normalized Monthly (WN)'!$C:$C,BV9,'K GS&gt;50 Normalized Monthly (WN)'!$U:$U)</f>
        <v>40215812.190187223</v>
      </c>
      <c r="CB9" s="264">
        <f t="shared" si="17"/>
        <v>1957168.2300950689</v>
      </c>
      <c r="CC9" s="264">
        <f t="shared" ca="1" si="18"/>
        <v>38258643.960092157</v>
      </c>
      <c r="CE9" s="263">
        <f t="shared" si="48"/>
        <v>2017</v>
      </c>
      <c r="CF9" s="264">
        <f>SUMIF('Monthly Data'!$B:$B,$AL9,'Monthly Data'!AP:AP)</f>
        <v>375386.35000000003</v>
      </c>
      <c r="CG9" s="264">
        <f>'Connection Count'!AQ8</f>
        <v>534</v>
      </c>
      <c r="CH9" s="264">
        <f t="shared" si="19"/>
        <v>702.97069288389514</v>
      </c>
      <c r="CI9" s="264">
        <f t="shared" si="20"/>
        <v>375386.35</v>
      </c>
      <c r="CK9" s="263">
        <f t="shared" si="49"/>
        <v>2017</v>
      </c>
      <c r="CL9" s="264">
        <f>SUMIF('Monthly Data'!$B:$B,$AX9,'Monthly Data'!AS:AS)</f>
        <v>178900.46999999997</v>
      </c>
      <c r="CM9" s="264">
        <f>'Connection Count'!AU8</f>
        <v>33</v>
      </c>
      <c r="CN9" s="264">
        <f t="shared" si="21"/>
        <v>5421.2263636363632</v>
      </c>
      <c r="CO9" s="264">
        <f t="shared" si="22"/>
        <v>178900.46999999997</v>
      </c>
      <c r="CQ9" s="267"/>
      <c r="CR9" s="268"/>
      <c r="CS9" s="268"/>
      <c r="CT9" s="268"/>
      <c r="CU9" s="268"/>
      <c r="CW9" s="263">
        <f t="shared" si="50"/>
        <v>2017</v>
      </c>
      <c r="CX9" s="264">
        <f t="shared" si="51"/>
        <v>347613118.40999937</v>
      </c>
      <c r="CY9" s="264">
        <f t="shared" si="23"/>
        <v>17507645.592862695</v>
      </c>
      <c r="CZ9" s="264">
        <f t="shared" si="23"/>
        <v>365120764.0028621</v>
      </c>
      <c r="DA9" s="265"/>
      <c r="DB9" s="266">
        <f t="shared" ca="1" si="23"/>
        <v>370226232.33506668</v>
      </c>
      <c r="DC9" s="264">
        <f t="shared" si="23"/>
        <v>17507645.592862695</v>
      </c>
      <c r="DD9" s="264">
        <f t="shared" ca="1" si="23"/>
        <v>352718586.74220395</v>
      </c>
      <c r="DF9" s="263">
        <f t="shared" si="52"/>
        <v>2017</v>
      </c>
      <c r="DG9" s="264">
        <f t="shared" si="53"/>
        <v>157107115.33999979</v>
      </c>
      <c r="DH9" s="264">
        <f t="shared" si="24"/>
        <v>8824498.715450637</v>
      </c>
      <c r="DI9" s="264">
        <f t="shared" si="25"/>
        <v>165931614.05545041</v>
      </c>
      <c r="DJ9" s="265"/>
      <c r="DK9" s="266">
        <f t="shared" ca="1" si="26"/>
        <v>168569983.59455219</v>
      </c>
      <c r="DL9" s="264">
        <f t="shared" si="27"/>
        <v>8824498.715450637</v>
      </c>
      <c r="DM9" s="264">
        <f t="shared" ca="1" si="28"/>
        <v>159745484.87910154</v>
      </c>
      <c r="DO9" s="263">
        <f t="shared" si="54"/>
        <v>2017</v>
      </c>
      <c r="DP9" s="264">
        <f t="shared" si="55"/>
        <v>303156194.56</v>
      </c>
      <c r="DQ9" s="264">
        <f t="shared" si="29"/>
        <v>11989396.922884919</v>
      </c>
      <c r="DR9" s="264">
        <f t="shared" si="30"/>
        <v>315145591.48288494</v>
      </c>
      <c r="DS9" s="265"/>
      <c r="DT9" s="266">
        <f t="shared" ca="1" si="31"/>
        <v>318642807.67425352</v>
      </c>
      <c r="DU9" s="264">
        <f t="shared" si="32"/>
        <v>11989396.922884919</v>
      </c>
      <c r="DV9" s="264">
        <f t="shared" ca="1" si="33"/>
        <v>306653410.75136864</v>
      </c>
      <c r="DX9" s="263">
        <f t="shared" si="56"/>
        <v>2017</v>
      </c>
      <c r="DY9" s="264">
        <f t="shared" si="57"/>
        <v>157852838.83000001</v>
      </c>
      <c r="DZ9" s="264">
        <f t="shared" si="34"/>
        <v>32690912.116895076</v>
      </c>
      <c r="EA9" s="264">
        <f t="shared" si="34"/>
        <v>190543750.94689509</v>
      </c>
      <c r="EB9" s="265"/>
      <c r="EC9" s="266">
        <f t="shared" si="34"/>
        <v>184561847.22144377</v>
      </c>
      <c r="ED9" s="264">
        <f t="shared" si="34"/>
        <v>32690912.116895076</v>
      </c>
      <c r="EE9" s="264">
        <f t="shared" si="34"/>
        <v>151870935.10454869</v>
      </c>
      <c r="EG9" s="263">
        <f t="shared" si="58"/>
        <v>2017</v>
      </c>
      <c r="EH9" s="264">
        <f t="shared" si="59"/>
        <v>7765230.1600000001</v>
      </c>
      <c r="EI9" s="264">
        <f t="shared" si="59"/>
        <v>13742.25</v>
      </c>
      <c r="EJ9" s="264">
        <f t="shared" si="35"/>
        <v>565.06250140988561</v>
      </c>
      <c r="EK9" s="264">
        <f t="shared" si="59"/>
        <v>7765230.1600000001</v>
      </c>
      <c r="EM9" s="263">
        <f t="shared" si="60"/>
        <v>2017</v>
      </c>
      <c r="EN9" s="264">
        <f t="shared" si="61"/>
        <v>111436.06176000001</v>
      </c>
      <c r="EO9" s="264">
        <f t="shared" si="61"/>
        <v>131</v>
      </c>
      <c r="EP9" s="264">
        <f t="shared" si="36"/>
        <v>850.65696000000014</v>
      </c>
      <c r="EQ9" s="264">
        <f t="shared" si="61"/>
        <v>111436.06176000001</v>
      </c>
      <c r="ES9" s="263">
        <f t="shared" si="62"/>
        <v>2017</v>
      </c>
      <c r="ET9" s="264">
        <f t="shared" si="63"/>
        <v>2249019.8000000003</v>
      </c>
      <c r="EU9" s="264">
        <f t="shared" si="63"/>
        <v>455.5</v>
      </c>
      <c r="EV9" s="264">
        <f t="shared" si="37"/>
        <v>4937.4748627881454</v>
      </c>
      <c r="EW9" s="264">
        <f t="shared" si="63"/>
        <v>2249019.8000000003</v>
      </c>
    </row>
    <row r="10" spans="2:153" x14ac:dyDescent="0.25">
      <c r="B10" s="263">
        <f t="shared" si="38"/>
        <v>2018</v>
      </c>
      <c r="C10" s="264">
        <f>SUMIF('Monthly Data'!$B:$B,B10,'Monthly Data'!C:C)</f>
        <v>322395476.5299992</v>
      </c>
      <c r="D10" s="264">
        <f>SUMIF('Monthly Data'!$B:$B,B10,'Monthly Data'!D:D)</f>
        <v>18491398.04082676</v>
      </c>
      <c r="E10" s="264">
        <f>SUMIF('Monthly Data'!$B:$B,B10,'Monthly Data'!E:E)</f>
        <v>340886874.57082593</v>
      </c>
      <c r="F10" s="265"/>
      <c r="G10" s="266">
        <f ca="1">SUMIF('TB Res Normalized Monthly (WN)'!$C:$C,B10,'TB Res Normalized Monthly (WN)'!$Y:$Y)</f>
        <v>338208335.67538202</v>
      </c>
      <c r="H10" s="264">
        <f t="shared" si="0"/>
        <v>18491398.04082676</v>
      </c>
      <c r="I10" s="264">
        <f t="shared" ca="1" si="1"/>
        <v>319716937.63455528</v>
      </c>
      <c r="K10" s="263">
        <f t="shared" si="39"/>
        <v>2018</v>
      </c>
      <c r="L10" s="264">
        <f>SUMIF('Monthly Data'!$B:$B,K10,'Monthly Data'!G:G)</f>
        <v>136840816.2599999</v>
      </c>
      <c r="M10" s="264">
        <f>SUMIF('Monthly Data'!$B:$B,K10,'Monthly Data'!H:H)</f>
        <v>11823202.417088045</v>
      </c>
      <c r="N10" s="264">
        <f>SUMIF('Monthly Data'!$B:$B,K10,'Monthly Data'!I:I)</f>
        <v>148664018.67708796</v>
      </c>
      <c r="O10" s="265"/>
      <c r="P10" s="266">
        <f ca="1">SUMIF('TB GS&lt;50 Normalized Month (WN)'!$C:$C,K10,'TB GS&lt;50 Normalized Month (WN)'!$Q:$Q)</f>
        <v>147547231.53918019</v>
      </c>
      <c r="Q10" s="264">
        <f t="shared" si="2"/>
        <v>11823202.417088045</v>
      </c>
      <c r="R10" s="264">
        <f t="shared" ca="1" si="64"/>
        <v>135724029.12209216</v>
      </c>
      <c r="T10" s="263">
        <f t="shared" si="40"/>
        <v>2018</v>
      </c>
      <c r="U10" s="264">
        <f>SUMIF('Monthly Data'!$B:$B,$T10,'Monthly Data'!K:K)</f>
        <v>267919634.78</v>
      </c>
      <c r="V10" s="264">
        <f>SUMIF('Monthly Data'!$B:$B,$T10,'Monthly Data'!L:L)</f>
        <v>12068537.578215465</v>
      </c>
      <c r="W10" s="264">
        <f>SUMIF('Monthly Data'!$B:$B,$T10,'Monthly Data'!M:M)</f>
        <v>279988172.35821551</v>
      </c>
      <c r="X10" s="265"/>
      <c r="Y10" s="266">
        <f ca="1">SUMIF('TB GS&gt;50 Normalized Month (WN)'!$C:$C,T10,'TB GS&gt;50 Normalized Month (WN)'!$S:$S)</f>
        <v>278262457.07155091</v>
      </c>
      <c r="Z10" s="264">
        <f t="shared" si="3"/>
        <v>12068537.578215465</v>
      </c>
      <c r="AA10" s="264">
        <f t="shared" ca="1" si="4"/>
        <v>266193919.49333543</v>
      </c>
      <c r="AC10" s="263">
        <f t="shared" si="41"/>
        <v>2018</v>
      </c>
      <c r="AD10" s="264">
        <f>SUMIF('Monthly Data'!$B:$B,$AC10,'Monthly Data'!P:P)</f>
        <v>155157528.56999999</v>
      </c>
      <c r="AE10" s="264">
        <f>SUMIF('Monthly Data'!$B:$B,$AC10,'Monthly Data'!Q:Q)</f>
        <v>33501860.272465631</v>
      </c>
      <c r="AF10" s="264">
        <f>SUMIF('Monthly Data'!$B:$B,$AC10,'Monthly Data'!R:R)</f>
        <v>188659388.84246564</v>
      </c>
      <c r="AG10" s="265"/>
      <c r="AH10" s="266">
        <f>SUMIF('TB Int Normalized Monthly (WN)'!$C:$C,AC10,'TB Int Normalized Monthly (WN)'!$M:$M)</f>
        <v>184351209.64362338</v>
      </c>
      <c r="AI10" s="264">
        <f t="shared" si="5"/>
        <v>33501860.272465631</v>
      </c>
      <c r="AJ10" s="264">
        <f t="shared" si="6"/>
        <v>150849349.37115777</v>
      </c>
      <c r="AL10" s="263">
        <f t="shared" si="42"/>
        <v>2018</v>
      </c>
      <c r="AM10" s="264">
        <f>SUMIF('Monthly Data'!$B:$B,$AL10,'Monthly Data'!U:U)</f>
        <v>7129546.709999999</v>
      </c>
      <c r="AN10" s="264">
        <f>'Connection Count'!S9</f>
        <v>13180</v>
      </c>
      <c r="AO10" s="264">
        <f t="shared" si="7"/>
        <v>540.93677617602418</v>
      </c>
      <c r="AP10" s="264">
        <f t="shared" si="8"/>
        <v>7129546.709999999</v>
      </c>
      <c r="AR10" s="263">
        <f t="shared" si="43"/>
        <v>2018</v>
      </c>
      <c r="AS10" s="264">
        <f>SUMIF('Monthly Data'!$B:$B,$AR10,'Monthly Data'!X:X)</f>
        <v>109663.85975999999</v>
      </c>
      <c r="AT10" s="264">
        <f>'Connection Count'!W9</f>
        <v>128.91666666666666</v>
      </c>
      <c r="AU10" s="264">
        <f t="shared" si="9"/>
        <v>850.65696000000003</v>
      </c>
      <c r="AV10" s="264">
        <f t="shared" si="10"/>
        <v>109663.85975999999</v>
      </c>
      <c r="AX10" s="263">
        <f t="shared" si="44"/>
        <v>2018</v>
      </c>
      <c r="AY10" s="264">
        <f>SUMIF('Monthly Data'!$B:$B,$AX10,'Monthly Data'!AA:AA)</f>
        <v>2027080.64</v>
      </c>
      <c r="AZ10" s="264">
        <f>'Connection Count'!AA9</f>
        <v>415.33333333333331</v>
      </c>
      <c r="BA10" s="264">
        <f t="shared" si="11"/>
        <v>4880.6114927768858</v>
      </c>
      <c r="BB10" s="264">
        <f t="shared" si="12"/>
        <v>2027080.64</v>
      </c>
      <c r="BD10" s="263">
        <f t="shared" si="45"/>
        <v>2018</v>
      </c>
      <c r="BE10" s="264">
        <f>SUMIF('Monthly Data'!$B:$B,BD10,'Monthly Data'!AC:AC)</f>
        <v>36023395.990000024</v>
      </c>
      <c r="BF10" s="264">
        <f>SUMIF('Monthly Data'!$B:$B,BD10,'Monthly Data'!AD:AD)</f>
        <v>1720855.3546581622</v>
      </c>
      <c r="BG10" s="264">
        <f>SUMIF('Monthly Data'!$B:$B,BD10,'Monthly Data'!AE:AE)</f>
        <v>37744251.344658189</v>
      </c>
      <c r="BH10" s="265"/>
      <c r="BI10" s="266">
        <f ca="1">SUMIF('K Res Normalized Monthly (WN)'!$C:$C,BD10,'K Res Normalized Monthly (WN)'!$U:$U)</f>
        <v>36884952.326095283</v>
      </c>
      <c r="BJ10" s="264">
        <f t="shared" si="13"/>
        <v>1720855.3546581622</v>
      </c>
      <c r="BK10" s="264">
        <f t="shared" ca="1" si="14"/>
        <v>35164096.971437119</v>
      </c>
      <c r="BM10" s="263">
        <f t="shared" si="46"/>
        <v>2018</v>
      </c>
      <c r="BN10" s="264">
        <f>SUMIF('Monthly Data'!$B:$B,BM10,'Monthly Data'!AG:AG)</f>
        <v>22952194.019999996</v>
      </c>
      <c r="BO10" s="264">
        <f>SUMIF('Monthly Data'!$B:$B,BM10,'Monthly Data'!AH:AH)</f>
        <v>531768.26022553048</v>
      </c>
      <c r="BP10" s="264">
        <f>SUMIF('Monthly Data'!$B:$B,BM10,'Monthly Data'!AI:AI)</f>
        <v>23483962.280225527</v>
      </c>
      <c r="BQ10" s="265"/>
      <c r="BR10" s="266">
        <f ca="1">SUMIF('K GS&lt;50 Normalized Monthly (WN)'!$C:$C,BM10,'K GS&lt;50 Normalized Monthly (WN)'!$U:$U)</f>
        <v>23064703.476270657</v>
      </c>
      <c r="BS10" s="264">
        <f t="shared" si="15"/>
        <v>531768.26022553048</v>
      </c>
      <c r="BT10" s="264">
        <f t="shared" ca="1" si="16"/>
        <v>22532935.216045126</v>
      </c>
      <c r="BV10" s="263">
        <f t="shared" si="47"/>
        <v>2018</v>
      </c>
      <c r="BW10" s="264">
        <f>SUMIF('Monthly Data'!$B:$B,$T10,'Monthly Data'!AK:AK)</f>
        <v>38546392.219999999</v>
      </c>
      <c r="BX10" s="264">
        <f>SUMIF('Monthly Data'!$B:$B,$T10,'Monthly Data'!AL:AL)</f>
        <v>2146310.7870455179</v>
      </c>
      <c r="BY10" s="264">
        <f>SUMIF('Monthly Data'!$B:$B,$T10,'Monthly Data'!AM:AM)</f>
        <v>40692703.007045515</v>
      </c>
      <c r="BZ10" s="265"/>
      <c r="CA10" s="266">
        <f ca="1">SUMIF('K GS&gt;50 Normalized Monthly (WN)'!$C:$C,BV10,'K GS&gt;50 Normalized Monthly (WN)'!$U:$U)</f>
        <v>40213420.968012363</v>
      </c>
      <c r="CB10" s="264">
        <f t="shared" si="17"/>
        <v>2146310.7870455179</v>
      </c>
      <c r="CC10" s="264">
        <f t="shared" ca="1" si="18"/>
        <v>38067110.180966847</v>
      </c>
      <c r="CE10" s="263">
        <f t="shared" si="48"/>
        <v>2018</v>
      </c>
      <c r="CF10" s="264">
        <f>SUMIF('Monthly Data'!$B:$B,$AL10,'Monthly Data'!AP:AP)</f>
        <v>378588.39</v>
      </c>
      <c r="CG10" s="264">
        <f>'Connection Count'!AQ9</f>
        <v>525.16666666666663</v>
      </c>
      <c r="CH10" s="264">
        <f t="shared" si="19"/>
        <v>720.89188828943202</v>
      </c>
      <c r="CI10" s="264">
        <f t="shared" si="20"/>
        <v>378588.39</v>
      </c>
      <c r="CK10" s="263">
        <f t="shared" si="49"/>
        <v>2018</v>
      </c>
      <c r="CL10" s="264">
        <f>SUMIF('Monthly Data'!$B:$B,$AX10,'Monthly Data'!AS:AS)</f>
        <v>172780.85</v>
      </c>
      <c r="CM10" s="264">
        <f>'Connection Count'!AU9</f>
        <v>35</v>
      </c>
      <c r="CN10" s="264">
        <f t="shared" si="21"/>
        <v>4936.5957142857142</v>
      </c>
      <c r="CO10" s="264">
        <f t="shared" si="22"/>
        <v>172780.85</v>
      </c>
      <c r="CQ10" s="267"/>
      <c r="CR10" s="268"/>
      <c r="CS10" s="268"/>
      <c r="CT10" s="268"/>
      <c r="CU10" s="268"/>
      <c r="CW10" s="263">
        <f t="shared" si="50"/>
        <v>2018</v>
      </c>
      <c r="CX10" s="264">
        <f t="shared" si="51"/>
        <v>358418872.51999921</v>
      </c>
      <c r="CY10" s="264">
        <f t="shared" si="23"/>
        <v>20212253.395484924</v>
      </c>
      <c r="CZ10" s="264">
        <f t="shared" si="23"/>
        <v>378631125.91548413</v>
      </c>
      <c r="DA10" s="265"/>
      <c r="DB10" s="266">
        <f t="shared" ca="1" si="23"/>
        <v>375093288.0014773</v>
      </c>
      <c r="DC10" s="264">
        <f t="shared" si="23"/>
        <v>20212253.395484924</v>
      </c>
      <c r="DD10" s="264">
        <f t="shared" ca="1" si="23"/>
        <v>354881034.60599238</v>
      </c>
      <c r="DF10" s="263">
        <f t="shared" si="52"/>
        <v>2018</v>
      </c>
      <c r="DG10" s="264">
        <f t="shared" si="53"/>
        <v>159793010.27999991</v>
      </c>
      <c r="DH10" s="264">
        <f t="shared" si="24"/>
        <v>12354970.677313576</v>
      </c>
      <c r="DI10" s="264">
        <f t="shared" si="25"/>
        <v>172147980.95731348</v>
      </c>
      <c r="DJ10" s="265"/>
      <c r="DK10" s="266">
        <f t="shared" ca="1" si="26"/>
        <v>170611935.01545084</v>
      </c>
      <c r="DL10" s="264">
        <f t="shared" si="27"/>
        <v>12354970.677313576</v>
      </c>
      <c r="DM10" s="264">
        <f t="shared" ca="1" si="28"/>
        <v>158256964.33813727</v>
      </c>
      <c r="DO10" s="263">
        <f t="shared" si="54"/>
        <v>2018</v>
      </c>
      <c r="DP10" s="264">
        <f t="shared" si="55"/>
        <v>306466027</v>
      </c>
      <c r="DQ10" s="264">
        <f t="shared" si="29"/>
        <v>14214848.365260983</v>
      </c>
      <c r="DR10" s="264">
        <f t="shared" si="30"/>
        <v>320680875.36526102</v>
      </c>
      <c r="DS10" s="265"/>
      <c r="DT10" s="266">
        <f t="shared" ca="1" si="31"/>
        <v>318475878.0395633</v>
      </c>
      <c r="DU10" s="264">
        <f t="shared" si="32"/>
        <v>14214848.365260983</v>
      </c>
      <c r="DV10" s="264">
        <f t="shared" ca="1" si="33"/>
        <v>304261029.67430228</v>
      </c>
      <c r="DX10" s="263">
        <f t="shared" si="56"/>
        <v>2018</v>
      </c>
      <c r="DY10" s="264">
        <f t="shared" si="57"/>
        <v>155157528.56999999</v>
      </c>
      <c r="DZ10" s="264">
        <f t="shared" si="34"/>
        <v>33501860.272465631</v>
      </c>
      <c r="EA10" s="264">
        <f t="shared" si="34"/>
        <v>188659388.84246564</v>
      </c>
      <c r="EB10" s="265"/>
      <c r="EC10" s="266">
        <f t="shared" si="34"/>
        <v>184351209.64362338</v>
      </c>
      <c r="ED10" s="264">
        <f t="shared" si="34"/>
        <v>33501860.272465631</v>
      </c>
      <c r="EE10" s="264">
        <f t="shared" si="34"/>
        <v>150849349.37115777</v>
      </c>
      <c r="EG10" s="263">
        <f t="shared" si="58"/>
        <v>2018</v>
      </c>
      <c r="EH10" s="264">
        <f t="shared" si="59"/>
        <v>7508135.0999999987</v>
      </c>
      <c r="EI10" s="264">
        <f t="shared" si="59"/>
        <v>13705.166666666666</v>
      </c>
      <c r="EJ10" s="264">
        <f t="shared" si="35"/>
        <v>547.83245491359696</v>
      </c>
      <c r="EK10" s="264">
        <f t="shared" si="59"/>
        <v>7508135.0999999987</v>
      </c>
      <c r="EM10" s="263">
        <f t="shared" si="60"/>
        <v>2018</v>
      </c>
      <c r="EN10" s="264">
        <f t="shared" si="61"/>
        <v>109663.85975999999</v>
      </c>
      <c r="EO10" s="264">
        <f t="shared" si="61"/>
        <v>128.91666666666666</v>
      </c>
      <c r="EP10" s="264">
        <f t="shared" si="36"/>
        <v>850.65696000000003</v>
      </c>
      <c r="EQ10" s="264">
        <f t="shared" si="61"/>
        <v>109663.85975999999</v>
      </c>
      <c r="ES10" s="263">
        <f t="shared" si="62"/>
        <v>2018</v>
      </c>
      <c r="ET10" s="264">
        <f t="shared" si="63"/>
        <v>2199861.4899999998</v>
      </c>
      <c r="EU10" s="264">
        <f t="shared" si="63"/>
        <v>450.33333333333331</v>
      </c>
      <c r="EV10" s="264">
        <f t="shared" si="37"/>
        <v>4884.962598075499</v>
      </c>
      <c r="EW10" s="264">
        <f t="shared" si="63"/>
        <v>2199861.4899999998</v>
      </c>
    </row>
    <row r="11" spans="2:153" x14ac:dyDescent="0.25">
      <c r="B11" s="263">
        <f t="shared" si="38"/>
        <v>2019</v>
      </c>
      <c r="C11" s="264">
        <f>SUMIF('Monthly Data'!$B:$B,B11,'Monthly Data'!C:C)</f>
        <v>324499428.95999992</v>
      </c>
      <c r="D11" s="264">
        <f>SUMIF('Monthly Data'!$B:$B,B11,'Monthly Data'!D:D)</f>
        <v>19118840.360845551</v>
      </c>
      <c r="E11" s="264">
        <f>SUMIF('Monthly Data'!$B:$B,B11,'Monthly Data'!E:E)</f>
        <v>343618269.32084548</v>
      </c>
      <c r="F11" s="265"/>
      <c r="G11" s="266">
        <f ca="1">SUMIF('TB Res Normalized Monthly (WN)'!$C:$C,B11,'TB Res Normalized Monthly (WN)'!$Y:$Y)</f>
        <v>341117471.33822173</v>
      </c>
      <c r="H11" s="264">
        <f t="shared" si="0"/>
        <v>19118840.360845551</v>
      </c>
      <c r="I11" s="264">
        <f t="shared" ca="1" si="1"/>
        <v>321998630.97737616</v>
      </c>
      <c r="K11" s="263">
        <f t="shared" si="39"/>
        <v>2019</v>
      </c>
      <c r="L11" s="264">
        <f>SUMIF('Monthly Data'!$B:$B,K11,'Monthly Data'!G:G)</f>
        <v>136484465.18999988</v>
      </c>
      <c r="M11" s="264">
        <f>SUMIF('Monthly Data'!$B:$B,K11,'Monthly Data'!H:H)</f>
        <v>13295490.629838398</v>
      </c>
      <c r="N11" s="264">
        <f>SUMIF('Monthly Data'!$B:$B,K11,'Monthly Data'!I:I)</f>
        <v>149779955.81983829</v>
      </c>
      <c r="O11" s="265"/>
      <c r="P11" s="266">
        <f ca="1">SUMIF('TB GS&lt;50 Normalized Month (WN)'!$C:$C,K11,'TB GS&lt;50 Normalized Month (WN)'!$Q:$Q)</f>
        <v>148951020.00429854</v>
      </c>
      <c r="Q11" s="264">
        <f t="shared" si="2"/>
        <v>13295490.629838398</v>
      </c>
      <c r="R11" s="264">
        <f t="shared" ca="1" si="64"/>
        <v>135655529.37446013</v>
      </c>
      <c r="T11" s="263">
        <f t="shared" si="40"/>
        <v>2019</v>
      </c>
      <c r="U11" s="264">
        <f>SUMIF('Monthly Data'!$B:$B,$T11,'Monthly Data'!K:K)</f>
        <v>259222112.87999997</v>
      </c>
      <c r="V11" s="264">
        <f>SUMIF('Monthly Data'!$B:$B,$T11,'Monthly Data'!L:L)</f>
        <v>13763662.127231488</v>
      </c>
      <c r="W11" s="264">
        <f>SUMIF('Monthly Data'!$B:$B,$T11,'Monthly Data'!M:M)</f>
        <v>272985775.00723153</v>
      </c>
      <c r="X11" s="265"/>
      <c r="Y11" s="266">
        <f ca="1">SUMIF('TB GS&gt;50 Normalized Month (WN)'!$C:$C,T11,'TB GS&gt;50 Normalized Month (WN)'!$S:$S)</f>
        <v>271502093.52247465</v>
      </c>
      <c r="Z11" s="264">
        <f t="shared" si="3"/>
        <v>13763662.127231488</v>
      </c>
      <c r="AA11" s="264">
        <f t="shared" ca="1" si="4"/>
        <v>257738431.39524317</v>
      </c>
      <c r="AC11" s="263">
        <f t="shared" si="41"/>
        <v>2019</v>
      </c>
      <c r="AD11" s="264">
        <f>SUMIF('Monthly Data'!$B:$B,$AC11,'Monthly Data'!P:P)</f>
        <v>153008610.21000004</v>
      </c>
      <c r="AE11" s="264">
        <f>SUMIF('Monthly Data'!$B:$B,$AC11,'Monthly Data'!Q:Q)</f>
        <v>34183394.994345151</v>
      </c>
      <c r="AF11" s="264">
        <f>SUMIF('Monthly Data'!$B:$B,$AC11,'Monthly Data'!R:R)</f>
        <v>187192005.20434517</v>
      </c>
      <c r="AG11" s="265"/>
      <c r="AH11" s="266">
        <f>SUMIF('TB Int Normalized Monthly (WN)'!$C:$C,AC11,'TB Int Normalized Monthly (WN)'!$M:$M)</f>
        <v>183508659.33234203</v>
      </c>
      <c r="AI11" s="264">
        <f t="shared" si="5"/>
        <v>34183394.994345151</v>
      </c>
      <c r="AJ11" s="264">
        <f t="shared" si="6"/>
        <v>149325264.33799687</v>
      </c>
      <c r="AL11" s="263">
        <f t="shared" si="42"/>
        <v>2019</v>
      </c>
      <c r="AM11" s="264">
        <f>SUMIF('Monthly Data'!$B:$B,$AL11,'Monthly Data'!U:U)</f>
        <v>6628962.6500000004</v>
      </c>
      <c r="AN11" s="264">
        <f>'Connection Count'!S10</f>
        <v>13181.333333333334</v>
      </c>
      <c r="AO11" s="264">
        <f t="shared" si="7"/>
        <v>502.90531939105807</v>
      </c>
      <c r="AP11" s="264">
        <f t="shared" si="8"/>
        <v>6628962.6500000004</v>
      </c>
      <c r="AR11" s="263">
        <f t="shared" si="43"/>
        <v>2019</v>
      </c>
      <c r="AS11" s="264">
        <f>SUMIF('Monthly Data'!$B:$B,$AR11,'Monthly Data'!X:X)</f>
        <v>107253.66503999998</v>
      </c>
      <c r="AT11" s="264">
        <f>'Connection Count'!W10</f>
        <v>126.08333333333333</v>
      </c>
      <c r="AU11" s="264">
        <f t="shared" si="9"/>
        <v>850.65695999999991</v>
      </c>
      <c r="AV11" s="264">
        <f t="shared" si="10"/>
        <v>107253.66503999998</v>
      </c>
      <c r="AX11" s="263">
        <f t="shared" si="44"/>
        <v>2019</v>
      </c>
      <c r="AY11" s="264">
        <f>SUMIF('Monthly Data'!$B:$B,$AX11,'Monthly Data'!AA:AA)</f>
        <v>2001648.4200000004</v>
      </c>
      <c r="AZ11" s="264">
        <f>'Connection Count'!AA10</f>
        <v>411.41666666666669</v>
      </c>
      <c r="BA11" s="264">
        <f t="shared" si="11"/>
        <v>4865.2584646546493</v>
      </c>
      <c r="BB11" s="264">
        <f t="shared" si="12"/>
        <v>2001648.4200000004</v>
      </c>
      <c r="BD11" s="263">
        <f t="shared" si="45"/>
        <v>2019</v>
      </c>
      <c r="BE11" s="264">
        <f>SUMIF('Monthly Data'!$B:$B,BD11,'Monthly Data'!AC:AC)</f>
        <v>36680640.440000005</v>
      </c>
      <c r="BF11" s="264">
        <f>SUMIF('Monthly Data'!$B:$B,BD11,'Monthly Data'!AD:AD)</f>
        <v>1782301.634438331</v>
      </c>
      <c r="BG11" s="264">
        <f>SUMIF('Monthly Data'!$B:$B,BD11,'Monthly Data'!AE:AE)</f>
        <v>38462942.074438326</v>
      </c>
      <c r="BH11" s="265"/>
      <c r="BI11" s="266">
        <f ca="1">SUMIF('K Res Normalized Monthly (WN)'!$C:$C,BD11,'K Res Normalized Monthly (WN)'!$U:$U)</f>
        <v>37998532.904533878</v>
      </c>
      <c r="BJ11" s="264">
        <f t="shared" si="13"/>
        <v>1782301.634438331</v>
      </c>
      <c r="BK11" s="264">
        <f t="shared" ca="1" si="14"/>
        <v>36216231.27009555</v>
      </c>
      <c r="BM11" s="263">
        <f t="shared" si="46"/>
        <v>2019</v>
      </c>
      <c r="BN11" s="264">
        <f>SUMIF('Monthly Data'!$B:$B,BM11,'Monthly Data'!AG:AG)</f>
        <v>22967565.629999995</v>
      </c>
      <c r="BO11" s="264">
        <f>SUMIF('Monthly Data'!$B:$B,BM11,'Monthly Data'!AH:AH)</f>
        <v>750623.94822553033</v>
      </c>
      <c r="BP11" s="264">
        <f>SUMIF('Monthly Data'!$B:$B,BM11,'Monthly Data'!AI:AI)</f>
        <v>23718189.578225523</v>
      </c>
      <c r="BQ11" s="265"/>
      <c r="BR11" s="266">
        <f ca="1">SUMIF('K GS&lt;50 Normalized Monthly (WN)'!$C:$C,BM11,'K GS&lt;50 Normalized Monthly (WN)'!$U:$U)</f>
        <v>23538349.451421194</v>
      </c>
      <c r="BS11" s="264">
        <f t="shared" si="15"/>
        <v>750623.94822553033</v>
      </c>
      <c r="BT11" s="264">
        <f t="shared" ca="1" si="16"/>
        <v>22787725.503195662</v>
      </c>
      <c r="BV11" s="263">
        <f t="shared" si="47"/>
        <v>2019</v>
      </c>
      <c r="BW11" s="264">
        <f>SUMIF('Monthly Data'!$B:$B,$T11,'Monthly Data'!AK:AK)</f>
        <v>38142218.68</v>
      </c>
      <c r="BX11" s="264">
        <f>SUMIF('Monthly Data'!$B:$B,$T11,'Monthly Data'!AL:AL)</f>
        <v>2527099.0990455179</v>
      </c>
      <c r="BY11" s="264">
        <f>SUMIF('Monthly Data'!$B:$B,$T11,'Monthly Data'!AM:AM)</f>
        <v>40669317.779045515</v>
      </c>
      <c r="BZ11" s="265"/>
      <c r="CA11" s="266">
        <f ca="1">SUMIF('K GS&gt;50 Normalized Monthly (WN)'!$C:$C,BV11,'K GS&gt;50 Normalized Monthly (WN)'!$U:$U)</f>
        <v>40434758.414187931</v>
      </c>
      <c r="CB11" s="264">
        <f t="shared" si="17"/>
        <v>2527099.0990455179</v>
      </c>
      <c r="CC11" s="264">
        <f t="shared" ca="1" si="18"/>
        <v>37907659.315142415</v>
      </c>
      <c r="CE11" s="263">
        <f t="shared" si="48"/>
        <v>2019</v>
      </c>
      <c r="CF11" s="264">
        <f>SUMIF('Monthly Data'!$B:$B,$AL11,'Monthly Data'!AP:AP)</f>
        <v>375386.35000000003</v>
      </c>
      <c r="CG11" s="264">
        <f>'Connection Count'!AQ10</f>
        <v>428</v>
      </c>
      <c r="CH11" s="264">
        <f t="shared" si="19"/>
        <v>877.0709112149533</v>
      </c>
      <c r="CI11" s="264">
        <f t="shared" si="20"/>
        <v>375386.35000000003</v>
      </c>
      <c r="CK11" s="263">
        <f t="shared" si="49"/>
        <v>2019</v>
      </c>
      <c r="CL11" s="264">
        <f>SUMIF('Monthly Data'!$B:$B,$AX11,'Monthly Data'!AS:AS)</f>
        <v>165457.85</v>
      </c>
      <c r="CM11" s="264">
        <f>'Connection Count'!AU10</f>
        <v>36</v>
      </c>
      <c r="CN11" s="264">
        <f t="shared" si="21"/>
        <v>4596.0513888888891</v>
      </c>
      <c r="CO11" s="264">
        <f t="shared" si="22"/>
        <v>165457.85</v>
      </c>
      <c r="CQ11" s="267"/>
      <c r="CR11" s="268"/>
      <c r="CS11" s="268"/>
      <c r="CT11" s="268"/>
      <c r="CU11" s="268"/>
      <c r="CW11" s="263">
        <f t="shared" si="50"/>
        <v>2019</v>
      </c>
      <c r="CX11" s="264">
        <f t="shared" si="51"/>
        <v>361180069.39999992</v>
      </c>
      <c r="CY11" s="264">
        <f t="shared" si="23"/>
        <v>20901141.995283883</v>
      </c>
      <c r="CZ11" s="264">
        <f t="shared" si="23"/>
        <v>382081211.39528382</v>
      </c>
      <c r="DA11" s="265"/>
      <c r="DB11" s="266">
        <f t="shared" ca="1" si="23"/>
        <v>379116004.24275559</v>
      </c>
      <c r="DC11" s="264">
        <f t="shared" si="23"/>
        <v>20901141.995283883</v>
      </c>
      <c r="DD11" s="264">
        <f t="shared" ca="1" si="23"/>
        <v>358214862.24747169</v>
      </c>
      <c r="DF11" s="263">
        <f t="shared" si="52"/>
        <v>2019</v>
      </c>
      <c r="DG11" s="264">
        <f t="shared" si="53"/>
        <v>159452030.81999987</v>
      </c>
      <c r="DH11" s="264">
        <f t="shared" si="24"/>
        <v>14046114.578063928</v>
      </c>
      <c r="DI11" s="264">
        <f t="shared" si="25"/>
        <v>173498145.39806381</v>
      </c>
      <c r="DJ11" s="265"/>
      <c r="DK11" s="266">
        <f t="shared" ca="1" si="26"/>
        <v>172489369.45571974</v>
      </c>
      <c r="DL11" s="264">
        <f t="shared" si="27"/>
        <v>14046114.578063928</v>
      </c>
      <c r="DM11" s="264">
        <f t="shared" ca="1" si="28"/>
        <v>158443254.8776558</v>
      </c>
      <c r="DO11" s="263">
        <f t="shared" si="54"/>
        <v>2019</v>
      </c>
      <c r="DP11" s="264">
        <f t="shared" si="55"/>
        <v>297364331.55999994</v>
      </c>
      <c r="DQ11" s="264">
        <f t="shared" si="29"/>
        <v>16290761.226277005</v>
      </c>
      <c r="DR11" s="264">
        <f t="shared" si="30"/>
        <v>313655092.78627706</v>
      </c>
      <c r="DS11" s="265"/>
      <c r="DT11" s="266">
        <f t="shared" ca="1" si="31"/>
        <v>311936851.93666255</v>
      </c>
      <c r="DU11" s="264">
        <f t="shared" si="32"/>
        <v>16290761.226277005</v>
      </c>
      <c r="DV11" s="264">
        <f t="shared" ca="1" si="33"/>
        <v>295646090.71038556</v>
      </c>
      <c r="DX11" s="263">
        <f t="shared" si="56"/>
        <v>2019</v>
      </c>
      <c r="DY11" s="264">
        <f t="shared" si="57"/>
        <v>153008610.21000004</v>
      </c>
      <c r="DZ11" s="264">
        <f t="shared" si="34"/>
        <v>34183394.994345151</v>
      </c>
      <c r="EA11" s="264">
        <f t="shared" si="34"/>
        <v>187192005.20434517</v>
      </c>
      <c r="EB11" s="265"/>
      <c r="EC11" s="266">
        <f t="shared" si="34"/>
        <v>183508659.33234203</v>
      </c>
      <c r="ED11" s="264">
        <f t="shared" si="34"/>
        <v>34183394.994345151</v>
      </c>
      <c r="EE11" s="264">
        <f t="shared" si="34"/>
        <v>149325264.33799687</v>
      </c>
      <c r="EG11" s="263">
        <f t="shared" si="58"/>
        <v>2019</v>
      </c>
      <c r="EH11" s="264">
        <f t="shared" si="59"/>
        <v>7004349</v>
      </c>
      <c r="EI11" s="264">
        <f t="shared" si="59"/>
        <v>13609.333333333334</v>
      </c>
      <c r="EJ11" s="264">
        <f t="shared" si="35"/>
        <v>514.67245517781907</v>
      </c>
      <c r="EK11" s="264">
        <f t="shared" si="59"/>
        <v>7004349</v>
      </c>
      <c r="EM11" s="263">
        <f t="shared" si="60"/>
        <v>2019</v>
      </c>
      <c r="EN11" s="264">
        <f t="shared" si="61"/>
        <v>107253.66503999998</v>
      </c>
      <c r="EO11" s="264">
        <f t="shared" si="61"/>
        <v>126.08333333333333</v>
      </c>
      <c r="EP11" s="264">
        <f t="shared" si="36"/>
        <v>850.65695999999991</v>
      </c>
      <c r="EQ11" s="264">
        <f t="shared" si="61"/>
        <v>107253.66503999998</v>
      </c>
      <c r="ES11" s="263">
        <f t="shared" si="62"/>
        <v>2019</v>
      </c>
      <c r="ET11" s="264">
        <f t="shared" si="63"/>
        <v>2167106.2700000005</v>
      </c>
      <c r="EU11" s="264">
        <f t="shared" si="63"/>
        <v>447.41666666666669</v>
      </c>
      <c r="EV11" s="264">
        <f t="shared" si="37"/>
        <v>4843.5975488917875</v>
      </c>
      <c r="EW11" s="264">
        <f t="shared" si="63"/>
        <v>2167106.2700000005</v>
      </c>
    </row>
    <row r="12" spans="2:153" x14ac:dyDescent="0.25">
      <c r="B12" s="263">
        <f t="shared" si="38"/>
        <v>2020</v>
      </c>
      <c r="C12" s="264">
        <f>SUMIF('Monthly Data'!$B:$B,B12,'Monthly Data'!C:C)</f>
        <v>331913750.30999959</v>
      </c>
      <c r="D12" s="264">
        <f>SUMIF('Monthly Data'!$B:$B,B12,'Monthly Data'!D:D)</f>
        <v>18847308.939543482</v>
      </c>
      <c r="E12" s="264">
        <f>SUMIF('Monthly Data'!$B:$B,B12,'Monthly Data'!E:E)</f>
        <v>350761059.24954307</v>
      </c>
      <c r="F12" s="265"/>
      <c r="G12" s="266">
        <f ca="1">SUMIF('TB Res Normalized Monthly (WN)'!$C:$C,B12,'TB Res Normalized Monthly (WN)'!$Y:$Y)</f>
        <v>350312797.83601451</v>
      </c>
      <c r="H12" s="264">
        <f t="shared" si="0"/>
        <v>18847308.939543482</v>
      </c>
      <c r="I12" s="264">
        <f t="shared" ca="1" si="1"/>
        <v>331465488.89647102</v>
      </c>
      <c r="K12" s="263">
        <f t="shared" si="39"/>
        <v>2020</v>
      </c>
      <c r="L12" s="264">
        <f>SUMIF('Monthly Data'!$B:$B,K12,'Monthly Data'!G:G)</f>
        <v>125019641.22999981</v>
      </c>
      <c r="M12" s="264">
        <f>SUMIF('Monthly Data'!$B:$B,K12,'Monthly Data'!H:H)</f>
        <v>13386137.214600317</v>
      </c>
      <c r="N12" s="264">
        <f>SUMIF('Monthly Data'!$B:$B,K12,'Monthly Data'!I:I)</f>
        <v>138405778.44460011</v>
      </c>
      <c r="O12" s="265"/>
      <c r="P12" s="266">
        <f ca="1">SUMIF('TB GS&lt;50 Normalized Month (WN)'!$C:$C,K12,'TB GS&lt;50 Normalized Month (WN)'!$Q:$Q)</f>
        <v>138140839.97248372</v>
      </c>
      <c r="Q12" s="264">
        <f t="shared" si="2"/>
        <v>13386137.214600317</v>
      </c>
      <c r="R12" s="264">
        <f t="shared" ca="1" si="64"/>
        <v>124754702.7578834</v>
      </c>
      <c r="T12" s="263">
        <f t="shared" si="40"/>
        <v>2020</v>
      </c>
      <c r="U12" s="264">
        <f>SUMIF('Monthly Data'!$B:$B,$T12,'Monthly Data'!K:K)</f>
        <v>236676675.38</v>
      </c>
      <c r="V12" s="264">
        <f>SUMIF('Monthly Data'!$B:$B,$T12,'Monthly Data'!L:L)</f>
        <v>14050199.26792147</v>
      </c>
      <c r="W12" s="264">
        <f>SUMIF('Monthly Data'!$B:$B,$T12,'Monthly Data'!M:M)</f>
        <v>250726874.64792144</v>
      </c>
      <c r="X12" s="265"/>
      <c r="Y12" s="266">
        <f ca="1">SUMIF('TB GS&gt;50 Normalized Month (WN)'!$C:$C,T12,'TB GS&gt;50 Normalized Month (WN)'!$S:$S)</f>
        <v>250870496.59325492</v>
      </c>
      <c r="Z12" s="264">
        <f t="shared" si="3"/>
        <v>14050199.26792147</v>
      </c>
      <c r="AA12" s="264">
        <f t="shared" ca="1" si="4"/>
        <v>236820297.32533345</v>
      </c>
      <c r="AC12" s="263">
        <f t="shared" si="41"/>
        <v>2020</v>
      </c>
      <c r="AD12" s="264">
        <f>SUMIF('Monthly Data'!$B:$B,$AC12,'Monthly Data'!P:P)</f>
        <v>148353499.99000001</v>
      </c>
      <c r="AE12" s="264">
        <f>SUMIF('Monthly Data'!$B:$B,$AC12,'Monthly Data'!Q:Q)</f>
        <v>34263198.826709829</v>
      </c>
      <c r="AF12" s="264">
        <f>SUMIF('Monthly Data'!$B:$B,$AC12,'Monthly Data'!R:R)</f>
        <v>182616698.81670979</v>
      </c>
      <c r="AG12" s="265"/>
      <c r="AH12" s="266">
        <f>SUMIF('TB Int Normalized Monthly (WN)'!$C:$C,AC12,'TB Int Normalized Monthly (WN)'!$M:$M)</f>
        <v>184220059.91298753</v>
      </c>
      <c r="AI12" s="264">
        <f t="shared" si="5"/>
        <v>34263198.826709829</v>
      </c>
      <c r="AJ12" s="264">
        <f t="shared" si="6"/>
        <v>149956861.08627769</v>
      </c>
      <c r="AL12" s="263">
        <f t="shared" si="42"/>
        <v>2020</v>
      </c>
      <c r="AM12" s="264">
        <f>SUMIF('Monthly Data'!$B:$B,$AL12,'Monthly Data'!U:U)</f>
        <v>6324460.3699999992</v>
      </c>
      <c r="AN12" s="264">
        <f>'Connection Count'!S11</f>
        <v>13210</v>
      </c>
      <c r="AO12" s="264">
        <f t="shared" si="7"/>
        <v>478.76308629825883</v>
      </c>
      <c r="AP12" s="264">
        <f t="shared" si="8"/>
        <v>6324460.3699999992</v>
      </c>
      <c r="AR12" s="263">
        <f t="shared" si="43"/>
        <v>2020</v>
      </c>
      <c r="AS12" s="264">
        <f>SUMIF('Monthly Data'!$B:$B,$AR12,'Monthly Data'!X:X)</f>
        <v>104630.80607999998</v>
      </c>
      <c r="AT12" s="264">
        <f>'Connection Count'!W11</f>
        <v>123</v>
      </c>
      <c r="AU12" s="264">
        <f t="shared" si="9"/>
        <v>850.6569599999998</v>
      </c>
      <c r="AV12" s="264">
        <f t="shared" si="10"/>
        <v>104630.80607999998</v>
      </c>
      <c r="AX12" s="263">
        <f t="shared" si="44"/>
        <v>2020</v>
      </c>
      <c r="AY12" s="264">
        <f>SUMIF('Monthly Data'!$B:$B,$AX12,'Monthly Data'!AA:AA)</f>
        <v>1987074.4600000002</v>
      </c>
      <c r="AZ12" s="264">
        <f>'Connection Count'!AA11</f>
        <v>407.83333333333331</v>
      </c>
      <c r="BA12" s="264">
        <f t="shared" si="11"/>
        <v>4872.2708459337973</v>
      </c>
      <c r="BB12" s="264">
        <f t="shared" si="12"/>
        <v>1987074.4600000002</v>
      </c>
      <c r="BD12" s="263">
        <f t="shared" si="45"/>
        <v>2020</v>
      </c>
      <c r="BE12" s="264">
        <f>SUMIF('Monthly Data'!$B:$B,BD12,'Monthly Data'!AC:AC)</f>
        <v>37898877.170000054</v>
      </c>
      <c r="BF12" s="264">
        <f>SUMIF('Monthly Data'!$B:$B,BD12,'Monthly Data'!AD:AD)</f>
        <v>1753526.859862251</v>
      </c>
      <c r="BG12" s="264">
        <f>SUMIF('Monthly Data'!$B:$B,BD12,'Monthly Data'!AE:AE)</f>
        <v>39652404.029862307</v>
      </c>
      <c r="BH12" s="265"/>
      <c r="BI12" s="266">
        <f ca="1">SUMIF('K Res Normalized Monthly (WN)'!$C:$C,BD12,'K Res Normalized Monthly (WN)'!$U:$U)</f>
        <v>39656730.918785907</v>
      </c>
      <c r="BJ12" s="264">
        <f t="shared" si="13"/>
        <v>1753526.859862251</v>
      </c>
      <c r="BK12" s="264">
        <f t="shared" ca="1" si="14"/>
        <v>37903204.058923654</v>
      </c>
      <c r="BM12" s="263">
        <f t="shared" si="46"/>
        <v>2020</v>
      </c>
      <c r="BN12" s="264">
        <f>SUMIF('Monthly Data'!$B:$B,BM12,'Monthly Data'!AG:AG)</f>
        <v>21296794.120000016</v>
      </c>
      <c r="BO12" s="264">
        <f>SUMIF('Monthly Data'!$B:$B,BM12,'Monthly Data'!AH:AH)</f>
        <v>864367.98372553021</v>
      </c>
      <c r="BP12" s="264">
        <f>SUMIF('Monthly Data'!$B:$B,BM12,'Monthly Data'!AI:AI)</f>
        <v>22161162.103725545</v>
      </c>
      <c r="BQ12" s="265"/>
      <c r="BR12" s="266">
        <f ca="1">SUMIF('K GS&lt;50 Normalized Monthly (WN)'!$C:$C,BM12,'K GS&lt;50 Normalized Monthly (WN)'!$U:$U)</f>
        <v>22131126.202522457</v>
      </c>
      <c r="BS12" s="264">
        <f t="shared" si="15"/>
        <v>864367.98372553021</v>
      </c>
      <c r="BT12" s="264">
        <f t="shared" ca="1" si="16"/>
        <v>21266758.218796927</v>
      </c>
      <c r="BV12" s="263">
        <f t="shared" si="47"/>
        <v>2020</v>
      </c>
      <c r="BW12" s="264">
        <f>SUMIF('Monthly Data'!$B:$B,$T12,'Monthly Data'!AK:AK)</f>
        <v>34029509.689999998</v>
      </c>
      <c r="BX12" s="264">
        <f>SUMIF('Monthly Data'!$B:$B,$T12,'Monthly Data'!AL:AL)</f>
        <v>2790357.7958852197</v>
      </c>
      <c r="BY12" s="264">
        <f>SUMIF('Monthly Data'!$B:$B,$T12,'Monthly Data'!AM:AM)</f>
        <v>36819867.485885218</v>
      </c>
      <c r="BZ12" s="265"/>
      <c r="CA12" s="266">
        <f ca="1">SUMIF('K GS&gt;50 Normalized Monthly (WN)'!$C:$C,BV12,'K GS&gt;50 Normalized Monthly (WN)'!$U:$U)</f>
        <v>36805454.502264604</v>
      </c>
      <c r="CB12" s="264">
        <f t="shared" si="17"/>
        <v>2790357.7958852197</v>
      </c>
      <c r="CC12" s="264">
        <f t="shared" ca="1" si="18"/>
        <v>34015096.706379384</v>
      </c>
      <c r="CE12" s="263">
        <f t="shared" si="48"/>
        <v>2020</v>
      </c>
      <c r="CF12" s="264">
        <f>SUMIF('Monthly Data'!$B:$B,$AL12,'Monthly Data'!AP:AP)</f>
        <v>376841.34</v>
      </c>
      <c r="CG12" s="264">
        <f>'Connection Count'!AQ11</f>
        <v>428</v>
      </c>
      <c r="CH12" s="264">
        <f t="shared" si="19"/>
        <v>880.4704205607477</v>
      </c>
      <c r="CI12" s="264">
        <f t="shared" si="20"/>
        <v>376841.34</v>
      </c>
      <c r="CK12" s="263">
        <f t="shared" si="49"/>
        <v>2020</v>
      </c>
      <c r="CL12" s="264">
        <f>SUMIF('Monthly Data'!$B:$B,$AX12,'Monthly Data'!AS:AS)</f>
        <v>165928.76999999999</v>
      </c>
      <c r="CM12" s="264">
        <f>'Connection Count'!AU11</f>
        <v>36</v>
      </c>
      <c r="CN12" s="264">
        <f t="shared" si="21"/>
        <v>4609.1324999999997</v>
      </c>
      <c r="CO12" s="264">
        <f t="shared" si="22"/>
        <v>165928.76999999999</v>
      </c>
      <c r="CQ12" s="267"/>
      <c r="CR12" s="268"/>
      <c r="CS12" s="268"/>
      <c r="CT12" s="268"/>
      <c r="CU12" s="268"/>
      <c r="CW12" s="263">
        <f t="shared" si="50"/>
        <v>2020</v>
      </c>
      <c r="CX12" s="264">
        <f t="shared" si="51"/>
        <v>369812627.47999966</v>
      </c>
      <c r="CY12" s="264">
        <f t="shared" si="23"/>
        <v>20600835.799405731</v>
      </c>
      <c r="CZ12" s="264">
        <f t="shared" si="23"/>
        <v>390413463.27940536</v>
      </c>
      <c r="DA12" s="265"/>
      <c r="DB12" s="266">
        <f t="shared" ca="1" si="23"/>
        <v>389969528.75480044</v>
      </c>
      <c r="DC12" s="264">
        <f t="shared" si="23"/>
        <v>20600835.799405731</v>
      </c>
      <c r="DD12" s="264">
        <f t="shared" ca="1" si="23"/>
        <v>369368692.95539469</v>
      </c>
      <c r="DF12" s="263">
        <f t="shared" si="52"/>
        <v>2020</v>
      </c>
      <c r="DG12" s="264">
        <f t="shared" si="53"/>
        <v>146316435.34999982</v>
      </c>
      <c r="DH12" s="264">
        <f t="shared" si="24"/>
        <v>14250505.198325848</v>
      </c>
      <c r="DI12" s="264">
        <f t="shared" si="25"/>
        <v>160566940.54832566</v>
      </c>
      <c r="DJ12" s="265"/>
      <c r="DK12" s="266">
        <f t="shared" ca="1" si="26"/>
        <v>160271966.17500618</v>
      </c>
      <c r="DL12" s="264">
        <f t="shared" si="27"/>
        <v>14250505.198325848</v>
      </c>
      <c r="DM12" s="264">
        <f t="shared" ca="1" si="28"/>
        <v>146021460.97668034</v>
      </c>
      <c r="DO12" s="263">
        <f t="shared" si="54"/>
        <v>2020</v>
      </c>
      <c r="DP12" s="264">
        <f t="shared" si="55"/>
        <v>270706185.06999999</v>
      </c>
      <c r="DQ12" s="264">
        <f t="shared" si="29"/>
        <v>16840557.06380669</v>
      </c>
      <c r="DR12" s="264">
        <f t="shared" si="30"/>
        <v>287546742.13380665</v>
      </c>
      <c r="DS12" s="265"/>
      <c r="DT12" s="266">
        <f t="shared" ca="1" si="31"/>
        <v>287675951.09551954</v>
      </c>
      <c r="DU12" s="264">
        <f t="shared" si="32"/>
        <v>16840557.06380669</v>
      </c>
      <c r="DV12" s="264">
        <f t="shared" ca="1" si="33"/>
        <v>270835394.03171283</v>
      </c>
      <c r="DX12" s="263">
        <f t="shared" si="56"/>
        <v>2020</v>
      </c>
      <c r="DY12" s="264">
        <f t="shared" si="57"/>
        <v>148353499.99000001</v>
      </c>
      <c r="DZ12" s="264">
        <f t="shared" si="34"/>
        <v>34263198.826709829</v>
      </c>
      <c r="EA12" s="264">
        <f t="shared" si="34"/>
        <v>182616698.81670979</v>
      </c>
      <c r="EB12" s="265"/>
      <c r="EC12" s="266">
        <f t="shared" si="34"/>
        <v>184220059.91298753</v>
      </c>
      <c r="ED12" s="264">
        <f t="shared" si="34"/>
        <v>34263198.826709829</v>
      </c>
      <c r="EE12" s="264">
        <f t="shared" si="34"/>
        <v>149956861.08627769</v>
      </c>
      <c r="EG12" s="263">
        <f t="shared" si="58"/>
        <v>2020</v>
      </c>
      <c r="EH12" s="264">
        <f t="shared" si="59"/>
        <v>6701301.709999999</v>
      </c>
      <c r="EI12" s="264">
        <f t="shared" si="59"/>
        <v>13638</v>
      </c>
      <c r="EJ12" s="264">
        <f t="shared" si="35"/>
        <v>491.36982768734413</v>
      </c>
      <c r="EK12" s="264">
        <f t="shared" si="59"/>
        <v>6701301.709999999</v>
      </c>
      <c r="EM12" s="263">
        <f t="shared" si="60"/>
        <v>2020</v>
      </c>
      <c r="EN12" s="264">
        <f t="shared" si="61"/>
        <v>104630.80607999998</v>
      </c>
      <c r="EO12" s="264">
        <f t="shared" si="61"/>
        <v>123</v>
      </c>
      <c r="EP12" s="264">
        <f t="shared" si="36"/>
        <v>850.6569599999998</v>
      </c>
      <c r="EQ12" s="264">
        <f t="shared" si="61"/>
        <v>104630.80607999998</v>
      </c>
      <c r="ES12" s="263">
        <f t="shared" si="62"/>
        <v>2020</v>
      </c>
      <c r="ET12" s="264">
        <f t="shared" si="63"/>
        <v>2153003.23</v>
      </c>
      <c r="EU12" s="264">
        <f t="shared" si="63"/>
        <v>443.83333333333331</v>
      </c>
      <c r="EV12" s="264">
        <f t="shared" si="37"/>
        <v>4850.9272925272253</v>
      </c>
      <c r="EW12" s="264">
        <f t="shared" si="63"/>
        <v>2153003.23</v>
      </c>
    </row>
    <row r="13" spans="2:153" x14ac:dyDescent="0.25">
      <c r="B13" s="263">
        <f t="shared" si="38"/>
        <v>2021</v>
      </c>
      <c r="C13" s="264">
        <f>SUMIF('Monthly Data'!$B:$B,B13,'Monthly Data'!C:C)</f>
        <v>335982135.12999904</v>
      </c>
      <c r="D13" s="264">
        <f>SUMIF('Monthly Data'!$B:$B,B13,'Monthly Data'!D:D)</f>
        <v>18840090.506845601</v>
      </c>
      <c r="E13" s="264">
        <f>SUMIF('Monthly Data'!$B:$B,B13,'Monthly Data'!E:E)</f>
        <v>354822225.63684469</v>
      </c>
      <c r="F13" s="265"/>
      <c r="G13" s="266">
        <f ca="1">SUMIF('TB Res Normalized Monthly (WN)'!$C:$C,B13,'TB Res Normalized Monthly (WN)'!$Y:$Y)</f>
        <v>358169899.30167127</v>
      </c>
      <c r="H13" s="264">
        <f t="shared" si="0"/>
        <v>18840090.506845601</v>
      </c>
      <c r="I13" s="264">
        <f t="shared" ca="1" si="1"/>
        <v>339329808.79482567</v>
      </c>
      <c r="K13" s="263">
        <f t="shared" si="39"/>
        <v>2021</v>
      </c>
      <c r="L13" s="264">
        <f>SUMIF('Monthly Data'!$B:$B,K13,'Monthly Data'!G:G)</f>
        <v>128770648.59999982</v>
      </c>
      <c r="M13" s="264">
        <f>SUMIF('Monthly Data'!$B:$B,K13,'Monthly Data'!H:H)</f>
        <v>13494332.001635404</v>
      </c>
      <c r="N13" s="264">
        <f>SUMIF('Monthly Data'!$B:$B,K13,'Monthly Data'!I:I)</f>
        <v>142264980.60163522</v>
      </c>
      <c r="O13" s="265"/>
      <c r="P13" s="266">
        <f ca="1">SUMIF('TB GS&lt;50 Normalized Month (WN)'!$C:$C,K13,'TB GS&lt;50 Normalized Month (WN)'!$Q:$Q)</f>
        <v>143169471.30823037</v>
      </c>
      <c r="Q13" s="264">
        <f t="shared" si="2"/>
        <v>13494332.001635404</v>
      </c>
      <c r="R13" s="264">
        <f ca="1">P13-Q13</f>
        <v>129675139.30659497</v>
      </c>
      <c r="T13" s="263">
        <f t="shared" si="40"/>
        <v>2021</v>
      </c>
      <c r="U13" s="264">
        <f>SUMIF('Monthly Data'!$B:$B,$T13,'Monthly Data'!K:K)</f>
        <v>231532219.24999994</v>
      </c>
      <c r="V13" s="264">
        <f>SUMIF('Monthly Data'!$B:$B,$T13,'Monthly Data'!L:L)</f>
        <v>14427025.515739085</v>
      </c>
      <c r="W13" s="264">
        <f>SUMIF('Monthly Data'!$B:$B,$T13,'Monthly Data'!M:M)</f>
        <v>245959244.76573908</v>
      </c>
      <c r="X13" s="265"/>
      <c r="Y13" s="266">
        <f ca="1">SUMIF('TB GS&gt;50 Normalized Month (WN)'!$C:$C,T13,'TB GS&gt;50 Normalized Month (WN)'!$S:$S)</f>
        <v>248317626.7431064</v>
      </c>
      <c r="Z13" s="264">
        <f t="shared" si="3"/>
        <v>14427025.515739085</v>
      </c>
      <c r="AA13" s="264">
        <f t="shared" ca="1" si="4"/>
        <v>233890601.22736731</v>
      </c>
      <c r="AC13" s="263">
        <f t="shared" si="41"/>
        <v>2021</v>
      </c>
      <c r="AD13" s="264">
        <f>SUMIF('Monthly Data'!$B:$B,$AC13,'Monthly Data'!P:P)</f>
        <v>145455212.03</v>
      </c>
      <c r="AE13" s="264">
        <f>SUMIF('Monthly Data'!$B:$B,$AC13,'Monthly Data'!Q:Q)</f>
        <v>34374434.596293256</v>
      </c>
      <c r="AF13" s="264">
        <f>SUMIF('Monthly Data'!$B:$B,$AC13,'Monthly Data'!R:R)</f>
        <v>179829646.62629327</v>
      </c>
      <c r="AG13" s="265"/>
      <c r="AH13" s="266">
        <f>SUMIF('TB Int Normalized Monthly (WN)'!$C:$C,AC13,'TB Int Normalized Monthly (WN)'!$M:$M)</f>
        <v>183508659.33234203</v>
      </c>
      <c r="AI13" s="264">
        <f t="shared" si="5"/>
        <v>34374434.596293256</v>
      </c>
      <c r="AJ13" s="264">
        <f t="shared" si="6"/>
        <v>149134224.73604876</v>
      </c>
      <c r="AL13" s="263">
        <f t="shared" si="42"/>
        <v>2021</v>
      </c>
      <c r="AM13" s="264">
        <f>SUMIF('Monthly Data'!$B:$B,$AL13,'Monthly Data'!U:U)</f>
        <v>5320906.4800000004</v>
      </c>
      <c r="AN13" s="264">
        <f>'Connection Count'!S12</f>
        <v>13210</v>
      </c>
      <c r="AO13" s="264">
        <f t="shared" si="7"/>
        <v>402.79382891748679</v>
      </c>
      <c r="AP13" s="264">
        <f t="shared" si="8"/>
        <v>5320906.4800000004</v>
      </c>
      <c r="AR13" s="263">
        <f t="shared" si="43"/>
        <v>2021</v>
      </c>
      <c r="AS13" s="264">
        <f>SUMIF('Monthly Data'!$B:$B,$AR13,'Monthly Data'!X:X)</f>
        <v>101511.73056</v>
      </c>
      <c r="AT13" s="264">
        <f>'Connection Count'!W12</f>
        <v>119.33333333333333</v>
      </c>
      <c r="AU13" s="264">
        <f t="shared" si="9"/>
        <v>850.65696000000003</v>
      </c>
      <c r="AV13" s="264">
        <f t="shared" si="10"/>
        <v>101511.73056</v>
      </c>
      <c r="AX13" s="263">
        <f t="shared" si="44"/>
        <v>2021</v>
      </c>
      <c r="AY13" s="264">
        <f>SUMIF('Monthly Data'!$B:$B,$AX13,'Monthly Data'!AA:AA)</f>
        <v>1974807.7400000005</v>
      </c>
      <c r="AZ13" s="264">
        <f>'Connection Count'!AA12</f>
        <v>404.66666666666669</v>
      </c>
      <c r="BA13" s="264">
        <f t="shared" si="11"/>
        <v>4880.0850247116978</v>
      </c>
      <c r="BB13" s="264">
        <f t="shared" si="12"/>
        <v>1974807.7400000005</v>
      </c>
      <c r="BD13" s="263">
        <f t="shared" si="45"/>
        <v>2021</v>
      </c>
      <c r="BE13" s="264">
        <f>SUMIF('Monthly Data'!$B:$B,BD13,'Monthly Data'!AC:AC)</f>
        <v>38473116.469999999</v>
      </c>
      <c r="BF13" s="264">
        <f>SUMIF('Monthly Data'!$B:$B,BD13,'Monthly Data'!AD:AD)</f>
        <v>1729133.5741107387</v>
      </c>
      <c r="BG13" s="264">
        <f>SUMIF('Monthly Data'!$B:$B,BD13,'Monthly Data'!AE:AE)</f>
        <v>40202250.044110753</v>
      </c>
      <c r="BH13" s="265"/>
      <c r="BI13" s="266">
        <f ca="1">SUMIF('K Res Normalized Monthly (WN)'!$C:$C,BD13,'K Res Normalized Monthly (WN)'!$U:$U)</f>
        <v>40600145.29858195</v>
      </c>
      <c r="BJ13" s="264">
        <f t="shared" si="13"/>
        <v>1729133.5741107387</v>
      </c>
      <c r="BK13" s="264">
        <f t="shared" ca="1" si="14"/>
        <v>38871011.724471211</v>
      </c>
      <c r="BM13" s="263">
        <f t="shared" si="46"/>
        <v>2021</v>
      </c>
      <c r="BN13" s="264">
        <f>SUMIF('Monthly Data'!$B:$B,BM13,'Monthly Data'!AG:AG)</f>
        <v>21527392.38000001</v>
      </c>
      <c r="BO13" s="264">
        <f>SUMIF('Monthly Data'!$B:$B,BM13,'Monthly Data'!AH:AH)</f>
        <v>913920.39336456673</v>
      </c>
      <c r="BP13" s="264">
        <f>SUMIF('Monthly Data'!$B:$B,BM13,'Monthly Data'!AI:AI)</f>
        <v>22441312.773364581</v>
      </c>
      <c r="BQ13" s="265"/>
      <c r="BR13" s="266">
        <f ca="1">SUMIF('K GS&lt;50 Normalized Monthly (WN)'!$C:$C,BM13,'K GS&lt;50 Normalized Monthly (WN)'!$U:$U)</f>
        <v>22530356.064399578</v>
      </c>
      <c r="BS13" s="264">
        <f t="shared" si="15"/>
        <v>913920.39336456673</v>
      </c>
      <c r="BT13" s="264">
        <f t="shared" ca="1" si="16"/>
        <v>21616435.67103501</v>
      </c>
      <c r="BV13" s="263">
        <f t="shared" si="47"/>
        <v>2021</v>
      </c>
      <c r="BW13" s="264">
        <f>SUMIF('Monthly Data'!$B:$B,$T13,'Monthly Data'!AK:AK)</f>
        <v>33696058.899999999</v>
      </c>
      <c r="BX13" s="264">
        <f>SUMIF('Monthly Data'!$B:$B,$T13,'Monthly Data'!AL:AL)</f>
        <v>2967644.2227758854</v>
      </c>
      <c r="BY13" s="264">
        <f>SUMIF('Monthly Data'!$B:$B,$T13,'Monthly Data'!AM:AM)</f>
        <v>36663703.12277589</v>
      </c>
      <c r="BZ13" s="265"/>
      <c r="CA13" s="266">
        <f ca="1">SUMIF('K GS&gt;50 Normalized Monthly (WN)'!$C:$C,BV13,'K GS&gt;50 Normalized Monthly (WN)'!$U:$U)</f>
        <v>36830625.315787725</v>
      </c>
      <c r="CB13" s="264">
        <f t="shared" si="17"/>
        <v>2967644.2227758854</v>
      </c>
      <c r="CC13" s="264">
        <f t="shared" ca="1" si="18"/>
        <v>33862981.093011841</v>
      </c>
      <c r="CE13" s="263">
        <f t="shared" si="48"/>
        <v>2021</v>
      </c>
      <c r="CF13" s="264">
        <f>SUMIF('Monthly Data'!$B:$B,$AL13,'Monthly Data'!AP:AP)</f>
        <v>375386.35000000003</v>
      </c>
      <c r="CG13" s="264">
        <f>'Connection Count'!AQ12</f>
        <v>428</v>
      </c>
      <c r="CH13" s="264">
        <f t="shared" si="19"/>
        <v>877.0709112149533</v>
      </c>
      <c r="CI13" s="264">
        <f t="shared" si="20"/>
        <v>375386.35000000003</v>
      </c>
      <c r="CK13" s="263">
        <f t="shared" si="49"/>
        <v>2021</v>
      </c>
      <c r="CL13" s="264">
        <f>SUMIF('Monthly Data'!$B:$B,$AX13,'Monthly Data'!AS:AS)</f>
        <v>165450.85</v>
      </c>
      <c r="CM13" s="264">
        <f>'Connection Count'!AU12</f>
        <v>36</v>
      </c>
      <c r="CN13" s="264">
        <f t="shared" si="21"/>
        <v>4595.8569444444447</v>
      </c>
      <c r="CO13" s="264">
        <f t="shared" si="22"/>
        <v>165450.85</v>
      </c>
      <c r="CQ13" s="269"/>
      <c r="CR13" s="270"/>
      <c r="CS13" s="270"/>
      <c r="CT13" s="270"/>
      <c r="CU13" s="270"/>
      <c r="CW13" s="263">
        <f t="shared" si="50"/>
        <v>2021</v>
      </c>
      <c r="CX13" s="264">
        <f t="shared" si="51"/>
        <v>374455251.59999907</v>
      </c>
      <c r="CY13" s="264">
        <f t="shared" si="23"/>
        <v>20569224.08095634</v>
      </c>
      <c r="CZ13" s="264">
        <f t="shared" si="23"/>
        <v>395024475.68095547</v>
      </c>
      <c r="DA13" s="265"/>
      <c r="DB13" s="266">
        <f t="shared" ca="1" si="23"/>
        <v>398770044.60025322</v>
      </c>
      <c r="DC13" s="264">
        <f t="shared" si="23"/>
        <v>20569224.08095634</v>
      </c>
      <c r="DD13" s="264">
        <f t="shared" ca="1" si="23"/>
        <v>378200820.51929688</v>
      </c>
      <c r="DF13" s="263">
        <f t="shared" si="52"/>
        <v>2021</v>
      </c>
      <c r="DG13" s="264">
        <f t="shared" si="53"/>
        <v>150298040.97999984</v>
      </c>
      <c r="DH13" s="264">
        <f t="shared" si="24"/>
        <v>14408252.394999972</v>
      </c>
      <c r="DI13" s="264">
        <f t="shared" si="25"/>
        <v>164706293.37499979</v>
      </c>
      <c r="DJ13" s="265"/>
      <c r="DK13" s="266">
        <f t="shared" ca="1" si="26"/>
        <v>165699827.37262994</v>
      </c>
      <c r="DL13" s="264">
        <f t="shared" si="27"/>
        <v>14408252.394999972</v>
      </c>
      <c r="DM13" s="264">
        <f t="shared" ca="1" si="28"/>
        <v>151291574.97762999</v>
      </c>
      <c r="DO13" s="263">
        <f t="shared" si="54"/>
        <v>2021</v>
      </c>
      <c r="DP13" s="264">
        <f t="shared" si="55"/>
        <v>265228278.14999995</v>
      </c>
      <c r="DQ13" s="264">
        <f t="shared" si="29"/>
        <v>17394669.738514971</v>
      </c>
      <c r="DR13" s="264">
        <f t="shared" si="30"/>
        <v>282622947.888515</v>
      </c>
      <c r="DS13" s="265"/>
      <c r="DT13" s="266">
        <f t="shared" ca="1" si="31"/>
        <v>285148252.0588941</v>
      </c>
      <c r="DU13" s="264">
        <f t="shared" si="32"/>
        <v>17394669.738514971</v>
      </c>
      <c r="DV13" s="264">
        <f t="shared" ca="1" si="33"/>
        <v>267753582.32037914</v>
      </c>
      <c r="DX13" s="263">
        <f t="shared" si="56"/>
        <v>2021</v>
      </c>
      <c r="DY13" s="264">
        <f t="shared" si="57"/>
        <v>145455212.03</v>
      </c>
      <c r="DZ13" s="264">
        <f t="shared" si="34"/>
        <v>34374434.596293256</v>
      </c>
      <c r="EA13" s="264">
        <f t="shared" si="34"/>
        <v>179829646.62629327</v>
      </c>
      <c r="EB13" s="265"/>
      <c r="EC13" s="266">
        <f t="shared" si="34"/>
        <v>183508659.33234203</v>
      </c>
      <c r="ED13" s="264">
        <f t="shared" si="34"/>
        <v>34374434.596293256</v>
      </c>
      <c r="EE13" s="264">
        <f t="shared" si="34"/>
        <v>149134224.73604876</v>
      </c>
      <c r="EG13" s="263">
        <f t="shared" si="58"/>
        <v>2021</v>
      </c>
      <c r="EH13" s="264">
        <f t="shared" si="59"/>
        <v>5696292.8300000001</v>
      </c>
      <c r="EI13" s="264">
        <f t="shared" si="59"/>
        <v>13638</v>
      </c>
      <c r="EJ13" s="264">
        <f t="shared" si="35"/>
        <v>417.67801950432613</v>
      </c>
      <c r="EK13" s="264">
        <f t="shared" si="59"/>
        <v>5696292.8300000001</v>
      </c>
      <c r="EM13" s="263">
        <f t="shared" si="60"/>
        <v>2021</v>
      </c>
      <c r="EN13" s="264">
        <f t="shared" si="61"/>
        <v>101511.73056</v>
      </c>
      <c r="EO13" s="264">
        <f t="shared" si="61"/>
        <v>119.33333333333333</v>
      </c>
      <c r="EP13" s="264">
        <f t="shared" si="36"/>
        <v>850.65696000000003</v>
      </c>
      <c r="EQ13" s="264">
        <f t="shared" si="61"/>
        <v>101511.73056</v>
      </c>
      <c r="ES13" s="263">
        <f t="shared" si="62"/>
        <v>2021</v>
      </c>
      <c r="ET13" s="264">
        <f t="shared" si="63"/>
        <v>2140258.5900000003</v>
      </c>
      <c r="EU13" s="264">
        <f t="shared" si="63"/>
        <v>440.66666666666669</v>
      </c>
      <c r="EV13" s="264">
        <f t="shared" si="37"/>
        <v>4856.8651815431167</v>
      </c>
      <c r="EW13" s="264">
        <f t="shared" si="63"/>
        <v>2140258.5900000003</v>
      </c>
    </row>
    <row r="14" spans="2:153" x14ac:dyDescent="0.25">
      <c r="B14" s="263">
        <f t="shared" si="38"/>
        <v>2022</v>
      </c>
      <c r="C14" s="264">
        <f>SUMIF('Monthly Data'!$B:$B,B14,'Monthly Data'!C:C)</f>
        <v>341327118</v>
      </c>
      <c r="D14" s="264">
        <f>SUMIF('Monthly Data'!$B:$B,B14,'Monthly Data'!D:D)</f>
        <v>19177595.178164482</v>
      </c>
      <c r="E14" s="264">
        <f>SUMIF('Monthly Data'!$B:$B,B14,'Monthly Data'!E:E)</f>
        <v>360504713.17816448</v>
      </c>
      <c r="F14" s="265"/>
      <c r="G14" s="266">
        <f ca="1">SUMIF('TB Res Normalized Monthly (WN)'!$C:$C,B14,'TB Res Normalized Monthly (WN)'!$Y:$Y)</f>
        <v>357955412.93085414</v>
      </c>
      <c r="H14" s="264">
        <f t="shared" si="0"/>
        <v>19177595.178164482</v>
      </c>
      <c r="I14" s="264">
        <f t="shared" ca="1" si="1"/>
        <v>338777817.75268966</v>
      </c>
      <c r="K14" s="263">
        <f t="shared" si="39"/>
        <v>2022</v>
      </c>
      <c r="L14" s="264">
        <f>SUMIF('Monthly Data'!$B:$B,K14,'Monthly Data'!G:G)</f>
        <v>138155288</v>
      </c>
      <c r="M14" s="264">
        <f>SUMIF('Monthly Data'!$B:$B,K14,'Monthly Data'!H:H)</f>
        <v>13750402.038322264</v>
      </c>
      <c r="N14" s="264">
        <f>SUMIF('Monthly Data'!$B:$B,K14,'Monthly Data'!I:I)</f>
        <v>151905690.03832227</v>
      </c>
      <c r="O14" s="265"/>
      <c r="P14" s="266">
        <f ca="1">SUMIF('TB GS&lt;50 Normalized Month (WN)'!$C:$C,K14,'TB GS&lt;50 Normalized Month (WN)'!$Q:$Q)</f>
        <v>151051761.15596578</v>
      </c>
      <c r="Q14" s="264">
        <f t="shared" si="2"/>
        <v>13750402.038322264</v>
      </c>
      <c r="R14" s="264">
        <f ca="1">P14-Q14</f>
        <v>137301359.11764351</v>
      </c>
      <c r="T14" s="263">
        <f t="shared" si="40"/>
        <v>2022</v>
      </c>
      <c r="U14" s="264">
        <f>SUMIF('Monthly Data'!$B:$B,$T14,'Monthly Data'!K:K)</f>
        <v>242150458</v>
      </c>
      <c r="V14" s="264">
        <f>SUMIF('Monthly Data'!$B:$B,$T14,'Monthly Data'!L:L)</f>
        <v>15414606.739548499</v>
      </c>
      <c r="W14" s="264">
        <f>SUMIF('Monthly Data'!$B:$B,$T14,'Monthly Data'!M:M)</f>
        <v>257565064.73954856</v>
      </c>
      <c r="X14" s="265"/>
      <c r="Y14" s="266">
        <f ca="1">SUMIF('TB GS&gt;50 Normalized Month (WN)'!$C:$C,T14,'TB GS&gt;50 Normalized Month (WN)'!$S:$S)</f>
        <v>256044088.97526881</v>
      </c>
      <c r="Z14" s="264">
        <f t="shared" si="3"/>
        <v>15414606.739548499</v>
      </c>
      <c r="AA14" s="264">
        <f t="shared" ca="1" si="4"/>
        <v>240629482.23572031</v>
      </c>
      <c r="AC14" s="263">
        <f t="shared" si="41"/>
        <v>2022</v>
      </c>
      <c r="AD14" s="264">
        <f>SUMIF('Monthly Data'!$B:$B,$AC14,'Monthly Data'!P:P)</f>
        <v>144466450.787</v>
      </c>
      <c r="AE14" s="264">
        <f>SUMIF('Monthly Data'!$B:$B,$AC14,'Monthly Data'!Q:Q)</f>
        <v>34639244.898422278</v>
      </c>
      <c r="AF14" s="264">
        <f>SUMIF('Monthly Data'!$B:$B,$AC14,'Monthly Data'!R:R)</f>
        <v>179105695.6854223</v>
      </c>
      <c r="AG14" s="265"/>
      <c r="AH14" s="266">
        <f>SUMIF('TB Int Normalized Monthly (WN)'!$C:$C,AC14,'TB Int Normalized Monthly (WN)'!$M:$M)</f>
        <v>183508659.33234203</v>
      </c>
      <c r="AI14" s="264">
        <f t="shared" si="5"/>
        <v>34639244.898422278</v>
      </c>
      <c r="AJ14" s="264">
        <f t="shared" si="6"/>
        <v>148869414.43391976</v>
      </c>
      <c r="AL14" s="263">
        <f t="shared" si="42"/>
        <v>2022</v>
      </c>
      <c r="AM14" s="264">
        <f>SUMIF('Monthly Data'!$B:$B,$AL14,'Monthly Data'!U:U)</f>
        <v>5210473.32</v>
      </c>
      <c r="AN14" s="264">
        <f>'Connection Count'!S13</f>
        <v>13210</v>
      </c>
      <c r="AO14" s="264">
        <f>AM14/AN14</f>
        <v>394.43401362604089</v>
      </c>
      <c r="AP14" s="264">
        <f>AO14*AN14</f>
        <v>5210473.32</v>
      </c>
      <c r="AR14" s="263">
        <f t="shared" si="43"/>
        <v>2022</v>
      </c>
      <c r="AS14" s="264">
        <f>SUMIF('Monthly Data'!$B:$B,$AR14,'Monthly Data'!X:X)</f>
        <v>100378.9672</v>
      </c>
      <c r="AT14" s="264">
        <f>'Connection Count'!W13</f>
        <v>118</v>
      </c>
      <c r="AU14" s="264">
        <f t="shared" si="9"/>
        <v>850.66921355932197</v>
      </c>
      <c r="AV14" s="264">
        <f t="shared" si="10"/>
        <v>100378.9672</v>
      </c>
      <c r="AX14" s="263">
        <f t="shared" si="44"/>
        <v>2022</v>
      </c>
      <c r="AY14" s="264">
        <f>SUMIF('Monthly Data'!$B:$B,$AX14,'Monthly Data'!AA:AA)</f>
        <v>1951176.4600000002</v>
      </c>
      <c r="AZ14" s="264">
        <f>'Connection Count'!AA13</f>
        <v>402</v>
      </c>
      <c r="BA14" s="264">
        <f t="shared" si="11"/>
        <v>4853.6727860696519</v>
      </c>
      <c r="BB14" s="264">
        <f t="shared" si="12"/>
        <v>1951176.46</v>
      </c>
      <c r="BD14" s="263">
        <f t="shared" si="45"/>
        <v>2022</v>
      </c>
      <c r="BE14" s="264">
        <f>SUMIF('Monthly Data'!$B:$B,BD14,'Monthly Data'!AC:AC)</f>
        <v>39479410.670000046</v>
      </c>
      <c r="BF14" s="264">
        <f>SUMIF('Monthly Data'!$B:$B,BD14,'Monthly Data'!AD:AD)</f>
        <v>1763267.7866825399</v>
      </c>
      <c r="BG14" s="264">
        <f>SUMIF('Monthly Data'!$B:$B,BD14,'Monthly Data'!AE:AE)</f>
        <v>41242678.456682585</v>
      </c>
      <c r="BH14" s="265"/>
      <c r="BI14" s="266">
        <f ca="1">SUMIF('K Res Normalized Monthly (WN)'!$C:$C,BD14,'K Res Normalized Monthly (WN)'!$U:$U)</f>
        <v>40797002.253518388</v>
      </c>
      <c r="BJ14" s="264">
        <f t="shared" si="13"/>
        <v>1763267.7866825399</v>
      </c>
      <c r="BK14" s="264">
        <f t="shared" ca="1" si="14"/>
        <v>39033734.466835849</v>
      </c>
      <c r="BM14" s="263">
        <f t="shared" si="46"/>
        <v>2022</v>
      </c>
      <c r="BN14" s="264">
        <f>SUMIF('Monthly Data'!$B:$B,BM14,'Monthly Data'!AG:AG)</f>
        <v>23095368.740000006</v>
      </c>
      <c r="BO14" s="264">
        <f>SUMIF('Monthly Data'!$B:$B,BM14,'Monthly Data'!AH:AH)</f>
        <v>984545.73362959782</v>
      </c>
      <c r="BP14" s="264">
        <f>SUMIF('Monthly Data'!$B:$B,BM14,'Monthly Data'!AI:AI)</f>
        <v>24079914.473629601</v>
      </c>
      <c r="BQ14" s="265"/>
      <c r="BR14" s="266">
        <f ca="1">SUMIF('K GS&lt;50 Normalized Monthly (WN)'!$C:$C,BM14,'K GS&lt;50 Normalized Monthly (WN)'!$U:$U)</f>
        <v>23911825.139024202</v>
      </c>
      <c r="BS14" s="264">
        <f t="shared" si="15"/>
        <v>984545.73362959782</v>
      </c>
      <c r="BT14" s="264">
        <f t="shared" ca="1" si="16"/>
        <v>22927279.405394603</v>
      </c>
      <c r="BV14" s="263">
        <f t="shared" si="47"/>
        <v>2022</v>
      </c>
      <c r="BW14" s="264">
        <f>SUMIF('Monthly Data'!$B:$B,$T14,'Monthly Data'!AK:AK)</f>
        <v>34596077.259999998</v>
      </c>
      <c r="BX14" s="264">
        <f>SUMIF('Monthly Data'!$B:$B,$T14,'Monthly Data'!AL:AL)</f>
        <v>3342585.3921750155</v>
      </c>
      <c r="BY14" s="264">
        <f>SUMIF('Monthly Data'!$B:$B,$T14,'Monthly Data'!AM:AM)</f>
        <v>37938662.652175017</v>
      </c>
      <c r="BZ14" s="265"/>
      <c r="CA14" s="266">
        <f ca="1">SUMIF('K GS&gt;50 Normalized Monthly (WN)'!$C:$C,BV14,'K GS&gt;50 Normalized Monthly (WN)'!$U:$U)</f>
        <v>37715918.330381766</v>
      </c>
      <c r="CB14" s="264">
        <f t="shared" si="17"/>
        <v>3342585.3921750155</v>
      </c>
      <c r="CC14" s="264">
        <f t="shared" ca="1" si="18"/>
        <v>34373332.938206747</v>
      </c>
      <c r="CE14" s="263">
        <f t="shared" si="48"/>
        <v>2022</v>
      </c>
      <c r="CF14" s="264">
        <f>SUMIF('Monthly Data'!$B:$B,$AL14,'Monthly Data'!AP:AP)</f>
        <v>375386.35000000003</v>
      </c>
      <c r="CG14" s="264">
        <f>'Connection Count'!AQ13</f>
        <v>428</v>
      </c>
      <c r="CH14" s="264">
        <f>CF14/CG14</f>
        <v>877.0709112149533</v>
      </c>
      <c r="CI14" s="264">
        <f>CH14*CG14</f>
        <v>375386.35000000003</v>
      </c>
      <c r="CK14" s="263">
        <f t="shared" si="49"/>
        <v>2022</v>
      </c>
      <c r="CL14" s="264">
        <f>SUMIF('Monthly Data'!$B:$B,$AX14,'Monthly Data'!AS:AS)</f>
        <v>165441.88999999998</v>
      </c>
      <c r="CM14" s="264">
        <f>'Connection Count'!AU13</f>
        <v>36</v>
      </c>
      <c r="CN14" s="264">
        <f t="shared" si="21"/>
        <v>4595.6080555555554</v>
      </c>
      <c r="CO14" s="264">
        <f t="shared" si="22"/>
        <v>165441.88999999998</v>
      </c>
      <c r="CQ14" s="269"/>
      <c r="CR14" s="270"/>
      <c r="CS14" s="270"/>
      <c r="CT14" s="270"/>
      <c r="CU14" s="270"/>
      <c r="CW14" s="263">
        <f t="shared" si="50"/>
        <v>2022</v>
      </c>
      <c r="CX14" s="264">
        <f t="shared" si="51"/>
        <v>380806528.67000008</v>
      </c>
      <c r="CY14" s="264">
        <f t="shared" si="23"/>
        <v>20940862.964847021</v>
      </c>
      <c r="CZ14" s="264">
        <f t="shared" si="23"/>
        <v>401747391.63484704</v>
      </c>
      <c r="DA14" s="265"/>
      <c r="DB14" s="266">
        <f t="shared" ca="1" si="23"/>
        <v>398752415.18437254</v>
      </c>
      <c r="DC14" s="264">
        <f t="shared" si="23"/>
        <v>20940862.964847021</v>
      </c>
      <c r="DD14" s="264">
        <f t="shared" ca="1" si="23"/>
        <v>377811552.21952552</v>
      </c>
      <c r="DF14" s="263">
        <f t="shared" si="52"/>
        <v>2022</v>
      </c>
      <c r="DG14" s="264">
        <f t="shared" si="53"/>
        <v>161250656.74000001</v>
      </c>
      <c r="DH14" s="264">
        <f t="shared" si="24"/>
        <v>14734947.771951862</v>
      </c>
      <c r="DI14" s="264">
        <f t="shared" si="25"/>
        <v>175985604.51195186</v>
      </c>
      <c r="DJ14" s="265"/>
      <c r="DK14" s="266">
        <f t="shared" ca="1" si="26"/>
        <v>174963586.29498997</v>
      </c>
      <c r="DL14" s="264">
        <f t="shared" si="27"/>
        <v>14734947.771951862</v>
      </c>
      <c r="DM14" s="264">
        <f t="shared" ca="1" si="28"/>
        <v>160228638.52303812</v>
      </c>
      <c r="DO14" s="263">
        <f t="shared" si="54"/>
        <v>2022</v>
      </c>
      <c r="DP14" s="264">
        <f t="shared" si="55"/>
        <v>276746535.25999999</v>
      </c>
      <c r="DQ14" s="264">
        <f t="shared" si="29"/>
        <v>18757192.131723516</v>
      </c>
      <c r="DR14" s="264">
        <f t="shared" si="30"/>
        <v>295503727.39172357</v>
      </c>
      <c r="DS14" s="265"/>
      <c r="DT14" s="266">
        <f t="shared" ca="1" si="31"/>
        <v>293760007.30565059</v>
      </c>
      <c r="DU14" s="264">
        <f t="shared" si="32"/>
        <v>18757192.131723516</v>
      </c>
      <c r="DV14" s="264">
        <f t="shared" ca="1" si="33"/>
        <v>275002815.17392707</v>
      </c>
      <c r="DX14" s="263">
        <f t="shared" si="56"/>
        <v>2022</v>
      </c>
      <c r="DY14" s="264">
        <f t="shared" si="57"/>
        <v>144466450.787</v>
      </c>
      <c r="DZ14" s="264">
        <f t="shared" si="34"/>
        <v>34639244.898422278</v>
      </c>
      <c r="EA14" s="264">
        <f t="shared" si="34"/>
        <v>179105695.6854223</v>
      </c>
      <c r="EB14" s="265"/>
      <c r="EC14" s="266">
        <f t="shared" si="34"/>
        <v>183508659.33234203</v>
      </c>
      <c r="ED14" s="264">
        <f t="shared" si="34"/>
        <v>34639244.898422278</v>
      </c>
      <c r="EE14" s="264">
        <f t="shared" si="34"/>
        <v>148869414.43391976</v>
      </c>
      <c r="EG14" s="263">
        <f t="shared" si="58"/>
        <v>2022</v>
      </c>
      <c r="EH14" s="264">
        <f t="shared" si="59"/>
        <v>5585859.6699999999</v>
      </c>
      <c r="EI14" s="264">
        <f t="shared" si="59"/>
        <v>13638</v>
      </c>
      <c r="EJ14" s="264">
        <f>EH14/EI14</f>
        <v>409.58055946619737</v>
      </c>
      <c r="EK14" s="264">
        <f t="shared" si="59"/>
        <v>5585859.6699999999</v>
      </c>
      <c r="EM14" s="263">
        <f t="shared" si="60"/>
        <v>2022</v>
      </c>
      <c r="EN14" s="264">
        <f t="shared" si="61"/>
        <v>100378.9672</v>
      </c>
      <c r="EO14" s="264">
        <f t="shared" si="61"/>
        <v>118</v>
      </c>
      <c r="EP14" s="264">
        <f t="shared" si="36"/>
        <v>850.66921355932197</v>
      </c>
      <c r="EQ14" s="264">
        <f t="shared" si="61"/>
        <v>100378.9672</v>
      </c>
      <c r="ES14" s="263">
        <f t="shared" si="62"/>
        <v>2022</v>
      </c>
      <c r="ET14" s="264">
        <f t="shared" si="63"/>
        <v>2116618.35</v>
      </c>
      <c r="EU14" s="264">
        <f t="shared" si="63"/>
        <v>438</v>
      </c>
      <c r="EV14" s="264">
        <f t="shared" si="37"/>
        <v>4832.4619863013704</v>
      </c>
      <c r="EW14" s="264">
        <f t="shared" si="63"/>
        <v>2116618.35</v>
      </c>
    </row>
    <row r="15" spans="2:153" s="11" customFormat="1" x14ac:dyDescent="0.25">
      <c r="B15" s="271">
        <f t="shared" si="38"/>
        <v>2023</v>
      </c>
      <c r="C15" s="271"/>
      <c r="D15" s="271"/>
      <c r="E15" s="271"/>
      <c r="F15" s="272"/>
      <c r="G15" s="273">
        <f ca="1">SUMIF('TB Res Normalized Monthly (WN)'!$C:$C,B15,'TB Res Normalized Monthly (WN)'!$Y:$Y)</f>
        <v>358815275.45079136</v>
      </c>
      <c r="H15" s="274">
        <f>'Historic CDM'!C141</f>
        <v>18892804.397518355</v>
      </c>
      <c r="I15" s="274">
        <f t="shared" ca="1" si="1"/>
        <v>339922471.05327302</v>
      </c>
      <c r="K15" s="271">
        <v>2023</v>
      </c>
      <c r="L15" s="271"/>
      <c r="M15" s="271"/>
      <c r="N15" s="271"/>
      <c r="O15" s="272"/>
      <c r="P15" s="273">
        <f ca="1">SUMIF('TB GS&lt;50 Normalized Month (WN)'!$C:$C,K15,'TB GS&lt;50 Normalized Month (WN)'!$Q:$Q)</f>
        <v>153810147.96238682</v>
      </c>
      <c r="Q15" s="274">
        <f>'Historic CDM'!D141</f>
        <v>12999785.081711242</v>
      </c>
      <c r="R15" s="274">
        <f t="shared" ca="1" si="64"/>
        <v>140810362.88067558</v>
      </c>
      <c r="T15" s="271">
        <f t="shared" si="40"/>
        <v>2023</v>
      </c>
      <c r="U15" s="271"/>
      <c r="V15" s="271"/>
      <c r="W15" s="271"/>
      <c r="X15" s="272"/>
      <c r="Y15" s="273">
        <f ca="1">SUMIF('TB GS&gt;50 Normalized Month (WN)'!$C:$C,T15,'TB GS&gt;50 Normalized Month (WN)'!$S:$S)</f>
        <v>259653746.43913367</v>
      </c>
      <c r="Z15" s="274">
        <f>'Historic CDM'!E141</f>
        <v>14541468.431164185</v>
      </c>
      <c r="AA15" s="274">
        <f t="shared" ca="1" si="4"/>
        <v>245112278.0079695</v>
      </c>
      <c r="AC15" s="271">
        <f t="shared" si="41"/>
        <v>2023</v>
      </c>
      <c r="AD15" s="271"/>
      <c r="AE15" s="271"/>
      <c r="AF15" s="271"/>
      <c r="AG15" s="272"/>
      <c r="AH15" s="273">
        <f>SUMIF('TB Int Normalized Monthly (WN)'!$C:$C,AC15,'TB Int Normalized Monthly (WN)'!$M:$M)</f>
        <v>183508659.33234203</v>
      </c>
      <c r="AI15" s="274">
        <f>'Historic CDM'!F141</f>
        <v>33952984.756904744</v>
      </c>
      <c r="AJ15" s="274">
        <f t="shared" si="6"/>
        <v>149555674.57543728</v>
      </c>
      <c r="AL15" s="271">
        <f t="shared" si="42"/>
        <v>2023</v>
      </c>
      <c r="AM15" s="271"/>
      <c r="AN15" s="274">
        <f>'Connection Count'!S14</f>
        <v>13218.8709107993</v>
      </c>
      <c r="AO15" s="274">
        <f>AO14</f>
        <v>394.43401362604089</v>
      </c>
      <c r="AP15" s="274">
        <f t="shared" si="8"/>
        <v>5213972.3089510864</v>
      </c>
      <c r="AR15" s="271">
        <f t="shared" si="43"/>
        <v>2023</v>
      </c>
      <c r="AS15" s="271"/>
      <c r="AT15" s="274">
        <f>'Connection Count'!W14</f>
        <v>115.41845120129921</v>
      </c>
      <c r="AU15" s="274">
        <f>AU14</f>
        <v>850.66921355932197</v>
      </c>
      <c r="AV15" s="274">
        <f t="shared" si="10"/>
        <v>98182.923113644181</v>
      </c>
      <c r="AX15" s="271">
        <f>AX14+1</f>
        <v>2023</v>
      </c>
      <c r="AY15" s="271"/>
      <c r="AZ15" s="274">
        <f>'Connection Count'!AA14</f>
        <v>398.73409178929285</v>
      </c>
      <c r="BA15" s="274">
        <f>BA14</f>
        <v>4853.6727860696519</v>
      </c>
      <c r="BB15" s="274">
        <f t="shared" si="12"/>
        <v>1935324.8101958893</v>
      </c>
      <c r="BD15" s="271">
        <f t="shared" si="45"/>
        <v>2023</v>
      </c>
      <c r="BE15" s="271"/>
      <c r="BF15" s="271"/>
      <c r="BG15" s="271"/>
      <c r="BH15" s="272"/>
      <c r="BI15" s="273">
        <f ca="1">SUMIF('K Res Normalized Monthly (WN)'!$C:$C,BD15,'K Res Normalized Monthly (WN)'!$U:$U)</f>
        <v>39937356.983704388</v>
      </c>
      <c r="BJ15" s="274">
        <f>'Historic CDM'!O141</f>
        <v>1741382.6222589712</v>
      </c>
      <c r="BK15" s="274">
        <f t="shared" ca="1" si="14"/>
        <v>38195974.361445419</v>
      </c>
      <c r="BM15" s="271">
        <v>2023</v>
      </c>
      <c r="BN15" s="271"/>
      <c r="BO15" s="271"/>
      <c r="BP15" s="271"/>
      <c r="BQ15" s="272"/>
      <c r="BR15" s="273">
        <f ca="1">SUMIF('K GS&lt;50 Normalized Monthly (WN)'!$C:$C,BM15,'K GS&lt;50 Normalized Monthly (WN)'!$U:$U)</f>
        <v>24238091.740171097</v>
      </c>
      <c r="BS15" s="274">
        <f>'Historic CDM'!P141</f>
        <v>922460.33791559096</v>
      </c>
      <c r="BT15" s="274">
        <f t="shared" ca="1" si="16"/>
        <v>23315631.402255505</v>
      </c>
      <c r="BV15" s="271">
        <f t="shared" si="47"/>
        <v>2023</v>
      </c>
      <c r="BW15" s="271"/>
      <c r="BX15" s="271"/>
      <c r="BY15" s="271"/>
      <c r="BZ15" s="272"/>
      <c r="CA15" s="273">
        <f ca="1">SUMIF('K GS&gt;50 Normalized Monthly (WN)'!$C:$C,BV15,'K GS&gt;50 Normalized Monthly (WN)'!$U:$U)</f>
        <v>40662427.221882656</v>
      </c>
      <c r="CB15" s="274">
        <f>'Historic CDM'!Q141</f>
        <v>3214872.1986338072</v>
      </c>
      <c r="CC15" s="274">
        <f t="shared" ca="1" si="18"/>
        <v>37447555.023248851</v>
      </c>
      <c r="CE15" s="271">
        <f t="shared" si="48"/>
        <v>2023</v>
      </c>
      <c r="CF15" s="271"/>
      <c r="CG15" s="274">
        <f>'Connection Count'!AQ14</f>
        <v>428</v>
      </c>
      <c r="CH15" s="274">
        <f>CH14</f>
        <v>877.0709112149533</v>
      </c>
      <c r="CI15" s="274">
        <f>CH15*CG15</f>
        <v>375386.35000000003</v>
      </c>
      <c r="CK15" s="271">
        <f>CK14+1</f>
        <v>2023</v>
      </c>
      <c r="CL15" s="271"/>
      <c r="CM15" s="274">
        <f>'Connection Count'!AU14</f>
        <v>36.349733382931866</v>
      </c>
      <c r="CN15" s="274">
        <f>CN14</f>
        <v>4595.6080555555554</v>
      </c>
      <c r="CO15" s="274">
        <f t="shared" si="22"/>
        <v>167049.12755189839</v>
      </c>
      <c r="CQ15" s="269"/>
      <c r="CR15" s="269"/>
      <c r="CS15" s="270"/>
      <c r="CT15" s="270"/>
      <c r="CU15" s="270"/>
      <c r="CW15" s="271">
        <f t="shared" si="50"/>
        <v>2023</v>
      </c>
      <c r="CX15" s="271"/>
      <c r="CY15" s="271"/>
      <c r="CZ15" s="271"/>
      <c r="DA15" s="272"/>
      <c r="DB15" s="273">
        <f t="shared" ref="DB15:DB16" ca="1" si="65">G15+BI15</f>
        <v>398752632.43449575</v>
      </c>
      <c r="DC15" s="274">
        <f t="shared" ref="DC15:DC16" si="66">H15+BJ15</f>
        <v>20634187.019777328</v>
      </c>
      <c r="DD15" s="274">
        <f t="shared" ref="DD15:DD16" ca="1" si="67">I15+BK15</f>
        <v>378118445.41471845</v>
      </c>
      <c r="DF15" s="271">
        <v>2023</v>
      </c>
      <c r="DG15" s="271"/>
      <c r="DH15" s="271"/>
      <c r="DI15" s="271"/>
      <c r="DJ15" s="272"/>
      <c r="DK15" s="273">
        <f t="shared" ca="1" si="26"/>
        <v>178048239.70255792</v>
      </c>
      <c r="DL15" s="274">
        <f t="shared" si="27"/>
        <v>13922245.419626832</v>
      </c>
      <c r="DM15" s="274">
        <f t="shared" ca="1" si="28"/>
        <v>164125994.28293109</v>
      </c>
      <c r="DO15" s="271">
        <f t="shared" si="54"/>
        <v>2023</v>
      </c>
      <c r="DP15" s="271"/>
      <c r="DQ15" s="271"/>
      <c r="DR15" s="271"/>
      <c r="DS15" s="272"/>
      <c r="DT15" s="273">
        <f t="shared" ca="1" si="31"/>
        <v>300316173.66101635</v>
      </c>
      <c r="DU15" s="274">
        <f t="shared" si="32"/>
        <v>17756340.629797991</v>
      </c>
      <c r="DV15" s="274">
        <f t="shared" ca="1" si="33"/>
        <v>282559833.03121835</v>
      </c>
      <c r="DX15" s="271">
        <f t="shared" si="56"/>
        <v>2023</v>
      </c>
      <c r="DY15" s="271"/>
      <c r="DZ15" s="271"/>
      <c r="EA15" s="271"/>
      <c r="EB15" s="272"/>
      <c r="EC15" s="273">
        <f t="shared" ref="EC15:EC16" si="68">AH15</f>
        <v>183508659.33234203</v>
      </c>
      <c r="ED15" s="274">
        <f t="shared" ref="ED15:ED16" si="69">AI15</f>
        <v>33952984.756904744</v>
      </c>
      <c r="EE15" s="274">
        <f t="shared" ref="EE15:EE16" si="70">AJ15</f>
        <v>149555674.57543728</v>
      </c>
      <c r="EG15" s="271">
        <f t="shared" si="58"/>
        <v>2023</v>
      </c>
      <c r="EH15" s="271"/>
      <c r="EI15" s="274">
        <f t="shared" si="59"/>
        <v>13646.8709107993</v>
      </c>
      <c r="EJ15" s="274">
        <f>EJ14</f>
        <v>409.58055946619737</v>
      </c>
      <c r="EK15" s="274">
        <f t="shared" si="59"/>
        <v>5589358.658951086</v>
      </c>
      <c r="EM15" s="271">
        <f t="shared" si="60"/>
        <v>2023</v>
      </c>
      <c r="EN15" s="271"/>
      <c r="EO15" s="274">
        <f t="shared" si="61"/>
        <v>115.41845120129921</v>
      </c>
      <c r="EP15" s="274">
        <f>EP14</f>
        <v>850.66921355932197</v>
      </c>
      <c r="EQ15" s="274">
        <f t="shared" si="61"/>
        <v>98182.923113644181</v>
      </c>
      <c r="ES15" s="271">
        <f>ES14+1</f>
        <v>2023</v>
      </c>
      <c r="ET15" s="271"/>
      <c r="EU15" s="274">
        <f t="shared" si="63"/>
        <v>435.08382517222469</v>
      </c>
      <c r="EV15" s="274">
        <f>EV14</f>
        <v>4832.4619863013704</v>
      </c>
      <c r="EW15" s="274">
        <f t="shared" si="63"/>
        <v>2102373.9377477877</v>
      </c>
    </row>
    <row r="16" spans="2:153" s="11" customFormat="1" x14ac:dyDescent="0.25">
      <c r="B16" s="271">
        <f t="shared" si="38"/>
        <v>2024</v>
      </c>
      <c r="C16" s="271"/>
      <c r="D16" s="271"/>
      <c r="E16" s="271"/>
      <c r="F16" s="272"/>
      <c r="G16" s="273">
        <f ca="1">SUMIF('TB Res Normalized Monthly (WN)'!$C:$C,B16,'TB Res Normalized Monthly (WN)'!$Y:$Y)</f>
        <v>360717803.41510868</v>
      </c>
      <c r="H16" s="274">
        <f>'Historic CDM'!C142</f>
        <v>18638166.505949825</v>
      </c>
      <c r="I16" s="274">
        <f t="shared" ca="1" si="1"/>
        <v>342079636.90915883</v>
      </c>
      <c r="K16" s="271">
        <v>2024</v>
      </c>
      <c r="L16" s="271"/>
      <c r="M16" s="271"/>
      <c r="N16" s="271"/>
      <c r="O16" s="272"/>
      <c r="P16" s="273">
        <f ca="1">SUMIF('TB GS&lt;50 Normalized Month (WN)'!$C:$C,K16,'TB GS&lt;50 Normalized Month (WN)'!$Q:$Q)</f>
        <v>159064696.18661219</v>
      </c>
      <c r="Q16" s="274">
        <f>'Historic CDM'!D142</f>
        <v>12189862.73056812</v>
      </c>
      <c r="R16" s="274">
        <f t="shared" ca="1" si="64"/>
        <v>146874833.45604408</v>
      </c>
      <c r="T16" s="271">
        <f t="shared" si="40"/>
        <v>2024</v>
      </c>
      <c r="U16" s="271"/>
      <c r="V16" s="271"/>
      <c r="W16" s="271"/>
      <c r="X16" s="272"/>
      <c r="Y16" s="273">
        <f ca="1">SUMIF('TB GS&gt;50 Normalized Month (WN)'!$C:$C,T16,'TB GS&gt;50 Normalized Month (WN)'!$S:$S)</f>
        <v>264046941.3541393</v>
      </c>
      <c r="Z16" s="274">
        <f>'Historic CDM'!E142</f>
        <v>13656470.597160781</v>
      </c>
      <c r="AA16" s="274">
        <f t="shared" ca="1" si="4"/>
        <v>250390470.75697851</v>
      </c>
      <c r="AC16" s="271">
        <f t="shared" si="41"/>
        <v>2024</v>
      </c>
      <c r="AD16" s="271"/>
      <c r="AE16" s="271"/>
      <c r="AF16" s="271"/>
      <c r="AG16" s="272"/>
      <c r="AH16" s="273">
        <f>SUMIF('TB Int Normalized Monthly (WN)'!$C:$C,AC16,'TB Int Normalized Monthly (WN)'!$M:$M)</f>
        <v>184009422.33516717</v>
      </c>
      <c r="AI16" s="274">
        <f>'Historic CDM'!F142</f>
        <v>33262006.120874241</v>
      </c>
      <c r="AJ16" s="274">
        <f t="shared" si="6"/>
        <v>150747416.21429294</v>
      </c>
      <c r="AL16" s="271">
        <f t="shared" si="42"/>
        <v>2024</v>
      </c>
      <c r="AM16" s="271"/>
      <c r="AN16" s="274">
        <f>'Connection Count'!S15</f>
        <v>13227.747778680994</v>
      </c>
      <c r="AO16" s="274">
        <f>AO15</f>
        <v>394.43401362604089</v>
      </c>
      <c r="AP16" s="274">
        <f t="shared" si="8"/>
        <v>5217473.6475780914</v>
      </c>
      <c r="AR16" s="271">
        <f t="shared" si="43"/>
        <v>2024</v>
      </c>
      <c r="AS16" s="271"/>
      <c r="AT16" s="274">
        <f>'Connection Count'!W15</f>
        <v>112.89338031954819</v>
      </c>
      <c r="AU16" s="274">
        <f>AU15</f>
        <v>850.66921355932197</v>
      </c>
      <c r="AV16" s="274">
        <f t="shared" si="10"/>
        <v>96034.923052483486</v>
      </c>
      <c r="AX16" s="271">
        <f>AX15+1</f>
        <v>2024</v>
      </c>
      <c r="AY16" s="271"/>
      <c r="AZ16" s="274">
        <f>'Connection Count'!AA15</f>
        <v>395.49471630605029</v>
      </c>
      <c r="BA16" s="274">
        <f>BA15</f>
        <v>4853.6727860696519</v>
      </c>
      <c r="BB16" s="274">
        <f t="shared" si="12"/>
        <v>1919601.9415690138</v>
      </c>
      <c r="BD16" s="271">
        <f t="shared" si="45"/>
        <v>2024</v>
      </c>
      <c r="BE16" s="271"/>
      <c r="BF16" s="271"/>
      <c r="BG16" s="271"/>
      <c r="BH16" s="272"/>
      <c r="BI16" s="273">
        <f ca="1">SUMIF('K Res Normalized Monthly (WN)'!$C:$C,BD16,'K Res Normalized Monthly (WN)'!$U:$U)</f>
        <v>40390553.973516777</v>
      </c>
      <c r="BJ16" s="274">
        <f>'Historic CDM'!O142</f>
        <v>1732854.3313924216</v>
      </c>
      <c r="BK16" s="274">
        <f t="shared" ca="1" si="14"/>
        <v>38657699.642124355</v>
      </c>
      <c r="BM16" s="271">
        <v>2024</v>
      </c>
      <c r="BN16" s="271"/>
      <c r="BO16" s="271"/>
      <c r="BP16" s="271"/>
      <c r="BQ16" s="272"/>
      <c r="BR16" s="273">
        <f ca="1">SUMIF('K GS&lt;50 Normalized Monthly (WN)'!$C:$C,BM16,'K GS&lt;50 Normalized Monthly (WN)'!$U:$U)</f>
        <v>24919591.657398351</v>
      </c>
      <c r="BS16" s="274">
        <f>'Historic CDM'!P142</f>
        <v>800683.70489218528</v>
      </c>
      <c r="BT16" s="274">
        <f t="shared" ca="1" si="16"/>
        <v>24118907.952506166</v>
      </c>
      <c r="BV16" s="271">
        <f t="shared" si="47"/>
        <v>2024</v>
      </c>
      <c r="BW16" s="271"/>
      <c r="BX16" s="271"/>
      <c r="BY16" s="271"/>
      <c r="BZ16" s="272"/>
      <c r="CA16" s="273">
        <f ca="1">SUMIF('K GS&gt;50 Normalized Monthly (WN)'!$C:$C,BV16,'K GS&gt;50 Normalized Monthly (WN)'!$U:$U)</f>
        <v>41462618.293302506</v>
      </c>
      <c r="CB16" s="274">
        <f>'Historic CDM'!Q142</f>
        <v>3004758.7220199606</v>
      </c>
      <c r="CC16" s="274">
        <f t="shared" ca="1" si="18"/>
        <v>38457859.571282543</v>
      </c>
      <c r="CE16" s="271">
        <f t="shared" si="48"/>
        <v>2024</v>
      </c>
      <c r="CF16" s="271"/>
      <c r="CG16" s="274">
        <f>'Connection Count'!AQ15</f>
        <v>428</v>
      </c>
      <c r="CH16" s="274">
        <f>CH15</f>
        <v>877.0709112149533</v>
      </c>
      <c r="CI16" s="274">
        <f>CH16*CG16</f>
        <v>375386.35000000003</v>
      </c>
      <c r="CK16" s="271">
        <f>CK15+1</f>
        <v>2024</v>
      </c>
      <c r="CL16" s="271"/>
      <c r="CM16" s="274">
        <f>'Connection Count'!AU15</f>
        <v>36.702864361395314</v>
      </c>
      <c r="CN16" s="274">
        <f>CN15</f>
        <v>4595.6080555555554</v>
      </c>
      <c r="CO16" s="274">
        <f t="shared" si="22"/>
        <v>168671.97912119122</v>
      </c>
      <c r="CQ16" s="269"/>
      <c r="CR16" s="269"/>
      <c r="CS16" s="270"/>
      <c r="CT16" s="270"/>
      <c r="CU16" s="270"/>
      <c r="CW16" s="271">
        <f t="shared" si="50"/>
        <v>2024</v>
      </c>
      <c r="CX16" s="271"/>
      <c r="CY16" s="271"/>
      <c r="CZ16" s="271"/>
      <c r="DA16" s="272"/>
      <c r="DB16" s="273">
        <f t="shared" ca="1" si="65"/>
        <v>401108357.38862544</v>
      </c>
      <c r="DC16" s="274">
        <f t="shared" si="66"/>
        <v>20371020.837342247</v>
      </c>
      <c r="DD16" s="274">
        <f t="shared" ca="1" si="67"/>
        <v>380737336.55128318</v>
      </c>
      <c r="DF16" s="271">
        <v>2024</v>
      </c>
      <c r="DG16" s="271"/>
      <c r="DH16" s="271"/>
      <c r="DI16" s="271"/>
      <c r="DJ16" s="272"/>
      <c r="DK16" s="273">
        <f t="shared" ca="1" si="26"/>
        <v>183984287.84401053</v>
      </c>
      <c r="DL16" s="274">
        <f t="shared" si="27"/>
        <v>12990546.435460305</v>
      </c>
      <c r="DM16" s="274">
        <f t="shared" ca="1" si="28"/>
        <v>170993741.40855023</v>
      </c>
      <c r="DO16" s="271">
        <f t="shared" si="54"/>
        <v>2024</v>
      </c>
      <c r="DP16" s="271"/>
      <c r="DQ16" s="271"/>
      <c r="DR16" s="271"/>
      <c r="DS16" s="272"/>
      <c r="DT16" s="273">
        <f t="shared" ca="1" si="31"/>
        <v>305509559.6474418</v>
      </c>
      <c r="DU16" s="274">
        <f t="shared" si="32"/>
        <v>16661229.319180742</v>
      </c>
      <c r="DV16" s="274">
        <f t="shared" ca="1" si="33"/>
        <v>288848330.32826108</v>
      </c>
      <c r="DX16" s="271">
        <f t="shared" si="56"/>
        <v>2024</v>
      </c>
      <c r="DY16" s="271"/>
      <c r="DZ16" s="271"/>
      <c r="EA16" s="271"/>
      <c r="EB16" s="272"/>
      <c r="EC16" s="273">
        <f t="shared" si="68"/>
        <v>184009422.33516717</v>
      </c>
      <c r="ED16" s="274">
        <f t="shared" si="69"/>
        <v>33262006.120874241</v>
      </c>
      <c r="EE16" s="274">
        <f t="shared" si="70"/>
        <v>150747416.21429294</v>
      </c>
      <c r="EG16" s="271">
        <f t="shared" si="58"/>
        <v>2024</v>
      </c>
      <c r="EH16" s="271"/>
      <c r="EI16" s="274">
        <f t="shared" si="59"/>
        <v>13655.747778680994</v>
      </c>
      <c r="EJ16" s="274">
        <f>EJ15</f>
        <v>409.58055946619737</v>
      </c>
      <c r="EK16" s="274">
        <f t="shared" si="59"/>
        <v>5592859.997578091</v>
      </c>
      <c r="EM16" s="271">
        <f t="shared" si="60"/>
        <v>2024</v>
      </c>
      <c r="EN16" s="271"/>
      <c r="EO16" s="274">
        <f t="shared" si="61"/>
        <v>112.89338031954819</v>
      </c>
      <c r="EP16" s="274">
        <f>EP15</f>
        <v>850.66921355932197</v>
      </c>
      <c r="EQ16" s="274">
        <f t="shared" si="61"/>
        <v>96034.923052483486</v>
      </c>
      <c r="ES16" s="271">
        <f>ES15+1</f>
        <v>2024</v>
      </c>
      <c r="ET16" s="271"/>
      <c r="EU16" s="274">
        <f t="shared" si="63"/>
        <v>432.19758066744561</v>
      </c>
      <c r="EV16" s="274">
        <f>EV15</f>
        <v>4832.4619863013704</v>
      </c>
      <c r="EW16" s="274">
        <f t="shared" si="63"/>
        <v>2088273.9206902049</v>
      </c>
    </row>
    <row r="20" spans="41:153" x14ac:dyDescent="0.25">
      <c r="AO20" s="4"/>
      <c r="AU20" s="4"/>
      <c r="BA20" s="4"/>
      <c r="CH20" s="4"/>
      <c r="CN20" s="4"/>
      <c r="EJ20" s="4"/>
      <c r="EP20" s="4"/>
      <c r="EV20" s="4"/>
    </row>
    <row r="21" spans="41:153" x14ac:dyDescent="0.25">
      <c r="AO21" s="4"/>
      <c r="AP21" s="4"/>
      <c r="AU21" s="4"/>
      <c r="AV21" s="4"/>
      <c r="BA21" s="4"/>
      <c r="BB21" s="4"/>
      <c r="CH21" s="4"/>
      <c r="CI21" s="4"/>
      <c r="CN21" s="4"/>
      <c r="CO21" s="4"/>
      <c r="EJ21" s="4"/>
      <c r="EK21" s="4"/>
      <c r="EP21" s="4"/>
      <c r="EQ21" s="4"/>
      <c r="EV21" s="4"/>
      <c r="EW21" s="4"/>
    </row>
    <row r="22" spans="41:153" x14ac:dyDescent="0.25">
      <c r="AO22" s="4"/>
      <c r="AP22" s="4"/>
      <c r="AQ22" s="4"/>
      <c r="AU22" s="4"/>
      <c r="AV22" s="4"/>
      <c r="BA22" s="4"/>
      <c r="BB22" s="4"/>
      <c r="CH22" s="4"/>
      <c r="CI22" s="4"/>
      <c r="CJ22" s="4"/>
      <c r="CN22" s="4"/>
      <c r="CO22" s="4"/>
      <c r="EJ22" s="4"/>
      <c r="EK22" s="4"/>
      <c r="EL22" s="4"/>
      <c r="EP22" s="4"/>
      <c r="EQ22" s="4"/>
      <c r="EV22" s="4"/>
      <c r="EW22" s="4"/>
    </row>
    <row r="23" spans="41:153" x14ac:dyDescent="0.25">
      <c r="AO23" s="4"/>
      <c r="AP23" s="4"/>
      <c r="AQ23" s="4"/>
      <c r="AU23" s="4"/>
      <c r="AV23" s="4"/>
      <c r="BA23" s="4"/>
      <c r="BB23" s="4"/>
      <c r="CH23" s="4"/>
      <c r="CI23" s="4"/>
      <c r="CJ23" s="4"/>
      <c r="CN23" s="4"/>
      <c r="CO23" s="4"/>
      <c r="EJ23" s="4"/>
      <c r="EK23" s="4"/>
      <c r="EL23" s="4"/>
      <c r="EP23" s="4"/>
      <c r="EQ23" s="4"/>
      <c r="EV23" s="4"/>
      <c r="EW23" s="4"/>
    </row>
    <row r="24" spans="41:153" x14ac:dyDescent="0.25">
      <c r="AO24" s="4"/>
      <c r="AP24" s="4"/>
      <c r="AQ24" s="4"/>
      <c r="AU24" s="4"/>
      <c r="AV24" s="4"/>
      <c r="BA24" s="4"/>
      <c r="BB24" s="4"/>
      <c r="CH24" s="4"/>
      <c r="CI24" s="4"/>
      <c r="CJ24" s="4"/>
      <c r="CN24" s="4"/>
      <c r="CO24" s="4"/>
      <c r="EJ24" s="4"/>
      <c r="EK24" s="4"/>
      <c r="EL24" s="4"/>
      <c r="EP24" s="4"/>
      <c r="EQ24" s="4"/>
      <c r="EV24" s="4"/>
      <c r="EW24" s="4"/>
    </row>
    <row r="25" spans="41:153" x14ac:dyDescent="0.25">
      <c r="AO25" s="4"/>
      <c r="AP25" s="4"/>
      <c r="AQ25" s="4"/>
      <c r="AU25" s="4"/>
      <c r="AV25" s="4"/>
      <c r="BA25" s="4"/>
      <c r="BB25" s="4"/>
      <c r="CH25" s="4"/>
      <c r="CI25" s="4"/>
      <c r="CJ25" s="4"/>
      <c r="CN25" s="4"/>
      <c r="CO25" s="4"/>
      <c r="EJ25" s="4"/>
      <c r="EK25" s="4"/>
      <c r="EL25" s="4"/>
      <c r="EP25" s="4"/>
      <c r="EQ25" s="4"/>
      <c r="EV25" s="4"/>
      <c r="EW25" s="4"/>
    </row>
    <row r="26" spans="41:153" x14ac:dyDescent="0.25">
      <c r="AO26" s="4"/>
      <c r="AP26" s="4"/>
      <c r="AQ26" s="4"/>
      <c r="AU26" s="4"/>
      <c r="AV26" s="4"/>
      <c r="BA26" s="4"/>
      <c r="BB26" s="4"/>
      <c r="CH26" s="4"/>
      <c r="CI26" s="4"/>
      <c r="CJ26" s="4"/>
      <c r="CN26" s="4"/>
      <c r="CO26" s="4"/>
      <c r="EJ26" s="4"/>
      <c r="EK26" s="4"/>
      <c r="EL26" s="4"/>
      <c r="EP26" s="4"/>
      <c r="EQ26" s="4"/>
      <c r="EV26" s="4"/>
      <c r="EW26" s="4"/>
    </row>
    <row r="27" spans="41:153" x14ac:dyDescent="0.25">
      <c r="AO27" s="4"/>
      <c r="AP27" s="4"/>
      <c r="AU27" s="4"/>
      <c r="AV27" s="4"/>
      <c r="BA27" s="4"/>
      <c r="BB27" s="4"/>
      <c r="CH27" s="4"/>
      <c r="CI27" s="4"/>
      <c r="CN27" s="4"/>
      <c r="CO27" s="4"/>
      <c r="EJ27" s="4"/>
      <c r="EK27" s="4"/>
      <c r="EP27" s="4"/>
      <c r="EQ27" s="4"/>
      <c r="EV27" s="4"/>
      <c r="EW27" s="4"/>
    </row>
    <row r="54" spans="39:152" x14ac:dyDescent="0.25">
      <c r="AM54" s="6"/>
      <c r="AN54" s="6"/>
      <c r="AO54" s="104"/>
      <c r="AS54" s="6"/>
      <c r="AT54" s="6"/>
      <c r="AU54" s="104"/>
      <c r="AY54" s="6"/>
      <c r="AZ54" s="6"/>
      <c r="BA54" s="104"/>
      <c r="CF54" s="6"/>
      <c r="CG54" s="6"/>
      <c r="CH54" s="104"/>
      <c r="CL54" s="6"/>
      <c r="CM54" s="6"/>
      <c r="CN54" s="104"/>
      <c r="EH54" s="6"/>
      <c r="EI54" s="6"/>
      <c r="EJ54" s="104"/>
      <c r="EN54" s="6"/>
      <c r="EO54" s="6"/>
      <c r="EP54" s="104"/>
      <c r="ET54" s="6"/>
      <c r="EU54" s="6"/>
      <c r="EV54" s="104"/>
    </row>
    <row r="55" spans="39:152" x14ac:dyDescent="0.25">
      <c r="AM55" s="6"/>
      <c r="AN55" s="6"/>
      <c r="AO55" s="104"/>
      <c r="AS55" s="6"/>
      <c r="AT55" s="6"/>
      <c r="AU55" s="104"/>
      <c r="AY55" s="6"/>
      <c r="AZ55" s="6"/>
      <c r="BA55" s="104"/>
      <c r="CF55" s="6"/>
      <c r="CG55" s="6"/>
      <c r="CH55" s="104"/>
      <c r="CL55" s="6"/>
      <c r="CM55" s="6"/>
      <c r="CN55" s="104"/>
      <c r="EH55" s="6"/>
      <c r="EI55" s="6"/>
      <c r="EJ55" s="104"/>
      <c r="EN55" s="6"/>
      <c r="EO55" s="6"/>
      <c r="EP55" s="104"/>
      <c r="ET55" s="6"/>
      <c r="EU55" s="6"/>
      <c r="EV55" s="104"/>
    </row>
    <row r="56" spans="39:152" x14ac:dyDescent="0.25">
      <c r="AM56" s="6"/>
      <c r="AN56" s="6"/>
      <c r="AO56" s="104"/>
      <c r="AS56" s="6"/>
      <c r="AT56" s="6"/>
      <c r="AU56" s="104"/>
      <c r="AY56" s="6"/>
      <c r="AZ56" s="6"/>
      <c r="BA56" s="104"/>
      <c r="CF56" s="6"/>
      <c r="CG56" s="6"/>
      <c r="CH56" s="104"/>
      <c r="CL56" s="6"/>
      <c r="CM56" s="6"/>
      <c r="CN56" s="104"/>
      <c r="EH56" s="6"/>
      <c r="EI56" s="6"/>
      <c r="EJ56" s="104"/>
      <c r="EN56" s="6"/>
      <c r="EO56" s="6"/>
      <c r="EP56" s="104"/>
      <c r="ET56" s="6"/>
      <c r="EU56" s="6"/>
      <c r="EV56" s="104"/>
    </row>
    <row r="57" spans="39:152" x14ac:dyDescent="0.25">
      <c r="AM57" s="6"/>
      <c r="AN57" s="6"/>
      <c r="AO57" s="104"/>
      <c r="AS57" s="6"/>
      <c r="AT57" s="6"/>
      <c r="AU57" s="104"/>
      <c r="AY57" s="6"/>
      <c r="AZ57" s="6"/>
      <c r="BA57" s="104"/>
      <c r="CF57" s="6"/>
      <c r="CG57" s="6"/>
      <c r="CH57" s="104"/>
      <c r="CL57" s="6"/>
      <c r="CM57" s="6"/>
      <c r="CN57" s="104"/>
      <c r="EH57" s="6"/>
      <c r="EI57" s="6"/>
      <c r="EJ57" s="104"/>
      <c r="EN57" s="6"/>
      <c r="EO57" s="6"/>
      <c r="EP57" s="104"/>
      <c r="ET57" s="6"/>
      <c r="EU57" s="6"/>
      <c r="EV57" s="104"/>
    </row>
    <row r="58" spans="39:152" x14ac:dyDescent="0.25">
      <c r="AM58" s="6"/>
      <c r="AN58" s="6"/>
      <c r="AO58" s="104"/>
      <c r="AS58" s="6"/>
      <c r="AT58" s="6"/>
      <c r="AU58" s="104"/>
      <c r="AY58" s="6"/>
      <c r="AZ58" s="6"/>
      <c r="BA58" s="104"/>
      <c r="CF58" s="6"/>
      <c r="CG58" s="6"/>
      <c r="CH58" s="104"/>
      <c r="CL58" s="6"/>
      <c r="CM58" s="6"/>
      <c r="CN58" s="104"/>
      <c r="EH58" s="6"/>
      <c r="EI58" s="6"/>
      <c r="EJ58" s="104"/>
      <c r="EN58" s="6"/>
      <c r="EO58" s="6"/>
      <c r="EP58" s="104"/>
      <c r="ET58" s="6"/>
      <c r="EU58" s="6"/>
      <c r="EV58" s="104"/>
    </row>
    <row r="59" spans="39:152" x14ac:dyDescent="0.25">
      <c r="AM59" s="6"/>
      <c r="AN59" s="6"/>
      <c r="AO59" s="104"/>
      <c r="AS59" s="6"/>
      <c r="AT59" s="6"/>
      <c r="AU59" s="104"/>
      <c r="AY59" s="6"/>
      <c r="AZ59" s="6"/>
      <c r="BA59" s="104"/>
      <c r="CF59" s="6"/>
      <c r="CG59" s="6"/>
      <c r="CH59" s="104"/>
      <c r="CL59" s="6"/>
      <c r="CM59" s="6"/>
      <c r="CN59" s="104"/>
      <c r="EH59" s="6"/>
      <c r="EI59" s="6"/>
      <c r="EJ59" s="104"/>
      <c r="EN59" s="6"/>
      <c r="EO59" s="6"/>
      <c r="EP59" s="104"/>
      <c r="ET59" s="6"/>
      <c r="EU59" s="6"/>
      <c r="EV59" s="104"/>
    </row>
    <row r="60" spans="39:152" x14ac:dyDescent="0.25">
      <c r="AM60" s="6"/>
      <c r="AN60" s="6"/>
      <c r="AO60" s="104"/>
      <c r="AS60" s="6"/>
      <c r="AT60" s="6"/>
      <c r="AU60" s="104"/>
      <c r="AY60" s="6"/>
      <c r="AZ60" s="6"/>
      <c r="BA60" s="104"/>
      <c r="CF60" s="6"/>
      <c r="CG60" s="6"/>
      <c r="CH60" s="104"/>
      <c r="CL60" s="6"/>
      <c r="CM60" s="6"/>
      <c r="CN60" s="104"/>
      <c r="EH60" s="6"/>
      <c r="EI60" s="6"/>
      <c r="EJ60" s="104"/>
      <c r="EN60" s="6"/>
      <c r="EO60" s="6"/>
      <c r="EP60" s="104"/>
      <c r="ET60" s="6"/>
      <c r="EU60" s="6"/>
      <c r="EV60" s="104"/>
    </row>
    <row r="61" spans="39:152" x14ac:dyDescent="0.25">
      <c r="AM61" s="6"/>
      <c r="AN61" s="6"/>
      <c r="AO61" s="104"/>
      <c r="AS61" s="6"/>
      <c r="AT61" s="6"/>
      <c r="AU61" s="104"/>
      <c r="AY61" s="6"/>
      <c r="AZ61" s="6"/>
      <c r="BA61" s="104"/>
      <c r="CF61" s="6"/>
      <c r="CG61" s="6"/>
      <c r="CH61" s="104"/>
      <c r="CL61" s="6"/>
      <c r="CM61" s="6"/>
      <c r="CN61" s="104"/>
      <c r="EH61" s="6"/>
      <c r="EI61" s="6"/>
      <c r="EJ61" s="104"/>
      <c r="EN61" s="6"/>
      <c r="EO61" s="6"/>
      <c r="EP61" s="104"/>
      <c r="ET61" s="6"/>
      <c r="EU61" s="6"/>
      <c r="EV61" s="104"/>
    </row>
    <row r="62" spans="39:152" x14ac:dyDescent="0.25">
      <c r="AM62" s="6"/>
      <c r="AN62" s="6"/>
      <c r="AO62" s="104"/>
      <c r="AS62" s="6"/>
      <c r="AT62" s="6"/>
      <c r="AU62" s="104"/>
      <c r="AY62" s="6"/>
      <c r="AZ62" s="6"/>
      <c r="BA62" s="104"/>
      <c r="CF62" s="6"/>
      <c r="CG62" s="6"/>
      <c r="CH62" s="104"/>
      <c r="CL62" s="6"/>
      <c r="CM62" s="6"/>
      <c r="CN62" s="104"/>
      <c r="EH62" s="6"/>
      <c r="EI62" s="6"/>
      <c r="EJ62" s="104"/>
      <c r="EN62" s="6"/>
      <c r="EO62" s="6"/>
      <c r="EP62" s="104"/>
      <c r="ET62" s="6"/>
      <c r="EU62" s="6"/>
      <c r="EV62" s="104"/>
    </row>
    <row r="63" spans="39:152" x14ac:dyDescent="0.25">
      <c r="AM63" s="6"/>
      <c r="AN63" s="6"/>
      <c r="AO63" s="104"/>
      <c r="AS63" s="6"/>
      <c r="AT63" s="6"/>
      <c r="AU63" s="104"/>
      <c r="AY63" s="6"/>
      <c r="AZ63" s="6"/>
      <c r="BA63" s="104"/>
      <c r="CF63" s="6"/>
      <c r="CG63" s="6"/>
      <c r="CH63" s="104"/>
      <c r="CL63" s="6"/>
      <c r="CM63" s="6"/>
      <c r="CN63" s="104"/>
      <c r="EH63" s="6"/>
      <c r="EI63" s="6"/>
      <c r="EJ63" s="104"/>
      <c r="EN63" s="6"/>
      <c r="EO63" s="6"/>
      <c r="EP63" s="104"/>
      <c r="ET63" s="6"/>
      <c r="EU63" s="6"/>
      <c r="EV63" s="104"/>
    </row>
    <row r="64" spans="39:152" x14ac:dyDescent="0.25">
      <c r="AM64" s="6"/>
      <c r="AN64" s="6"/>
      <c r="AO64" s="104"/>
      <c r="AS64" s="6"/>
      <c r="AT64" s="6"/>
      <c r="AU64" s="104"/>
      <c r="AY64" s="6"/>
      <c r="AZ64" s="6"/>
      <c r="BA64" s="104"/>
      <c r="CF64" s="6"/>
      <c r="CG64" s="6"/>
      <c r="CH64" s="104"/>
      <c r="CL64" s="6"/>
      <c r="CM64" s="6"/>
      <c r="CN64" s="104"/>
      <c r="EH64" s="6"/>
      <c r="EI64" s="6"/>
      <c r="EJ64" s="104"/>
      <c r="EN64" s="6"/>
      <c r="EO64" s="6"/>
      <c r="EP64" s="104"/>
      <c r="ET64" s="6"/>
      <c r="EU64" s="6"/>
      <c r="EV64" s="104"/>
    </row>
    <row r="65" spans="39:152" x14ac:dyDescent="0.25">
      <c r="AM65" s="6"/>
      <c r="AN65" s="6"/>
      <c r="AO65" s="104"/>
      <c r="AS65" s="6"/>
      <c r="AT65" s="6"/>
      <c r="AU65" s="104"/>
      <c r="AY65" s="6"/>
      <c r="AZ65" s="6"/>
      <c r="BA65" s="104"/>
      <c r="CF65" s="6"/>
      <c r="CG65" s="6"/>
      <c r="CH65" s="104"/>
      <c r="CL65" s="6"/>
      <c r="CM65" s="6"/>
      <c r="CN65" s="104"/>
      <c r="EH65" s="6"/>
      <c r="EI65" s="6"/>
      <c r="EJ65" s="104"/>
      <c r="EN65" s="6"/>
      <c r="EO65" s="6"/>
      <c r="EP65" s="104"/>
      <c r="ET65" s="6"/>
      <c r="EU65" s="6"/>
      <c r="EV65" s="104"/>
    </row>
    <row r="66" spans="39:152" x14ac:dyDescent="0.25">
      <c r="AM66" s="6"/>
      <c r="AN66" s="6"/>
      <c r="AO66" s="104"/>
      <c r="AS66" s="6"/>
      <c r="AT66" s="6"/>
      <c r="AU66" s="104"/>
      <c r="AY66" s="6"/>
      <c r="AZ66" s="6"/>
      <c r="BA66" s="104"/>
      <c r="CF66" s="6"/>
      <c r="CG66" s="6"/>
      <c r="CH66" s="104"/>
      <c r="CL66" s="6"/>
      <c r="CM66" s="6"/>
      <c r="CN66" s="104"/>
      <c r="EH66" s="6"/>
      <c r="EI66" s="6"/>
      <c r="EJ66" s="104"/>
      <c r="EN66" s="6"/>
      <c r="EO66" s="6"/>
      <c r="EP66" s="104"/>
      <c r="ET66" s="6"/>
      <c r="EU66" s="6"/>
      <c r="EV66" s="104"/>
    </row>
    <row r="67" spans="39:152" x14ac:dyDescent="0.25">
      <c r="AM67" s="6"/>
      <c r="AN67" s="6"/>
      <c r="AO67" s="104"/>
      <c r="AS67" s="6"/>
      <c r="AT67" s="6"/>
      <c r="AU67" s="104"/>
      <c r="AY67" s="6"/>
      <c r="AZ67" s="6"/>
      <c r="BA67" s="104"/>
      <c r="CF67" s="6"/>
      <c r="CG67" s="6"/>
      <c r="CH67" s="104"/>
      <c r="CL67" s="6"/>
      <c r="CM67" s="6"/>
      <c r="CN67" s="104"/>
      <c r="EH67" s="6"/>
      <c r="EI67" s="6"/>
      <c r="EJ67" s="104"/>
      <c r="EN67" s="6"/>
      <c r="EO67" s="6"/>
      <c r="EP67" s="104"/>
      <c r="ET67" s="6"/>
      <c r="EU67" s="6"/>
      <c r="EV67" s="104"/>
    </row>
    <row r="68" spans="39:152" x14ac:dyDescent="0.25">
      <c r="AM68" s="6"/>
      <c r="AN68" s="6"/>
      <c r="AO68" s="104"/>
      <c r="AS68" s="6"/>
      <c r="AT68" s="6"/>
      <c r="AU68" s="104"/>
      <c r="AY68" s="6"/>
      <c r="AZ68" s="6"/>
      <c r="BA68" s="104"/>
      <c r="CF68" s="6"/>
      <c r="CG68" s="6"/>
      <c r="CH68" s="104"/>
      <c r="CL68" s="6"/>
      <c r="CM68" s="6"/>
      <c r="CN68" s="104"/>
      <c r="EH68" s="6"/>
      <c r="EI68" s="6"/>
      <c r="EJ68" s="104"/>
      <c r="EN68" s="6"/>
      <c r="EO68" s="6"/>
      <c r="EP68" s="104"/>
      <c r="ET68" s="6"/>
      <c r="EU68" s="6"/>
      <c r="EV68" s="104"/>
    </row>
    <row r="69" spans="39:152" x14ac:dyDescent="0.25">
      <c r="AM69" s="6"/>
      <c r="AN69" s="6"/>
      <c r="AO69" s="104"/>
      <c r="AS69" s="6"/>
      <c r="AT69" s="6"/>
      <c r="AU69" s="104"/>
      <c r="AY69" s="6"/>
      <c r="AZ69" s="6"/>
      <c r="BA69" s="104"/>
      <c r="CF69" s="6"/>
      <c r="CG69" s="6"/>
      <c r="CH69" s="104"/>
      <c r="CL69" s="6"/>
      <c r="CM69" s="6"/>
      <c r="CN69" s="104"/>
      <c r="EH69" s="6"/>
      <c r="EI69" s="6"/>
      <c r="EJ69" s="104"/>
      <c r="EN69" s="6"/>
      <c r="EO69" s="6"/>
      <c r="EP69" s="104"/>
      <c r="ET69" s="6"/>
      <c r="EU69" s="6"/>
      <c r="EV69" s="104"/>
    </row>
    <row r="70" spans="39:152" x14ac:dyDescent="0.25">
      <c r="AM70" s="6"/>
      <c r="AN70" s="6"/>
      <c r="AO70" s="104"/>
      <c r="AS70" s="6"/>
      <c r="AT70" s="6"/>
      <c r="AU70" s="104"/>
      <c r="AY70" s="6"/>
      <c r="AZ70" s="6"/>
      <c r="BA70" s="104"/>
      <c r="CF70" s="6"/>
      <c r="CG70" s="6"/>
      <c r="CH70" s="104"/>
      <c r="CL70" s="6"/>
      <c r="CM70" s="6"/>
      <c r="CN70" s="104"/>
      <c r="EH70" s="6"/>
      <c r="EI70" s="6"/>
      <c r="EJ70" s="104"/>
      <c r="EN70" s="6"/>
      <c r="EO70" s="6"/>
      <c r="EP70" s="104"/>
      <c r="ET70" s="6"/>
      <c r="EU70" s="6"/>
      <c r="EV70" s="104"/>
    </row>
    <row r="71" spans="39:152" x14ac:dyDescent="0.25">
      <c r="AM71" s="6"/>
      <c r="AN71" s="6"/>
      <c r="AO71" s="104"/>
      <c r="AS71" s="6"/>
      <c r="AT71" s="6"/>
      <c r="AU71" s="104"/>
      <c r="AY71" s="6"/>
      <c r="AZ71" s="6"/>
      <c r="BA71" s="104"/>
      <c r="CF71" s="6"/>
      <c r="CG71" s="6"/>
      <c r="CH71" s="104"/>
      <c r="CL71" s="6"/>
      <c r="CM71" s="6"/>
      <c r="CN71" s="104"/>
      <c r="EH71" s="6"/>
      <c r="EI71" s="6"/>
      <c r="EJ71" s="104"/>
      <c r="EN71" s="6"/>
      <c r="EO71" s="6"/>
      <c r="EP71" s="104"/>
      <c r="ET71" s="6"/>
      <c r="EU71" s="6"/>
      <c r="EV71" s="104"/>
    </row>
    <row r="72" spans="39:152" x14ac:dyDescent="0.25">
      <c r="AM72" s="6"/>
      <c r="AN72" s="6"/>
      <c r="AO72" s="104"/>
      <c r="AS72" s="6"/>
      <c r="AT72" s="6"/>
      <c r="AU72" s="104"/>
      <c r="AY72" s="6"/>
      <c r="AZ72" s="6"/>
      <c r="BA72" s="104"/>
      <c r="CF72" s="6"/>
      <c r="CG72" s="6"/>
      <c r="CH72" s="104"/>
      <c r="CL72" s="6"/>
      <c r="CM72" s="6"/>
      <c r="CN72" s="104"/>
      <c r="EH72" s="6"/>
      <c r="EI72" s="6"/>
      <c r="EJ72" s="104"/>
      <c r="EN72" s="6"/>
      <c r="EO72" s="6"/>
      <c r="EP72" s="104"/>
      <c r="ET72" s="6"/>
      <c r="EU72" s="6"/>
      <c r="EV72" s="104"/>
    </row>
    <row r="73" spans="39:152" x14ac:dyDescent="0.25">
      <c r="AM73" s="6"/>
      <c r="AN73" s="6"/>
      <c r="AO73" s="104"/>
      <c r="AS73" s="6"/>
      <c r="AT73" s="6"/>
      <c r="AU73" s="104"/>
      <c r="AY73" s="6"/>
      <c r="AZ73" s="6"/>
      <c r="BA73" s="104"/>
      <c r="CF73" s="6"/>
      <c r="CG73" s="6"/>
      <c r="CH73" s="104"/>
      <c r="CL73" s="6"/>
      <c r="CM73" s="6"/>
      <c r="CN73" s="104"/>
      <c r="EH73" s="6"/>
      <c r="EI73" s="6"/>
      <c r="EJ73" s="104"/>
      <c r="EN73" s="6"/>
      <c r="EO73" s="6"/>
      <c r="EP73" s="104"/>
      <c r="ET73" s="6"/>
      <c r="EU73" s="6"/>
      <c r="EV73" s="104"/>
    </row>
    <row r="74" spans="39:152" x14ac:dyDescent="0.25">
      <c r="AM74" s="6"/>
      <c r="AN74" s="6"/>
      <c r="AO74" s="104"/>
      <c r="AS74" s="6"/>
      <c r="AT74" s="6"/>
      <c r="AU74" s="104"/>
      <c r="AY74" s="6"/>
      <c r="AZ74" s="6"/>
      <c r="BA74" s="104"/>
      <c r="CF74" s="6"/>
      <c r="CG74" s="6"/>
      <c r="CH74" s="104"/>
      <c r="CL74" s="6"/>
      <c r="CM74" s="6"/>
      <c r="CN74" s="104"/>
      <c r="EH74" s="6"/>
      <c r="EI74" s="6"/>
      <c r="EJ74" s="104"/>
      <c r="EN74" s="6"/>
      <c r="EO74" s="6"/>
      <c r="EP74" s="104"/>
      <c r="ET74" s="6"/>
      <c r="EU74" s="6"/>
      <c r="EV74" s="104"/>
    </row>
    <row r="75" spans="39:152" x14ac:dyDescent="0.25">
      <c r="AM75" s="6"/>
      <c r="AN75" s="6"/>
      <c r="AO75" s="104"/>
      <c r="AS75" s="6"/>
      <c r="AT75" s="6"/>
      <c r="AU75" s="104"/>
      <c r="AY75" s="6"/>
      <c r="AZ75" s="6"/>
      <c r="BA75" s="104"/>
      <c r="CF75" s="6"/>
      <c r="CG75" s="6"/>
      <c r="CH75" s="104"/>
      <c r="CL75" s="6"/>
      <c r="CM75" s="6"/>
      <c r="CN75" s="104"/>
      <c r="EH75" s="6"/>
      <c r="EI75" s="6"/>
      <c r="EJ75" s="104"/>
      <c r="EN75" s="6"/>
      <c r="EO75" s="6"/>
      <c r="EP75" s="104"/>
      <c r="ET75" s="6"/>
      <c r="EU75" s="6"/>
      <c r="EV75" s="104"/>
    </row>
    <row r="76" spans="39:152" x14ac:dyDescent="0.25">
      <c r="AM76" s="6"/>
      <c r="AN76" s="6"/>
      <c r="AO76" s="104"/>
      <c r="AS76" s="6"/>
      <c r="AT76" s="6"/>
      <c r="AU76" s="104"/>
      <c r="AY76" s="6"/>
      <c r="AZ76" s="6"/>
      <c r="BA76" s="104"/>
      <c r="CF76" s="6"/>
      <c r="CG76" s="6"/>
      <c r="CH76" s="104"/>
      <c r="CL76" s="6"/>
      <c r="CM76" s="6"/>
      <c r="CN76" s="104"/>
      <c r="EH76" s="6"/>
      <c r="EI76" s="6"/>
      <c r="EJ76" s="104"/>
      <c r="EN76" s="6"/>
      <c r="EO76" s="6"/>
      <c r="EP76" s="104"/>
      <c r="ET76" s="6"/>
      <c r="EU76" s="6"/>
      <c r="EV76" s="104"/>
    </row>
    <row r="77" spans="39:152" x14ac:dyDescent="0.25">
      <c r="AM77" s="6"/>
      <c r="AN77" s="6"/>
      <c r="AO77" s="104"/>
      <c r="AS77" s="6"/>
      <c r="AT77" s="6"/>
      <c r="AU77" s="104"/>
      <c r="AY77" s="6"/>
      <c r="AZ77" s="6"/>
      <c r="BA77" s="104"/>
      <c r="CF77" s="6"/>
      <c r="CG77" s="6"/>
      <c r="CH77" s="104"/>
      <c r="CL77" s="6"/>
      <c r="CM77" s="6"/>
      <c r="CN77" s="104"/>
      <c r="EH77" s="6"/>
      <c r="EI77" s="6"/>
      <c r="EJ77" s="104"/>
      <c r="EN77" s="6"/>
      <c r="EO77" s="6"/>
      <c r="EP77" s="104"/>
      <c r="ET77" s="6"/>
      <c r="EU77" s="6"/>
      <c r="EV77" s="104"/>
    </row>
    <row r="78" spans="39:152" x14ac:dyDescent="0.25">
      <c r="AM78" s="6"/>
      <c r="AN78" s="6"/>
      <c r="AO78" s="104"/>
      <c r="AS78" s="6"/>
      <c r="AT78" s="6"/>
      <c r="AU78" s="104"/>
      <c r="AY78" s="6"/>
      <c r="AZ78" s="6"/>
      <c r="BA78" s="104"/>
      <c r="CF78" s="6"/>
      <c r="CG78" s="6"/>
      <c r="CH78" s="104"/>
      <c r="CL78" s="6"/>
      <c r="CM78" s="6"/>
      <c r="CN78" s="104"/>
      <c r="EH78" s="6"/>
      <c r="EI78" s="6"/>
      <c r="EJ78" s="104"/>
      <c r="EN78" s="6"/>
      <c r="EO78" s="6"/>
      <c r="EP78" s="104"/>
      <c r="ET78" s="6"/>
      <c r="EU78" s="6"/>
      <c r="EV78" s="104"/>
    </row>
    <row r="79" spans="39:152" x14ac:dyDescent="0.25">
      <c r="AO79" s="101"/>
      <c r="AU79" s="101"/>
      <c r="BA79" s="101"/>
      <c r="CH79" s="101"/>
      <c r="CN79" s="101"/>
      <c r="EJ79" s="101"/>
      <c r="EP79" s="101"/>
      <c r="EV79" s="101"/>
    </row>
  </sheetData>
  <mergeCells count="20">
    <mergeCell ref="EM2:EQ2"/>
    <mergeCell ref="ES2:EW2"/>
    <mergeCell ref="CW2:DD2"/>
    <mergeCell ref="DF2:DM2"/>
    <mergeCell ref="DO2:DV2"/>
    <mergeCell ref="DX2:EE2"/>
    <mergeCell ref="EG2:EK2"/>
    <mergeCell ref="AR2:AV2"/>
    <mergeCell ref="B2:I2"/>
    <mergeCell ref="K2:R2"/>
    <mergeCell ref="T2:AA2"/>
    <mergeCell ref="AC2:AJ2"/>
    <mergeCell ref="AL2:AP2"/>
    <mergeCell ref="CQ2:CU2"/>
    <mergeCell ref="AX2:BB2"/>
    <mergeCell ref="BD2:BK2"/>
    <mergeCell ref="BM2:BT2"/>
    <mergeCell ref="BV2:CC2"/>
    <mergeCell ref="CE2:CI2"/>
    <mergeCell ref="CK2:CO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2A431-7B28-49B8-B43B-572155FBF9E3}">
  <sheetPr codeName="Sheet1"/>
  <dimension ref="A1:DV277"/>
  <sheetViews>
    <sheetView workbookViewId="0">
      <pane xSplit="3" ySplit="1" topLeftCell="DU32" activePane="bottomRight" state="frozen"/>
      <selection activeCell="P80" sqref="P80"/>
      <selection pane="topRight" activeCell="P80" sqref="P80"/>
      <selection pane="bottomLeft" activeCell="P80" sqref="P80"/>
      <selection pane="bottomRight" activeCell="R2" sqref="R2"/>
    </sheetView>
  </sheetViews>
  <sheetFormatPr defaultRowHeight="15" x14ac:dyDescent="0.25"/>
  <cols>
    <col min="49" max="49" width="9.5703125" bestFit="1" customWidth="1"/>
    <col min="121" max="121" width="14.28515625" bestFit="1" customWidth="1"/>
    <col min="122" max="122" width="17.140625" customWidth="1"/>
    <col min="123" max="125" width="14.28515625" bestFit="1" customWidth="1"/>
    <col min="126" max="126" width="10.5703125" bestFit="1" customWidth="1"/>
  </cols>
  <sheetData>
    <row r="1" spans="1:126" x14ac:dyDescent="0.25">
      <c r="A1" t="s">
        <v>0</v>
      </c>
      <c r="B1" t="s">
        <v>29</v>
      </c>
      <c r="C1" t="s">
        <v>28</v>
      </c>
      <c r="D1" t="s">
        <v>129</v>
      </c>
      <c r="E1" t="s">
        <v>130</v>
      </c>
      <c r="F1" t="s">
        <v>131</v>
      </c>
      <c r="G1" t="s">
        <v>132</v>
      </c>
      <c r="H1" t="s">
        <v>133</v>
      </c>
      <c r="I1" t="s">
        <v>134</v>
      </c>
      <c r="J1" t="s">
        <v>135</v>
      </c>
      <c r="K1" t="s">
        <v>136</v>
      </c>
      <c r="L1" t="s">
        <v>137</v>
      </c>
      <c r="M1" t="s">
        <v>138</v>
      </c>
      <c r="N1" t="s">
        <v>86</v>
      </c>
      <c r="O1" t="s">
        <v>87</v>
      </c>
      <c r="P1" t="s">
        <v>139</v>
      </c>
      <c r="Q1" t="s">
        <v>140</v>
      </c>
      <c r="R1" t="s">
        <v>141</v>
      </c>
      <c r="DQ1" t="str">
        <f>'Monthly Data'!AE1</f>
        <v>K_ReskWh_NoCDM</v>
      </c>
      <c r="DR1" t="str">
        <f>'Monthly Data'!AI1</f>
        <v>K_GSlt50kWh_NoCDM</v>
      </c>
      <c r="DS1" t="str">
        <f>'Monthly Data'!AM1</f>
        <v>K_GSgt50kWh_NoCDM</v>
      </c>
      <c r="DT1" t="str">
        <f>"Avg_"&amp;DQ1</f>
        <v>Avg_K_ReskWh_NoCDM</v>
      </c>
      <c r="DU1" t="str">
        <f>"Avg_"&amp;DR1</f>
        <v>Avg_K_GSlt50kWh_NoCDM</v>
      </c>
      <c r="DV1" t="str">
        <f>"Avg_"&amp;DS1</f>
        <v>Avg_K_GSgt50kWh_NoCDM</v>
      </c>
    </row>
    <row r="2" spans="1:126" x14ac:dyDescent="0.25">
      <c r="A2" s="208">
        <f>DATE(B2,C2,1)</f>
        <v>40909</v>
      </c>
      <c r="B2">
        <v>2012</v>
      </c>
      <c r="C2">
        <v>1</v>
      </c>
      <c r="D2">
        <v>973.6</v>
      </c>
      <c r="E2">
        <v>0</v>
      </c>
      <c r="F2">
        <v>911.6</v>
      </c>
      <c r="G2">
        <v>0</v>
      </c>
      <c r="H2">
        <v>849.6</v>
      </c>
      <c r="I2">
        <v>0</v>
      </c>
      <c r="J2">
        <v>787.6</v>
      </c>
      <c r="K2">
        <v>0</v>
      </c>
      <c r="L2">
        <v>725.6</v>
      </c>
      <c r="M2">
        <v>0</v>
      </c>
      <c r="N2">
        <v>663.6</v>
      </c>
      <c r="O2">
        <v>0</v>
      </c>
      <c r="P2">
        <v>601.6</v>
      </c>
      <c r="Q2">
        <v>0</v>
      </c>
      <c r="R2" s="7">
        <v>-11.406451612903227</v>
      </c>
      <c r="DQ2" s="6"/>
      <c r="DR2" s="6"/>
      <c r="DS2" s="6"/>
      <c r="DT2" s="16"/>
      <c r="DU2" s="16"/>
      <c r="DV2" s="16"/>
    </row>
    <row r="3" spans="1:126" x14ac:dyDescent="0.25">
      <c r="A3" s="208">
        <f t="shared" ref="A3:A66" si="0">DATE(B3,C3,1)</f>
        <v>40940</v>
      </c>
      <c r="B3">
        <v>2012</v>
      </c>
      <c r="C3">
        <v>2</v>
      </c>
      <c r="D3">
        <v>824.3</v>
      </c>
      <c r="E3">
        <v>0</v>
      </c>
      <c r="F3">
        <v>766.3</v>
      </c>
      <c r="G3">
        <v>0</v>
      </c>
      <c r="H3">
        <v>708.3</v>
      </c>
      <c r="I3">
        <v>0</v>
      </c>
      <c r="J3">
        <v>650.29999999999995</v>
      </c>
      <c r="K3">
        <v>0</v>
      </c>
      <c r="L3">
        <v>592.29999999999995</v>
      </c>
      <c r="M3">
        <v>0</v>
      </c>
      <c r="N3">
        <v>534.29999999999995</v>
      </c>
      <c r="O3">
        <v>0</v>
      </c>
      <c r="P3">
        <v>476.3</v>
      </c>
      <c r="Q3">
        <v>0</v>
      </c>
      <c r="R3" s="7">
        <v>-8.4241379310344815</v>
      </c>
      <c r="DQ3" s="6"/>
      <c r="DR3" s="6"/>
      <c r="DS3" s="6"/>
      <c r="DT3" s="16"/>
      <c r="DU3" s="16"/>
      <c r="DV3" s="16"/>
    </row>
    <row r="4" spans="1:126" x14ac:dyDescent="0.25">
      <c r="A4" s="208">
        <f t="shared" si="0"/>
        <v>40969</v>
      </c>
      <c r="B4">
        <v>2012</v>
      </c>
      <c r="C4">
        <v>3</v>
      </c>
      <c r="D4">
        <v>546.1</v>
      </c>
      <c r="E4">
        <v>0</v>
      </c>
      <c r="F4">
        <v>484.9</v>
      </c>
      <c r="G4">
        <v>0.8</v>
      </c>
      <c r="H4">
        <v>425.6</v>
      </c>
      <c r="I4">
        <v>3.5</v>
      </c>
      <c r="J4">
        <v>368.8</v>
      </c>
      <c r="K4">
        <v>8.6999999999999993</v>
      </c>
      <c r="L4">
        <v>313.8</v>
      </c>
      <c r="M4">
        <v>15.7</v>
      </c>
      <c r="N4">
        <v>260.7</v>
      </c>
      <c r="O4">
        <v>24.6</v>
      </c>
      <c r="P4">
        <v>215.4</v>
      </c>
      <c r="Q4">
        <v>41.3</v>
      </c>
      <c r="R4" s="7">
        <v>2.3838709677419359</v>
      </c>
      <c r="V4" s="13" t="str">
        <f>D1</f>
        <v>HDD20</v>
      </c>
      <c r="W4" s="1">
        <v>1</v>
      </c>
      <c r="X4" s="1">
        <f>W4+1</f>
        <v>2</v>
      </c>
      <c r="Y4" s="1">
        <f t="shared" ref="Y4:AH4" si="1">X4+1</f>
        <v>3</v>
      </c>
      <c r="Z4" s="1">
        <f t="shared" si="1"/>
        <v>4</v>
      </c>
      <c r="AA4" s="1">
        <f t="shared" si="1"/>
        <v>5</v>
      </c>
      <c r="AB4" s="1">
        <f t="shared" si="1"/>
        <v>6</v>
      </c>
      <c r="AC4" s="1">
        <f t="shared" si="1"/>
        <v>7</v>
      </c>
      <c r="AD4" s="1">
        <f t="shared" si="1"/>
        <v>8</v>
      </c>
      <c r="AE4" s="1">
        <f t="shared" si="1"/>
        <v>9</v>
      </c>
      <c r="AF4" s="1">
        <f t="shared" si="1"/>
        <v>10</v>
      </c>
      <c r="AG4" s="1">
        <f t="shared" si="1"/>
        <v>11</v>
      </c>
      <c r="AH4" s="1">
        <f t="shared" si="1"/>
        <v>12</v>
      </c>
      <c r="AJ4" s="13" t="str">
        <f>F1</f>
        <v>HDD18</v>
      </c>
      <c r="AK4" s="1">
        <v>1</v>
      </c>
      <c r="AL4" s="1">
        <f>AK4+1</f>
        <v>2</v>
      </c>
      <c r="AM4" s="1">
        <f t="shared" ref="AM4:AV4" si="2">AL4+1</f>
        <v>3</v>
      </c>
      <c r="AN4" s="1">
        <f t="shared" si="2"/>
        <v>4</v>
      </c>
      <c r="AO4" s="1">
        <f t="shared" si="2"/>
        <v>5</v>
      </c>
      <c r="AP4" s="1">
        <f t="shared" si="2"/>
        <v>6</v>
      </c>
      <c r="AQ4" s="1">
        <f t="shared" si="2"/>
        <v>7</v>
      </c>
      <c r="AR4" s="1">
        <f t="shared" si="2"/>
        <v>8</v>
      </c>
      <c r="AS4" s="1">
        <f t="shared" si="2"/>
        <v>9</v>
      </c>
      <c r="AT4" s="1">
        <f t="shared" si="2"/>
        <v>10</v>
      </c>
      <c r="AU4" s="1">
        <f t="shared" si="2"/>
        <v>11</v>
      </c>
      <c r="AV4" s="1">
        <f t="shared" si="2"/>
        <v>12</v>
      </c>
      <c r="AX4" s="13" t="str">
        <f>H1</f>
        <v>HDD16</v>
      </c>
      <c r="AY4" s="1">
        <v>1</v>
      </c>
      <c r="AZ4" s="1">
        <f>AY4+1</f>
        <v>2</v>
      </c>
      <c r="BA4" s="1">
        <f t="shared" ref="BA4:BJ4" si="3">AZ4+1</f>
        <v>3</v>
      </c>
      <c r="BB4" s="1">
        <f t="shared" si="3"/>
        <v>4</v>
      </c>
      <c r="BC4" s="1">
        <f t="shared" si="3"/>
        <v>5</v>
      </c>
      <c r="BD4" s="1">
        <f t="shared" si="3"/>
        <v>6</v>
      </c>
      <c r="BE4" s="1">
        <f t="shared" si="3"/>
        <v>7</v>
      </c>
      <c r="BF4" s="1">
        <f t="shared" si="3"/>
        <v>8</v>
      </c>
      <c r="BG4" s="1">
        <f t="shared" si="3"/>
        <v>9</v>
      </c>
      <c r="BH4" s="1">
        <f t="shared" si="3"/>
        <v>10</v>
      </c>
      <c r="BI4" s="1">
        <f t="shared" si="3"/>
        <v>11</v>
      </c>
      <c r="BJ4" s="1">
        <f t="shared" si="3"/>
        <v>12</v>
      </c>
      <c r="BL4" s="13" t="str">
        <f>J1</f>
        <v>HDD14</v>
      </c>
      <c r="BM4" s="1">
        <v>1</v>
      </c>
      <c r="BN4" s="1">
        <f>BM4+1</f>
        <v>2</v>
      </c>
      <c r="BO4" s="1">
        <f t="shared" ref="BO4:BX4" si="4">BN4+1</f>
        <v>3</v>
      </c>
      <c r="BP4" s="1">
        <f t="shared" si="4"/>
        <v>4</v>
      </c>
      <c r="BQ4" s="1">
        <f t="shared" si="4"/>
        <v>5</v>
      </c>
      <c r="BR4" s="1">
        <f t="shared" si="4"/>
        <v>6</v>
      </c>
      <c r="BS4" s="1">
        <f t="shared" si="4"/>
        <v>7</v>
      </c>
      <c r="BT4" s="1">
        <f t="shared" si="4"/>
        <v>8</v>
      </c>
      <c r="BU4" s="1">
        <f t="shared" si="4"/>
        <v>9</v>
      </c>
      <c r="BV4" s="1">
        <f t="shared" si="4"/>
        <v>10</v>
      </c>
      <c r="BW4" s="1">
        <f t="shared" si="4"/>
        <v>11</v>
      </c>
      <c r="BX4" s="1">
        <f t="shared" si="4"/>
        <v>12</v>
      </c>
      <c r="BZ4" s="13" t="str">
        <f>L1</f>
        <v>HDD12</v>
      </c>
      <c r="CA4" s="1">
        <v>1</v>
      </c>
      <c r="CB4" s="1">
        <f>CA4+1</f>
        <v>2</v>
      </c>
      <c r="CC4" s="1">
        <f t="shared" ref="CC4:CL4" si="5">CB4+1</f>
        <v>3</v>
      </c>
      <c r="CD4" s="1">
        <f t="shared" si="5"/>
        <v>4</v>
      </c>
      <c r="CE4" s="1">
        <f t="shared" si="5"/>
        <v>5</v>
      </c>
      <c r="CF4" s="1">
        <f t="shared" si="5"/>
        <v>6</v>
      </c>
      <c r="CG4" s="1">
        <f t="shared" si="5"/>
        <v>7</v>
      </c>
      <c r="CH4" s="1">
        <f t="shared" si="5"/>
        <v>8</v>
      </c>
      <c r="CI4" s="1">
        <f t="shared" si="5"/>
        <v>9</v>
      </c>
      <c r="CJ4" s="1">
        <f t="shared" si="5"/>
        <v>10</v>
      </c>
      <c r="CK4" s="1">
        <f t="shared" si="5"/>
        <v>11</v>
      </c>
      <c r="CL4" s="1">
        <f t="shared" si="5"/>
        <v>12</v>
      </c>
      <c r="CN4" s="13" t="str">
        <f>N1</f>
        <v>HDD10</v>
      </c>
      <c r="CO4" s="1">
        <v>1</v>
      </c>
      <c r="CP4" s="1">
        <f>CO4+1</f>
        <v>2</v>
      </c>
      <c r="CQ4" s="1">
        <f t="shared" ref="CQ4:CZ4" si="6">CP4+1</f>
        <v>3</v>
      </c>
      <c r="CR4" s="1">
        <f t="shared" si="6"/>
        <v>4</v>
      </c>
      <c r="CS4" s="1">
        <f t="shared" si="6"/>
        <v>5</v>
      </c>
      <c r="CT4" s="1">
        <f t="shared" si="6"/>
        <v>6</v>
      </c>
      <c r="CU4" s="1">
        <f t="shared" si="6"/>
        <v>7</v>
      </c>
      <c r="CV4" s="1">
        <f t="shared" si="6"/>
        <v>8</v>
      </c>
      <c r="CW4" s="1">
        <f t="shared" si="6"/>
        <v>9</v>
      </c>
      <c r="CX4" s="1">
        <f t="shared" si="6"/>
        <v>10</v>
      </c>
      <c r="CY4" s="1">
        <f t="shared" si="6"/>
        <v>11</v>
      </c>
      <c r="CZ4" s="1">
        <f t="shared" si="6"/>
        <v>12</v>
      </c>
      <c r="DB4" s="13" t="str">
        <f>P1</f>
        <v>HDD8</v>
      </c>
      <c r="DC4" s="1">
        <v>1</v>
      </c>
      <c r="DD4" s="1">
        <f>DC4+1</f>
        <v>2</v>
      </c>
      <c r="DE4" s="1">
        <f t="shared" ref="DE4:DN4" si="7">DD4+1</f>
        <v>3</v>
      </c>
      <c r="DF4" s="1">
        <f t="shared" si="7"/>
        <v>4</v>
      </c>
      <c r="DG4" s="1">
        <f t="shared" si="7"/>
        <v>5</v>
      </c>
      <c r="DH4" s="1">
        <f t="shared" si="7"/>
        <v>6</v>
      </c>
      <c r="DI4" s="1">
        <f t="shared" si="7"/>
        <v>7</v>
      </c>
      <c r="DJ4" s="1">
        <f t="shared" si="7"/>
        <v>8</v>
      </c>
      <c r="DK4" s="1">
        <f t="shared" si="7"/>
        <v>9</v>
      </c>
      <c r="DL4" s="1">
        <f t="shared" si="7"/>
        <v>10</v>
      </c>
      <c r="DM4" s="1">
        <f t="shared" si="7"/>
        <v>11</v>
      </c>
      <c r="DN4" s="1">
        <f t="shared" si="7"/>
        <v>12</v>
      </c>
      <c r="DQ4" s="6"/>
      <c r="DR4" s="6"/>
      <c r="DS4" s="6"/>
      <c r="DT4" s="16"/>
      <c r="DU4" s="16"/>
      <c r="DV4" s="16"/>
    </row>
    <row r="5" spans="1:126" x14ac:dyDescent="0.25">
      <c r="A5" s="208">
        <f t="shared" si="0"/>
        <v>41000</v>
      </c>
      <c r="B5">
        <v>2012</v>
      </c>
      <c r="C5">
        <v>4</v>
      </c>
      <c r="D5">
        <v>457.1</v>
      </c>
      <c r="E5">
        <v>0</v>
      </c>
      <c r="F5">
        <v>397.1</v>
      </c>
      <c r="G5">
        <v>0</v>
      </c>
      <c r="H5">
        <v>337.1</v>
      </c>
      <c r="I5">
        <v>0</v>
      </c>
      <c r="J5">
        <v>277.10000000000002</v>
      </c>
      <c r="K5">
        <v>0</v>
      </c>
      <c r="L5">
        <v>217.1</v>
      </c>
      <c r="M5">
        <v>0</v>
      </c>
      <c r="N5">
        <v>159.80000000000001</v>
      </c>
      <c r="O5">
        <v>2.7</v>
      </c>
      <c r="P5">
        <v>107.5</v>
      </c>
      <c r="Q5">
        <v>10.4</v>
      </c>
      <c r="R5" s="7">
        <v>4.7633333333333328</v>
      </c>
      <c r="V5">
        <v>2012</v>
      </c>
      <c r="W5" s="100">
        <f>SUMIFS($D:$D,$B:$B,$V5,$C:$C,W$4)</f>
        <v>973.6</v>
      </c>
      <c r="X5" s="100">
        <f t="shared" ref="X5:AH5" si="8">SUMIFS($D:$D,$B:$B,$V5,$C:$C,X$4)</f>
        <v>824.3</v>
      </c>
      <c r="Y5" s="100">
        <f t="shared" si="8"/>
        <v>546.1</v>
      </c>
      <c r="Z5" s="100">
        <f t="shared" si="8"/>
        <v>457.1</v>
      </c>
      <c r="AA5" s="100">
        <f t="shared" si="8"/>
        <v>240.6</v>
      </c>
      <c r="AB5" s="100">
        <f t="shared" si="8"/>
        <v>59.3</v>
      </c>
      <c r="AC5" s="100">
        <f t="shared" si="8"/>
        <v>3.9</v>
      </c>
      <c r="AD5" s="100">
        <f t="shared" si="8"/>
        <v>45.4</v>
      </c>
      <c r="AE5" s="100">
        <f t="shared" si="8"/>
        <v>218.4</v>
      </c>
      <c r="AF5" s="100">
        <f t="shared" si="8"/>
        <v>499.7</v>
      </c>
      <c r="AG5" s="100">
        <f t="shared" si="8"/>
        <v>743.4</v>
      </c>
      <c r="AH5" s="100">
        <f t="shared" si="8"/>
        <v>1035.3</v>
      </c>
      <c r="AJ5">
        <v>2012</v>
      </c>
      <c r="AK5" s="100">
        <f t="shared" ref="AK5:AV15" si="9">SUMIFS($F:$F,$B:$B,$V5,$C:$C,AK$4)</f>
        <v>911.6</v>
      </c>
      <c r="AL5" s="100">
        <f t="shared" si="9"/>
        <v>766.3</v>
      </c>
      <c r="AM5" s="100">
        <f t="shared" si="9"/>
        <v>484.9</v>
      </c>
      <c r="AN5" s="100">
        <f t="shared" si="9"/>
        <v>397.1</v>
      </c>
      <c r="AO5" s="100">
        <f t="shared" si="9"/>
        <v>181.3</v>
      </c>
      <c r="AP5" s="100">
        <f t="shared" si="9"/>
        <v>27.7</v>
      </c>
      <c r="AQ5" s="100">
        <f t="shared" si="9"/>
        <v>0.3</v>
      </c>
      <c r="AR5" s="100">
        <f t="shared" si="9"/>
        <v>17.399999999999999</v>
      </c>
      <c r="AS5" s="100">
        <f t="shared" si="9"/>
        <v>167.8</v>
      </c>
      <c r="AT5" s="100">
        <f t="shared" si="9"/>
        <v>437.7</v>
      </c>
      <c r="AU5" s="100">
        <f t="shared" si="9"/>
        <v>683.4</v>
      </c>
      <c r="AV5" s="100">
        <f t="shared" si="9"/>
        <v>973.3</v>
      </c>
      <c r="AW5" s="250">
        <f>SUM(AK5:AV5)</f>
        <v>5048.8</v>
      </c>
      <c r="AX5">
        <v>2012</v>
      </c>
      <c r="AY5" s="100">
        <f t="shared" ref="AY5:BJ14" si="10">SUMIFS($H:$H,$B:$B,$V5,$C:$C,AY$4)</f>
        <v>849.6</v>
      </c>
      <c r="AZ5" s="100">
        <f t="shared" si="10"/>
        <v>708.3</v>
      </c>
      <c r="BA5" s="100">
        <f t="shared" si="10"/>
        <v>425.6</v>
      </c>
      <c r="BB5" s="100">
        <f t="shared" si="10"/>
        <v>337.1</v>
      </c>
      <c r="BC5" s="100">
        <f t="shared" si="10"/>
        <v>128</v>
      </c>
      <c r="BD5" s="100">
        <f t="shared" si="10"/>
        <v>11.2</v>
      </c>
      <c r="BE5" s="100">
        <f t="shared" si="10"/>
        <v>0</v>
      </c>
      <c r="BF5" s="100">
        <f t="shared" si="10"/>
        <v>4.5</v>
      </c>
      <c r="BG5" s="100">
        <f t="shared" si="10"/>
        <v>122.2</v>
      </c>
      <c r="BH5" s="100">
        <f t="shared" si="10"/>
        <v>375.7</v>
      </c>
      <c r="BI5" s="100">
        <f t="shared" si="10"/>
        <v>623.4</v>
      </c>
      <c r="BJ5" s="100">
        <f t="shared" si="10"/>
        <v>911.3</v>
      </c>
      <c r="BL5">
        <v>2012</v>
      </c>
      <c r="BM5" s="100">
        <f t="shared" ref="BM5:BX14" si="11">SUMIFS($J:$J,$B:$B,$V5,$C:$C,BM$4)</f>
        <v>787.6</v>
      </c>
      <c r="BN5" s="100">
        <f t="shared" si="11"/>
        <v>650.29999999999995</v>
      </c>
      <c r="BO5" s="100">
        <f t="shared" si="11"/>
        <v>368.8</v>
      </c>
      <c r="BP5" s="100">
        <f t="shared" si="11"/>
        <v>277.10000000000002</v>
      </c>
      <c r="BQ5" s="100">
        <f t="shared" si="11"/>
        <v>81.3</v>
      </c>
      <c r="BR5" s="100">
        <f t="shared" si="11"/>
        <v>6.5</v>
      </c>
      <c r="BS5" s="100">
        <f t="shared" si="11"/>
        <v>0</v>
      </c>
      <c r="BT5" s="100">
        <f t="shared" si="11"/>
        <v>0.8</v>
      </c>
      <c r="BU5" s="100">
        <f t="shared" si="11"/>
        <v>83.4</v>
      </c>
      <c r="BV5" s="100">
        <f t="shared" si="11"/>
        <v>313.7</v>
      </c>
      <c r="BW5" s="100">
        <f t="shared" si="11"/>
        <v>563.4</v>
      </c>
      <c r="BX5" s="100">
        <f t="shared" si="11"/>
        <v>849.3</v>
      </c>
      <c r="BZ5">
        <v>2012</v>
      </c>
      <c r="CA5" s="100">
        <f t="shared" ref="CA5:CL14" si="12">SUMIFS($L:$L,$B:$B,$V5,$C:$C,CA$4)</f>
        <v>725.6</v>
      </c>
      <c r="CB5" s="100">
        <f t="shared" si="12"/>
        <v>592.29999999999995</v>
      </c>
      <c r="CC5" s="100">
        <f t="shared" si="12"/>
        <v>313.8</v>
      </c>
      <c r="CD5" s="100">
        <f t="shared" si="12"/>
        <v>217.1</v>
      </c>
      <c r="CE5" s="100">
        <f t="shared" si="12"/>
        <v>44.9</v>
      </c>
      <c r="CF5" s="100">
        <f t="shared" si="12"/>
        <v>2.5</v>
      </c>
      <c r="CG5" s="100">
        <f t="shared" si="12"/>
        <v>0</v>
      </c>
      <c r="CH5" s="100">
        <f t="shared" si="12"/>
        <v>0</v>
      </c>
      <c r="CI5" s="100">
        <f t="shared" si="12"/>
        <v>50.9</v>
      </c>
      <c r="CJ5" s="100">
        <f t="shared" si="12"/>
        <v>254.3</v>
      </c>
      <c r="CK5" s="100">
        <f t="shared" si="12"/>
        <v>503.4</v>
      </c>
      <c r="CL5" s="100">
        <f t="shared" si="12"/>
        <v>787.3</v>
      </c>
      <c r="CN5">
        <v>2012</v>
      </c>
      <c r="CO5" s="100">
        <f t="shared" ref="CO5:CZ14" si="13">SUMIFS($N:$N,$B:$B,$V5,$C:$C,CO$4)</f>
        <v>663.6</v>
      </c>
      <c r="CP5" s="100">
        <f t="shared" si="13"/>
        <v>534.29999999999995</v>
      </c>
      <c r="CQ5" s="100">
        <f t="shared" si="13"/>
        <v>260.7</v>
      </c>
      <c r="CR5" s="100">
        <f t="shared" si="13"/>
        <v>159.80000000000001</v>
      </c>
      <c r="CS5" s="100">
        <f t="shared" si="13"/>
        <v>17.399999999999999</v>
      </c>
      <c r="CT5" s="100">
        <f t="shared" si="13"/>
        <v>0</v>
      </c>
      <c r="CU5" s="100">
        <f t="shared" si="13"/>
        <v>0</v>
      </c>
      <c r="CV5" s="100">
        <f t="shared" si="13"/>
        <v>0</v>
      </c>
      <c r="CW5" s="100">
        <f t="shared" si="13"/>
        <v>26.7</v>
      </c>
      <c r="CX5" s="100">
        <f t="shared" si="13"/>
        <v>198.9</v>
      </c>
      <c r="CY5" s="100">
        <f t="shared" si="13"/>
        <v>443.4</v>
      </c>
      <c r="CZ5" s="100">
        <f t="shared" si="13"/>
        <v>725.3</v>
      </c>
      <c r="DB5">
        <v>2012</v>
      </c>
      <c r="DC5" s="100">
        <f t="shared" ref="DC5:DN14" si="14">SUMIFS($P:$P,$B:$B,$V5,$C:$C,DC$4)</f>
        <v>601.6</v>
      </c>
      <c r="DD5" s="100">
        <f t="shared" si="14"/>
        <v>476.3</v>
      </c>
      <c r="DE5" s="100">
        <f t="shared" si="14"/>
        <v>215.4</v>
      </c>
      <c r="DF5" s="100">
        <f t="shared" si="14"/>
        <v>107.5</v>
      </c>
      <c r="DG5" s="100">
        <f t="shared" si="14"/>
        <v>2.4</v>
      </c>
      <c r="DH5" s="100">
        <f t="shared" si="14"/>
        <v>0</v>
      </c>
      <c r="DI5" s="100">
        <f t="shared" si="14"/>
        <v>0</v>
      </c>
      <c r="DJ5" s="100">
        <f t="shared" si="14"/>
        <v>0</v>
      </c>
      <c r="DK5" s="100">
        <f t="shared" si="14"/>
        <v>10.4</v>
      </c>
      <c r="DL5" s="100">
        <f t="shared" si="14"/>
        <v>145.19999999999999</v>
      </c>
      <c r="DM5" s="100">
        <f t="shared" si="14"/>
        <v>383.4</v>
      </c>
      <c r="DN5" s="100">
        <f t="shared" si="14"/>
        <v>663.3</v>
      </c>
      <c r="DQ5" s="6"/>
      <c r="DR5" s="6"/>
      <c r="DS5" s="6"/>
      <c r="DT5" s="16"/>
      <c r="DU5" s="16"/>
      <c r="DV5" s="16"/>
    </row>
    <row r="6" spans="1:126" x14ac:dyDescent="0.25">
      <c r="A6" s="208">
        <f t="shared" si="0"/>
        <v>41030</v>
      </c>
      <c r="B6">
        <v>2012</v>
      </c>
      <c r="C6">
        <v>5</v>
      </c>
      <c r="D6">
        <v>240.6</v>
      </c>
      <c r="E6">
        <v>1.4</v>
      </c>
      <c r="F6">
        <v>181.3</v>
      </c>
      <c r="G6">
        <v>4.0999999999999996</v>
      </c>
      <c r="H6">
        <v>128</v>
      </c>
      <c r="I6">
        <v>12.8</v>
      </c>
      <c r="J6">
        <v>81.3</v>
      </c>
      <c r="K6">
        <v>28.1</v>
      </c>
      <c r="L6">
        <v>44.9</v>
      </c>
      <c r="M6">
        <v>53.7</v>
      </c>
      <c r="N6">
        <v>17.399999999999999</v>
      </c>
      <c r="O6">
        <v>88.2</v>
      </c>
      <c r="P6">
        <v>2.4</v>
      </c>
      <c r="Q6">
        <v>135.19999999999999</v>
      </c>
      <c r="R6" s="7">
        <v>12.283870967741938</v>
      </c>
      <c r="V6">
        <f>V5+1</f>
        <v>2013</v>
      </c>
      <c r="W6" s="100">
        <f t="shared" ref="W6:AH15" si="15">SUMIFS($D:$D,$B:$B,$V6,$C:$C,W$4)</f>
        <v>1125.5999999999999</v>
      </c>
      <c r="X6" s="100">
        <f t="shared" si="15"/>
        <v>933.4</v>
      </c>
      <c r="Y6" s="100">
        <f t="shared" si="15"/>
        <v>852.7</v>
      </c>
      <c r="Z6" s="100">
        <f t="shared" si="15"/>
        <v>623.6</v>
      </c>
      <c r="AA6" s="100">
        <f t="shared" si="15"/>
        <v>311.10000000000002</v>
      </c>
      <c r="AB6" s="100">
        <f t="shared" si="15"/>
        <v>87.8</v>
      </c>
      <c r="AC6" s="100">
        <f t="shared" si="15"/>
        <v>57</v>
      </c>
      <c r="AD6" s="100">
        <f t="shared" si="15"/>
        <v>61.1</v>
      </c>
      <c r="AE6" s="100">
        <f t="shared" si="15"/>
        <v>168.5</v>
      </c>
      <c r="AF6" s="100">
        <f t="shared" si="15"/>
        <v>463.2</v>
      </c>
      <c r="AG6" s="100">
        <f t="shared" si="15"/>
        <v>755.4</v>
      </c>
      <c r="AH6" s="100">
        <f t="shared" si="15"/>
        <v>1260.0999999999999</v>
      </c>
      <c r="AJ6">
        <f>AJ5+1</f>
        <v>2013</v>
      </c>
      <c r="AK6" s="100">
        <f t="shared" si="9"/>
        <v>1063.5999999999999</v>
      </c>
      <c r="AL6" s="100">
        <f t="shared" si="9"/>
        <v>877.4</v>
      </c>
      <c r="AM6" s="100">
        <f t="shared" si="9"/>
        <v>790.7</v>
      </c>
      <c r="AN6" s="100">
        <f t="shared" si="9"/>
        <v>563.6</v>
      </c>
      <c r="AO6" s="100">
        <f t="shared" si="9"/>
        <v>249.2</v>
      </c>
      <c r="AP6" s="100">
        <f t="shared" si="9"/>
        <v>47.7</v>
      </c>
      <c r="AQ6" s="100">
        <f t="shared" si="9"/>
        <v>27.9</v>
      </c>
      <c r="AR6" s="100">
        <f t="shared" si="9"/>
        <v>30.4</v>
      </c>
      <c r="AS6" s="100">
        <f t="shared" si="9"/>
        <v>112.3</v>
      </c>
      <c r="AT6" s="100">
        <f t="shared" si="9"/>
        <v>401.2</v>
      </c>
      <c r="AU6" s="100">
        <f t="shared" si="9"/>
        <v>695.4</v>
      </c>
      <c r="AV6" s="100">
        <f t="shared" si="9"/>
        <v>1198.0999999999999</v>
      </c>
      <c r="AW6" s="250">
        <f>SUM(AK6:AV6)</f>
        <v>6057.5</v>
      </c>
      <c r="AX6">
        <f>AX5+1</f>
        <v>2013</v>
      </c>
      <c r="AY6" s="100">
        <f t="shared" si="10"/>
        <v>1001.6</v>
      </c>
      <c r="AZ6" s="100">
        <f t="shared" si="10"/>
        <v>821.4</v>
      </c>
      <c r="BA6" s="100">
        <f t="shared" si="10"/>
        <v>728.7</v>
      </c>
      <c r="BB6" s="100">
        <f t="shared" si="10"/>
        <v>503.6</v>
      </c>
      <c r="BC6" s="100">
        <f t="shared" si="10"/>
        <v>192.4</v>
      </c>
      <c r="BD6" s="100">
        <f t="shared" si="10"/>
        <v>22.6</v>
      </c>
      <c r="BE6" s="100">
        <f t="shared" si="10"/>
        <v>10.3</v>
      </c>
      <c r="BF6" s="100">
        <f t="shared" si="10"/>
        <v>10.6</v>
      </c>
      <c r="BG6" s="100">
        <f t="shared" si="10"/>
        <v>63.7</v>
      </c>
      <c r="BH6" s="100">
        <f t="shared" si="10"/>
        <v>340.5</v>
      </c>
      <c r="BI6" s="100">
        <f t="shared" si="10"/>
        <v>635.4</v>
      </c>
      <c r="BJ6" s="100">
        <f t="shared" si="10"/>
        <v>1136.0999999999999</v>
      </c>
      <c r="BL6">
        <f>BL5+1</f>
        <v>2013</v>
      </c>
      <c r="BM6" s="100">
        <f t="shared" si="11"/>
        <v>939.6</v>
      </c>
      <c r="BN6" s="100">
        <f t="shared" si="11"/>
        <v>765.4</v>
      </c>
      <c r="BO6" s="100">
        <f t="shared" si="11"/>
        <v>666.7</v>
      </c>
      <c r="BP6" s="100">
        <f t="shared" si="11"/>
        <v>443.6</v>
      </c>
      <c r="BQ6" s="100">
        <f t="shared" si="11"/>
        <v>142</v>
      </c>
      <c r="BR6" s="100">
        <f t="shared" si="11"/>
        <v>12.6</v>
      </c>
      <c r="BS6" s="100">
        <f t="shared" si="11"/>
        <v>2.9</v>
      </c>
      <c r="BT6" s="100">
        <f t="shared" si="11"/>
        <v>2.6</v>
      </c>
      <c r="BU6" s="100">
        <f t="shared" si="11"/>
        <v>35.299999999999997</v>
      </c>
      <c r="BV6" s="100">
        <f t="shared" si="11"/>
        <v>280.5</v>
      </c>
      <c r="BW6" s="100">
        <f t="shared" si="11"/>
        <v>575.4</v>
      </c>
      <c r="BX6" s="100">
        <f t="shared" si="11"/>
        <v>1074.0999999999999</v>
      </c>
      <c r="BZ6">
        <f>BZ5+1</f>
        <v>2013</v>
      </c>
      <c r="CA6" s="100">
        <f t="shared" si="12"/>
        <v>877.6</v>
      </c>
      <c r="CB6" s="100">
        <f t="shared" si="12"/>
        <v>709.4</v>
      </c>
      <c r="CC6" s="100">
        <f t="shared" si="12"/>
        <v>604.70000000000005</v>
      </c>
      <c r="CD6" s="100">
        <f t="shared" si="12"/>
        <v>383.6</v>
      </c>
      <c r="CE6" s="100">
        <f t="shared" si="12"/>
        <v>99.9</v>
      </c>
      <c r="CF6" s="100">
        <f t="shared" si="12"/>
        <v>6.6</v>
      </c>
      <c r="CG6" s="100">
        <f t="shared" si="12"/>
        <v>0</v>
      </c>
      <c r="CH6" s="100">
        <f t="shared" si="12"/>
        <v>0</v>
      </c>
      <c r="CI6" s="100">
        <f t="shared" si="12"/>
        <v>16.3</v>
      </c>
      <c r="CJ6" s="100">
        <f t="shared" si="12"/>
        <v>223</v>
      </c>
      <c r="CK6" s="100">
        <f t="shared" si="12"/>
        <v>515.4</v>
      </c>
      <c r="CL6" s="100">
        <f t="shared" si="12"/>
        <v>1012.1</v>
      </c>
      <c r="CN6">
        <f>CN5+1</f>
        <v>2013</v>
      </c>
      <c r="CO6" s="100">
        <f t="shared" si="13"/>
        <v>815.6</v>
      </c>
      <c r="CP6" s="100">
        <f t="shared" si="13"/>
        <v>653.4</v>
      </c>
      <c r="CQ6" s="100">
        <f t="shared" si="13"/>
        <v>542.70000000000005</v>
      </c>
      <c r="CR6" s="100">
        <f t="shared" si="13"/>
        <v>325.7</v>
      </c>
      <c r="CS6" s="100">
        <f t="shared" si="13"/>
        <v>69.8</v>
      </c>
      <c r="CT6" s="100">
        <f t="shared" si="13"/>
        <v>1.6</v>
      </c>
      <c r="CU6" s="100">
        <f t="shared" si="13"/>
        <v>0</v>
      </c>
      <c r="CV6" s="100">
        <f t="shared" si="13"/>
        <v>0</v>
      </c>
      <c r="CW6" s="100">
        <f t="shared" si="13"/>
        <v>6.8</v>
      </c>
      <c r="CX6" s="100">
        <f t="shared" si="13"/>
        <v>172.5</v>
      </c>
      <c r="CY6" s="100">
        <f t="shared" si="13"/>
        <v>455.4</v>
      </c>
      <c r="CZ6" s="100">
        <f t="shared" si="13"/>
        <v>950.1</v>
      </c>
      <c r="DB6">
        <f>DB5+1</f>
        <v>2013</v>
      </c>
      <c r="DC6" s="100">
        <f t="shared" si="14"/>
        <v>753.6</v>
      </c>
      <c r="DD6" s="100">
        <f t="shared" si="14"/>
        <v>597.4</v>
      </c>
      <c r="DE6" s="100">
        <f t="shared" si="14"/>
        <v>480.7</v>
      </c>
      <c r="DF6" s="100">
        <f t="shared" si="14"/>
        <v>271.5</v>
      </c>
      <c r="DG6" s="100">
        <f t="shared" si="14"/>
        <v>46.4</v>
      </c>
      <c r="DH6" s="100">
        <f t="shared" si="14"/>
        <v>0</v>
      </c>
      <c r="DI6" s="100">
        <f t="shared" si="14"/>
        <v>0</v>
      </c>
      <c r="DJ6" s="100">
        <f t="shared" si="14"/>
        <v>0</v>
      </c>
      <c r="DK6" s="100">
        <f t="shared" si="14"/>
        <v>1.8</v>
      </c>
      <c r="DL6" s="100">
        <f t="shared" si="14"/>
        <v>128.69999999999999</v>
      </c>
      <c r="DM6" s="100">
        <f t="shared" si="14"/>
        <v>395.4</v>
      </c>
      <c r="DN6" s="100">
        <f t="shared" si="14"/>
        <v>888.1</v>
      </c>
      <c r="DQ6" s="6"/>
      <c r="DR6" s="6"/>
      <c r="DS6" s="6"/>
      <c r="DT6" s="16"/>
      <c r="DU6" s="16"/>
      <c r="DV6" s="16"/>
    </row>
    <row r="7" spans="1:126" x14ac:dyDescent="0.25">
      <c r="A7" s="208">
        <f t="shared" si="0"/>
        <v>41061</v>
      </c>
      <c r="B7">
        <v>2012</v>
      </c>
      <c r="C7">
        <v>6</v>
      </c>
      <c r="D7">
        <v>59.3</v>
      </c>
      <c r="E7">
        <v>18.100000000000001</v>
      </c>
      <c r="F7">
        <v>27.7</v>
      </c>
      <c r="G7">
        <v>46.5</v>
      </c>
      <c r="H7">
        <v>11.2</v>
      </c>
      <c r="I7">
        <v>90</v>
      </c>
      <c r="J7">
        <v>6.5</v>
      </c>
      <c r="K7">
        <v>145.30000000000001</v>
      </c>
      <c r="L7">
        <v>2.5</v>
      </c>
      <c r="M7">
        <v>201.3</v>
      </c>
      <c r="N7">
        <v>0</v>
      </c>
      <c r="O7">
        <v>258.8</v>
      </c>
      <c r="P7">
        <v>0</v>
      </c>
      <c r="Q7">
        <v>318.8</v>
      </c>
      <c r="R7" s="7">
        <v>18.626666666666665</v>
      </c>
      <c r="V7">
        <f t="shared" ref="V7:V15" si="16">V6+1</f>
        <v>2014</v>
      </c>
      <c r="W7" s="100">
        <f t="shared" si="15"/>
        <v>1266.5999999999999</v>
      </c>
      <c r="X7" s="100">
        <f t="shared" si="15"/>
        <v>1068.5999999999999</v>
      </c>
      <c r="Y7" s="100">
        <f t="shared" si="15"/>
        <v>960.9</v>
      </c>
      <c r="Z7" s="100">
        <f t="shared" si="15"/>
        <v>589.70000000000005</v>
      </c>
      <c r="AA7" s="100">
        <f t="shared" si="15"/>
        <v>294.60000000000002</v>
      </c>
      <c r="AB7" s="100">
        <f t="shared" si="15"/>
        <v>110</v>
      </c>
      <c r="AC7" s="100">
        <f t="shared" si="15"/>
        <v>61.7</v>
      </c>
      <c r="AD7" s="100">
        <f t="shared" si="15"/>
        <v>60.5</v>
      </c>
      <c r="AE7" s="100">
        <f t="shared" si="15"/>
        <v>216</v>
      </c>
      <c r="AF7" s="100">
        <f t="shared" si="15"/>
        <v>425.1</v>
      </c>
      <c r="AG7" s="100">
        <f t="shared" si="15"/>
        <v>846.5</v>
      </c>
      <c r="AH7" s="100">
        <f t="shared" si="15"/>
        <v>928.7</v>
      </c>
      <c r="AJ7">
        <f t="shared" ref="AJ7:AJ15" si="17">AJ6+1</f>
        <v>2014</v>
      </c>
      <c r="AK7" s="100">
        <f t="shared" si="9"/>
        <v>1204.5999999999999</v>
      </c>
      <c r="AL7" s="100">
        <f t="shared" si="9"/>
        <v>1012.6</v>
      </c>
      <c r="AM7" s="100">
        <f t="shared" si="9"/>
        <v>898.9</v>
      </c>
      <c r="AN7" s="100">
        <f t="shared" si="9"/>
        <v>529.70000000000005</v>
      </c>
      <c r="AO7" s="100">
        <f t="shared" si="9"/>
        <v>243.5</v>
      </c>
      <c r="AP7" s="100">
        <f t="shared" si="9"/>
        <v>63.5</v>
      </c>
      <c r="AQ7" s="100">
        <f t="shared" si="9"/>
        <v>29.6</v>
      </c>
      <c r="AR7" s="100">
        <f t="shared" si="9"/>
        <v>27.9</v>
      </c>
      <c r="AS7" s="100">
        <f t="shared" si="9"/>
        <v>160</v>
      </c>
      <c r="AT7" s="100">
        <f t="shared" si="9"/>
        <v>363.1</v>
      </c>
      <c r="AU7" s="100">
        <f t="shared" si="9"/>
        <v>786.5</v>
      </c>
      <c r="AV7" s="100">
        <f t="shared" si="9"/>
        <v>866.7</v>
      </c>
      <c r="AW7" s="250">
        <f t="shared" ref="AW7:AW15" si="18">SUM(AK7:AV7)</f>
        <v>6186.6</v>
      </c>
      <c r="AX7">
        <f t="shared" ref="AX7:AX15" si="19">AX6+1</f>
        <v>2014</v>
      </c>
      <c r="AY7" s="100">
        <f t="shared" si="10"/>
        <v>1142.5999999999999</v>
      </c>
      <c r="AZ7" s="100">
        <f t="shared" si="10"/>
        <v>956.6</v>
      </c>
      <c r="BA7" s="100">
        <f t="shared" si="10"/>
        <v>836.9</v>
      </c>
      <c r="BB7" s="100">
        <f t="shared" si="10"/>
        <v>469.7</v>
      </c>
      <c r="BC7" s="100">
        <f t="shared" si="10"/>
        <v>196.1</v>
      </c>
      <c r="BD7" s="100">
        <f t="shared" si="10"/>
        <v>30.2</v>
      </c>
      <c r="BE7" s="100">
        <f t="shared" si="10"/>
        <v>13.5</v>
      </c>
      <c r="BF7" s="100">
        <f t="shared" si="10"/>
        <v>9.3000000000000007</v>
      </c>
      <c r="BG7" s="100">
        <f t="shared" si="10"/>
        <v>110.6</v>
      </c>
      <c r="BH7" s="100">
        <f t="shared" si="10"/>
        <v>301.10000000000002</v>
      </c>
      <c r="BI7" s="100">
        <f t="shared" si="10"/>
        <v>726.5</v>
      </c>
      <c r="BJ7" s="100">
        <f t="shared" si="10"/>
        <v>804.7</v>
      </c>
      <c r="BL7">
        <f t="shared" ref="BL7:BL15" si="20">BL6+1</f>
        <v>2014</v>
      </c>
      <c r="BM7" s="100">
        <f t="shared" si="11"/>
        <v>1080.5999999999999</v>
      </c>
      <c r="BN7" s="100">
        <f t="shared" si="11"/>
        <v>900.6</v>
      </c>
      <c r="BO7" s="100">
        <f t="shared" si="11"/>
        <v>774.9</v>
      </c>
      <c r="BP7" s="100">
        <f t="shared" si="11"/>
        <v>409.7</v>
      </c>
      <c r="BQ7" s="100">
        <f t="shared" si="11"/>
        <v>152.1</v>
      </c>
      <c r="BR7" s="100">
        <f t="shared" si="11"/>
        <v>7.8</v>
      </c>
      <c r="BS7" s="100">
        <f t="shared" si="11"/>
        <v>5.8</v>
      </c>
      <c r="BT7" s="100">
        <f t="shared" si="11"/>
        <v>2</v>
      </c>
      <c r="BU7" s="100">
        <f t="shared" si="11"/>
        <v>72.900000000000006</v>
      </c>
      <c r="BV7" s="100">
        <f t="shared" si="11"/>
        <v>239.1</v>
      </c>
      <c r="BW7" s="100">
        <f t="shared" si="11"/>
        <v>666.5</v>
      </c>
      <c r="BX7" s="100">
        <f t="shared" si="11"/>
        <v>742.7</v>
      </c>
      <c r="BZ7">
        <f t="shared" ref="BZ7:BZ15" si="21">BZ6+1</f>
        <v>2014</v>
      </c>
      <c r="CA7" s="100">
        <f t="shared" si="12"/>
        <v>1018.6</v>
      </c>
      <c r="CB7" s="100">
        <f t="shared" si="12"/>
        <v>844.6</v>
      </c>
      <c r="CC7" s="100">
        <f t="shared" si="12"/>
        <v>712.9</v>
      </c>
      <c r="CD7" s="100">
        <f t="shared" si="12"/>
        <v>349.7</v>
      </c>
      <c r="CE7" s="100">
        <f t="shared" si="12"/>
        <v>109</v>
      </c>
      <c r="CF7" s="100">
        <f t="shared" si="12"/>
        <v>0.7</v>
      </c>
      <c r="CG7" s="100">
        <f t="shared" si="12"/>
        <v>1</v>
      </c>
      <c r="CH7" s="100">
        <f t="shared" si="12"/>
        <v>0</v>
      </c>
      <c r="CI7" s="100">
        <f t="shared" si="12"/>
        <v>43.5</v>
      </c>
      <c r="CJ7" s="100">
        <f t="shared" si="12"/>
        <v>179</v>
      </c>
      <c r="CK7" s="100">
        <f t="shared" si="12"/>
        <v>606.5</v>
      </c>
      <c r="CL7" s="100">
        <f t="shared" si="12"/>
        <v>680.7</v>
      </c>
      <c r="CN7">
        <f t="shared" ref="CN7:CN15" si="22">CN6+1</f>
        <v>2014</v>
      </c>
      <c r="CO7" s="100">
        <f t="shared" si="13"/>
        <v>956.6</v>
      </c>
      <c r="CP7" s="100">
        <f t="shared" si="13"/>
        <v>788.6</v>
      </c>
      <c r="CQ7" s="100">
        <f t="shared" si="13"/>
        <v>650.9</v>
      </c>
      <c r="CR7" s="100">
        <f t="shared" si="13"/>
        <v>289.7</v>
      </c>
      <c r="CS7" s="100">
        <f t="shared" si="13"/>
        <v>71.7</v>
      </c>
      <c r="CT7" s="100">
        <f t="shared" si="13"/>
        <v>0</v>
      </c>
      <c r="CU7" s="100">
        <f t="shared" si="13"/>
        <v>0</v>
      </c>
      <c r="CV7" s="100">
        <f t="shared" si="13"/>
        <v>0</v>
      </c>
      <c r="CW7" s="100">
        <f t="shared" si="13"/>
        <v>20.6</v>
      </c>
      <c r="CX7" s="100">
        <f t="shared" si="13"/>
        <v>130.80000000000001</v>
      </c>
      <c r="CY7" s="100">
        <f t="shared" si="13"/>
        <v>546.5</v>
      </c>
      <c r="CZ7" s="100">
        <f t="shared" si="13"/>
        <v>618.70000000000005</v>
      </c>
      <c r="DB7">
        <f t="shared" ref="DB7:DB15" si="23">DB6+1</f>
        <v>2014</v>
      </c>
      <c r="DC7" s="100">
        <f t="shared" si="14"/>
        <v>894.6</v>
      </c>
      <c r="DD7" s="100">
        <f t="shared" si="14"/>
        <v>732.6</v>
      </c>
      <c r="DE7" s="100">
        <f t="shared" si="14"/>
        <v>588.9</v>
      </c>
      <c r="DF7" s="100">
        <f t="shared" si="14"/>
        <v>229.7</v>
      </c>
      <c r="DG7" s="100">
        <f t="shared" si="14"/>
        <v>44.3</v>
      </c>
      <c r="DH7" s="100">
        <f t="shared" si="14"/>
        <v>0</v>
      </c>
      <c r="DI7" s="100">
        <f t="shared" si="14"/>
        <v>0</v>
      </c>
      <c r="DJ7" s="100">
        <f t="shared" si="14"/>
        <v>0</v>
      </c>
      <c r="DK7" s="100">
        <f t="shared" si="14"/>
        <v>7.1</v>
      </c>
      <c r="DL7" s="100">
        <f t="shared" si="14"/>
        <v>89.8</v>
      </c>
      <c r="DM7" s="100">
        <f t="shared" si="14"/>
        <v>486.5</v>
      </c>
      <c r="DN7" s="100">
        <f t="shared" si="14"/>
        <v>556.70000000000005</v>
      </c>
      <c r="DQ7" s="6"/>
      <c r="DR7" s="6"/>
      <c r="DS7" s="6"/>
      <c r="DT7" s="16"/>
      <c r="DU7" s="16"/>
      <c r="DV7" s="16"/>
    </row>
    <row r="8" spans="1:126" x14ac:dyDescent="0.25">
      <c r="A8" s="208">
        <f t="shared" si="0"/>
        <v>41091</v>
      </c>
      <c r="B8">
        <v>2012</v>
      </c>
      <c r="C8">
        <v>7</v>
      </c>
      <c r="D8">
        <v>3.9</v>
      </c>
      <c r="E8">
        <v>87.3</v>
      </c>
      <c r="F8">
        <v>0.3</v>
      </c>
      <c r="G8">
        <v>145.69999999999999</v>
      </c>
      <c r="H8">
        <v>0</v>
      </c>
      <c r="I8">
        <v>207.4</v>
      </c>
      <c r="J8">
        <v>0</v>
      </c>
      <c r="K8">
        <v>269.39999999999998</v>
      </c>
      <c r="L8">
        <v>0</v>
      </c>
      <c r="M8">
        <v>331.4</v>
      </c>
      <c r="N8">
        <v>0</v>
      </c>
      <c r="O8">
        <v>393.4</v>
      </c>
      <c r="P8">
        <v>0</v>
      </c>
      <c r="Q8">
        <v>455.4</v>
      </c>
      <c r="R8" s="7">
        <v>22.690322580645166</v>
      </c>
      <c r="V8">
        <f t="shared" si="16"/>
        <v>2015</v>
      </c>
      <c r="W8" s="100">
        <f t="shared" si="15"/>
        <v>1100.2</v>
      </c>
      <c r="X8" s="100">
        <f t="shared" si="15"/>
        <v>1114</v>
      </c>
      <c r="Y8" s="100">
        <f t="shared" si="15"/>
        <v>744</v>
      </c>
      <c r="Z8" s="100">
        <f t="shared" si="15"/>
        <v>468</v>
      </c>
      <c r="AA8" s="100">
        <f t="shared" si="15"/>
        <v>289</v>
      </c>
      <c r="AB8" s="100">
        <f t="shared" si="15"/>
        <v>85.1</v>
      </c>
      <c r="AC8" s="100">
        <f t="shared" si="15"/>
        <v>36.4</v>
      </c>
      <c r="AD8" s="100">
        <f t="shared" si="15"/>
        <v>83.4</v>
      </c>
      <c r="AE8" s="100">
        <f t="shared" si="15"/>
        <v>141.19999999999999</v>
      </c>
      <c r="AF8" s="100">
        <f t="shared" si="15"/>
        <v>412.4</v>
      </c>
      <c r="AG8" s="100">
        <f t="shared" si="15"/>
        <v>599.20000000000005</v>
      </c>
      <c r="AH8" s="100">
        <f t="shared" si="15"/>
        <v>841</v>
      </c>
      <c r="AJ8">
        <f t="shared" si="17"/>
        <v>2015</v>
      </c>
      <c r="AK8" s="100">
        <f t="shared" si="9"/>
        <v>1038.2</v>
      </c>
      <c r="AL8" s="100">
        <f t="shared" si="9"/>
        <v>1058</v>
      </c>
      <c r="AM8" s="100">
        <f t="shared" si="9"/>
        <v>682</v>
      </c>
      <c r="AN8" s="100">
        <f t="shared" si="9"/>
        <v>408</v>
      </c>
      <c r="AO8" s="100">
        <f t="shared" si="9"/>
        <v>234.4</v>
      </c>
      <c r="AP8" s="100">
        <f t="shared" si="9"/>
        <v>39.200000000000003</v>
      </c>
      <c r="AQ8" s="100">
        <f t="shared" si="9"/>
        <v>13.7</v>
      </c>
      <c r="AR8" s="100">
        <f t="shared" si="9"/>
        <v>46.6</v>
      </c>
      <c r="AS8" s="100">
        <f t="shared" si="9"/>
        <v>96.7</v>
      </c>
      <c r="AT8" s="100">
        <f t="shared" si="9"/>
        <v>350.4</v>
      </c>
      <c r="AU8" s="100">
        <f t="shared" si="9"/>
        <v>539.20000000000005</v>
      </c>
      <c r="AV8" s="100">
        <f t="shared" si="9"/>
        <v>779</v>
      </c>
      <c r="AW8" s="250">
        <f t="shared" si="18"/>
        <v>5285.4</v>
      </c>
      <c r="AX8">
        <f t="shared" si="19"/>
        <v>2015</v>
      </c>
      <c r="AY8" s="100">
        <f t="shared" si="10"/>
        <v>976.2</v>
      </c>
      <c r="AZ8" s="100">
        <f t="shared" si="10"/>
        <v>1002</v>
      </c>
      <c r="BA8" s="100">
        <f t="shared" si="10"/>
        <v>620</v>
      </c>
      <c r="BB8" s="100">
        <f t="shared" si="10"/>
        <v>348</v>
      </c>
      <c r="BC8" s="100">
        <f t="shared" si="10"/>
        <v>182.4</v>
      </c>
      <c r="BD8" s="100">
        <f t="shared" si="10"/>
        <v>14.6</v>
      </c>
      <c r="BE8" s="100">
        <f t="shared" si="10"/>
        <v>4.7</v>
      </c>
      <c r="BF8" s="100">
        <f t="shared" si="10"/>
        <v>23.3</v>
      </c>
      <c r="BG8" s="100">
        <f t="shared" si="10"/>
        <v>60.4</v>
      </c>
      <c r="BH8" s="100">
        <f t="shared" si="10"/>
        <v>288.5</v>
      </c>
      <c r="BI8" s="100">
        <f t="shared" si="10"/>
        <v>479.2</v>
      </c>
      <c r="BJ8" s="100">
        <f t="shared" si="10"/>
        <v>717</v>
      </c>
      <c r="BL8">
        <f t="shared" si="20"/>
        <v>2015</v>
      </c>
      <c r="BM8" s="100">
        <f t="shared" si="11"/>
        <v>914.2</v>
      </c>
      <c r="BN8" s="100">
        <f t="shared" si="11"/>
        <v>946</v>
      </c>
      <c r="BO8" s="100">
        <f t="shared" si="11"/>
        <v>558</v>
      </c>
      <c r="BP8" s="100">
        <f t="shared" si="11"/>
        <v>288.2</v>
      </c>
      <c r="BQ8" s="100">
        <f t="shared" si="11"/>
        <v>133.9</v>
      </c>
      <c r="BR8" s="100">
        <f t="shared" si="11"/>
        <v>3.5</v>
      </c>
      <c r="BS8" s="100">
        <f t="shared" si="11"/>
        <v>2.1</v>
      </c>
      <c r="BT8" s="100">
        <f t="shared" si="11"/>
        <v>8.5</v>
      </c>
      <c r="BU8" s="100">
        <f t="shared" si="11"/>
        <v>32.799999999999997</v>
      </c>
      <c r="BV8" s="100">
        <f t="shared" si="11"/>
        <v>228.5</v>
      </c>
      <c r="BW8" s="100">
        <f t="shared" si="11"/>
        <v>419.2</v>
      </c>
      <c r="BX8" s="100">
        <f t="shared" si="11"/>
        <v>655</v>
      </c>
      <c r="BZ8">
        <f t="shared" si="21"/>
        <v>2015</v>
      </c>
      <c r="CA8" s="100">
        <f t="shared" si="12"/>
        <v>852.2</v>
      </c>
      <c r="CB8" s="100">
        <f t="shared" si="12"/>
        <v>890</v>
      </c>
      <c r="CC8" s="100">
        <f t="shared" si="12"/>
        <v>496</v>
      </c>
      <c r="CD8" s="100">
        <f t="shared" si="12"/>
        <v>231.6</v>
      </c>
      <c r="CE8" s="100">
        <f t="shared" si="12"/>
        <v>94.7</v>
      </c>
      <c r="CF8" s="100">
        <f t="shared" si="12"/>
        <v>0.1</v>
      </c>
      <c r="CG8" s="100">
        <f t="shared" si="12"/>
        <v>0.1</v>
      </c>
      <c r="CH8" s="100">
        <f t="shared" si="12"/>
        <v>2.6</v>
      </c>
      <c r="CI8" s="100">
        <f t="shared" si="12"/>
        <v>13.3</v>
      </c>
      <c r="CJ8" s="100">
        <f t="shared" si="12"/>
        <v>169.8</v>
      </c>
      <c r="CK8" s="100">
        <f t="shared" si="12"/>
        <v>359.2</v>
      </c>
      <c r="CL8" s="100">
        <f t="shared" si="12"/>
        <v>593</v>
      </c>
      <c r="CN8">
        <f t="shared" si="22"/>
        <v>2015</v>
      </c>
      <c r="CO8" s="100">
        <f t="shared" si="13"/>
        <v>790.2</v>
      </c>
      <c r="CP8" s="100">
        <f t="shared" si="13"/>
        <v>834</v>
      </c>
      <c r="CQ8" s="100">
        <f t="shared" si="13"/>
        <v>434</v>
      </c>
      <c r="CR8" s="100">
        <f t="shared" si="13"/>
        <v>181.7</v>
      </c>
      <c r="CS8" s="100">
        <f t="shared" si="13"/>
        <v>63</v>
      </c>
      <c r="CT8" s="100">
        <f t="shared" si="13"/>
        <v>0</v>
      </c>
      <c r="CU8" s="100">
        <f t="shared" si="13"/>
        <v>0</v>
      </c>
      <c r="CV8" s="100">
        <f t="shared" si="13"/>
        <v>0.3</v>
      </c>
      <c r="CW8" s="100">
        <f t="shared" si="13"/>
        <v>4.7</v>
      </c>
      <c r="CX8" s="100">
        <f t="shared" si="13"/>
        <v>115</v>
      </c>
      <c r="CY8" s="100">
        <f t="shared" si="13"/>
        <v>299.2</v>
      </c>
      <c r="CZ8" s="100">
        <f t="shared" si="13"/>
        <v>531</v>
      </c>
      <c r="DB8">
        <f t="shared" si="23"/>
        <v>2015</v>
      </c>
      <c r="DC8" s="100">
        <f t="shared" si="14"/>
        <v>728.2</v>
      </c>
      <c r="DD8" s="100">
        <f t="shared" si="14"/>
        <v>778</v>
      </c>
      <c r="DE8" s="100">
        <f t="shared" si="14"/>
        <v>373.2</v>
      </c>
      <c r="DF8" s="100">
        <f t="shared" si="14"/>
        <v>137.80000000000001</v>
      </c>
      <c r="DG8" s="100">
        <f t="shared" si="14"/>
        <v>37.700000000000003</v>
      </c>
      <c r="DH8" s="100">
        <f t="shared" si="14"/>
        <v>0</v>
      </c>
      <c r="DI8" s="100">
        <f t="shared" si="14"/>
        <v>0</v>
      </c>
      <c r="DJ8" s="100">
        <f t="shared" si="14"/>
        <v>0</v>
      </c>
      <c r="DK8" s="100">
        <f t="shared" si="14"/>
        <v>0.6</v>
      </c>
      <c r="DL8" s="100">
        <f t="shared" si="14"/>
        <v>68.7</v>
      </c>
      <c r="DM8" s="100">
        <f t="shared" si="14"/>
        <v>239.2</v>
      </c>
      <c r="DN8" s="100">
        <f t="shared" si="14"/>
        <v>469</v>
      </c>
      <c r="DQ8" s="6"/>
      <c r="DR8" s="6"/>
      <c r="DS8" s="6"/>
      <c r="DT8" s="16"/>
      <c r="DU8" s="16"/>
      <c r="DV8" s="16"/>
    </row>
    <row r="9" spans="1:126" x14ac:dyDescent="0.25">
      <c r="A9" s="208">
        <f t="shared" si="0"/>
        <v>41122</v>
      </c>
      <c r="B9">
        <v>2012</v>
      </c>
      <c r="C9">
        <v>8</v>
      </c>
      <c r="D9">
        <v>45.4</v>
      </c>
      <c r="E9">
        <v>16.399999999999999</v>
      </c>
      <c r="F9">
        <v>17.399999999999999</v>
      </c>
      <c r="G9">
        <v>50.4</v>
      </c>
      <c r="H9">
        <v>4.5</v>
      </c>
      <c r="I9">
        <v>99.5</v>
      </c>
      <c r="J9">
        <v>0.8</v>
      </c>
      <c r="K9">
        <v>157.80000000000001</v>
      </c>
      <c r="L9">
        <v>0</v>
      </c>
      <c r="M9">
        <v>219</v>
      </c>
      <c r="N9">
        <v>0</v>
      </c>
      <c r="O9">
        <v>281</v>
      </c>
      <c r="P9">
        <v>0</v>
      </c>
      <c r="Q9">
        <v>343</v>
      </c>
      <c r="R9" s="7">
        <v>19.064516129032249</v>
      </c>
      <c r="V9">
        <f t="shared" si="16"/>
        <v>2016</v>
      </c>
      <c r="W9" s="100">
        <f t="shared" si="15"/>
        <v>1048.3</v>
      </c>
      <c r="X9" s="100">
        <f t="shared" si="15"/>
        <v>931.2</v>
      </c>
      <c r="Y9" s="100">
        <f t="shared" si="15"/>
        <v>680.7</v>
      </c>
      <c r="Z9" s="100">
        <f t="shared" si="15"/>
        <v>548.4</v>
      </c>
      <c r="AA9" s="100">
        <f t="shared" si="15"/>
        <v>227.9</v>
      </c>
      <c r="AB9" s="100">
        <f t="shared" si="15"/>
        <v>109.6</v>
      </c>
      <c r="AC9" s="100">
        <f t="shared" si="15"/>
        <v>39.9</v>
      </c>
      <c r="AD9" s="100">
        <f t="shared" si="15"/>
        <v>45.8</v>
      </c>
      <c r="AE9" s="100">
        <f t="shared" si="15"/>
        <v>180.6</v>
      </c>
      <c r="AF9" s="100">
        <f t="shared" si="15"/>
        <v>423.2</v>
      </c>
      <c r="AG9" s="100">
        <f t="shared" si="15"/>
        <v>520.20000000000005</v>
      </c>
      <c r="AH9" s="100">
        <f t="shared" si="15"/>
        <v>1030.3</v>
      </c>
      <c r="AJ9">
        <f t="shared" si="17"/>
        <v>2016</v>
      </c>
      <c r="AK9" s="100">
        <f t="shared" si="9"/>
        <v>986.3</v>
      </c>
      <c r="AL9" s="100">
        <f t="shared" si="9"/>
        <v>873.2</v>
      </c>
      <c r="AM9" s="100">
        <f t="shared" si="9"/>
        <v>618.70000000000005</v>
      </c>
      <c r="AN9" s="100">
        <f t="shared" si="9"/>
        <v>488.4</v>
      </c>
      <c r="AO9" s="100">
        <f t="shared" si="9"/>
        <v>172.5</v>
      </c>
      <c r="AP9" s="100">
        <f t="shared" si="9"/>
        <v>64.900000000000006</v>
      </c>
      <c r="AQ9" s="100">
        <f t="shared" si="9"/>
        <v>8.3000000000000007</v>
      </c>
      <c r="AR9" s="100">
        <f t="shared" si="9"/>
        <v>16.2</v>
      </c>
      <c r="AS9" s="100">
        <f t="shared" si="9"/>
        <v>124.3</v>
      </c>
      <c r="AT9" s="100">
        <f t="shared" si="9"/>
        <v>361.2</v>
      </c>
      <c r="AU9" s="100">
        <f t="shared" si="9"/>
        <v>460.2</v>
      </c>
      <c r="AV9" s="100">
        <f t="shared" si="9"/>
        <v>968.3</v>
      </c>
      <c r="AW9" s="250">
        <f t="shared" si="18"/>
        <v>5142.5</v>
      </c>
      <c r="AX9">
        <f t="shared" si="19"/>
        <v>2016</v>
      </c>
      <c r="AY9" s="100">
        <f t="shared" si="10"/>
        <v>924.3</v>
      </c>
      <c r="AZ9" s="100">
        <f t="shared" si="10"/>
        <v>815.2</v>
      </c>
      <c r="BA9" s="100">
        <f t="shared" si="10"/>
        <v>556.70000000000005</v>
      </c>
      <c r="BB9" s="100">
        <f t="shared" si="10"/>
        <v>428.4</v>
      </c>
      <c r="BC9" s="100">
        <f t="shared" si="10"/>
        <v>123.5</v>
      </c>
      <c r="BD9" s="100">
        <f t="shared" si="10"/>
        <v>31.3</v>
      </c>
      <c r="BE9" s="100">
        <f t="shared" si="10"/>
        <v>0.6</v>
      </c>
      <c r="BF9" s="100">
        <f t="shared" si="10"/>
        <v>3.2</v>
      </c>
      <c r="BG9" s="100">
        <f t="shared" si="10"/>
        <v>73</v>
      </c>
      <c r="BH9" s="100">
        <f t="shared" si="10"/>
        <v>300.8</v>
      </c>
      <c r="BI9" s="100">
        <f t="shared" si="10"/>
        <v>400.2</v>
      </c>
      <c r="BJ9" s="100">
        <f t="shared" si="10"/>
        <v>906.3</v>
      </c>
      <c r="BL9">
        <f t="shared" si="20"/>
        <v>2016</v>
      </c>
      <c r="BM9" s="100">
        <f t="shared" si="11"/>
        <v>862.3</v>
      </c>
      <c r="BN9" s="100">
        <f t="shared" si="11"/>
        <v>757.2</v>
      </c>
      <c r="BO9" s="100">
        <f t="shared" si="11"/>
        <v>494.7</v>
      </c>
      <c r="BP9" s="100">
        <f t="shared" si="11"/>
        <v>368.4</v>
      </c>
      <c r="BQ9" s="100">
        <f t="shared" si="11"/>
        <v>84.3</v>
      </c>
      <c r="BR9" s="100">
        <f t="shared" si="11"/>
        <v>10.5</v>
      </c>
      <c r="BS9" s="100">
        <f t="shared" si="11"/>
        <v>0</v>
      </c>
      <c r="BT9" s="100">
        <f t="shared" si="11"/>
        <v>0</v>
      </c>
      <c r="BU9" s="100">
        <f t="shared" si="11"/>
        <v>33</v>
      </c>
      <c r="BV9" s="100">
        <f t="shared" si="11"/>
        <v>244.7</v>
      </c>
      <c r="BW9" s="100">
        <f t="shared" si="11"/>
        <v>340.2</v>
      </c>
      <c r="BX9" s="100">
        <f t="shared" si="11"/>
        <v>844.3</v>
      </c>
      <c r="BZ9">
        <f t="shared" si="21"/>
        <v>2016</v>
      </c>
      <c r="CA9" s="100">
        <f t="shared" si="12"/>
        <v>800.3</v>
      </c>
      <c r="CB9" s="100">
        <f t="shared" si="12"/>
        <v>699.2</v>
      </c>
      <c r="CC9" s="100">
        <f t="shared" si="12"/>
        <v>432.7</v>
      </c>
      <c r="CD9" s="100">
        <f t="shared" si="12"/>
        <v>309.7</v>
      </c>
      <c r="CE9" s="100">
        <f t="shared" si="12"/>
        <v>54.7</v>
      </c>
      <c r="CF9" s="100">
        <f t="shared" si="12"/>
        <v>1.2</v>
      </c>
      <c r="CG9" s="100">
        <f t="shared" si="12"/>
        <v>0</v>
      </c>
      <c r="CH9" s="100">
        <f t="shared" si="12"/>
        <v>0</v>
      </c>
      <c r="CI9" s="100">
        <f t="shared" si="12"/>
        <v>12.2</v>
      </c>
      <c r="CJ9" s="100">
        <f t="shared" si="12"/>
        <v>190.7</v>
      </c>
      <c r="CK9" s="100">
        <f t="shared" si="12"/>
        <v>281.5</v>
      </c>
      <c r="CL9" s="100">
        <f t="shared" si="12"/>
        <v>782.3</v>
      </c>
      <c r="CN9">
        <f t="shared" si="22"/>
        <v>2016</v>
      </c>
      <c r="CO9" s="100">
        <f t="shared" si="13"/>
        <v>738.3</v>
      </c>
      <c r="CP9" s="100">
        <f t="shared" si="13"/>
        <v>641.20000000000005</v>
      </c>
      <c r="CQ9" s="100">
        <f t="shared" si="13"/>
        <v>370.7</v>
      </c>
      <c r="CR9" s="100">
        <f t="shared" si="13"/>
        <v>251.7</v>
      </c>
      <c r="CS9" s="100">
        <f t="shared" si="13"/>
        <v>32.799999999999997</v>
      </c>
      <c r="CT9" s="100">
        <f t="shared" si="13"/>
        <v>0</v>
      </c>
      <c r="CU9" s="100">
        <f t="shared" si="13"/>
        <v>0</v>
      </c>
      <c r="CV9" s="100">
        <f t="shared" si="13"/>
        <v>0</v>
      </c>
      <c r="CW9" s="100">
        <f t="shared" si="13"/>
        <v>2.4</v>
      </c>
      <c r="CX9" s="100">
        <f t="shared" si="13"/>
        <v>137.69999999999999</v>
      </c>
      <c r="CY9" s="100">
        <f t="shared" si="13"/>
        <v>223.7</v>
      </c>
      <c r="CZ9" s="100">
        <f t="shared" si="13"/>
        <v>720.3</v>
      </c>
      <c r="DB9">
        <f t="shared" si="23"/>
        <v>2016</v>
      </c>
      <c r="DC9" s="100">
        <f t="shared" si="14"/>
        <v>676.3</v>
      </c>
      <c r="DD9" s="100">
        <f t="shared" si="14"/>
        <v>583.20000000000005</v>
      </c>
      <c r="DE9" s="100">
        <f t="shared" si="14"/>
        <v>308.7</v>
      </c>
      <c r="DF9" s="100">
        <f t="shared" si="14"/>
        <v>197.2</v>
      </c>
      <c r="DG9" s="100">
        <f t="shared" si="14"/>
        <v>20.7</v>
      </c>
      <c r="DH9" s="100">
        <f t="shared" si="14"/>
        <v>0</v>
      </c>
      <c r="DI9" s="100">
        <f t="shared" si="14"/>
        <v>0</v>
      </c>
      <c r="DJ9" s="100">
        <f t="shared" si="14"/>
        <v>0</v>
      </c>
      <c r="DK9" s="100">
        <f t="shared" si="14"/>
        <v>0</v>
      </c>
      <c r="DL9" s="100">
        <f t="shared" si="14"/>
        <v>89.2</v>
      </c>
      <c r="DM9" s="100">
        <f t="shared" si="14"/>
        <v>171.6</v>
      </c>
      <c r="DN9" s="100">
        <f t="shared" si="14"/>
        <v>658.3</v>
      </c>
      <c r="DQ9" s="6"/>
      <c r="DR9" s="6"/>
      <c r="DS9" s="6"/>
      <c r="DT9" s="16"/>
      <c r="DU9" s="16"/>
      <c r="DV9" s="16"/>
    </row>
    <row r="10" spans="1:126" x14ac:dyDescent="0.25">
      <c r="A10" s="208">
        <f t="shared" si="0"/>
        <v>41153</v>
      </c>
      <c r="B10">
        <v>2012</v>
      </c>
      <c r="C10">
        <v>9</v>
      </c>
      <c r="D10">
        <v>218.4</v>
      </c>
      <c r="E10">
        <v>1.9</v>
      </c>
      <c r="F10">
        <v>167.8</v>
      </c>
      <c r="G10">
        <v>11.3</v>
      </c>
      <c r="H10">
        <v>122.2</v>
      </c>
      <c r="I10">
        <v>25.7</v>
      </c>
      <c r="J10">
        <v>83.4</v>
      </c>
      <c r="K10">
        <v>46.9</v>
      </c>
      <c r="L10">
        <v>50.9</v>
      </c>
      <c r="M10">
        <v>74.400000000000006</v>
      </c>
      <c r="N10">
        <v>26.7</v>
      </c>
      <c r="O10">
        <v>110.2</v>
      </c>
      <c r="P10">
        <v>10.4</v>
      </c>
      <c r="Q10">
        <v>153.9</v>
      </c>
      <c r="R10" s="7">
        <v>12.783333333333337</v>
      </c>
      <c r="V10">
        <f t="shared" si="16"/>
        <v>2017</v>
      </c>
      <c r="W10" s="100">
        <f t="shared" si="15"/>
        <v>1006.7</v>
      </c>
      <c r="X10" s="100">
        <f t="shared" si="15"/>
        <v>824.6</v>
      </c>
      <c r="Y10" s="100">
        <f t="shared" si="15"/>
        <v>792.5</v>
      </c>
      <c r="Z10" s="100">
        <f t="shared" si="15"/>
        <v>478.8</v>
      </c>
      <c r="AA10" s="100">
        <f t="shared" si="15"/>
        <v>293.2</v>
      </c>
      <c r="AB10" s="100">
        <f t="shared" si="15"/>
        <v>97.1</v>
      </c>
      <c r="AC10" s="100">
        <f t="shared" si="15"/>
        <v>36</v>
      </c>
      <c r="AD10" s="100">
        <f t="shared" si="15"/>
        <v>62.4</v>
      </c>
      <c r="AE10" s="100">
        <f t="shared" si="15"/>
        <v>194.7</v>
      </c>
      <c r="AF10" s="100">
        <f t="shared" si="15"/>
        <v>424.7</v>
      </c>
      <c r="AG10" s="100">
        <f t="shared" si="15"/>
        <v>797.3</v>
      </c>
      <c r="AH10" s="100">
        <f t="shared" si="15"/>
        <v>1118.4000000000001</v>
      </c>
      <c r="AJ10">
        <f t="shared" si="17"/>
        <v>2017</v>
      </c>
      <c r="AK10" s="100">
        <f t="shared" si="9"/>
        <v>944.7</v>
      </c>
      <c r="AL10" s="100">
        <f t="shared" si="9"/>
        <v>768.6</v>
      </c>
      <c r="AM10" s="100">
        <f t="shared" si="9"/>
        <v>730.5</v>
      </c>
      <c r="AN10" s="100">
        <f t="shared" si="9"/>
        <v>418.8</v>
      </c>
      <c r="AO10" s="100">
        <f t="shared" si="9"/>
        <v>231.2</v>
      </c>
      <c r="AP10" s="100">
        <f t="shared" si="9"/>
        <v>52.7</v>
      </c>
      <c r="AQ10" s="100">
        <f t="shared" si="9"/>
        <v>12.8</v>
      </c>
      <c r="AR10" s="100">
        <f t="shared" si="9"/>
        <v>26.7</v>
      </c>
      <c r="AS10" s="100">
        <f t="shared" si="9"/>
        <v>141.80000000000001</v>
      </c>
      <c r="AT10" s="100">
        <f t="shared" si="9"/>
        <v>362.7</v>
      </c>
      <c r="AU10" s="100">
        <f t="shared" si="9"/>
        <v>737.3</v>
      </c>
      <c r="AV10" s="100">
        <f t="shared" si="9"/>
        <v>1056.4000000000001</v>
      </c>
      <c r="AW10" s="250">
        <f t="shared" si="18"/>
        <v>5484.2000000000007</v>
      </c>
      <c r="AX10">
        <f t="shared" si="19"/>
        <v>2017</v>
      </c>
      <c r="AY10" s="100">
        <f t="shared" si="10"/>
        <v>882.7</v>
      </c>
      <c r="AZ10" s="100">
        <f t="shared" si="10"/>
        <v>712.6</v>
      </c>
      <c r="BA10" s="100">
        <f t="shared" si="10"/>
        <v>668.5</v>
      </c>
      <c r="BB10" s="100">
        <f t="shared" si="10"/>
        <v>358.8</v>
      </c>
      <c r="BC10" s="100">
        <f t="shared" si="10"/>
        <v>170.3</v>
      </c>
      <c r="BD10" s="100">
        <f t="shared" si="10"/>
        <v>21.6</v>
      </c>
      <c r="BE10" s="100">
        <f t="shared" si="10"/>
        <v>3.4</v>
      </c>
      <c r="BF10" s="100">
        <f t="shared" si="10"/>
        <v>10.4</v>
      </c>
      <c r="BG10" s="100">
        <f t="shared" si="10"/>
        <v>94.1</v>
      </c>
      <c r="BH10" s="100">
        <f t="shared" si="10"/>
        <v>300.7</v>
      </c>
      <c r="BI10" s="100">
        <f t="shared" si="10"/>
        <v>677.3</v>
      </c>
      <c r="BJ10" s="100">
        <f t="shared" si="10"/>
        <v>994.4</v>
      </c>
      <c r="BL10">
        <f t="shared" si="20"/>
        <v>2017</v>
      </c>
      <c r="BM10" s="100">
        <f t="shared" si="11"/>
        <v>820.7</v>
      </c>
      <c r="BN10" s="100">
        <f t="shared" si="11"/>
        <v>656.6</v>
      </c>
      <c r="BO10" s="100">
        <f t="shared" si="11"/>
        <v>606.5</v>
      </c>
      <c r="BP10" s="100">
        <f t="shared" si="11"/>
        <v>298.8</v>
      </c>
      <c r="BQ10" s="100">
        <f t="shared" si="11"/>
        <v>114.2</v>
      </c>
      <c r="BR10" s="100">
        <f t="shared" si="11"/>
        <v>5.3</v>
      </c>
      <c r="BS10" s="100">
        <f t="shared" si="11"/>
        <v>0</v>
      </c>
      <c r="BT10" s="100">
        <f t="shared" si="11"/>
        <v>2.4</v>
      </c>
      <c r="BU10" s="100">
        <f t="shared" si="11"/>
        <v>55.1</v>
      </c>
      <c r="BV10" s="100">
        <f t="shared" si="11"/>
        <v>240.4</v>
      </c>
      <c r="BW10" s="100">
        <f t="shared" si="11"/>
        <v>617.29999999999995</v>
      </c>
      <c r="BX10" s="100">
        <f t="shared" si="11"/>
        <v>932.4</v>
      </c>
      <c r="BZ10">
        <f t="shared" si="21"/>
        <v>2017</v>
      </c>
      <c r="CA10" s="100">
        <f t="shared" si="12"/>
        <v>758.7</v>
      </c>
      <c r="CB10" s="100">
        <f t="shared" si="12"/>
        <v>600.6</v>
      </c>
      <c r="CC10" s="100">
        <f t="shared" si="12"/>
        <v>544.5</v>
      </c>
      <c r="CD10" s="100">
        <f t="shared" si="12"/>
        <v>238.8</v>
      </c>
      <c r="CE10" s="100">
        <f t="shared" si="12"/>
        <v>68</v>
      </c>
      <c r="CF10" s="100">
        <f t="shared" si="12"/>
        <v>0.1</v>
      </c>
      <c r="CG10" s="100">
        <f t="shared" si="12"/>
        <v>0</v>
      </c>
      <c r="CH10" s="100">
        <f t="shared" si="12"/>
        <v>0</v>
      </c>
      <c r="CI10" s="100">
        <f t="shared" si="12"/>
        <v>23.6</v>
      </c>
      <c r="CJ10" s="100">
        <f t="shared" si="12"/>
        <v>183.7</v>
      </c>
      <c r="CK10" s="100">
        <f t="shared" si="12"/>
        <v>557.29999999999995</v>
      </c>
      <c r="CL10" s="100">
        <f t="shared" si="12"/>
        <v>870.4</v>
      </c>
      <c r="CN10">
        <f t="shared" si="22"/>
        <v>2017</v>
      </c>
      <c r="CO10" s="100">
        <f t="shared" si="13"/>
        <v>696.7</v>
      </c>
      <c r="CP10" s="100">
        <f t="shared" si="13"/>
        <v>544.6</v>
      </c>
      <c r="CQ10" s="100">
        <f t="shared" si="13"/>
        <v>482.5</v>
      </c>
      <c r="CR10" s="100">
        <f t="shared" si="13"/>
        <v>181.4</v>
      </c>
      <c r="CS10" s="100">
        <f t="shared" si="13"/>
        <v>28.7</v>
      </c>
      <c r="CT10" s="100">
        <f t="shared" si="13"/>
        <v>0</v>
      </c>
      <c r="CU10" s="100">
        <f t="shared" si="13"/>
        <v>0</v>
      </c>
      <c r="CV10" s="100">
        <f t="shared" si="13"/>
        <v>0</v>
      </c>
      <c r="CW10" s="100">
        <f t="shared" si="13"/>
        <v>6.5</v>
      </c>
      <c r="CX10" s="100">
        <f t="shared" si="13"/>
        <v>136.4</v>
      </c>
      <c r="CY10" s="100">
        <f t="shared" si="13"/>
        <v>497.3</v>
      </c>
      <c r="CZ10" s="100">
        <f t="shared" si="13"/>
        <v>808.4</v>
      </c>
      <c r="DB10">
        <f t="shared" si="23"/>
        <v>2017</v>
      </c>
      <c r="DC10" s="100">
        <f t="shared" si="14"/>
        <v>634.70000000000005</v>
      </c>
      <c r="DD10" s="100">
        <f t="shared" si="14"/>
        <v>488.6</v>
      </c>
      <c r="DE10" s="100">
        <f t="shared" si="14"/>
        <v>420.5</v>
      </c>
      <c r="DF10" s="100">
        <f t="shared" si="14"/>
        <v>130</v>
      </c>
      <c r="DG10" s="100">
        <f t="shared" si="14"/>
        <v>4.4000000000000004</v>
      </c>
      <c r="DH10" s="100">
        <f t="shared" si="14"/>
        <v>0</v>
      </c>
      <c r="DI10" s="100">
        <f t="shared" si="14"/>
        <v>0</v>
      </c>
      <c r="DJ10" s="100">
        <f t="shared" si="14"/>
        <v>0</v>
      </c>
      <c r="DK10" s="100">
        <f t="shared" si="14"/>
        <v>0.6</v>
      </c>
      <c r="DL10" s="100">
        <f t="shared" si="14"/>
        <v>97.9</v>
      </c>
      <c r="DM10" s="100">
        <f t="shared" si="14"/>
        <v>437.3</v>
      </c>
      <c r="DN10" s="100">
        <f t="shared" si="14"/>
        <v>746.4</v>
      </c>
      <c r="DQ10" s="6"/>
      <c r="DR10" s="6"/>
      <c r="DS10" s="6"/>
      <c r="DT10" s="16"/>
      <c r="DU10" s="16"/>
      <c r="DV10" s="16"/>
    </row>
    <row r="11" spans="1:126" x14ac:dyDescent="0.25">
      <c r="A11" s="208">
        <f t="shared" si="0"/>
        <v>41183</v>
      </c>
      <c r="B11">
        <v>2012</v>
      </c>
      <c r="C11">
        <v>10</v>
      </c>
      <c r="D11">
        <v>499.7</v>
      </c>
      <c r="E11">
        <v>0</v>
      </c>
      <c r="F11">
        <v>437.7</v>
      </c>
      <c r="G11">
        <v>0</v>
      </c>
      <c r="H11">
        <v>375.7</v>
      </c>
      <c r="I11">
        <v>0</v>
      </c>
      <c r="J11">
        <v>313.7</v>
      </c>
      <c r="K11">
        <v>0</v>
      </c>
      <c r="L11">
        <v>254.3</v>
      </c>
      <c r="M11">
        <v>2.6</v>
      </c>
      <c r="N11">
        <v>198.9</v>
      </c>
      <c r="O11">
        <v>9.1999999999999993</v>
      </c>
      <c r="P11">
        <v>145.19999999999999</v>
      </c>
      <c r="Q11">
        <v>17.5</v>
      </c>
      <c r="R11" s="7">
        <v>3.8806451612903228</v>
      </c>
      <c r="V11">
        <f t="shared" si="16"/>
        <v>2018</v>
      </c>
      <c r="W11" s="100">
        <f t="shared" si="15"/>
        <v>1093.5</v>
      </c>
      <c r="X11" s="100">
        <f t="shared" si="15"/>
        <v>1032.5999999999999</v>
      </c>
      <c r="Y11" s="100">
        <f t="shared" si="15"/>
        <v>752.4</v>
      </c>
      <c r="Z11" s="100">
        <f t="shared" si="15"/>
        <v>624.1</v>
      </c>
      <c r="AA11" s="100">
        <f t="shared" si="15"/>
        <v>201.1</v>
      </c>
      <c r="AB11" s="100">
        <f t="shared" si="15"/>
        <v>64</v>
      </c>
      <c r="AC11" s="100">
        <f t="shared" si="15"/>
        <v>26.8</v>
      </c>
      <c r="AD11" s="100">
        <f t="shared" si="15"/>
        <v>59.7</v>
      </c>
      <c r="AE11" s="100">
        <f t="shared" si="15"/>
        <v>255.4</v>
      </c>
      <c r="AF11" s="100">
        <f t="shared" si="15"/>
        <v>554.70000000000005</v>
      </c>
      <c r="AG11" s="100">
        <f t="shared" si="15"/>
        <v>843.5</v>
      </c>
      <c r="AH11" s="100">
        <f t="shared" si="15"/>
        <v>933.4</v>
      </c>
      <c r="AJ11">
        <f t="shared" si="17"/>
        <v>2018</v>
      </c>
      <c r="AK11" s="100">
        <f t="shared" si="9"/>
        <v>1031.5</v>
      </c>
      <c r="AL11" s="100">
        <f t="shared" si="9"/>
        <v>976.6</v>
      </c>
      <c r="AM11" s="100">
        <f t="shared" si="9"/>
        <v>690.4</v>
      </c>
      <c r="AN11" s="100">
        <f t="shared" si="9"/>
        <v>564.1</v>
      </c>
      <c r="AO11" s="100">
        <f t="shared" si="9"/>
        <v>153.30000000000001</v>
      </c>
      <c r="AP11" s="100">
        <f t="shared" si="9"/>
        <v>37.6</v>
      </c>
      <c r="AQ11" s="100">
        <f t="shared" si="9"/>
        <v>5.8</v>
      </c>
      <c r="AR11" s="100">
        <f t="shared" si="9"/>
        <v>33.5</v>
      </c>
      <c r="AS11" s="100">
        <f t="shared" si="9"/>
        <v>198.7</v>
      </c>
      <c r="AT11" s="100">
        <f t="shared" si="9"/>
        <v>492.7</v>
      </c>
      <c r="AU11" s="100">
        <f t="shared" si="9"/>
        <v>783.5</v>
      </c>
      <c r="AV11" s="100">
        <f t="shared" si="9"/>
        <v>871.4</v>
      </c>
      <c r="AW11" s="250">
        <f t="shared" si="18"/>
        <v>5839.0999999999995</v>
      </c>
      <c r="AX11">
        <f t="shared" si="19"/>
        <v>2018</v>
      </c>
      <c r="AY11" s="100">
        <f t="shared" si="10"/>
        <v>969.5</v>
      </c>
      <c r="AZ11" s="100">
        <f t="shared" si="10"/>
        <v>920.6</v>
      </c>
      <c r="BA11" s="100">
        <f t="shared" si="10"/>
        <v>628.4</v>
      </c>
      <c r="BB11" s="100">
        <f t="shared" si="10"/>
        <v>504.1</v>
      </c>
      <c r="BC11" s="100">
        <f t="shared" si="10"/>
        <v>112.4</v>
      </c>
      <c r="BD11" s="100">
        <f t="shared" si="10"/>
        <v>20.399999999999999</v>
      </c>
      <c r="BE11" s="100">
        <f t="shared" si="10"/>
        <v>0.8</v>
      </c>
      <c r="BF11" s="100">
        <f t="shared" si="10"/>
        <v>16.399999999999999</v>
      </c>
      <c r="BG11" s="100">
        <f t="shared" si="10"/>
        <v>153.4</v>
      </c>
      <c r="BH11" s="100">
        <f t="shared" si="10"/>
        <v>430.7</v>
      </c>
      <c r="BI11" s="100">
        <f t="shared" si="10"/>
        <v>723.5</v>
      </c>
      <c r="BJ11" s="100">
        <f t="shared" si="10"/>
        <v>809.4</v>
      </c>
      <c r="BL11">
        <f t="shared" si="20"/>
        <v>2018</v>
      </c>
      <c r="BM11" s="100">
        <f t="shared" si="11"/>
        <v>907.5</v>
      </c>
      <c r="BN11" s="100">
        <f t="shared" si="11"/>
        <v>864.6</v>
      </c>
      <c r="BO11" s="100">
        <f t="shared" si="11"/>
        <v>566.4</v>
      </c>
      <c r="BP11" s="100">
        <f t="shared" si="11"/>
        <v>444.1</v>
      </c>
      <c r="BQ11" s="100">
        <f t="shared" si="11"/>
        <v>75.3</v>
      </c>
      <c r="BR11" s="100">
        <f t="shared" si="11"/>
        <v>9.9</v>
      </c>
      <c r="BS11" s="100">
        <f t="shared" si="11"/>
        <v>0</v>
      </c>
      <c r="BT11" s="100">
        <f t="shared" si="11"/>
        <v>3.9</v>
      </c>
      <c r="BU11" s="100">
        <f t="shared" si="11"/>
        <v>115.8</v>
      </c>
      <c r="BV11" s="100">
        <f t="shared" si="11"/>
        <v>368.7</v>
      </c>
      <c r="BW11" s="100">
        <f t="shared" si="11"/>
        <v>663.5</v>
      </c>
      <c r="BX11" s="100">
        <f t="shared" si="11"/>
        <v>747.4</v>
      </c>
      <c r="BZ11">
        <f t="shared" si="21"/>
        <v>2018</v>
      </c>
      <c r="CA11" s="100">
        <f t="shared" si="12"/>
        <v>845.5</v>
      </c>
      <c r="CB11" s="100">
        <f t="shared" si="12"/>
        <v>808.6</v>
      </c>
      <c r="CC11" s="100">
        <f t="shared" si="12"/>
        <v>504.4</v>
      </c>
      <c r="CD11" s="100">
        <f t="shared" si="12"/>
        <v>386.1</v>
      </c>
      <c r="CE11" s="100">
        <f t="shared" si="12"/>
        <v>45.1</v>
      </c>
      <c r="CF11" s="100">
        <f t="shared" si="12"/>
        <v>2.1</v>
      </c>
      <c r="CG11" s="100">
        <f t="shared" si="12"/>
        <v>0</v>
      </c>
      <c r="CH11" s="100">
        <f t="shared" si="12"/>
        <v>0.1</v>
      </c>
      <c r="CI11" s="100">
        <f t="shared" si="12"/>
        <v>85.3</v>
      </c>
      <c r="CJ11" s="100">
        <f t="shared" si="12"/>
        <v>306.7</v>
      </c>
      <c r="CK11" s="100">
        <f t="shared" si="12"/>
        <v>603.5</v>
      </c>
      <c r="CL11" s="100">
        <f t="shared" si="12"/>
        <v>685.4</v>
      </c>
      <c r="CN11">
        <f t="shared" si="22"/>
        <v>2018</v>
      </c>
      <c r="CO11" s="100">
        <f t="shared" si="13"/>
        <v>783.5</v>
      </c>
      <c r="CP11" s="100">
        <f t="shared" si="13"/>
        <v>752.6</v>
      </c>
      <c r="CQ11" s="100">
        <f t="shared" si="13"/>
        <v>442.4</v>
      </c>
      <c r="CR11" s="100">
        <f t="shared" si="13"/>
        <v>329.5</v>
      </c>
      <c r="CS11" s="100">
        <f t="shared" si="13"/>
        <v>27.7</v>
      </c>
      <c r="CT11" s="100">
        <f t="shared" si="13"/>
        <v>0</v>
      </c>
      <c r="CU11" s="100">
        <f t="shared" si="13"/>
        <v>0</v>
      </c>
      <c r="CV11" s="100">
        <f t="shared" si="13"/>
        <v>0</v>
      </c>
      <c r="CW11" s="100">
        <f t="shared" si="13"/>
        <v>58.7</v>
      </c>
      <c r="CX11" s="100">
        <f t="shared" si="13"/>
        <v>244.7</v>
      </c>
      <c r="CY11" s="100">
        <f t="shared" si="13"/>
        <v>543.5</v>
      </c>
      <c r="CZ11" s="100">
        <f t="shared" si="13"/>
        <v>623.4</v>
      </c>
      <c r="DB11">
        <f t="shared" si="23"/>
        <v>2018</v>
      </c>
      <c r="DC11" s="100">
        <f t="shared" si="14"/>
        <v>721.5</v>
      </c>
      <c r="DD11" s="100">
        <f t="shared" si="14"/>
        <v>696.6</v>
      </c>
      <c r="DE11" s="100">
        <f t="shared" si="14"/>
        <v>380.4</v>
      </c>
      <c r="DF11" s="100">
        <f t="shared" si="14"/>
        <v>275.8</v>
      </c>
      <c r="DG11" s="100">
        <f t="shared" si="14"/>
        <v>16.5</v>
      </c>
      <c r="DH11" s="100">
        <f t="shared" si="14"/>
        <v>0</v>
      </c>
      <c r="DI11" s="100">
        <f t="shared" si="14"/>
        <v>0</v>
      </c>
      <c r="DJ11" s="100">
        <f t="shared" si="14"/>
        <v>0</v>
      </c>
      <c r="DK11" s="100">
        <f t="shared" si="14"/>
        <v>35.5</v>
      </c>
      <c r="DL11" s="100">
        <f t="shared" si="14"/>
        <v>183.5</v>
      </c>
      <c r="DM11" s="100">
        <f t="shared" si="14"/>
        <v>483.5</v>
      </c>
      <c r="DN11" s="100">
        <f t="shared" si="14"/>
        <v>561.4</v>
      </c>
      <c r="DQ11" s="6"/>
      <c r="DR11" s="6"/>
      <c r="DS11" s="6"/>
      <c r="DT11" s="16"/>
      <c r="DU11" s="16"/>
      <c r="DV11" s="16"/>
    </row>
    <row r="12" spans="1:126" x14ac:dyDescent="0.25">
      <c r="A12" s="208">
        <f t="shared" si="0"/>
        <v>41214</v>
      </c>
      <c r="B12">
        <v>2012</v>
      </c>
      <c r="C12">
        <v>11</v>
      </c>
      <c r="D12">
        <v>743.4</v>
      </c>
      <c r="E12">
        <v>0</v>
      </c>
      <c r="F12">
        <v>683.4</v>
      </c>
      <c r="G12">
        <v>0</v>
      </c>
      <c r="H12">
        <v>623.4</v>
      </c>
      <c r="I12">
        <v>0</v>
      </c>
      <c r="J12">
        <v>563.4</v>
      </c>
      <c r="K12">
        <v>0</v>
      </c>
      <c r="L12">
        <v>503.4</v>
      </c>
      <c r="M12">
        <v>0</v>
      </c>
      <c r="N12">
        <v>443.4</v>
      </c>
      <c r="O12">
        <v>0</v>
      </c>
      <c r="P12">
        <v>383.4</v>
      </c>
      <c r="Q12">
        <v>0</v>
      </c>
      <c r="R12" s="7">
        <v>-4.78</v>
      </c>
      <c r="V12">
        <f t="shared" si="16"/>
        <v>2019</v>
      </c>
      <c r="W12" s="100">
        <f t="shared" si="15"/>
        <v>1186.8</v>
      </c>
      <c r="X12" s="100">
        <f t="shared" si="15"/>
        <v>1041.9000000000001</v>
      </c>
      <c r="Y12" s="100">
        <f t="shared" si="15"/>
        <v>839.3</v>
      </c>
      <c r="Z12" s="100">
        <f t="shared" si="15"/>
        <v>516.79999999999995</v>
      </c>
      <c r="AA12" s="100">
        <f t="shared" si="15"/>
        <v>336.44</v>
      </c>
      <c r="AB12" s="100">
        <f t="shared" si="15"/>
        <v>100.9</v>
      </c>
      <c r="AC12" s="100">
        <f t="shared" si="15"/>
        <v>25.2</v>
      </c>
      <c r="AD12" s="100">
        <f t="shared" si="15"/>
        <v>75.3</v>
      </c>
      <c r="AE12" s="100">
        <f t="shared" si="15"/>
        <v>227.4</v>
      </c>
      <c r="AF12" s="100">
        <f t="shared" si="15"/>
        <v>508.8</v>
      </c>
      <c r="AG12" s="100">
        <f t="shared" si="15"/>
        <v>788.7</v>
      </c>
      <c r="AH12" s="100">
        <f t="shared" si="15"/>
        <v>993.5</v>
      </c>
      <c r="AJ12">
        <f t="shared" si="17"/>
        <v>2019</v>
      </c>
      <c r="AK12" s="100">
        <f t="shared" si="9"/>
        <v>1124.8</v>
      </c>
      <c r="AL12" s="100">
        <f t="shared" si="9"/>
        <v>985.9</v>
      </c>
      <c r="AM12" s="100">
        <f t="shared" si="9"/>
        <v>777.3</v>
      </c>
      <c r="AN12" s="100">
        <f t="shared" si="9"/>
        <v>456.8</v>
      </c>
      <c r="AO12" s="100">
        <f t="shared" si="9"/>
        <v>274.44</v>
      </c>
      <c r="AP12" s="100">
        <f t="shared" si="9"/>
        <v>62.8</v>
      </c>
      <c r="AQ12" s="100">
        <f t="shared" si="9"/>
        <v>6.5</v>
      </c>
      <c r="AR12" s="100">
        <f t="shared" si="9"/>
        <v>36.200000000000003</v>
      </c>
      <c r="AS12" s="100">
        <f t="shared" si="9"/>
        <v>173.5</v>
      </c>
      <c r="AT12" s="100">
        <f t="shared" si="9"/>
        <v>446.8</v>
      </c>
      <c r="AU12" s="100">
        <f t="shared" si="9"/>
        <v>728.7</v>
      </c>
      <c r="AV12" s="100">
        <f t="shared" si="9"/>
        <v>931.5</v>
      </c>
      <c r="AW12" s="250">
        <f t="shared" si="18"/>
        <v>6005.24</v>
      </c>
      <c r="AX12">
        <f t="shared" si="19"/>
        <v>2019</v>
      </c>
      <c r="AY12" s="100">
        <f t="shared" si="10"/>
        <v>1062.8</v>
      </c>
      <c r="AZ12" s="100">
        <f t="shared" si="10"/>
        <v>929.9</v>
      </c>
      <c r="BA12" s="100">
        <f t="shared" si="10"/>
        <v>715.3</v>
      </c>
      <c r="BB12" s="100">
        <f t="shared" si="10"/>
        <v>396.8</v>
      </c>
      <c r="BC12" s="100">
        <f t="shared" si="10"/>
        <v>213.14</v>
      </c>
      <c r="BD12" s="100">
        <f t="shared" si="10"/>
        <v>36.200000000000003</v>
      </c>
      <c r="BE12" s="100">
        <f t="shared" si="10"/>
        <v>0.2</v>
      </c>
      <c r="BF12" s="100">
        <f t="shared" si="10"/>
        <v>15.5</v>
      </c>
      <c r="BG12" s="100">
        <f t="shared" si="10"/>
        <v>122.2</v>
      </c>
      <c r="BH12" s="100">
        <f t="shared" si="10"/>
        <v>384.8</v>
      </c>
      <c r="BI12" s="100">
        <f t="shared" si="10"/>
        <v>668.7</v>
      </c>
      <c r="BJ12" s="100">
        <f t="shared" si="10"/>
        <v>869.5</v>
      </c>
      <c r="BL12">
        <f t="shared" si="20"/>
        <v>2019</v>
      </c>
      <c r="BM12" s="100">
        <f t="shared" si="11"/>
        <v>1000.8</v>
      </c>
      <c r="BN12" s="100">
        <f t="shared" si="11"/>
        <v>873.9</v>
      </c>
      <c r="BO12" s="100">
        <f t="shared" si="11"/>
        <v>653.29999999999995</v>
      </c>
      <c r="BP12" s="100">
        <f t="shared" si="11"/>
        <v>337.5</v>
      </c>
      <c r="BQ12" s="100">
        <f t="shared" si="11"/>
        <v>155.24</v>
      </c>
      <c r="BR12" s="100">
        <f t="shared" si="11"/>
        <v>17.2</v>
      </c>
      <c r="BS12" s="100">
        <f t="shared" si="11"/>
        <v>0</v>
      </c>
      <c r="BT12" s="100">
        <f t="shared" si="11"/>
        <v>4.5999999999999996</v>
      </c>
      <c r="BU12" s="100">
        <f t="shared" si="11"/>
        <v>79.400000000000006</v>
      </c>
      <c r="BV12" s="100">
        <f t="shared" si="11"/>
        <v>322.8</v>
      </c>
      <c r="BW12" s="100">
        <f t="shared" si="11"/>
        <v>608.70000000000005</v>
      </c>
      <c r="BX12" s="100">
        <f t="shared" si="11"/>
        <v>807.5</v>
      </c>
      <c r="BZ12">
        <f t="shared" si="21"/>
        <v>2019</v>
      </c>
      <c r="CA12" s="100">
        <f t="shared" si="12"/>
        <v>938.8</v>
      </c>
      <c r="CB12" s="100">
        <f t="shared" si="12"/>
        <v>817.9</v>
      </c>
      <c r="CC12" s="100">
        <f t="shared" si="12"/>
        <v>591.29999999999995</v>
      </c>
      <c r="CD12" s="100">
        <f t="shared" si="12"/>
        <v>279.5</v>
      </c>
      <c r="CE12" s="100">
        <f t="shared" si="12"/>
        <v>105.2</v>
      </c>
      <c r="CF12" s="100">
        <f t="shared" si="12"/>
        <v>6</v>
      </c>
      <c r="CG12" s="100">
        <f t="shared" si="12"/>
        <v>0</v>
      </c>
      <c r="CH12" s="100">
        <f t="shared" si="12"/>
        <v>0.5</v>
      </c>
      <c r="CI12" s="100">
        <f t="shared" si="12"/>
        <v>44.6</v>
      </c>
      <c r="CJ12" s="100">
        <f t="shared" si="12"/>
        <v>262.2</v>
      </c>
      <c r="CK12" s="100">
        <f t="shared" si="12"/>
        <v>548.70000000000005</v>
      </c>
      <c r="CL12" s="100">
        <f t="shared" si="12"/>
        <v>745.5</v>
      </c>
      <c r="CN12">
        <f t="shared" si="22"/>
        <v>2019</v>
      </c>
      <c r="CO12" s="100">
        <f t="shared" si="13"/>
        <v>876.8</v>
      </c>
      <c r="CP12" s="100">
        <f t="shared" si="13"/>
        <v>761.9</v>
      </c>
      <c r="CQ12" s="100">
        <f t="shared" si="13"/>
        <v>529.29999999999995</v>
      </c>
      <c r="CR12" s="100">
        <f t="shared" si="13"/>
        <v>222.9</v>
      </c>
      <c r="CS12" s="100">
        <f t="shared" si="13"/>
        <v>65.599999999999994</v>
      </c>
      <c r="CT12" s="100">
        <f t="shared" si="13"/>
        <v>1.4</v>
      </c>
      <c r="CU12" s="100">
        <f t="shared" si="13"/>
        <v>0</v>
      </c>
      <c r="CV12" s="100">
        <f t="shared" si="13"/>
        <v>0</v>
      </c>
      <c r="CW12" s="100">
        <f t="shared" si="13"/>
        <v>19.5</v>
      </c>
      <c r="CX12" s="100">
        <f t="shared" si="13"/>
        <v>202.2</v>
      </c>
      <c r="CY12" s="100">
        <f t="shared" si="13"/>
        <v>488.7</v>
      </c>
      <c r="CZ12" s="100">
        <f t="shared" si="13"/>
        <v>683.5</v>
      </c>
      <c r="DB12">
        <f t="shared" si="23"/>
        <v>2019</v>
      </c>
      <c r="DC12" s="100">
        <f t="shared" si="14"/>
        <v>814.8</v>
      </c>
      <c r="DD12" s="100">
        <f t="shared" si="14"/>
        <v>705.9</v>
      </c>
      <c r="DE12" s="100">
        <f t="shared" si="14"/>
        <v>467.3</v>
      </c>
      <c r="DF12" s="100">
        <f t="shared" si="14"/>
        <v>169.2</v>
      </c>
      <c r="DG12" s="100">
        <f t="shared" si="14"/>
        <v>35.9</v>
      </c>
      <c r="DH12" s="100">
        <f t="shared" si="14"/>
        <v>0</v>
      </c>
      <c r="DI12" s="100">
        <f t="shared" si="14"/>
        <v>0</v>
      </c>
      <c r="DJ12" s="100">
        <f t="shared" si="14"/>
        <v>0</v>
      </c>
      <c r="DK12" s="100">
        <f t="shared" si="14"/>
        <v>8.6</v>
      </c>
      <c r="DL12" s="100">
        <f t="shared" si="14"/>
        <v>145.69999999999999</v>
      </c>
      <c r="DM12" s="100">
        <f t="shared" si="14"/>
        <v>428.7</v>
      </c>
      <c r="DN12" s="100">
        <f t="shared" si="14"/>
        <v>621.5</v>
      </c>
      <c r="DQ12" s="6"/>
      <c r="DR12" s="6"/>
      <c r="DS12" s="6"/>
      <c r="DT12" s="16"/>
      <c r="DU12" s="16"/>
      <c r="DV12" s="16"/>
    </row>
    <row r="13" spans="1:126" x14ac:dyDescent="0.25">
      <c r="A13" s="208">
        <f t="shared" si="0"/>
        <v>41244</v>
      </c>
      <c r="B13">
        <v>2012</v>
      </c>
      <c r="C13">
        <v>12</v>
      </c>
      <c r="D13">
        <v>1035.3</v>
      </c>
      <c r="E13">
        <v>0</v>
      </c>
      <c r="F13">
        <v>973.3</v>
      </c>
      <c r="G13">
        <v>0</v>
      </c>
      <c r="H13">
        <v>911.3</v>
      </c>
      <c r="I13">
        <v>0</v>
      </c>
      <c r="J13">
        <v>849.3</v>
      </c>
      <c r="K13">
        <v>0</v>
      </c>
      <c r="L13">
        <v>787.3</v>
      </c>
      <c r="M13">
        <v>0</v>
      </c>
      <c r="N13">
        <v>725.3</v>
      </c>
      <c r="O13">
        <v>0</v>
      </c>
      <c r="P13">
        <v>663.3</v>
      </c>
      <c r="Q13">
        <v>0</v>
      </c>
      <c r="R13" s="7">
        <v>-13.396774193548385</v>
      </c>
      <c r="V13">
        <f t="shared" si="16"/>
        <v>2020</v>
      </c>
      <c r="W13" s="100">
        <f t="shared" si="15"/>
        <v>1007.1</v>
      </c>
      <c r="X13" s="100">
        <f t="shared" si="15"/>
        <v>949.6</v>
      </c>
      <c r="Y13" s="100">
        <f t="shared" si="15"/>
        <v>751</v>
      </c>
      <c r="Z13" s="100">
        <f t="shared" si="15"/>
        <v>573.79999999999995</v>
      </c>
      <c r="AA13" s="100">
        <f t="shared" si="15"/>
        <v>291.2</v>
      </c>
      <c r="AB13" s="100">
        <f t="shared" si="15"/>
        <v>97.7</v>
      </c>
      <c r="AC13" s="100">
        <f t="shared" si="15"/>
        <v>13.2</v>
      </c>
      <c r="AD13" s="100">
        <f t="shared" si="15"/>
        <v>37.200000000000003</v>
      </c>
      <c r="AE13" s="100">
        <f t="shared" si="15"/>
        <v>237.89</v>
      </c>
      <c r="AF13" s="100">
        <f t="shared" si="15"/>
        <v>573.29999999999995</v>
      </c>
      <c r="AG13" s="100">
        <f t="shared" si="15"/>
        <v>681.4</v>
      </c>
      <c r="AH13" s="100">
        <f t="shared" si="15"/>
        <v>917.8</v>
      </c>
      <c r="AJ13">
        <f t="shared" si="17"/>
        <v>2020</v>
      </c>
      <c r="AK13" s="100">
        <f t="shared" si="9"/>
        <v>945.1</v>
      </c>
      <c r="AL13" s="100">
        <f t="shared" si="9"/>
        <v>891.6</v>
      </c>
      <c r="AM13" s="100">
        <f t="shared" si="9"/>
        <v>689</v>
      </c>
      <c r="AN13" s="100">
        <f t="shared" si="9"/>
        <v>513.79999999999995</v>
      </c>
      <c r="AO13" s="100">
        <f t="shared" si="9"/>
        <v>234.3</v>
      </c>
      <c r="AP13" s="100">
        <f t="shared" si="9"/>
        <v>62.5</v>
      </c>
      <c r="AQ13" s="100">
        <f t="shared" si="9"/>
        <v>3</v>
      </c>
      <c r="AR13" s="100">
        <f t="shared" si="9"/>
        <v>11.3</v>
      </c>
      <c r="AS13" s="100">
        <f t="shared" si="9"/>
        <v>177.89</v>
      </c>
      <c r="AT13" s="100">
        <f t="shared" si="9"/>
        <v>511.3</v>
      </c>
      <c r="AU13" s="100">
        <f t="shared" si="9"/>
        <v>621.4</v>
      </c>
      <c r="AV13" s="100">
        <f t="shared" si="9"/>
        <v>855.8</v>
      </c>
      <c r="AW13" s="250">
        <f t="shared" si="18"/>
        <v>5516.9900000000007</v>
      </c>
      <c r="AX13">
        <f t="shared" si="19"/>
        <v>2020</v>
      </c>
      <c r="AY13" s="100">
        <f t="shared" si="10"/>
        <v>883.1</v>
      </c>
      <c r="AZ13" s="100">
        <f t="shared" si="10"/>
        <v>833.6</v>
      </c>
      <c r="BA13" s="100">
        <f t="shared" si="10"/>
        <v>627</v>
      </c>
      <c r="BB13" s="100">
        <f t="shared" si="10"/>
        <v>453.8</v>
      </c>
      <c r="BC13" s="100">
        <f t="shared" si="10"/>
        <v>188.2</v>
      </c>
      <c r="BD13" s="100">
        <f t="shared" si="10"/>
        <v>35.200000000000003</v>
      </c>
      <c r="BE13" s="100">
        <f t="shared" si="10"/>
        <v>0</v>
      </c>
      <c r="BF13" s="100">
        <f t="shared" si="10"/>
        <v>3.1</v>
      </c>
      <c r="BG13" s="100">
        <f t="shared" si="10"/>
        <v>119.89</v>
      </c>
      <c r="BH13" s="100">
        <f t="shared" si="10"/>
        <v>449.3</v>
      </c>
      <c r="BI13" s="100">
        <f t="shared" si="10"/>
        <v>561.4</v>
      </c>
      <c r="BJ13" s="100">
        <f t="shared" si="10"/>
        <v>793.8</v>
      </c>
      <c r="BL13">
        <f t="shared" si="20"/>
        <v>2020</v>
      </c>
      <c r="BM13" s="100">
        <f t="shared" si="11"/>
        <v>821.1</v>
      </c>
      <c r="BN13" s="100">
        <f t="shared" si="11"/>
        <v>775.6</v>
      </c>
      <c r="BO13" s="100">
        <f t="shared" si="11"/>
        <v>565</v>
      </c>
      <c r="BP13" s="100">
        <f t="shared" si="11"/>
        <v>393.8</v>
      </c>
      <c r="BQ13" s="100">
        <f t="shared" si="11"/>
        <v>148.80000000000001</v>
      </c>
      <c r="BR13" s="100">
        <f t="shared" si="11"/>
        <v>16.600000000000001</v>
      </c>
      <c r="BS13" s="100">
        <f t="shared" si="11"/>
        <v>0</v>
      </c>
      <c r="BT13" s="100">
        <f t="shared" si="11"/>
        <v>0.7</v>
      </c>
      <c r="BU13" s="100">
        <f t="shared" si="11"/>
        <v>73.599999999999994</v>
      </c>
      <c r="BV13" s="100">
        <f t="shared" si="11"/>
        <v>387.3</v>
      </c>
      <c r="BW13" s="100">
        <f t="shared" si="11"/>
        <v>501.4</v>
      </c>
      <c r="BX13" s="100">
        <f t="shared" si="11"/>
        <v>731.8</v>
      </c>
      <c r="BZ13">
        <f t="shared" si="21"/>
        <v>2020</v>
      </c>
      <c r="CA13" s="100">
        <f t="shared" si="12"/>
        <v>759.1</v>
      </c>
      <c r="CB13" s="100">
        <f t="shared" si="12"/>
        <v>717.6</v>
      </c>
      <c r="CC13" s="100">
        <f t="shared" si="12"/>
        <v>503</v>
      </c>
      <c r="CD13" s="100">
        <f t="shared" si="12"/>
        <v>333.8</v>
      </c>
      <c r="CE13" s="100">
        <f t="shared" si="12"/>
        <v>112.7</v>
      </c>
      <c r="CF13" s="100">
        <f t="shared" si="12"/>
        <v>6.5</v>
      </c>
      <c r="CG13" s="100">
        <f t="shared" si="12"/>
        <v>0</v>
      </c>
      <c r="CH13" s="100">
        <f t="shared" si="12"/>
        <v>0</v>
      </c>
      <c r="CI13" s="100">
        <f t="shared" si="12"/>
        <v>42.3</v>
      </c>
      <c r="CJ13" s="100">
        <f t="shared" si="12"/>
        <v>325.3</v>
      </c>
      <c r="CK13" s="100">
        <f t="shared" si="12"/>
        <v>441.4</v>
      </c>
      <c r="CL13" s="100">
        <f t="shared" si="12"/>
        <v>669.8</v>
      </c>
      <c r="CN13">
        <f t="shared" si="22"/>
        <v>2020</v>
      </c>
      <c r="CO13" s="100">
        <f t="shared" si="13"/>
        <v>697.1</v>
      </c>
      <c r="CP13" s="100">
        <f t="shared" si="13"/>
        <v>659.6</v>
      </c>
      <c r="CQ13" s="100">
        <f t="shared" si="13"/>
        <v>441</v>
      </c>
      <c r="CR13" s="100">
        <f t="shared" si="13"/>
        <v>275.8</v>
      </c>
      <c r="CS13" s="100">
        <f t="shared" si="13"/>
        <v>81.400000000000006</v>
      </c>
      <c r="CT13" s="100">
        <f t="shared" si="13"/>
        <v>1.2</v>
      </c>
      <c r="CU13" s="100">
        <f t="shared" si="13"/>
        <v>0</v>
      </c>
      <c r="CV13" s="100">
        <f t="shared" si="13"/>
        <v>0</v>
      </c>
      <c r="CW13" s="100">
        <f t="shared" si="13"/>
        <v>19.899999999999999</v>
      </c>
      <c r="CX13" s="100">
        <f t="shared" si="13"/>
        <v>265.89999999999998</v>
      </c>
      <c r="CY13" s="100">
        <f t="shared" si="13"/>
        <v>382.6</v>
      </c>
      <c r="CZ13" s="100">
        <f t="shared" si="13"/>
        <v>607.79999999999995</v>
      </c>
      <c r="DB13">
        <f t="shared" si="23"/>
        <v>2020</v>
      </c>
      <c r="DC13" s="100">
        <f t="shared" si="14"/>
        <v>635.1</v>
      </c>
      <c r="DD13" s="100">
        <f t="shared" si="14"/>
        <v>601.6</v>
      </c>
      <c r="DE13" s="100">
        <f t="shared" si="14"/>
        <v>379</v>
      </c>
      <c r="DF13" s="100">
        <f t="shared" si="14"/>
        <v>225.2</v>
      </c>
      <c r="DG13" s="100">
        <f t="shared" si="14"/>
        <v>54.2</v>
      </c>
      <c r="DH13" s="100">
        <f t="shared" si="14"/>
        <v>0</v>
      </c>
      <c r="DI13" s="100">
        <f t="shared" si="14"/>
        <v>0</v>
      </c>
      <c r="DJ13" s="100">
        <f t="shared" si="14"/>
        <v>0</v>
      </c>
      <c r="DK13" s="100">
        <f t="shared" si="14"/>
        <v>3.6</v>
      </c>
      <c r="DL13" s="100">
        <f t="shared" si="14"/>
        <v>212.8</v>
      </c>
      <c r="DM13" s="100">
        <f t="shared" si="14"/>
        <v>324.7</v>
      </c>
      <c r="DN13" s="100">
        <f t="shared" si="14"/>
        <v>545.79999999999995</v>
      </c>
      <c r="DQ13" s="6"/>
      <c r="DR13" s="6"/>
      <c r="DS13" s="6"/>
      <c r="DT13" s="16"/>
      <c r="DU13" s="16"/>
      <c r="DV13" s="16"/>
    </row>
    <row r="14" spans="1:126" x14ac:dyDescent="0.25">
      <c r="A14" s="208">
        <f t="shared" si="0"/>
        <v>41275</v>
      </c>
      <c r="B14">
        <v>2013</v>
      </c>
      <c r="C14">
        <v>1</v>
      </c>
      <c r="D14">
        <v>1125.5999999999999</v>
      </c>
      <c r="E14">
        <v>0</v>
      </c>
      <c r="F14">
        <v>1063.5999999999999</v>
      </c>
      <c r="G14">
        <v>0</v>
      </c>
      <c r="H14">
        <v>1001.6</v>
      </c>
      <c r="I14">
        <v>0</v>
      </c>
      <c r="J14">
        <v>939.6</v>
      </c>
      <c r="K14">
        <v>0</v>
      </c>
      <c r="L14">
        <v>877.6</v>
      </c>
      <c r="M14">
        <v>0</v>
      </c>
      <c r="N14">
        <v>815.6</v>
      </c>
      <c r="O14">
        <v>0</v>
      </c>
      <c r="P14">
        <v>753.6</v>
      </c>
      <c r="Q14">
        <v>0</v>
      </c>
      <c r="R14" s="7">
        <v>-16.309677419354838</v>
      </c>
      <c r="V14">
        <f t="shared" si="16"/>
        <v>2021</v>
      </c>
      <c r="W14" s="100">
        <f t="shared" si="15"/>
        <v>939.3</v>
      </c>
      <c r="X14" s="100">
        <f t="shared" si="15"/>
        <v>1051.4000000000001</v>
      </c>
      <c r="Y14" s="100">
        <f t="shared" si="15"/>
        <v>639.4</v>
      </c>
      <c r="Z14" s="100">
        <f t="shared" si="15"/>
        <v>486.6</v>
      </c>
      <c r="AA14" s="100">
        <f t="shared" si="15"/>
        <v>274.10000000000002</v>
      </c>
      <c r="AB14" s="100">
        <f t="shared" si="15"/>
        <v>40.700000000000003</v>
      </c>
      <c r="AC14" s="100">
        <f t="shared" si="15"/>
        <v>18.600000000000001</v>
      </c>
      <c r="AD14" s="100">
        <f t="shared" si="15"/>
        <v>55.5</v>
      </c>
      <c r="AE14" s="100">
        <f t="shared" si="15"/>
        <v>145.1</v>
      </c>
      <c r="AF14" s="100">
        <f t="shared" si="15"/>
        <v>330.5</v>
      </c>
      <c r="AG14" s="100">
        <f t="shared" si="15"/>
        <v>666.6</v>
      </c>
      <c r="AH14" s="100">
        <f t="shared" si="15"/>
        <v>1005.8</v>
      </c>
      <c r="AJ14">
        <f t="shared" si="17"/>
        <v>2021</v>
      </c>
      <c r="AK14" s="100">
        <f t="shared" si="9"/>
        <v>877.3</v>
      </c>
      <c r="AL14" s="100">
        <f t="shared" si="9"/>
        <v>995.4</v>
      </c>
      <c r="AM14" s="100">
        <f t="shared" si="9"/>
        <v>577.4</v>
      </c>
      <c r="AN14" s="100">
        <f t="shared" si="9"/>
        <v>426.6</v>
      </c>
      <c r="AO14" s="100">
        <f t="shared" si="9"/>
        <v>217.6</v>
      </c>
      <c r="AP14" s="100">
        <f t="shared" si="9"/>
        <v>22.1</v>
      </c>
      <c r="AQ14" s="100">
        <f t="shared" si="9"/>
        <v>6.6</v>
      </c>
      <c r="AR14" s="100">
        <f t="shared" si="9"/>
        <v>23.7</v>
      </c>
      <c r="AS14" s="100">
        <f t="shared" si="9"/>
        <v>91</v>
      </c>
      <c r="AT14" s="100">
        <f t="shared" si="9"/>
        <v>270</v>
      </c>
      <c r="AU14" s="100">
        <f t="shared" si="9"/>
        <v>606.6</v>
      </c>
      <c r="AV14" s="100">
        <f t="shared" si="9"/>
        <v>943.8</v>
      </c>
      <c r="AW14" s="250">
        <f>SUM(AK14:AV14)</f>
        <v>5058.0999999999995</v>
      </c>
      <c r="AX14">
        <f t="shared" si="19"/>
        <v>2021</v>
      </c>
      <c r="AY14" s="100">
        <f t="shared" si="10"/>
        <v>815.3</v>
      </c>
      <c r="AZ14" s="100">
        <f t="shared" si="10"/>
        <v>939.4</v>
      </c>
      <c r="BA14" s="100">
        <f t="shared" si="10"/>
        <v>515.4</v>
      </c>
      <c r="BB14" s="100">
        <f t="shared" si="10"/>
        <v>366.6</v>
      </c>
      <c r="BC14" s="100">
        <f t="shared" si="10"/>
        <v>165.9</v>
      </c>
      <c r="BD14" s="100">
        <f t="shared" si="10"/>
        <v>11.9</v>
      </c>
      <c r="BE14" s="100">
        <f t="shared" si="10"/>
        <v>1.2</v>
      </c>
      <c r="BF14" s="100">
        <f t="shared" si="10"/>
        <v>7.8</v>
      </c>
      <c r="BG14" s="100">
        <f t="shared" si="10"/>
        <v>45.8</v>
      </c>
      <c r="BH14" s="100">
        <f t="shared" si="10"/>
        <v>216.3</v>
      </c>
      <c r="BI14" s="100">
        <f t="shared" si="10"/>
        <v>546.6</v>
      </c>
      <c r="BJ14" s="100">
        <f t="shared" si="10"/>
        <v>881.8</v>
      </c>
      <c r="BL14">
        <f t="shared" si="20"/>
        <v>2021</v>
      </c>
      <c r="BM14" s="100">
        <f t="shared" si="11"/>
        <v>753.3</v>
      </c>
      <c r="BN14" s="100">
        <f t="shared" si="11"/>
        <v>883.4</v>
      </c>
      <c r="BO14" s="100">
        <f t="shared" si="11"/>
        <v>453.4</v>
      </c>
      <c r="BP14" s="100">
        <f t="shared" si="11"/>
        <v>306.60000000000002</v>
      </c>
      <c r="BQ14" s="100">
        <f t="shared" si="11"/>
        <v>121.8</v>
      </c>
      <c r="BR14" s="100">
        <f t="shared" si="11"/>
        <v>4.4000000000000004</v>
      </c>
      <c r="BS14" s="100">
        <f t="shared" si="11"/>
        <v>0</v>
      </c>
      <c r="BT14" s="100">
        <f t="shared" si="11"/>
        <v>1</v>
      </c>
      <c r="BU14" s="100">
        <f t="shared" si="11"/>
        <v>15.9</v>
      </c>
      <c r="BV14" s="100">
        <f t="shared" si="11"/>
        <v>167.9</v>
      </c>
      <c r="BW14" s="100">
        <f t="shared" si="11"/>
        <v>486.6</v>
      </c>
      <c r="BX14" s="100">
        <f t="shared" si="11"/>
        <v>819.8</v>
      </c>
      <c r="BZ14">
        <f t="shared" si="21"/>
        <v>2021</v>
      </c>
      <c r="CA14" s="100">
        <f t="shared" si="12"/>
        <v>691.3</v>
      </c>
      <c r="CB14" s="100">
        <f t="shared" si="12"/>
        <v>827.4</v>
      </c>
      <c r="CC14" s="100">
        <f t="shared" si="12"/>
        <v>391.4</v>
      </c>
      <c r="CD14" s="100">
        <f t="shared" si="12"/>
        <v>246.6</v>
      </c>
      <c r="CE14" s="100">
        <f t="shared" si="12"/>
        <v>86.8</v>
      </c>
      <c r="CF14" s="100">
        <f t="shared" si="12"/>
        <v>2</v>
      </c>
      <c r="CG14" s="100">
        <f t="shared" si="12"/>
        <v>0</v>
      </c>
      <c r="CH14" s="100">
        <f t="shared" si="12"/>
        <v>0</v>
      </c>
      <c r="CI14" s="100">
        <f t="shared" si="12"/>
        <v>1.9</v>
      </c>
      <c r="CJ14" s="100">
        <f t="shared" si="12"/>
        <v>127.9</v>
      </c>
      <c r="CK14" s="100">
        <f t="shared" si="12"/>
        <v>426.6</v>
      </c>
      <c r="CL14" s="100">
        <f t="shared" si="12"/>
        <v>757.8</v>
      </c>
      <c r="CN14">
        <f t="shared" si="22"/>
        <v>2021</v>
      </c>
      <c r="CO14" s="100">
        <f t="shared" si="13"/>
        <v>629.29999999999995</v>
      </c>
      <c r="CP14" s="100">
        <f t="shared" si="13"/>
        <v>771.4</v>
      </c>
      <c r="CQ14" s="100">
        <f t="shared" si="13"/>
        <v>329.4</v>
      </c>
      <c r="CR14" s="100">
        <f t="shared" si="13"/>
        <v>187.6</v>
      </c>
      <c r="CS14" s="100">
        <f t="shared" si="13"/>
        <v>58</v>
      </c>
      <c r="CT14" s="100">
        <f t="shared" si="13"/>
        <v>0</v>
      </c>
      <c r="CU14" s="100">
        <f t="shared" si="13"/>
        <v>0</v>
      </c>
      <c r="CV14" s="100">
        <f t="shared" si="13"/>
        <v>0</v>
      </c>
      <c r="CW14" s="100">
        <f t="shared" si="13"/>
        <v>0</v>
      </c>
      <c r="CX14" s="100">
        <f t="shared" si="13"/>
        <v>89.9</v>
      </c>
      <c r="CY14" s="100">
        <f t="shared" si="13"/>
        <v>366.6</v>
      </c>
      <c r="CZ14" s="100">
        <f t="shared" si="13"/>
        <v>695.8</v>
      </c>
      <c r="DB14">
        <f t="shared" si="23"/>
        <v>2021</v>
      </c>
      <c r="DC14" s="100">
        <f t="shared" si="14"/>
        <v>567.29999999999995</v>
      </c>
      <c r="DD14" s="100">
        <f t="shared" si="14"/>
        <v>715.4</v>
      </c>
      <c r="DE14" s="100">
        <f t="shared" si="14"/>
        <v>267.39999999999998</v>
      </c>
      <c r="DF14" s="100">
        <f t="shared" si="14"/>
        <v>133.4</v>
      </c>
      <c r="DG14" s="100">
        <f t="shared" si="14"/>
        <v>33.700000000000003</v>
      </c>
      <c r="DH14" s="100">
        <f t="shared" si="14"/>
        <v>0</v>
      </c>
      <c r="DI14" s="100">
        <f t="shared" si="14"/>
        <v>0</v>
      </c>
      <c r="DJ14" s="100">
        <f t="shared" si="14"/>
        <v>0</v>
      </c>
      <c r="DK14" s="100">
        <f t="shared" si="14"/>
        <v>0</v>
      </c>
      <c r="DL14" s="100">
        <f t="shared" si="14"/>
        <v>58.6</v>
      </c>
      <c r="DM14" s="100">
        <f t="shared" si="14"/>
        <v>307.89999999999998</v>
      </c>
      <c r="DN14" s="100">
        <f t="shared" si="14"/>
        <v>633.79999999999995</v>
      </c>
      <c r="DQ14" s="6">
        <f>'Monthly Data'!AE2</f>
        <v>4428921.8261047518</v>
      </c>
      <c r="DR14" s="6">
        <f>'Monthly Data'!AI2</f>
        <v>2479643.3187149297</v>
      </c>
      <c r="DS14" s="6">
        <f>'Monthly Data'!AM2</f>
        <v>4057582.0708843125</v>
      </c>
      <c r="DT14" s="16">
        <f>DQ14/'Monthly Data'!AF2</f>
        <v>954.71477174062341</v>
      </c>
      <c r="DU14" s="16">
        <f>DR14/'Monthly Data'!AJ2</f>
        <v>3310.9736090552083</v>
      </c>
      <c r="DV14" s="16">
        <f>DS14/'Monthly Data'!AO2</f>
        <v>60711.951185301441</v>
      </c>
    </row>
    <row r="15" spans="1:126" x14ac:dyDescent="0.25">
      <c r="A15" s="208">
        <f t="shared" si="0"/>
        <v>41306</v>
      </c>
      <c r="B15">
        <v>2013</v>
      </c>
      <c r="C15">
        <v>2</v>
      </c>
      <c r="D15">
        <v>933.4</v>
      </c>
      <c r="E15">
        <v>0</v>
      </c>
      <c r="F15">
        <v>877.4</v>
      </c>
      <c r="G15">
        <v>0</v>
      </c>
      <c r="H15">
        <v>821.4</v>
      </c>
      <c r="I15">
        <v>0</v>
      </c>
      <c r="J15">
        <v>765.4</v>
      </c>
      <c r="K15">
        <v>0</v>
      </c>
      <c r="L15">
        <v>709.4</v>
      </c>
      <c r="M15">
        <v>0</v>
      </c>
      <c r="N15">
        <v>653.4</v>
      </c>
      <c r="O15">
        <v>0</v>
      </c>
      <c r="P15">
        <v>597.4</v>
      </c>
      <c r="Q15">
        <v>0</v>
      </c>
      <c r="R15" s="7">
        <v>-13.335714285714285</v>
      </c>
      <c r="V15">
        <f t="shared" si="16"/>
        <v>2022</v>
      </c>
      <c r="W15" s="100">
        <f t="shared" si="15"/>
        <v>1236.7</v>
      </c>
      <c r="X15" s="100">
        <f t="shared" si="15"/>
        <v>1097.8</v>
      </c>
      <c r="Y15" s="100">
        <f t="shared" si="15"/>
        <v>833.1</v>
      </c>
      <c r="Z15" s="100">
        <f t="shared" si="15"/>
        <v>618.20000000000005</v>
      </c>
      <c r="AA15" s="100">
        <f t="shared" si="15"/>
        <v>283.60000000000002</v>
      </c>
      <c r="AB15" s="100">
        <f t="shared" si="15"/>
        <v>126.52</v>
      </c>
      <c r="AC15" s="100">
        <f t="shared" si="15"/>
        <v>39.1</v>
      </c>
      <c r="AD15" s="100">
        <f t="shared" si="15"/>
        <v>37.15</v>
      </c>
      <c r="AE15" s="100">
        <f t="shared" si="15"/>
        <v>189.4</v>
      </c>
      <c r="AF15" s="100">
        <f t="shared" si="15"/>
        <v>421.72</v>
      </c>
      <c r="AG15" s="100">
        <f t="shared" si="15"/>
        <v>698.8</v>
      </c>
      <c r="AH15" s="100">
        <f t="shared" si="15"/>
        <v>1038.5</v>
      </c>
      <c r="AJ15">
        <f t="shared" si="17"/>
        <v>2022</v>
      </c>
      <c r="AK15" s="100">
        <f t="shared" ref="AK15:AU15" si="24">SUMIFS($F:$F,$B:$B,$V15,$C:$C,AK$4)</f>
        <v>1174.7</v>
      </c>
      <c r="AL15" s="100">
        <f t="shared" si="24"/>
        <v>1041.8</v>
      </c>
      <c r="AM15" s="100">
        <f t="shared" si="24"/>
        <v>771.1</v>
      </c>
      <c r="AN15" s="100">
        <f t="shared" si="24"/>
        <v>558.20000000000005</v>
      </c>
      <c r="AO15" s="100">
        <f t="shared" si="24"/>
        <v>223.2</v>
      </c>
      <c r="AP15" s="100">
        <f t="shared" si="24"/>
        <v>77.3</v>
      </c>
      <c r="AQ15" s="100">
        <f t="shared" si="24"/>
        <v>13.8</v>
      </c>
      <c r="AR15" s="100">
        <f t="shared" si="24"/>
        <v>10</v>
      </c>
      <c r="AS15" s="100">
        <f t="shared" si="24"/>
        <v>135.4</v>
      </c>
      <c r="AT15" s="100">
        <f t="shared" si="24"/>
        <v>359.72</v>
      </c>
      <c r="AU15" s="100">
        <f t="shared" si="24"/>
        <v>638.79999999999995</v>
      </c>
      <c r="AV15" s="100">
        <f t="shared" si="9"/>
        <v>976.5</v>
      </c>
      <c r="AW15" s="250">
        <f t="shared" si="18"/>
        <v>5980.52</v>
      </c>
      <c r="AX15">
        <f t="shared" si="19"/>
        <v>2022</v>
      </c>
      <c r="AY15" s="100">
        <f t="shared" ref="AY15:BJ15" si="25">SUMIFS($H:$H,$B:$B,$V15,$C:$C,AY$4)</f>
        <v>1112.7</v>
      </c>
      <c r="AZ15" s="100">
        <f t="shared" si="25"/>
        <v>985.8</v>
      </c>
      <c r="BA15" s="100">
        <f t="shared" si="25"/>
        <v>709.1</v>
      </c>
      <c r="BB15" s="100">
        <f t="shared" si="25"/>
        <v>498.2</v>
      </c>
      <c r="BC15" s="100">
        <f t="shared" si="25"/>
        <v>166.1</v>
      </c>
      <c r="BD15" s="100">
        <f t="shared" si="25"/>
        <v>40.6</v>
      </c>
      <c r="BE15" s="100">
        <f t="shared" si="25"/>
        <v>2.8</v>
      </c>
      <c r="BF15" s="100">
        <f t="shared" si="25"/>
        <v>1.3</v>
      </c>
      <c r="BG15" s="100">
        <f t="shared" si="25"/>
        <v>88.6</v>
      </c>
      <c r="BH15" s="100">
        <f t="shared" si="25"/>
        <v>298.92</v>
      </c>
      <c r="BI15" s="100">
        <f t="shared" si="25"/>
        <v>578.79999999999995</v>
      </c>
      <c r="BJ15" s="100">
        <f t="shared" si="25"/>
        <v>914.5</v>
      </c>
      <c r="BL15">
        <f t="shared" si="20"/>
        <v>2022</v>
      </c>
      <c r="BM15" s="100">
        <f t="shared" ref="BM15:BX15" si="26">SUMIFS($J:$J,$B:$B,$V15,$C:$C,BM$4)</f>
        <v>1050.7</v>
      </c>
      <c r="BN15" s="100">
        <f t="shared" si="26"/>
        <v>929.8</v>
      </c>
      <c r="BO15" s="100">
        <f t="shared" si="26"/>
        <v>647.1</v>
      </c>
      <c r="BP15" s="100">
        <f t="shared" si="26"/>
        <v>438.2</v>
      </c>
      <c r="BQ15" s="100">
        <f t="shared" si="26"/>
        <v>115.6</v>
      </c>
      <c r="BR15" s="100">
        <f t="shared" si="26"/>
        <v>21.8</v>
      </c>
      <c r="BS15" s="100">
        <f t="shared" si="26"/>
        <v>0</v>
      </c>
      <c r="BT15" s="100">
        <f t="shared" si="26"/>
        <v>0</v>
      </c>
      <c r="BU15" s="100">
        <f t="shared" si="26"/>
        <v>52.4</v>
      </c>
      <c r="BV15" s="100">
        <f t="shared" si="26"/>
        <v>240.12</v>
      </c>
      <c r="BW15" s="100">
        <f t="shared" si="26"/>
        <v>518.79999999999995</v>
      </c>
      <c r="BX15" s="100">
        <f t="shared" si="26"/>
        <v>852.5</v>
      </c>
      <c r="BZ15">
        <f t="shared" si="21"/>
        <v>2022</v>
      </c>
      <c r="CA15" s="100">
        <f t="shared" ref="CA15:CL15" si="27">SUMIFS($L:$L,$B:$B,$V15,$C:$C,CA$4)</f>
        <v>988.7</v>
      </c>
      <c r="CB15" s="100">
        <f t="shared" si="27"/>
        <v>873.8</v>
      </c>
      <c r="CC15" s="100">
        <f t="shared" si="27"/>
        <v>585.1</v>
      </c>
      <c r="CD15" s="100">
        <f t="shared" si="27"/>
        <v>378.2</v>
      </c>
      <c r="CE15" s="100">
        <f t="shared" si="27"/>
        <v>75.400000000000006</v>
      </c>
      <c r="CF15" s="100">
        <f t="shared" si="27"/>
        <v>9.6999999999999993</v>
      </c>
      <c r="CG15" s="100">
        <f t="shared" si="27"/>
        <v>0</v>
      </c>
      <c r="CH15" s="100">
        <f t="shared" si="27"/>
        <v>0</v>
      </c>
      <c r="CI15" s="100">
        <f t="shared" si="27"/>
        <v>27.1</v>
      </c>
      <c r="CJ15" s="100">
        <f t="shared" si="27"/>
        <v>185.92</v>
      </c>
      <c r="CK15" s="100">
        <f t="shared" si="27"/>
        <v>460.5</v>
      </c>
      <c r="CL15" s="100">
        <f t="shared" si="27"/>
        <v>790.5</v>
      </c>
      <c r="CN15">
        <f t="shared" si="22"/>
        <v>2022</v>
      </c>
      <c r="CO15" s="100">
        <f t="shared" ref="CO15:CZ15" si="28">SUMIFS($N:$N,$B:$B,$V15,$C:$C,CO$4)</f>
        <v>926.7</v>
      </c>
      <c r="CP15" s="100">
        <f t="shared" si="28"/>
        <v>817.8</v>
      </c>
      <c r="CQ15" s="100">
        <f t="shared" si="28"/>
        <v>523.1</v>
      </c>
      <c r="CR15" s="100">
        <f t="shared" si="28"/>
        <v>318.2</v>
      </c>
      <c r="CS15" s="100">
        <f t="shared" si="28"/>
        <v>44.2</v>
      </c>
      <c r="CT15" s="100">
        <f t="shared" si="28"/>
        <v>3</v>
      </c>
      <c r="CU15" s="100">
        <f t="shared" si="28"/>
        <v>0</v>
      </c>
      <c r="CV15" s="100">
        <f t="shared" si="28"/>
        <v>0</v>
      </c>
      <c r="CW15" s="100">
        <f t="shared" si="28"/>
        <v>12.7</v>
      </c>
      <c r="CX15" s="100">
        <f t="shared" si="28"/>
        <v>134.65</v>
      </c>
      <c r="CY15" s="100">
        <f t="shared" si="28"/>
        <v>402.5</v>
      </c>
      <c r="CZ15" s="100">
        <f t="shared" si="28"/>
        <v>728.5</v>
      </c>
      <c r="DB15">
        <f t="shared" si="23"/>
        <v>2022</v>
      </c>
      <c r="DC15" s="100">
        <f t="shared" ref="DC15:DN15" si="29">SUMIFS($P:$P,$B:$B,$V15,$C:$C,DC$4)</f>
        <v>864.7</v>
      </c>
      <c r="DD15" s="100">
        <f t="shared" si="29"/>
        <v>761.8</v>
      </c>
      <c r="DE15" s="100">
        <f t="shared" si="29"/>
        <v>461.1</v>
      </c>
      <c r="DF15" s="100">
        <f t="shared" si="29"/>
        <v>258.2</v>
      </c>
      <c r="DG15" s="100">
        <f t="shared" si="29"/>
        <v>22.5</v>
      </c>
      <c r="DH15" s="100">
        <f t="shared" si="29"/>
        <v>0.3</v>
      </c>
      <c r="DI15" s="100">
        <f t="shared" si="29"/>
        <v>0</v>
      </c>
      <c r="DJ15" s="100">
        <f t="shared" si="29"/>
        <v>0</v>
      </c>
      <c r="DK15" s="100">
        <f t="shared" si="29"/>
        <v>5.3</v>
      </c>
      <c r="DL15" s="100">
        <f t="shared" si="29"/>
        <v>92.15</v>
      </c>
      <c r="DM15" s="100">
        <f t="shared" si="29"/>
        <v>344.7</v>
      </c>
      <c r="DN15" s="100">
        <f t="shared" si="29"/>
        <v>666.5</v>
      </c>
      <c r="DQ15" s="6">
        <f>'Monthly Data'!AE3</f>
        <v>3670674.2661047578</v>
      </c>
      <c r="DR15" s="6">
        <f>'Monthly Data'!AI3</f>
        <v>2193274.0587149337</v>
      </c>
      <c r="DS15" s="6">
        <f>'Monthly Data'!AM3</f>
        <v>3600953.2908843122</v>
      </c>
      <c r="DT15" s="16">
        <f>DQ15/'Monthly Data'!AF3</f>
        <v>792.80221730124356</v>
      </c>
      <c r="DU15" s="16">
        <f>DR15/'Monthly Data'!AJ3</f>
        <v>2928.9215117492995</v>
      </c>
      <c r="DV15" s="16">
        <f>DS15/'Monthly Data'!AO3</f>
        <v>54014.29936326469</v>
      </c>
    </row>
    <row r="16" spans="1:126" x14ac:dyDescent="0.25">
      <c r="A16" s="208">
        <f t="shared" si="0"/>
        <v>41334</v>
      </c>
      <c r="B16">
        <v>2013</v>
      </c>
      <c r="C16">
        <v>3</v>
      </c>
      <c r="D16">
        <v>852.7</v>
      </c>
      <c r="E16">
        <v>0</v>
      </c>
      <c r="F16">
        <v>790.7</v>
      </c>
      <c r="G16">
        <v>0</v>
      </c>
      <c r="H16">
        <v>728.7</v>
      </c>
      <c r="I16">
        <v>0</v>
      </c>
      <c r="J16">
        <v>666.7</v>
      </c>
      <c r="K16">
        <v>0</v>
      </c>
      <c r="L16">
        <v>604.70000000000005</v>
      </c>
      <c r="M16">
        <v>0</v>
      </c>
      <c r="N16">
        <v>542.70000000000005</v>
      </c>
      <c r="O16">
        <v>0</v>
      </c>
      <c r="P16">
        <v>480.7</v>
      </c>
      <c r="Q16">
        <v>0</v>
      </c>
      <c r="R16" s="7">
        <v>-7.5064516129032262</v>
      </c>
      <c r="DQ16" s="6">
        <f>'Monthly Data'!AE4</f>
        <v>3446339.2461047722</v>
      </c>
      <c r="DR16" s="6">
        <f>'Monthly Data'!AI4</f>
        <v>2174229.0987149291</v>
      </c>
      <c r="DS16" s="6">
        <f>'Monthly Data'!AM4</f>
        <v>3668986.0408843132</v>
      </c>
      <c r="DT16" s="16">
        <f>DQ16/'Monthly Data'!AF4</f>
        <v>741.78632072853475</v>
      </c>
      <c r="DU16" s="16">
        <f>DR16/'Monthly Data'!AJ4</f>
        <v>2903.8118179832113</v>
      </c>
      <c r="DV16" s="16">
        <f>DS16/'Monthly Data'!AO4</f>
        <v>55172.722419312995</v>
      </c>
    </row>
    <row r="17" spans="1:126" x14ac:dyDescent="0.25">
      <c r="A17" s="208">
        <f t="shared" si="0"/>
        <v>41365</v>
      </c>
      <c r="B17">
        <v>2013</v>
      </c>
      <c r="C17">
        <v>4</v>
      </c>
      <c r="D17">
        <v>623.6</v>
      </c>
      <c r="E17">
        <v>0</v>
      </c>
      <c r="F17">
        <v>563.6</v>
      </c>
      <c r="G17">
        <v>0</v>
      </c>
      <c r="H17">
        <v>503.6</v>
      </c>
      <c r="I17">
        <v>0</v>
      </c>
      <c r="J17">
        <v>443.6</v>
      </c>
      <c r="K17">
        <v>0</v>
      </c>
      <c r="L17">
        <v>383.6</v>
      </c>
      <c r="M17">
        <v>0</v>
      </c>
      <c r="N17">
        <v>325.7</v>
      </c>
      <c r="O17">
        <v>2.1</v>
      </c>
      <c r="P17">
        <v>271.5</v>
      </c>
      <c r="Q17">
        <v>7.9</v>
      </c>
      <c r="R17" s="7">
        <v>-0.78666666666666674</v>
      </c>
      <c r="V17" s="10" t="s">
        <v>19</v>
      </c>
      <c r="W17" s="100">
        <f>AVERAGE(W6:W15)</f>
        <v>1101.08</v>
      </c>
      <c r="X17" s="100">
        <f t="shared" ref="X17:AH17" si="30">AVERAGE(X6:X15)</f>
        <v>1004.5099999999999</v>
      </c>
      <c r="Y17" s="100">
        <f t="shared" si="30"/>
        <v>784.6</v>
      </c>
      <c r="Z17" s="100">
        <f t="shared" si="30"/>
        <v>552.80000000000007</v>
      </c>
      <c r="AA17" s="100">
        <f t="shared" si="30"/>
        <v>280.22399999999999</v>
      </c>
      <c r="AB17" s="100">
        <f t="shared" si="30"/>
        <v>91.942000000000007</v>
      </c>
      <c r="AC17" s="100">
        <f t="shared" si="30"/>
        <v>35.39</v>
      </c>
      <c r="AD17" s="100">
        <f t="shared" si="30"/>
        <v>57.804999999999993</v>
      </c>
      <c r="AE17" s="100">
        <f t="shared" si="30"/>
        <v>195.619</v>
      </c>
      <c r="AF17" s="100">
        <f t="shared" si="30"/>
        <v>453.76200000000006</v>
      </c>
      <c r="AG17" s="100">
        <f t="shared" si="30"/>
        <v>719.76</v>
      </c>
      <c r="AH17" s="100">
        <f t="shared" si="30"/>
        <v>1006.75</v>
      </c>
      <c r="AJ17" s="10" t="s">
        <v>19</v>
      </c>
      <c r="AK17" s="100">
        <f>AVERAGE(AK6:AK15)</f>
        <v>1039.08</v>
      </c>
      <c r="AL17" s="100">
        <f t="shared" ref="AL17:AV17" si="31">AVERAGE(AL6:AL15)</f>
        <v>948.11</v>
      </c>
      <c r="AM17" s="100">
        <f t="shared" si="31"/>
        <v>722.6</v>
      </c>
      <c r="AN17" s="100">
        <f t="shared" si="31"/>
        <v>492.80000000000007</v>
      </c>
      <c r="AO17" s="100">
        <f t="shared" si="31"/>
        <v>223.36399999999998</v>
      </c>
      <c r="AP17" s="100">
        <f t="shared" si="31"/>
        <v>53.030000000000008</v>
      </c>
      <c r="AQ17" s="100">
        <f t="shared" si="31"/>
        <v>12.799999999999999</v>
      </c>
      <c r="AR17" s="100">
        <f t="shared" si="31"/>
        <v>26.25</v>
      </c>
      <c r="AS17" s="100">
        <f t="shared" si="31"/>
        <v>141.15900000000002</v>
      </c>
      <c r="AT17" s="100">
        <f t="shared" si="31"/>
        <v>391.91199999999998</v>
      </c>
      <c r="AU17" s="100">
        <f t="shared" si="31"/>
        <v>659.76</v>
      </c>
      <c r="AV17" s="100">
        <f t="shared" si="31"/>
        <v>944.75</v>
      </c>
      <c r="AW17" s="250">
        <f>SUM(AK17:AV17)</f>
        <v>5655.6150000000007</v>
      </c>
      <c r="AX17" s="10" t="s">
        <v>19</v>
      </c>
      <c r="AY17" s="100">
        <f>AVERAGE(AY6:AY15)</f>
        <v>977.08000000000015</v>
      </c>
      <c r="AZ17" s="100">
        <f t="shared" ref="AZ17:BI17" si="32">AVERAGE(AZ6:AZ15)</f>
        <v>891.71</v>
      </c>
      <c r="BA17" s="100">
        <f t="shared" si="32"/>
        <v>660.6</v>
      </c>
      <c r="BB17" s="100">
        <f t="shared" si="32"/>
        <v>432.8</v>
      </c>
      <c r="BC17" s="100">
        <f t="shared" si="32"/>
        <v>171.04400000000001</v>
      </c>
      <c r="BD17" s="100">
        <f t="shared" si="32"/>
        <v>26.459999999999997</v>
      </c>
      <c r="BE17" s="100">
        <f t="shared" si="32"/>
        <v>3.75</v>
      </c>
      <c r="BF17" s="100">
        <f t="shared" si="32"/>
        <v>10.09</v>
      </c>
      <c r="BG17" s="100">
        <f t="shared" si="32"/>
        <v>93.169000000000011</v>
      </c>
      <c r="BH17" s="100">
        <f t="shared" si="32"/>
        <v>331.16200000000009</v>
      </c>
      <c r="BI17" s="100">
        <f t="shared" si="32"/>
        <v>599.76</v>
      </c>
      <c r="BJ17" s="100">
        <f>AVERAGE(BJ6:BJ15)</f>
        <v>882.75</v>
      </c>
      <c r="BL17" s="10" t="s">
        <v>19</v>
      </c>
      <c r="BM17" s="100">
        <f>AVERAGE(BM6:BM15)</f>
        <v>915.08000000000015</v>
      </c>
      <c r="BN17" s="100">
        <f t="shared" ref="BN17:BW17" si="33">AVERAGE(BN6:BN15)</f>
        <v>835.30999999999983</v>
      </c>
      <c r="BO17" s="100">
        <f t="shared" si="33"/>
        <v>598.6</v>
      </c>
      <c r="BP17" s="100">
        <f t="shared" si="33"/>
        <v>372.89</v>
      </c>
      <c r="BQ17" s="100">
        <f t="shared" si="33"/>
        <v>124.32399999999998</v>
      </c>
      <c r="BR17" s="100">
        <f t="shared" si="33"/>
        <v>10.96</v>
      </c>
      <c r="BS17" s="100">
        <f t="shared" si="33"/>
        <v>1.0799999999999998</v>
      </c>
      <c r="BT17" s="100">
        <f t="shared" si="33"/>
        <v>2.57</v>
      </c>
      <c r="BU17" s="100">
        <f t="shared" si="33"/>
        <v>56.61999999999999</v>
      </c>
      <c r="BV17" s="100">
        <f t="shared" si="33"/>
        <v>272.00200000000001</v>
      </c>
      <c r="BW17" s="100">
        <f t="shared" si="33"/>
        <v>539.76</v>
      </c>
      <c r="BX17" s="100">
        <f>AVERAGE(BX6:BX15)</f>
        <v>820.75</v>
      </c>
      <c r="BZ17" s="10" t="s">
        <v>19</v>
      </c>
      <c r="CA17" s="100">
        <f>AVERAGE(CA6:CA15)</f>
        <v>853.08000000000015</v>
      </c>
      <c r="CB17" s="100">
        <f t="shared" ref="CB17:CK17" si="34">AVERAGE(CB6:CB15)</f>
        <v>778.91</v>
      </c>
      <c r="CC17" s="100">
        <f t="shared" si="34"/>
        <v>536.6</v>
      </c>
      <c r="CD17" s="100">
        <f t="shared" si="34"/>
        <v>313.76</v>
      </c>
      <c r="CE17" s="100">
        <f t="shared" si="34"/>
        <v>85.15</v>
      </c>
      <c r="CF17" s="100">
        <f t="shared" si="34"/>
        <v>3.5</v>
      </c>
      <c r="CG17" s="100">
        <f t="shared" si="34"/>
        <v>0.11000000000000001</v>
      </c>
      <c r="CH17" s="100">
        <f t="shared" si="34"/>
        <v>0.32</v>
      </c>
      <c r="CI17" s="100">
        <f t="shared" si="34"/>
        <v>31.009999999999998</v>
      </c>
      <c r="CJ17" s="100">
        <f t="shared" si="34"/>
        <v>215.42200000000003</v>
      </c>
      <c r="CK17" s="100">
        <f t="shared" si="34"/>
        <v>480.06000000000006</v>
      </c>
      <c r="CL17" s="100">
        <f>AVERAGE(CL6:CL15)</f>
        <v>758.75000000000011</v>
      </c>
      <c r="CN17" s="10" t="s">
        <v>19</v>
      </c>
      <c r="CO17" s="100">
        <f>AVERAGE(CO6:CO15)</f>
        <v>791.08</v>
      </c>
      <c r="CP17" s="100">
        <f t="shared" ref="CP17:CY17" si="35">AVERAGE(CP6:CP15)</f>
        <v>722.51</v>
      </c>
      <c r="CQ17" s="100">
        <f t="shared" si="35"/>
        <v>474.6</v>
      </c>
      <c r="CR17" s="100">
        <f t="shared" si="35"/>
        <v>256.41999999999996</v>
      </c>
      <c r="CS17" s="100">
        <f t="shared" si="35"/>
        <v>54.29</v>
      </c>
      <c r="CT17" s="100">
        <f t="shared" si="35"/>
        <v>0.72</v>
      </c>
      <c r="CU17" s="100">
        <f t="shared" si="35"/>
        <v>0</v>
      </c>
      <c r="CV17" s="100">
        <f t="shared" si="35"/>
        <v>0.03</v>
      </c>
      <c r="CW17" s="100">
        <f t="shared" si="35"/>
        <v>15.179999999999998</v>
      </c>
      <c r="CX17" s="100">
        <f t="shared" si="35"/>
        <v>162.97499999999999</v>
      </c>
      <c r="CY17" s="100">
        <f t="shared" si="35"/>
        <v>420.6</v>
      </c>
      <c r="CZ17" s="100">
        <f>AVERAGE(CZ6:CZ15)</f>
        <v>696.75000000000011</v>
      </c>
      <c r="DB17" s="10" t="s">
        <v>19</v>
      </c>
      <c r="DC17" s="100">
        <f>AVERAGE(DC6:DC15)</f>
        <v>729.08</v>
      </c>
      <c r="DD17" s="100">
        <f t="shared" ref="DD17:DM17" si="36">AVERAGE(DD6:DD15)</f>
        <v>666.1099999999999</v>
      </c>
      <c r="DE17" s="100">
        <f t="shared" si="36"/>
        <v>412.72000000000008</v>
      </c>
      <c r="DF17" s="100">
        <f t="shared" si="36"/>
        <v>202.8</v>
      </c>
      <c r="DG17" s="100">
        <f t="shared" si="36"/>
        <v>31.629999999999995</v>
      </c>
      <c r="DH17" s="100">
        <f t="shared" si="36"/>
        <v>0.03</v>
      </c>
      <c r="DI17" s="100">
        <f t="shared" si="36"/>
        <v>0</v>
      </c>
      <c r="DJ17" s="100">
        <f t="shared" si="36"/>
        <v>0</v>
      </c>
      <c r="DK17" s="100">
        <f t="shared" si="36"/>
        <v>6.3100000000000005</v>
      </c>
      <c r="DL17" s="100">
        <f t="shared" si="36"/>
        <v>116.705</v>
      </c>
      <c r="DM17" s="100">
        <f t="shared" si="36"/>
        <v>361.94999999999993</v>
      </c>
      <c r="DN17" s="100">
        <f>AVERAGE(DN5:DN14)</f>
        <v>634.43000000000006</v>
      </c>
      <c r="DQ17" s="6">
        <f>'Monthly Data'!AE5</f>
        <v>2934864.136104757</v>
      </c>
      <c r="DR17" s="6">
        <f>'Monthly Data'!AI5</f>
        <v>1878904.1087149293</v>
      </c>
      <c r="DS17" s="6">
        <f>'Monthly Data'!AM5</f>
        <v>3316296.4208843126</v>
      </c>
      <c r="DT17" s="16">
        <f>DQ17/'Monthly Data'!AF5</f>
        <v>626.97375263934134</v>
      </c>
      <c r="DU17" s="16">
        <f>DR17/'Monthly Data'!AJ5</f>
        <v>2509.6671087020432</v>
      </c>
      <c r="DV17" s="16">
        <f>DS17/'Monthly Data'!AO5</f>
        <v>49994.418405291159</v>
      </c>
    </row>
    <row r="18" spans="1:126" x14ac:dyDescent="0.25">
      <c r="A18" s="208">
        <f t="shared" si="0"/>
        <v>41395</v>
      </c>
      <c r="B18">
        <v>2013</v>
      </c>
      <c r="C18">
        <v>5</v>
      </c>
      <c r="D18">
        <v>311.10000000000002</v>
      </c>
      <c r="E18">
        <v>0</v>
      </c>
      <c r="F18">
        <v>249.2</v>
      </c>
      <c r="G18">
        <v>0.1</v>
      </c>
      <c r="H18">
        <v>192.4</v>
      </c>
      <c r="I18">
        <v>5.3</v>
      </c>
      <c r="J18">
        <v>142</v>
      </c>
      <c r="K18">
        <v>16.899999999999999</v>
      </c>
      <c r="L18">
        <v>99.9</v>
      </c>
      <c r="M18">
        <v>36.799999999999997</v>
      </c>
      <c r="N18">
        <v>69.8</v>
      </c>
      <c r="O18">
        <v>68.7</v>
      </c>
      <c r="P18">
        <v>46.4</v>
      </c>
      <c r="Q18">
        <v>107.3</v>
      </c>
      <c r="R18" s="7">
        <v>9.9645161290322566</v>
      </c>
      <c r="DQ18" s="6">
        <f>'Monthly Data'!AE6</f>
        <v>2590039.7361047594</v>
      </c>
      <c r="DR18" s="6">
        <f>'Monthly Data'!AI6</f>
        <v>1777570.9087149317</v>
      </c>
      <c r="DS18" s="6">
        <f>'Monthly Data'!AM6</f>
        <v>2904618.360884313</v>
      </c>
      <c r="DT18" s="16">
        <f>DQ18/'Monthly Data'!AF6</f>
        <v>546.65254033447854</v>
      </c>
      <c r="DU18" s="16">
        <f>DR18/'Monthly Data'!AJ6</f>
        <v>2374.5798624712443</v>
      </c>
      <c r="DV18" s="16">
        <f>DS18/'Monthly Data'!AO6</f>
        <v>43898.514270291897</v>
      </c>
    </row>
    <row r="19" spans="1:126" x14ac:dyDescent="0.25">
      <c r="A19" s="208">
        <f t="shared" si="0"/>
        <v>41426</v>
      </c>
      <c r="B19">
        <v>2013</v>
      </c>
      <c r="C19">
        <v>6</v>
      </c>
      <c r="D19">
        <v>87.8</v>
      </c>
      <c r="E19">
        <v>9.1999999999999993</v>
      </c>
      <c r="F19">
        <v>47.7</v>
      </c>
      <c r="G19">
        <v>29.1</v>
      </c>
      <c r="H19">
        <v>22.6</v>
      </c>
      <c r="I19">
        <v>64</v>
      </c>
      <c r="J19">
        <v>12.6</v>
      </c>
      <c r="K19">
        <v>114</v>
      </c>
      <c r="L19">
        <v>6.6</v>
      </c>
      <c r="M19">
        <v>168</v>
      </c>
      <c r="N19">
        <v>1.6</v>
      </c>
      <c r="O19">
        <v>223</v>
      </c>
      <c r="P19">
        <v>0</v>
      </c>
      <c r="Q19">
        <v>281.39999999999998</v>
      </c>
      <c r="R19" s="7">
        <v>17.38</v>
      </c>
      <c r="DQ19" s="6">
        <f>'Monthly Data'!AE7</f>
        <v>2556824.976104761</v>
      </c>
      <c r="DR19" s="6">
        <f>'Monthly Data'!AI7</f>
        <v>1837278.1187149312</v>
      </c>
      <c r="DS19" s="6">
        <f>'Monthly Data'!AM7</f>
        <v>3103363.050884313</v>
      </c>
      <c r="DT19" s="16">
        <f>DQ19/'Monthly Data'!AF7</f>
        <v>534.78874212607423</v>
      </c>
      <c r="DU19" s="16">
        <f>DR19/'Monthly Data'!AJ7</f>
        <v>2454.6133850566889</v>
      </c>
      <c r="DV19" s="16">
        <f>DS19/'Monthly Data'!AO7</f>
        <v>47020.652286125973</v>
      </c>
    </row>
    <row r="20" spans="1:126" x14ac:dyDescent="0.25">
      <c r="A20" s="208">
        <f t="shared" si="0"/>
        <v>41456</v>
      </c>
      <c r="B20">
        <v>2013</v>
      </c>
      <c r="C20">
        <v>7</v>
      </c>
      <c r="D20">
        <v>57</v>
      </c>
      <c r="E20">
        <v>45.7</v>
      </c>
      <c r="F20">
        <v>27.9</v>
      </c>
      <c r="G20">
        <v>78.599999999999994</v>
      </c>
      <c r="H20">
        <v>10.3</v>
      </c>
      <c r="I20">
        <v>123</v>
      </c>
      <c r="J20">
        <v>2.9</v>
      </c>
      <c r="K20">
        <v>177.6</v>
      </c>
      <c r="L20">
        <v>0</v>
      </c>
      <c r="M20">
        <v>236.7</v>
      </c>
      <c r="N20">
        <v>0</v>
      </c>
      <c r="O20">
        <v>298.7</v>
      </c>
      <c r="P20">
        <v>0</v>
      </c>
      <c r="Q20">
        <v>360.7</v>
      </c>
      <c r="R20" s="7">
        <v>19.635483870967732</v>
      </c>
      <c r="V20" s="13" t="str">
        <f>E1</f>
        <v>CDD20</v>
      </c>
      <c r="W20" s="1" t="s">
        <v>27</v>
      </c>
      <c r="X20" s="1" t="s">
        <v>26</v>
      </c>
      <c r="Y20" s="1" t="s">
        <v>25</v>
      </c>
      <c r="Z20" s="1" t="s">
        <v>24</v>
      </c>
      <c r="AA20" s="1" t="s">
        <v>13</v>
      </c>
      <c r="AB20" s="1" t="s">
        <v>12</v>
      </c>
      <c r="AC20" s="1" t="s">
        <v>11</v>
      </c>
      <c r="AD20" s="12" t="s">
        <v>10</v>
      </c>
      <c r="AE20" s="12" t="s">
        <v>23</v>
      </c>
      <c r="AF20" s="12" t="s">
        <v>22</v>
      </c>
      <c r="AG20" s="12" t="s">
        <v>21</v>
      </c>
      <c r="AH20" s="12" t="s">
        <v>20</v>
      </c>
      <c r="AJ20" s="13" t="str">
        <f>G1</f>
        <v>CDD18</v>
      </c>
      <c r="AK20" s="1" t="s">
        <v>27</v>
      </c>
      <c r="AL20" s="1" t="s">
        <v>26</v>
      </c>
      <c r="AM20" s="1" t="s">
        <v>25</v>
      </c>
      <c r="AN20" s="1" t="s">
        <v>24</v>
      </c>
      <c r="AO20" s="1" t="s">
        <v>13</v>
      </c>
      <c r="AP20" s="1" t="s">
        <v>12</v>
      </c>
      <c r="AQ20" s="1" t="s">
        <v>11</v>
      </c>
      <c r="AR20" s="12" t="s">
        <v>10</v>
      </c>
      <c r="AS20" s="12" t="s">
        <v>23</v>
      </c>
      <c r="AT20" s="12" t="s">
        <v>22</v>
      </c>
      <c r="AU20" s="12" t="s">
        <v>21</v>
      </c>
      <c r="AV20" s="12" t="s">
        <v>20</v>
      </c>
      <c r="AX20" s="13" t="str">
        <f>I1</f>
        <v>CDD16</v>
      </c>
      <c r="AY20" s="1" t="s">
        <v>27</v>
      </c>
      <c r="AZ20" s="1" t="s">
        <v>26</v>
      </c>
      <c r="BA20" s="1" t="s">
        <v>25</v>
      </c>
      <c r="BB20" s="1" t="s">
        <v>24</v>
      </c>
      <c r="BC20" s="1" t="s">
        <v>13</v>
      </c>
      <c r="BD20" s="1" t="s">
        <v>12</v>
      </c>
      <c r="BE20" s="1" t="s">
        <v>11</v>
      </c>
      <c r="BF20" s="12" t="s">
        <v>10</v>
      </c>
      <c r="BG20" s="12" t="s">
        <v>23</v>
      </c>
      <c r="BH20" s="12" t="s">
        <v>22</v>
      </c>
      <c r="BI20" s="12" t="s">
        <v>21</v>
      </c>
      <c r="BJ20" s="12" t="s">
        <v>20</v>
      </c>
      <c r="BL20" s="13" t="str">
        <f>K1</f>
        <v>CDD14</v>
      </c>
      <c r="BM20" s="1" t="s">
        <v>27</v>
      </c>
      <c r="BN20" s="1" t="s">
        <v>26</v>
      </c>
      <c r="BO20" s="1" t="s">
        <v>25</v>
      </c>
      <c r="BP20" s="1" t="s">
        <v>24</v>
      </c>
      <c r="BQ20" s="1" t="s">
        <v>13</v>
      </c>
      <c r="BR20" s="1" t="s">
        <v>12</v>
      </c>
      <c r="BS20" s="1" t="s">
        <v>11</v>
      </c>
      <c r="BT20" s="12" t="s">
        <v>10</v>
      </c>
      <c r="BU20" s="12" t="s">
        <v>23</v>
      </c>
      <c r="BV20" s="12" t="s">
        <v>22</v>
      </c>
      <c r="BW20" s="12" t="s">
        <v>21</v>
      </c>
      <c r="BX20" s="12" t="s">
        <v>20</v>
      </c>
      <c r="BZ20" s="13" t="str">
        <f>M1</f>
        <v>CDD12</v>
      </c>
      <c r="CA20" s="1" t="s">
        <v>27</v>
      </c>
      <c r="CB20" s="1" t="s">
        <v>26</v>
      </c>
      <c r="CC20" s="1" t="s">
        <v>25</v>
      </c>
      <c r="CD20" s="1" t="s">
        <v>24</v>
      </c>
      <c r="CE20" s="1" t="s">
        <v>13</v>
      </c>
      <c r="CF20" s="1" t="s">
        <v>12</v>
      </c>
      <c r="CG20" s="1" t="s">
        <v>11</v>
      </c>
      <c r="CH20" s="12" t="s">
        <v>10</v>
      </c>
      <c r="CI20" s="12" t="s">
        <v>23</v>
      </c>
      <c r="CJ20" s="12" t="s">
        <v>22</v>
      </c>
      <c r="CK20" s="12" t="s">
        <v>21</v>
      </c>
      <c r="CL20" s="12" t="s">
        <v>20</v>
      </c>
      <c r="CN20" s="13" t="str">
        <f>O1</f>
        <v>CDD10</v>
      </c>
      <c r="CO20" s="1" t="s">
        <v>27</v>
      </c>
      <c r="CP20" s="1" t="s">
        <v>26</v>
      </c>
      <c r="CQ20" s="1" t="s">
        <v>25</v>
      </c>
      <c r="CR20" s="1" t="s">
        <v>24</v>
      </c>
      <c r="CS20" s="1" t="s">
        <v>13</v>
      </c>
      <c r="CT20" s="1" t="s">
        <v>12</v>
      </c>
      <c r="CU20" s="1" t="s">
        <v>11</v>
      </c>
      <c r="CV20" s="12" t="s">
        <v>10</v>
      </c>
      <c r="CW20" s="12" t="s">
        <v>23</v>
      </c>
      <c r="CX20" s="12" t="s">
        <v>22</v>
      </c>
      <c r="CY20" s="12" t="s">
        <v>21</v>
      </c>
      <c r="CZ20" s="12" t="s">
        <v>20</v>
      </c>
      <c r="DB20" s="13" t="str">
        <f>Q1</f>
        <v>CDD8</v>
      </c>
      <c r="DC20" s="1" t="s">
        <v>27</v>
      </c>
      <c r="DD20" s="1" t="s">
        <v>26</v>
      </c>
      <c r="DE20" s="1" t="s">
        <v>25</v>
      </c>
      <c r="DF20" s="1" t="s">
        <v>24</v>
      </c>
      <c r="DG20" s="1" t="s">
        <v>13</v>
      </c>
      <c r="DH20" s="1" t="s">
        <v>12</v>
      </c>
      <c r="DI20" s="1" t="s">
        <v>11</v>
      </c>
      <c r="DJ20" s="12" t="s">
        <v>10</v>
      </c>
      <c r="DK20" s="12" t="s">
        <v>23</v>
      </c>
      <c r="DL20" s="12" t="s">
        <v>22</v>
      </c>
      <c r="DM20" s="12" t="s">
        <v>21</v>
      </c>
      <c r="DN20" s="12" t="s">
        <v>20</v>
      </c>
      <c r="DQ20" s="6">
        <f>'Monthly Data'!AE8</f>
        <v>2858455.0761047606</v>
      </c>
      <c r="DR20" s="6">
        <f>'Monthly Data'!AI8</f>
        <v>2021164.6687149275</v>
      </c>
      <c r="DS20" s="6">
        <f>'Monthly Data'!AM8</f>
        <v>3319363.2208843133</v>
      </c>
      <c r="DT20" s="16">
        <f>DQ20/'Monthly Data'!AF8</f>
        <v>595.88390162700864</v>
      </c>
      <c r="DU20" s="16">
        <f>DR20/'Monthly Data'!AJ8</f>
        <v>2700.5874651574591</v>
      </c>
      <c r="DV20" s="16">
        <f>DS20/'Monthly Data'!AO8</f>
        <v>50420.707152673138</v>
      </c>
    </row>
    <row r="21" spans="1:126" x14ac:dyDescent="0.25">
      <c r="A21" s="208">
        <f t="shared" si="0"/>
        <v>41487</v>
      </c>
      <c r="B21">
        <v>2013</v>
      </c>
      <c r="C21">
        <v>8</v>
      </c>
      <c r="D21">
        <v>61.1</v>
      </c>
      <c r="E21">
        <v>39.299999999999997</v>
      </c>
      <c r="F21">
        <v>30.4</v>
      </c>
      <c r="G21">
        <v>70.599999999999994</v>
      </c>
      <c r="H21">
        <v>10.6</v>
      </c>
      <c r="I21">
        <v>112.8</v>
      </c>
      <c r="J21">
        <v>2.6</v>
      </c>
      <c r="K21">
        <v>166.8</v>
      </c>
      <c r="L21">
        <v>0</v>
      </c>
      <c r="M21">
        <v>226.2</v>
      </c>
      <c r="N21">
        <v>0</v>
      </c>
      <c r="O21">
        <v>288.2</v>
      </c>
      <c r="P21">
        <v>0</v>
      </c>
      <c r="Q21">
        <v>350.2</v>
      </c>
      <c r="R21" s="7">
        <v>19.296774193548387</v>
      </c>
      <c r="V21">
        <v>2012</v>
      </c>
      <c r="W21" s="100">
        <f t="shared" ref="W21:AH31" si="37">SUMIFS($E:$E,$B:$B,$V21,$C:$C,W$4)</f>
        <v>0</v>
      </c>
      <c r="X21" s="100">
        <f t="shared" si="37"/>
        <v>0</v>
      </c>
      <c r="Y21" s="100">
        <f t="shared" si="37"/>
        <v>0</v>
      </c>
      <c r="Z21" s="100">
        <f t="shared" si="37"/>
        <v>0</v>
      </c>
      <c r="AA21" s="100">
        <f t="shared" si="37"/>
        <v>1.4</v>
      </c>
      <c r="AB21" s="100">
        <f t="shared" si="37"/>
        <v>18.100000000000001</v>
      </c>
      <c r="AC21" s="100">
        <f t="shared" si="37"/>
        <v>87.3</v>
      </c>
      <c r="AD21" s="100">
        <f t="shared" si="37"/>
        <v>16.399999999999999</v>
      </c>
      <c r="AE21" s="100">
        <f t="shared" si="37"/>
        <v>1.9</v>
      </c>
      <c r="AF21" s="100">
        <f t="shared" si="37"/>
        <v>0</v>
      </c>
      <c r="AG21" s="100">
        <f t="shared" si="37"/>
        <v>0</v>
      </c>
      <c r="AH21" s="100">
        <f t="shared" si="37"/>
        <v>0</v>
      </c>
      <c r="AJ21">
        <v>2012</v>
      </c>
      <c r="AK21" s="100">
        <f t="shared" ref="AK21:AV30" si="38">SUMIFS($G:$G,$B:$B,$V21,$C:$C,AK$4)</f>
        <v>0</v>
      </c>
      <c r="AL21" s="100">
        <f t="shared" si="38"/>
        <v>0</v>
      </c>
      <c r="AM21" s="100">
        <f t="shared" si="38"/>
        <v>0.8</v>
      </c>
      <c r="AN21" s="100">
        <f t="shared" si="38"/>
        <v>0</v>
      </c>
      <c r="AO21" s="100">
        <f t="shared" si="38"/>
        <v>4.0999999999999996</v>
      </c>
      <c r="AP21" s="100">
        <f t="shared" si="38"/>
        <v>46.5</v>
      </c>
      <c r="AQ21" s="100">
        <f t="shared" si="38"/>
        <v>145.69999999999999</v>
      </c>
      <c r="AR21" s="100">
        <f t="shared" si="38"/>
        <v>50.4</v>
      </c>
      <c r="AS21" s="100">
        <f t="shared" si="38"/>
        <v>11.3</v>
      </c>
      <c r="AT21" s="100">
        <f t="shared" si="38"/>
        <v>0</v>
      </c>
      <c r="AU21" s="100">
        <f t="shared" si="38"/>
        <v>0</v>
      </c>
      <c r="AV21" s="100">
        <f t="shared" si="38"/>
        <v>0</v>
      </c>
      <c r="AW21" s="250">
        <f>SUM(AK21:AV21)</f>
        <v>258.8</v>
      </c>
      <c r="AX21">
        <v>2012</v>
      </c>
      <c r="AY21" s="100">
        <f t="shared" ref="AY21:BJ30" si="39">SUMIFS($I:$I,$B:$B,$V21,$C:$C,AY$4)</f>
        <v>0</v>
      </c>
      <c r="AZ21" s="100">
        <f t="shared" si="39"/>
        <v>0</v>
      </c>
      <c r="BA21" s="100">
        <f t="shared" si="39"/>
        <v>3.5</v>
      </c>
      <c r="BB21" s="100">
        <f t="shared" si="39"/>
        <v>0</v>
      </c>
      <c r="BC21" s="100">
        <f t="shared" si="39"/>
        <v>12.8</v>
      </c>
      <c r="BD21" s="100">
        <f t="shared" si="39"/>
        <v>90</v>
      </c>
      <c r="BE21" s="100">
        <f t="shared" si="39"/>
        <v>207.4</v>
      </c>
      <c r="BF21" s="100">
        <f t="shared" si="39"/>
        <v>99.5</v>
      </c>
      <c r="BG21" s="100">
        <f t="shared" si="39"/>
        <v>25.7</v>
      </c>
      <c r="BH21" s="100">
        <f t="shared" si="39"/>
        <v>0</v>
      </c>
      <c r="BI21" s="100">
        <f t="shared" si="39"/>
        <v>0</v>
      </c>
      <c r="BJ21" s="100">
        <f t="shared" si="39"/>
        <v>0</v>
      </c>
      <c r="BL21">
        <v>2012</v>
      </c>
      <c r="BM21" s="100">
        <f t="shared" ref="BM21:BX30" si="40">SUMIFS($K:$K,$B:$B,$V21,$C:$C,BM$4)</f>
        <v>0</v>
      </c>
      <c r="BN21" s="100">
        <f t="shared" si="40"/>
        <v>0</v>
      </c>
      <c r="BO21" s="100">
        <f t="shared" si="40"/>
        <v>8.6999999999999993</v>
      </c>
      <c r="BP21" s="100">
        <f t="shared" si="40"/>
        <v>0</v>
      </c>
      <c r="BQ21" s="100">
        <f t="shared" si="40"/>
        <v>28.1</v>
      </c>
      <c r="BR21" s="100">
        <f t="shared" si="40"/>
        <v>145.30000000000001</v>
      </c>
      <c r="BS21" s="100">
        <f t="shared" si="40"/>
        <v>269.39999999999998</v>
      </c>
      <c r="BT21" s="100">
        <f t="shared" si="40"/>
        <v>157.80000000000001</v>
      </c>
      <c r="BU21" s="100">
        <f t="shared" si="40"/>
        <v>46.9</v>
      </c>
      <c r="BV21" s="100">
        <f t="shared" si="40"/>
        <v>0</v>
      </c>
      <c r="BW21" s="100">
        <f t="shared" si="40"/>
        <v>0</v>
      </c>
      <c r="BX21" s="100">
        <f t="shared" si="40"/>
        <v>0</v>
      </c>
      <c r="BZ21">
        <v>2012</v>
      </c>
      <c r="CA21" s="100">
        <f t="shared" ref="CA21:CL30" si="41">SUMIFS($M:$M,$B:$B,$V21,$C:$C,CA$4)</f>
        <v>0</v>
      </c>
      <c r="CB21" s="100">
        <f t="shared" si="41"/>
        <v>0</v>
      </c>
      <c r="CC21" s="100">
        <f t="shared" si="41"/>
        <v>15.7</v>
      </c>
      <c r="CD21" s="100">
        <f t="shared" si="41"/>
        <v>0</v>
      </c>
      <c r="CE21" s="100">
        <f t="shared" si="41"/>
        <v>53.7</v>
      </c>
      <c r="CF21" s="100">
        <f t="shared" si="41"/>
        <v>201.3</v>
      </c>
      <c r="CG21" s="100">
        <f t="shared" si="41"/>
        <v>331.4</v>
      </c>
      <c r="CH21" s="100">
        <f t="shared" si="41"/>
        <v>219</v>
      </c>
      <c r="CI21" s="100">
        <f t="shared" si="41"/>
        <v>74.400000000000006</v>
      </c>
      <c r="CJ21" s="100">
        <f t="shared" si="41"/>
        <v>2.6</v>
      </c>
      <c r="CK21" s="100">
        <f t="shared" si="41"/>
        <v>0</v>
      </c>
      <c r="CL21" s="100">
        <f t="shared" si="41"/>
        <v>0</v>
      </c>
      <c r="CN21">
        <v>2012</v>
      </c>
      <c r="CO21" s="100">
        <f t="shared" ref="CO21:CZ30" si="42">SUMIFS($O:$O,$B:$B,$V21,$C:$C,CO$4)</f>
        <v>0</v>
      </c>
      <c r="CP21" s="100">
        <f t="shared" si="42"/>
        <v>0</v>
      </c>
      <c r="CQ21" s="100">
        <f t="shared" si="42"/>
        <v>24.6</v>
      </c>
      <c r="CR21" s="100">
        <f t="shared" si="42"/>
        <v>2.7</v>
      </c>
      <c r="CS21" s="100">
        <f t="shared" si="42"/>
        <v>88.2</v>
      </c>
      <c r="CT21" s="100">
        <f t="shared" si="42"/>
        <v>258.8</v>
      </c>
      <c r="CU21" s="100">
        <f t="shared" si="42"/>
        <v>393.4</v>
      </c>
      <c r="CV21" s="100">
        <f t="shared" si="42"/>
        <v>281</v>
      </c>
      <c r="CW21" s="100">
        <f t="shared" si="42"/>
        <v>110.2</v>
      </c>
      <c r="CX21" s="100">
        <f t="shared" si="42"/>
        <v>9.1999999999999993</v>
      </c>
      <c r="CY21" s="100">
        <f t="shared" si="42"/>
        <v>0</v>
      </c>
      <c r="CZ21" s="100">
        <f t="shared" si="42"/>
        <v>0</v>
      </c>
      <c r="DB21">
        <v>2012</v>
      </c>
      <c r="DC21" s="100">
        <f t="shared" ref="DC21:DN30" si="43">SUMIFS($Q:$Q,$B:$B,$V21,$C:$C,DC$4)</f>
        <v>0</v>
      </c>
      <c r="DD21" s="100">
        <f t="shared" si="43"/>
        <v>0</v>
      </c>
      <c r="DE21" s="100">
        <f t="shared" si="43"/>
        <v>41.3</v>
      </c>
      <c r="DF21" s="100">
        <f t="shared" si="43"/>
        <v>10.4</v>
      </c>
      <c r="DG21" s="100">
        <f t="shared" si="43"/>
        <v>135.19999999999999</v>
      </c>
      <c r="DH21" s="100">
        <f t="shared" si="43"/>
        <v>318.8</v>
      </c>
      <c r="DI21" s="100">
        <f t="shared" si="43"/>
        <v>455.4</v>
      </c>
      <c r="DJ21" s="100">
        <f t="shared" si="43"/>
        <v>343</v>
      </c>
      <c r="DK21" s="100">
        <f t="shared" si="43"/>
        <v>153.9</v>
      </c>
      <c r="DL21" s="100">
        <f t="shared" si="43"/>
        <v>17.5</v>
      </c>
      <c r="DM21" s="100">
        <f t="shared" si="43"/>
        <v>0</v>
      </c>
      <c r="DN21" s="100">
        <f t="shared" si="43"/>
        <v>0</v>
      </c>
      <c r="DQ21" s="6">
        <f>'Monthly Data'!AE9</f>
        <v>2791223.6861047638</v>
      </c>
      <c r="DR21" s="6">
        <f>'Monthly Data'!AI9</f>
        <v>1936098.978714929</v>
      </c>
      <c r="DS21" s="6">
        <f>'Monthly Data'!AM9</f>
        <v>3360735.800884313</v>
      </c>
      <c r="DT21" s="16">
        <f>DQ21/'Monthly Data'!AF9</f>
        <v>582.35420114850069</v>
      </c>
      <c r="DU21" s="16">
        <f>DR21/'Monthly Data'!AJ9</f>
        <v>2587.2146708885475</v>
      </c>
      <c r="DV21" s="16">
        <f>DS21/'Monthly Data'!AO9</f>
        <v>51178.717779964187</v>
      </c>
    </row>
    <row r="22" spans="1:126" x14ac:dyDescent="0.25">
      <c r="A22" s="208">
        <f t="shared" si="0"/>
        <v>41518</v>
      </c>
      <c r="B22">
        <v>2013</v>
      </c>
      <c r="C22">
        <v>9</v>
      </c>
      <c r="D22">
        <v>168.5</v>
      </c>
      <c r="E22">
        <v>3.1</v>
      </c>
      <c r="F22">
        <v>112.3</v>
      </c>
      <c r="G22">
        <v>6.9</v>
      </c>
      <c r="H22">
        <v>63.7</v>
      </c>
      <c r="I22">
        <v>18.3</v>
      </c>
      <c r="J22">
        <v>35.299999999999997</v>
      </c>
      <c r="K22">
        <v>49.9</v>
      </c>
      <c r="L22">
        <v>16.3</v>
      </c>
      <c r="M22">
        <v>90.9</v>
      </c>
      <c r="N22">
        <v>6.8</v>
      </c>
      <c r="O22">
        <v>141.4</v>
      </c>
      <c r="P22">
        <v>1.8</v>
      </c>
      <c r="Q22">
        <v>196.4</v>
      </c>
      <c r="R22" s="7">
        <v>14.48666666666667</v>
      </c>
      <c r="V22">
        <f>V21+1</f>
        <v>2013</v>
      </c>
      <c r="W22" s="100">
        <f t="shared" si="37"/>
        <v>0</v>
      </c>
      <c r="X22" s="100">
        <f t="shared" si="37"/>
        <v>0</v>
      </c>
      <c r="Y22" s="100">
        <f t="shared" si="37"/>
        <v>0</v>
      </c>
      <c r="Z22" s="100">
        <f t="shared" si="37"/>
        <v>0</v>
      </c>
      <c r="AA22" s="100">
        <f t="shared" si="37"/>
        <v>0</v>
      </c>
      <c r="AB22" s="100">
        <f t="shared" si="37"/>
        <v>9.1999999999999993</v>
      </c>
      <c r="AC22" s="100">
        <f t="shared" si="37"/>
        <v>45.7</v>
      </c>
      <c r="AD22" s="100">
        <f t="shared" si="37"/>
        <v>39.299999999999997</v>
      </c>
      <c r="AE22" s="100">
        <f t="shared" si="37"/>
        <v>3.1</v>
      </c>
      <c r="AF22" s="100">
        <f t="shared" si="37"/>
        <v>0</v>
      </c>
      <c r="AG22" s="100">
        <f t="shared" si="37"/>
        <v>0</v>
      </c>
      <c r="AH22" s="100">
        <f t="shared" si="37"/>
        <v>0</v>
      </c>
      <c r="AJ22">
        <f>AJ21+1</f>
        <v>2013</v>
      </c>
      <c r="AK22" s="100">
        <f t="shared" si="38"/>
        <v>0</v>
      </c>
      <c r="AL22" s="100">
        <f t="shared" si="38"/>
        <v>0</v>
      </c>
      <c r="AM22" s="100">
        <f t="shared" si="38"/>
        <v>0</v>
      </c>
      <c r="AN22" s="100">
        <f t="shared" si="38"/>
        <v>0</v>
      </c>
      <c r="AO22" s="100">
        <f t="shared" si="38"/>
        <v>0.1</v>
      </c>
      <c r="AP22" s="100">
        <f t="shared" si="38"/>
        <v>29.1</v>
      </c>
      <c r="AQ22" s="100">
        <f t="shared" si="38"/>
        <v>78.599999999999994</v>
      </c>
      <c r="AR22" s="100">
        <f t="shared" si="38"/>
        <v>70.599999999999994</v>
      </c>
      <c r="AS22" s="100">
        <f t="shared" si="38"/>
        <v>6.9</v>
      </c>
      <c r="AT22" s="100">
        <f t="shared" si="38"/>
        <v>0</v>
      </c>
      <c r="AU22" s="100">
        <f t="shared" si="38"/>
        <v>0</v>
      </c>
      <c r="AV22" s="100">
        <f t="shared" si="38"/>
        <v>0</v>
      </c>
      <c r="AW22" s="250">
        <f>SUM(AK22:AV22)</f>
        <v>185.29999999999998</v>
      </c>
      <c r="AX22">
        <f>AX21+1</f>
        <v>2013</v>
      </c>
      <c r="AY22" s="100">
        <f t="shared" si="39"/>
        <v>0</v>
      </c>
      <c r="AZ22" s="100">
        <f t="shared" si="39"/>
        <v>0</v>
      </c>
      <c r="BA22" s="100">
        <f t="shared" si="39"/>
        <v>0</v>
      </c>
      <c r="BB22" s="100">
        <f t="shared" si="39"/>
        <v>0</v>
      </c>
      <c r="BC22" s="100">
        <f t="shared" si="39"/>
        <v>5.3</v>
      </c>
      <c r="BD22" s="100">
        <f t="shared" si="39"/>
        <v>64</v>
      </c>
      <c r="BE22" s="100">
        <f t="shared" si="39"/>
        <v>123</v>
      </c>
      <c r="BF22" s="100">
        <f t="shared" si="39"/>
        <v>112.8</v>
      </c>
      <c r="BG22" s="100">
        <f t="shared" si="39"/>
        <v>18.3</v>
      </c>
      <c r="BH22" s="100">
        <f t="shared" si="39"/>
        <v>1.3</v>
      </c>
      <c r="BI22" s="100">
        <f t="shared" si="39"/>
        <v>0</v>
      </c>
      <c r="BJ22" s="100">
        <f t="shared" si="39"/>
        <v>0</v>
      </c>
      <c r="BL22">
        <f>BL21+1</f>
        <v>2013</v>
      </c>
      <c r="BM22" s="100">
        <f t="shared" si="40"/>
        <v>0</v>
      </c>
      <c r="BN22" s="100">
        <f t="shared" si="40"/>
        <v>0</v>
      </c>
      <c r="BO22" s="100">
        <f t="shared" si="40"/>
        <v>0</v>
      </c>
      <c r="BP22" s="100">
        <f t="shared" si="40"/>
        <v>0</v>
      </c>
      <c r="BQ22" s="100">
        <f t="shared" si="40"/>
        <v>16.899999999999999</v>
      </c>
      <c r="BR22" s="100">
        <f t="shared" si="40"/>
        <v>114</v>
      </c>
      <c r="BS22" s="100">
        <f t="shared" si="40"/>
        <v>177.6</v>
      </c>
      <c r="BT22" s="100">
        <f t="shared" si="40"/>
        <v>166.8</v>
      </c>
      <c r="BU22" s="100">
        <f t="shared" si="40"/>
        <v>49.9</v>
      </c>
      <c r="BV22" s="100">
        <f t="shared" si="40"/>
        <v>3.3</v>
      </c>
      <c r="BW22" s="100">
        <f t="shared" si="40"/>
        <v>0</v>
      </c>
      <c r="BX22" s="100">
        <f t="shared" si="40"/>
        <v>0</v>
      </c>
      <c r="BZ22">
        <f>BZ21+1</f>
        <v>2013</v>
      </c>
      <c r="CA22" s="100">
        <f t="shared" si="41"/>
        <v>0</v>
      </c>
      <c r="CB22" s="100">
        <f t="shared" si="41"/>
        <v>0</v>
      </c>
      <c r="CC22" s="100">
        <f t="shared" si="41"/>
        <v>0</v>
      </c>
      <c r="CD22" s="100">
        <f t="shared" si="41"/>
        <v>0</v>
      </c>
      <c r="CE22" s="100">
        <f t="shared" si="41"/>
        <v>36.799999999999997</v>
      </c>
      <c r="CF22" s="100">
        <f t="shared" si="41"/>
        <v>168</v>
      </c>
      <c r="CG22" s="100">
        <f t="shared" si="41"/>
        <v>236.7</v>
      </c>
      <c r="CH22" s="100">
        <f t="shared" si="41"/>
        <v>226.2</v>
      </c>
      <c r="CI22" s="100">
        <f t="shared" si="41"/>
        <v>90.9</v>
      </c>
      <c r="CJ22" s="100">
        <f t="shared" si="41"/>
        <v>7.8</v>
      </c>
      <c r="CK22" s="100">
        <f t="shared" si="41"/>
        <v>0</v>
      </c>
      <c r="CL22" s="100">
        <f t="shared" si="41"/>
        <v>0</v>
      </c>
      <c r="CN22">
        <f>CN21+1</f>
        <v>2013</v>
      </c>
      <c r="CO22" s="100">
        <f t="shared" si="42"/>
        <v>0</v>
      </c>
      <c r="CP22" s="100">
        <f t="shared" si="42"/>
        <v>0</v>
      </c>
      <c r="CQ22" s="100">
        <f t="shared" si="42"/>
        <v>0</v>
      </c>
      <c r="CR22" s="100">
        <f t="shared" si="42"/>
        <v>2.1</v>
      </c>
      <c r="CS22" s="100">
        <f t="shared" si="42"/>
        <v>68.7</v>
      </c>
      <c r="CT22" s="100">
        <f t="shared" si="42"/>
        <v>223</v>
      </c>
      <c r="CU22" s="100">
        <f t="shared" si="42"/>
        <v>298.7</v>
      </c>
      <c r="CV22" s="100">
        <f t="shared" si="42"/>
        <v>288.2</v>
      </c>
      <c r="CW22" s="100">
        <f t="shared" si="42"/>
        <v>141.4</v>
      </c>
      <c r="CX22" s="100">
        <f t="shared" si="42"/>
        <v>19.3</v>
      </c>
      <c r="CY22" s="100">
        <f t="shared" si="42"/>
        <v>0</v>
      </c>
      <c r="CZ22" s="100">
        <f t="shared" si="42"/>
        <v>0</v>
      </c>
      <c r="DB22">
        <f>DB21+1</f>
        <v>2013</v>
      </c>
      <c r="DC22" s="100">
        <f t="shared" si="43"/>
        <v>0</v>
      </c>
      <c r="DD22" s="100">
        <f t="shared" si="43"/>
        <v>0</v>
      </c>
      <c r="DE22" s="100">
        <f t="shared" si="43"/>
        <v>0</v>
      </c>
      <c r="DF22" s="100">
        <f t="shared" si="43"/>
        <v>7.9</v>
      </c>
      <c r="DG22" s="100">
        <f t="shared" si="43"/>
        <v>107.3</v>
      </c>
      <c r="DH22" s="100">
        <f t="shared" si="43"/>
        <v>281.39999999999998</v>
      </c>
      <c r="DI22" s="100">
        <f t="shared" si="43"/>
        <v>360.7</v>
      </c>
      <c r="DJ22" s="100">
        <f t="shared" si="43"/>
        <v>350.2</v>
      </c>
      <c r="DK22" s="100">
        <f t="shared" si="43"/>
        <v>196.4</v>
      </c>
      <c r="DL22" s="100">
        <f t="shared" si="43"/>
        <v>37.5</v>
      </c>
      <c r="DM22" s="100">
        <f t="shared" si="43"/>
        <v>0</v>
      </c>
      <c r="DN22" s="100">
        <f t="shared" si="43"/>
        <v>0</v>
      </c>
      <c r="DQ22" s="6">
        <f>'Monthly Data'!AE10</f>
        <v>2531996.546104766</v>
      </c>
      <c r="DR22" s="6">
        <f>'Monthly Data'!AI10</f>
        <v>1744635.0887149286</v>
      </c>
      <c r="DS22" s="6">
        <f>'Monthly Data'!AM10</f>
        <v>3128758.1208843137</v>
      </c>
      <c r="DT22" s="16">
        <f>DQ22/'Monthly Data'!AF10</f>
        <v>528.60053154588013</v>
      </c>
      <c r="DU22" s="16">
        <f>DR22/'Monthly Data'!AJ10</f>
        <v>2331.6205662745465</v>
      </c>
      <c r="DV22" s="16">
        <f>DS22/'Monthly Data'!AO10</f>
        <v>47767.299555485733</v>
      </c>
    </row>
    <row r="23" spans="1:126" x14ac:dyDescent="0.25">
      <c r="A23" s="208">
        <f t="shared" si="0"/>
        <v>41548</v>
      </c>
      <c r="B23">
        <v>2013</v>
      </c>
      <c r="C23">
        <v>10</v>
      </c>
      <c r="D23">
        <v>463.2</v>
      </c>
      <c r="E23">
        <v>0</v>
      </c>
      <c r="F23">
        <v>401.2</v>
      </c>
      <c r="G23">
        <v>0</v>
      </c>
      <c r="H23">
        <v>340.5</v>
      </c>
      <c r="I23">
        <v>1.3</v>
      </c>
      <c r="J23">
        <v>280.5</v>
      </c>
      <c r="K23">
        <v>3.3</v>
      </c>
      <c r="L23">
        <v>223</v>
      </c>
      <c r="M23">
        <v>7.8</v>
      </c>
      <c r="N23">
        <v>172.5</v>
      </c>
      <c r="O23">
        <v>19.3</v>
      </c>
      <c r="P23">
        <v>128.69999999999999</v>
      </c>
      <c r="Q23">
        <v>37.5</v>
      </c>
      <c r="R23" s="7">
        <v>5.0580645161290327</v>
      </c>
      <c r="V23">
        <f t="shared" ref="V23:V31" si="44">V22+1</f>
        <v>2014</v>
      </c>
      <c r="W23" s="100">
        <f t="shared" si="37"/>
        <v>0</v>
      </c>
      <c r="X23" s="100">
        <f t="shared" si="37"/>
        <v>0</v>
      </c>
      <c r="Y23" s="100">
        <f t="shared" si="37"/>
        <v>0</v>
      </c>
      <c r="Z23" s="100">
        <f t="shared" si="37"/>
        <v>0</v>
      </c>
      <c r="AA23" s="100">
        <f t="shared" si="37"/>
        <v>8.5</v>
      </c>
      <c r="AB23" s="100">
        <f t="shared" si="37"/>
        <v>6.1</v>
      </c>
      <c r="AC23" s="100">
        <f t="shared" si="37"/>
        <v>13.9</v>
      </c>
      <c r="AD23" s="100">
        <f t="shared" si="37"/>
        <v>13.9</v>
      </c>
      <c r="AE23" s="100">
        <f t="shared" si="37"/>
        <v>0.7</v>
      </c>
      <c r="AF23" s="100">
        <f t="shared" si="37"/>
        <v>0</v>
      </c>
      <c r="AG23" s="100">
        <f t="shared" si="37"/>
        <v>0</v>
      </c>
      <c r="AH23" s="100">
        <f t="shared" si="37"/>
        <v>0</v>
      </c>
      <c r="AJ23">
        <f t="shared" ref="AJ23:AJ31" si="45">AJ22+1</f>
        <v>2014</v>
      </c>
      <c r="AK23" s="100">
        <f t="shared" si="38"/>
        <v>0</v>
      </c>
      <c r="AL23" s="100">
        <f t="shared" si="38"/>
        <v>0</v>
      </c>
      <c r="AM23" s="100">
        <f t="shared" si="38"/>
        <v>0</v>
      </c>
      <c r="AN23" s="100">
        <f t="shared" si="38"/>
        <v>0</v>
      </c>
      <c r="AO23" s="100">
        <f t="shared" si="38"/>
        <v>19.399999999999999</v>
      </c>
      <c r="AP23" s="100">
        <f t="shared" si="38"/>
        <v>19.600000000000001</v>
      </c>
      <c r="AQ23" s="100">
        <f t="shared" si="38"/>
        <v>43.8</v>
      </c>
      <c r="AR23" s="100">
        <f t="shared" si="38"/>
        <v>43.3</v>
      </c>
      <c r="AS23" s="100">
        <f t="shared" si="38"/>
        <v>4.7</v>
      </c>
      <c r="AT23" s="100">
        <f t="shared" si="38"/>
        <v>0</v>
      </c>
      <c r="AU23" s="100">
        <f t="shared" si="38"/>
        <v>0</v>
      </c>
      <c r="AV23" s="100">
        <f t="shared" si="38"/>
        <v>0</v>
      </c>
      <c r="AW23" s="250">
        <f t="shared" ref="AW23:AW31" si="46">SUM(AK23:AV23)</f>
        <v>130.79999999999998</v>
      </c>
      <c r="AX23">
        <f t="shared" ref="AX23:AX31" si="47">AX22+1</f>
        <v>2014</v>
      </c>
      <c r="AY23" s="100">
        <f t="shared" si="39"/>
        <v>0</v>
      </c>
      <c r="AZ23" s="100">
        <f t="shared" si="39"/>
        <v>0</v>
      </c>
      <c r="BA23" s="100">
        <f t="shared" si="39"/>
        <v>0</v>
      </c>
      <c r="BB23" s="100">
        <f t="shared" si="39"/>
        <v>0</v>
      </c>
      <c r="BC23" s="100">
        <f t="shared" si="39"/>
        <v>34</v>
      </c>
      <c r="BD23" s="100">
        <f t="shared" si="39"/>
        <v>46.3</v>
      </c>
      <c r="BE23" s="100">
        <f t="shared" si="39"/>
        <v>89.7</v>
      </c>
      <c r="BF23" s="100">
        <f t="shared" si="39"/>
        <v>86.7</v>
      </c>
      <c r="BG23" s="100">
        <f t="shared" si="39"/>
        <v>15.3</v>
      </c>
      <c r="BH23" s="100">
        <f t="shared" si="39"/>
        <v>0</v>
      </c>
      <c r="BI23" s="100">
        <f t="shared" si="39"/>
        <v>0</v>
      </c>
      <c r="BJ23" s="100">
        <f t="shared" si="39"/>
        <v>0</v>
      </c>
      <c r="BL23">
        <f t="shared" ref="BL23:BL31" si="48">BL22+1</f>
        <v>2014</v>
      </c>
      <c r="BM23" s="100">
        <f t="shared" si="40"/>
        <v>0</v>
      </c>
      <c r="BN23" s="100">
        <f t="shared" si="40"/>
        <v>0</v>
      </c>
      <c r="BO23" s="100">
        <f t="shared" si="40"/>
        <v>0</v>
      </c>
      <c r="BP23" s="100">
        <f t="shared" si="40"/>
        <v>0</v>
      </c>
      <c r="BQ23" s="100">
        <f t="shared" si="40"/>
        <v>52</v>
      </c>
      <c r="BR23" s="100">
        <f t="shared" si="40"/>
        <v>83.9</v>
      </c>
      <c r="BS23" s="100">
        <f t="shared" si="40"/>
        <v>144</v>
      </c>
      <c r="BT23" s="100">
        <f t="shared" si="40"/>
        <v>141.4</v>
      </c>
      <c r="BU23" s="100">
        <f t="shared" si="40"/>
        <v>37.6</v>
      </c>
      <c r="BV23" s="100">
        <f t="shared" si="40"/>
        <v>0</v>
      </c>
      <c r="BW23" s="100">
        <f t="shared" si="40"/>
        <v>0</v>
      </c>
      <c r="BX23" s="100">
        <f t="shared" si="40"/>
        <v>0</v>
      </c>
      <c r="BZ23">
        <f t="shared" ref="BZ23:BZ31" si="49">BZ22+1</f>
        <v>2014</v>
      </c>
      <c r="CA23" s="100">
        <f t="shared" si="41"/>
        <v>0</v>
      </c>
      <c r="CB23" s="100">
        <f t="shared" si="41"/>
        <v>0</v>
      </c>
      <c r="CC23" s="100">
        <f t="shared" si="41"/>
        <v>0</v>
      </c>
      <c r="CD23" s="100">
        <f t="shared" si="41"/>
        <v>0</v>
      </c>
      <c r="CE23" s="100">
        <f t="shared" si="41"/>
        <v>70.900000000000006</v>
      </c>
      <c r="CF23" s="100">
        <f t="shared" si="41"/>
        <v>136.80000000000001</v>
      </c>
      <c r="CG23" s="100">
        <f t="shared" si="41"/>
        <v>201.2</v>
      </c>
      <c r="CH23" s="100">
        <f t="shared" si="41"/>
        <v>201.4</v>
      </c>
      <c r="CI23" s="100">
        <f t="shared" si="41"/>
        <v>68.2</v>
      </c>
      <c r="CJ23" s="100">
        <f t="shared" si="41"/>
        <v>1.9</v>
      </c>
      <c r="CK23" s="100">
        <f t="shared" si="41"/>
        <v>0</v>
      </c>
      <c r="CL23" s="100">
        <f t="shared" si="41"/>
        <v>0</v>
      </c>
      <c r="CN23">
        <f t="shared" ref="CN23:CN31" si="50">CN22+1</f>
        <v>2014</v>
      </c>
      <c r="CO23" s="100">
        <f t="shared" si="42"/>
        <v>0</v>
      </c>
      <c r="CP23" s="100">
        <f t="shared" si="42"/>
        <v>0</v>
      </c>
      <c r="CQ23" s="100">
        <f t="shared" si="42"/>
        <v>0</v>
      </c>
      <c r="CR23" s="100">
        <f t="shared" si="42"/>
        <v>0</v>
      </c>
      <c r="CS23" s="100">
        <f t="shared" si="42"/>
        <v>95.6</v>
      </c>
      <c r="CT23" s="100">
        <f t="shared" si="42"/>
        <v>196.1</v>
      </c>
      <c r="CU23" s="100">
        <f t="shared" si="42"/>
        <v>262.2</v>
      </c>
      <c r="CV23" s="100">
        <f t="shared" si="42"/>
        <v>263.39999999999998</v>
      </c>
      <c r="CW23" s="100">
        <f t="shared" si="42"/>
        <v>105.3</v>
      </c>
      <c r="CX23" s="100">
        <f t="shared" si="42"/>
        <v>15.7</v>
      </c>
      <c r="CY23" s="100">
        <f t="shared" si="42"/>
        <v>0</v>
      </c>
      <c r="CZ23" s="100">
        <f t="shared" si="42"/>
        <v>0</v>
      </c>
      <c r="DB23">
        <f t="shared" ref="DB23:DB31" si="51">DB22+1</f>
        <v>2014</v>
      </c>
      <c r="DC23" s="100">
        <f t="shared" si="43"/>
        <v>0</v>
      </c>
      <c r="DD23" s="100">
        <f t="shared" si="43"/>
        <v>0</v>
      </c>
      <c r="DE23" s="100">
        <f t="shared" si="43"/>
        <v>0</v>
      </c>
      <c r="DF23" s="100">
        <f t="shared" si="43"/>
        <v>0</v>
      </c>
      <c r="DG23" s="100">
        <f t="shared" si="43"/>
        <v>130.19999999999999</v>
      </c>
      <c r="DH23" s="100">
        <f t="shared" si="43"/>
        <v>256.10000000000002</v>
      </c>
      <c r="DI23" s="100">
        <f t="shared" si="43"/>
        <v>324.2</v>
      </c>
      <c r="DJ23" s="100">
        <f t="shared" si="43"/>
        <v>325.39999999999998</v>
      </c>
      <c r="DK23" s="100">
        <f t="shared" si="43"/>
        <v>151.80000000000001</v>
      </c>
      <c r="DL23" s="100">
        <f t="shared" si="43"/>
        <v>36.700000000000003</v>
      </c>
      <c r="DM23" s="100">
        <f t="shared" si="43"/>
        <v>0</v>
      </c>
      <c r="DN23" s="100">
        <f t="shared" si="43"/>
        <v>0</v>
      </c>
      <c r="DQ23" s="6">
        <f>'Monthly Data'!AE11</f>
        <v>2818286.3861047742</v>
      </c>
      <c r="DR23" s="6">
        <f>'Monthly Data'!AI11</f>
        <v>1788952.8887149305</v>
      </c>
      <c r="DS23" s="6">
        <f>'Monthly Data'!AM11</f>
        <v>3176687.5608843132</v>
      </c>
      <c r="DT23" s="16">
        <f>DQ23/'Monthly Data'!AF11</f>
        <v>592.57493400016278</v>
      </c>
      <c r="DU23" s="16">
        <f>DR23/'Monthly Data'!AJ11</f>
        <v>2391.1154672064131</v>
      </c>
      <c r="DV23" s="16">
        <f>DS23/'Monthly Data'!AO11</f>
        <v>48622.768789045644</v>
      </c>
    </row>
    <row r="24" spans="1:126" x14ac:dyDescent="0.25">
      <c r="A24" s="208">
        <f t="shared" si="0"/>
        <v>41579</v>
      </c>
      <c r="B24">
        <v>2013</v>
      </c>
      <c r="C24">
        <v>11</v>
      </c>
      <c r="D24">
        <v>755.4</v>
      </c>
      <c r="E24">
        <v>0</v>
      </c>
      <c r="F24">
        <v>695.4</v>
      </c>
      <c r="G24">
        <v>0</v>
      </c>
      <c r="H24">
        <v>635.4</v>
      </c>
      <c r="I24">
        <v>0</v>
      </c>
      <c r="J24">
        <v>575.4</v>
      </c>
      <c r="K24">
        <v>0</v>
      </c>
      <c r="L24">
        <v>515.4</v>
      </c>
      <c r="M24">
        <v>0</v>
      </c>
      <c r="N24">
        <v>455.4</v>
      </c>
      <c r="O24">
        <v>0</v>
      </c>
      <c r="P24">
        <v>395.4</v>
      </c>
      <c r="Q24">
        <v>0</v>
      </c>
      <c r="R24" s="7">
        <v>-5.1799999999999988</v>
      </c>
      <c r="V24">
        <f t="shared" si="44"/>
        <v>2015</v>
      </c>
      <c r="W24" s="100">
        <f t="shared" si="37"/>
        <v>0</v>
      </c>
      <c r="X24" s="100">
        <f t="shared" si="37"/>
        <v>0</v>
      </c>
      <c r="Y24" s="100">
        <f t="shared" si="37"/>
        <v>0</v>
      </c>
      <c r="Z24" s="100">
        <f t="shared" si="37"/>
        <v>0</v>
      </c>
      <c r="AA24" s="100">
        <f t="shared" si="37"/>
        <v>0.3</v>
      </c>
      <c r="AB24" s="100">
        <f t="shared" si="37"/>
        <v>4.3</v>
      </c>
      <c r="AC24" s="100">
        <f t="shared" si="37"/>
        <v>41.5</v>
      </c>
      <c r="AD24" s="100">
        <f t="shared" si="37"/>
        <v>23.3</v>
      </c>
      <c r="AE24" s="100">
        <f t="shared" si="37"/>
        <v>11.5</v>
      </c>
      <c r="AF24" s="100">
        <f t="shared" si="37"/>
        <v>0</v>
      </c>
      <c r="AG24" s="100">
        <f t="shared" si="37"/>
        <v>0</v>
      </c>
      <c r="AH24" s="100">
        <f t="shared" si="37"/>
        <v>0</v>
      </c>
      <c r="AJ24">
        <f t="shared" si="45"/>
        <v>2015</v>
      </c>
      <c r="AK24" s="100">
        <f t="shared" si="38"/>
        <v>0</v>
      </c>
      <c r="AL24" s="100">
        <f t="shared" si="38"/>
        <v>0</v>
      </c>
      <c r="AM24" s="100">
        <f t="shared" si="38"/>
        <v>0</v>
      </c>
      <c r="AN24" s="100">
        <f t="shared" si="38"/>
        <v>0</v>
      </c>
      <c r="AO24" s="100">
        <f t="shared" si="38"/>
        <v>7.7</v>
      </c>
      <c r="AP24" s="100">
        <f t="shared" si="38"/>
        <v>18.399999999999999</v>
      </c>
      <c r="AQ24" s="100">
        <f t="shared" si="38"/>
        <v>80.8</v>
      </c>
      <c r="AR24" s="100">
        <f t="shared" si="38"/>
        <v>48.5</v>
      </c>
      <c r="AS24" s="100">
        <f t="shared" si="38"/>
        <v>27</v>
      </c>
      <c r="AT24" s="100">
        <f t="shared" si="38"/>
        <v>0</v>
      </c>
      <c r="AU24" s="100">
        <f t="shared" si="38"/>
        <v>0</v>
      </c>
      <c r="AV24" s="100">
        <f t="shared" si="38"/>
        <v>0</v>
      </c>
      <c r="AW24" s="250">
        <f t="shared" si="46"/>
        <v>182.39999999999998</v>
      </c>
      <c r="AX24">
        <f t="shared" si="47"/>
        <v>2015</v>
      </c>
      <c r="AY24" s="100">
        <f t="shared" si="39"/>
        <v>0</v>
      </c>
      <c r="AZ24" s="100">
        <f t="shared" si="39"/>
        <v>0</v>
      </c>
      <c r="BA24" s="100">
        <f t="shared" si="39"/>
        <v>0</v>
      </c>
      <c r="BB24" s="100">
        <f t="shared" si="39"/>
        <v>0</v>
      </c>
      <c r="BC24" s="100">
        <f t="shared" si="39"/>
        <v>17.7</v>
      </c>
      <c r="BD24" s="100">
        <f t="shared" si="39"/>
        <v>53.8</v>
      </c>
      <c r="BE24" s="100">
        <f t="shared" si="39"/>
        <v>133.80000000000001</v>
      </c>
      <c r="BF24" s="100">
        <f t="shared" si="39"/>
        <v>87.2</v>
      </c>
      <c r="BG24" s="100">
        <f t="shared" si="39"/>
        <v>50.7</v>
      </c>
      <c r="BH24" s="100">
        <f t="shared" si="39"/>
        <v>0.1</v>
      </c>
      <c r="BI24" s="100">
        <f t="shared" si="39"/>
        <v>0</v>
      </c>
      <c r="BJ24" s="100">
        <f t="shared" si="39"/>
        <v>0</v>
      </c>
      <c r="BL24">
        <f t="shared" si="48"/>
        <v>2015</v>
      </c>
      <c r="BM24" s="100">
        <f t="shared" si="40"/>
        <v>0</v>
      </c>
      <c r="BN24" s="100">
        <f t="shared" si="40"/>
        <v>0</v>
      </c>
      <c r="BO24" s="100">
        <f t="shared" si="40"/>
        <v>0</v>
      </c>
      <c r="BP24" s="100">
        <f t="shared" si="40"/>
        <v>0.2</v>
      </c>
      <c r="BQ24" s="100">
        <f t="shared" si="40"/>
        <v>31.2</v>
      </c>
      <c r="BR24" s="100">
        <f t="shared" si="40"/>
        <v>102.7</v>
      </c>
      <c r="BS24" s="100">
        <f t="shared" si="40"/>
        <v>193.2</v>
      </c>
      <c r="BT24" s="100">
        <f t="shared" si="40"/>
        <v>134.4</v>
      </c>
      <c r="BU24" s="100">
        <f t="shared" si="40"/>
        <v>83.1</v>
      </c>
      <c r="BV24" s="100">
        <f t="shared" si="40"/>
        <v>2.1</v>
      </c>
      <c r="BW24" s="100">
        <f t="shared" si="40"/>
        <v>0</v>
      </c>
      <c r="BX24" s="100">
        <f t="shared" si="40"/>
        <v>0</v>
      </c>
      <c r="BZ24">
        <f t="shared" si="49"/>
        <v>2015</v>
      </c>
      <c r="CA24" s="100">
        <f t="shared" si="41"/>
        <v>0</v>
      </c>
      <c r="CB24" s="100">
        <f t="shared" si="41"/>
        <v>0</v>
      </c>
      <c r="CC24" s="100">
        <f t="shared" si="41"/>
        <v>0</v>
      </c>
      <c r="CD24" s="100">
        <f t="shared" si="41"/>
        <v>3.6</v>
      </c>
      <c r="CE24" s="100">
        <f t="shared" si="41"/>
        <v>54</v>
      </c>
      <c r="CF24" s="100">
        <f t="shared" si="41"/>
        <v>159.30000000000001</v>
      </c>
      <c r="CG24" s="100">
        <f t="shared" si="41"/>
        <v>253.2</v>
      </c>
      <c r="CH24" s="100">
        <f t="shared" si="41"/>
        <v>190.5</v>
      </c>
      <c r="CI24" s="100">
        <f t="shared" si="41"/>
        <v>123.6</v>
      </c>
      <c r="CJ24" s="100">
        <f t="shared" si="41"/>
        <v>5.4</v>
      </c>
      <c r="CK24" s="100">
        <f t="shared" si="41"/>
        <v>0</v>
      </c>
      <c r="CL24" s="100">
        <f t="shared" si="41"/>
        <v>0</v>
      </c>
      <c r="CN24">
        <f t="shared" si="50"/>
        <v>2015</v>
      </c>
      <c r="CO24" s="100">
        <f t="shared" si="42"/>
        <v>0</v>
      </c>
      <c r="CP24" s="100">
        <f t="shared" si="42"/>
        <v>0</v>
      </c>
      <c r="CQ24" s="100">
        <f t="shared" si="42"/>
        <v>0</v>
      </c>
      <c r="CR24" s="100">
        <f t="shared" si="42"/>
        <v>13.7</v>
      </c>
      <c r="CS24" s="100">
        <f t="shared" si="42"/>
        <v>84.3</v>
      </c>
      <c r="CT24" s="100">
        <f t="shared" si="42"/>
        <v>219.2</v>
      </c>
      <c r="CU24" s="100">
        <f t="shared" si="42"/>
        <v>315.10000000000002</v>
      </c>
      <c r="CV24" s="100">
        <f t="shared" si="42"/>
        <v>250.2</v>
      </c>
      <c r="CW24" s="100">
        <f t="shared" si="42"/>
        <v>175</v>
      </c>
      <c r="CX24" s="100">
        <f t="shared" si="42"/>
        <v>12.6</v>
      </c>
      <c r="CY24" s="100">
        <f t="shared" si="42"/>
        <v>0</v>
      </c>
      <c r="CZ24" s="100">
        <f t="shared" si="42"/>
        <v>0</v>
      </c>
      <c r="DB24">
        <f t="shared" si="51"/>
        <v>2015</v>
      </c>
      <c r="DC24" s="100">
        <f t="shared" si="43"/>
        <v>0</v>
      </c>
      <c r="DD24" s="100">
        <f t="shared" si="43"/>
        <v>0</v>
      </c>
      <c r="DE24" s="100">
        <f t="shared" si="43"/>
        <v>1.2</v>
      </c>
      <c r="DF24" s="100">
        <f t="shared" si="43"/>
        <v>29.8</v>
      </c>
      <c r="DG24" s="100">
        <f t="shared" si="43"/>
        <v>121</v>
      </c>
      <c r="DH24" s="100">
        <f t="shared" si="43"/>
        <v>279.2</v>
      </c>
      <c r="DI24" s="100">
        <f t="shared" si="43"/>
        <v>377.1</v>
      </c>
      <c r="DJ24" s="100">
        <f t="shared" si="43"/>
        <v>311.89999999999998</v>
      </c>
      <c r="DK24" s="100">
        <f t="shared" si="43"/>
        <v>230.9</v>
      </c>
      <c r="DL24" s="100">
        <f t="shared" si="43"/>
        <v>28.3</v>
      </c>
      <c r="DM24" s="100">
        <f t="shared" si="43"/>
        <v>0</v>
      </c>
      <c r="DN24" s="100">
        <f t="shared" si="43"/>
        <v>0</v>
      </c>
      <c r="DQ24" s="6">
        <f>'Monthly Data'!AE12</f>
        <v>3421289.1561047719</v>
      </c>
      <c r="DR24" s="6">
        <f>'Monthly Data'!AI12</f>
        <v>2049743.6887149306</v>
      </c>
      <c r="DS24" s="6">
        <f>'Monthly Data'!AM12</f>
        <v>3504392.8408843125</v>
      </c>
      <c r="DT24" s="16">
        <f>DQ24/'Monthly Data'!AF12</f>
        <v>728.39879840425203</v>
      </c>
      <c r="DU24" s="16">
        <f>DR24/'Monthly Data'!AJ12</f>
        <v>2739.9937913088093</v>
      </c>
      <c r="DV24" s="16">
        <f>DS24/'Monthly Data'!AO12</f>
        <v>53775.849220731179</v>
      </c>
    </row>
    <row r="25" spans="1:126" x14ac:dyDescent="0.25">
      <c r="A25" s="208">
        <f t="shared" si="0"/>
        <v>41609</v>
      </c>
      <c r="B25">
        <v>2013</v>
      </c>
      <c r="C25">
        <v>12</v>
      </c>
      <c r="D25">
        <v>1260.0999999999999</v>
      </c>
      <c r="E25">
        <v>0</v>
      </c>
      <c r="F25">
        <v>1198.0999999999999</v>
      </c>
      <c r="G25">
        <v>0</v>
      </c>
      <c r="H25">
        <v>1136.0999999999999</v>
      </c>
      <c r="I25">
        <v>0</v>
      </c>
      <c r="J25">
        <v>1074.0999999999999</v>
      </c>
      <c r="K25">
        <v>0</v>
      </c>
      <c r="L25">
        <v>1012.1</v>
      </c>
      <c r="M25">
        <v>0</v>
      </c>
      <c r="N25">
        <v>950.1</v>
      </c>
      <c r="O25">
        <v>0</v>
      </c>
      <c r="P25">
        <v>888.1</v>
      </c>
      <c r="Q25">
        <v>0</v>
      </c>
      <c r="R25" s="7">
        <v>-20.64838709677419</v>
      </c>
      <c r="V25">
        <f t="shared" si="44"/>
        <v>2016</v>
      </c>
      <c r="W25" s="100">
        <f t="shared" si="37"/>
        <v>0</v>
      </c>
      <c r="X25" s="100">
        <f t="shared" si="37"/>
        <v>0</v>
      </c>
      <c r="Y25" s="100">
        <f t="shared" si="37"/>
        <v>0</v>
      </c>
      <c r="Z25" s="100">
        <f t="shared" si="37"/>
        <v>0</v>
      </c>
      <c r="AA25" s="100">
        <f t="shared" si="37"/>
        <v>1.8</v>
      </c>
      <c r="AB25" s="100">
        <f t="shared" si="37"/>
        <v>4.3</v>
      </c>
      <c r="AC25" s="100">
        <f t="shared" si="37"/>
        <v>24.1</v>
      </c>
      <c r="AD25" s="100">
        <f t="shared" si="37"/>
        <v>19.399999999999999</v>
      </c>
      <c r="AE25" s="100">
        <f t="shared" si="37"/>
        <v>0.6</v>
      </c>
      <c r="AF25" s="100">
        <f t="shared" si="37"/>
        <v>0</v>
      </c>
      <c r="AG25" s="100">
        <f t="shared" si="37"/>
        <v>0</v>
      </c>
      <c r="AH25" s="100">
        <f t="shared" si="37"/>
        <v>0</v>
      </c>
      <c r="AJ25">
        <f t="shared" si="45"/>
        <v>2016</v>
      </c>
      <c r="AK25" s="100">
        <f t="shared" si="38"/>
        <v>0</v>
      </c>
      <c r="AL25" s="100">
        <f t="shared" si="38"/>
        <v>0</v>
      </c>
      <c r="AM25" s="100">
        <f t="shared" si="38"/>
        <v>0</v>
      </c>
      <c r="AN25" s="100">
        <f t="shared" si="38"/>
        <v>0</v>
      </c>
      <c r="AO25" s="100">
        <f t="shared" si="38"/>
        <v>8.4</v>
      </c>
      <c r="AP25" s="100">
        <f t="shared" si="38"/>
        <v>19.600000000000001</v>
      </c>
      <c r="AQ25" s="100">
        <f t="shared" si="38"/>
        <v>54.5</v>
      </c>
      <c r="AR25" s="100">
        <f t="shared" si="38"/>
        <v>51.8</v>
      </c>
      <c r="AS25" s="100">
        <f t="shared" si="38"/>
        <v>4.3</v>
      </c>
      <c r="AT25" s="100">
        <f t="shared" si="38"/>
        <v>0</v>
      </c>
      <c r="AU25" s="100">
        <f t="shared" si="38"/>
        <v>0</v>
      </c>
      <c r="AV25" s="100">
        <f t="shared" si="38"/>
        <v>0</v>
      </c>
      <c r="AW25" s="250">
        <f t="shared" si="46"/>
        <v>138.60000000000002</v>
      </c>
      <c r="AX25">
        <f t="shared" si="47"/>
        <v>2016</v>
      </c>
      <c r="AY25" s="100">
        <f t="shared" si="39"/>
        <v>0</v>
      </c>
      <c r="AZ25" s="100">
        <f t="shared" si="39"/>
        <v>0</v>
      </c>
      <c r="BA25" s="100">
        <f t="shared" si="39"/>
        <v>0</v>
      </c>
      <c r="BB25" s="100">
        <f t="shared" si="39"/>
        <v>0</v>
      </c>
      <c r="BC25" s="100">
        <f t="shared" si="39"/>
        <v>21.4</v>
      </c>
      <c r="BD25" s="100">
        <f t="shared" si="39"/>
        <v>46</v>
      </c>
      <c r="BE25" s="100">
        <f t="shared" si="39"/>
        <v>108.8</v>
      </c>
      <c r="BF25" s="100">
        <f t="shared" si="39"/>
        <v>100.8</v>
      </c>
      <c r="BG25" s="100">
        <f t="shared" si="39"/>
        <v>13</v>
      </c>
      <c r="BH25" s="100">
        <f t="shared" si="39"/>
        <v>1.6</v>
      </c>
      <c r="BI25" s="100">
        <f t="shared" si="39"/>
        <v>0</v>
      </c>
      <c r="BJ25" s="100">
        <f t="shared" si="39"/>
        <v>0</v>
      </c>
      <c r="BL25">
        <f t="shared" si="48"/>
        <v>2016</v>
      </c>
      <c r="BM25" s="100">
        <f t="shared" si="40"/>
        <v>0</v>
      </c>
      <c r="BN25" s="100">
        <f t="shared" si="40"/>
        <v>0</v>
      </c>
      <c r="BO25" s="100">
        <f t="shared" si="40"/>
        <v>0</v>
      </c>
      <c r="BP25" s="100">
        <f t="shared" si="40"/>
        <v>0</v>
      </c>
      <c r="BQ25" s="100">
        <f t="shared" si="40"/>
        <v>44.2</v>
      </c>
      <c r="BR25" s="100">
        <f t="shared" si="40"/>
        <v>85.2</v>
      </c>
      <c r="BS25" s="100">
        <f t="shared" si="40"/>
        <v>170.2</v>
      </c>
      <c r="BT25" s="100">
        <f t="shared" si="40"/>
        <v>159.6</v>
      </c>
      <c r="BU25" s="100">
        <f t="shared" si="40"/>
        <v>33</v>
      </c>
      <c r="BV25" s="100">
        <f t="shared" si="40"/>
        <v>7.5</v>
      </c>
      <c r="BW25" s="100">
        <f t="shared" si="40"/>
        <v>0</v>
      </c>
      <c r="BX25" s="100">
        <f t="shared" si="40"/>
        <v>0</v>
      </c>
      <c r="BZ25">
        <f t="shared" si="49"/>
        <v>2016</v>
      </c>
      <c r="CA25" s="100">
        <f t="shared" si="41"/>
        <v>0</v>
      </c>
      <c r="CB25" s="100">
        <f t="shared" si="41"/>
        <v>0</v>
      </c>
      <c r="CC25" s="100">
        <f t="shared" si="41"/>
        <v>0</v>
      </c>
      <c r="CD25" s="100">
        <f t="shared" si="41"/>
        <v>1.3</v>
      </c>
      <c r="CE25" s="100">
        <f t="shared" si="41"/>
        <v>76.599999999999994</v>
      </c>
      <c r="CF25" s="100">
        <f t="shared" si="41"/>
        <v>135.9</v>
      </c>
      <c r="CG25" s="100">
        <f t="shared" si="41"/>
        <v>232.2</v>
      </c>
      <c r="CH25" s="100">
        <f t="shared" si="41"/>
        <v>221.6</v>
      </c>
      <c r="CI25" s="100">
        <f t="shared" si="41"/>
        <v>72.2</v>
      </c>
      <c r="CJ25" s="100">
        <f t="shared" si="41"/>
        <v>15.5</v>
      </c>
      <c r="CK25" s="100">
        <f t="shared" si="41"/>
        <v>1.3</v>
      </c>
      <c r="CL25" s="100">
        <f t="shared" si="41"/>
        <v>0</v>
      </c>
      <c r="CN25">
        <f t="shared" si="50"/>
        <v>2016</v>
      </c>
      <c r="CO25" s="100">
        <f t="shared" si="42"/>
        <v>0</v>
      </c>
      <c r="CP25" s="100">
        <f t="shared" si="42"/>
        <v>0</v>
      </c>
      <c r="CQ25" s="100">
        <f t="shared" si="42"/>
        <v>0</v>
      </c>
      <c r="CR25" s="100">
        <f t="shared" si="42"/>
        <v>3.3</v>
      </c>
      <c r="CS25" s="100">
        <f t="shared" si="42"/>
        <v>116.7</v>
      </c>
      <c r="CT25" s="100">
        <f t="shared" si="42"/>
        <v>194.7</v>
      </c>
      <c r="CU25" s="100">
        <f t="shared" si="42"/>
        <v>294.2</v>
      </c>
      <c r="CV25" s="100">
        <f t="shared" si="42"/>
        <v>283.60000000000002</v>
      </c>
      <c r="CW25" s="100">
        <f t="shared" si="42"/>
        <v>122.4</v>
      </c>
      <c r="CX25" s="100">
        <f t="shared" si="42"/>
        <v>24.5</v>
      </c>
      <c r="CY25" s="100">
        <f t="shared" si="42"/>
        <v>3.5</v>
      </c>
      <c r="CZ25" s="100">
        <f t="shared" si="42"/>
        <v>0</v>
      </c>
      <c r="DB25">
        <f t="shared" si="51"/>
        <v>2016</v>
      </c>
      <c r="DC25" s="100">
        <f t="shared" si="43"/>
        <v>0</v>
      </c>
      <c r="DD25" s="100">
        <f t="shared" si="43"/>
        <v>0</v>
      </c>
      <c r="DE25" s="100">
        <f t="shared" si="43"/>
        <v>0</v>
      </c>
      <c r="DF25" s="100">
        <f t="shared" si="43"/>
        <v>8.8000000000000007</v>
      </c>
      <c r="DG25" s="100">
        <f t="shared" si="43"/>
        <v>166.6</v>
      </c>
      <c r="DH25" s="100">
        <f t="shared" si="43"/>
        <v>254.7</v>
      </c>
      <c r="DI25" s="100">
        <f t="shared" si="43"/>
        <v>356.2</v>
      </c>
      <c r="DJ25" s="100">
        <f t="shared" si="43"/>
        <v>345.6</v>
      </c>
      <c r="DK25" s="100">
        <f t="shared" si="43"/>
        <v>180</v>
      </c>
      <c r="DL25" s="100">
        <f t="shared" si="43"/>
        <v>38</v>
      </c>
      <c r="DM25" s="100">
        <f t="shared" si="43"/>
        <v>11.4</v>
      </c>
      <c r="DN25" s="100">
        <f t="shared" si="43"/>
        <v>0</v>
      </c>
      <c r="DQ25" s="6">
        <f>'Monthly Data'!AE13</f>
        <v>4658820.2161047626</v>
      </c>
      <c r="DR25" s="6">
        <f>'Monthly Data'!AI13</f>
        <v>2546426.3787149326</v>
      </c>
      <c r="DS25" s="6">
        <f>'Monthly Data'!AM13</f>
        <v>4030190.570884313</v>
      </c>
      <c r="DT25" s="16">
        <f>DQ25/'Monthly Data'!AF13</f>
        <v>1004.4890504753693</v>
      </c>
      <c r="DU25" s="16">
        <f>DR25/'Monthly Data'!AJ13</f>
        <v>3404.3133405279846</v>
      </c>
      <c r="DV25" s="16">
        <f>DS25/'Monthly Data'!AO13</f>
        <v>62002.931859758661</v>
      </c>
    </row>
    <row r="26" spans="1:126" x14ac:dyDescent="0.25">
      <c r="A26" s="208">
        <f t="shared" si="0"/>
        <v>41640</v>
      </c>
      <c r="B26">
        <v>2014</v>
      </c>
      <c r="C26">
        <v>1</v>
      </c>
      <c r="D26">
        <v>1266.5999999999999</v>
      </c>
      <c r="E26">
        <v>0</v>
      </c>
      <c r="F26">
        <v>1204.5999999999999</v>
      </c>
      <c r="G26">
        <v>0</v>
      </c>
      <c r="H26">
        <v>1142.5999999999999</v>
      </c>
      <c r="I26">
        <v>0</v>
      </c>
      <c r="J26">
        <v>1080.5999999999999</v>
      </c>
      <c r="K26">
        <v>0</v>
      </c>
      <c r="L26">
        <v>1018.6</v>
      </c>
      <c r="M26">
        <v>0</v>
      </c>
      <c r="N26">
        <v>956.6</v>
      </c>
      <c r="O26">
        <v>0</v>
      </c>
      <c r="P26">
        <v>894.6</v>
      </c>
      <c r="Q26">
        <v>0</v>
      </c>
      <c r="R26" s="7">
        <v>-20.858064516129037</v>
      </c>
      <c r="V26">
        <f t="shared" si="44"/>
        <v>2017</v>
      </c>
      <c r="W26" s="100">
        <f t="shared" si="37"/>
        <v>0</v>
      </c>
      <c r="X26" s="100">
        <f t="shared" si="37"/>
        <v>0</v>
      </c>
      <c r="Y26" s="100">
        <f t="shared" si="37"/>
        <v>0</v>
      </c>
      <c r="Z26" s="100">
        <f t="shared" si="37"/>
        <v>0</v>
      </c>
      <c r="AA26" s="100">
        <f t="shared" si="37"/>
        <v>0</v>
      </c>
      <c r="AB26" s="100">
        <f t="shared" si="37"/>
        <v>5</v>
      </c>
      <c r="AC26" s="100">
        <f t="shared" si="37"/>
        <v>28.9</v>
      </c>
      <c r="AD26" s="100">
        <f t="shared" si="37"/>
        <v>9.6</v>
      </c>
      <c r="AE26" s="100">
        <f t="shared" si="37"/>
        <v>2.1</v>
      </c>
      <c r="AF26" s="100">
        <f t="shared" si="37"/>
        <v>0</v>
      </c>
      <c r="AG26" s="100">
        <f t="shared" si="37"/>
        <v>0</v>
      </c>
      <c r="AH26" s="100">
        <f t="shared" si="37"/>
        <v>0</v>
      </c>
      <c r="AJ26">
        <f t="shared" si="45"/>
        <v>2017</v>
      </c>
      <c r="AK26" s="100">
        <f t="shared" si="38"/>
        <v>0</v>
      </c>
      <c r="AL26" s="100">
        <f t="shared" si="38"/>
        <v>0</v>
      </c>
      <c r="AM26" s="100">
        <f t="shared" si="38"/>
        <v>0</v>
      </c>
      <c r="AN26" s="100">
        <f t="shared" si="38"/>
        <v>0</v>
      </c>
      <c r="AO26" s="100">
        <f t="shared" si="38"/>
        <v>0</v>
      </c>
      <c r="AP26" s="100">
        <f t="shared" si="38"/>
        <v>20.6</v>
      </c>
      <c r="AQ26" s="100">
        <f t="shared" si="38"/>
        <v>67.7</v>
      </c>
      <c r="AR26" s="100">
        <f t="shared" si="38"/>
        <v>35.9</v>
      </c>
      <c r="AS26" s="100">
        <f t="shared" si="38"/>
        <v>9.1999999999999993</v>
      </c>
      <c r="AT26" s="100">
        <f t="shared" si="38"/>
        <v>0</v>
      </c>
      <c r="AU26" s="100">
        <f t="shared" si="38"/>
        <v>0</v>
      </c>
      <c r="AV26" s="100">
        <f t="shared" si="38"/>
        <v>0</v>
      </c>
      <c r="AW26" s="250">
        <f t="shared" si="46"/>
        <v>133.4</v>
      </c>
      <c r="AX26">
        <f t="shared" si="47"/>
        <v>2017</v>
      </c>
      <c r="AY26" s="100">
        <f t="shared" si="39"/>
        <v>0</v>
      </c>
      <c r="AZ26" s="100">
        <f t="shared" si="39"/>
        <v>0</v>
      </c>
      <c r="BA26" s="100">
        <f t="shared" si="39"/>
        <v>0</v>
      </c>
      <c r="BB26" s="100">
        <f t="shared" si="39"/>
        <v>0</v>
      </c>
      <c r="BC26" s="100">
        <f t="shared" si="39"/>
        <v>1.1000000000000001</v>
      </c>
      <c r="BD26" s="100">
        <f t="shared" si="39"/>
        <v>49.5</v>
      </c>
      <c r="BE26" s="100">
        <f t="shared" si="39"/>
        <v>120.3</v>
      </c>
      <c r="BF26" s="100">
        <f t="shared" si="39"/>
        <v>81.599999999999994</v>
      </c>
      <c r="BG26" s="100">
        <f t="shared" si="39"/>
        <v>21.5</v>
      </c>
      <c r="BH26" s="100">
        <f t="shared" si="39"/>
        <v>0</v>
      </c>
      <c r="BI26" s="100">
        <f t="shared" si="39"/>
        <v>0</v>
      </c>
      <c r="BJ26" s="100">
        <f t="shared" si="39"/>
        <v>0</v>
      </c>
      <c r="BL26">
        <f t="shared" si="48"/>
        <v>2017</v>
      </c>
      <c r="BM26" s="100">
        <f t="shared" si="40"/>
        <v>0</v>
      </c>
      <c r="BN26" s="100">
        <f t="shared" si="40"/>
        <v>0</v>
      </c>
      <c r="BO26" s="100">
        <f t="shared" si="40"/>
        <v>0</v>
      </c>
      <c r="BP26" s="100">
        <f t="shared" si="40"/>
        <v>0</v>
      </c>
      <c r="BQ26" s="100">
        <f t="shared" si="40"/>
        <v>7</v>
      </c>
      <c r="BR26" s="100">
        <f t="shared" si="40"/>
        <v>93.2</v>
      </c>
      <c r="BS26" s="100">
        <f t="shared" si="40"/>
        <v>178.9</v>
      </c>
      <c r="BT26" s="100">
        <f t="shared" si="40"/>
        <v>135.6</v>
      </c>
      <c r="BU26" s="100">
        <f t="shared" si="40"/>
        <v>42.5</v>
      </c>
      <c r="BV26" s="100">
        <f t="shared" si="40"/>
        <v>1.7</v>
      </c>
      <c r="BW26" s="100">
        <f t="shared" si="40"/>
        <v>0</v>
      </c>
      <c r="BX26" s="100">
        <f t="shared" si="40"/>
        <v>0</v>
      </c>
      <c r="BZ26">
        <f t="shared" si="49"/>
        <v>2017</v>
      </c>
      <c r="CA26" s="100">
        <f t="shared" si="41"/>
        <v>0</v>
      </c>
      <c r="CB26" s="100">
        <f t="shared" si="41"/>
        <v>0</v>
      </c>
      <c r="CC26" s="100">
        <f t="shared" si="41"/>
        <v>0</v>
      </c>
      <c r="CD26" s="100">
        <f t="shared" si="41"/>
        <v>0</v>
      </c>
      <c r="CE26" s="100">
        <f t="shared" si="41"/>
        <v>22.8</v>
      </c>
      <c r="CF26" s="100">
        <f t="shared" si="41"/>
        <v>148</v>
      </c>
      <c r="CG26" s="100">
        <f t="shared" si="41"/>
        <v>240.9</v>
      </c>
      <c r="CH26" s="100">
        <f t="shared" si="41"/>
        <v>195.2</v>
      </c>
      <c r="CI26" s="100">
        <f t="shared" si="41"/>
        <v>71</v>
      </c>
      <c r="CJ26" s="100">
        <f t="shared" si="41"/>
        <v>7</v>
      </c>
      <c r="CK26" s="100">
        <f t="shared" si="41"/>
        <v>0</v>
      </c>
      <c r="CL26" s="100">
        <f t="shared" si="41"/>
        <v>0</v>
      </c>
      <c r="CN26">
        <f t="shared" si="50"/>
        <v>2017</v>
      </c>
      <c r="CO26" s="100">
        <f t="shared" si="42"/>
        <v>0</v>
      </c>
      <c r="CP26" s="100">
        <f t="shared" si="42"/>
        <v>0</v>
      </c>
      <c r="CQ26" s="100">
        <f t="shared" si="42"/>
        <v>0</v>
      </c>
      <c r="CR26" s="100">
        <f t="shared" si="42"/>
        <v>2.6</v>
      </c>
      <c r="CS26" s="100">
        <f t="shared" si="42"/>
        <v>45.5</v>
      </c>
      <c r="CT26" s="100">
        <f t="shared" si="42"/>
        <v>207.9</v>
      </c>
      <c r="CU26" s="100">
        <f t="shared" si="42"/>
        <v>302.89999999999998</v>
      </c>
      <c r="CV26" s="100">
        <f t="shared" si="42"/>
        <v>257.2</v>
      </c>
      <c r="CW26" s="100">
        <f t="shared" si="42"/>
        <v>113.9</v>
      </c>
      <c r="CX26" s="100">
        <f t="shared" si="42"/>
        <v>21.7</v>
      </c>
      <c r="CY26" s="100">
        <f t="shared" si="42"/>
        <v>0</v>
      </c>
      <c r="CZ26" s="100">
        <f t="shared" si="42"/>
        <v>0</v>
      </c>
      <c r="DB26">
        <f t="shared" si="51"/>
        <v>2017</v>
      </c>
      <c r="DC26" s="100">
        <f t="shared" si="43"/>
        <v>0</v>
      </c>
      <c r="DD26" s="100">
        <f t="shared" si="43"/>
        <v>0</v>
      </c>
      <c r="DE26" s="100">
        <f t="shared" si="43"/>
        <v>0</v>
      </c>
      <c r="DF26" s="100">
        <f t="shared" si="43"/>
        <v>11.2</v>
      </c>
      <c r="DG26" s="100">
        <f t="shared" si="43"/>
        <v>83.2</v>
      </c>
      <c r="DH26" s="100">
        <f t="shared" si="43"/>
        <v>267.89999999999998</v>
      </c>
      <c r="DI26" s="100">
        <f t="shared" si="43"/>
        <v>364.9</v>
      </c>
      <c r="DJ26" s="100">
        <f t="shared" si="43"/>
        <v>319.2</v>
      </c>
      <c r="DK26" s="100">
        <f t="shared" si="43"/>
        <v>168</v>
      </c>
      <c r="DL26" s="100">
        <f t="shared" si="43"/>
        <v>45.2</v>
      </c>
      <c r="DM26" s="100">
        <f t="shared" si="43"/>
        <v>0</v>
      </c>
      <c r="DN26" s="100">
        <f t="shared" si="43"/>
        <v>0</v>
      </c>
      <c r="DQ26" s="6">
        <f>'Monthly Data'!AE14</f>
        <v>4833879.6180433435</v>
      </c>
      <c r="DR26" s="6">
        <f>'Monthly Data'!AI14</f>
        <v>2647910.5241808859</v>
      </c>
      <c r="DS26" s="6">
        <f>'Monthly Data'!AM14</f>
        <v>4241022.0648182314</v>
      </c>
      <c r="DT26" s="16">
        <f>DQ26/'Monthly Data'!AF14</f>
        <v>1047.6548803735031</v>
      </c>
      <c r="DU26" s="16">
        <f>DR26/'Monthly Data'!AJ14</f>
        <v>3541.1708782091418</v>
      </c>
      <c r="DV26" s="16">
        <f>DS26/'Monthly Data'!AO14</f>
        <v>65498.410267463034</v>
      </c>
    </row>
    <row r="27" spans="1:126" x14ac:dyDescent="0.25">
      <c r="A27" s="208">
        <f t="shared" si="0"/>
        <v>41671</v>
      </c>
      <c r="B27">
        <v>2014</v>
      </c>
      <c r="C27">
        <v>2</v>
      </c>
      <c r="D27">
        <v>1068.5999999999999</v>
      </c>
      <c r="E27">
        <v>0</v>
      </c>
      <c r="F27">
        <v>1012.6</v>
      </c>
      <c r="G27">
        <v>0</v>
      </c>
      <c r="H27">
        <v>956.6</v>
      </c>
      <c r="I27">
        <v>0</v>
      </c>
      <c r="J27">
        <v>900.6</v>
      </c>
      <c r="K27">
        <v>0</v>
      </c>
      <c r="L27">
        <v>844.6</v>
      </c>
      <c r="M27">
        <v>0</v>
      </c>
      <c r="N27">
        <v>788.6</v>
      </c>
      <c r="O27">
        <v>0</v>
      </c>
      <c r="P27">
        <v>732.6</v>
      </c>
      <c r="Q27">
        <v>0</v>
      </c>
      <c r="R27" s="7">
        <v>-18.164285714285715</v>
      </c>
      <c r="V27">
        <f t="shared" si="44"/>
        <v>2018</v>
      </c>
      <c r="W27" s="100">
        <f t="shared" si="37"/>
        <v>0</v>
      </c>
      <c r="X27" s="100">
        <f t="shared" si="37"/>
        <v>0</v>
      </c>
      <c r="Y27" s="100">
        <f t="shared" si="37"/>
        <v>0</v>
      </c>
      <c r="Z27" s="100">
        <f t="shared" si="37"/>
        <v>0</v>
      </c>
      <c r="AA27" s="100">
        <f t="shared" si="37"/>
        <v>8</v>
      </c>
      <c r="AB27" s="100">
        <f t="shared" si="37"/>
        <v>26.5</v>
      </c>
      <c r="AC27" s="100">
        <f t="shared" si="37"/>
        <v>45.9</v>
      </c>
      <c r="AD27" s="100">
        <f t="shared" si="37"/>
        <v>32.299999999999997</v>
      </c>
      <c r="AE27" s="100">
        <f t="shared" si="37"/>
        <v>0</v>
      </c>
      <c r="AF27" s="100">
        <f t="shared" si="37"/>
        <v>0</v>
      </c>
      <c r="AG27" s="100">
        <f t="shared" si="37"/>
        <v>0</v>
      </c>
      <c r="AH27" s="100">
        <f t="shared" si="37"/>
        <v>0</v>
      </c>
      <c r="AJ27">
        <f t="shared" si="45"/>
        <v>2018</v>
      </c>
      <c r="AK27" s="100">
        <f t="shared" si="38"/>
        <v>0</v>
      </c>
      <c r="AL27" s="100">
        <f t="shared" si="38"/>
        <v>0</v>
      </c>
      <c r="AM27" s="100">
        <f t="shared" si="38"/>
        <v>0</v>
      </c>
      <c r="AN27" s="100">
        <f t="shared" si="38"/>
        <v>0</v>
      </c>
      <c r="AO27" s="100">
        <f t="shared" si="38"/>
        <v>22.2</v>
      </c>
      <c r="AP27" s="100">
        <f t="shared" si="38"/>
        <v>60.1</v>
      </c>
      <c r="AQ27" s="100">
        <f t="shared" si="38"/>
        <v>86.9</v>
      </c>
      <c r="AR27" s="100">
        <f t="shared" si="38"/>
        <v>68.099999999999994</v>
      </c>
      <c r="AS27" s="100">
        <f t="shared" si="38"/>
        <v>3.3</v>
      </c>
      <c r="AT27" s="100">
        <f t="shared" si="38"/>
        <v>0</v>
      </c>
      <c r="AU27" s="100">
        <f t="shared" si="38"/>
        <v>0</v>
      </c>
      <c r="AV27" s="100">
        <f t="shared" si="38"/>
        <v>0</v>
      </c>
      <c r="AW27" s="250">
        <f t="shared" si="46"/>
        <v>240.6</v>
      </c>
      <c r="AX27">
        <f t="shared" si="47"/>
        <v>2018</v>
      </c>
      <c r="AY27" s="100">
        <f t="shared" si="39"/>
        <v>0</v>
      </c>
      <c r="AZ27" s="100">
        <f t="shared" si="39"/>
        <v>0</v>
      </c>
      <c r="BA27" s="100">
        <f t="shared" si="39"/>
        <v>0</v>
      </c>
      <c r="BB27" s="100">
        <f t="shared" si="39"/>
        <v>0</v>
      </c>
      <c r="BC27" s="100">
        <f t="shared" si="39"/>
        <v>43.3</v>
      </c>
      <c r="BD27" s="100">
        <f t="shared" si="39"/>
        <v>102.9</v>
      </c>
      <c r="BE27" s="100">
        <f t="shared" si="39"/>
        <v>143.9</v>
      </c>
      <c r="BF27" s="100">
        <f t="shared" si="39"/>
        <v>113</v>
      </c>
      <c r="BG27" s="100">
        <f t="shared" si="39"/>
        <v>18</v>
      </c>
      <c r="BH27" s="100">
        <f t="shared" si="39"/>
        <v>0</v>
      </c>
      <c r="BI27" s="100">
        <f t="shared" si="39"/>
        <v>0</v>
      </c>
      <c r="BJ27" s="100">
        <f t="shared" si="39"/>
        <v>0</v>
      </c>
      <c r="BL27">
        <f t="shared" si="48"/>
        <v>2018</v>
      </c>
      <c r="BM27" s="100">
        <f t="shared" si="40"/>
        <v>0</v>
      </c>
      <c r="BN27" s="100">
        <f t="shared" si="40"/>
        <v>0</v>
      </c>
      <c r="BO27" s="100">
        <f t="shared" si="40"/>
        <v>0</v>
      </c>
      <c r="BP27" s="100">
        <f t="shared" si="40"/>
        <v>0</v>
      </c>
      <c r="BQ27" s="100">
        <f t="shared" si="40"/>
        <v>68.2</v>
      </c>
      <c r="BR27" s="100">
        <f t="shared" si="40"/>
        <v>152.4</v>
      </c>
      <c r="BS27" s="100">
        <f t="shared" si="40"/>
        <v>205.1</v>
      </c>
      <c r="BT27" s="100">
        <f t="shared" si="40"/>
        <v>162.5</v>
      </c>
      <c r="BU27" s="100">
        <f t="shared" si="40"/>
        <v>40.4</v>
      </c>
      <c r="BV27" s="100">
        <f t="shared" si="40"/>
        <v>0</v>
      </c>
      <c r="BW27" s="100">
        <f t="shared" si="40"/>
        <v>0</v>
      </c>
      <c r="BX27" s="100">
        <f t="shared" si="40"/>
        <v>0</v>
      </c>
      <c r="BZ27">
        <f t="shared" si="49"/>
        <v>2018</v>
      </c>
      <c r="CA27" s="100">
        <f t="shared" si="41"/>
        <v>0</v>
      </c>
      <c r="CB27" s="100">
        <f t="shared" si="41"/>
        <v>0</v>
      </c>
      <c r="CC27" s="100">
        <f t="shared" si="41"/>
        <v>0</v>
      </c>
      <c r="CD27" s="100">
        <f t="shared" si="41"/>
        <v>2</v>
      </c>
      <c r="CE27" s="100">
        <f t="shared" si="41"/>
        <v>100</v>
      </c>
      <c r="CF27" s="100">
        <f t="shared" si="41"/>
        <v>204.6</v>
      </c>
      <c r="CG27" s="100">
        <f t="shared" si="41"/>
        <v>267.10000000000002</v>
      </c>
      <c r="CH27" s="100">
        <f t="shared" si="41"/>
        <v>220.7</v>
      </c>
      <c r="CI27" s="100">
        <f t="shared" si="41"/>
        <v>69.900000000000006</v>
      </c>
      <c r="CJ27" s="100">
        <f t="shared" si="41"/>
        <v>0</v>
      </c>
      <c r="CK27" s="100">
        <f t="shared" si="41"/>
        <v>0</v>
      </c>
      <c r="CL27" s="100">
        <f t="shared" si="41"/>
        <v>0</v>
      </c>
      <c r="CN27">
        <f t="shared" si="50"/>
        <v>2018</v>
      </c>
      <c r="CO27" s="100">
        <f t="shared" si="42"/>
        <v>0</v>
      </c>
      <c r="CP27" s="100">
        <f t="shared" si="42"/>
        <v>0</v>
      </c>
      <c r="CQ27" s="100">
        <f t="shared" si="42"/>
        <v>0</v>
      </c>
      <c r="CR27" s="100">
        <f t="shared" si="42"/>
        <v>5.4</v>
      </c>
      <c r="CS27" s="100">
        <f t="shared" si="42"/>
        <v>144.6</v>
      </c>
      <c r="CT27" s="100">
        <f t="shared" si="42"/>
        <v>262.5</v>
      </c>
      <c r="CU27" s="100">
        <f t="shared" si="42"/>
        <v>329.1</v>
      </c>
      <c r="CV27" s="100">
        <f t="shared" si="42"/>
        <v>282.60000000000002</v>
      </c>
      <c r="CW27" s="100">
        <f t="shared" si="42"/>
        <v>103.3</v>
      </c>
      <c r="CX27" s="100">
        <f t="shared" si="42"/>
        <v>0</v>
      </c>
      <c r="CY27" s="100">
        <f t="shared" si="42"/>
        <v>0</v>
      </c>
      <c r="CZ27" s="100">
        <f t="shared" si="42"/>
        <v>0</v>
      </c>
      <c r="DB27">
        <f t="shared" si="51"/>
        <v>2018</v>
      </c>
      <c r="DC27" s="100">
        <f t="shared" si="43"/>
        <v>0</v>
      </c>
      <c r="DD27" s="100">
        <f t="shared" si="43"/>
        <v>0</v>
      </c>
      <c r="DE27" s="100">
        <f t="shared" si="43"/>
        <v>0</v>
      </c>
      <c r="DF27" s="100">
        <f t="shared" si="43"/>
        <v>11.7</v>
      </c>
      <c r="DG27" s="100">
        <f t="shared" si="43"/>
        <v>195.4</v>
      </c>
      <c r="DH27" s="100">
        <f t="shared" si="43"/>
        <v>322.5</v>
      </c>
      <c r="DI27" s="100">
        <f t="shared" si="43"/>
        <v>391.1</v>
      </c>
      <c r="DJ27" s="100">
        <f t="shared" si="43"/>
        <v>344.6</v>
      </c>
      <c r="DK27" s="100">
        <f t="shared" si="43"/>
        <v>140.1</v>
      </c>
      <c r="DL27" s="100">
        <f t="shared" si="43"/>
        <v>0.8</v>
      </c>
      <c r="DM27" s="100">
        <f t="shared" si="43"/>
        <v>0</v>
      </c>
      <c r="DN27" s="100">
        <f t="shared" si="43"/>
        <v>0</v>
      </c>
      <c r="DQ27" s="6">
        <f>'Monthly Data'!AE15</f>
        <v>3967393.9980433411</v>
      </c>
      <c r="DR27" s="6">
        <f>'Monthly Data'!AI15</f>
        <v>2315944.7441808847</v>
      </c>
      <c r="DS27" s="6">
        <f>'Monthly Data'!AM15</f>
        <v>3553314.5348182302</v>
      </c>
      <c r="DT27" s="16">
        <f>DQ27/'Monthly Data'!AF15</f>
        <v>858.00043210279864</v>
      </c>
      <c r="DU27" s="16">
        <f>DR27/'Monthly Data'!AJ15</f>
        <v>3098.2538383690767</v>
      </c>
      <c r="DV27" s="16">
        <f>DS27/'Monthly Data'!AO15</f>
        <v>55090.14782663923</v>
      </c>
    </row>
    <row r="28" spans="1:126" x14ac:dyDescent="0.25">
      <c r="A28" s="208">
        <f t="shared" si="0"/>
        <v>41699</v>
      </c>
      <c r="B28">
        <v>2014</v>
      </c>
      <c r="C28">
        <v>3</v>
      </c>
      <c r="D28">
        <v>960.9</v>
      </c>
      <c r="E28">
        <v>0</v>
      </c>
      <c r="F28">
        <v>898.9</v>
      </c>
      <c r="G28">
        <v>0</v>
      </c>
      <c r="H28">
        <v>836.9</v>
      </c>
      <c r="I28">
        <v>0</v>
      </c>
      <c r="J28">
        <v>774.9</v>
      </c>
      <c r="K28">
        <v>0</v>
      </c>
      <c r="L28">
        <v>712.9</v>
      </c>
      <c r="M28">
        <v>0</v>
      </c>
      <c r="N28">
        <v>650.9</v>
      </c>
      <c r="O28">
        <v>0</v>
      </c>
      <c r="P28">
        <v>588.9</v>
      </c>
      <c r="Q28">
        <v>0</v>
      </c>
      <c r="R28" s="7">
        <v>-10.996774193548386</v>
      </c>
      <c r="V28">
        <f t="shared" si="44"/>
        <v>2019</v>
      </c>
      <c r="W28" s="100">
        <f t="shared" si="37"/>
        <v>0</v>
      </c>
      <c r="X28" s="100">
        <f t="shared" si="37"/>
        <v>0</v>
      </c>
      <c r="Y28" s="100">
        <f t="shared" si="37"/>
        <v>0</v>
      </c>
      <c r="Z28" s="100">
        <f t="shared" si="37"/>
        <v>0</v>
      </c>
      <c r="AA28" s="100">
        <f t="shared" si="37"/>
        <v>0</v>
      </c>
      <c r="AB28" s="100">
        <f t="shared" si="37"/>
        <v>16.899999999999999</v>
      </c>
      <c r="AC28" s="100">
        <f t="shared" si="37"/>
        <v>30.9</v>
      </c>
      <c r="AD28" s="100">
        <f t="shared" si="37"/>
        <v>21.8</v>
      </c>
      <c r="AE28" s="100">
        <f t="shared" si="37"/>
        <v>5</v>
      </c>
      <c r="AF28" s="100">
        <f t="shared" si="37"/>
        <v>0</v>
      </c>
      <c r="AG28" s="100">
        <f t="shared" si="37"/>
        <v>0</v>
      </c>
      <c r="AH28" s="100">
        <f t="shared" si="37"/>
        <v>0</v>
      </c>
      <c r="AJ28">
        <f t="shared" si="45"/>
        <v>2019</v>
      </c>
      <c r="AK28" s="100">
        <f t="shared" si="38"/>
        <v>0</v>
      </c>
      <c r="AL28" s="100">
        <f t="shared" si="38"/>
        <v>0</v>
      </c>
      <c r="AM28" s="100">
        <f t="shared" si="38"/>
        <v>0</v>
      </c>
      <c r="AN28" s="100">
        <f t="shared" si="38"/>
        <v>0</v>
      </c>
      <c r="AO28" s="100">
        <f t="shared" si="38"/>
        <v>0</v>
      </c>
      <c r="AP28" s="100">
        <f t="shared" si="38"/>
        <v>38.799999999999997</v>
      </c>
      <c r="AQ28" s="100">
        <f t="shared" si="38"/>
        <v>74.2</v>
      </c>
      <c r="AR28" s="100">
        <f t="shared" si="38"/>
        <v>44.7</v>
      </c>
      <c r="AS28" s="100">
        <f t="shared" si="38"/>
        <v>11.1</v>
      </c>
      <c r="AT28" s="100">
        <f t="shared" si="38"/>
        <v>0</v>
      </c>
      <c r="AU28" s="100">
        <f t="shared" si="38"/>
        <v>0</v>
      </c>
      <c r="AV28" s="100">
        <f t="shared" si="38"/>
        <v>0</v>
      </c>
      <c r="AW28" s="250">
        <f t="shared" si="46"/>
        <v>168.79999999999998</v>
      </c>
      <c r="AX28">
        <f t="shared" si="47"/>
        <v>2019</v>
      </c>
      <c r="AY28" s="100">
        <f t="shared" si="39"/>
        <v>0</v>
      </c>
      <c r="AZ28" s="100">
        <f t="shared" si="39"/>
        <v>0</v>
      </c>
      <c r="BA28" s="100">
        <f t="shared" si="39"/>
        <v>0</v>
      </c>
      <c r="BB28" s="100">
        <f t="shared" si="39"/>
        <v>0</v>
      </c>
      <c r="BC28" s="100">
        <f t="shared" si="39"/>
        <v>0.7</v>
      </c>
      <c r="BD28" s="100">
        <f t="shared" si="39"/>
        <v>72.2</v>
      </c>
      <c r="BE28" s="100">
        <f t="shared" si="39"/>
        <v>129.9</v>
      </c>
      <c r="BF28" s="100">
        <f t="shared" si="39"/>
        <v>86</v>
      </c>
      <c r="BG28" s="100">
        <f t="shared" si="39"/>
        <v>19.8</v>
      </c>
      <c r="BH28" s="100">
        <f t="shared" si="39"/>
        <v>0</v>
      </c>
      <c r="BI28" s="100">
        <f t="shared" si="39"/>
        <v>0</v>
      </c>
      <c r="BJ28" s="100">
        <f t="shared" si="39"/>
        <v>0</v>
      </c>
      <c r="BL28">
        <f t="shared" si="48"/>
        <v>2019</v>
      </c>
      <c r="BM28" s="100">
        <f t="shared" si="40"/>
        <v>0</v>
      </c>
      <c r="BN28" s="100">
        <f t="shared" si="40"/>
        <v>0</v>
      </c>
      <c r="BO28" s="100">
        <f t="shared" si="40"/>
        <v>0</v>
      </c>
      <c r="BP28" s="100">
        <f t="shared" si="40"/>
        <v>0.7</v>
      </c>
      <c r="BQ28" s="100">
        <f t="shared" si="40"/>
        <v>4.8</v>
      </c>
      <c r="BR28" s="100">
        <f t="shared" si="40"/>
        <v>113.2</v>
      </c>
      <c r="BS28" s="100">
        <f t="shared" si="40"/>
        <v>191.7</v>
      </c>
      <c r="BT28" s="100">
        <f t="shared" si="40"/>
        <v>137.1</v>
      </c>
      <c r="BU28" s="100">
        <f t="shared" si="40"/>
        <v>37</v>
      </c>
      <c r="BV28" s="100">
        <f t="shared" si="40"/>
        <v>0</v>
      </c>
      <c r="BW28" s="100">
        <f t="shared" si="40"/>
        <v>0</v>
      </c>
      <c r="BX28" s="100">
        <f t="shared" si="40"/>
        <v>0</v>
      </c>
      <c r="BZ28">
        <f t="shared" si="49"/>
        <v>2019</v>
      </c>
      <c r="CA28" s="100">
        <f t="shared" si="41"/>
        <v>0</v>
      </c>
      <c r="CB28" s="100">
        <f t="shared" si="41"/>
        <v>0</v>
      </c>
      <c r="CC28" s="100">
        <f t="shared" si="41"/>
        <v>0</v>
      </c>
      <c r="CD28" s="100">
        <f t="shared" si="41"/>
        <v>2.7</v>
      </c>
      <c r="CE28" s="100">
        <f t="shared" si="41"/>
        <v>16.760000000000002</v>
      </c>
      <c r="CF28" s="100">
        <f t="shared" si="41"/>
        <v>162</v>
      </c>
      <c r="CG28" s="100">
        <f t="shared" si="41"/>
        <v>253.7</v>
      </c>
      <c r="CH28" s="100">
        <f t="shared" si="41"/>
        <v>195</v>
      </c>
      <c r="CI28" s="100">
        <f t="shared" si="41"/>
        <v>62.2</v>
      </c>
      <c r="CJ28" s="100">
        <f t="shared" si="41"/>
        <v>1.4</v>
      </c>
      <c r="CK28" s="100">
        <f t="shared" si="41"/>
        <v>0</v>
      </c>
      <c r="CL28" s="100">
        <f t="shared" si="41"/>
        <v>0</v>
      </c>
      <c r="CN28">
        <f t="shared" si="50"/>
        <v>2019</v>
      </c>
      <c r="CO28" s="100">
        <f t="shared" si="42"/>
        <v>0</v>
      </c>
      <c r="CP28" s="100">
        <f t="shared" si="42"/>
        <v>0</v>
      </c>
      <c r="CQ28" s="100">
        <f t="shared" si="42"/>
        <v>0</v>
      </c>
      <c r="CR28" s="100">
        <f t="shared" si="42"/>
        <v>6.1</v>
      </c>
      <c r="CS28" s="100">
        <f t="shared" si="42"/>
        <v>39.159999999999997</v>
      </c>
      <c r="CT28" s="100">
        <f t="shared" si="42"/>
        <v>217.4</v>
      </c>
      <c r="CU28" s="100">
        <f t="shared" si="42"/>
        <v>315.7</v>
      </c>
      <c r="CV28" s="100">
        <f t="shared" si="42"/>
        <v>256.5</v>
      </c>
      <c r="CW28" s="100">
        <f t="shared" si="42"/>
        <v>97.1</v>
      </c>
      <c r="CX28" s="100">
        <f t="shared" si="42"/>
        <v>3.4</v>
      </c>
      <c r="CY28" s="100">
        <f t="shared" si="42"/>
        <v>0</v>
      </c>
      <c r="CZ28" s="100">
        <f t="shared" si="42"/>
        <v>0</v>
      </c>
      <c r="DB28">
        <f t="shared" si="51"/>
        <v>2019</v>
      </c>
      <c r="DC28" s="100">
        <f t="shared" si="43"/>
        <v>0</v>
      </c>
      <c r="DD28" s="100">
        <f t="shared" si="43"/>
        <v>0</v>
      </c>
      <c r="DE28" s="100">
        <f t="shared" si="43"/>
        <v>0</v>
      </c>
      <c r="DF28" s="100">
        <f t="shared" si="43"/>
        <v>12.4</v>
      </c>
      <c r="DG28" s="100">
        <f t="shared" si="43"/>
        <v>71.459999999999994</v>
      </c>
      <c r="DH28" s="100">
        <f t="shared" si="43"/>
        <v>276</v>
      </c>
      <c r="DI28" s="100">
        <f t="shared" si="43"/>
        <v>377.7</v>
      </c>
      <c r="DJ28" s="100">
        <f t="shared" si="43"/>
        <v>318.5</v>
      </c>
      <c r="DK28" s="100">
        <f t="shared" si="43"/>
        <v>146.19999999999999</v>
      </c>
      <c r="DL28" s="100">
        <f t="shared" si="43"/>
        <v>8.9</v>
      </c>
      <c r="DM28" s="100">
        <f t="shared" si="43"/>
        <v>0</v>
      </c>
      <c r="DN28" s="100">
        <f t="shared" si="43"/>
        <v>0</v>
      </c>
      <c r="DQ28" s="6">
        <f>'Monthly Data'!AE16</f>
        <v>3744044.1880433518</v>
      </c>
      <c r="DR28" s="6">
        <f>'Monthly Data'!AI16</f>
        <v>2294015.5841808845</v>
      </c>
      <c r="DS28" s="6">
        <f>'Monthly Data'!AM16</f>
        <v>3766522.9448182313</v>
      </c>
      <c r="DT28" s="16">
        <f>DQ28/'Monthly Data'!AF16</f>
        <v>807.77652384969838</v>
      </c>
      <c r="DU28" s="16">
        <f>DR28/'Monthly Data'!AJ16</f>
        <v>3069.9439065652518</v>
      </c>
      <c r="DV28" s="16">
        <f>DS28/'Monthly Data'!AO16</f>
        <v>58622.925211178699</v>
      </c>
    </row>
    <row r="29" spans="1:126" x14ac:dyDescent="0.25">
      <c r="A29" s="208">
        <f t="shared" si="0"/>
        <v>41730</v>
      </c>
      <c r="B29">
        <v>2014</v>
      </c>
      <c r="C29">
        <v>4</v>
      </c>
      <c r="D29">
        <v>589.70000000000005</v>
      </c>
      <c r="E29">
        <v>0</v>
      </c>
      <c r="F29">
        <v>529.70000000000005</v>
      </c>
      <c r="G29">
        <v>0</v>
      </c>
      <c r="H29">
        <v>469.7</v>
      </c>
      <c r="I29">
        <v>0</v>
      </c>
      <c r="J29">
        <v>409.7</v>
      </c>
      <c r="K29">
        <v>0</v>
      </c>
      <c r="L29">
        <v>349.7</v>
      </c>
      <c r="M29">
        <v>0</v>
      </c>
      <c r="N29">
        <v>289.7</v>
      </c>
      <c r="O29">
        <v>0</v>
      </c>
      <c r="P29">
        <v>229.7</v>
      </c>
      <c r="Q29">
        <v>0</v>
      </c>
      <c r="R29" s="7">
        <v>0.34333333333333343</v>
      </c>
      <c r="V29">
        <f t="shared" si="44"/>
        <v>2020</v>
      </c>
      <c r="W29" s="100">
        <f t="shared" si="37"/>
        <v>0</v>
      </c>
      <c r="X29" s="100">
        <f t="shared" si="37"/>
        <v>0</v>
      </c>
      <c r="Y29" s="100">
        <f t="shared" si="37"/>
        <v>0</v>
      </c>
      <c r="Z29" s="100">
        <f t="shared" si="37"/>
        <v>0</v>
      </c>
      <c r="AA29" s="100">
        <f t="shared" si="37"/>
        <v>1</v>
      </c>
      <c r="AB29" s="100">
        <f t="shared" si="37"/>
        <v>27.9</v>
      </c>
      <c r="AC29" s="100">
        <f t="shared" si="37"/>
        <v>56.1</v>
      </c>
      <c r="AD29" s="100">
        <f t="shared" si="37"/>
        <v>25.3</v>
      </c>
      <c r="AE29" s="100">
        <f t="shared" si="37"/>
        <v>0</v>
      </c>
      <c r="AF29" s="100">
        <f t="shared" si="37"/>
        <v>0</v>
      </c>
      <c r="AG29" s="100">
        <f t="shared" si="37"/>
        <v>0</v>
      </c>
      <c r="AH29" s="100">
        <f t="shared" si="37"/>
        <v>0</v>
      </c>
      <c r="AJ29">
        <f t="shared" si="45"/>
        <v>2020</v>
      </c>
      <c r="AK29" s="100">
        <f t="shared" si="38"/>
        <v>0</v>
      </c>
      <c r="AL29" s="100">
        <f t="shared" si="38"/>
        <v>0</v>
      </c>
      <c r="AM29" s="100">
        <f t="shared" si="38"/>
        <v>0</v>
      </c>
      <c r="AN29" s="100">
        <f t="shared" si="38"/>
        <v>0</v>
      </c>
      <c r="AO29" s="100">
        <f t="shared" si="38"/>
        <v>6.1</v>
      </c>
      <c r="AP29" s="100">
        <f t="shared" si="38"/>
        <v>52.7</v>
      </c>
      <c r="AQ29" s="100">
        <f t="shared" si="38"/>
        <v>107.9</v>
      </c>
      <c r="AR29" s="100">
        <f t="shared" si="38"/>
        <v>61.4</v>
      </c>
      <c r="AS29" s="100">
        <f t="shared" si="38"/>
        <v>0</v>
      </c>
      <c r="AT29" s="100">
        <f t="shared" si="38"/>
        <v>0</v>
      </c>
      <c r="AU29" s="100">
        <f t="shared" si="38"/>
        <v>0</v>
      </c>
      <c r="AV29" s="100">
        <f t="shared" si="38"/>
        <v>0</v>
      </c>
      <c r="AW29" s="250">
        <f t="shared" si="46"/>
        <v>228.10000000000002</v>
      </c>
      <c r="AX29">
        <f t="shared" si="47"/>
        <v>2020</v>
      </c>
      <c r="AY29" s="100">
        <f t="shared" si="39"/>
        <v>0</v>
      </c>
      <c r="AZ29" s="100">
        <f t="shared" si="39"/>
        <v>0</v>
      </c>
      <c r="BA29" s="100">
        <f t="shared" si="39"/>
        <v>0</v>
      </c>
      <c r="BB29" s="100">
        <f t="shared" si="39"/>
        <v>0</v>
      </c>
      <c r="BC29" s="100">
        <f t="shared" si="39"/>
        <v>22</v>
      </c>
      <c r="BD29" s="100">
        <f t="shared" si="39"/>
        <v>85.4</v>
      </c>
      <c r="BE29" s="100">
        <f t="shared" si="39"/>
        <v>166.9</v>
      </c>
      <c r="BF29" s="100">
        <f t="shared" si="39"/>
        <v>115.2</v>
      </c>
      <c r="BG29" s="100">
        <f t="shared" si="39"/>
        <v>2</v>
      </c>
      <c r="BH29" s="100">
        <f t="shared" si="39"/>
        <v>0</v>
      </c>
      <c r="BI29" s="100">
        <f t="shared" si="39"/>
        <v>0</v>
      </c>
      <c r="BJ29" s="100">
        <f t="shared" si="39"/>
        <v>0</v>
      </c>
      <c r="BL29">
        <f t="shared" si="48"/>
        <v>2020</v>
      </c>
      <c r="BM29" s="100">
        <f t="shared" si="40"/>
        <v>0</v>
      </c>
      <c r="BN29" s="100">
        <f t="shared" si="40"/>
        <v>0</v>
      </c>
      <c r="BO29" s="100">
        <f t="shared" si="40"/>
        <v>0</v>
      </c>
      <c r="BP29" s="100">
        <f t="shared" si="40"/>
        <v>0</v>
      </c>
      <c r="BQ29" s="100">
        <f t="shared" si="40"/>
        <v>44.6</v>
      </c>
      <c r="BR29" s="100">
        <f t="shared" si="40"/>
        <v>126.8</v>
      </c>
      <c r="BS29" s="100">
        <f t="shared" si="40"/>
        <v>228.9</v>
      </c>
      <c r="BT29" s="100">
        <f t="shared" si="40"/>
        <v>174.8</v>
      </c>
      <c r="BU29" s="100">
        <f t="shared" si="40"/>
        <v>15.71</v>
      </c>
      <c r="BV29" s="100">
        <f t="shared" si="40"/>
        <v>0</v>
      </c>
      <c r="BW29" s="100">
        <f t="shared" si="40"/>
        <v>0</v>
      </c>
      <c r="BX29" s="100">
        <f t="shared" si="40"/>
        <v>0</v>
      </c>
      <c r="BZ29">
        <f t="shared" si="49"/>
        <v>2020</v>
      </c>
      <c r="CA29" s="100">
        <f t="shared" si="41"/>
        <v>0</v>
      </c>
      <c r="CB29" s="100">
        <f t="shared" si="41"/>
        <v>0</v>
      </c>
      <c r="CC29" s="100">
        <f t="shared" si="41"/>
        <v>0</v>
      </c>
      <c r="CD29" s="100">
        <f t="shared" si="41"/>
        <v>0</v>
      </c>
      <c r="CE29" s="100">
        <f t="shared" si="41"/>
        <v>70.5</v>
      </c>
      <c r="CF29" s="100">
        <f t="shared" si="41"/>
        <v>176.7</v>
      </c>
      <c r="CG29" s="100">
        <f t="shared" si="41"/>
        <v>290.89999999999998</v>
      </c>
      <c r="CH29" s="100">
        <f t="shared" si="41"/>
        <v>236.1</v>
      </c>
      <c r="CI29" s="100">
        <f t="shared" si="41"/>
        <v>44.41</v>
      </c>
      <c r="CJ29" s="100">
        <f t="shared" si="41"/>
        <v>0</v>
      </c>
      <c r="CK29" s="100">
        <f t="shared" si="41"/>
        <v>0</v>
      </c>
      <c r="CL29" s="100">
        <f t="shared" si="41"/>
        <v>0</v>
      </c>
      <c r="CN29">
        <f t="shared" si="50"/>
        <v>2020</v>
      </c>
      <c r="CO29" s="100">
        <f t="shared" si="42"/>
        <v>0</v>
      </c>
      <c r="CP29" s="100">
        <f t="shared" si="42"/>
        <v>0</v>
      </c>
      <c r="CQ29" s="100">
        <f t="shared" si="42"/>
        <v>0</v>
      </c>
      <c r="CR29" s="100">
        <f t="shared" si="42"/>
        <v>2</v>
      </c>
      <c r="CS29" s="100">
        <f t="shared" si="42"/>
        <v>101.2</v>
      </c>
      <c r="CT29" s="100">
        <f t="shared" si="42"/>
        <v>231.4</v>
      </c>
      <c r="CU29" s="100">
        <f t="shared" si="42"/>
        <v>352.9</v>
      </c>
      <c r="CV29" s="100">
        <f t="shared" si="42"/>
        <v>298.10000000000002</v>
      </c>
      <c r="CW29" s="100">
        <f t="shared" si="42"/>
        <v>82.01</v>
      </c>
      <c r="CX29" s="100">
        <f t="shared" si="42"/>
        <v>2.6</v>
      </c>
      <c r="CY29" s="100">
        <f t="shared" si="42"/>
        <v>1.2</v>
      </c>
      <c r="CZ29" s="100">
        <f t="shared" si="42"/>
        <v>0</v>
      </c>
      <c r="DB29">
        <f t="shared" si="51"/>
        <v>2020</v>
      </c>
      <c r="DC29" s="100">
        <f t="shared" si="43"/>
        <v>0</v>
      </c>
      <c r="DD29" s="100">
        <f t="shared" si="43"/>
        <v>0</v>
      </c>
      <c r="DE29" s="100">
        <f t="shared" si="43"/>
        <v>0</v>
      </c>
      <c r="DF29" s="100">
        <f t="shared" si="43"/>
        <v>11.4</v>
      </c>
      <c r="DG29" s="100">
        <f t="shared" si="43"/>
        <v>136</v>
      </c>
      <c r="DH29" s="100">
        <f t="shared" si="43"/>
        <v>290.2</v>
      </c>
      <c r="DI29" s="100">
        <f t="shared" si="43"/>
        <v>414.9</v>
      </c>
      <c r="DJ29" s="100">
        <f t="shared" si="43"/>
        <v>360.1</v>
      </c>
      <c r="DK29" s="100">
        <f t="shared" si="43"/>
        <v>125.71</v>
      </c>
      <c r="DL29" s="100">
        <f t="shared" si="43"/>
        <v>11.5</v>
      </c>
      <c r="DM29" s="100">
        <f t="shared" si="43"/>
        <v>3.3</v>
      </c>
      <c r="DN29" s="100">
        <f t="shared" si="43"/>
        <v>0</v>
      </c>
      <c r="DQ29" s="6">
        <f>'Monthly Data'!AE17</f>
        <v>2993700.0280433511</v>
      </c>
      <c r="DR29" s="6">
        <f>'Monthly Data'!AI17</f>
        <v>1902535.3641808853</v>
      </c>
      <c r="DS29" s="6">
        <f>'Monthly Data'!AM17</f>
        <v>3219766.7848182311</v>
      </c>
      <c r="DT29" s="16">
        <f>DQ29/'Monthly Data'!AF17</f>
        <v>639.95297735001088</v>
      </c>
      <c r="DU29" s="16">
        <f>DR29/'Monthly Data'!AJ17</f>
        <v>2546.901424606272</v>
      </c>
      <c r="DV29" s="16">
        <f>DS29/'Monthly Data'!AO17</f>
        <v>50308.856012784861</v>
      </c>
    </row>
    <row r="30" spans="1:126" x14ac:dyDescent="0.25">
      <c r="A30" s="208">
        <f t="shared" si="0"/>
        <v>41760</v>
      </c>
      <c r="B30">
        <v>2014</v>
      </c>
      <c r="C30">
        <v>5</v>
      </c>
      <c r="D30">
        <v>294.60000000000002</v>
      </c>
      <c r="E30">
        <v>8.5</v>
      </c>
      <c r="F30">
        <v>243.5</v>
      </c>
      <c r="G30">
        <v>19.399999999999999</v>
      </c>
      <c r="H30">
        <v>196.1</v>
      </c>
      <c r="I30">
        <v>34</v>
      </c>
      <c r="J30">
        <v>152.1</v>
      </c>
      <c r="K30">
        <v>52</v>
      </c>
      <c r="L30">
        <v>109</v>
      </c>
      <c r="M30">
        <v>70.900000000000006</v>
      </c>
      <c r="N30">
        <v>71.7</v>
      </c>
      <c r="O30">
        <v>95.6</v>
      </c>
      <c r="P30">
        <v>44.3</v>
      </c>
      <c r="Q30">
        <v>130.19999999999999</v>
      </c>
      <c r="R30" s="7">
        <v>10.770967741935483</v>
      </c>
      <c r="V30">
        <f t="shared" si="44"/>
        <v>2021</v>
      </c>
      <c r="W30" s="100">
        <f t="shared" si="37"/>
        <v>0</v>
      </c>
      <c r="X30" s="100">
        <f t="shared" si="37"/>
        <v>0</v>
      </c>
      <c r="Y30" s="100">
        <f t="shared" si="37"/>
        <v>0</v>
      </c>
      <c r="Z30" s="100">
        <f t="shared" si="37"/>
        <v>0</v>
      </c>
      <c r="AA30" s="100">
        <f t="shared" si="37"/>
        <v>1</v>
      </c>
      <c r="AB30" s="100">
        <f t="shared" si="37"/>
        <v>35.799999999999997</v>
      </c>
      <c r="AC30" s="100">
        <f t="shared" si="37"/>
        <v>67</v>
      </c>
      <c r="AD30" s="100">
        <f t="shared" si="37"/>
        <v>45.1</v>
      </c>
      <c r="AE30" s="100">
        <f t="shared" si="37"/>
        <v>2.6</v>
      </c>
      <c r="AF30" s="100">
        <f t="shared" si="37"/>
        <v>0</v>
      </c>
      <c r="AG30" s="100">
        <f t="shared" si="37"/>
        <v>0</v>
      </c>
      <c r="AH30" s="100">
        <f t="shared" si="37"/>
        <v>0</v>
      </c>
      <c r="AJ30">
        <f t="shared" si="45"/>
        <v>2021</v>
      </c>
      <c r="AK30" s="100">
        <f t="shared" si="38"/>
        <v>0</v>
      </c>
      <c r="AL30" s="100">
        <f t="shared" si="38"/>
        <v>0</v>
      </c>
      <c r="AM30" s="100">
        <f t="shared" si="38"/>
        <v>0</v>
      </c>
      <c r="AN30" s="100">
        <f t="shared" si="38"/>
        <v>0</v>
      </c>
      <c r="AO30" s="100">
        <f t="shared" si="38"/>
        <v>6.5</v>
      </c>
      <c r="AP30" s="100">
        <f t="shared" si="38"/>
        <v>77.2</v>
      </c>
      <c r="AQ30" s="100">
        <f t="shared" si="38"/>
        <v>117</v>
      </c>
      <c r="AR30" s="100">
        <f t="shared" si="38"/>
        <v>75.3</v>
      </c>
      <c r="AS30" s="100">
        <f t="shared" si="38"/>
        <v>8.5</v>
      </c>
      <c r="AT30" s="100">
        <f t="shared" si="38"/>
        <v>1.5</v>
      </c>
      <c r="AU30" s="100">
        <f t="shared" si="38"/>
        <v>0</v>
      </c>
      <c r="AV30" s="100">
        <f t="shared" si="38"/>
        <v>0</v>
      </c>
      <c r="AW30" s="250">
        <f>SUM(AK30:AV30)</f>
        <v>286</v>
      </c>
      <c r="AX30">
        <f t="shared" si="47"/>
        <v>2021</v>
      </c>
      <c r="AY30" s="100">
        <f t="shared" si="39"/>
        <v>0</v>
      </c>
      <c r="AZ30" s="100">
        <f t="shared" si="39"/>
        <v>0</v>
      </c>
      <c r="BA30" s="100">
        <f t="shared" si="39"/>
        <v>0</v>
      </c>
      <c r="BB30" s="100">
        <f t="shared" si="39"/>
        <v>0</v>
      </c>
      <c r="BC30" s="100">
        <f t="shared" si="39"/>
        <v>16.8</v>
      </c>
      <c r="BD30" s="100">
        <f t="shared" si="39"/>
        <v>127</v>
      </c>
      <c r="BE30" s="100">
        <f t="shared" si="39"/>
        <v>173.6</v>
      </c>
      <c r="BF30" s="100">
        <f t="shared" si="39"/>
        <v>121.4</v>
      </c>
      <c r="BG30" s="100">
        <f t="shared" si="39"/>
        <v>23.3</v>
      </c>
      <c r="BH30" s="100">
        <f t="shared" si="39"/>
        <v>9.8000000000000007</v>
      </c>
      <c r="BI30" s="100">
        <f t="shared" si="39"/>
        <v>0</v>
      </c>
      <c r="BJ30" s="100">
        <f t="shared" si="39"/>
        <v>0</v>
      </c>
      <c r="BL30">
        <f t="shared" si="48"/>
        <v>2021</v>
      </c>
      <c r="BM30" s="100">
        <f t="shared" si="40"/>
        <v>0</v>
      </c>
      <c r="BN30" s="100">
        <f t="shared" si="40"/>
        <v>0</v>
      </c>
      <c r="BO30" s="100">
        <f t="shared" si="40"/>
        <v>0</v>
      </c>
      <c r="BP30" s="100">
        <f t="shared" si="40"/>
        <v>0</v>
      </c>
      <c r="BQ30" s="100">
        <f t="shared" si="40"/>
        <v>34.700000000000003</v>
      </c>
      <c r="BR30" s="100">
        <f t="shared" si="40"/>
        <v>179.5</v>
      </c>
      <c r="BS30" s="100">
        <f t="shared" si="40"/>
        <v>234.4</v>
      </c>
      <c r="BT30" s="100">
        <f t="shared" si="40"/>
        <v>176.6</v>
      </c>
      <c r="BU30" s="100">
        <f t="shared" si="40"/>
        <v>53.4</v>
      </c>
      <c r="BV30" s="100">
        <f t="shared" si="40"/>
        <v>23.4</v>
      </c>
      <c r="BW30" s="100">
        <f t="shared" si="40"/>
        <v>0</v>
      </c>
      <c r="BX30" s="100">
        <f t="shared" si="40"/>
        <v>0</v>
      </c>
      <c r="BZ30">
        <f t="shared" si="49"/>
        <v>2021</v>
      </c>
      <c r="CA30" s="100">
        <f t="shared" si="41"/>
        <v>0</v>
      </c>
      <c r="CB30" s="100">
        <f t="shared" si="41"/>
        <v>0</v>
      </c>
      <c r="CC30" s="100">
        <f t="shared" si="41"/>
        <v>0</v>
      </c>
      <c r="CD30" s="100">
        <f t="shared" si="41"/>
        <v>0</v>
      </c>
      <c r="CE30" s="100">
        <f t="shared" si="41"/>
        <v>61.7</v>
      </c>
      <c r="CF30" s="100">
        <f t="shared" si="41"/>
        <v>237.1</v>
      </c>
      <c r="CG30" s="100">
        <f t="shared" si="41"/>
        <v>296.39999999999998</v>
      </c>
      <c r="CH30" s="100">
        <f t="shared" si="41"/>
        <v>237.6</v>
      </c>
      <c r="CI30" s="100">
        <f t="shared" si="41"/>
        <v>99.4</v>
      </c>
      <c r="CJ30" s="100">
        <f t="shared" si="41"/>
        <v>45.4</v>
      </c>
      <c r="CK30" s="100">
        <f t="shared" si="41"/>
        <v>0</v>
      </c>
      <c r="CL30" s="100">
        <f t="shared" si="41"/>
        <v>0</v>
      </c>
      <c r="CN30">
        <f t="shared" si="50"/>
        <v>2021</v>
      </c>
      <c r="CO30" s="100">
        <f t="shared" si="42"/>
        <v>0</v>
      </c>
      <c r="CP30" s="100">
        <f t="shared" si="42"/>
        <v>0</v>
      </c>
      <c r="CQ30" s="100">
        <f t="shared" si="42"/>
        <v>0</v>
      </c>
      <c r="CR30" s="100">
        <f t="shared" si="42"/>
        <v>1</v>
      </c>
      <c r="CS30" s="100">
        <f t="shared" si="42"/>
        <v>94.9</v>
      </c>
      <c r="CT30" s="100">
        <f t="shared" si="42"/>
        <v>295.10000000000002</v>
      </c>
      <c r="CU30" s="100">
        <f t="shared" si="42"/>
        <v>358.4</v>
      </c>
      <c r="CV30" s="100">
        <f t="shared" si="42"/>
        <v>299.60000000000002</v>
      </c>
      <c r="CW30" s="100">
        <f t="shared" si="42"/>
        <v>157.5</v>
      </c>
      <c r="CX30" s="100">
        <f t="shared" si="42"/>
        <v>69.400000000000006</v>
      </c>
      <c r="CY30" s="100">
        <f t="shared" si="42"/>
        <v>0</v>
      </c>
      <c r="CZ30" s="100">
        <f t="shared" si="42"/>
        <v>0</v>
      </c>
      <c r="DB30">
        <f t="shared" si="51"/>
        <v>2021</v>
      </c>
      <c r="DC30" s="100">
        <f t="shared" si="43"/>
        <v>0</v>
      </c>
      <c r="DD30" s="100">
        <f t="shared" si="43"/>
        <v>0</v>
      </c>
      <c r="DE30" s="100">
        <f t="shared" si="43"/>
        <v>0</v>
      </c>
      <c r="DF30" s="100">
        <f t="shared" si="43"/>
        <v>6.8</v>
      </c>
      <c r="DG30" s="100">
        <f t="shared" si="43"/>
        <v>132.6</v>
      </c>
      <c r="DH30" s="100">
        <f t="shared" si="43"/>
        <v>355.1</v>
      </c>
      <c r="DI30" s="100">
        <f t="shared" si="43"/>
        <v>420.4</v>
      </c>
      <c r="DJ30" s="100">
        <f t="shared" si="43"/>
        <v>361.6</v>
      </c>
      <c r="DK30" s="100">
        <f t="shared" si="43"/>
        <v>217.5</v>
      </c>
      <c r="DL30" s="100">
        <f t="shared" si="43"/>
        <v>100.1</v>
      </c>
      <c r="DM30" s="100">
        <f t="shared" si="43"/>
        <v>1.3</v>
      </c>
      <c r="DN30" s="100">
        <f t="shared" si="43"/>
        <v>0</v>
      </c>
      <c r="DQ30" s="6">
        <f>'Monthly Data'!AE18</f>
        <v>2707831.4980433621</v>
      </c>
      <c r="DR30" s="6">
        <f>'Monthly Data'!AI18</f>
        <v>1821645.6641808862</v>
      </c>
      <c r="DS30" s="6">
        <f>'Monthly Data'!AM18</f>
        <v>3135943.4148182315</v>
      </c>
      <c r="DT30" s="16">
        <f>DQ30/'Monthly Data'!AF18</f>
        <v>567.44163831587639</v>
      </c>
      <c r="DU30" s="16">
        <f>DR30/'Monthly Data'!AJ18</f>
        <v>2439.4317565194324</v>
      </c>
      <c r="DV30" s="16">
        <f>DS30/'Monthly Data'!AO18</f>
        <v>49191.26925205069</v>
      </c>
    </row>
    <row r="31" spans="1:126" x14ac:dyDescent="0.25">
      <c r="A31" s="208">
        <f t="shared" si="0"/>
        <v>41791</v>
      </c>
      <c r="B31">
        <v>2014</v>
      </c>
      <c r="C31">
        <v>6</v>
      </c>
      <c r="D31">
        <v>110</v>
      </c>
      <c r="E31">
        <v>6.1</v>
      </c>
      <c r="F31">
        <v>63.5</v>
      </c>
      <c r="G31">
        <v>19.600000000000001</v>
      </c>
      <c r="H31">
        <v>30.2</v>
      </c>
      <c r="I31">
        <v>46.3</v>
      </c>
      <c r="J31">
        <v>7.8</v>
      </c>
      <c r="K31">
        <v>83.9</v>
      </c>
      <c r="L31">
        <v>0.7</v>
      </c>
      <c r="M31">
        <v>136.80000000000001</v>
      </c>
      <c r="N31">
        <v>0</v>
      </c>
      <c r="O31">
        <v>196.1</v>
      </c>
      <c r="P31">
        <v>0</v>
      </c>
      <c r="Q31">
        <v>256.10000000000002</v>
      </c>
      <c r="R31" s="7">
        <v>16.536666666666669</v>
      </c>
      <c r="V31">
        <f t="shared" si="44"/>
        <v>2022</v>
      </c>
      <c r="W31" s="100">
        <f t="shared" ref="W31:AG31" si="52">SUMIFS($E:$E,$B:$B,$V31,$C:$C,W$4)</f>
        <v>0</v>
      </c>
      <c r="X31" s="100">
        <f t="shared" si="52"/>
        <v>0</v>
      </c>
      <c r="Y31" s="100">
        <f t="shared" si="52"/>
        <v>0</v>
      </c>
      <c r="Z31" s="100">
        <f t="shared" si="52"/>
        <v>0</v>
      </c>
      <c r="AA31" s="100">
        <f t="shared" si="52"/>
        <v>0</v>
      </c>
      <c r="AB31" s="100">
        <f t="shared" si="52"/>
        <v>17.3</v>
      </c>
      <c r="AC31" s="100">
        <f t="shared" si="52"/>
        <v>24.8</v>
      </c>
      <c r="AD31" s="100">
        <f t="shared" si="52"/>
        <v>19.2</v>
      </c>
      <c r="AE31" s="100">
        <f t="shared" si="52"/>
        <v>4.5</v>
      </c>
      <c r="AF31" s="100">
        <f t="shared" si="52"/>
        <v>0</v>
      </c>
      <c r="AG31" s="100">
        <f t="shared" si="52"/>
        <v>0</v>
      </c>
      <c r="AH31" s="100">
        <f t="shared" si="37"/>
        <v>0</v>
      </c>
      <c r="AJ31">
        <f t="shared" si="45"/>
        <v>2022</v>
      </c>
      <c r="AK31" s="100">
        <f t="shared" ref="AK31:AV31" si="53">SUMIFS($G:$G,$B:$B,$V31,$C:$C,AK$4)</f>
        <v>0</v>
      </c>
      <c r="AL31" s="100">
        <f t="shared" si="53"/>
        <v>0</v>
      </c>
      <c r="AM31" s="100">
        <f t="shared" si="53"/>
        <v>0</v>
      </c>
      <c r="AN31" s="100">
        <f t="shared" si="53"/>
        <v>0</v>
      </c>
      <c r="AO31" s="100">
        <f t="shared" si="53"/>
        <v>1.6</v>
      </c>
      <c r="AP31" s="100">
        <f t="shared" si="53"/>
        <v>28.08</v>
      </c>
      <c r="AQ31" s="100">
        <f t="shared" si="53"/>
        <v>61.5</v>
      </c>
      <c r="AR31" s="100">
        <f t="shared" si="53"/>
        <v>54.05</v>
      </c>
      <c r="AS31" s="100">
        <f t="shared" si="53"/>
        <v>10.5</v>
      </c>
      <c r="AT31" s="100">
        <f t="shared" si="53"/>
        <v>0</v>
      </c>
      <c r="AU31" s="100">
        <f t="shared" si="53"/>
        <v>0</v>
      </c>
      <c r="AV31" s="100">
        <f t="shared" si="53"/>
        <v>0</v>
      </c>
      <c r="AW31" s="250">
        <f t="shared" si="46"/>
        <v>155.73000000000002</v>
      </c>
      <c r="AX31">
        <f t="shared" si="47"/>
        <v>2022</v>
      </c>
      <c r="AY31" s="100">
        <f t="shared" ref="AY31:BJ31" si="54">SUMIFS($I:$I,$B:$B,$V31,$C:$C,AY$4)</f>
        <v>0</v>
      </c>
      <c r="AZ31" s="100">
        <f t="shared" si="54"/>
        <v>0</v>
      </c>
      <c r="BA31" s="100">
        <f t="shared" si="54"/>
        <v>0</v>
      </c>
      <c r="BB31" s="100">
        <f t="shared" si="54"/>
        <v>0</v>
      </c>
      <c r="BC31" s="100">
        <f t="shared" si="54"/>
        <v>6.5</v>
      </c>
      <c r="BD31" s="100">
        <f t="shared" si="54"/>
        <v>51.38</v>
      </c>
      <c r="BE31" s="100">
        <f t="shared" si="54"/>
        <v>112.5</v>
      </c>
      <c r="BF31" s="100">
        <f t="shared" si="54"/>
        <v>107.35</v>
      </c>
      <c r="BG31" s="100">
        <f t="shared" si="54"/>
        <v>23.7</v>
      </c>
      <c r="BH31" s="100">
        <f t="shared" si="54"/>
        <v>1.2</v>
      </c>
      <c r="BI31" s="100">
        <f t="shared" si="54"/>
        <v>0</v>
      </c>
      <c r="BJ31" s="100">
        <f t="shared" si="54"/>
        <v>0</v>
      </c>
      <c r="BL31">
        <f t="shared" si="48"/>
        <v>2022</v>
      </c>
      <c r="BM31" s="100">
        <f t="shared" ref="BM31:BX31" si="55">SUMIFS($K:$K,$B:$B,$V31,$C:$C,BM$4)</f>
        <v>0</v>
      </c>
      <c r="BN31" s="100">
        <f t="shared" si="55"/>
        <v>0</v>
      </c>
      <c r="BO31" s="100">
        <f t="shared" si="55"/>
        <v>0</v>
      </c>
      <c r="BP31" s="100">
        <f t="shared" si="55"/>
        <v>0</v>
      </c>
      <c r="BQ31" s="100">
        <f t="shared" si="55"/>
        <v>18</v>
      </c>
      <c r="BR31" s="100">
        <f t="shared" si="55"/>
        <v>92.58</v>
      </c>
      <c r="BS31" s="100">
        <f t="shared" si="55"/>
        <v>171.7</v>
      </c>
      <c r="BT31" s="100">
        <f t="shared" si="55"/>
        <v>168.05</v>
      </c>
      <c r="BU31" s="100">
        <f t="shared" si="55"/>
        <v>47.5</v>
      </c>
      <c r="BV31" s="100">
        <f t="shared" si="55"/>
        <v>4.4000000000000004</v>
      </c>
      <c r="BW31" s="100">
        <f t="shared" si="55"/>
        <v>0</v>
      </c>
      <c r="BX31" s="100">
        <f t="shared" si="55"/>
        <v>0</v>
      </c>
      <c r="BZ31">
        <f t="shared" si="49"/>
        <v>2022</v>
      </c>
      <c r="CA31" s="100">
        <f t="shared" ref="CA31:CL31" si="56">SUMIFS($M:$M,$B:$B,$V31,$C:$C,CA$4)</f>
        <v>0</v>
      </c>
      <c r="CB31" s="100">
        <f t="shared" si="56"/>
        <v>0</v>
      </c>
      <c r="CC31" s="100">
        <f t="shared" si="56"/>
        <v>0</v>
      </c>
      <c r="CD31" s="100">
        <f t="shared" si="56"/>
        <v>0</v>
      </c>
      <c r="CE31" s="100">
        <f t="shared" si="56"/>
        <v>39.799999999999997</v>
      </c>
      <c r="CF31" s="100">
        <f t="shared" si="56"/>
        <v>140.47999999999999</v>
      </c>
      <c r="CG31" s="100">
        <f t="shared" si="56"/>
        <v>233.7</v>
      </c>
      <c r="CH31" s="100">
        <f t="shared" si="56"/>
        <v>230.05</v>
      </c>
      <c r="CI31" s="100">
        <f t="shared" si="56"/>
        <v>82.2</v>
      </c>
      <c r="CJ31" s="100">
        <f t="shared" si="56"/>
        <v>12.2</v>
      </c>
      <c r="CK31" s="100">
        <f t="shared" si="56"/>
        <v>1.7</v>
      </c>
      <c r="CL31" s="100">
        <f t="shared" si="56"/>
        <v>0</v>
      </c>
      <c r="CN31">
        <f t="shared" si="50"/>
        <v>2022</v>
      </c>
      <c r="CO31" s="100">
        <f t="shared" ref="CO31:CZ31" si="57">SUMIFS($O:$O,$B:$B,$V31,$C:$C,CO$4)</f>
        <v>0</v>
      </c>
      <c r="CP31" s="100">
        <f t="shared" si="57"/>
        <v>0</v>
      </c>
      <c r="CQ31" s="100">
        <f t="shared" si="57"/>
        <v>0</v>
      </c>
      <c r="CR31" s="100">
        <f t="shared" si="57"/>
        <v>0</v>
      </c>
      <c r="CS31" s="100">
        <f t="shared" si="57"/>
        <v>70.599999999999994</v>
      </c>
      <c r="CT31" s="100">
        <f t="shared" si="57"/>
        <v>193.78</v>
      </c>
      <c r="CU31" s="100">
        <f t="shared" si="57"/>
        <v>295.7</v>
      </c>
      <c r="CV31" s="100">
        <f t="shared" si="57"/>
        <v>292.05</v>
      </c>
      <c r="CW31" s="100">
        <f t="shared" si="57"/>
        <v>127.8</v>
      </c>
      <c r="CX31" s="100">
        <f t="shared" si="57"/>
        <v>22.93</v>
      </c>
      <c r="CY31" s="100">
        <f t="shared" si="57"/>
        <v>3.7</v>
      </c>
      <c r="CZ31" s="100">
        <f t="shared" si="57"/>
        <v>0</v>
      </c>
      <c r="DB31">
        <f t="shared" si="51"/>
        <v>2022</v>
      </c>
      <c r="DC31" s="100">
        <f t="shared" ref="DC31:DN31" si="58">SUMIFS($Q:$Q,$B:$B,$V31,$C:$C,DC$4)</f>
        <v>0</v>
      </c>
      <c r="DD31" s="100">
        <f t="shared" si="58"/>
        <v>0</v>
      </c>
      <c r="DE31" s="100">
        <f t="shared" si="58"/>
        <v>0</v>
      </c>
      <c r="DF31" s="100">
        <f t="shared" si="58"/>
        <v>0</v>
      </c>
      <c r="DG31" s="100">
        <f t="shared" si="58"/>
        <v>110.9</v>
      </c>
      <c r="DH31" s="100">
        <f t="shared" si="58"/>
        <v>251.08</v>
      </c>
      <c r="DI31" s="100">
        <f t="shared" si="58"/>
        <v>357.7</v>
      </c>
      <c r="DJ31" s="100">
        <f t="shared" si="58"/>
        <v>354.05</v>
      </c>
      <c r="DK31" s="100">
        <f t="shared" si="58"/>
        <v>180.4</v>
      </c>
      <c r="DL31" s="100">
        <f t="shared" si="58"/>
        <v>42.43</v>
      </c>
      <c r="DM31" s="100">
        <f t="shared" si="58"/>
        <v>5.9</v>
      </c>
      <c r="DN31" s="100">
        <f t="shared" si="58"/>
        <v>0</v>
      </c>
      <c r="DQ31" s="6">
        <f>'Monthly Data'!AE19</f>
        <v>2502905.518043356</v>
      </c>
      <c r="DR31" s="6">
        <f>'Monthly Data'!AI19</f>
        <v>1794612.9141808862</v>
      </c>
      <c r="DS31" s="6">
        <f>'Monthly Data'!AM19</f>
        <v>3053605.7748182309</v>
      </c>
      <c r="DT31" s="16">
        <f>DQ31/'Monthly Data'!AF19</f>
        <v>522.41818368677855</v>
      </c>
      <c r="DU31" s="16">
        <f>DR31/'Monthly Data'!AJ19</f>
        <v>2404.0360538257014</v>
      </c>
      <c r="DV31" s="16">
        <f>DS31/'Monthly Data'!AO19</f>
        <v>48088.27991839734</v>
      </c>
    </row>
    <row r="32" spans="1:126" x14ac:dyDescent="0.25">
      <c r="A32" s="208">
        <f t="shared" si="0"/>
        <v>41821</v>
      </c>
      <c r="B32">
        <v>2014</v>
      </c>
      <c r="C32">
        <v>7</v>
      </c>
      <c r="D32">
        <v>61.7</v>
      </c>
      <c r="E32">
        <v>13.9</v>
      </c>
      <c r="F32">
        <v>29.6</v>
      </c>
      <c r="G32">
        <v>43.8</v>
      </c>
      <c r="H32">
        <v>13.5</v>
      </c>
      <c r="I32">
        <v>89.7</v>
      </c>
      <c r="J32">
        <v>5.8</v>
      </c>
      <c r="K32">
        <v>144</v>
      </c>
      <c r="L32">
        <v>1</v>
      </c>
      <c r="M32">
        <v>201.2</v>
      </c>
      <c r="N32">
        <v>0</v>
      </c>
      <c r="O32">
        <v>262.2</v>
      </c>
      <c r="P32">
        <v>0</v>
      </c>
      <c r="Q32">
        <v>324.2</v>
      </c>
      <c r="R32" s="7">
        <v>18.458064516129031</v>
      </c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Q32" s="6">
        <f>'Monthly Data'!AE20</f>
        <v>2772628.5180433504</v>
      </c>
      <c r="DR32" s="6">
        <f>'Monthly Data'!AI20</f>
        <v>1939807.6341808855</v>
      </c>
      <c r="DS32" s="6">
        <f>'Monthly Data'!AM20</f>
        <v>3271544.5848182309</v>
      </c>
      <c r="DT32" s="16">
        <f>DQ32/'Monthly Data'!AF20</f>
        <v>578.95771936591154</v>
      </c>
      <c r="DU32" s="16">
        <f>DR32/'Monthly Data'!AJ20</f>
        <v>2599.4072149827612</v>
      </c>
      <c r="DV32" s="16">
        <f>DS32/'Monthly Data'!AO20</f>
        <v>51724.025056414721</v>
      </c>
    </row>
    <row r="33" spans="1:126" x14ac:dyDescent="0.25">
      <c r="A33" s="208">
        <f t="shared" si="0"/>
        <v>41852</v>
      </c>
      <c r="B33">
        <v>2014</v>
      </c>
      <c r="C33">
        <v>8</v>
      </c>
      <c r="D33">
        <v>60.5</v>
      </c>
      <c r="E33">
        <v>13.9</v>
      </c>
      <c r="F33">
        <v>27.9</v>
      </c>
      <c r="G33">
        <v>43.3</v>
      </c>
      <c r="H33">
        <v>9.3000000000000007</v>
      </c>
      <c r="I33">
        <v>86.7</v>
      </c>
      <c r="J33">
        <v>2</v>
      </c>
      <c r="K33">
        <v>141.4</v>
      </c>
      <c r="L33">
        <v>0</v>
      </c>
      <c r="M33">
        <v>201.4</v>
      </c>
      <c r="N33">
        <v>0</v>
      </c>
      <c r="O33">
        <v>263.39999999999998</v>
      </c>
      <c r="P33">
        <v>0</v>
      </c>
      <c r="Q33">
        <v>325.39999999999998</v>
      </c>
      <c r="R33" s="7">
        <v>18.496774193548394</v>
      </c>
      <c r="V33" s="10" t="s">
        <v>19</v>
      </c>
      <c r="W33" s="100">
        <f>AVERAGE(W22:W31)</f>
        <v>0</v>
      </c>
      <c r="X33" s="100">
        <f t="shared" ref="X33:AH33" si="59">AVERAGE(X22:X31)</f>
        <v>0</v>
      </c>
      <c r="Y33" s="100">
        <f t="shared" si="59"/>
        <v>0</v>
      </c>
      <c r="Z33" s="100">
        <f t="shared" si="59"/>
        <v>0</v>
      </c>
      <c r="AA33" s="100">
        <f t="shared" si="59"/>
        <v>2.06</v>
      </c>
      <c r="AB33" s="100">
        <f t="shared" si="59"/>
        <v>15.330000000000002</v>
      </c>
      <c r="AC33" s="100">
        <f t="shared" si="59"/>
        <v>37.880000000000003</v>
      </c>
      <c r="AD33" s="100">
        <f t="shared" si="59"/>
        <v>24.92</v>
      </c>
      <c r="AE33" s="100">
        <f t="shared" si="59"/>
        <v>3.0100000000000002</v>
      </c>
      <c r="AF33" s="100">
        <f t="shared" si="59"/>
        <v>0</v>
      </c>
      <c r="AG33" s="100">
        <f t="shared" si="59"/>
        <v>0</v>
      </c>
      <c r="AH33" s="100">
        <f t="shared" si="59"/>
        <v>0</v>
      </c>
      <c r="AJ33" s="10" t="s">
        <v>19</v>
      </c>
      <c r="AK33" s="100">
        <f>AVERAGE(AK22:AK31)</f>
        <v>0</v>
      </c>
      <c r="AL33" s="100">
        <f t="shared" ref="AL33:AU33" si="60">AVERAGE(AL22:AL31)</f>
        <v>0</v>
      </c>
      <c r="AM33" s="100">
        <f t="shared" si="60"/>
        <v>0</v>
      </c>
      <c r="AN33" s="100">
        <f t="shared" si="60"/>
        <v>0</v>
      </c>
      <c r="AO33" s="100">
        <f t="shared" si="60"/>
        <v>7.2</v>
      </c>
      <c r="AP33" s="100">
        <f t="shared" si="60"/>
        <v>36.417999999999992</v>
      </c>
      <c r="AQ33" s="100">
        <f t="shared" si="60"/>
        <v>77.289999999999992</v>
      </c>
      <c r="AR33" s="100">
        <f t="shared" si="60"/>
        <v>55.364999999999995</v>
      </c>
      <c r="AS33" s="100">
        <f t="shared" si="60"/>
        <v>8.5499999999999989</v>
      </c>
      <c r="AT33" s="100">
        <f t="shared" si="60"/>
        <v>0.15</v>
      </c>
      <c r="AU33" s="100">
        <f t="shared" si="60"/>
        <v>0</v>
      </c>
      <c r="AV33" s="100">
        <f>AVERAGE(AV22:AV31)</f>
        <v>0</v>
      </c>
      <c r="AW33" s="250">
        <f>SUM(AK33:AV33)</f>
        <v>184.97299999999998</v>
      </c>
      <c r="AX33" s="10" t="s">
        <v>19</v>
      </c>
      <c r="AY33" s="100">
        <f>AVERAGE(AY22:AY31)</f>
        <v>0</v>
      </c>
      <c r="AZ33" s="100">
        <f t="shared" ref="AZ33:BI33" si="61">AVERAGE(AZ22:AZ31)</f>
        <v>0</v>
      </c>
      <c r="BA33" s="100">
        <f t="shared" si="61"/>
        <v>0</v>
      </c>
      <c r="BB33" s="100">
        <f t="shared" si="61"/>
        <v>0</v>
      </c>
      <c r="BC33" s="100">
        <f t="shared" si="61"/>
        <v>16.880000000000003</v>
      </c>
      <c r="BD33" s="100">
        <f t="shared" si="61"/>
        <v>69.847999999999999</v>
      </c>
      <c r="BE33" s="100">
        <f t="shared" si="61"/>
        <v>130.23999999999998</v>
      </c>
      <c r="BF33" s="100">
        <f t="shared" si="61"/>
        <v>101.20500000000001</v>
      </c>
      <c r="BG33" s="100">
        <f t="shared" si="61"/>
        <v>20.560000000000002</v>
      </c>
      <c r="BH33" s="100">
        <f t="shared" si="61"/>
        <v>1.4</v>
      </c>
      <c r="BI33" s="100">
        <f t="shared" si="61"/>
        <v>0</v>
      </c>
      <c r="BJ33" s="100">
        <f>AVERAGE(BJ22:BJ31)</f>
        <v>0</v>
      </c>
      <c r="BL33" s="10" t="s">
        <v>19</v>
      </c>
      <c r="BM33" s="100">
        <f>AVERAGE(BM22:BM31)</f>
        <v>0</v>
      </c>
      <c r="BN33" s="100">
        <f t="shared" ref="BN33:BW33" si="62">AVERAGE(BN22:BN31)</f>
        <v>0</v>
      </c>
      <c r="BO33" s="100">
        <f t="shared" si="62"/>
        <v>0</v>
      </c>
      <c r="BP33" s="100">
        <f t="shared" si="62"/>
        <v>0.09</v>
      </c>
      <c r="BQ33" s="100">
        <f t="shared" si="62"/>
        <v>32.160000000000004</v>
      </c>
      <c r="BR33" s="100">
        <f t="shared" si="62"/>
        <v>114.348</v>
      </c>
      <c r="BS33" s="100">
        <f t="shared" si="62"/>
        <v>189.57000000000002</v>
      </c>
      <c r="BT33" s="100">
        <f t="shared" si="62"/>
        <v>155.685</v>
      </c>
      <c r="BU33" s="100">
        <f t="shared" si="62"/>
        <v>44.010999999999996</v>
      </c>
      <c r="BV33" s="100">
        <f t="shared" si="62"/>
        <v>4.24</v>
      </c>
      <c r="BW33" s="100">
        <f t="shared" si="62"/>
        <v>0</v>
      </c>
      <c r="BX33" s="100">
        <f>AVERAGE(BX22:BX31)</f>
        <v>0</v>
      </c>
      <c r="BZ33" s="10" t="s">
        <v>19</v>
      </c>
      <c r="CA33" s="100">
        <f>AVERAGE(CA22:CA31)</f>
        <v>0</v>
      </c>
      <c r="CB33" s="100">
        <f t="shared" ref="CB33:CK33" si="63">AVERAGE(CB22:CB31)</f>
        <v>0</v>
      </c>
      <c r="CC33" s="100">
        <f t="shared" si="63"/>
        <v>0</v>
      </c>
      <c r="CD33" s="100">
        <f t="shared" si="63"/>
        <v>0.96000000000000019</v>
      </c>
      <c r="CE33" s="100">
        <f t="shared" si="63"/>
        <v>54.98599999999999</v>
      </c>
      <c r="CF33" s="100">
        <f t="shared" si="63"/>
        <v>166.88799999999998</v>
      </c>
      <c r="CG33" s="100">
        <f t="shared" si="63"/>
        <v>250.6</v>
      </c>
      <c r="CH33" s="100">
        <f t="shared" si="63"/>
        <v>215.435</v>
      </c>
      <c r="CI33" s="100">
        <f t="shared" si="63"/>
        <v>78.40100000000001</v>
      </c>
      <c r="CJ33" s="100">
        <f t="shared" si="63"/>
        <v>9.66</v>
      </c>
      <c r="CK33" s="100">
        <f t="shared" si="63"/>
        <v>0.3</v>
      </c>
      <c r="CL33" s="100">
        <f>AVERAGE(CL22:CL31)</f>
        <v>0</v>
      </c>
      <c r="CN33" s="10" t="s">
        <v>19</v>
      </c>
      <c r="CO33" s="100">
        <f>AVERAGE(CO22:CO31)</f>
        <v>0</v>
      </c>
      <c r="CP33" s="100">
        <f t="shared" ref="CP33:CY33" si="64">AVERAGE(CP22:CP31)</f>
        <v>0</v>
      </c>
      <c r="CQ33" s="100">
        <f t="shared" si="64"/>
        <v>0</v>
      </c>
      <c r="CR33" s="100">
        <f t="shared" si="64"/>
        <v>3.62</v>
      </c>
      <c r="CS33" s="100">
        <f t="shared" si="64"/>
        <v>86.126000000000005</v>
      </c>
      <c r="CT33" s="100">
        <f t="shared" si="64"/>
        <v>224.10800000000003</v>
      </c>
      <c r="CU33" s="100">
        <f t="shared" si="64"/>
        <v>312.48999999999995</v>
      </c>
      <c r="CV33" s="100">
        <f t="shared" si="64"/>
        <v>277.14500000000004</v>
      </c>
      <c r="CW33" s="100">
        <f t="shared" si="64"/>
        <v>122.57099999999998</v>
      </c>
      <c r="CX33" s="100">
        <f t="shared" si="64"/>
        <v>19.213000000000001</v>
      </c>
      <c r="CY33" s="100">
        <f t="shared" si="64"/>
        <v>0.84000000000000008</v>
      </c>
      <c r="CZ33" s="100">
        <f>AVERAGE(CZ22:CZ31)</f>
        <v>0</v>
      </c>
      <c r="DB33" s="10" t="s">
        <v>19</v>
      </c>
      <c r="DC33" s="100">
        <f>AVERAGE(DC22:DC31)</f>
        <v>0</v>
      </c>
      <c r="DD33" s="100">
        <f t="shared" ref="DD33:DM33" si="65">AVERAGE(DD22:DD31)</f>
        <v>0</v>
      </c>
      <c r="DE33" s="100">
        <f t="shared" si="65"/>
        <v>0.12</v>
      </c>
      <c r="DF33" s="100">
        <f t="shared" si="65"/>
        <v>10.000000000000002</v>
      </c>
      <c r="DG33" s="100">
        <f t="shared" si="65"/>
        <v>125.46600000000001</v>
      </c>
      <c r="DH33" s="100">
        <f t="shared" si="65"/>
        <v>283.41800000000001</v>
      </c>
      <c r="DI33" s="100">
        <f t="shared" si="65"/>
        <v>374.48999999999995</v>
      </c>
      <c r="DJ33" s="100">
        <f t="shared" si="65"/>
        <v>339.11500000000001</v>
      </c>
      <c r="DK33" s="100">
        <f t="shared" si="65"/>
        <v>173.70100000000002</v>
      </c>
      <c r="DL33" s="100">
        <f t="shared" si="65"/>
        <v>34.942999999999998</v>
      </c>
      <c r="DM33" s="100">
        <f t="shared" si="65"/>
        <v>2.19</v>
      </c>
      <c r="DN33" s="100">
        <f>AVERAGE(DN22:DN31)</f>
        <v>0</v>
      </c>
      <c r="DQ33" s="6">
        <f>'Monthly Data'!AE21</f>
        <v>2751198.5180433439</v>
      </c>
      <c r="DR33" s="6">
        <f>'Monthly Data'!AI21</f>
        <v>1903814.9441808858</v>
      </c>
      <c r="DS33" s="6">
        <f>'Monthly Data'!AM21</f>
        <v>3268406.974818232</v>
      </c>
      <c r="DT33" s="16">
        <f>DQ33/'Monthly Data'!AF21</f>
        <v>571.49948442944412</v>
      </c>
      <c r="DU33" s="16">
        <f>DR33/'Monthly Data'!AJ21</f>
        <v>2552.0307562746457</v>
      </c>
      <c r="DV33" s="16">
        <f>DS33/'Monthly Data'!AO21</f>
        <v>51879.475790765588</v>
      </c>
    </row>
    <row r="34" spans="1:126" x14ac:dyDescent="0.25">
      <c r="A34" s="208">
        <f t="shared" si="0"/>
        <v>41883</v>
      </c>
      <c r="B34">
        <v>2014</v>
      </c>
      <c r="C34">
        <v>9</v>
      </c>
      <c r="D34">
        <v>216</v>
      </c>
      <c r="E34">
        <v>0.7</v>
      </c>
      <c r="F34">
        <v>160</v>
      </c>
      <c r="G34">
        <v>4.7</v>
      </c>
      <c r="H34">
        <v>110.6</v>
      </c>
      <c r="I34">
        <v>15.3</v>
      </c>
      <c r="J34">
        <v>72.900000000000006</v>
      </c>
      <c r="K34">
        <v>37.6</v>
      </c>
      <c r="L34">
        <v>43.5</v>
      </c>
      <c r="M34">
        <v>68.2</v>
      </c>
      <c r="N34">
        <v>20.6</v>
      </c>
      <c r="O34">
        <v>105.3</v>
      </c>
      <c r="P34">
        <v>7.1</v>
      </c>
      <c r="Q34">
        <v>151.80000000000001</v>
      </c>
      <c r="R34" s="7">
        <v>12.823333333333332</v>
      </c>
      <c r="DQ34" s="6">
        <f>'Monthly Data'!AE22</f>
        <v>2459305.1980433566</v>
      </c>
      <c r="DR34" s="6">
        <f>'Monthly Data'!AI22</f>
        <v>1668665.0541808838</v>
      </c>
      <c r="DS34" s="6">
        <f>'Monthly Data'!AM22</f>
        <v>3030449.1548182308</v>
      </c>
      <c r="DT34" s="16">
        <f>DQ34/'Monthly Data'!AF22</f>
        <v>513.85399039769254</v>
      </c>
      <c r="DU34" s="16">
        <f>DR34/'Monthly Data'!AJ22</f>
        <v>2237.5662811677958</v>
      </c>
      <c r="DV34" s="16">
        <f>DS34/'Monthly Data'!AO22</f>
        <v>48294.01043535029</v>
      </c>
    </row>
    <row r="35" spans="1:126" x14ac:dyDescent="0.25">
      <c r="A35" s="208">
        <f t="shared" si="0"/>
        <v>41913</v>
      </c>
      <c r="B35">
        <v>2014</v>
      </c>
      <c r="C35">
        <v>10</v>
      </c>
      <c r="D35">
        <v>425.1</v>
      </c>
      <c r="E35">
        <v>0</v>
      </c>
      <c r="F35">
        <v>363.1</v>
      </c>
      <c r="G35">
        <v>0</v>
      </c>
      <c r="H35">
        <v>301.10000000000002</v>
      </c>
      <c r="I35">
        <v>0</v>
      </c>
      <c r="J35">
        <v>239.1</v>
      </c>
      <c r="K35">
        <v>0</v>
      </c>
      <c r="L35">
        <v>179</v>
      </c>
      <c r="M35">
        <v>1.9</v>
      </c>
      <c r="N35">
        <v>130.80000000000001</v>
      </c>
      <c r="O35">
        <v>15.7</v>
      </c>
      <c r="P35">
        <v>89.8</v>
      </c>
      <c r="Q35">
        <v>36.700000000000003</v>
      </c>
      <c r="R35" s="7">
        <v>6.2870967741935493</v>
      </c>
      <c r="DQ35" s="6">
        <f>'Monthly Data'!AE23</f>
        <v>2756786.8780433554</v>
      </c>
      <c r="DR35" s="6">
        <f>'Monthly Data'!AI23</f>
        <v>1769901.9941808861</v>
      </c>
      <c r="DS35" s="6">
        <f>'Monthly Data'!AM23</f>
        <v>3209779.9848182308</v>
      </c>
      <c r="DT35" s="16">
        <f>DQ35/'Monthly Data'!AF23</f>
        <v>581.96894195553205</v>
      </c>
      <c r="DU35" s="16">
        <f>DR35/'Monthly Data'!AJ23</f>
        <v>2374.1140096323088</v>
      </c>
      <c r="DV35" s="16">
        <f>DS35/'Monthly Data'!AO23</f>
        <v>51356.479757091693</v>
      </c>
    </row>
    <row r="36" spans="1:126" x14ac:dyDescent="0.25">
      <c r="A36" s="208">
        <f t="shared" si="0"/>
        <v>41944</v>
      </c>
      <c r="B36">
        <v>2014</v>
      </c>
      <c r="C36">
        <v>11</v>
      </c>
      <c r="D36">
        <v>846.5</v>
      </c>
      <c r="E36">
        <v>0</v>
      </c>
      <c r="F36">
        <v>786.5</v>
      </c>
      <c r="G36">
        <v>0</v>
      </c>
      <c r="H36">
        <v>726.5</v>
      </c>
      <c r="I36">
        <v>0</v>
      </c>
      <c r="J36">
        <v>666.5</v>
      </c>
      <c r="K36">
        <v>0</v>
      </c>
      <c r="L36">
        <v>606.5</v>
      </c>
      <c r="M36">
        <v>0</v>
      </c>
      <c r="N36">
        <v>546.5</v>
      </c>
      <c r="O36">
        <v>0</v>
      </c>
      <c r="P36">
        <v>486.5</v>
      </c>
      <c r="Q36">
        <v>0</v>
      </c>
      <c r="R36" s="7">
        <v>-8.2166666666666668</v>
      </c>
      <c r="X36" s="9" t="s">
        <v>18</v>
      </c>
      <c r="AC36" s="9"/>
      <c r="AL36" s="9" t="s">
        <v>18</v>
      </c>
      <c r="AQ36" s="9"/>
      <c r="AZ36" s="9" t="s">
        <v>18</v>
      </c>
      <c r="BE36" s="9"/>
      <c r="BN36" s="9" t="s">
        <v>18</v>
      </c>
      <c r="BS36" s="9"/>
      <c r="CB36" s="9" t="s">
        <v>18</v>
      </c>
      <c r="CG36" s="9"/>
      <c r="CP36" s="9" t="s">
        <v>18</v>
      </c>
      <c r="CU36" s="9"/>
      <c r="DD36" s="9" t="s">
        <v>18</v>
      </c>
      <c r="DI36" s="9"/>
      <c r="DQ36" s="6">
        <f>'Monthly Data'!AE24</f>
        <v>3399073.1780433659</v>
      </c>
      <c r="DR36" s="6">
        <f>'Monthly Data'!AI24</f>
        <v>2057742.9841808879</v>
      </c>
      <c r="DS36" s="6">
        <f>'Monthly Data'!AM24</f>
        <v>3591150.2248182311</v>
      </c>
      <c r="DT36" s="16">
        <f>DQ36/'Monthly Data'!AF24</f>
        <v>727.85292891720894</v>
      </c>
      <c r="DU36" s="16">
        <f>DR36/'Monthly Data'!AJ24</f>
        <v>2761.1445611283298</v>
      </c>
      <c r="DV36" s="16">
        <f>DS36/'Monthly Data'!AO24</f>
        <v>57689.160238043871</v>
      </c>
    </row>
    <row r="37" spans="1:126" x14ac:dyDescent="0.25">
      <c r="A37" s="208">
        <f t="shared" si="0"/>
        <v>41974</v>
      </c>
      <c r="B37">
        <v>2014</v>
      </c>
      <c r="C37">
        <v>12</v>
      </c>
      <c r="D37">
        <v>928.7</v>
      </c>
      <c r="E37">
        <v>0</v>
      </c>
      <c r="F37">
        <v>866.7</v>
      </c>
      <c r="G37">
        <v>0</v>
      </c>
      <c r="H37">
        <v>804.7</v>
      </c>
      <c r="I37">
        <v>0</v>
      </c>
      <c r="J37">
        <v>742.7</v>
      </c>
      <c r="K37">
        <v>0</v>
      </c>
      <c r="L37">
        <v>680.7</v>
      </c>
      <c r="M37">
        <v>0</v>
      </c>
      <c r="N37">
        <v>618.70000000000005</v>
      </c>
      <c r="O37">
        <v>0</v>
      </c>
      <c r="P37">
        <v>556.70000000000005</v>
      </c>
      <c r="Q37">
        <v>0</v>
      </c>
      <c r="R37" s="7">
        <v>-9.9580645161290295</v>
      </c>
      <c r="Z37" s="8" t="str">
        <f>V4</f>
        <v>HDD20</v>
      </c>
      <c r="AA37" s="8" t="str">
        <f>V20</f>
        <v>CDD20</v>
      </c>
      <c r="AN37" s="8" t="str">
        <f>AJ4</f>
        <v>HDD18</v>
      </c>
      <c r="AO37" s="8" t="str">
        <f>AJ20</f>
        <v>CDD18</v>
      </c>
      <c r="BB37" s="8" t="str">
        <f>AX4</f>
        <v>HDD16</v>
      </c>
      <c r="BC37" s="8" t="str">
        <f>AX20</f>
        <v>CDD16</v>
      </c>
      <c r="BP37" s="8" t="str">
        <f>BL4</f>
        <v>HDD14</v>
      </c>
      <c r="BQ37" s="8" t="str">
        <f>BL20</f>
        <v>CDD14</v>
      </c>
      <c r="CD37" s="8" t="str">
        <f>BZ4</f>
        <v>HDD12</v>
      </c>
      <c r="CE37" s="8" t="str">
        <f>BZ20</f>
        <v>CDD12</v>
      </c>
      <c r="CR37" s="8" t="str">
        <f>CN4</f>
        <v>HDD10</v>
      </c>
      <c r="CS37" s="8" t="str">
        <f>CN20</f>
        <v>CDD10</v>
      </c>
      <c r="DF37" s="8" t="str">
        <f>DB4</f>
        <v>HDD8</v>
      </c>
      <c r="DG37" s="8" t="str">
        <f>DB20</f>
        <v>CDD8</v>
      </c>
      <c r="DQ37" s="6">
        <f>'Monthly Data'!AE25</f>
        <v>4055275.2380433525</v>
      </c>
      <c r="DR37" s="6">
        <f>'Monthly Data'!AI25</f>
        <v>2345523.2741808859</v>
      </c>
      <c r="DS37" s="6">
        <f>'Monthly Data'!AM25</f>
        <v>3711707.0048182304</v>
      </c>
      <c r="DT37" s="16">
        <f>DQ37/'Monthly Data'!AF25</f>
        <v>873.60517838073088</v>
      </c>
      <c r="DU37" s="16">
        <f>DR37/'Monthly Data'!AJ25</f>
        <v>3148.3533881622629</v>
      </c>
      <c r="DV37" s="16">
        <f>DS37/'Monthly Data'!AO25</f>
        <v>59866.242013197261</v>
      </c>
    </row>
    <row r="38" spans="1:126" x14ac:dyDescent="0.25">
      <c r="A38" s="208">
        <f t="shared" si="0"/>
        <v>42005</v>
      </c>
      <c r="B38">
        <v>2015</v>
      </c>
      <c r="C38">
        <v>1</v>
      </c>
      <c r="D38">
        <v>1100.2</v>
      </c>
      <c r="E38">
        <v>0</v>
      </c>
      <c r="F38">
        <v>1038.2</v>
      </c>
      <c r="G38">
        <v>0</v>
      </c>
      <c r="H38">
        <v>976.2</v>
      </c>
      <c r="I38">
        <v>0</v>
      </c>
      <c r="J38">
        <v>914.2</v>
      </c>
      <c r="K38">
        <v>0</v>
      </c>
      <c r="L38">
        <v>852.2</v>
      </c>
      <c r="M38">
        <v>0</v>
      </c>
      <c r="N38">
        <v>790.2</v>
      </c>
      <c r="O38">
        <v>0</v>
      </c>
      <c r="P38">
        <v>728.2</v>
      </c>
      <c r="Q38">
        <v>0</v>
      </c>
      <c r="R38" s="7">
        <v>-15.490322580645167</v>
      </c>
      <c r="X38" t="s">
        <v>252</v>
      </c>
      <c r="Y38" t="s">
        <v>17</v>
      </c>
      <c r="Z38" s="7">
        <f ca="1">OFFSET(W$17,0,(ROW()-ROW(Z$38)))</f>
        <v>1101.08</v>
      </c>
      <c r="AA38" s="7">
        <f ca="1">OFFSET(W$33,0,(ROW()-ROW(AA$38)))</f>
        <v>0</v>
      </c>
      <c r="AE38" s="7"/>
      <c r="AF38" s="7"/>
      <c r="AL38" t="s">
        <v>252</v>
      </c>
      <c r="AM38" t="s">
        <v>17</v>
      </c>
      <c r="AN38" s="7">
        <f ca="1">OFFSET(AK$17,0,(ROW()-ROW(AN$38)))</f>
        <v>1039.08</v>
      </c>
      <c r="AO38" s="7">
        <f ca="1">OFFSET(AK$33,0,(ROW()-ROW(AO$38)))</f>
        <v>0</v>
      </c>
      <c r="AS38" s="7"/>
      <c r="AT38" s="7"/>
      <c r="AZ38" t="s">
        <v>252</v>
      </c>
      <c r="BA38" t="s">
        <v>17</v>
      </c>
      <c r="BB38" s="7">
        <f ca="1">OFFSET(AY$17,0,(ROW()-ROW(BB$38)))</f>
        <v>977.08000000000015</v>
      </c>
      <c r="BC38" s="7">
        <f ca="1">OFFSET(AY$33,0,(ROW()-ROW(BC$38)))</f>
        <v>0</v>
      </c>
      <c r="BG38" s="7"/>
      <c r="BH38" s="7"/>
      <c r="BN38" t="s">
        <v>252</v>
      </c>
      <c r="BO38" t="s">
        <v>17</v>
      </c>
      <c r="BP38" s="7">
        <f ca="1">OFFSET(BM$17,0,(ROW()-ROW(BP$38)))</f>
        <v>915.08000000000015</v>
      </c>
      <c r="BQ38" s="7">
        <f ca="1">OFFSET(BM$33,0,(ROW()-ROW(BQ$38)))</f>
        <v>0</v>
      </c>
      <c r="BU38" s="7"/>
      <c r="BV38" s="7"/>
      <c r="CB38" t="s">
        <v>252</v>
      </c>
      <c r="CC38" t="s">
        <v>17</v>
      </c>
      <c r="CD38" s="7">
        <f ca="1">OFFSET(CA$17,0,(ROW()-ROW(CD$38)))</f>
        <v>853.08000000000015</v>
      </c>
      <c r="CE38" s="7">
        <f ca="1">OFFSET(CA$33,0,(ROW()-ROW(CE$38)))</f>
        <v>0</v>
      </c>
      <c r="CI38" s="7"/>
      <c r="CJ38" s="7"/>
      <c r="CP38" t="s">
        <v>252</v>
      </c>
      <c r="CQ38" t="s">
        <v>17</v>
      </c>
      <c r="CR38" s="7">
        <f ca="1">OFFSET(CO$17,0,(ROW()-ROW(CR$38)))</f>
        <v>791.08</v>
      </c>
      <c r="CS38" s="7">
        <f ca="1">OFFSET(CO$33,0,(ROW()-ROW(CS$38)))</f>
        <v>0</v>
      </c>
      <c r="CW38" s="7"/>
      <c r="CX38" s="7"/>
      <c r="DD38" t="s">
        <v>252</v>
      </c>
      <c r="DE38" t="s">
        <v>17</v>
      </c>
      <c r="DF38" s="7">
        <f ca="1">OFFSET(DC$17,0,(ROW()-ROW(DF$38)))</f>
        <v>729.08</v>
      </c>
      <c r="DG38" s="7">
        <f ca="1">OFFSET(DC$33,0,(ROW()-ROW(DG$38)))</f>
        <v>0</v>
      </c>
      <c r="DK38" s="7"/>
      <c r="DL38" s="7"/>
      <c r="DQ38" s="6">
        <f>'Monthly Data'!AE26</f>
        <v>4318021.554447555</v>
      </c>
      <c r="DR38" s="6">
        <f>'Monthly Data'!AI26</f>
        <v>2418926.400391039</v>
      </c>
      <c r="DS38" s="6">
        <f>'Monthly Data'!AM26</f>
        <v>4064558.7813598975</v>
      </c>
      <c r="DT38" s="16">
        <f>DQ38/'Monthly Data'!AF26</f>
        <v>930.80869895398905</v>
      </c>
      <c r="DU38" s="16">
        <f>DR38/'Monthly Data'!AJ26</f>
        <v>3245.0661603904382</v>
      </c>
      <c r="DV38" s="16">
        <f>DS38/'Monthly Data'!AO26</f>
        <v>65469.403189689619</v>
      </c>
    </row>
    <row r="39" spans="1:126" x14ac:dyDescent="0.25">
      <c r="A39" s="208">
        <f t="shared" si="0"/>
        <v>42036</v>
      </c>
      <c r="B39">
        <v>2015</v>
      </c>
      <c r="C39">
        <v>2</v>
      </c>
      <c r="D39">
        <v>1114</v>
      </c>
      <c r="E39">
        <v>0</v>
      </c>
      <c r="F39">
        <v>1058</v>
      </c>
      <c r="G39">
        <v>0</v>
      </c>
      <c r="H39">
        <v>1002</v>
      </c>
      <c r="I39">
        <v>0</v>
      </c>
      <c r="J39">
        <v>946</v>
      </c>
      <c r="K39">
        <v>0</v>
      </c>
      <c r="L39">
        <v>890</v>
      </c>
      <c r="M39">
        <v>0</v>
      </c>
      <c r="N39">
        <v>834</v>
      </c>
      <c r="O39">
        <v>0</v>
      </c>
      <c r="P39">
        <v>778</v>
      </c>
      <c r="Q39">
        <v>0</v>
      </c>
      <c r="R39" s="7">
        <v>-19.785714285714288</v>
      </c>
      <c r="X39" t="s">
        <v>252</v>
      </c>
      <c r="Y39" t="s">
        <v>16</v>
      </c>
      <c r="Z39" s="7">
        <f t="shared" ref="Z39:Z49" ca="1" si="66">OFFSET(W$17,0,(ROW()-ROW(Z$38)))</f>
        <v>1004.5099999999999</v>
      </c>
      <c r="AA39" s="7">
        <f t="shared" ref="AA39:AA49" ca="1" si="67">OFFSET(W$33,0,(ROW()-ROW(AA$38)))</f>
        <v>0</v>
      </c>
      <c r="AE39" s="7"/>
      <c r="AF39" s="7"/>
      <c r="AL39" t="s">
        <v>252</v>
      </c>
      <c r="AM39" t="s">
        <v>16</v>
      </c>
      <c r="AN39" s="7">
        <f t="shared" ref="AN39:AN49" ca="1" si="68">OFFSET(AK$17,0,(ROW()-ROW(AN$38)))</f>
        <v>948.11</v>
      </c>
      <c r="AO39" s="7">
        <f t="shared" ref="AO39:AO49" ca="1" si="69">OFFSET(AK$33,0,(ROW()-ROW(AO$38)))</f>
        <v>0</v>
      </c>
      <c r="AS39" s="7"/>
      <c r="AT39" s="7"/>
      <c r="AZ39" t="s">
        <v>252</v>
      </c>
      <c r="BA39" t="s">
        <v>16</v>
      </c>
      <c r="BB39" s="7">
        <f t="shared" ref="BB39:BB49" ca="1" si="70">OFFSET(AY$17,0,(ROW()-ROW(BB$38)))</f>
        <v>891.71</v>
      </c>
      <c r="BC39" s="7">
        <f t="shared" ref="BC39:BC49" ca="1" si="71">OFFSET(AY$33,0,(ROW()-ROW(BC$38)))</f>
        <v>0</v>
      </c>
      <c r="BG39" s="7"/>
      <c r="BH39" s="7"/>
      <c r="BN39" t="s">
        <v>252</v>
      </c>
      <c r="BO39" t="s">
        <v>16</v>
      </c>
      <c r="BP39" s="7">
        <f t="shared" ref="BP39:BP49" ca="1" si="72">OFFSET(BM$17,0,(ROW()-ROW(BP$38)))</f>
        <v>835.30999999999983</v>
      </c>
      <c r="BQ39" s="7">
        <f t="shared" ref="BQ39:BQ49" ca="1" si="73">OFFSET(BM$33,0,(ROW()-ROW(BQ$38)))</f>
        <v>0</v>
      </c>
      <c r="BU39" s="7"/>
      <c r="BV39" s="7"/>
      <c r="CB39" t="s">
        <v>252</v>
      </c>
      <c r="CC39" t="s">
        <v>16</v>
      </c>
      <c r="CD39" s="7">
        <f t="shared" ref="CD39:CD49" ca="1" si="74">OFFSET(CA$17,0,(ROW()-ROW(CD$38)))</f>
        <v>778.91</v>
      </c>
      <c r="CE39" s="7">
        <f t="shared" ref="CE39:CE49" ca="1" si="75">OFFSET(CA$33,0,(ROW()-ROW(CE$38)))</f>
        <v>0</v>
      </c>
      <c r="CI39" s="7"/>
      <c r="CJ39" s="7"/>
      <c r="CP39" t="s">
        <v>252</v>
      </c>
      <c r="CQ39" t="s">
        <v>16</v>
      </c>
      <c r="CR39" s="7">
        <f t="shared" ref="CR39:CR49" ca="1" si="76">OFFSET(CO$17,0,(ROW()-ROW(CR$38)))</f>
        <v>722.51</v>
      </c>
      <c r="CS39" s="7">
        <f t="shared" ref="CS39:CS49" ca="1" si="77">OFFSET(CO$33,0,(ROW()-ROW(CS$38)))</f>
        <v>0</v>
      </c>
      <c r="CW39" s="7"/>
      <c r="CX39" s="7"/>
      <c r="DD39" t="s">
        <v>252</v>
      </c>
      <c r="DE39" t="s">
        <v>16</v>
      </c>
      <c r="DF39" s="7">
        <f t="shared" ref="DF39:DF49" ca="1" si="78">OFFSET(DC$17,0,(ROW()-ROW(DF$38)))</f>
        <v>666.1099999999999</v>
      </c>
      <c r="DG39" s="7">
        <f t="shared" ref="DG39:DG49" ca="1" si="79">OFFSET(DC$33,0,(ROW()-ROW(DG$38)))</f>
        <v>0</v>
      </c>
      <c r="DK39" s="7"/>
      <c r="DL39" s="7"/>
      <c r="DQ39" s="6">
        <f>'Monthly Data'!AE27</f>
        <v>3823698.9544475409</v>
      </c>
      <c r="DR39" s="6">
        <f>'Monthly Data'!AI27</f>
        <v>2193574.7203910411</v>
      </c>
      <c r="DS39" s="6">
        <f>'Monthly Data'!AM27</f>
        <v>3748940.5613598973</v>
      </c>
      <c r="DT39" s="16">
        <f>DQ39/'Monthly Data'!AF27</f>
        <v>821.59410280351119</v>
      </c>
      <c r="DU39" s="16">
        <f>DR39/'Monthly Data'!AJ27</f>
        <v>2941.1057703567035</v>
      </c>
      <c r="DV39" s="16">
        <f>DS39/'Monthly Data'!AO27</f>
        <v>60304.673909274483</v>
      </c>
    </row>
    <row r="40" spans="1:126" x14ac:dyDescent="0.25">
      <c r="A40" s="208">
        <f t="shared" si="0"/>
        <v>42064</v>
      </c>
      <c r="B40">
        <v>2015</v>
      </c>
      <c r="C40">
        <v>3</v>
      </c>
      <c r="D40">
        <v>744</v>
      </c>
      <c r="E40">
        <v>0</v>
      </c>
      <c r="F40">
        <v>682</v>
      </c>
      <c r="G40">
        <v>0</v>
      </c>
      <c r="H40">
        <v>620</v>
      </c>
      <c r="I40">
        <v>0</v>
      </c>
      <c r="J40">
        <v>558</v>
      </c>
      <c r="K40">
        <v>0</v>
      </c>
      <c r="L40">
        <v>496</v>
      </c>
      <c r="M40">
        <v>0</v>
      </c>
      <c r="N40">
        <v>434</v>
      </c>
      <c r="O40">
        <v>0</v>
      </c>
      <c r="P40">
        <v>373.2</v>
      </c>
      <c r="Q40">
        <v>1.2</v>
      </c>
      <c r="R40" s="7">
        <v>-3.9999999999999991</v>
      </c>
      <c r="X40" t="s">
        <v>252</v>
      </c>
      <c r="Y40" t="s">
        <v>15</v>
      </c>
      <c r="Z40" s="7">
        <f t="shared" ca="1" si="66"/>
        <v>784.6</v>
      </c>
      <c r="AA40" s="7">
        <f t="shared" ca="1" si="67"/>
        <v>0</v>
      </c>
      <c r="AE40" s="7"/>
      <c r="AF40" s="7"/>
      <c r="AL40" t="s">
        <v>252</v>
      </c>
      <c r="AM40" t="s">
        <v>15</v>
      </c>
      <c r="AN40" s="7">
        <f t="shared" ca="1" si="68"/>
        <v>722.6</v>
      </c>
      <c r="AO40" s="7">
        <f t="shared" ca="1" si="69"/>
        <v>0</v>
      </c>
      <c r="AS40" s="7"/>
      <c r="AT40" s="7"/>
      <c r="AZ40" t="s">
        <v>252</v>
      </c>
      <c r="BA40" t="s">
        <v>15</v>
      </c>
      <c r="BB40" s="7">
        <f t="shared" ca="1" si="70"/>
        <v>660.6</v>
      </c>
      <c r="BC40" s="7">
        <f t="shared" ca="1" si="71"/>
        <v>0</v>
      </c>
      <c r="BG40" s="7"/>
      <c r="BH40" s="7"/>
      <c r="BN40" t="s">
        <v>252</v>
      </c>
      <c r="BO40" t="s">
        <v>15</v>
      </c>
      <c r="BP40" s="7">
        <f t="shared" ca="1" si="72"/>
        <v>598.6</v>
      </c>
      <c r="BQ40" s="7">
        <f t="shared" ca="1" si="73"/>
        <v>0</v>
      </c>
      <c r="BU40" s="7"/>
      <c r="BV40" s="7"/>
      <c r="CB40" t="s">
        <v>252</v>
      </c>
      <c r="CC40" t="s">
        <v>15</v>
      </c>
      <c r="CD40" s="7">
        <f t="shared" ca="1" si="74"/>
        <v>536.6</v>
      </c>
      <c r="CE40" s="7">
        <f t="shared" ca="1" si="75"/>
        <v>0</v>
      </c>
      <c r="CI40" s="7"/>
      <c r="CJ40" s="7"/>
      <c r="CP40" t="s">
        <v>252</v>
      </c>
      <c r="CQ40" t="s">
        <v>15</v>
      </c>
      <c r="CR40" s="7">
        <f t="shared" ca="1" si="76"/>
        <v>474.6</v>
      </c>
      <c r="CS40" s="7">
        <f t="shared" ca="1" si="77"/>
        <v>0</v>
      </c>
      <c r="CW40" s="7"/>
      <c r="CX40" s="7"/>
      <c r="DD40" t="s">
        <v>252</v>
      </c>
      <c r="DE40" t="s">
        <v>15</v>
      </c>
      <c r="DF40" s="7">
        <f t="shared" ca="1" si="78"/>
        <v>412.72000000000008</v>
      </c>
      <c r="DG40" s="7">
        <f t="shared" ca="1" si="79"/>
        <v>0.12</v>
      </c>
      <c r="DK40" s="7"/>
      <c r="DL40" s="7"/>
      <c r="DQ40" s="6">
        <f>'Monthly Data'!AE28</f>
        <v>3344596.9744475554</v>
      </c>
      <c r="DR40" s="6">
        <f>'Monthly Data'!AI28</f>
        <v>2096630.8503910406</v>
      </c>
      <c r="DS40" s="6">
        <f>'Monthly Data'!AM28</f>
        <v>3669168.571359897</v>
      </c>
      <c r="DT40" s="16">
        <f>DQ40/'Monthly Data'!AF28</f>
        <v>721.2846612998826</v>
      </c>
      <c r="DU40" s="16">
        <f>DR40/'Monthly Data'!AJ28</f>
        <v>2809.5555784134549</v>
      </c>
      <c r="DV40" s="16">
        <f>DS40/'Monthly Data'!AO28</f>
        <v>58942.46700979754</v>
      </c>
    </row>
    <row r="41" spans="1:126" x14ac:dyDescent="0.25">
      <c r="A41" s="208">
        <f t="shared" si="0"/>
        <v>42095</v>
      </c>
      <c r="B41">
        <v>2015</v>
      </c>
      <c r="C41">
        <v>4</v>
      </c>
      <c r="D41">
        <v>468</v>
      </c>
      <c r="E41">
        <v>0</v>
      </c>
      <c r="F41">
        <v>408</v>
      </c>
      <c r="G41">
        <v>0</v>
      </c>
      <c r="H41">
        <v>348</v>
      </c>
      <c r="I41">
        <v>0</v>
      </c>
      <c r="J41">
        <v>288.2</v>
      </c>
      <c r="K41">
        <v>0.2</v>
      </c>
      <c r="L41">
        <v>231.6</v>
      </c>
      <c r="M41">
        <v>3.6</v>
      </c>
      <c r="N41">
        <v>181.7</v>
      </c>
      <c r="O41">
        <v>13.7</v>
      </c>
      <c r="P41">
        <v>137.80000000000001</v>
      </c>
      <c r="Q41">
        <v>29.8</v>
      </c>
      <c r="R41" s="7">
        <v>4.4000000000000004</v>
      </c>
      <c r="W41" s="60"/>
      <c r="X41" t="s">
        <v>252</v>
      </c>
      <c r="Y41" t="s">
        <v>14</v>
      </c>
      <c r="Z41" s="7">
        <f t="shared" ca="1" si="66"/>
        <v>552.80000000000007</v>
      </c>
      <c r="AA41" s="7">
        <f t="shared" ca="1" si="67"/>
        <v>0</v>
      </c>
      <c r="AE41" s="7"/>
      <c r="AF41" s="7"/>
      <c r="AG41" s="60"/>
      <c r="AH41" s="60"/>
      <c r="AK41" s="60"/>
      <c r="AL41" t="s">
        <v>252</v>
      </c>
      <c r="AM41" t="s">
        <v>14</v>
      </c>
      <c r="AN41" s="7">
        <f t="shared" ca="1" si="68"/>
        <v>492.80000000000007</v>
      </c>
      <c r="AO41" s="7">
        <f t="shared" ca="1" si="69"/>
        <v>0</v>
      </c>
      <c r="AS41" s="7"/>
      <c r="AT41" s="7"/>
      <c r="AU41" s="60"/>
      <c r="AV41" s="60"/>
      <c r="AY41" s="60"/>
      <c r="AZ41" t="s">
        <v>252</v>
      </c>
      <c r="BA41" t="s">
        <v>14</v>
      </c>
      <c r="BB41" s="7">
        <f t="shared" ca="1" si="70"/>
        <v>432.8</v>
      </c>
      <c r="BC41" s="7">
        <f t="shared" ca="1" si="71"/>
        <v>0</v>
      </c>
      <c r="BG41" s="7"/>
      <c r="BH41" s="7"/>
      <c r="BI41" s="60"/>
      <c r="BJ41" s="60"/>
      <c r="BM41" s="60"/>
      <c r="BN41" t="s">
        <v>252</v>
      </c>
      <c r="BO41" t="s">
        <v>14</v>
      </c>
      <c r="BP41" s="7">
        <f t="shared" ca="1" si="72"/>
        <v>372.89</v>
      </c>
      <c r="BQ41" s="7">
        <f t="shared" ca="1" si="73"/>
        <v>0.09</v>
      </c>
      <c r="BU41" s="7"/>
      <c r="BV41" s="7"/>
      <c r="BW41" s="60"/>
      <c r="BX41" s="60"/>
      <c r="CA41" s="60"/>
      <c r="CB41" t="s">
        <v>252</v>
      </c>
      <c r="CC41" t="s">
        <v>14</v>
      </c>
      <c r="CD41" s="7">
        <f t="shared" ca="1" si="74"/>
        <v>313.76</v>
      </c>
      <c r="CE41" s="7">
        <f t="shared" ca="1" si="75"/>
        <v>0.96000000000000019</v>
      </c>
      <c r="CI41" s="7"/>
      <c r="CJ41" s="7"/>
      <c r="CK41" s="60"/>
      <c r="CL41" s="60"/>
      <c r="CO41" s="60"/>
      <c r="CP41" t="s">
        <v>252</v>
      </c>
      <c r="CQ41" t="s">
        <v>14</v>
      </c>
      <c r="CR41" s="7">
        <f t="shared" ca="1" si="76"/>
        <v>256.41999999999996</v>
      </c>
      <c r="CS41" s="7">
        <f t="shared" ca="1" si="77"/>
        <v>3.62</v>
      </c>
      <c r="CW41" s="7"/>
      <c r="CX41" s="7"/>
      <c r="CY41" s="60"/>
      <c r="CZ41" s="60"/>
      <c r="DC41" s="60"/>
      <c r="DD41" t="s">
        <v>252</v>
      </c>
      <c r="DE41" t="s">
        <v>14</v>
      </c>
      <c r="DF41" s="7">
        <f t="shared" ca="1" si="78"/>
        <v>202.8</v>
      </c>
      <c r="DG41" s="7">
        <f t="shared" ca="1" si="79"/>
        <v>10.000000000000002</v>
      </c>
      <c r="DK41" s="7"/>
      <c r="DL41" s="7"/>
      <c r="DM41" s="60"/>
      <c r="DN41" s="60"/>
      <c r="DQ41" s="6">
        <f>'Monthly Data'!AE29</f>
        <v>2663252.3544475622</v>
      </c>
      <c r="DR41" s="6">
        <f>'Monthly Data'!AI29</f>
        <v>1705781.2003910381</v>
      </c>
      <c r="DS41" s="6">
        <f>'Monthly Data'!AM29</f>
        <v>3198342.5313598975</v>
      </c>
      <c r="DT41" s="16">
        <f>DQ41/'Monthly Data'!AF29</f>
        <v>566.64943711650255</v>
      </c>
      <c r="DU41" s="16">
        <f>DR41/'Monthly Data'!AJ29</f>
        <v>2284.5283933808551</v>
      </c>
      <c r="DV41" s="16">
        <f>DS41/'Monthly Data'!AO29</f>
        <v>51310.307989730965</v>
      </c>
    </row>
    <row r="42" spans="1:126" x14ac:dyDescent="0.25">
      <c r="A42" s="208">
        <f t="shared" si="0"/>
        <v>42125</v>
      </c>
      <c r="B42">
        <v>2015</v>
      </c>
      <c r="C42">
        <v>5</v>
      </c>
      <c r="D42">
        <v>289</v>
      </c>
      <c r="E42">
        <v>0.3</v>
      </c>
      <c r="F42">
        <v>234.4</v>
      </c>
      <c r="G42">
        <v>7.7</v>
      </c>
      <c r="H42">
        <v>182.4</v>
      </c>
      <c r="I42">
        <v>17.7</v>
      </c>
      <c r="J42">
        <v>133.9</v>
      </c>
      <c r="K42">
        <v>31.2</v>
      </c>
      <c r="L42">
        <v>94.7</v>
      </c>
      <c r="M42">
        <v>54</v>
      </c>
      <c r="N42">
        <v>63</v>
      </c>
      <c r="O42">
        <v>84.3</v>
      </c>
      <c r="P42">
        <v>37.700000000000003</v>
      </c>
      <c r="Q42">
        <v>121</v>
      </c>
      <c r="R42" s="7">
        <v>10.687096774193545</v>
      </c>
      <c r="V42" s="36"/>
      <c r="W42" s="60"/>
      <c r="X42" t="s">
        <v>252</v>
      </c>
      <c r="Y42" t="s">
        <v>13</v>
      </c>
      <c r="Z42" s="7">
        <f t="shared" ca="1" si="66"/>
        <v>280.22399999999999</v>
      </c>
      <c r="AA42" s="7">
        <f t="shared" ca="1" si="67"/>
        <v>2.06</v>
      </c>
      <c r="AE42" s="7"/>
      <c r="AF42" s="7"/>
      <c r="AG42" s="60"/>
      <c r="AH42" s="60"/>
      <c r="AJ42" s="36"/>
      <c r="AK42" s="60"/>
      <c r="AL42" t="s">
        <v>252</v>
      </c>
      <c r="AM42" t="s">
        <v>13</v>
      </c>
      <c r="AN42" s="7">
        <f t="shared" ca="1" si="68"/>
        <v>223.36399999999998</v>
      </c>
      <c r="AO42" s="7">
        <f t="shared" ca="1" si="69"/>
        <v>7.2</v>
      </c>
      <c r="AS42" s="7"/>
      <c r="AT42" s="7"/>
      <c r="AU42" s="60"/>
      <c r="AV42" s="60"/>
      <c r="AX42" s="36"/>
      <c r="AY42" s="60"/>
      <c r="AZ42" t="s">
        <v>252</v>
      </c>
      <c r="BA42" t="s">
        <v>13</v>
      </c>
      <c r="BB42" s="7">
        <f t="shared" ca="1" si="70"/>
        <v>171.04400000000001</v>
      </c>
      <c r="BC42" s="7">
        <f t="shared" ca="1" si="71"/>
        <v>16.880000000000003</v>
      </c>
      <c r="BG42" s="7"/>
      <c r="BH42" s="7"/>
      <c r="BI42" s="60"/>
      <c r="BJ42" s="60"/>
      <c r="BL42" s="36"/>
      <c r="BM42" s="60"/>
      <c r="BN42" t="s">
        <v>252</v>
      </c>
      <c r="BO42" t="s">
        <v>13</v>
      </c>
      <c r="BP42" s="7">
        <f t="shared" ca="1" si="72"/>
        <v>124.32399999999998</v>
      </c>
      <c r="BQ42" s="7">
        <f t="shared" ca="1" si="73"/>
        <v>32.160000000000004</v>
      </c>
      <c r="BU42" s="7"/>
      <c r="BV42" s="7"/>
      <c r="BW42" s="60"/>
      <c r="BX42" s="60"/>
      <c r="BZ42" s="36"/>
      <c r="CA42" s="60"/>
      <c r="CB42" t="s">
        <v>252</v>
      </c>
      <c r="CC42" t="s">
        <v>13</v>
      </c>
      <c r="CD42" s="7">
        <f t="shared" ca="1" si="74"/>
        <v>85.15</v>
      </c>
      <c r="CE42" s="7">
        <f t="shared" ca="1" si="75"/>
        <v>54.98599999999999</v>
      </c>
      <c r="CI42" s="7"/>
      <c r="CJ42" s="7"/>
      <c r="CK42" s="60"/>
      <c r="CL42" s="60"/>
      <c r="CN42" s="36"/>
      <c r="CO42" s="60"/>
      <c r="CP42" t="s">
        <v>252</v>
      </c>
      <c r="CQ42" t="s">
        <v>13</v>
      </c>
      <c r="CR42" s="7">
        <f t="shared" ca="1" si="76"/>
        <v>54.29</v>
      </c>
      <c r="CS42" s="7">
        <f t="shared" ca="1" si="77"/>
        <v>86.126000000000005</v>
      </c>
      <c r="CW42" s="7"/>
      <c r="CX42" s="7"/>
      <c r="CY42" s="60"/>
      <c r="CZ42" s="60"/>
      <c r="DB42" s="36"/>
      <c r="DC42" s="60"/>
      <c r="DD42" t="s">
        <v>252</v>
      </c>
      <c r="DE42" t="s">
        <v>13</v>
      </c>
      <c r="DF42" s="7">
        <f t="shared" ca="1" si="78"/>
        <v>31.629999999999995</v>
      </c>
      <c r="DG42" s="7">
        <f t="shared" ca="1" si="79"/>
        <v>125.46600000000001</v>
      </c>
      <c r="DK42" s="7"/>
      <c r="DL42" s="7"/>
      <c r="DM42" s="60"/>
      <c r="DN42" s="60"/>
      <c r="DQ42" s="6">
        <f>'Monthly Data'!AE30</f>
        <v>2489621.1044475553</v>
      </c>
      <c r="DR42" s="6">
        <f>'Monthly Data'!AI30</f>
        <v>1693475.5403910379</v>
      </c>
      <c r="DS42" s="6">
        <f>'Monthly Data'!AM30</f>
        <v>3049285.6513598971</v>
      </c>
      <c r="DT42" s="16">
        <f>DQ42/'Monthly Data'!AF30</f>
        <v>522.91978669345838</v>
      </c>
      <c r="DU42" s="16">
        <f>DR42/'Monthly Data'!AJ30</f>
        <v>2266.7826530610664</v>
      </c>
      <c r="DV42" s="16">
        <f>DS42/'Monthly Data'!AO30</f>
        <v>48853.708700025047</v>
      </c>
    </row>
    <row r="43" spans="1:126" x14ac:dyDescent="0.25">
      <c r="A43" s="208">
        <f t="shared" si="0"/>
        <v>42156</v>
      </c>
      <c r="B43">
        <v>2015</v>
      </c>
      <c r="C43">
        <v>6</v>
      </c>
      <c r="D43">
        <v>85.1</v>
      </c>
      <c r="E43">
        <v>4.3</v>
      </c>
      <c r="F43">
        <v>39.200000000000003</v>
      </c>
      <c r="G43">
        <v>18.399999999999999</v>
      </c>
      <c r="H43">
        <v>14.6</v>
      </c>
      <c r="I43">
        <v>53.8</v>
      </c>
      <c r="J43">
        <v>3.5</v>
      </c>
      <c r="K43">
        <v>102.7</v>
      </c>
      <c r="L43">
        <v>0.1</v>
      </c>
      <c r="M43">
        <v>159.30000000000001</v>
      </c>
      <c r="N43">
        <v>0</v>
      </c>
      <c r="O43">
        <v>219.2</v>
      </c>
      <c r="P43">
        <v>0</v>
      </c>
      <c r="Q43">
        <v>279.2</v>
      </c>
      <c r="R43" s="7">
        <v>17.306666666666665</v>
      </c>
      <c r="X43" t="s">
        <v>252</v>
      </c>
      <c r="Y43" t="s">
        <v>12</v>
      </c>
      <c r="Z43" s="7">
        <f t="shared" ca="1" si="66"/>
        <v>91.942000000000007</v>
      </c>
      <c r="AA43" s="7">
        <f t="shared" ca="1" si="67"/>
        <v>15.330000000000002</v>
      </c>
      <c r="AE43" s="7"/>
      <c r="AF43" s="7"/>
      <c r="AL43" t="s">
        <v>252</v>
      </c>
      <c r="AM43" t="s">
        <v>12</v>
      </c>
      <c r="AN43" s="7">
        <f t="shared" ca="1" si="68"/>
        <v>53.030000000000008</v>
      </c>
      <c r="AO43" s="7">
        <f t="shared" ca="1" si="69"/>
        <v>36.417999999999992</v>
      </c>
      <c r="AS43" s="7"/>
      <c r="AT43" s="7"/>
      <c r="AZ43" t="s">
        <v>252</v>
      </c>
      <c r="BA43" t="s">
        <v>12</v>
      </c>
      <c r="BB43" s="7">
        <f t="shared" ca="1" si="70"/>
        <v>26.459999999999997</v>
      </c>
      <c r="BC43" s="7">
        <f t="shared" ca="1" si="71"/>
        <v>69.847999999999999</v>
      </c>
      <c r="BG43" s="7"/>
      <c r="BH43" s="7"/>
      <c r="BN43" t="s">
        <v>252</v>
      </c>
      <c r="BO43" t="s">
        <v>12</v>
      </c>
      <c r="BP43" s="7">
        <f t="shared" ca="1" si="72"/>
        <v>10.96</v>
      </c>
      <c r="BQ43" s="7">
        <f t="shared" ca="1" si="73"/>
        <v>114.348</v>
      </c>
      <c r="BU43" s="7"/>
      <c r="BV43" s="7"/>
      <c r="CB43" t="s">
        <v>252</v>
      </c>
      <c r="CC43" t="s">
        <v>12</v>
      </c>
      <c r="CD43" s="7">
        <f t="shared" ca="1" si="74"/>
        <v>3.5</v>
      </c>
      <c r="CE43" s="7">
        <f t="shared" ca="1" si="75"/>
        <v>166.88799999999998</v>
      </c>
      <c r="CI43" s="7"/>
      <c r="CJ43" s="7"/>
      <c r="CP43" t="s">
        <v>252</v>
      </c>
      <c r="CQ43" t="s">
        <v>12</v>
      </c>
      <c r="CR43" s="7">
        <f t="shared" ca="1" si="76"/>
        <v>0.72</v>
      </c>
      <c r="CS43" s="7">
        <f t="shared" ca="1" si="77"/>
        <v>224.10800000000003</v>
      </c>
      <c r="CW43" s="7"/>
      <c r="CX43" s="7"/>
      <c r="DD43" t="s">
        <v>252</v>
      </c>
      <c r="DE43" t="s">
        <v>12</v>
      </c>
      <c r="DF43" s="7">
        <f t="shared" ca="1" si="78"/>
        <v>0.03</v>
      </c>
      <c r="DG43" s="7">
        <f t="shared" ca="1" si="79"/>
        <v>283.41800000000001</v>
      </c>
      <c r="DK43" s="7"/>
      <c r="DL43" s="7"/>
      <c r="DQ43" s="6">
        <f>'Monthly Data'!AE31</f>
        <v>2448595.1744475504</v>
      </c>
      <c r="DR43" s="6">
        <f>'Monthly Data'!AI31</f>
        <v>1730244.1403910362</v>
      </c>
      <c r="DS43" s="6">
        <f>'Monthly Data'!AM31</f>
        <v>3136559.2713598977</v>
      </c>
      <c r="DT43" s="16">
        <f>DQ43/'Monthly Data'!AF31</f>
        <v>511.93710525769399</v>
      </c>
      <c r="DU43" s="16">
        <f>DR43/'Monthly Data'!AJ31</f>
        <v>2314.7078801217881</v>
      </c>
      <c r="DV43" s="16">
        <f>DS43/'Monthly Data'!AO31</f>
        <v>50184.948341758354</v>
      </c>
    </row>
    <row r="44" spans="1:126" x14ac:dyDescent="0.25">
      <c r="A44" s="208">
        <f t="shared" si="0"/>
        <v>42186</v>
      </c>
      <c r="B44">
        <v>2015</v>
      </c>
      <c r="C44">
        <v>7</v>
      </c>
      <c r="D44">
        <v>36.4</v>
      </c>
      <c r="E44">
        <v>41.5</v>
      </c>
      <c r="F44">
        <v>13.7</v>
      </c>
      <c r="G44">
        <v>80.8</v>
      </c>
      <c r="H44">
        <v>4.7</v>
      </c>
      <c r="I44">
        <v>133.80000000000001</v>
      </c>
      <c r="J44">
        <v>2.1</v>
      </c>
      <c r="K44">
        <v>193.2</v>
      </c>
      <c r="L44">
        <v>0.1</v>
      </c>
      <c r="M44">
        <v>253.2</v>
      </c>
      <c r="N44">
        <v>0</v>
      </c>
      <c r="O44">
        <v>315.10000000000002</v>
      </c>
      <c r="P44">
        <v>0</v>
      </c>
      <c r="Q44">
        <v>377.1</v>
      </c>
      <c r="R44" s="7">
        <v>20.164516129032251</v>
      </c>
      <c r="V44" s="10"/>
      <c r="X44" t="s">
        <v>252</v>
      </c>
      <c r="Y44" t="s">
        <v>11</v>
      </c>
      <c r="Z44" s="7">
        <f t="shared" ca="1" si="66"/>
        <v>35.39</v>
      </c>
      <c r="AA44" s="7">
        <f t="shared" ca="1" si="67"/>
        <v>37.880000000000003</v>
      </c>
      <c r="AE44" s="7"/>
      <c r="AF44" s="7"/>
      <c r="AJ44" s="10"/>
      <c r="AL44" t="s">
        <v>252</v>
      </c>
      <c r="AM44" t="s">
        <v>11</v>
      </c>
      <c r="AN44" s="7">
        <f t="shared" ca="1" si="68"/>
        <v>12.799999999999999</v>
      </c>
      <c r="AO44" s="7">
        <f t="shared" ca="1" si="69"/>
        <v>77.289999999999992</v>
      </c>
      <c r="AS44" s="7"/>
      <c r="AT44" s="7"/>
      <c r="AX44" s="10"/>
      <c r="AZ44" t="s">
        <v>252</v>
      </c>
      <c r="BA44" t="s">
        <v>11</v>
      </c>
      <c r="BB44" s="7">
        <f t="shared" ca="1" si="70"/>
        <v>3.75</v>
      </c>
      <c r="BC44" s="7">
        <f t="shared" ca="1" si="71"/>
        <v>130.23999999999998</v>
      </c>
      <c r="BG44" s="7"/>
      <c r="BH44" s="7"/>
      <c r="BL44" s="10"/>
      <c r="BN44" t="s">
        <v>252</v>
      </c>
      <c r="BO44" t="s">
        <v>11</v>
      </c>
      <c r="BP44" s="7">
        <f t="shared" ca="1" si="72"/>
        <v>1.0799999999999998</v>
      </c>
      <c r="BQ44" s="7">
        <f t="shared" ca="1" si="73"/>
        <v>189.57000000000002</v>
      </c>
      <c r="BU44" s="7"/>
      <c r="BV44" s="7"/>
      <c r="BZ44" s="10"/>
      <c r="CB44" t="s">
        <v>252</v>
      </c>
      <c r="CC44" t="s">
        <v>11</v>
      </c>
      <c r="CD44" s="7">
        <f t="shared" ca="1" si="74"/>
        <v>0.11000000000000001</v>
      </c>
      <c r="CE44" s="7">
        <f t="shared" ca="1" si="75"/>
        <v>250.6</v>
      </c>
      <c r="CI44" s="7"/>
      <c r="CJ44" s="7"/>
      <c r="CN44" s="10"/>
      <c r="CP44" t="s">
        <v>252</v>
      </c>
      <c r="CQ44" t="s">
        <v>11</v>
      </c>
      <c r="CR44" s="7">
        <f t="shared" ca="1" si="76"/>
        <v>0</v>
      </c>
      <c r="CS44" s="7">
        <f t="shared" ca="1" si="77"/>
        <v>312.48999999999995</v>
      </c>
      <c r="CW44" s="7"/>
      <c r="CX44" s="7"/>
      <c r="DB44" s="10"/>
      <c r="DD44" t="s">
        <v>252</v>
      </c>
      <c r="DE44" t="s">
        <v>11</v>
      </c>
      <c r="DF44" s="7">
        <f t="shared" ca="1" si="78"/>
        <v>0</v>
      </c>
      <c r="DG44" s="7">
        <f t="shared" ca="1" si="79"/>
        <v>374.48999999999995</v>
      </c>
      <c r="DK44" s="7"/>
      <c r="DL44" s="7"/>
      <c r="DQ44" s="6">
        <f>'Monthly Data'!AE32</f>
        <v>2859198.3644475471</v>
      </c>
      <c r="DR44" s="6">
        <f>'Monthly Data'!AI32</f>
        <v>1912311.1703910374</v>
      </c>
      <c r="DS44" s="6">
        <f>'Monthly Data'!AM32</f>
        <v>3410703.4613598981</v>
      </c>
      <c r="DT44" s="16">
        <f>DQ44/'Monthly Data'!AF32</f>
        <v>598.03354203044285</v>
      </c>
      <c r="DU44" s="16">
        <f>DR44/'Monthly Data'!AJ32</f>
        <v>2556.8505899378783</v>
      </c>
      <c r="DV44" s="16">
        <f>DS44/'Monthly Data'!AO32</f>
        <v>54498.59059429929</v>
      </c>
    </row>
    <row r="45" spans="1:126" x14ac:dyDescent="0.25">
      <c r="A45" s="208">
        <f t="shared" si="0"/>
        <v>42217</v>
      </c>
      <c r="B45">
        <v>2015</v>
      </c>
      <c r="C45">
        <v>8</v>
      </c>
      <c r="D45">
        <v>83.4</v>
      </c>
      <c r="E45">
        <v>23.3</v>
      </c>
      <c r="F45">
        <v>46.6</v>
      </c>
      <c r="G45">
        <v>48.5</v>
      </c>
      <c r="H45">
        <v>23.3</v>
      </c>
      <c r="I45">
        <v>87.2</v>
      </c>
      <c r="J45">
        <v>8.5</v>
      </c>
      <c r="K45">
        <v>134.4</v>
      </c>
      <c r="L45">
        <v>2.6</v>
      </c>
      <c r="M45">
        <v>190.5</v>
      </c>
      <c r="N45">
        <v>0.3</v>
      </c>
      <c r="O45">
        <v>250.2</v>
      </c>
      <c r="P45">
        <v>0</v>
      </c>
      <c r="Q45">
        <v>311.89999999999998</v>
      </c>
      <c r="R45" s="7">
        <v>18.06129032258065</v>
      </c>
      <c r="X45" t="s">
        <v>252</v>
      </c>
      <c r="Y45" t="s">
        <v>10</v>
      </c>
      <c r="Z45" s="7">
        <f t="shared" ca="1" si="66"/>
        <v>57.804999999999993</v>
      </c>
      <c r="AA45" s="7">
        <f t="shared" ca="1" si="67"/>
        <v>24.92</v>
      </c>
      <c r="AE45" s="7"/>
      <c r="AF45" s="7"/>
      <c r="AL45" t="s">
        <v>252</v>
      </c>
      <c r="AM45" t="s">
        <v>10</v>
      </c>
      <c r="AN45" s="7">
        <f t="shared" ca="1" si="68"/>
        <v>26.25</v>
      </c>
      <c r="AO45" s="7">
        <f t="shared" ca="1" si="69"/>
        <v>55.364999999999995</v>
      </c>
      <c r="AS45" s="7"/>
      <c r="AT45" s="7"/>
      <c r="AZ45" t="s">
        <v>252</v>
      </c>
      <c r="BA45" t="s">
        <v>10</v>
      </c>
      <c r="BB45" s="7">
        <f t="shared" ca="1" si="70"/>
        <v>10.09</v>
      </c>
      <c r="BC45" s="7">
        <f t="shared" ca="1" si="71"/>
        <v>101.20500000000001</v>
      </c>
      <c r="BG45" s="7"/>
      <c r="BH45" s="7"/>
      <c r="BN45" t="s">
        <v>252</v>
      </c>
      <c r="BO45" t="s">
        <v>10</v>
      </c>
      <c r="BP45" s="7">
        <f t="shared" ca="1" si="72"/>
        <v>2.57</v>
      </c>
      <c r="BQ45" s="7">
        <f t="shared" ca="1" si="73"/>
        <v>155.685</v>
      </c>
      <c r="BU45" s="7"/>
      <c r="BV45" s="7"/>
      <c r="CB45" t="s">
        <v>252</v>
      </c>
      <c r="CC45" t="s">
        <v>10</v>
      </c>
      <c r="CD45" s="7">
        <f t="shared" ca="1" si="74"/>
        <v>0.32</v>
      </c>
      <c r="CE45" s="7">
        <f t="shared" ca="1" si="75"/>
        <v>215.435</v>
      </c>
      <c r="CI45" s="7"/>
      <c r="CJ45" s="7"/>
      <c r="CP45" t="s">
        <v>252</v>
      </c>
      <c r="CQ45" t="s">
        <v>10</v>
      </c>
      <c r="CR45" s="7">
        <f t="shared" ca="1" si="76"/>
        <v>0.03</v>
      </c>
      <c r="CS45" s="7">
        <f t="shared" ca="1" si="77"/>
        <v>277.14500000000004</v>
      </c>
      <c r="CW45" s="7"/>
      <c r="CX45" s="7"/>
      <c r="DD45" t="s">
        <v>252</v>
      </c>
      <c r="DE45" t="s">
        <v>10</v>
      </c>
      <c r="DF45" s="7">
        <f t="shared" ca="1" si="78"/>
        <v>0</v>
      </c>
      <c r="DG45" s="7">
        <f t="shared" ca="1" si="79"/>
        <v>339.11500000000001</v>
      </c>
      <c r="DK45" s="7"/>
      <c r="DL45" s="7"/>
      <c r="DQ45" s="6">
        <f>'Monthly Data'!AE33</f>
        <v>2778483.5444475645</v>
      </c>
      <c r="DR45" s="6">
        <f>'Monthly Data'!AI33</f>
        <v>1873515.4303910357</v>
      </c>
      <c r="DS45" s="6">
        <f>'Monthly Data'!AM33</f>
        <v>3260077.3713598978</v>
      </c>
      <c r="DT45" s="16">
        <f>DQ45/'Monthly Data'!AF33</f>
        <v>581.75953610711144</v>
      </c>
      <c r="DU45" s="16">
        <f>DR45/'Monthly Data'!AJ33</f>
        <v>2503.5840940637459</v>
      </c>
      <c r="DV45" s="16">
        <f>DS45/'Monthly Data'!AO33</f>
        <v>52022.511245104739</v>
      </c>
    </row>
    <row r="46" spans="1:126" x14ac:dyDescent="0.25">
      <c r="A46" s="208">
        <f t="shared" si="0"/>
        <v>42248</v>
      </c>
      <c r="B46">
        <v>2015</v>
      </c>
      <c r="C46">
        <v>9</v>
      </c>
      <c r="D46">
        <v>141.19999999999999</v>
      </c>
      <c r="E46">
        <v>11.5</v>
      </c>
      <c r="F46">
        <v>96.7</v>
      </c>
      <c r="G46">
        <v>27</v>
      </c>
      <c r="H46">
        <v>60.4</v>
      </c>
      <c r="I46">
        <v>50.7</v>
      </c>
      <c r="J46">
        <v>32.799999999999997</v>
      </c>
      <c r="K46">
        <v>83.1</v>
      </c>
      <c r="L46">
        <v>13.3</v>
      </c>
      <c r="M46">
        <v>123.6</v>
      </c>
      <c r="N46">
        <v>4.7</v>
      </c>
      <c r="O46">
        <v>175</v>
      </c>
      <c r="P46">
        <v>0.6</v>
      </c>
      <c r="Q46">
        <v>230.9</v>
      </c>
      <c r="R46" s="7">
        <v>15.676666666666664</v>
      </c>
      <c r="X46" t="s">
        <v>252</v>
      </c>
      <c r="Y46" t="s">
        <v>9</v>
      </c>
      <c r="Z46" s="7">
        <f t="shared" ca="1" si="66"/>
        <v>195.619</v>
      </c>
      <c r="AA46" s="7">
        <f t="shared" ca="1" si="67"/>
        <v>3.0100000000000002</v>
      </c>
      <c r="AE46" s="7"/>
      <c r="AF46" s="7"/>
      <c r="AL46" t="s">
        <v>252</v>
      </c>
      <c r="AM46" t="s">
        <v>9</v>
      </c>
      <c r="AN46" s="7">
        <f t="shared" ca="1" si="68"/>
        <v>141.15900000000002</v>
      </c>
      <c r="AO46" s="7">
        <f t="shared" ca="1" si="69"/>
        <v>8.5499999999999989</v>
      </c>
      <c r="AS46" s="7"/>
      <c r="AT46" s="7"/>
      <c r="AZ46" t="s">
        <v>252</v>
      </c>
      <c r="BA46" t="s">
        <v>9</v>
      </c>
      <c r="BB46" s="7">
        <f t="shared" ca="1" si="70"/>
        <v>93.169000000000011</v>
      </c>
      <c r="BC46" s="7">
        <f t="shared" ca="1" si="71"/>
        <v>20.560000000000002</v>
      </c>
      <c r="BG46" s="7"/>
      <c r="BH46" s="7"/>
      <c r="BN46" t="s">
        <v>252</v>
      </c>
      <c r="BO46" t="s">
        <v>9</v>
      </c>
      <c r="BP46" s="7">
        <f t="shared" ca="1" si="72"/>
        <v>56.61999999999999</v>
      </c>
      <c r="BQ46" s="7">
        <f t="shared" ca="1" si="73"/>
        <v>44.010999999999996</v>
      </c>
      <c r="BU46" s="7"/>
      <c r="BV46" s="7"/>
      <c r="CB46" t="s">
        <v>252</v>
      </c>
      <c r="CC46" t="s">
        <v>9</v>
      </c>
      <c r="CD46" s="7">
        <f t="shared" ca="1" si="74"/>
        <v>31.009999999999998</v>
      </c>
      <c r="CE46" s="7">
        <f t="shared" ca="1" si="75"/>
        <v>78.40100000000001</v>
      </c>
      <c r="CI46" s="7"/>
      <c r="CJ46" s="7"/>
      <c r="CP46" t="s">
        <v>252</v>
      </c>
      <c r="CQ46" t="s">
        <v>9</v>
      </c>
      <c r="CR46" s="7">
        <f t="shared" ca="1" si="76"/>
        <v>15.179999999999998</v>
      </c>
      <c r="CS46" s="7">
        <f t="shared" ca="1" si="77"/>
        <v>122.57099999999998</v>
      </c>
      <c r="CW46" s="7"/>
      <c r="CX46" s="7"/>
      <c r="DD46" t="s">
        <v>252</v>
      </c>
      <c r="DE46" t="s">
        <v>9</v>
      </c>
      <c r="DF46" s="7">
        <f t="shared" ca="1" si="78"/>
        <v>6.3100000000000005</v>
      </c>
      <c r="DG46" s="7">
        <f t="shared" ca="1" si="79"/>
        <v>173.70100000000002</v>
      </c>
      <c r="DK46" s="7"/>
      <c r="DL46" s="7"/>
      <c r="DQ46" s="6">
        <f>'Monthly Data'!AE34</f>
        <v>2478158.0244475584</v>
      </c>
      <c r="DR46" s="6">
        <f>'Monthly Data'!AI34</f>
        <v>1680885.5203910384</v>
      </c>
      <c r="DS46" s="6">
        <f>'Monthly Data'!AM34</f>
        <v>3169925.151359898</v>
      </c>
      <c r="DT46" s="16">
        <f>DQ46/'Monthly Data'!AF34</f>
        <v>516.92908311380029</v>
      </c>
      <c r="DU46" s="16">
        <f>DR46/'Monthly Data'!AJ34</f>
        <v>2244.9222309062293</v>
      </c>
      <c r="DV46" s="16">
        <f>DS46/'Monthly Data'!AO34</f>
        <v>50516.735479838993</v>
      </c>
    </row>
    <row r="47" spans="1:126" x14ac:dyDescent="0.25">
      <c r="A47" s="208">
        <f t="shared" si="0"/>
        <v>42278</v>
      </c>
      <c r="B47">
        <v>2015</v>
      </c>
      <c r="C47">
        <v>10</v>
      </c>
      <c r="D47">
        <v>412.4</v>
      </c>
      <c r="E47">
        <v>0</v>
      </c>
      <c r="F47">
        <v>350.4</v>
      </c>
      <c r="G47">
        <v>0</v>
      </c>
      <c r="H47">
        <v>288.5</v>
      </c>
      <c r="I47">
        <v>0.1</v>
      </c>
      <c r="J47">
        <v>228.5</v>
      </c>
      <c r="K47">
        <v>2.1</v>
      </c>
      <c r="L47">
        <v>169.8</v>
      </c>
      <c r="M47">
        <v>5.4</v>
      </c>
      <c r="N47">
        <v>115</v>
      </c>
      <c r="O47">
        <v>12.6</v>
      </c>
      <c r="P47">
        <v>68.7</v>
      </c>
      <c r="Q47">
        <v>28.3</v>
      </c>
      <c r="R47" s="7">
        <v>6.6967741935483884</v>
      </c>
      <c r="X47" t="s">
        <v>252</v>
      </c>
      <c r="Y47" t="s">
        <v>8</v>
      </c>
      <c r="Z47" s="7">
        <f t="shared" ca="1" si="66"/>
        <v>453.76200000000006</v>
      </c>
      <c r="AA47" s="7">
        <f t="shared" ca="1" si="67"/>
        <v>0</v>
      </c>
      <c r="AE47" s="7"/>
      <c r="AF47" s="7"/>
      <c r="AL47" t="s">
        <v>252</v>
      </c>
      <c r="AM47" t="s">
        <v>8</v>
      </c>
      <c r="AN47" s="7">
        <f t="shared" ca="1" si="68"/>
        <v>391.91199999999998</v>
      </c>
      <c r="AO47" s="7">
        <f t="shared" ca="1" si="69"/>
        <v>0.15</v>
      </c>
      <c r="AS47" s="7"/>
      <c r="AT47" s="7"/>
      <c r="AZ47" t="s">
        <v>252</v>
      </c>
      <c r="BA47" t="s">
        <v>8</v>
      </c>
      <c r="BB47" s="7">
        <f t="shared" ca="1" si="70"/>
        <v>331.16200000000009</v>
      </c>
      <c r="BC47" s="7">
        <f t="shared" ca="1" si="71"/>
        <v>1.4</v>
      </c>
      <c r="BG47" s="7"/>
      <c r="BH47" s="7"/>
      <c r="BN47" t="s">
        <v>252</v>
      </c>
      <c r="BO47" t="s">
        <v>8</v>
      </c>
      <c r="BP47" s="7">
        <f t="shared" ca="1" si="72"/>
        <v>272.00200000000001</v>
      </c>
      <c r="BQ47" s="7">
        <f t="shared" ca="1" si="73"/>
        <v>4.24</v>
      </c>
      <c r="BU47" s="7"/>
      <c r="BV47" s="7"/>
      <c r="CB47" t="s">
        <v>252</v>
      </c>
      <c r="CC47" t="s">
        <v>8</v>
      </c>
      <c r="CD47" s="7">
        <f t="shared" ca="1" si="74"/>
        <v>215.42200000000003</v>
      </c>
      <c r="CE47" s="7">
        <f t="shared" ca="1" si="75"/>
        <v>9.66</v>
      </c>
      <c r="CI47" s="7"/>
      <c r="CJ47" s="7"/>
      <c r="CP47" t="s">
        <v>252</v>
      </c>
      <c r="CQ47" t="s">
        <v>8</v>
      </c>
      <c r="CR47" s="7">
        <f t="shared" ca="1" si="76"/>
        <v>162.97499999999999</v>
      </c>
      <c r="CS47" s="7">
        <f t="shared" ca="1" si="77"/>
        <v>19.213000000000001</v>
      </c>
      <c r="CW47" s="7"/>
      <c r="CX47" s="7"/>
      <c r="DD47" t="s">
        <v>252</v>
      </c>
      <c r="DE47" t="s">
        <v>8</v>
      </c>
      <c r="DF47" s="7">
        <f t="shared" ca="1" si="78"/>
        <v>116.705</v>
      </c>
      <c r="DG47" s="7">
        <f t="shared" ca="1" si="79"/>
        <v>34.942999999999998</v>
      </c>
      <c r="DK47" s="7"/>
      <c r="DL47" s="7"/>
      <c r="DQ47" s="6">
        <f>'Monthly Data'!AE35</f>
        <v>2617735.8344475585</v>
      </c>
      <c r="DR47" s="6">
        <f>'Monthly Data'!AI35</f>
        <v>1693149.320391038</v>
      </c>
      <c r="DS47" s="6">
        <f>'Monthly Data'!AM35</f>
        <v>3163347.1713598971</v>
      </c>
      <c r="DT47" s="16">
        <f>DQ47/'Monthly Data'!AF35</f>
        <v>547.41443631274751</v>
      </c>
      <c r="DU47" s="16">
        <f>DR47/'Monthly Data'!AJ35</f>
        <v>2260.0435867288616</v>
      </c>
      <c r="DV47" s="16">
        <f>DS47/'Monthly Data'!AO35</f>
        <v>50345.047820051397</v>
      </c>
    </row>
    <row r="48" spans="1:126" x14ac:dyDescent="0.25">
      <c r="A48" s="208">
        <f t="shared" si="0"/>
        <v>42309</v>
      </c>
      <c r="B48">
        <v>2015</v>
      </c>
      <c r="C48">
        <v>11</v>
      </c>
      <c r="D48">
        <v>599.20000000000005</v>
      </c>
      <c r="E48">
        <v>0</v>
      </c>
      <c r="F48">
        <v>539.20000000000005</v>
      </c>
      <c r="G48">
        <v>0</v>
      </c>
      <c r="H48">
        <v>479.2</v>
      </c>
      <c r="I48">
        <v>0</v>
      </c>
      <c r="J48">
        <v>419.2</v>
      </c>
      <c r="K48">
        <v>0</v>
      </c>
      <c r="L48">
        <v>359.2</v>
      </c>
      <c r="M48">
        <v>0</v>
      </c>
      <c r="N48">
        <v>299.2</v>
      </c>
      <c r="O48">
        <v>0</v>
      </c>
      <c r="P48">
        <v>239.2</v>
      </c>
      <c r="Q48">
        <v>0</v>
      </c>
      <c r="R48" s="7">
        <v>2.666666666666663E-2</v>
      </c>
      <c r="X48" t="s">
        <v>252</v>
      </c>
      <c r="Y48" t="s">
        <v>7</v>
      </c>
      <c r="Z48" s="7">
        <f t="shared" ca="1" si="66"/>
        <v>719.76</v>
      </c>
      <c r="AA48" s="7">
        <f t="shared" ca="1" si="67"/>
        <v>0</v>
      </c>
      <c r="AE48" s="7"/>
      <c r="AF48" s="7"/>
      <c r="AL48" t="s">
        <v>252</v>
      </c>
      <c r="AM48" t="s">
        <v>7</v>
      </c>
      <c r="AN48" s="7">
        <f t="shared" ca="1" si="68"/>
        <v>659.76</v>
      </c>
      <c r="AO48" s="7">
        <f t="shared" ca="1" si="69"/>
        <v>0</v>
      </c>
      <c r="AS48" s="7"/>
      <c r="AT48" s="7"/>
      <c r="AZ48" t="s">
        <v>252</v>
      </c>
      <c r="BA48" t="s">
        <v>7</v>
      </c>
      <c r="BB48" s="7">
        <f t="shared" ca="1" si="70"/>
        <v>599.76</v>
      </c>
      <c r="BC48" s="7">
        <f t="shared" ca="1" si="71"/>
        <v>0</v>
      </c>
      <c r="BG48" s="7"/>
      <c r="BH48" s="7"/>
      <c r="BN48" t="s">
        <v>252</v>
      </c>
      <c r="BO48" t="s">
        <v>7</v>
      </c>
      <c r="BP48" s="7">
        <f t="shared" ca="1" si="72"/>
        <v>539.76</v>
      </c>
      <c r="BQ48" s="7">
        <f t="shared" ca="1" si="73"/>
        <v>0</v>
      </c>
      <c r="BU48" s="7"/>
      <c r="BV48" s="7"/>
      <c r="CB48" t="s">
        <v>252</v>
      </c>
      <c r="CC48" t="s">
        <v>7</v>
      </c>
      <c r="CD48" s="7">
        <f t="shared" ca="1" si="74"/>
        <v>480.06000000000006</v>
      </c>
      <c r="CE48" s="7">
        <f t="shared" ca="1" si="75"/>
        <v>0.3</v>
      </c>
      <c r="CI48" s="7"/>
      <c r="CJ48" s="7"/>
      <c r="CP48" t="s">
        <v>252</v>
      </c>
      <c r="CQ48" t="s">
        <v>7</v>
      </c>
      <c r="CR48" s="7">
        <f t="shared" ca="1" si="76"/>
        <v>420.6</v>
      </c>
      <c r="CS48" s="7">
        <f t="shared" ca="1" si="77"/>
        <v>0.84000000000000008</v>
      </c>
      <c r="CW48" s="7"/>
      <c r="CX48" s="7"/>
      <c r="DD48" t="s">
        <v>252</v>
      </c>
      <c r="DE48" t="s">
        <v>7</v>
      </c>
      <c r="DF48" s="7">
        <f t="shared" ca="1" si="78"/>
        <v>361.94999999999993</v>
      </c>
      <c r="DG48" s="7">
        <f t="shared" ca="1" si="79"/>
        <v>2.19</v>
      </c>
      <c r="DK48" s="7"/>
      <c r="DL48" s="7"/>
      <c r="DQ48" s="6">
        <f>'Monthly Data'!AE36</f>
        <v>2918834.2044475572</v>
      </c>
      <c r="DR48" s="6">
        <f>'Monthly Data'!AI36</f>
        <v>1804976.3403910371</v>
      </c>
      <c r="DS48" s="6">
        <f>'Monthly Data'!AM36</f>
        <v>3326445.8913598973</v>
      </c>
      <c r="DT48" s="16">
        <f>DQ48/'Monthly Data'!AF36</f>
        <v>626.76276668403636</v>
      </c>
      <c r="DU48" s="16">
        <f>DR48/'Monthly Data'!AJ36</f>
        <v>2407.9728832342921</v>
      </c>
      <c r="DV48" s="16">
        <f>DS48/'Monthly Data'!AO36</f>
        <v>52870.663173932124</v>
      </c>
    </row>
    <row r="49" spans="1:126" x14ac:dyDescent="0.25">
      <c r="A49" s="208">
        <f t="shared" si="0"/>
        <v>42339</v>
      </c>
      <c r="B49">
        <v>2015</v>
      </c>
      <c r="C49">
        <v>12</v>
      </c>
      <c r="D49">
        <v>841</v>
      </c>
      <c r="E49">
        <v>0</v>
      </c>
      <c r="F49">
        <v>779</v>
      </c>
      <c r="G49">
        <v>0</v>
      </c>
      <c r="H49">
        <v>717</v>
      </c>
      <c r="I49">
        <v>0</v>
      </c>
      <c r="J49">
        <v>655</v>
      </c>
      <c r="K49">
        <v>0</v>
      </c>
      <c r="L49">
        <v>593</v>
      </c>
      <c r="M49">
        <v>0</v>
      </c>
      <c r="N49">
        <v>531</v>
      </c>
      <c r="O49">
        <v>0</v>
      </c>
      <c r="P49">
        <v>469</v>
      </c>
      <c r="Q49">
        <v>0</v>
      </c>
      <c r="R49" s="7">
        <v>-7.129032258064516</v>
      </c>
      <c r="X49" t="s">
        <v>252</v>
      </c>
      <c r="Y49" t="s">
        <v>6</v>
      </c>
      <c r="Z49" s="7">
        <f t="shared" ca="1" si="66"/>
        <v>1006.75</v>
      </c>
      <c r="AA49" s="7">
        <f t="shared" ca="1" si="67"/>
        <v>0</v>
      </c>
      <c r="AE49" s="7"/>
      <c r="AF49" s="7"/>
      <c r="AL49" t="s">
        <v>252</v>
      </c>
      <c r="AM49" t="s">
        <v>6</v>
      </c>
      <c r="AN49" s="7">
        <f t="shared" ca="1" si="68"/>
        <v>944.75</v>
      </c>
      <c r="AO49" s="7">
        <f t="shared" ca="1" si="69"/>
        <v>0</v>
      </c>
      <c r="AS49" s="7"/>
      <c r="AT49" s="7"/>
      <c r="AZ49" t="s">
        <v>252</v>
      </c>
      <c r="BA49" t="s">
        <v>6</v>
      </c>
      <c r="BB49" s="7">
        <f t="shared" ca="1" si="70"/>
        <v>882.75</v>
      </c>
      <c r="BC49" s="7">
        <f t="shared" ca="1" si="71"/>
        <v>0</v>
      </c>
      <c r="BG49" s="7"/>
      <c r="BH49" s="7"/>
      <c r="BN49" t="s">
        <v>252</v>
      </c>
      <c r="BO49" t="s">
        <v>6</v>
      </c>
      <c r="BP49" s="7">
        <f t="shared" ca="1" si="72"/>
        <v>820.75</v>
      </c>
      <c r="BQ49" s="7">
        <f t="shared" ca="1" si="73"/>
        <v>0</v>
      </c>
      <c r="BU49" s="7"/>
      <c r="BV49" s="7"/>
      <c r="CB49" t="s">
        <v>252</v>
      </c>
      <c r="CC49" t="s">
        <v>6</v>
      </c>
      <c r="CD49" s="7">
        <f t="shared" ca="1" si="74"/>
        <v>758.75000000000011</v>
      </c>
      <c r="CE49" s="7">
        <f t="shared" ca="1" si="75"/>
        <v>0</v>
      </c>
      <c r="CI49" s="7"/>
      <c r="CJ49" s="7"/>
      <c r="CP49" t="s">
        <v>252</v>
      </c>
      <c r="CQ49" t="s">
        <v>6</v>
      </c>
      <c r="CR49" s="7">
        <f t="shared" ca="1" si="76"/>
        <v>696.75000000000011</v>
      </c>
      <c r="CS49" s="7">
        <f t="shared" ca="1" si="77"/>
        <v>0</v>
      </c>
      <c r="CW49" s="7"/>
      <c r="CX49" s="7"/>
      <c r="DD49" t="s">
        <v>252</v>
      </c>
      <c r="DE49" t="s">
        <v>6</v>
      </c>
      <c r="DF49" s="7">
        <f t="shared" ca="1" si="78"/>
        <v>634.43000000000006</v>
      </c>
      <c r="DG49" s="7">
        <f t="shared" ca="1" si="79"/>
        <v>0</v>
      </c>
      <c r="DK49" s="7"/>
      <c r="DL49" s="7"/>
      <c r="DQ49" s="6">
        <f>'Monthly Data'!AE37</f>
        <v>3569812.1244475492</v>
      </c>
      <c r="DR49" s="6">
        <f>'Monthly Data'!AI37</f>
        <v>2080999.5403910382</v>
      </c>
      <c r="DS49" s="6">
        <f>'Monthly Data'!AM37</f>
        <v>3621754.0513598975</v>
      </c>
      <c r="DT49" s="16">
        <f>DQ49/'Monthly Data'!AF37</f>
        <v>766.87693328626187</v>
      </c>
      <c r="DU49" s="16">
        <f>DR49/'Monthly Data'!AJ37</f>
        <v>2774.6660538547176</v>
      </c>
      <c r="DV49" s="16">
        <f>DS49/'Monthly Data'!AO37</f>
        <v>57488.159545395196</v>
      </c>
    </row>
    <row r="50" spans="1:126" x14ac:dyDescent="0.25">
      <c r="A50" s="208">
        <f t="shared" si="0"/>
        <v>42370</v>
      </c>
      <c r="B50">
        <v>2016</v>
      </c>
      <c r="C50">
        <v>1</v>
      </c>
      <c r="D50">
        <v>1048.3</v>
      </c>
      <c r="E50">
        <v>0</v>
      </c>
      <c r="F50">
        <v>986.3</v>
      </c>
      <c r="G50">
        <v>0</v>
      </c>
      <c r="H50">
        <v>924.3</v>
      </c>
      <c r="I50">
        <v>0</v>
      </c>
      <c r="J50">
        <v>862.3</v>
      </c>
      <c r="K50">
        <v>0</v>
      </c>
      <c r="L50">
        <v>800.3</v>
      </c>
      <c r="M50">
        <v>0</v>
      </c>
      <c r="N50">
        <v>738.3</v>
      </c>
      <c r="O50">
        <v>0</v>
      </c>
      <c r="P50">
        <v>676.3</v>
      </c>
      <c r="Q50">
        <v>0</v>
      </c>
      <c r="R50" s="7">
        <v>-13.816129032258067</v>
      </c>
      <c r="DQ50" s="6">
        <f>'Monthly Data'!AE38</f>
        <v>3971822.8762589148</v>
      </c>
      <c r="DR50" s="6">
        <f>'Monthly Data'!AI38</f>
        <v>2277039.080167463</v>
      </c>
      <c r="DS50" s="6">
        <f>'Monthly Data'!AM38</f>
        <v>4048046.4325682307</v>
      </c>
      <c r="DT50" s="16">
        <f>DQ50/'Monthly Data'!AF38</f>
        <v>857.28963441806923</v>
      </c>
      <c r="DU50" s="16">
        <f>DR50/'Monthly Data'!AJ38</f>
        <v>3035.7148052449234</v>
      </c>
      <c r="DV50" s="16">
        <f>DS50/'Monthly Data'!AO38</f>
        <v>64596.48562608879</v>
      </c>
    </row>
    <row r="51" spans="1:126" x14ac:dyDescent="0.25">
      <c r="A51" s="208">
        <f t="shared" si="0"/>
        <v>42401</v>
      </c>
      <c r="B51">
        <v>2016</v>
      </c>
      <c r="C51">
        <v>2</v>
      </c>
      <c r="D51">
        <v>931.2</v>
      </c>
      <c r="E51">
        <v>0</v>
      </c>
      <c r="F51">
        <v>873.2</v>
      </c>
      <c r="G51">
        <v>0</v>
      </c>
      <c r="H51">
        <v>815.2</v>
      </c>
      <c r="I51">
        <v>0</v>
      </c>
      <c r="J51">
        <v>757.2</v>
      </c>
      <c r="K51">
        <v>0</v>
      </c>
      <c r="L51">
        <v>699.2</v>
      </c>
      <c r="M51">
        <v>0</v>
      </c>
      <c r="N51">
        <v>641.20000000000005</v>
      </c>
      <c r="O51">
        <v>0</v>
      </c>
      <c r="P51">
        <v>583.20000000000005</v>
      </c>
      <c r="Q51">
        <v>0</v>
      </c>
      <c r="R51" s="7">
        <v>-12.110344827586207</v>
      </c>
      <c r="DQ51" s="6">
        <f>'Monthly Data'!AE39</f>
        <v>3423141.6762589025</v>
      </c>
      <c r="DR51" s="6">
        <f>'Monthly Data'!AI39</f>
        <v>2071031.1601674643</v>
      </c>
      <c r="DS51" s="6">
        <f>'Monthly Data'!AM39</f>
        <v>3674808.9025682309</v>
      </c>
      <c r="DT51" s="16">
        <f>DQ51/'Monthly Data'!AF39</f>
        <v>736.3178481950747</v>
      </c>
      <c r="DU51" s="16">
        <f>DR51/'Monthly Data'!AJ39</f>
        <v>2760.7613776949088</v>
      </c>
      <c r="DV51" s="16">
        <f>DS51/'Monthly Data'!AO39</f>
        <v>58954.153517137398</v>
      </c>
    </row>
    <row r="52" spans="1:126" x14ac:dyDescent="0.25">
      <c r="A52" s="208">
        <f t="shared" si="0"/>
        <v>42430</v>
      </c>
      <c r="B52">
        <v>2016</v>
      </c>
      <c r="C52">
        <v>3</v>
      </c>
      <c r="D52">
        <v>680.7</v>
      </c>
      <c r="E52">
        <v>0</v>
      </c>
      <c r="F52">
        <v>618.70000000000005</v>
      </c>
      <c r="G52">
        <v>0</v>
      </c>
      <c r="H52">
        <v>556.70000000000005</v>
      </c>
      <c r="I52">
        <v>0</v>
      </c>
      <c r="J52">
        <v>494.7</v>
      </c>
      <c r="K52">
        <v>0</v>
      </c>
      <c r="L52">
        <v>432.7</v>
      </c>
      <c r="M52">
        <v>0</v>
      </c>
      <c r="N52">
        <v>370.7</v>
      </c>
      <c r="O52">
        <v>0</v>
      </c>
      <c r="P52">
        <v>308.7</v>
      </c>
      <c r="Q52">
        <v>0</v>
      </c>
      <c r="R52" s="7">
        <v>-1.9580645161290324</v>
      </c>
      <c r="DQ52" s="6">
        <f>'Monthly Data'!AE40</f>
        <v>3114616.6062589139</v>
      </c>
      <c r="DR52" s="6">
        <f>'Monthly Data'!AI40</f>
        <v>1957281.740167469</v>
      </c>
      <c r="DS52" s="6">
        <f>'Monthly Data'!AM40</f>
        <v>3557508.4225682314</v>
      </c>
      <c r="DT52" s="16">
        <f>DQ52/'Monthly Data'!AF40</f>
        <v>670.96437015487163</v>
      </c>
      <c r="DU52" s="16">
        <f>DR52/'Monthly Data'!AJ40</f>
        <v>2608.8393737653701</v>
      </c>
      <c r="DV52" s="16">
        <f>DS52/'Monthly Data'!AO40</f>
        <v>57379.168105939221</v>
      </c>
    </row>
    <row r="53" spans="1:126" x14ac:dyDescent="0.25">
      <c r="A53" s="208">
        <f t="shared" si="0"/>
        <v>42461</v>
      </c>
      <c r="B53">
        <v>2016</v>
      </c>
      <c r="C53">
        <v>4</v>
      </c>
      <c r="D53">
        <v>548.4</v>
      </c>
      <c r="E53">
        <v>0</v>
      </c>
      <c r="F53">
        <v>488.4</v>
      </c>
      <c r="G53">
        <v>0</v>
      </c>
      <c r="H53">
        <v>428.4</v>
      </c>
      <c r="I53">
        <v>0</v>
      </c>
      <c r="J53">
        <v>368.4</v>
      </c>
      <c r="K53">
        <v>0</v>
      </c>
      <c r="L53">
        <v>309.7</v>
      </c>
      <c r="M53">
        <v>1.3</v>
      </c>
      <c r="N53">
        <v>251.7</v>
      </c>
      <c r="O53">
        <v>3.3</v>
      </c>
      <c r="P53">
        <v>197.2</v>
      </c>
      <c r="Q53">
        <v>8.8000000000000007</v>
      </c>
      <c r="R53" s="7">
        <v>1.7199999999999998</v>
      </c>
      <c r="DQ53" s="6">
        <f>'Monthly Data'!AE41</f>
        <v>2706752.026258904</v>
      </c>
      <c r="DR53" s="6">
        <f>'Monthly Data'!AI41</f>
        <v>1726194.7901674677</v>
      </c>
      <c r="DS53" s="6">
        <f>'Monthly Data'!AM41</f>
        <v>3207096.8225682313</v>
      </c>
      <c r="DT53" s="16">
        <f>DQ53/'Monthly Data'!AF41</f>
        <v>575.41497156864455</v>
      </c>
      <c r="DU53" s="16">
        <f>DR53/'Monthly Data'!AJ41</f>
        <v>2300.5705777442922</v>
      </c>
      <c r="DV53" s="16">
        <f>DS53/'Monthly Data'!AO41</f>
        <v>52006.975501106463</v>
      </c>
    </row>
    <row r="54" spans="1:126" x14ac:dyDescent="0.25">
      <c r="A54" s="208">
        <f t="shared" si="0"/>
        <v>42491</v>
      </c>
      <c r="B54">
        <v>2016</v>
      </c>
      <c r="C54">
        <v>5</v>
      </c>
      <c r="D54">
        <v>227.9</v>
      </c>
      <c r="E54">
        <v>1.8</v>
      </c>
      <c r="F54">
        <v>172.5</v>
      </c>
      <c r="G54">
        <v>8.4</v>
      </c>
      <c r="H54">
        <v>123.5</v>
      </c>
      <c r="I54">
        <v>21.4</v>
      </c>
      <c r="J54">
        <v>84.3</v>
      </c>
      <c r="K54">
        <v>44.2</v>
      </c>
      <c r="L54">
        <v>54.7</v>
      </c>
      <c r="M54">
        <v>76.599999999999994</v>
      </c>
      <c r="N54">
        <v>32.799999999999997</v>
      </c>
      <c r="O54">
        <v>116.7</v>
      </c>
      <c r="P54">
        <v>20.7</v>
      </c>
      <c r="Q54">
        <v>166.6</v>
      </c>
      <c r="R54" s="7">
        <v>12.706451612903223</v>
      </c>
      <c r="DQ54" s="6">
        <f>'Monthly Data'!AE42</f>
        <v>2457069.8562589004</v>
      </c>
      <c r="DR54" s="6">
        <f>'Monthly Data'!AI42</f>
        <v>1653450.7801674679</v>
      </c>
      <c r="DS54" s="6">
        <f>'Monthly Data'!AM42</f>
        <v>3103476.1225682306</v>
      </c>
      <c r="DT54" s="16">
        <f>DQ54/'Monthly Data'!AF42</f>
        <v>514.24651658830066</v>
      </c>
      <c r="DU54" s="16">
        <f>DR54/'Monthly Data'!AJ42</f>
        <v>2203.3769419222222</v>
      </c>
      <c r="DV54" s="16">
        <f>DS54/'Monthly Data'!AO42</f>
        <v>50600.154172308117</v>
      </c>
    </row>
    <row r="55" spans="1:126" x14ac:dyDescent="0.25">
      <c r="A55" s="208">
        <f t="shared" si="0"/>
        <v>42522</v>
      </c>
      <c r="B55">
        <v>2016</v>
      </c>
      <c r="C55">
        <v>6</v>
      </c>
      <c r="D55">
        <v>109.6</v>
      </c>
      <c r="E55">
        <v>4.3</v>
      </c>
      <c r="F55">
        <v>64.900000000000006</v>
      </c>
      <c r="G55">
        <v>19.600000000000001</v>
      </c>
      <c r="H55">
        <v>31.3</v>
      </c>
      <c r="I55">
        <v>46</v>
      </c>
      <c r="J55">
        <v>10.5</v>
      </c>
      <c r="K55">
        <v>85.2</v>
      </c>
      <c r="L55">
        <v>1.2</v>
      </c>
      <c r="M55">
        <v>135.9</v>
      </c>
      <c r="N55">
        <v>0</v>
      </c>
      <c r="O55">
        <v>194.7</v>
      </c>
      <c r="P55">
        <v>0</v>
      </c>
      <c r="Q55">
        <v>254.7</v>
      </c>
      <c r="R55" s="7">
        <v>16.489999999999998</v>
      </c>
      <c r="DQ55" s="6">
        <f>'Monthly Data'!AE43</f>
        <v>2433898.0162588996</v>
      </c>
      <c r="DR55" s="6">
        <f>'Monthly Data'!AI43</f>
        <v>1689023.4601674688</v>
      </c>
      <c r="DS55" s="6">
        <f>'Monthly Data'!AM43</f>
        <v>3108989.062568231</v>
      </c>
      <c r="DT55" s="16">
        <f>DQ55/'Monthly Data'!AF43</f>
        <v>506.85089884608487</v>
      </c>
      <c r="DU55" s="16">
        <f>DR55/'Monthly Data'!AJ43</f>
        <v>2250.5309262724427</v>
      </c>
      <c r="DV55" s="16">
        <f>DS55/'Monthly Data'!AO43</f>
        <v>50967.03381259396</v>
      </c>
    </row>
    <row r="56" spans="1:126" x14ac:dyDescent="0.25">
      <c r="A56" s="208">
        <f t="shared" si="0"/>
        <v>42552</v>
      </c>
      <c r="B56">
        <v>2016</v>
      </c>
      <c r="C56">
        <v>7</v>
      </c>
      <c r="D56">
        <v>39.9</v>
      </c>
      <c r="E56">
        <v>24.1</v>
      </c>
      <c r="F56">
        <v>8.3000000000000007</v>
      </c>
      <c r="G56">
        <v>54.5</v>
      </c>
      <c r="H56">
        <v>0.6</v>
      </c>
      <c r="I56">
        <v>108.8</v>
      </c>
      <c r="J56">
        <v>0</v>
      </c>
      <c r="K56">
        <v>170.2</v>
      </c>
      <c r="L56">
        <v>0</v>
      </c>
      <c r="M56">
        <v>232.2</v>
      </c>
      <c r="N56">
        <v>0</v>
      </c>
      <c r="O56">
        <v>294.2</v>
      </c>
      <c r="P56">
        <v>0</v>
      </c>
      <c r="Q56">
        <v>356.2</v>
      </c>
      <c r="R56" s="7">
        <v>19.490322580645159</v>
      </c>
      <c r="DQ56" s="6">
        <f>'Monthly Data'!AE44</f>
        <v>2834544.0462589143</v>
      </c>
      <c r="DR56" s="6">
        <f>'Monthly Data'!AI44</f>
        <v>1892330.0501674677</v>
      </c>
      <c r="DS56" s="6">
        <f>'Monthly Data'!AM44</f>
        <v>3320249.9425682304</v>
      </c>
      <c r="DT56" s="16">
        <f>DQ56/'Monthly Data'!AF44</f>
        <v>590.40700817723689</v>
      </c>
      <c r="DU56" s="16">
        <f>DR56/'Monthly Data'!AJ44</f>
        <v>2521.1458423459094</v>
      </c>
      <c r="DV56" s="16">
        <f>DS56/'Monthly Data'!AO44</f>
        <v>54729.394657718098</v>
      </c>
    </row>
    <row r="57" spans="1:126" x14ac:dyDescent="0.25">
      <c r="A57" s="208">
        <f t="shared" si="0"/>
        <v>42583</v>
      </c>
      <c r="B57">
        <v>2016</v>
      </c>
      <c r="C57">
        <v>8</v>
      </c>
      <c r="D57">
        <v>45.8</v>
      </c>
      <c r="E57">
        <v>19.399999999999999</v>
      </c>
      <c r="F57">
        <v>16.2</v>
      </c>
      <c r="G57">
        <v>51.8</v>
      </c>
      <c r="H57">
        <v>3.2</v>
      </c>
      <c r="I57">
        <v>100.8</v>
      </c>
      <c r="J57">
        <v>0</v>
      </c>
      <c r="K57">
        <v>159.6</v>
      </c>
      <c r="L57">
        <v>0</v>
      </c>
      <c r="M57">
        <v>221.6</v>
      </c>
      <c r="N57">
        <v>0</v>
      </c>
      <c r="O57">
        <v>283.60000000000002</v>
      </c>
      <c r="P57">
        <v>0</v>
      </c>
      <c r="Q57">
        <v>345.6</v>
      </c>
      <c r="R57" s="7">
        <v>19.148387096774194</v>
      </c>
      <c r="DQ57" s="6">
        <f>'Monthly Data'!AE45</f>
        <v>2816805.176258923</v>
      </c>
      <c r="DR57" s="6">
        <f>'Monthly Data'!AI45</f>
        <v>1887233.7201674664</v>
      </c>
      <c r="DS57" s="6">
        <f>'Monthly Data'!AM45</f>
        <v>3316556.8525682311</v>
      </c>
      <c r="DT57" s="16">
        <f>DQ57/'Monthly Data'!AF45</f>
        <v>585.73615642730772</v>
      </c>
      <c r="DU57" s="16">
        <f>DR57/'Monthly Data'!AJ45</f>
        <v>2514.0768918749541</v>
      </c>
      <c r="DV57" s="16">
        <f>DS57/'Monthly Data'!AO45</f>
        <v>54970.555567429263</v>
      </c>
    </row>
    <row r="58" spans="1:126" x14ac:dyDescent="0.25">
      <c r="A58" s="208">
        <f t="shared" si="0"/>
        <v>42614</v>
      </c>
      <c r="B58">
        <v>2016</v>
      </c>
      <c r="C58">
        <v>9</v>
      </c>
      <c r="D58">
        <v>180.6</v>
      </c>
      <c r="E58">
        <v>0.6</v>
      </c>
      <c r="F58">
        <v>124.3</v>
      </c>
      <c r="G58">
        <v>4.3</v>
      </c>
      <c r="H58">
        <v>73</v>
      </c>
      <c r="I58">
        <v>13</v>
      </c>
      <c r="J58">
        <v>33</v>
      </c>
      <c r="K58">
        <v>33</v>
      </c>
      <c r="L58">
        <v>12.2</v>
      </c>
      <c r="M58">
        <v>72.2</v>
      </c>
      <c r="N58">
        <v>2.4</v>
      </c>
      <c r="O58">
        <v>122.4</v>
      </c>
      <c r="P58">
        <v>0</v>
      </c>
      <c r="Q58">
        <v>180</v>
      </c>
      <c r="R58" s="7">
        <v>14</v>
      </c>
      <c r="DQ58" s="6">
        <f>'Monthly Data'!AE46</f>
        <v>2404656.0762589085</v>
      </c>
      <c r="DR58" s="6">
        <f>'Monthly Data'!AI46</f>
        <v>1629637.6401674675</v>
      </c>
      <c r="DS58" s="6">
        <f>'Monthly Data'!AM46</f>
        <v>3054444.9925682312</v>
      </c>
      <c r="DT58" s="16">
        <f>DQ58/'Monthly Data'!AF46</f>
        <v>500.13645512872472</v>
      </c>
      <c r="DU58" s="16">
        <f>DR58/'Monthly Data'!AJ46</f>
        <v>2170.6795073825733</v>
      </c>
      <c r="DV58" s="16">
        <f>DS58/'Monthly Data'!AO46</f>
        <v>50907.416542803869</v>
      </c>
    </row>
    <row r="59" spans="1:126" x14ac:dyDescent="0.25">
      <c r="A59" s="208">
        <f t="shared" si="0"/>
        <v>42644</v>
      </c>
      <c r="B59">
        <v>2016</v>
      </c>
      <c r="C59">
        <v>10</v>
      </c>
      <c r="D59">
        <v>423.2</v>
      </c>
      <c r="E59">
        <v>0</v>
      </c>
      <c r="F59">
        <v>361.2</v>
      </c>
      <c r="G59">
        <v>0</v>
      </c>
      <c r="H59">
        <v>300.8</v>
      </c>
      <c r="I59">
        <v>1.6</v>
      </c>
      <c r="J59">
        <v>244.7</v>
      </c>
      <c r="K59">
        <v>7.5</v>
      </c>
      <c r="L59">
        <v>190.7</v>
      </c>
      <c r="M59">
        <v>15.5</v>
      </c>
      <c r="N59">
        <v>137.69999999999999</v>
      </c>
      <c r="O59">
        <v>24.5</v>
      </c>
      <c r="P59">
        <v>89.2</v>
      </c>
      <c r="Q59">
        <v>38</v>
      </c>
      <c r="R59" s="7">
        <v>6.3483870967741938</v>
      </c>
      <c r="DQ59" s="6">
        <f>'Monthly Data'!AE47</f>
        <v>2624969.0062589077</v>
      </c>
      <c r="DR59" s="6">
        <f>'Monthly Data'!AI47</f>
        <v>1681288.3901674673</v>
      </c>
      <c r="DS59" s="6">
        <f>'Monthly Data'!AM47</f>
        <v>3193618.3425682308</v>
      </c>
      <c r="DT59" s="16">
        <f>DQ59/'Monthly Data'!AF47</f>
        <v>550.88541579410446</v>
      </c>
      <c r="DU59" s="16">
        <f>DR59/'Monthly Data'!AJ47</f>
        <v>2239.2298204228186</v>
      </c>
      <c r="DV59" s="16">
        <f>DS59/'Monthly Data'!AO47</f>
        <v>53524.329763713387</v>
      </c>
    </row>
    <row r="60" spans="1:126" x14ac:dyDescent="0.25">
      <c r="A60" s="208">
        <f t="shared" si="0"/>
        <v>42675</v>
      </c>
      <c r="B60">
        <v>2016</v>
      </c>
      <c r="C60">
        <v>11</v>
      </c>
      <c r="D60">
        <v>520.20000000000005</v>
      </c>
      <c r="E60">
        <v>0</v>
      </c>
      <c r="F60">
        <v>460.2</v>
      </c>
      <c r="G60">
        <v>0</v>
      </c>
      <c r="H60">
        <v>400.2</v>
      </c>
      <c r="I60">
        <v>0</v>
      </c>
      <c r="J60">
        <v>340.2</v>
      </c>
      <c r="K60">
        <v>0</v>
      </c>
      <c r="L60">
        <v>281.5</v>
      </c>
      <c r="M60">
        <v>1.3</v>
      </c>
      <c r="N60">
        <v>223.7</v>
      </c>
      <c r="O60">
        <v>3.5</v>
      </c>
      <c r="P60">
        <v>171.6</v>
      </c>
      <c r="Q60">
        <v>11.4</v>
      </c>
      <c r="R60" s="7">
        <v>2.6599999999999993</v>
      </c>
      <c r="DQ60" s="6">
        <f>'Monthly Data'!AE48</f>
        <v>2850520.4662589105</v>
      </c>
      <c r="DR60" s="6">
        <f>'Monthly Data'!AI48</f>
        <v>1779730.5701674684</v>
      </c>
      <c r="DS60" s="6">
        <f>'Monthly Data'!AM48</f>
        <v>3255789.8725682306</v>
      </c>
      <c r="DT60" s="16">
        <f>DQ60/'Monthly Data'!AF48</f>
        <v>612.22518605217147</v>
      </c>
      <c r="DU60" s="16">
        <f>DR60/'Monthly Data'!AJ48</f>
        <v>2370.0773323726121</v>
      </c>
      <c r="DV60" s="16">
        <f>DS60/'Monthly Data'!AO48</f>
        <v>54872.863020812896</v>
      </c>
    </row>
    <row r="61" spans="1:126" x14ac:dyDescent="0.25">
      <c r="A61" s="208">
        <f t="shared" si="0"/>
        <v>42705</v>
      </c>
      <c r="B61">
        <v>2016</v>
      </c>
      <c r="C61">
        <v>12</v>
      </c>
      <c r="D61">
        <v>1030.3</v>
      </c>
      <c r="E61">
        <v>0</v>
      </c>
      <c r="F61">
        <v>968.3</v>
      </c>
      <c r="G61">
        <v>0</v>
      </c>
      <c r="H61">
        <v>906.3</v>
      </c>
      <c r="I61">
        <v>0</v>
      </c>
      <c r="J61">
        <v>844.3</v>
      </c>
      <c r="K61">
        <v>0</v>
      </c>
      <c r="L61">
        <v>782.3</v>
      </c>
      <c r="M61">
        <v>0</v>
      </c>
      <c r="N61">
        <v>720.3</v>
      </c>
      <c r="O61">
        <v>0</v>
      </c>
      <c r="P61">
        <v>658.3</v>
      </c>
      <c r="Q61">
        <v>0</v>
      </c>
      <c r="R61" s="7">
        <v>-13.235483870967743</v>
      </c>
      <c r="DQ61" s="6">
        <f>'Monthly Data'!AE49</f>
        <v>3844258.5662589031</v>
      </c>
      <c r="DR61" s="6">
        <f>'Monthly Data'!AI49</f>
        <v>2229556.9501674622</v>
      </c>
      <c r="DS61" s="6">
        <f>'Monthly Data'!AM49</f>
        <v>3944987.582568231</v>
      </c>
      <c r="DT61" s="16">
        <f>DQ61/'Monthly Data'!AF49</f>
        <v>824.24068744830686</v>
      </c>
      <c r="DU61" s="16">
        <f>DR61/'Monthly Data'!AJ49</f>
        <v>2968.784221261601</v>
      </c>
      <c r="DV61" s="16">
        <f>DS61/'Monthly Data'!AO49</f>
        <v>66864.19631471578</v>
      </c>
    </row>
    <row r="62" spans="1:126" x14ac:dyDescent="0.25">
      <c r="A62" s="208">
        <f t="shared" si="0"/>
        <v>42736</v>
      </c>
      <c r="B62">
        <v>2017</v>
      </c>
      <c r="C62">
        <v>1</v>
      </c>
      <c r="D62">
        <v>1006.7</v>
      </c>
      <c r="E62">
        <v>0</v>
      </c>
      <c r="F62">
        <v>944.7</v>
      </c>
      <c r="G62">
        <v>0</v>
      </c>
      <c r="H62">
        <v>882.7</v>
      </c>
      <c r="I62">
        <v>0</v>
      </c>
      <c r="J62">
        <v>820.7</v>
      </c>
      <c r="K62">
        <v>0</v>
      </c>
      <c r="L62">
        <v>758.7</v>
      </c>
      <c r="M62">
        <v>0</v>
      </c>
      <c r="N62">
        <v>696.7</v>
      </c>
      <c r="O62">
        <v>0</v>
      </c>
      <c r="P62">
        <v>634.70000000000005</v>
      </c>
      <c r="Q62">
        <v>0</v>
      </c>
      <c r="R62" s="7">
        <v>-12.474193548387095</v>
      </c>
      <c r="DQ62" s="6">
        <f>'Monthly Data'!AE50</f>
        <v>3911552.0501713762</v>
      </c>
      <c r="DR62" s="6">
        <f>'Monthly Data'!AI50</f>
        <v>2294540.9560604622</v>
      </c>
      <c r="DS62" s="6">
        <f>'Monthly Data'!AM50</f>
        <v>3848260.8625079221</v>
      </c>
      <c r="DT62" s="16">
        <f>DQ62/'Monthly Data'!AF50</f>
        <v>823.13805769599662</v>
      </c>
      <c r="DU62" s="16">
        <f>DR62/'Monthly Data'!AJ50</f>
        <v>3039.1270941198172</v>
      </c>
      <c r="DV62" s="16">
        <f>DS62/'Monthly Data'!AO50</f>
        <v>65224.760381490203</v>
      </c>
    </row>
    <row r="63" spans="1:126" x14ac:dyDescent="0.25">
      <c r="A63" s="208">
        <f t="shared" si="0"/>
        <v>42767</v>
      </c>
      <c r="B63">
        <v>2017</v>
      </c>
      <c r="C63">
        <v>2</v>
      </c>
      <c r="D63">
        <v>824.6</v>
      </c>
      <c r="E63">
        <v>0</v>
      </c>
      <c r="F63">
        <v>768.6</v>
      </c>
      <c r="G63">
        <v>0</v>
      </c>
      <c r="H63">
        <v>712.6</v>
      </c>
      <c r="I63">
        <v>0</v>
      </c>
      <c r="J63">
        <v>656.6</v>
      </c>
      <c r="K63">
        <v>0</v>
      </c>
      <c r="L63">
        <v>600.6</v>
      </c>
      <c r="M63">
        <v>0</v>
      </c>
      <c r="N63">
        <v>544.6</v>
      </c>
      <c r="O63">
        <v>0</v>
      </c>
      <c r="P63">
        <v>488.6</v>
      </c>
      <c r="Q63">
        <v>0</v>
      </c>
      <c r="R63" s="7">
        <v>-9.4500000000000028</v>
      </c>
      <c r="DQ63" s="6">
        <f>'Monthly Data'!AE51</f>
        <v>3185836.2501713745</v>
      </c>
      <c r="DR63" s="6">
        <f>'Monthly Data'!AI51</f>
        <v>1979480.6960604603</v>
      </c>
      <c r="DS63" s="6">
        <f>'Monthly Data'!AM51</f>
        <v>3376237.5525079221</v>
      </c>
      <c r="DT63" s="16">
        <f>DQ63/'Monthly Data'!AF51</f>
        <v>670.49063457252964</v>
      </c>
      <c r="DU63" s="16">
        <f>DR63/'Monthly Data'!AJ51</f>
        <v>2621.8287365039209</v>
      </c>
      <c r="DV63" s="16">
        <f>DS63/'Monthly Data'!AO51</f>
        <v>57224.365296744443</v>
      </c>
    </row>
    <row r="64" spans="1:126" x14ac:dyDescent="0.25">
      <c r="A64" s="208">
        <f t="shared" si="0"/>
        <v>42795</v>
      </c>
      <c r="B64">
        <v>2017</v>
      </c>
      <c r="C64">
        <v>3</v>
      </c>
      <c r="D64">
        <v>792.5</v>
      </c>
      <c r="E64">
        <v>0</v>
      </c>
      <c r="F64">
        <v>730.5</v>
      </c>
      <c r="G64">
        <v>0</v>
      </c>
      <c r="H64">
        <v>668.5</v>
      </c>
      <c r="I64">
        <v>0</v>
      </c>
      <c r="J64">
        <v>606.5</v>
      </c>
      <c r="K64">
        <v>0</v>
      </c>
      <c r="L64">
        <v>544.5</v>
      </c>
      <c r="M64">
        <v>0</v>
      </c>
      <c r="N64">
        <v>482.5</v>
      </c>
      <c r="O64">
        <v>0</v>
      </c>
      <c r="P64">
        <v>420.5</v>
      </c>
      <c r="Q64">
        <v>0</v>
      </c>
      <c r="R64" s="7">
        <v>-5.564516129032258</v>
      </c>
      <c r="DQ64" s="6">
        <f>'Monthly Data'!AE52</f>
        <v>3193843.6901713731</v>
      </c>
      <c r="DR64" s="6">
        <f>'Monthly Data'!AI52</f>
        <v>2014740.5660604613</v>
      </c>
      <c r="DS64" s="6">
        <f>'Monthly Data'!AM52</f>
        <v>3539284.1825079219</v>
      </c>
      <c r="DT64" s="16">
        <f>DQ64/'Monthly Data'!AF52</f>
        <v>672.06979644828721</v>
      </c>
      <c r="DU64" s="16">
        <f>DR64/'Monthly Data'!AJ52</f>
        <v>2672.0697162605588</v>
      </c>
      <c r="DV64" s="16">
        <f>DS64/'Monthly Data'!AO52</f>
        <v>60500.584316374734</v>
      </c>
    </row>
    <row r="65" spans="1:126" x14ac:dyDescent="0.25">
      <c r="A65" s="208">
        <f t="shared" si="0"/>
        <v>42826</v>
      </c>
      <c r="B65">
        <v>2017</v>
      </c>
      <c r="C65">
        <v>4</v>
      </c>
      <c r="D65">
        <v>478.8</v>
      </c>
      <c r="E65">
        <v>0</v>
      </c>
      <c r="F65">
        <v>418.8</v>
      </c>
      <c r="G65">
        <v>0</v>
      </c>
      <c r="H65">
        <v>358.8</v>
      </c>
      <c r="I65">
        <v>0</v>
      </c>
      <c r="J65">
        <v>298.8</v>
      </c>
      <c r="K65">
        <v>0</v>
      </c>
      <c r="L65">
        <v>238.8</v>
      </c>
      <c r="M65">
        <v>0</v>
      </c>
      <c r="N65">
        <v>181.4</v>
      </c>
      <c r="O65">
        <v>2.6</v>
      </c>
      <c r="P65">
        <v>130</v>
      </c>
      <c r="Q65">
        <v>11.2</v>
      </c>
      <c r="R65" s="7">
        <v>4.0400000000000009</v>
      </c>
      <c r="DQ65" s="6">
        <f>'Monthly Data'!AE53</f>
        <v>2605657.1701713782</v>
      </c>
      <c r="DR65" s="6">
        <f>'Monthly Data'!AI53</f>
        <v>1643117.9260604612</v>
      </c>
      <c r="DS65" s="6">
        <f>'Monthly Data'!AM53</f>
        <v>3044611.4125079224</v>
      </c>
      <c r="DT65" s="16">
        <f>DQ65/'Monthly Data'!AF53</f>
        <v>548.19874717609537</v>
      </c>
      <c r="DU65" s="16">
        <f>DR65/'Monthly Data'!AJ53</f>
        <v>2179.2014934488875</v>
      </c>
      <c r="DV65" s="16">
        <f>DS65/'Monthly Data'!AO53</f>
        <v>52268.007081681069</v>
      </c>
    </row>
    <row r="66" spans="1:126" x14ac:dyDescent="0.25">
      <c r="A66" s="208">
        <f t="shared" si="0"/>
        <v>42856</v>
      </c>
      <c r="B66">
        <v>2017</v>
      </c>
      <c r="C66">
        <v>5</v>
      </c>
      <c r="D66">
        <v>293.2</v>
      </c>
      <c r="E66">
        <v>0</v>
      </c>
      <c r="F66">
        <v>231.2</v>
      </c>
      <c r="G66">
        <v>0</v>
      </c>
      <c r="H66">
        <v>170.3</v>
      </c>
      <c r="I66">
        <v>1.1000000000000001</v>
      </c>
      <c r="J66">
        <v>114.2</v>
      </c>
      <c r="K66">
        <v>7</v>
      </c>
      <c r="L66">
        <v>68</v>
      </c>
      <c r="M66">
        <v>22.8</v>
      </c>
      <c r="N66">
        <v>28.7</v>
      </c>
      <c r="O66">
        <v>45.5</v>
      </c>
      <c r="P66">
        <v>4.4000000000000004</v>
      </c>
      <c r="Q66">
        <v>83.2</v>
      </c>
      <c r="R66" s="7">
        <v>10.541935483870967</v>
      </c>
      <c r="DQ66" s="6">
        <f>'Monthly Data'!AE54</f>
        <v>2485385.2501713675</v>
      </c>
      <c r="DR66" s="6">
        <f>'Monthly Data'!AI54</f>
        <v>1643889.1060604625</v>
      </c>
      <c r="DS66" s="6">
        <f>'Monthly Data'!AM54</f>
        <v>2853335.6025079223</v>
      </c>
      <c r="DT66" s="16">
        <f>DQ66/'Monthly Data'!AF54</f>
        <v>523.01190276250941</v>
      </c>
      <c r="DU66" s="16">
        <f>DR66/'Monthly Data'!AJ54</f>
        <v>2181.6710100337923</v>
      </c>
      <c r="DV66" s="16">
        <f>DS66/'Monthly Data'!AO54</f>
        <v>49089.644774329849</v>
      </c>
    </row>
    <row r="67" spans="1:126" x14ac:dyDescent="0.25">
      <c r="A67" s="208">
        <f t="shared" ref="A67:A130" si="80">DATE(B67,C67,1)</f>
        <v>42887</v>
      </c>
      <c r="B67">
        <v>2017</v>
      </c>
      <c r="C67">
        <v>6</v>
      </c>
      <c r="D67">
        <v>97.1</v>
      </c>
      <c r="E67">
        <v>5</v>
      </c>
      <c r="F67">
        <v>52.7</v>
      </c>
      <c r="G67">
        <v>20.6</v>
      </c>
      <c r="H67">
        <v>21.6</v>
      </c>
      <c r="I67">
        <v>49.5</v>
      </c>
      <c r="J67">
        <v>5.3</v>
      </c>
      <c r="K67">
        <v>93.2</v>
      </c>
      <c r="L67">
        <v>0.1</v>
      </c>
      <c r="M67">
        <v>148</v>
      </c>
      <c r="N67">
        <v>0</v>
      </c>
      <c r="O67">
        <v>207.9</v>
      </c>
      <c r="P67">
        <v>0</v>
      </c>
      <c r="Q67">
        <v>267.89999999999998</v>
      </c>
      <c r="R67" s="7">
        <v>16.930000000000003</v>
      </c>
      <c r="DQ67" s="6">
        <f>'Monthly Data'!AE55</f>
        <v>2427147.3701713756</v>
      </c>
      <c r="DR67" s="6">
        <f>'Monthly Data'!AI55</f>
        <v>1659773.8260604604</v>
      </c>
      <c r="DS67" s="6">
        <f>'Monthly Data'!AM55</f>
        <v>2980331.1725079226</v>
      </c>
      <c r="DT67" s="16">
        <f>DQ67/'Monthly Data'!AF55</f>
        <v>509.95512849534828</v>
      </c>
      <c r="DU67" s="16">
        <f>DR67/'Monthly Data'!AJ55</f>
        <v>2213.7696913110508</v>
      </c>
      <c r="DV67" s="16">
        <f>DS67/'Monthly Data'!AO55</f>
        <v>51329.708030276386</v>
      </c>
    </row>
    <row r="68" spans="1:126" x14ac:dyDescent="0.25">
      <c r="A68" s="208">
        <f t="shared" si="80"/>
        <v>42917</v>
      </c>
      <c r="B68">
        <v>2017</v>
      </c>
      <c r="C68">
        <v>7</v>
      </c>
      <c r="D68">
        <v>36</v>
      </c>
      <c r="E68">
        <v>28.9</v>
      </c>
      <c r="F68">
        <v>12.8</v>
      </c>
      <c r="G68">
        <v>67.7</v>
      </c>
      <c r="H68">
        <v>3.4</v>
      </c>
      <c r="I68">
        <v>120.3</v>
      </c>
      <c r="J68">
        <v>0</v>
      </c>
      <c r="K68">
        <v>178.9</v>
      </c>
      <c r="L68">
        <v>0</v>
      </c>
      <c r="M68">
        <v>240.9</v>
      </c>
      <c r="N68">
        <v>0</v>
      </c>
      <c r="O68">
        <v>302.89999999999998</v>
      </c>
      <c r="P68">
        <v>0</v>
      </c>
      <c r="Q68">
        <v>364.9</v>
      </c>
      <c r="R68" s="7">
        <v>19.770967741935483</v>
      </c>
      <c r="DQ68" s="6">
        <f>'Monthly Data'!AE56</f>
        <v>2761935.4601713601</v>
      </c>
      <c r="DR68" s="6">
        <f>'Monthly Data'!AI56</f>
        <v>1852880.2760604622</v>
      </c>
      <c r="DS68" s="6">
        <f>'Monthly Data'!AM56</f>
        <v>3224800.5725079225</v>
      </c>
      <c r="DT68" s="16">
        <f>DQ68/'Monthly Data'!AF56</f>
        <v>579.65819885870258</v>
      </c>
      <c r="DU68" s="16">
        <f>DR68/'Monthly Data'!AJ56</f>
        <v>2480.8438842650539</v>
      </c>
      <c r="DV68" s="16">
        <f>DS68/'Monthly Data'!AO56</f>
        <v>55570.069100836576</v>
      </c>
    </row>
    <row r="69" spans="1:126" x14ac:dyDescent="0.25">
      <c r="A69" s="208">
        <f t="shared" si="80"/>
        <v>42948</v>
      </c>
      <c r="B69">
        <v>2017</v>
      </c>
      <c r="C69">
        <v>8</v>
      </c>
      <c r="D69">
        <v>62.4</v>
      </c>
      <c r="E69">
        <v>9.6</v>
      </c>
      <c r="F69">
        <v>26.7</v>
      </c>
      <c r="G69">
        <v>35.9</v>
      </c>
      <c r="H69">
        <v>10.4</v>
      </c>
      <c r="I69">
        <v>81.599999999999994</v>
      </c>
      <c r="J69">
        <v>2.4</v>
      </c>
      <c r="K69">
        <v>135.6</v>
      </c>
      <c r="L69">
        <v>0</v>
      </c>
      <c r="M69">
        <v>195.2</v>
      </c>
      <c r="N69">
        <v>0</v>
      </c>
      <c r="O69">
        <v>257.2</v>
      </c>
      <c r="P69">
        <v>0</v>
      </c>
      <c r="Q69">
        <v>319.2</v>
      </c>
      <c r="R69" s="7">
        <v>18.296774193548384</v>
      </c>
      <c r="DQ69" s="6">
        <f>'Monthly Data'!AE57</f>
        <v>2746239.7601713664</v>
      </c>
      <c r="DR69" s="6">
        <f>'Monthly Data'!AI57</f>
        <v>1856772.3360604614</v>
      </c>
      <c r="DS69" s="6">
        <f>'Monthly Data'!AM57</f>
        <v>3186914.742507922</v>
      </c>
      <c r="DT69" s="16">
        <f>DQ69/'Monthly Data'!AF57</f>
        <v>576.04766979709927</v>
      </c>
      <c r="DU69" s="16">
        <f>DR69/'Monthly Data'!AJ57</f>
        <v>2490.8491135212025</v>
      </c>
      <c r="DV69" s="16">
        <f>DS69/'Monthly Data'!AO57</f>
        <v>54932.007411932944</v>
      </c>
    </row>
    <row r="70" spans="1:126" x14ac:dyDescent="0.25">
      <c r="A70" s="208">
        <f t="shared" si="80"/>
        <v>42979</v>
      </c>
      <c r="B70">
        <v>2017</v>
      </c>
      <c r="C70">
        <v>9</v>
      </c>
      <c r="D70">
        <v>194.7</v>
      </c>
      <c r="E70">
        <v>2.1</v>
      </c>
      <c r="F70">
        <v>141.80000000000001</v>
      </c>
      <c r="G70">
        <v>9.1999999999999993</v>
      </c>
      <c r="H70">
        <v>94.1</v>
      </c>
      <c r="I70">
        <v>21.5</v>
      </c>
      <c r="J70">
        <v>55.1</v>
      </c>
      <c r="K70">
        <v>42.5</v>
      </c>
      <c r="L70">
        <v>23.6</v>
      </c>
      <c r="M70">
        <v>71</v>
      </c>
      <c r="N70">
        <v>6.5</v>
      </c>
      <c r="O70">
        <v>113.9</v>
      </c>
      <c r="P70">
        <v>0.6</v>
      </c>
      <c r="Q70">
        <v>168</v>
      </c>
      <c r="R70" s="7">
        <v>13.58</v>
      </c>
      <c r="DQ70" s="6">
        <f>'Monthly Data'!AE58</f>
        <v>2428924.4901713692</v>
      </c>
      <c r="DR70" s="6">
        <f>'Monthly Data'!AI58</f>
        <v>1591166.1460604628</v>
      </c>
      <c r="DS70" s="6">
        <f>'Monthly Data'!AM58</f>
        <v>3078797.1525079221</v>
      </c>
      <c r="DT70" s="16">
        <f>DQ70/'Monthly Data'!AF58</f>
        <v>508.92133670964159</v>
      </c>
      <c r="DU70" s="16">
        <f>DR70/'Monthly Data'!AJ58</f>
        <v>2130.8774502588326</v>
      </c>
      <c r="DV70" s="16">
        <f>DS70/'Monthly Data'!AO58</f>
        <v>53075.560339530508</v>
      </c>
    </row>
    <row r="71" spans="1:126" x14ac:dyDescent="0.25">
      <c r="A71" s="208">
        <f t="shared" si="80"/>
        <v>43009</v>
      </c>
      <c r="B71">
        <v>2017</v>
      </c>
      <c r="C71">
        <v>10</v>
      </c>
      <c r="D71">
        <v>424.7</v>
      </c>
      <c r="E71">
        <v>0</v>
      </c>
      <c r="F71">
        <v>362.7</v>
      </c>
      <c r="G71">
        <v>0</v>
      </c>
      <c r="H71">
        <v>300.7</v>
      </c>
      <c r="I71">
        <v>0</v>
      </c>
      <c r="J71">
        <v>240.4</v>
      </c>
      <c r="K71">
        <v>1.7</v>
      </c>
      <c r="L71">
        <v>183.7</v>
      </c>
      <c r="M71">
        <v>7</v>
      </c>
      <c r="N71">
        <v>136.4</v>
      </c>
      <c r="O71">
        <v>21.7</v>
      </c>
      <c r="P71">
        <v>97.9</v>
      </c>
      <c r="Q71">
        <v>45.2</v>
      </c>
      <c r="R71" s="7">
        <v>6.3000000000000007</v>
      </c>
      <c r="DQ71" s="6">
        <f>'Monthly Data'!AE59</f>
        <v>2724484.9201713772</v>
      </c>
      <c r="DR71" s="6">
        <f>'Monthly Data'!AI59</f>
        <v>1692554.9760604617</v>
      </c>
      <c r="DS71" s="6">
        <f>'Monthly Data'!AM59</f>
        <v>3139014.0825079228</v>
      </c>
      <c r="DT71" s="16">
        <f>DQ71/'Monthly Data'!AF59</f>
        <v>570.53145249535896</v>
      </c>
      <c r="DU71" s="16">
        <f>DR71/'Monthly Data'!AJ59</f>
        <v>2266.2298053906893</v>
      </c>
      <c r="DV71" s="16">
        <f>DS71/'Monthly Data'!AO59</f>
        <v>54117.2877043591</v>
      </c>
    </row>
    <row r="72" spans="1:126" x14ac:dyDescent="0.25">
      <c r="A72" s="208">
        <f t="shared" si="80"/>
        <v>43040</v>
      </c>
      <c r="B72">
        <v>2017</v>
      </c>
      <c r="C72">
        <v>11</v>
      </c>
      <c r="D72">
        <v>797.3</v>
      </c>
      <c r="E72">
        <v>0</v>
      </c>
      <c r="F72">
        <v>737.3</v>
      </c>
      <c r="G72">
        <v>0</v>
      </c>
      <c r="H72">
        <v>677.3</v>
      </c>
      <c r="I72">
        <v>0</v>
      </c>
      <c r="J72">
        <v>617.29999999999995</v>
      </c>
      <c r="K72">
        <v>0</v>
      </c>
      <c r="L72">
        <v>557.29999999999995</v>
      </c>
      <c r="M72">
        <v>0</v>
      </c>
      <c r="N72">
        <v>497.3</v>
      </c>
      <c r="O72">
        <v>0</v>
      </c>
      <c r="P72">
        <v>437.3</v>
      </c>
      <c r="Q72">
        <v>0</v>
      </c>
      <c r="R72" s="7">
        <v>-6.5766666666666671</v>
      </c>
      <c r="DQ72" s="6">
        <f>'Monthly Data'!AE60</f>
        <v>3253673.7501713838</v>
      </c>
      <c r="DR72" s="6">
        <f>'Monthly Data'!AI60</f>
        <v>1975416.9360604608</v>
      </c>
      <c r="DS72" s="6">
        <f>'Monthly Data'!AM60</f>
        <v>3610107.6325079226</v>
      </c>
      <c r="DT72" s="16">
        <f>DQ72/'Monthly Data'!AF60</f>
        <v>681.15900989683075</v>
      </c>
      <c r="DU72" s="16">
        <f>DR72/'Monthly Data'!AJ60</f>
        <v>2648.261584387551</v>
      </c>
      <c r="DV72" s="16">
        <f>DS72/'Monthly Data'!AO60</f>
        <v>62241.13909970894</v>
      </c>
    </row>
    <row r="73" spans="1:126" x14ac:dyDescent="0.25">
      <c r="A73" s="208">
        <f t="shared" si="80"/>
        <v>43070</v>
      </c>
      <c r="B73">
        <v>2017</v>
      </c>
      <c r="C73">
        <v>12</v>
      </c>
      <c r="D73">
        <v>1118.4000000000001</v>
      </c>
      <c r="E73">
        <v>0</v>
      </c>
      <c r="F73">
        <v>1056.4000000000001</v>
      </c>
      <c r="G73">
        <v>0</v>
      </c>
      <c r="H73">
        <v>994.4</v>
      </c>
      <c r="I73">
        <v>0</v>
      </c>
      <c r="J73">
        <v>932.4</v>
      </c>
      <c r="K73">
        <v>0</v>
      </c>
      <c r="L73">
        <v>870.4</v>
      </c>
      <c r="M73">
        <v>0</v>
      </c>
      <c r="N73">
        <v>808.4</v>
      </c>
      <c r="O73">
        <v>0</v>
      </c>
      <c r="P73">
        <v>746.4</v>
      </c>
      <c r="Q73">
        <v>0</v>
      </c>
      <c r="R73" s="7">
        <v>-16.077419354838714</v>
      </c>
      <c r="DQ73" s="6">
        <f>'Monthly Data'!AE61</f>
        <v>4030424.2801713818</v>
      </c>
      <c r="DR73" s="6">
        <f>'Monthly Data'!AI61</f>
        <v>2270448.4460604596</v>
      </c>
      <c r="DS73" s="6">
        <f>'Monthly Data'!AM61</f>
        <v>3918284.2125079222</v>
      </c>
      <c r="DT73" s="16">
        <f>DQ73/'Monthly Data'!AF61</f>
        <v>843.65510840327227</v>
      </c>
      <c r="DU73" s="16">
        <f>DR73/'Monthly Data'!AJ61</f>
        <v>3045.6814497638202</v>
      </c>
      <c r="DV73" s="16">
        <f>DS73/'Monthly Data'!AO61</f>
        <v>67555.486902633522</v>
      </c>
    </row>
    <row r="74" spans="1:126" x14ac:dyDescent="0.25">
      <c r="A74" s="208">
        <f t="shared" si="80"/>
        <v>43101</v>
      </c>
      <c r="B74">
        <v>2018</v>
      </c>
      <c r="C74">
        <v>1</v>
      </c>
      <c r="D74">
        <v>1093.5</v>
      </c>
      <c r="E74">
        <v>0</v>
      </c>
      <c r="F74">
        <v>1031.5</v>
      </c>
      <c r="G74">
        <v>0</v>
      </c>
      <c r="H74">
        <v>969.5</v>
      </c>
      <c r="I74">
        <v>0</v>
      </c>
      <c r="J74">
        <v>907.5</v>
      </c>
      <c r="K74">
        <v>0</v>
      </c>
      <c r="L74">
        <v>845.5</v>
      </c>
      <c r="M74">
        <v>0</v>
      </c>
      <c r="N74">
        <v>783.5</v>
      </c>
      <c r="O74">
        <v>0</v>
      </c>
      <c r="P74">
        <v>721.5</v>
      </c>
      <c r="Q74">
        <v>0</v>
      </c>
      <c r="R74" s="7">
        <v>-15.274193548387094</v>
      </c>
      <c r="DQ74" s="6">
        <f>'Monthly Data'!AE62</f>
        <v>4288565.5628881892</v>
      </c>
      <c r="DR74" s="6">
        <f>'Monthly Data'!AI62</f>
        <v>2430733.7716854615</v>
      </c>
      <c r="DS74" s="6">
        <f>'Monthly Data'!AM62</f>
        <v>4001562.6022537928</v>
      </c>
      <c r="DT74" s="16">
        <f>DQ74/'Monthly Data'!AF62</f>
        <v>897.72128000768339</v>
      </c>
      <c r="DU74" s="16">
        <f>DR74/'Monthly Data'!AJ62</f>
        <v>3261.7123199897164</v>
      </c>
      <c r="DV74" s="16">
        <f>DS74/'Monthly Data'!AO62</f>
        <v>68991.877841611044</v>
      </c>
    </row>
    <row r="75" spans="1:126" x14ac:dyDescent="0.25">
      <c r="A75" s="208">
        <f t="shared" si="80"/>
        <v>43132</v>
      </c>
      <c r="B75">
        <v>2018</v>
      </c>
      <c r="C75">
        <v>2</v>
      </c>
      <c r="D75">
        <v>1032.5999999999999</v>
      </c>
      <c r="E75">
        <v>0</v>
      </c>
      <c r="F75">
        <v>976.6</v>
      </c>
      <c r="G75">
        <v>0</v>
      </c>
      <c r="H75">
        <v>920.6</v>
      </c>
      <c r="I75">
        <v>0</v>
      </c>
      <c r="J75">
        <v>864.6</v>
      </c>
      <c r="K75">
        <v>0</v>
      </c>
      <c r="L75">
        <v>808.6</v>
      </c>
      <c r="M75">
        <v>0</v>
      </c>
      <c r="N75">
        <v>752.6</v>
      </c>
      <c r="O75">
        <v>0</v>
      </c>
      <c r="P75">
        <v>696.6</v>
      </c>
      <c r="Q75">
        <v>0</v>
      </c>
      <c r="R75" s="7">
        <v>-16.878571428571426</v>
      </c>
      <c r="DQ75" s="6">
        <f>'Monthly Data'!AE63</f>
        <v>3566235.5228881883</v>
      </c>
      <c r="DR75" s="6">
        <f>'Monthly Data'!AI63</f>
        <v>2126452.6216854621</v>
      </c>
      <c r="DS75" s="6">
        <f>'Monthly Data'!AM63</f>
        <v>3588703.6322537931</v>
      </c>
      <c r="DT75" s="16">
        <f>DQ75/'Monthly Data'!AF63</f>
        <v>746.52977494714207</v>
      </c>
      <c r="DU75" s="16">
        <f>DR75/'Monthly Data'!AJ63</f>
        <v>2853.8536545996958</v>
      </c>
      <c r="DV75" s="16">
        <f>DS75/'Monthly Data'!AO63</f>
        <v>61873.940108816962</v>
      </c>
    </row>
    <row r="76" spans="1:126" x14ac:dyDescent="0.25">
      <c r="A76" s="208">
        <f t="shared" si="80"/>
        <v>43160</v>
      </c>
      <c r="B76">
        <v>2018</v>
      </c>
      <c r="C76">
        <v>3</v>
      </c>
      <c r="D76">
        <v>752.4</v>
      </c>
      <c r="E76">
        <v>0</v>
      </c>
      <c r="F76">
        <v>690.4</v>
      </c>
      <c r="G76">
        <v>0</v>
      </c>
      <c r="H76">
        <v>628.4</v>
      </c>
      <c r="I76">
        <v>0</v>
      </c>
      <c r="J76">
        <v>566.4</v>
      </c>
      <c r="K76">
        <v>0</v>
      </c>
      <c r="L76">
        <v>504.4</v>
      </c>
      <c r="M76">
        <v>0</v>
      </c>
      <c r="N76">
        <v>442.4</v>
      </c>
      <c r="O76">
        <v>0</v>
      </c>
      <c r="P76">
        <v>380.4</v>
      </c>
      <c r="Q76">
        <v>0</v>
      </c>
      <c r="R76" s="7">
        <v>-4.2709677419354843</v>
      </c>
      <c r="DQ76" s="6">
        <f>'Monthly Data'!AE64</f>
        <v>3237215.6528881835</v>
      </c>
      <c r="DR76" s="6">
        <f>'Monthly Data'!AI64</f>
        <v>2030591.7016854603</v>
      </c>
      <c r="DS76" s="6">
        <f>'Monthly Data'!AM64</f>
        <v>3574987.6022537933</v>
      </c>
      <c r="DT76" s="16">
        <f>DQ76/'Monthly Data'!AF64</f>
        <v>677.66111682109113</v>
      </c>
      <c r="DU76" s="16">
        <f>DR76/'Monthly Data'!AJ64</f>
        <v>2723.5861119218594</v>
      </c>
      <c r="DV76" s="16">
        <f>DS76/'Monthly Data'!AO64</f>
        <v>61637.587554038255</v>
      </c>
    </row>
    <row r="77" spans="1:126" x14ac:dyDescent="0.25">
      <c r="A77" s="208">
        <f t="shared" si="80"/>
        <v>43191</v>
      </c>
      <c r="B77">
        <v>2018</v>
      </c>
      <c r="C77">
        <v>4</v>
      </c>
      <c r="D77">
        <v>624.1</v>
      </c>
      <c r="E77">
        <v>0</v>
      </c>
      <c r="F77">
        <v>564.1</v>
      </c>
      <c r="G77">
        <v>0</v>
      </c>
      <c r="H77">
        <v>504.1</v>
      </c>
      <c r="I77">
        <v>0</v>
      </c>
      <c r="J77">
        <v>444.1</v>
      </c>
      <c r="K77">
        <v>0</v>
      </c>
      <c r="L77">
        <v>386.1</v>
      </c>
      <c r="M77">
        <v>2</v>
      </c>
      <c r="N77">
        <v>329.5</v>
      </c>
      <c r="O77">
        <v>5.4</v>
      </c>
      <c r="P77">
        <v>275.8</v>
      </c>
      <c r="Q77">
        <v>11.7</v>
      </c>
      <c r="R77" s="7">
        <v>-0.8033333333333329</v>
      </c>
      <c r="DQ77" s="6">
        <f>'Monthly Data'!AE65</f>
        <v>2815933.172888177</v>
      </c>
      <c r="DR77" s="6">
        <f>'Monthly Data'!AI65</f>
        <v>1807222.5616854611</v>
      </c>
      <c r="DS77" s="6">
        <f>'Monthly Data'!AM65</f>
        <v>3219604.1922537936</v>
      </c>
      <c r="DT77" s="16">
        <f>DQ77/'Monthly Data'!AF65</f>
        <v>589.90693812595987</v>
      </c>
      <c r="DU77" s="16">
        <f>DR77/'Monthly Data'!AJ65</f>
        <v>2424.8938099828406</v>
      </c>
      <c r="DV77" s="16">
        <f>DS77/'Monthly Data'!AO65</f>
        <v>55035.911677407268</v>
      </c>
    </row>
    <row r="78" spans="1:126" x14ac:dyDescent="0.25">
      <c r="A78" s="208">
        <f t="shared" si="80"/>
        <v>43221</v>
      </c>
      <c r="B78">
        <v>2018</v>
      </c>
      <c r="C78">
        <v>5</v>
      </c>
      <c r="D78">
        <v>201.1</v>
      </c>
      <c r="E78">
        <v>8</v>
      </c>
      <c r="F78">
        <v>153.30000000000001</v>
      </c>
      <c r="G78">
        <v>22.2</v>
      </c>
      <c r="H78">
        <v>112.4</v>
      </c>
      <c r="I78">
        <v>43.3</v>
      </c>
      <c r="J78">
        <v>75.3</v>
      </c>
      <c r="K78">
        <v>68.2</v>
      </c>
      <c r="L78">
        <v>45.1</v>
      </c>
      <c r="M78">
        <v>100</v>
      </c>
      <c r="N78">
        <v>27.7</v>
      </c>
      <c r="O78">
        <v>144.6</v>
      </c>
      <c r="P78">
        <v>16.5</v>
      </c>
      <c r="Q78">
        <v>195.4</v>
      </c>
      <c r="R78" s="7">
        <v>13.770967741935484</v>
      </c>
      <c r="DQ78" s="6">
        <f>'Monthly Data'!AE66</f>
        <v>2538073.1328881788</v>
      </c>
      <c r="DR78" s="6">
        <f>'Monthly Data'!AI66</f>
        <v>1708666.2316854587</v>
      </c>
      <c r="DS78" s="6">
        <f>'Monthly Data'!AM66</f>
        <v>3089577.6822537924</v>
      </c>
      <c r="DT78" s="16">
        <f>DQ78/'Monthly Data'!AF66</f>
        <v>531.95023114127343</v>
      </c>
      <c r="DU78" s="16">
        <f>DR78/'Monthly Data'!AJ66</f>
        <v>2294.6219898121581</v>
      </c>
      <c r="DV78" s="16">
        <f>DS78/'Monthly Data'!AO66</f>
        <v>52588.528976668102</v>
      </c>
    </row>
    <row r="79" spans="1:126" x14ac:dyDescent="0.25">
      <c r="A79" s="208">
        <f t="shared" si="80"/>
        <v>43252</v>
      </c>
      <c r="B79">
        <v>2018</v>
      </c>
      <c r="C79">
        <v>6</v>
      </c>
      <c r="D79">
        <v>64</v>
      </c>
      <c r="E79">
        <v>26.5</v>
      </c>
      <c r="F79">
        <v>37.6</v>
      </c>
      <c r="G79">
        <v>60.1</v>
      </c>
      <c r="H79">
        <v>20.399999999999999</v>
      </c>
      <c r="I79">
        <v>102.9</v>
      </c>
      <c r="J79">
        <v>9.9</v>
      </c>
      <c r="K79">
        <v>152.4</v>
      </c>
      <c r="L79">
        <v>2.1</v>
      </c>
      <c r="M79">
        <v>204.6</v>
      </c>
      <c r="N79">
        <v>0</v>
      </c>
      <c r="O79">
        <v>262.5</v>
      </c>
      <c r="P79">
        <v>0</v>
      </c>
      <c r="Q79">
        <v>322.5</v>
      </c>
      <c r="R79" s="7">
        <v>18.75</v>
      </c>
      <c r="DQ79" s="6">
        <f>'Monthly Data'!AE67</f>
        <v>2751481.0828881785</v>
      </c>
      <c r="DR79" s="6">
        <f>'Monthly Data'!AI67</f>
        <v>1820287.5916854583</v>
      </c>
      <c r="DS79" s="6">
        <f>'Monthly Data'!AM67</f>
        <v>3093986.7922537932</v>
      </c>
      <c r="DT79" s="16">
        <f>DQ79/'Monthly Data'!AF67</f>
        <v>576.81466434815434</v>
      </c>
      <c r="DU79" s="16">
        <f>DR79/'Monthly Data'!AJ67</f>
        <v>2452.1610254302996</v>
      </c>
      <c r="DV79" s="16">
        <f>DS79/'Monthly Data'!AO67</f>
        <v>52551.779029762751</v>
      </c>
    </row>
    <row r="80" spans="1:126" x14ac:dyDescent="0.25">
      <c r="A80" s="208">
        <f t="shared" si="80"/>
        <v>43282</v>
      </c>
      <c r="B80">
        <v>2018</v>
      </c>
      <c r="C80">
        <v>7</v>
      </c>
      <c r="D80">
        <v>26.8</v>
      </c>
      <c r="E80">
        <v>45.9</v>
      </c>
      <c r="F80">
        <v>5.8</v>
      </c>
      <c r="G80">
        <v>86.9</v>
      </c>
      <c r="H80">
        <v>0.8</v>
      </c>
      <c r="I80">
        <v>143.9</v>
      </c>
      <c r="J80">
        <v>0</v>
      </c>
      <c r="K80">
        <v>205.1</v>
      </c>
      <c r="L80">
        <v>0</v>
      </c>
      <c r="M80">
        <v>267.10000000000002</v>
      </c>
      <c r="N80">
        <v>0</v>
      </c>
      <c r="O80">
        <v>329.1</v>
      </c>
      <c r="P80">
        <v>0</v>
      </c>
      <c r="Q80">
        <v>391.1</v>
      </c>
      <c r="R80" s="7">
        <v>20.616129032258065</v>
      </c>
      <c r="DQ80" s="6">
        <f>'Monthly Data'!AE68</f>
        <v>3112005.4728881856</v>
      </c>
      <c r="DR80" s="6">
        <f>'Monthly Data'!AI68</f>
        <v>1987231.1516854602</v>
      </c>
      <c r="DS80" s="6">
        <f>'Monthly Data'!AM68</f>
        <v>3454877.2822537934</v>
      </c>
      <c r="DT80" s="16">
        <f>DQ80/'Monthly Data'!AF68</f>
        <v>652.60836103550935</v>
      </c>
      <c r="DU80" s="16">
        <f>DR80/'Monthly Data'!AJ68</f>
        <v>2684.8674200116016</v>
      </c>
      <c r="DV80" s="16">
        <f>DS80/'Monthly Data'!AO68</f>
        <v>58619.331241124724</v>
      </c>
    </row>
    <row r="81" spans="1:126" x14ac:dyDescent="0.25">
      <c r="A81" s="208">
        <f t="shared" si="80"/>
        <v>43313</v>
      </c>
      <c r="B81">
        <v>2018</v>
      </c>
      <c r="C81">
        <v>8</v>
      </c>
      <c r="D81">
        <v>59.7</v>
      </c>
      <c r="E81">
        <v>32.299999999999997</v>
      </c>
      <c r="F81">
        <v>33.5</v>
      </c>
      <c r="G81">
        <v>68.099999999999994</v>
      </c>
      <c r="H81">
        <v>16.399999999999999</v>
      </c>
      <c r="I81">
        <v>113</v>
      </c>
      <c r="J81">
        <v>3.9</v>
      </c>
      <c r="K81">
        <v>162.5</v>
      </c>
      <c r="L81">
        <v>0.1</v>
      </c>
      <c r="M81">
        <v>220.7</v>
      </c>
      <c r="N81">
        <v>0</v>
      </c>
      <c r="O81">
        <v>282.60000000000002</v>
      </c>
      <c r="P81">
        <v>0</v>
      </c>
      <c r="Q81">
        <v>344.6</v>
      </c>
      <c r="R81" s="7">
        <v>19.116129032258065</v>
      </c>
      <c r="DQ81" s="6">
        <f>'Monthly Data'!AE69</f>
        <v>2860918.0628881883</v>
      </c>
      <c r="DR81" s="6">
        <f>'Monthly Data'!AI69</f>
        <v>1881477.7216854591</v>
      </c>
      <c r="DS81" s="6">
        <f>'Monthly Data'!AM69</f>
        <v>3189649.7322537932</v>
      </c>
      <c r="DT81" s="16">
        <f>DQ81/'Monthly Data'!AF69</f>
        <v>599.98920458067573</v>
      </c>
      <c r="DU81" s="16">
        <f>DR81/'Monthly Data'!AJ69</f>
        <v>2543.9815466881219</v>
      </c>
      <c r="DV81" s="16">
        <f>DS81/'Monthly Data'!AO69</f>
        <v>54553.06508434617</v>
      </c>
    </row>
    <row r="82" spans="1:126" x14ac:dyDescent="0.25">
      <c r="A82" s="208">
        <f t="shared" si="80"/>
        <v>43344</v>
      </c>
      <c r="B82">
        <v>2018</v>
      </c>
      <c r="C82">
        <v>9</v>
      </c>
      <c r="D82">
        <v>255.4</v>
      </c>
      <c r="E82">
        <v>0</v>
      </c>
      <c r="F82">
        <v>198.7</v>
      </c>
      <c r="G82">
        <v>3.3</v>
      </c>
      <c r="H82">
        <v>153.4</v>
      </c>
      <c r="I82">
        <v>18</v>
      </c>
      <c r="J82">
        <v>115.8</v>
      </c>
      <c r="K82">
        <v>40.4</v>
      </c>
      <c r="L82">
        <v>85.3</v>
      </c>
      <c r="M82">
        <v>69.900000000000006</v>
      </c>
      <c r="N82">
        <v>58.7</v>
      </c>
      <c r="O82">
        <v>103.3</v>
      </c>
      <c r="P82">
        <v>35.5</v>
      </c>
      <c r="Q82">
        <v>140.1</v>
      </c>
      <c r="R82" s="7">
        <v>11.486666666666666</v>
      </c>
      <c r="DQ82" s="6">
        <f>'Monthly Data'!AE70</f>
        <v>2537095.3628881732</v>
      </c>
      <c r="DR82" s="6">
        <f>'Monthly Data'!AI70</f>
        <v>1649674.5616854616</v>
      </c>
      <c r="DS82" s="6">
        <f>'Monthly Data'!AM70</f>
        <v>3048081.0422537928</v>
      </c>
      <c r="DT82" s="16">
        <f>DQ82/'Monthly Data'!AF70</f>
        <v>531.9815901492434</v>
      </c>
      <c r="DU82" s="16">
        <f>DR82/'Monthly Data'!AJ70</f>
        <v>2232.9411981552271</v>
      </c>
      <c r="DV82" s="16">
        <f>DS82/'Monthly Data'!AO70</f>
        <v>52341.609958381021</v>
      </c>
    </row>
    <row r="83" spans="1:126" x14ac:dyDescent="0.25">
      <c r="A83" s="208">
        <f t="shared" si="80"/>
        <v>43374</v>
      </c>
      <c r="B83">
        <v>2018</v>
      </c>
      <c r="C83">
        <v>10</v>
      </c>
      <c r="D83">
        <v>554.70000000000005</v>
      </c>
      <c r="E83">
        <v>0</v>
      </c>
      <c r="F83">
        <v>492.7</v>
      </c>
      <c r="G83">
        <v>0</v>
      </c>
      <c r="H83">
        <v>430.7</v>
      </c>
      <c r="I83">
        <v>0</v>
      </c>
      <c r="J83">
        <v>368.7</v>
      </c>
      <c r="K83">
        <v>0</v>
      </c>
      <c r="L83">
        <v>306.7</v>
      </c>
      <c r="M83">
        <v>0</v>
      </c>
      <c r="N83">
        <v>244.7</v>
      </c>
      <c r="O83">
        <v>0</v>
      </c>
      <c r="P83">
        <v>183.5</v>
      </c>
      <c r="Q83">
        <v>0.8</v>
      </c>
      <c r="R83" s="7">
        <v>2.1064516129032262</v>
      </c>
      <c r="DQ83" s="6">
        <f>'Monthly Data'!AE71</f>
        <v>2935509.5128881787</v>
      </c>
      <c r="DR83" s="6">
        <f>'Monthly Data'!AI71</f>
        <v>1790990.4716854622</v>
      </c>
      <c r="DS83" s="6">
        <f>'Monthly Data'!AM71</f>
        <v>3203311.5422537932</v>
      </c>
      <c r="DT83" s="16">
        <f>DQ83/'Monthly Data'!AF71</f>
        <v>615.59526614194522</v>
      </c>
      <c r="DU83" s="16">
        <f>DR83/'Monthly Data'!AJ71</f>
        <v>2425.5181949845523</v>
      </c>
      <c r="DV83" s="16">
        <f>DS83/'Monthly Data'!AO71</f>
        <v>55118.143659120382</v>
      </c>
    </row>
    <row r="84" spans="1:126" x14ac:dyDescent="0.25">
      <c r="A84" s="208">
        <f t="shared" si="80"/>
        <v>43405</v>
      </c>
      <c r="B84">
        <v>2018</v>
      </c>
      <c r="C84">
        <v>11</v>
      </c>
      <c r="D84">
        <v>843.5</v>
      </c>
      <c r="E84">
        <v>0</v>
      </c>
      <c r="F84">
        <v>783.5</v>
      </c>
      <c r="G84">
        <v>0</v>
      </c>
      <c r="H84">
        <v>723.5</v>
      </c>
      <c r="I84">
        <v>0</v>
      </c>
      <c r="J84">
        <v>663.5</v>
      </c>
      <c r="K84">
        <v>0</v>
      </c>
      <c r="L84">
        <v>603.5</v>
      </c>
      <c r="M84">
        <v>0</v>
      </c>
      <c r="N84">
        <v>543.5</v>
      </c>
      <c r="O84">
        <v>0</v>
      </c>
      <c r="P84">
        <v>483.5</v>
      </c>
      <c r="Q84">
        <v>0</v>
      </c>
      <c r="R84" s="7">
        <v>-8.1166666666666671</v>
      </c>
      <c r="DQ84" s="6">
        <f>'Monthly Data'!AE72</f>
        <v>3314619.2328881845</v>
      </c>
      <c r="DR84" s="6">
        <f>'Monthly Data'!AI72</f>
        <v>2024499.0016854613</v>
      </c>
      <c r="DS84" s="6">
        <f>'Monthly Data'!AM72</f>
        <v>3454002.072253793</v>
      </c>
      <c r="DT84" s="16">
        <f>DQ84/'Monthly Data'!AF72</f>
        <v>694.92000376372232</v>
      </c>
      <c r="DU84" s="16">
        <f>DR84/'Monthly Data'!AJ72</f>
        <v>2746.2098311630493</v>
      </c>
      <c r="DV84" s="16">
        <f>DS84/'Monthly Data'!AO72</f>
        <v>59491.65869843273</v>
      </c>
    </row>
    <row r="85" spans="1:126" x14ac:dyDescent="0.25">
      <c r="A85" s="208">
        <f t="shared" si="80"/>
        <v>43435</v>
      </c>
      <c r="B85">
        <v>2018</v>
      </c>
      <c r="C85">
        <v>12</v>
      </c>
      <c r="D85">
        <v>933.4</v>
      </c>
      <c r="E85">
        <v>0</v>
      </c>
      <c r="F85">
        <v>871.4</v>
      </c>
      <c r="G85">
        <v>0</v>
      </c>
      <c r="H85">
        <v>809.4</v>
      </c>
      <c r="I85">
        <v>0</v>
      </c>
      <c r="J85">
        <v>747.4</v>
      </c>
      <c r="K85">
        <v>0</v>
      </c>
      <c r="L85">
        <v>685.4</v>
      </c>
      <c r="M85">
        <v>0</v>
      </c>
      <c r="N85">
        <v>623.4</v>
      </c>
      <c r="O85">
        <v>0</v>
      </c>
      <c r="P85">
        <v>561.4</v>
      </c>
      <c r="Q85">
        <v>0</v>
      </c>
      <c r="R85" s="7">
        <v>-10.109677419354838</v>
      </c>
      <c r="DQ85" s="6">
        <f>'Monthly Data'!AE73</f>
        <v>3786599.5728881801</v>
      </c>
      <c r="DR85" s="6">
        <f>'Monthly Data'!AI73</f>
        <v>2226134.8916854593</v>
      </c>
      <c r="DS85" s="6">
        <f>'Monthly Data'!AM73</f>
        <v>3774358.8322537937</v>
      </c>
      <c r="DT85" s="16">
        <f>DQ85/'Monthly Data'!AF73</f>
        <v>793.68785729118918</v>
      </c>
      <c r="DU85" s="16">
        <f>DR85/'Monthly Data'!AJ73</f>
        <v>3024.2340485918508</v>
      </c>
      <c r="DV85" s="16">
        <f>DS85/'Monthly Data'!AO73</f>
        <v>65042.297942654528</v>
      </c>
    </row>
    <row r="86" spans="1:126" x14ac:dyDescent="0.25">
      <c r="A86" s="208">
        <f t="shared" si="80"/>
        <v>43466</v>
      </c>
      <c r="B86">
        <v>2019</v>
      </c>
      <c r="C86">
        <v>1</v>
      </c>
      <c r="D86">
        <v>1186.8</v>
      </c>
      <c r="E86">
        <v>0</v>
      </c>
      <c r="F86">
        <v>1124.8</v>
      </c>
      <c r="G86">
        <v>0</v>
      </c>
      <c r="H86">
        <v>1062.8</v>
      </c>
      <c r="I86">
        <v>0</v>
      </c>
      <c r="J86">
        <v>1000.8</v>
      </c>
      <c r="K86">
        <v>0</v>
      </c>
      <c r="L86">
        <v>938.8</v>
      </c>
      <c r="M86">
        <v>0</v>
      </c>
      <c r="N86">
        <v>876.8</v>
      </c>
      <c r="O86">
        <v>0</v>
      </c>
      <c r="P86">
        <v>814.8</v>
      </c>
      <c r="Q86">
        <v>0</v>
      </c>
      <c r="R86" s="7">
        <v>-18.283870967741933</v>
      </c>
      <c r="DQ86" s="6">
        <f>'Monthly Data'!AE74</f>
        <v>4285205.7962031886</v>
      </c>
      <c r="DR86" s="6">
        <f>'Monthly Data'!AI74</f>
        <v>2442654.9656854612</v>
      </c>
      <c r="DS86" s="6">
        <f>'Monthly Data'!AM74</f>
        <v>4115397.6715871254</v>
      </c>
      <c r="DT86" s="16">
        <f>DQ86/'Monthly Data'!AF74</f>
        <v>898.18780168217359</v>
      </c>
      <c r="DU86" s="16">
        <f>DR86/'Monthly Data'!AJ74</f>
        <v>3323.1168611409994</v>
      </c>
      <c r="DV86" s="16">
        <f>DS86/'Monthly Data'!AO74</f>
        <v>69735.189012139803</v>
      </c>
    </row>
    <row r="87" spans="1:126" x14ac:dyDescent="0.25">
      <c r="A87" s="208">
        <f t="shared" si="80"/>
        <v>43497</v>
      </c>
      <c r="B87">
        <v>2019</v>
      </c>
      <c r="C87">
        <v>2</v>
      </c>
      <c r="D87">
        <v>1041.9000000000001</v>
      </c>
      <c r="E87">
        <v>0</v>
      </c>
      <c r="F87">
        <v>985.9</v>
      </c>
      <c r="G87">
        <v>0</v>
      </c>
      <c r="H87">
        <v>929.9</v>
      </c>
      <c r="I87">
        <v>0</v>
      </c>
      <c r="J87">
        <v>873.9</v>
      </c>
      <c r="K87">
        <v>0</v>
      </c>
      <c r="L87">
        <v>817.9</v>
      </c>
      <c r="M87">
        <v>0</v>
      </c>
      <c r="N87">
        <v>761.9</v>
      </c>
      <c r="O87">
        <v>0</v>
      </c>
      <c r="P87">
        <v>705.9</v>
      </c>
      <c r="Q87">
        <v>0</v>
      </c>
      <c r="R87" s="7">
        <v>-17.210714285714285</v>
      </c>
      <c r="DQ87" s="6">
        <f>'Monthly Data'!AE75</f>
        <v>3895326.6662031952</v>
      </c>
      <c r="DR87" s="6">
        <f>'Monthly Data'!AI75</f>
        <v>2295420.2056854595</v>
      </c>
      <c r="DS87" s="6">
        <f>'Monthly Data'!AM75</f>
        <v>3809252.1115871258</v>
      </c>
      <c r="DT87" s="16">
        <f>DQ87/'Monthly Data'!AF75</f>
        <v>816.63492254679659</v>
      </c>
      <c r="DU87" s="16">
        <f>DR87/'Monthly Data'!AJ75</f>
        <v>3125.0416053256527</v>
      </c>
      <c r="DV87" s="16">
        <f>DS87/'Monthly Data'!AO75</f>
        <v>64013.164056390175</v>
      </c>
    </row>
    <row r="88" spans="1:126" x14ac:dyDescent="0.25">
      <c r="A88" s="208">
        <f t="shared" si="80"/>
        <v>43525</v>
      </c>
      <c r="B88">
        <v>2019</v>
      </c>
      <c r="C88">
        <v>3</v>
      </c>
      <c r="D88">
        <v>839.3</v>
      </c>
      <c r="E88">
        <v>0</v>
      </c>
      <c r="F88">
        <v>777.3</v>
      </c>
      <c r="G88">
        <v>0</v>
      </c>
      <c r="H88">
        <v>715.3</v>
      </c>
      <c r="I88">
        <v>0</v>
      </c>
      <c r="J88">
        <v>653.29999999999995</v>
      </c>
      <c r="K88">
        <v>0</v>
      </c>
      <c r="L88">
        <v>591.29999999999995</v>
      </c>
      <c r="M88">
        <v>0</v>
      </c>
      <c r="N88">
        <v>529.29999999999995</v>
      </c>
      <c r="O88">
        <v>0</v>
      </c>
      <c r="P88">
        <v>467.3</v>
      </c>
      <c r="Q88">
        <v>0</v>
      </c>
      <c r="R88" s="7">
        <v>-7.074193548387095</v>
      </c>
      <c r="DQ88" s="6">
        <f>'Monthly Data'!AE76</f>
        <v>3468572.0462031956</v>
      </c>
      <c r="DR88" s="6">
        <f>'Monthly Data'!AI76</f>
        <v>2149575.6356854606</v>
      </c>
      <c r="DS88" s="6">
        <f>'Monthly Data'!AM76</f>
        <v>3558132.9115871266</v>
      </c>
      <c r="DT88" s="16">
        <f>DQ88/'Monthly Data'!AF76</f>
        <v>726.93739911183161</v>
      </c>
      <c r="DU88" s="16">
        <f>DR88/'Monthly Data'!AJ76</f>
        <v>2931.5232881701954</v>
      </c>
      <c r="DV88" s="16">
        <f>DS88/'Monthly Data'!AO76</f>
        <v>59546.69193830459</v>
      </c>
    </row>
    <row r="89" spans="1:126" x14ac:dyDescent="0.25">
      <c r="A89" s="208">
        <f t="shared" si="80"/>
        <v>43556</v>
      </c>
      <c r="B89">
        <v>2019</v>
      </c>
      <c r="C89">
        <v>4</v>
      </c>
      <c r="D89">
        <v>516.79999999999995</v>
      </c>
      <c r="E89">
        <v>0</v>
      </c>
      <c r="F89">
        <v>456.8</v>
      </c>
      <c r="G89">
        <v>0</v>
      </c>
      <c r="H89">
        <v>396.8</v>
      </c>
      <c r="I89">
        <v>0</v>
      </c>
      <c r="J89">
        <v>337.5</v>
      </c>
      <c r="K89">
        <v>0.7</v>
      </c>
      <c r="L89">
        <v>279.5</v>
      </c>
      <c r="M89">
        <v>2.7</v>
      </c>
      <c r="N89">
        <v>222.9</v>
      </c>
      <c r="O89">
        <v>6.1</v>
      </c>
      <c r="P89">
        <v>169.2</v>
      </c>
      <c r="Q89">
        <v>12.4</v>
      </c>
      <c r="R89" s="7">
        <v>2.7733333333333334</v>
      </c>
      <c r="DQ89" s="6">
        <f>'Monthly Data'!AE77</f>
        <v>2797522.226203199</v>
      </c>
      <c r="DR89" s="6">
        <f>'Monthly Data'!AI77</f>
        <v>1764302.3156854613</v>
      </c>
      <c r="DS89" s="6">
        <f>'Monthly Data'!AM77</f>
        <v>3215427.3215871258</v>
      </c>
      <c r="DT89" s="16">
        <f>DQ89/'Monthly Data'!AF77</f>
        <v>586.26838357451311</v>
      </c>
      <c r="DU89" s="16">
        <f>DR89/'Monthly Data'!AJ77</f>
        <v>2408.1726030398981</v>
      </c>
      <c r="DV89" s="16">
        <f>DS89/'Monthly Data'!AO77</f>
        <v>53700.692975053513</v>
      </c>
    </row>
    <row r="90" spans="1:126" x14ac:dyDescent="0.25">
      <c r="A90" s="208">
        <f t="shared" si="80"/>
        <v>43586</v>
      </c>
      <c r="B90">
        <v>2019</v>
      </c>
      <c r="C90">
        <v>5</v>
      </c>
      <c r="D90">
        <v>336.44</v>
      </c>
      <c r="E90">
        <v>0</v>
      </c>
      <c r="F90">
        <v>274.44</v>
      </c>
      <c r="G90">
        <v>0</v>
      </c>
      <c r="H90">
        <v>213.14</v>
      </c>
      <c r="I90">
        <v>0.7</v>
      </c>
      <c r="J90">
        <v>155.24</v>
      </c>
      <c r="K90">
        <v>4.8</v>
      </c>
      <c r="L90">
        <v>105.2</v>
      </c>
      <c r="M90">
        <v>16.760000000000002</v>
      </c>
      <c r="N90">
        <v>65.599999999999994</v>
      </c>
      <c r="O90">
        <v>39.159999999999997</v>
      </c>
      <c r="P90">
        <v>35.9</v>
      </c>
      <c r="Q90">
        <v>71.459999999999994</v>
      </c>
      <c r="R90" s="7">
        <v>9.1470967741935461</v>
      </c>
      <c r="DQ90" s="6">
        <f>'Monthly Data'!AE78</f>
        <v>2592204.7662031972</v>
      </c>
      <c r="DR90" s="6">
        <f>'Monthly Data'!AI78</f>
        <v>1696480.5756854601</v>
      </c>
      <c r="DS90" s="6">
        <f>'Monthly Data'!AM78</f>
        <v>3036260.5415871264</v>
      </c>
      <c r="DT90" s="16">
        <f>DQ90/'Monthly Data'!AF78</f>
        <v>543.39681659313476</v>
      </c>
      <c r="DU90" s="16">
        <f>DR90/'Monthly Data'!AJ78</f>
        <v>2315.0170500028653</v>
      </c>
      <c r="DV90" s="16">
        <f>DS90/'Monthly Data'!AO78</f>
        <v>50656.336416243321</v>
      </c>
    </row>
    <row r="91" spans="1:126" x14ac:dyDescent="0.25">
      <c r="A91" s="208">
        <f t="shared" si="80"/>
        <v>43617</v>
      </c>
      <c r="B91">
        <v>2019</v>
      </c>
      <c r="C91">
        <v>6</v>
      </c>
      <c r="D91">
        <v>100.9</v>
      </c>
      <c r="E91">
        <v>16.899999999999999</v>
      </c>
      <c r="F91">
        <v>62.8</v>
      </c>
      <c r="G91">
        <v>38.799999999999997</v>
      </c>
      <c r="H91">
        <v>36.200000000000003</v>
      </c>
      <c r="I91">
        <v>72.2</v>
      </c>
      <c r="J91">
        <v>17.2</v>
      </c>
      <c r="K91">
        <v>113.2</v>
      </c>
      <c r="L91">
        <v>6</v>
      </c>
      <c r="M91">
        <v>162</v>
      </c>
      <c r="N91">
        <v>1.4</v>
      </c>
      <c r="O91">
        <v>217.4</v>
      </c>
      <c r="P91">
        <v>0</v>
      </c>
      <c r="Q91">
        <v>276</v>
      </c>
      <c r="R91" s="7">
        <v>17.2</v>
      </c>
      <c r="DQ91" s="6">
        <f>'Monthly Data'!AE79</f>
        <v>2584379.146203198</v>
      </c>
      <c r="DR91" s="6">
        <f>'Monthly Data'!AI79</f>
        <v>1764719.8656854611</v>
      </c>
      <c r="DS91" s="6">
        <f>'Monthly Data'!AM79</f>
        <v>3059679.8915871261</v>
      </c>
      <c r="DT91" s="16">
        <f>DQ91/'Monthly Data'!AF79</f>
        <v>542.00470414481583</v>
      </c>
      <c r="DU91" s="16">
        <f>DR91/'Monthly Data'!AJ79</f>
        <v>2407.833403812529</v>
      </c>
      <c r="DV91" s="16">
        <f>DS91/'Monthly Data'!AO79</f>
        <v>51020.848957263537</v>
      </c>
    </row>
    <row r="92" spans="1:126" x14ac:dyDescent="0.25">
      <c r="A92" s="208">
        <f t="shared" si="80"/>
        <v>43647</v>
      </c>
      <c r="B92">
        <v>2019</v>
      </c>
      <c r="C92">
        <v>7</v>
      </c>
      <c r="D92">
        <v>25.2</v>
      </c>
      <c r="E92">
        <v>30.9</v>
      </c>
      <c r="F92">
        <v>6.5</v>
      </c>
      <c r="G92">
        <v>74.2</v>
      </c>
      <c r="H92">
        <v>0.2</v>
      </c>
      <c r="I92">
        <v>129.9</v>
      </c>
      <c r="J92">
        <v>0</v>
      </c>
      <c r="K92">
        <v>191.7</v>
      </c>
      <c r="L92">
        <v>0</v>
      </c>
      <c r="M92">
        <v>253.7</v>
      </c>
      <c r="N92">
        <v>0</v>
      </c>
      <c r="O92">
        <v>315.7</v>
      </c>
      <c r="P92">
        <v>0</v>
      </c>
      <c r="Q92">
        <v>377.7</v>
      </c>
      <c r="R92" s="7">
        <v>20.183870967741932</v>
      </c>
      <c r="DQ92" s="6">
        <f>'Monthly Data'!AE80</f>
        <v>3074702.6162031852</v>
      </c>
      <c r="DR92" s="6">
        <f>'Monthly Data'!AI80</f>
        <v>1971315.4556854591</v>
      </c>
      <c r="DS92" s="6">
        <f>'Monthly Data'!AM80</f>
        <v>3281235.7415871266</v>
      </c>
      <c r="DT92" s="16">
        <f>DQ92/'Monthly Data'!AF80</f>
        <v>645.2555434631563</v>
      </c>
      <c r="DU92" s="16">
        <f>DR92/'Monthly Data'!AJ80</f>
        <v>2691.3850349150475</v>
      </c>
      <c r="DV92" s="16">
        <f>DS92/'Monthly Data'!AO80</f>
        <v>54701.298819093063</v>
      </c>
    </row>
    <row r="93" spans="1:126" x14ac:dyDescent="0.25">
      <c r="A93" s="208">
        <f t="shared" si="80"/>
        <v>43678</v>
      </c>
      <c r="B93">
        <v>2019</v>
      </c>
      <c r="C93">
        <v>8</v>
      </c>
      <c r="D93">
        <v>75.3</v>
      </c>
      <c r="E93">
        <v>21.8</v>
      </c>
      <c r="F93">
        <v>36.200000000000003</v>
      </c>
      <c r="G93">
        <v>44.7</v>
      </c>
      <c r="H93">
        <v>15.5</v>
      </c>
      <c r="I93">
        <v>86</v>
      </c>
      <c r="J93">
        <v>4.5999999999999996</v>
      </c>
      <c r="K93">
        <v>137.1</v>
      </c>
      <c r="L93">
        <v>0.5</v>
      </c>
      <c r="M93">
        <v>195</v>
      </c>
      <c r="N93">
        <v>0</v>
      </c>
      <c r="O93">
        <v>256.5</v>
      </c>
      <c r="P93">
        <v>0</v>
      </c>
      <c r="Q93">
        <v>318.5</v>
      </c>
      <c r="R93" s="7">
        <v>18.2741935483871</v>
      </c>
      <c r="DQ93" s="6">
        <f>'Monthly Data'!AE81</f>
        <v>2844241.2762032002</v>
      </c>
      <c r="DR93" s="6">
        <f>'Monthly Data'!AI81</f>
        <v>1851616.1456854613</v>
      </c>
      <c r="DS93" s="6">
        <f>'Monthly Data'!AM81</f>
        <v>3362022.5115871271</v>
      </c>
      <c r="DT93" s="16">
        <f>DQ93/'Monthly Data'!AF81</f>
        <v>597.08481960900031</v>
      </c>
      <c r="DU93" s="16">
        <f>DR93/'Monthly Data'!AJ81</f>
        <v>2532.2044683571944</v>
      </c>
      <c r="DV93" s="16">
        <f>DS93/'Monthly Data'!AO81</f>
        <v>56040.898628059731</v>
      </c>
    </row>
    <row r="94" spans="1:126" x14ac:dyDescent="0.25">
      <c r="A94" s="208">
        <f t="shared" si="80"/>
        <v>43709</v>
      </c>
      <c r="B94">
        <v>2019</v>
      </c>
      <c r="C94">
        <v>9</v>
      </c>
      <c r="D94">
        <v>227.4</v>
      </c>
      <c r="E94">
        <v>5</v>
      </c>
      <c r="F94">
        <v>173.5</v>
      </c>
      <c r="G94">
        <v>11.1</v>
      </c>
      <c r="H94">
        <v>122.2</v>
      </c>
      <c r="I94">
        <v>19.8</v>
      </c>
      <c r="J94">
        <v>79.400000000000006</v>
      </c>
      <c r="K94">
        <v>37</v>
      </c>
      <c r="L94">
        <v>44.6</v>
      </c>
      <c r="M94">
        <v>62.2</v>
      </c>
      <c r="N94">
        <v>19.5</v>
      </c>
      <c r="O94">
        <v>97.1</v>
      </c>
      <c r="P94">
        <v>8.6</v>
      </c>
      <c r="Q94">
        <v>146.19999999999999</v>
      </c>
      <c r="R94" s="7">
        <v>12.586666666666666</v>
      </c>
      <c r="DQ94" s="6">
        <f>'Monthly Data'!AE82</f>
        <v>2545163.4762031892</v>
      </c>
      <c r="DR94" s="6">
        <f>'Monthly Data'!AI82</f>
        <v>1627324.1456854618</v>
      </c>
      <c r="DS94" s="6">
        <f>'Monthly Data'!AM82</f>
        <v>2838141.891587127</v>
      </c>
      <c r="DT94" s="16">
        <f>DQ94/'Monthly Data'!AF82</f>
        <v>534.38686967487945</v>
      </c>
      <c r="DU94" s="16">
        <f>DR94/'Monthly Data'!AJ82</f>
        <v>2225.8161055748997</v>
      </c>
      <c r="DV94" s="16">
        <f>DS94/'Monthly Data'!AO82</f>
        <v>47305.399524088607</v>
      </c>
    </row>
    <row r="95" spans="1:126" x14ac:dyDescent="0.25">
      <c r="A95" s="208">
        <f t="shared" si="80"/>
        <v>43739</v>
      </c>
      <c r="B95">
        <v>2019</v>
      </c>
      <c r="C95">
        <v>10</v>
      </c>
      <c r="D95">
        <v>508.8</v>
      </c>
      <c r="E95">
        <v>0</v>
      </c>
      <c r="F95">
        <v>446.8</v>
      </c>
      <c r="G95">
        <v>0</v>
      </c>
      <c r="H95">
        <v>384.8</v>
      </c>
      <c r="I95">
        <v>0</v>
      </c>
      <c r="J95">
        <v>322.8</v>
      </c>
      <c r="K95">
        <v>0</v>
      </c>
      <c r="L95">
        <v>262.2</v>
      </c>
      <c r="M95">
        <v>1.4</v>
      </c>
      <c r="N95">
        <v>202.2</v>
      </c>
      <c r="O95">
        <v>3.4</v>
      </c>
      <c r="P95">
        <v>145.69999999999999</v>
      </c>
      <c r="Q95">
        <v>8.9</v>
      </c>
      <c r="R95" s="7">
        <v>3.5870967741935491</v>
      </c>
      <c r="DQ95" s="6">
        <f>'Monthly Data'!AE83</f>
        <v>3003280.7462031962</v>
      </c>
      <c r="DR95" s="6">
        <f>'Monthly Data'!AI83</f>
        <v>1836437.8356854599</v>
      </c>
      <c r="DS95" s="6">
        <f>'Monthly Data'!AM83</f>
        <v>3225782.5115871262</v>
      </c>
      <c r="DT95" s="16">
        <f>DQ95/'Monthly Data'!AF83</f>
        <v>630.02982647612771</v>
      </c>
      <c r="DU95" s="16">
        <f>DR95/'Monthly Data'!AJ83</f>
        <v>2506.8881941669106</v>
      </c>
      <c r="DV95" s="16">
        <f>DS95/'Monthly Data'!AO83</f>
        <v>53764.766377693915</v>
      </c>
    </row>
    <row r="96" spans="1:126" x14ac:dyDescent="0.25">
      <c r="A96" s="208">
        <f t="shared" si="80"/>
        <v>43770</v>
      </c>
      <c r="B96">
        <v>2019</v>
      </c>
      <c r="C96">
        <v>11</v>
      </c>
      <c r="D96">
        <v>788.7</v>
      </c>
      <c r="E96">
        <v>0</v>
      </c>
      <c r="F96">
        <v>728.7</v>
      </c>
      <c r="G96">
        <v>0</v>
      </c>
      <c r="H96">
        <v>668.7</v>
      </c>
      <c r="I96">
        <v>0</v>
      </c>
      <c r="J96">
        <v>608.70000000000005</v>
      </c>
      <c r="K96">
        <v>0</v>
      </c>
      <c r="L96">
        <v>548.70000000000005</v>
      </c>
      <c r="M96">
        <v>0</v>
      </c>
      <c r="N96">
        <v>488.7</v>
      </c>
      <c r="O96">
        <v>0</v>
      </c>
      <c r="P96">
        <v>428.7</v>
      </c>
      <c r="Q96">
        <v>0</v>
      </c>
      <c r="R96" s="7">
        <v>-6.2900000000000009</v>
      </c>
      <c r="DQ96" s="6">
        <f>'Monthly Data'!AE84</f>
        <v>3409057.6362031819</v>
      </c>
      <c r="DR96" s="6">
        <f>'Monthly Data'!AI84</f>
        <v>2040157.8456854583</v>
      </c>
      <c r="DS96" s="6">
        <f>'Monthly Data'!AM84</f>
        <v>3412825.1215871274</v>
      </c>
      <c r="DT96" s="16">
        <f>DQ96/'Monthly Data'!AF84</f>
        <v>714.9954218676753</v>
      </c>
      <c r="DU96" s="16">
        <f>DR96/'Monthly Data'!AJ84</f>
        <v>2784.1403803750563</v>
      </c>
      <c r="DV96" s="16">
        <f>DS96/'Monthly Data'!AO84</f>
        <v>56411.229813273712</v>
      </c>
    </row>
    <row r="97" spans="1:126" x14ac:dyDescent="0.25">
      <c r="A97" s="208">
        <f t="shared" si="80"/>
        <v>43800</v>
      </c>
      <c r="B97">
        <v>2019</v>
      </c>
      <c r="C97">
        <v>12</v>
      </c>
      <c r="D97">
        <v>993.5</v>
      </c>
      <c r="E97">
        <v>0</v>
      </c>
      <c r="F97">
        <v>931.5</v>
      </c>
      <c r="G97">
        <v>0</v>
      </c>
      <c r="H97">
        <v>869.5</v>
      </c>
      <c r="I97">
        <v>0</v>
      </c>
      <c r="J97">
        <v>807.5</v>
      </c>
      <c r="K97">
        <v>0</v>
      </c>
      <c r="L97">
        <v>745.5</v>
      </c>
      <c r="M97">
        <v>0</v>
      </c>
      <c r="N97">
        <v>683.5</v>
      </c>
      <c r="O97">
        <v>0</v>
      </c>
      <c r="P97">
        <v>621.5</v>
      </c>
      <c r="Q97">
        <v>0</v>
      </c>
      <c r="R97" s="7">
        <v>-12.048387096774194</v>
      </c>
      <c r="DQ97" s="6">
        <f>'Monthly Data'!AE85</f>
        <v>3963285.6762032011</v>
      </c>
      <c r="DR97" s="6">
        <f>'Monthly Data'!AI85</f>
        <v>2278184.5856854627</v>
      </c>
      <c r="DS97" s="6">
        <f>'Monthly Data'!AM85</f>
        <v>3755159.5515871271</v>
      </c>
      <c r="DT97" s="16">
        <f>DQ97/'Monthly Data'!AF85</f>
        <v>830.88243790934825</v>
      </c>
      <c r="DU97" s="16">
        <f>DR97/'Monthly Data'!AJ85</f>
        <v>3108.4980302616855</v>
      </c>
      <c r="DV97" s="16">
        <f>DS97/'Monthly Data'!AO85</f>
        <v>61813.815505905673</v>
      </c>
    </row>
    <row r="98" spans="1:126" x14ac:dyDescent="0.25">
      <c r="A98" s="208">
        <f t="shared" si="80"/>
        <v>43831</v>
      </c>
      <c r="B98">
        <v>2020</v>
      </c>
      <c r="C98">
        <v>1</v>
      </c>
      <c r="D98">
        <v>1007.1</v>
      </c>
      <c r="E98">
        <v>0</v>
      </c>
      <c r="F98">
        <v>945.1</v>
      </c>
      <c r="G98">
        <v>0</v>
      </c>
      <c r="H98">
        <v>883.1</v>
      </c>
      <c r="I98">
        <v>0</v>
      </c>
      <c r="J98">
        <v>821.1</v>
      </c>
      <c r="K98">
        <v>0</v>
      </c>
      <c r="L98">
        <v>759.1</v>
      </c>
      <c r="M98">
        <v>0</v>
      </c>
      <c r="N98">
        <v>697.1</v>
      </c>
      <c r="O98">
        <v>0</v>
      </c>
      <c r="P98">
        <v>635.1</v>
      </c>
      <c r="Q98">
        <v>0</v>
      </c>
      <c r="R98" s="7">
        <v>-12.487096774193549</v>
      </c>
      <c r="DQ98" s="6">
        <f>'Monthly Data'!AE86</f>
        <v>4030396.5683218595</v>
      </c>
      <c r="DR98" s="6">
        <f>'Monthly Data'!AI86</f>
        <v>2354611.1653104643</v>
      </c>
      <c r="DS98" s="6">
        <f>'Monthly Data'!AM86</f>
        <v>3720614.2163237692</v>
      </c>
      <c r="DT98" s="16">
        <f>DQ98/'Monthly Data'!AF86</f>
        <v>844.68375568347676</v>
      </c>
      <c r="DU98" s="16">
        <f>DR98/'Monthly Data'!AJ86</f>
        <v>3212.5363780377475</v>
      </c>
      <c r="DV98" s="16">
        <f>DS98/'Monthly Data'!AO86</f>
        <v>61119.160893847686</v>
      </c>
    </row>
    <row r="99" spans="1:126" x14ac:dyDescent="0.25">
      <c r="A99" s="208">
        <f t="shared" si="80"/>
        <v>43862</v>
      </c>
      <c r="B99">
        <v>2020</v>
      </c>
      <c r="C99">
        <v>2</v>
      </c>
      <c r="D99">
        <v>949.6</v>
      </c>
      <c r="E99">
        <v>0</v>
      </c>
      <c r="F99">
        <v>891.6</v>
      </c>
      <c r="G99">
        <v>0</v>
      </c>
      <c r="H99">
        <v>833.6</v>
      </c>
      <c r="I99">
        <v>0</v>
      </c>
      <c r="J99">
        <v>775.6</v>
      </c>
      <c r="K99">
        <v>0</v>
      </c>
      <c r="L99">
        <v>717.6</v>
      </c>
      <c r="M99">
        <v>0</v>
      </c>
      <c r="N99">
        <v>659.6</v>
      </c>
      <c r="O99">
        <v>0</v>
      </c>
      <c r="P99">
        <v>601.6</v>
      </c>
      <c r="Q99">
        <v>0</v>
      </c>
      <c r="R99" s="7">
        <v>-12.744827586206894</v>
      </c>
      <c r="DQ99" s="6">
        <f>'Monthly Data'!AE87</f>
        <v>3631748.8283218495</v>
      </c>
      <c r="DR99" s="6">
        <f>'Monthly Data'!AI87</f>
        <v>2156327.8553104657</v>
      </c>
      <c r="DS99" s="6">
        <f>'Monthly Data'!AM87</f>
        <v>3388341.4263237687</v>
      </c>
      <c r="DT99" s="16">
        <f>DQ99/'Monthly Data'!AF87</f>
        <v>761.33414886326329</v>
      </c>
      <c r="DU99" s="16">
        <f>DR99/'Monthly Data'!AJ87</f>
        <v>2939.8899820427046</v>
      </c>
      <c r="DV99" s="16">
        <f>DS99/'Monthly Data'!AO87</f>
        <v>56063.67188886441</v>
      </c>
    </row>
    <row r="100" spans="1:126" x14ac:dyDescent="0.25">
      <c r="A100" s="208">
        <f t="shared" si="80"/>
        <v>43891</v>
      </c>
      <c r="B100">
        <v>2020</v>
      </c>
      <c r="C100">
        <v>3</v>
      </c>
      <c r="D100">
        <v>751</v>
      </c>
      <c r="E100">
        <v>0</v>
      </c>
      <c r="F100">
        <v>689</v>
      </c>
      <c r="G100">
        <v>0</v>
      </c>
      <c r="H100">
        <v>627</v>
      </c>
      <c r="I100">
        <v>0</v>
      </c>
      <c r="J100">
        <v>565</v>
      </c>
      <c r="K100">
        <v>0</v>
      </c>
      <c r="L100">
        <v>503</v>
      </c>
      <c r="M100">
        <v>0</v>
      </c>
      <c r="N100">
        <v>441</v>
      </c>
      <c r="O100">
        <v>0</v>
      </c>
      <c r="P100">
        <v>379</v>
      </c>
      <c r="Q100">
        <v>0</v>
      </c>
      <c r="R100" s="7">
        <v>-4.225806451612903</v>
      </c>
      <c r="DQ100" s="6">
        <f>'Monthly Data'!AE88</f>
        <v>3459845.6483218516</v>
      </c>
      <c r="DR100" s="6">
        <f>'Monthly Data'!AI88</f>
        <v>1954468.6353104648</v>
      </c>
      <c r="DS100" s="6">
        <f>'Monthly Data'!AM88</f>
        <v>3240503.2163237683</v>
      </c>
      <c r="DT100" s="16">
        <f>DQ100/'Monthly Data'!AF88</f>
        <v>725.3920839928436</v>
      </c>
      <c r="DU100" s="16">
        <f>DR100/'Monthly Data'!AJ88</f>
        <v>2663.7213398166723</v>
      </c>
      <c r="DV100" s="16">
        <f>DS100/'Monthly Data'!AO88</f>
        <v>53812.250381327838</v>
      </c>
    </row>
    <row r="101" spans="1:126" x14ac:dyDescent="0.25">
      <c r="A101" s="208">
        <f t="shared" si="80"/>
        <v>43922</v>
      </c>
      <c r="B101">
        <v>2020</v>
      </c>
      <c r="C101">
        <v>4</v>
      </c>
      <c r="D101">
        <v>573.79999999999995</v>
      </c>
      <c r="E101">
        <v>0</v>
      </c>
      <c r="F101">
        <v>513.79999999999995</v>
      </c>
      <c r="G101">
        <v>0</v>
      </c>
      <c r="H101">
        <v>453.8</v>
      </c>
      <c r="I101">
        <v>0</v>
      </c>
      <c r="J101">
        <v>393.8</v>
      </c>
      <c r="K101">
        <v>0</v>
      </c>
      <c r="L101">
        <v>333.8</v>
      </c>
      <c r="M101">
        <v>0</v>
      </c>
      <c r="N101">
        <v>275.8</v>
      </c>
      <c r="O101">
        <v>2</v>
      </c>
      <c r="P101">
        <v>225.2</v>
      </c>
      <c r="Q101">
        <v>11.4</v>
      </c>
      <c r="R101" s="7">
        <v>0.87333333333333318</v>
      </c>
      <c r="DQ101" s="6">
        <f>'Monthly Data'!AE89</f>
        <v>3078909.078321863</v>
      </c>
      <c r="DR101" s="6">
        <f>'Monthly Data'!AI89</f>
        <v>1607307.3753104603</v>
      </c>
      <c r="DS101" s="6">
        <f>'Monthly Data'!AM89</f>
        <v>2699261.5163237681</v>
      </c>
      <c r="DT101" s="16">
        <f>DQ101/'Monthly Data'!AF89</f>
        <v>644.75575590250332</v>
      </c>
      <c r="DU101" s="16">
        <f>DR101/'Monthly Data'!AJ89</f>
        <v>2209.7579378689738</v>
      </c>
      <c r="DV101" s="16">
        <f>DS101/'Monthly Data'!AO89</f>
        <v>44905.854813280886</v>
      </c>
    </row>
    <row r="102" spans="1:126" x14ac:dyDescent="0.25">
      <c r="A102" s="208">
        <f t="shared" si="80"/>
        <v>43952</v>
      </c>
      <c r="B102">
        <v>2020</v>
      </c>
      <c r="C102">
        <v>5</v>
      </c>
      <c r="D102">
        <v>291.2</v>
      </c>
      <c r="E102">
        <v>1</v>
      </c>
      <c r="F102">
        <v>234.3</v>
      </c>
      <c r="G102">
        <v>6.1</v>
      </c>
      <c r="H102">
        <v>188.2</v>
      </c>
      <c r="I102">
        <v>22</v>
      </c>
      <c r="J102">
        <v>148.80000000000001</v>
      </c>
      <c r="K102">
        <v>44.6</v>
      </c>
      <c r="L102">
        <v>112.7</v>
      </c>
      <c r="M102">
        <v>70.5</v>
      </c>
      <c r="N102">
        <v>81.400000000000006</v>
      </c>
      <c r="O102">
        <v>101.2</v>
      </c>
      <c r="P102">
        <v>54.2</v>
      </c>
      <c r="Q102">
        <v>136</v>
      </c>
      <c r="R102" s="7">
        <v>10.638709677419353</v>
      </c>
      <c r="DQ102" s="6">
        <f>'Monthly Data'!AE90</f>
        <v>2818922.1083218721</v>
      </c>
      <c r="DR102" s="6">
        <f>'Monthly Data'!AI90</f>
        <v>1525169.1753104632</v>
      </c>
      <c r="DS102" s="6">
        <f>'Monthly Data'!AM90</f>
        <v>2595417.0363237686</v>
      </c>
      <c r="DT102" s="16">
        <f>DQ102/'Monthly Data'!AF90</f>
        <v>589.83688403498297</v>
      </c>
      <c r="DU102" s="16">
        <f>DR102/'Monthly Data'!AJ90</f>
        <v>2106.0519113500882</v>
      </c>
      <c r="DV102" s="16">
        <f>DS102/'Monthly Data'!AO90</f>
        <v>43217.57042048718</v>
      </c>
    </row>
    <row r="103" spans="1:126" x14ac:dyDescent="0.25">
      <c r="A103" s="208">
        <f t="shared" si="80"/>
        <v>43983</v>
      </c>
      <c r="B103">
        <v>2020</v>
      </c>
      <c r="C103">
        <v>6</v>
      </c>
      <c r="D103">
        <v>97.7</v>
      </c>
      <c r="E103">
        <v>27.9</v>
      </c>
      <c r="F103">
        <v>62.5</v>
      </c>
      <c r="G103">
        <v>52.7</v>
      </c>
      <c r="H103">
        <v>35.200000000000003</v>
      </c>
      <c r="I103">
        <v>85.4</v>
      </c>
      <c r="J103">
        <v>16.600000000000001</v>
      </c>
      <c r="K103">
        <v>126.8</v>
      </c>
      <c r="L103">
        <v>6.5</v>
      </c>
      <c r="M103">
        <v>176.7</v>
      </c>
      <c r="N103">
        <v>1.2</v>
      </c>
      <c r="O103">
        <v>231.4</v>
      </c>
      <c r="P103">
        <v>0</v>
      </c>
      <c r="Q103">
        <v>290.2</v>
      </c>
      <c r="R103" s="7">
        <v>17.673333333333336</v>
      </c>
      <c r="DQ103" s="6">
        <f>'Monthly Data'!AE91</f>
        <v>2976371.9783218578</v>
      </c>
      <c r="DR103" s="6">
        <f>'Monthly Data'!AI91</f>
        <v>1638701.2353104618</v>
      </c>
      <c r="DS103" s="6">
        <f>'Monthly Data'!AM91</f>
        <v>2652884.2163237683</v>
      </c>
      <c r="DT103" s="16">
        <f>DQ103/'Monthly Data'!AF91</f>
        <v>622.01121404251921</v>
      </c>
      <c r="DU103" s="16">
        <f>DR103/'Monthly Data'!AJ91</f>
        <v>2266.2416309067657</v>
      </c>
      <c r="DV103" s="16">
        <f>DS103/'Monthly Data'!AO91</f>
        <v>44194.601707037036</v>
      </c>
    </row>
    <row r="104" spans="1:126" x14ac:dyDescent="0.25">
      <c r="A104" s="208">
        <f t="shared" si="80"/>
        <v>44013</v>
      </c>
      <c r="B104">
        <v>2020</v>
      </c>
      <c r="C104">
        <v>7</v>
      </c>
      <c r="D104">
        <v>13.2</v>
      </c>
      <c r="E104">
        <v>56.1</v>
      </c>
      <c r="F104">
        <v>3</v>
      </c>
      <c r="G104">
        <v>107.9</v>
      </c>
      <c r="H104">
        <v>0</v>
      </c>
      <c r="I104">
        <v>166.9</v>
      </c>
      <c r="J104">
        <v>0</v>
      </c>
      <c r="K104">
        <v>228.9</v>
      </c>
      <c r="L104">
        <v>0</v>
      </c>
      <c r="M104">
        <v>290.89999999999998</v>
      </c>
      <c r="N104">
        <v>0</v>
      </c>
      <c r="O104">
        <v>352.9</v>
      </c>
      <c r="P104">
        <v>0</v>
      </c>
      <c r="Q104">
        <v>414.9</v>
      </c>
      <c r="R104" s="7">
        <v>21.383870967741938</v>
      </c>
      <c r="DQ104" s="6">
        <f>'Monthly Data'!AE92</f>
        <v>3484374.4583218512</v>
      </c>
      <c r="DR104" s="6">
        <f>'Monthly Data'!AI92</f>
        <v>1890465.3853104629</v>
      </c>
      <c r="DS104" s="6">
        <f>'Monthly Data'!AM92</f>
        <v>3117374.3163237688</v>
      </c>
      <c r="DT104" s="16">
        <f>DQ104/'Monthly Data'!AF92</f>
        <v>728.33322932686053</v>
      </c>
      <c r="DU104" s="16">
        <f>DR104/'Monthly Data'!AJ92</f>
        <v>2616.3944732977734</v>
      </c>
      <c r="DV104" s="16">
        <f>DS104/'Monthly Data'!AO92</f>
        <v>51944.405569223592</v>
      </c>
    </row>
    <row r="105" spans="1:126" x14ac:dyDescent="0.25">
      <c r="A105" s="208">
        <f t="shared" si="80"/>
        <v>44044</v>
      </c>
      <c r="B105">
        <v>2020</v>
      </c>
      <c r="C105">
        <v>8</v>
      </c>
      <c r="D105">
        <v>37.200000000000003</v>
      </c>
      <c r="E105">
        <v>25.3</v>
      </c>
      <c r="F105">
        <v>11.3</v>
      </c>
      <c r="G105">
        <v>61.4</v>
      </c>
      <c r="H105">
        <v>3.1</v>
      </c>
      <c r="I105">
        <v>115.2</v>
      </c>
      <c r="J105">
        <v>0.7</v>
      </c>
      <c r="K105">
        <v>174.8</v>
      </c>
      <c r="L105">
        <v>0</v>
      </c>
      <c r="M105">
        <v>236.1</v>
      </c>
      <c r="N105">
        <v>0</v>
      </c>
      <c r="O105">
        <v>298.10000000000002</v>
      </c>
      <c r="P105">
        <v>0</v>
      </c>
      <c r="Q105">
        <v>360.1</v>
      </c>
      <c r="R105" s="7">
        <v>19.616129032258065</v>
      </c>
      <c r="DQ105" s="6">
        <f>'Monthly Data'!AE93</f>
        <v>3214421.3483218644</v>
      </c>
      <c r="DR105" s="6">
        <f>'Monthly Data'!AI93</f>
        <v>1821700.2353104618</v>
      </c>
      <c r="DS105" s="6">
        <f>'Monthly Data'!AM93</f>
        <v>3082178.4663237678</v>
      </c>
      <c r="DT105" s="16">
        <f>DQ105/'Monthly Data'!AF93</f>
        <v>672.47035326296441</v>
      </c>
      <c r="DU105" s="16">
        <f>DR105/'Monthly Data'!AJ93</f>
        <v>2511.7441621169583</v>
      </c>
      <c r="DV105" s="16">
        <f>DS105/'Monthly Data'!AO93</f>
        <v>51363.790719903336</v>
      </c>
    </row>
    <row r="106" spans="1:126" x14ac:dyDescent="0.25">
      <c r="A106" s="208">
        <f t="shared" si="80"/>
        <v>44075</v>
      </c>
      <c r="B106">
        <v>2020</v>
      </c>
      <c r="C106">
        <v>9</v>
      </c>
      <c r="D106">
        <v>237.89</v>
      </c>
      <c r="E106">
        <v>0</v>
      </c>
      <c r="F106">
        <v>177.89</v>
      </c>
      <c r="G106">
        <v>0</v>
      </c>
      <c r="H106">
        <v>119.89</v>
      </c>
      <c r="I106">
        <v>2</v>
      </c>
      <c r="J106">
        <v>73.599999999999994</v>
      </c>
      <c r="K106">
        <v>15.71</v>
      </c>
      <c r="L106">
        <v>42.3</v>
      </c>
      <c r="M106">
        <v>44.41</v>
      </c>
      <c r="N106">
        <v>19.899999999999999</v>
      </c>
      <c r="O106">
        <v>82.01</v>
      </c>
      <c r="P106">
        <v>3.6</v>
      </c>
      <c r="Q106">
        <v>125.71</v>
      </c>
      <c r="R106" s="7">
        <v>12.070333333333336</v>
      </c>
      <c r="DQ106" s="6">
        <f>'Monthly Data'!AE94</f>
        <v>2636023.2283218615</v>
      </c>
      <c r="DR106" s="6">
        <f>'Monthly Data'!AI94</f>
        <v>1510695.8853104587</v>
      </c>
      <c r="DS106" s="6">
        <f>'Monthly Data'!AM94</f>
        <v>2733484.0163237685</v>
      </c>
      <c r="DT106" s="16">
        <f>DQ106/'Monthly Data'!AF94</f>
        <v>551.17990093493518</v>
      </c>
      <c r="DU106" s="16">
        <f>DR106/'Monthly Data'!AJ94</f>
        <v>2076.1683622361547</v>
      </c>
      <c r="DV106" s="16">
        <f>DS106/'Monthly Data'!AO94</f>
        <v>45179.002286953735</v>
      </c>
    </row>
    <row r="107" spans="1:126" x14ac:dyDescent="0.25">
      <c r="A107" s="208">
        <f t="shared" si="80"/>
        <v>44105</v>
      </c>
      <c r="B107">
        <v>2020</v>
      </c>
      <c r="C107">
        <v>10</v>
      </c>
      <c r="D107">
        <v>573.29999999999995</v>
      </c>
      <c r="E107">
        <v>0</v>
      </c>
      <c r="F107">
        <v>511.3</v>
      </c>
      <c r="G107">
        <v>0</v>
      </c>
      <c r="H107">
        <v>449.3</v>
      </c>
      <c r="I107">
        <v>0</v>
      </c>
      <c r="J107">
        <v>387.3</v>
      </c>
      <c r="K107">
        <v>0</v>
      </c>
      <c r="L107">
        <v>325.3</v>
      </c>
      <c r="M107">
        <v>0</v>
      </c>
      <c r="N107">
        <v>265.89999999999998</v>
      </c>
      <c r="O107">
        <v>2.6</v>
      </c>
      <c r="P107">
        <v>212.8</v>
      </c>
      <c r="Q107">
        <v>11.5</v>
      </c>
      <c r="R107" s="7">
        <v>1.5064516129032255</v>
      </c>
      <c r="DQ107" s="6">
        <f>'Monthly Data'!AE95</f>
        <v>3046148.4283218691</v>
      </c>
      <c r="DR107" s="6">
        <f>'Monthly Data'!AI95</f>
        <v>1748531.4353104595</v>
      </c>
      <c r="DS107" s="6">
        <f>'Monthly Data'!AM95</f>
        <v>3016723.0963237681</v>
      </c>
      <c r="DT107" s="16">
        <f>DQ107/'Monthly Data'!AF95</f>
        <v>636.63625839800341</v>
      </c>
      <c r="DU107" s="16">
        <f>DR107/'Monthly Data'!AJ95</f>
        <v>2400.7793743105281</v>
      </c>
      <c r="DV107" s="16">
        <f>DS107/'Monthly Data'!AO95</f>
        <v>49251.248160832954</v>
      </c>
    </row>
    <row r="108" spans="1:126" x14ac:dyDescent="0.25">
      <c r="A108" s="208">
        <f t="shared" si="80"/>
        <v>44136</v>
      </c>
      <c r="B108">
        <v>2020</v>
      </c>
      <c r="C108">
        <v>11</v>
      </c>
      <c r="D108">
        <v>681.4</v>
      </c>
      <c r="E108">
        <v>0</v>
      </c>
      <c r="F108">
        <v>621.4</v>
      </c>
      <c r="G108">
        <v>0</v>
      </c>
      <c r="H108">
        <v>561.4</v>
      </c>
      <c r="I108">
        <v>0</v>
      </c>
      <c r="J108">
        <v>501.4</v>
      </c>
      <c r="K108">
        <v>0</v>
      </c>
      <c r="L108">
        <v>441.4</v>
      </c>
      <c r="M108">
        <v>0</v>
      </c>
      <c r="N108">
        <v>382.6</v>
      </c>
      <c r="O108">
        <v>1.2</v>
      </c>
      <c r="P108">
        <v>324.7</v>
      </c>
      <c r="Q108">
        <v>3.3</v>
      </c>
      <c r="R108" s="7">
        <v>-2.7133333333333334</v>
      </c>
      <c r="DQ108" s="6">
        <f>'Monthly Data'!AE96</f>
        <v>3365137.538321849</v>
      </c>
      <c r="DR108" s="6">
        <f>'Monthly Data'!AI96</f>
        <v>1870648.8253104624</v>
      </c>
      <c r="DS108" s="6">
        <f>'Monthly Data'!AM96</f>
        <v>3138834.2963237683</v>
      </c>
      <c r="DT108" s="16">
        <f>DQ108/'Monthly Data'!AF96</f>
        <v>703.13909815986835</v>
      </c>
      <c r="DU108" s="16">
        <f>DR108/'Monthly Data'!AJ96</f>
        <v>2563.7297742668197</v>
      </c>
      <c r="DV108" s="16">
        <f>DS108/'Monthly Data'!AO96</f>
        <v>50933.724719181766</v>
      </c>
    </row>
    <row r="109" spans="1:126" x14ac:dyDescent="0.25">
      <c r="A109" s="208">
        <f t="shared" si="80"/>
        <v>44166</v>
      </c>
      <c r="B109">
        <v>2020</v>
      </c>
      <c r="C109">
        <v>12</v>
      </c>
      <c r="D109">
        <v>917.8</v>
      </c>
      <c r="E109">
        <v>0</v>
      </c>
      <c r="F109">
        <v>855.8</v>
      </c>
      <c r="G109">
        <v>0</v>
      </c>
      <c r="H109">
        <v>793.8</v>
      </c>
      <c r="I109">
        <v>0</v>
      </c>
      <c r="J109">
        <v>731.8</v>
      </c>
      <c r="K109">
        <v>0</v>
      </c>
      <c r="L109">
        <v>669.8</v>
      </c>
      <c r="M109">
        <v>0</v>
      </c>
      <c r="N109">
        <v>607.79999999999995</v>
      </c>
      <c r="O109">
        <v>0</v>
      </c>
      <c r="P109">
        <v>545.79999999999995</v>
      </c>
      <c r="Q109">
        <v>0</v>
      </c>
      <c r="R109" s="7">
        <v>-9.6064516129032249</v>
      </c>
      <c r="DQ109" s="6">
        <f>'Monthly Data'!AE97</f>
        <v>3910104.8183218585</v>
      </c>
      <c r="DR109" s="6">
        <f>'Monthly Data'!AI97</f>
        <v>2082534.8953104634</v>
      </c>
      <c r="DS109" s="6">
        <f>'Monthly Data'!AM97</f>
        <v>3434251.6663237684</v>
      </c>
      <c r="DT109" s="16">
        <f>DQ109/'Monthly Data'!AF97</f>
        <v>816.57196678060905</v>
      </c>
      <c r="DU109" s="16">
        <f>DR109/'Monthly Data'!AJ97</f>
        <v>2851.5002013026378</v>
      </c>
      <c r="DV109" s="16">
        <f>DS109/'Monthly Data'!AO97</f>
        <v>55558.793699855072</v>
      </c>
    </row>
    <row r="110" spans="1:126" x14ac:dyDescent="0.25">
      <c r="A110" s="208">
        <f t="shared" si="80"/>
        <v>44197</v>
      </c>
      <c r="B110">
        <v>2021</v>
      </c>
      <c r="C110">
        <v>1</v>
      </c>
      <c r="D110">
        <v>939.3</v>
      </c>
      <c r="E110">
        <v>0</v>
      </c>
      <c r="F110">
        <v>877.3</v>
      </c>
      <c r="G110">
        <v>0</v>
      </c>
      <c r="H110">
        <v>815.3</v>
      </c>
      <c r="I110">
        <v>0</v>
      </c>
      <c r="J110">
        <v>753.3</v>
      </c>
      <c r="K110">
        <v>0</v>
      </c>
      <c r="L110">
        <v>691.3</v>
      </c>
      <c r="M110">
        <v>0</v>
      </c>
      <c r="N110">
        <v>629.29999999999995</v>
      </c>
      <c r="O110">
        <v>0</v>
      </c>
      <c r="P110">
        <v>567.29999999999995</v>
      </c>
      <c r="Q110">
        <v>0</v>
      </c>
      <c r="R110" s="7">
        <v>-10.299999999999999</v>
      </c>
      <c r="DQ110" s="6">
        <f>'Monthly Data'!AE98</f>
        <v>4229260.4645092282</v>
      </c>
      <c r="DR110" s="6">
        <f>'Monthly Data'!AI98</f>
        <v>2098900.2427803832</v>
      </c>
      <c r="DS110" s="6">
        <f>'Monthly Data'!AM98</f>
        <v>3410613.7552313241</v>
      </c>
      <c r="DT110" s="16">
        <f>DQ110/'Monthly Data'!AF98</f>
        <v>883.63281102439532</v>
      </c>
      <c r="DU110" s="16">
        <f>DR110/'Monthly Data'!AJ98</f>
        <v>2872.5898609405726</v>
      </c>
      <c r="DV110" s="16">
        <f>DS110/'Monthly Data'!AO98</f>
        <v>55093.015476291861</v>
      </c>
    </row>
    <row r="111" spans="1:126" x14ac:dyDescent="0.25">
      <c r="A111" s="208">
        <f t="shared" si="80"/>
        <v>44228</v>
      </c>
      <c r="B111">
        <v>2021</v>
      </c>
      <c r="C111">
        <v>2</v>
      </c>
      <c r="D111">
        <v>1051.4000000000001</v>
      </c>
      <c r="E111">
        <v>0</v>
      </c>
      <c r="F111">
        <v>995.4</v>
      </c>
      <c r="G111">
        <v>0</v>
      </c>
      <c r="H111">
        <v>939.4</v>
      </c>
      <c r="I111">
        <v>0</v>
      </c>
      <c r="J111">
        <v>883.4</v>
      </c>
      <c r="K111">
        <v>0</v>
      </c>
      <c r="L111">
        <v>827.4</v>
      </c>
      <c r="M111">
        <v>0</v>
      </c>
      <c r="N111">
        <v>771.4</v>
      </c>
      <c r="O111">
        <v>0</v>
      </c>
      <c r="P111">
        <v>715.4</v>
      </c>
      <c r="Q111">
        <v>0</v>
      </c>
      <c r="R111" s="7">
        <v>-17.550000000000004</v>
      </c>
      <c r="DQ111" s="6">
        <f>'Monthly Data'!AE99</f>
        <v>4102103.4845092273</v>
      </c>
      <c r="DR111" s="6">
        <f>'Monthly Data'!AI99</f>
        <v>2183851.59278038</v>
      </c>
      <c r="DS111" s="6">
        <f>'Monthly Data'!AM99</f>
        <v>3330519.8152313237</v>
      </c>
      <c r="DT111" s="16">
        <f>DQ111/'Monthly Data'!AF99</f>
        <v>856.81660787372755</v>
      </c>
      <c r="DU111" s="16">
        <f>DR111/'Monthly Data'!AJ99</f>
        <v>2988.1702296976514</v>
      </c>
      <c r="DV111" s="16">
        <f>DS111/'Monthly Data'!AO99</f>
        <v>53758.613060610383</v>
      </c>
    </row>
    <row r="112" spans="1:126" x14ac:dyDescent="0.25">
      <c r="A112" s="208">
        <f t="shared" si="80"/>
        <v>44256</v>
      </c>
      <c r="B112">
        <v>2021</v>
      </c>
      <c r="C112">
        <v>3</v>
      </c>
      <c r="D112">
        <v>639.4</v>
      </c>
      <c r="E112">
        <v>0</v>
      </c>
      <c r="F112">
        <v>577.4</v>
      </c>
      <c r="G112">
        <v>0</v>
      </c>
      <c r="H112">
        <v>515.4</v>
      </c>
      <c r="I112">
        <v>0</v>
      </c>
      <c r="J112">
        <v>453.4</v>
      </c>
      <c r="K112">
        <v>0</v>
      </c>
      <c r="L112">
        <v>391.4</v>
      </c>
      <c r="M112">
        <v>0</v>
      </c>
      <c r="N112">
        <v>329.4</v>
      </c>
      <c r="O112">
        <v>0</v>
      </c>
      <c r="P112">
        <v>267.39999999999998</v>
      </c>
      <c r="Q112">
        <v>0</v>
      </c>
      <c r="R112" s="7">
        <v>-0.62580645161290349</v>
      </c>
      <c r="DQ112" s="6">
        <f>'Monthly Data'!AE100</f>
        <v>3397547.2445092313</v>
      </c>
      <c r="DR112" s="6">
        <f>'Monthly Data'!AI100</f>
        <v>1927780.392780382</v>
      </c>
      <c r="DS112" s="6">
        <f>'Monthly Data'!AM100</f>
        <v>3079909.4352313243</v>
      </c>
      <c r="DT112" s="16">
        <f>DQ112/'Monthly Data'!AF100</f>
        <v>709.18089100460827</v>
      </c>
      <c r="DU112" s="16">
        <f>DR112/'Monthly Data'!AJ100</f>
        <v>2639.2903183919921</v>
      </c>
      <c r="DV112" s="16">
        <f>DS112/'Monthly Data'!AO100</f>
        <v>49694.701637858525</v>
      </c>
    </row>
    <row r="113" spans="1:126" x14ac:dyDescent="0.25">
      <c r="A113" s="208">
        <f t="shared" si="80"/>
        <v>44287</v>
      </c>
      <c r="B113">
        <v>2021</v>
      </c>
      <c r="C113">
        <v>4</v>
      </c>
      <c r="D113">
        <v>486.6</v>
      </c>
      <c r="E113">
        <v>0</v>
      </c>
      <c r="F113">
        <v>426.6</v>
      </c>
      <c r="G113">
        <v>0</v>
      </c>
      <c r="H113">
        <v>366.6</v>
      </c>
      <c r="I113">
        <v>0</v>
      </c>
      <c r="J113">
        <v>306.60000000000002</v>
      </c>
      <c r="K113">
        <v>0</v>
      </c>
      <c r="L113">
        <v>246.6</v>
      </c>
      <c r="M113">
        <v>0</v>
      </c>
      <c r="N113">
        <v>187.6</v>
      </c>
      <c r="O113">
        <v>1</v>
      </c>
      <c r="P113">
        <v>133.4</v>
      </c>
      <c r="Q113">
        <v>6.8</v>
      </c>
      <c r="R113" s="7">
        <v>3.78</v>
      </c>
      <c r="DQ113" s="6">
        <f>'Monthly Data'!AE101</f>
        <v>2925565.3045092286</v>
      </c>
      <c r="DR113" s="6">
        <f>'Monthly Data'!AI101</f>
        <v>1618795.2527803814</v>
      </c>
      <c r="DS113" s="6">
        <f>'Monthly Data'!AM101</f>
        <v>2762492.8852313235</v>
      </c>
      <c r="DT113" s="16">
        <f>DQ113/'Monthly Data'!AF101</f>
        <v>610.65015487134895</v>
      </c>
      <c r="DU113" s="16">
        <f>DR113/'Monthly Data'!AJ101</f>
        <v>2216.8957834570315</v>
      </c>
      <c r="DV113" s="16">
        <f>DS113/'Monthly Data'!AO101</f>
        <v>44564.740945314159</v>
      </c>
    </row>
    <row r="114" spans="1:126" x14ac:dyDescent="0.25">
      <c r="A114" s="208">
        <f t="shared" si="80"/>
        <v>44317</v>
      </c>
      <c r="B114">
        <v>2021</v>
      </c>
      <c r="C114">
        <v>5</v>
      </c>
      <c r="D114">
        <v>274.10000000000002</v>
      </c>
      <c r="E114">
        <v>1</v>
      </c>
      <c r="F114">
        <v>217.6</v>
      </c>
      <c r="G114">
        <v>6.5</v>
      </c>
      <c r="H114">
        <v>165.9</v>
      </c>
      <c r="I114">
        <v>16.8</v>
      </c>
      <c r="J114">
        <v>121.8</v>
      </c>
      <c r="K114">
        <v>34.700000000000003</v>
      </c>
      <c r="L114">
        <v>86.8</v>
      </c>
      <c r="M114">
        <v>61.7</v>
      </c>
      <c r="N114">
        <v>58</v>
      </c>
      <c r="O114">
        <v>94.9</v>
      </c>
      <c r="P114">
        <v>33.700000000000003</v>
      </c>
      <c r="Q114">
        <v>132.6</v>
      </c>
      <c r="R114" s="7">
        <v>11.190322580645162</v>
      </c>
      <c r="DQ114" s="6">
        <f>'Monthly Data'!AE102</f>
        <v>2801679.1845092289</v>
      </c>
      <c r="DR114" s="6">
        <f>'Monthly Data'!AI102</f>
        <v>1599132.0827803826</v>
      </c>
      <c r="DS114" s="6">
        <f>'Monthly Data'!AM102</f>
        <v>2649402.5052313241</v>
      </c>
      <c r="DT114" s="16">
        <f>DQ114/'Monthly Data'!AF102</f>
        <v>584.96872852012723</v>
      </c>
      <c r="DU114" s="16">
        <f>DR114/'Monthly Data'!AJ102</f>
        <v>2185.7890006515204</v>
      </c>
      <c r="DV114" s="16">
        <f>DS114/'Monthly Data'!AO102</f>
        <v>43796.008890774836</v>
      </c>
    </row>
    <row r="115" spans="1:126" x14ac:dyDescent="0.25">
      <c r="A115" s="208">
        <f t="shared" si="80"/>
        <v>44348</v>
      </c>
      <c r="B115">
        <v>2021</v>
      </c>
      <c r="C115">
        <v>6</v>
      </c>
      <c r="D115">
        <v>40.700000000000003</v>
      </c>
      <c r="E115">
        <v>35.799999999999997</v>
      </c>
      <c r="F115">
        <v>22.1</v>
      </c>
      <c r="G115">
        <v>77.2</v>
      </c>
      <c r="H115">
        <v>11.9</v>
      </c>
      <c r="I115">
        <v>127</v>
      </c>
      <c r="J115">
        <v>4.4000000000000004</v>
      </c>
      <c r="K115">
        <v>179.5</v>
      </c>
      <c r="L115">
        <v>2</v>
      </c>
      <c r="M115">
        <v>237.1</v>
      </c>
      <c r="N115">
        <v>0</v>
      </c>
      <c r="O115">
        <v>295.10000000000002</v>
      </c>
      <c r="P115">
        <v>0</v>
      </c>
      <c r="Q115">
        <v>355.1</v>
      </c>
      <c r="R115" s="7">
        <v>19.836666666666662</v>
      </c>
      <c r="DQ115" s="6">
        <f>'Monthly Data'!AE103</f>
        <v>3044908.9945092197</v>
      </c>
      <c r="DR115" s="6">
        <f>'Monthly Data'!AI103</f>
        <v>1758207.1527803817</v>
      </c>
      <c r="DS115" s="6">
        <f>'Monthly Data'!AM103</f>
        <v>2855727.845231324</v>
      </c>
      <c r="DT115" s="16">
        <f>DQ115/'Monthly Data'!AF103</f>
        <v>635.58409427437141</v>
      </c>
      <c r="DU115" s="16">
        <f>DR115/'Monthly Data'!AJ103</f>
        <v>2399.2935256631949</v>
      </c>
      <c r="DV115" s="16">
        <f>DS115/'Monthly Data'!AO103</f>
        <v>47796.946549905471</v>
      </c>
    </row>
    <row r="116" spans="1:126" x14ac:dyDescent="0.25">
      <c r="A116" s="208">
        <f t="shared" si="80"/>
        <v>44378</v>
      </c>
      <c r="B116">
        <v>2021</v>
      </c>
      <c r="C116">
        <v>7</v>
      </c>
      <c r="D116">
        <v>18.600000000000001</v>
      </c>
      <c r="E116">
        <v>67</v>
      </c>
      <c r="F116">
        <v>6.6</v>
      </c>
      <c r="G116">
        <v>117</v>
      </c>
      <c r="H116">
        <v>1.2</v>
      </c>
      <c r="I116">
        <v>173.6</v>
      </c>
      <c r="J116">
        <v>0</v>
      </c>
      <c r="K116">
        <v>234.4</v>
      </c>
      <c r="L116">
        <v>0</v>
      </c>
      <c r="M116">
        <v>296.39999999999998</v>
      </c>
      <c r="N116">
        <v>0</v>
      </c>
      <c r="O116">
        <v>358.4</v>
      </c>
      <c r="P116">
        <v>0</v>
      </c>
      <c r="Q116">
        <v>420.4</v>
      </c>
      <c r="R116" s="7">
        <v>21.56129032258065</v>
      </c>
      <c r="DQ116" s="6">
        <f>'Monthly Data'!AE104</f>
        <v>3569609.3145092279</v>
      </c>
      <c r="DR116" s="6">
        <f>'Monthly Data'!AI104</f>
        <v>1991472.0927803791</v>
      </c>
      <c r="DS116" s="6">
        <f>'Monthly Data'!AM104</f>
        <v>3199145.325231323</v>
      </c>
      <c r="DT116" s="16">
        <f>DQ116/'Monthly Data'!AF104</f>
        <v>745.0091887600106</v>
      </c>
      <c r="DU116" s="16">
        <f>DR116/'Monthly Data'!AJ104</f>
        <v>2715.3931609410902</v>
      </c>
      <c r="DV116" s="16">
        <f>DS116/'Monthly Data'!AO104</f>
        <v>53881.668608956606</v>
      </c>
    </row>
    <row r="117" spans="1:126" x14ac:dyDescent="0.25">
      <c r="A117" s="208">
        <f t="shared" si="80"/>
        <v>44409</v>
      </c>
      <c r="B117">
        <v>2021</v>
      </c>
      <c r="C117">
        <v>8</v>
      </c>
      <c r="D117">
        <v>55.5</v>
      </c>
      <c r="E117">
        <v>45.1</v>
      </c>
      <c r="F117">
        <v>23.7</v>
      </c>
      <c r="G117">
        <v>75.3</v>
      </c>
      <c r="H117">
        <v>7.8</v>
      </c>
      <c r="I117">
        <v>121.4</v>
      </c>
      <c r="J117">
        <v>1</v>
      </c>
      <c r="K117">
        <v>176.6</v>
      </c>
      <c r="L117">
        <v>0</v>
      </c>
      <c r="M117">
        <v>237.6</v>
      </c>
      <c r="N117">
        <v>0</v>
      </c>
      <c r="O117">
        <v>299.60000000000002</v>
      </c>
      <c r="P117">
        <v>0</v>
      </c>
      <c r="Q117">
        <v>361.6</v>
      </c>
      <c r="R117" s="7">
        <v>19.664516129032261</v>
      </c>
      <c r="DQ117" s="6">
        <f>'Monthly Data'!AE105</f>
        <v>3210417.8745092261</v>
      </c>
      <c r="DR117" s="6">
        <f>'Monthly Data'!AI105</f>
        <v>1856252.3027803819</v>
      </c>
      <c r="DS117" s="6">
        <f>'Monthly Data'!AM105</f>
        <v>3100321.7252313239</v>
      </c>
      <c r="DT117" s="16">
        <f>DQ117/'Monthly Data'!AF105</f>
        <v>669.92828645595227</v>
      </c>
      <c r="DU117" s="16">
        <f>DR117/'Monthly Data'!AJ105</f>
        <v>2531.7117041316537</v>
      </c>
      <c r="DV117" s="16">
        <f>DS117/'Monthly Data'!AO105</f>
        <v>52382.006395958517</v>
      </c>
    </row>
    <row r="118" spans="1:126" x14ac:dyDescent="0.25">
      <c r="A118" s="208">
        <f t="shared" si="80"/>
        <v>44440</v>
      </c>
      <c r="B118">
        <v>2021</v>
      </c>
      <c r="C118">
        <v>9</v>
      </c>
      <c r="D118">
        <v>145.1</v>
      </c>
      <c r="E118">
        <v>2.6</v>
      </c>
      <c r="F118">
        <v>91</v>
      </c>
      <c r="G118">
        <v>8.5</v>
      </c>
      <c r="H118">
        <v>45.8</v>
      </c>
      <c r="I118">
        <v>23.3</v>
      </c>
      <c r="J118">
        <v>15.9</v>
      </c>
      <c r="K118">
        <v>53.4</v>
      </c>
      <c r="L118">
        <v>1.9</v>
      </c>
      <c r="M118">
        <v>99.4</v>
      </c>
      <c r="N118">
        <v>0</v>
      </c>
      <c r="O118">
        <v>157.5</v>
      </c>
      <c r="P118">
        <v>0</v>
      </c>
      <c r="Q118">
        <v>217.5</v>
      </c>
      <c r="R118" s="7">
        <v>15.250000000000002</v>
      </c>
      <c r="DQ118" s="6">
        <f>'Monthly Data'!AE106</f>
        <v>2585062.2845092253</v>
      </c>
      <c r="DR118" s="6">
        <f>'Monthly Data'!AI106</f>
        <v>1586001.8127803816</v>
      </c>
      <c r="DS118" s="6">
        <f>'Monthly Data'!AM106</f>
        <v>2799402.1852313234</v>
      </c>
      <c r="DT118" s="16">
        <f>DQ118/'Monthly Data'!AF106</f>
        <v>539.33097576866066</v>
      </c>
      <c r="DU118" s="16">
        <f>DR118/'Monthly Data'!AJ106</f>
        <v>2163.4173582357039</v>
      </c>
      <c r="DV118" s="16">
        <f>DS118/'Monthly Data'!AO106</f>
        <v>47776.761885815606</v>
      </c>
    </row>
    <row r="119" spans="1:126" x14ac:dyDescent="0.25">
      <c r="A119" s="208">
        <f t="shared" si="80"/>
        <v>44470</v>
      </c>
      <c r="B119">
        <v>2021</v>
      </c>
      <c r="C119">
        <v>10</v>
      </c>
      <c r="D119">
        <v>330.5</v>
      </c>
      <c r="E119">
        <v>0</v>
      </c>
      <c r="F119">
        <v>270</v>
      </c>
      <c r="G119">
        <v>1.5</v>
      </c>
      <c r="H119">
        <v>216.3</v>
      </c>
      <c r="I119">
        <v>9.8000000000000007</v>
      </c>
      <c r="J119">
        <v>167.9</v>
      </c>
      <c r="K119">
        <v>23.4</v>
      </c>
      <c r="L119">
        <v>127.9</v>
      </c>
      <c r="M119">
        <v>45.4</v>
      </c>
      <c r="N119">
        <v>89.9</v>
      </c>
      <c r="O119">
        <v>69.400000000000006</v>
      </c>
      <c r="P119">
        <v>58.6</v>
      </c>
      <c r="Q119">
        <v>100.1</v>
      </c>
      <c r="R119" s="7">
        <v>9.3387096774193523</v>
      </c>
      <c r="DQ119" s="6">
        <f>'Monthly Data'!AE107</f>
        <v>2821908.5645092358</v>
      </c>
      <c r="DR119" s="6">
        <f>'Monthly Data'!AI107</f>
        <v>1660871.8427803819</v>
      </c>
      <c r="DS119" s="6">
        <f>'Monthly Data'!AM107</f>
        <v>2912573.6552313236</v>
      </c>
      <c r="DT119" s="16">
        <f>DQ119/'Monthly Data'!AF107</f>
        <v>588.93495901667075</v>
      </c>
      <c r="DU119" s="16">
        <f>DR119/'Monthly Data'!AJ107</f>
        <v>2264.1558943567966</v>
      </c>
      <c r="DV119" s="16">
        <f>DS119/'Monthly Data'!AO107</f>
        <v>49536.352143643831</v>
      </c>
    </row>
    <row r="120" spans="1:126" x14ac:dyDescent="0.25">
      <c r="A120" s="208">
        <f t="shared" si="80"/>
        <v>44501</v>
      </c>
      <c r="B120">
        <v>2021</v>
      </c>
      <c r="C120">
        <v>11</v>
      </c>
      <c r="D120">
        <v>666.6</v>
      </c>
      <c r="E120">
        <v>0</v>
      </c>
      <c r="F120">
        <v>606.6</v>
      </c>
      <c r="G120">
        <v>0</v>
      </c>
      <c r="H120">
        <v>546.6</v>
      </c>
      <c r="I120">
        <v>0</v>
      </c>
      <c r="J120">
        <v>486.6</v>
      </c>
      <c r="K120">
        <v>0</v>
      </c>
      <c r="L120">
        <v>426.6</v>
      </c>
      <c r="M120">
        <v>0</v>
      </c>
      <c r="N120">
        <v>366.6</v>
      </c>
      <c r="O120">
        <v>0</v>
      </c>
      <c r="P120">
        <v>307.89999999999998</v>
      </c>
      <c r="Q120">
        <v>1.3</v>
      </c>
      <c r="R120" s="7">
        <v>-2.2199999999999998</v>
      </c>
      <c r="DQ120" s="6">
        <f>'Monthly Data'!AE108</f>
        <v>3289645.8445092291</v>
      </c>
      <c r="DR120" s="6">
        <f>'Monthly Data'!AI108</f>
        <v>1877917.7827803805</v>
      </c>
      <c r="DS120" s="6">
        <f>'Monthly Data'!AM108</f>
        <v>3096678.3952313238</v>
      </c>
      <c r="DT120" s="16">
        <f>DQ120/'Monthly Data'!AF108</f>
        <v>686.59123943598843</v>
      </c>
      <c r="DU120" s="16">
        <f>DR120/'Monthly Data'!AJ108</f>
        <v>2566.2500364613406</v>
      </c>
      <c r="DV120" s="16">
        <f>DS120/'Monthly Data'!AO108</f>
        <v>52576.661270565906</v>
      </c>
    </row>
    <row r="121" spans="1:126" x14ac:dyDescent="0.25">
      <c r="A121" s="208">
        <f t="shared" si="80"/>
        <v>44531</v>
      </c>
      <c r="B121">
        <v>2021</v>
      </c>
      <c r="C121">
        <v>12</v>
      </c>
      <c r="D121">
        <v>1005.8</v>
      </c>
      <c r="E121">
        <v>0</v>
      </c>
      <c r="F121">
        <v>943.8</v>
      </c>
      <c r="G121">
        <v>0</v>
      </c>
      <c r="H121">
        <v>881.8</v>
      </c>
      <c r="I121">
        <v>0</v>
      </c>
      <c r="J121">
        <v>819.8</v>
      </c>
      <c r="K121">
        <v>0</v>
      </c>
      <c r="L121">
        <v>757.8</v>
      </c>
      <c r="M121">
        <v>0</v>
      </c>
      <c r="N121">
        <v>695.8</v>
      </c>
      <c r="O121">
        <v>0</v>
      </c>
      <c r="P121">
        <v>633.79999999999995</v>
      </c>
      <c r="Q121">
        <v>0</v>
      </c>
      <c r="R121" s="7">
        <v>-12.445161290322583</v>
      </c>
      <c r="DQ121" s="6">
        <f>'Monthly Data'!AE109</f>
        <v>4224541.4845092343</v>
      </c>
      <c r="DR121" s="6">
        <f>'Monthly Data'!AI109</f>
        <v>2282130.2227803823</v>
      </c>
      <c r="DS121" s="6">
        <f>'Monthly Data'!AM109</f>
        <v>3466915.595231324</v>
      </c>
      <c r="DT121" s="16">
        <f>DQ121/'Monthly Data'!AF109</f>
        <v>881.46506159600892</v>
      </c>
      <c r="DU121" s="16">
        <f>DR121/'Monthly Data'!AJ109</f>
        <v>3113.8887268281774</v>
      </c>
      <c r="DV121" s="16">
        <f>DS121/'Monthly Data'!AO109</f>
        <v>58811.946193870303</v>
      </c>
    </row>
    <row r="122" spans="1:126" x14ac:dyDescent="0.25">
      <c r="A122" s="208">
        <f t="shared" si="80"/>
        <v>44562</v>
      </c>
      <c r="B122">
        <v>2022</v>
      </c>
      <c r="C122">
        <v>1</v>
      </c>
      <c r="D122">
        <v>1236.7</v>
      </c>
      <c r="E122">
        <v>0</v>
      </c>
      <c r="F122">
        <v>1174.7</v>
      </c>
      <c r="G122">
        <v>0</v>
      </c>
      <c r="H122">
        <v>1112.7</v>
      </c>
      <c r="I122">
        <v>0</v>
      </c>
      <c r="J122">
        <v>1050.7</v>
      </c>
      <c r="K122">
        <v>0</v>
      </c>
      <c r="L122">
        <v>988.7</v>
      </c>
      <c r="M122">
        <v>0</v>
      </c>
      <c r="N122">
        <v>926.7</v>
      </c>
      <c r="O122">
        <v>0</v>
      </c>
      <c r="P122">
        <v>864.7</v>
      </c>
      <c r="Q122">
        <v>0</v>
      </c>
      <c r="R122" s="7">
        <v>-19.893548387096768</v>
      </c>
      <c r="DQ122" s="6">
        <f>'Monthly Data'!AE110</f>
        <v>4907797.5022235429</v>
      </c>
      <c r="DR122" s="6">
        <f>'Monthly Data'!AI110</f>
        <v>2541117.4178024647</v>
      </c>
      <c r="DS122" s="6">
        <f>'Monthly Data'!AM110</f>
        <v>3687991.7526812511</v>
      </c>
      <c r="DT122" s="16">
        <f>DQ122/'Monthly Data'!AF110</f>
        <v>1023.7763155426584</v>
      </c>
      <c r="DU122" s="16">
        <f>DR122/'Monthly Data'!AJ110</f>
        <v>3467.0018851639843</v>
      </c>
      <c r="DV122" s="16">
        <f>DS122/'Monthly Data'!AO110</f>
        <v>62009.539995130515</v>
      </c>
    </row>
    <row r="123" spans="1:126" x14ac:dyDescent="0.25">
      <c r="A123" s="208">
        <f t="shared" si="80"/>
        <v>44593</v>
      </c>
      <c r="B123">
        <v>2022</v>
      </c>
      <c r="C123">
        <v>2</v>
      </c>
      <c r="D123">
        <v>1097.8</v>
      </c>
      <c r="E123">
        <v>0</v>
      </c>
      <c r="F123">
        <v>1041.8</v>
      </c>
      <c r="G123">
        <v>0</v>
      </c>
      <c r="H123">
        <v>985.8</v>
      </c>
      <c r="I123">
        <v>0</v>
      </c>
      <c r="J123">
        <v>929.8</v>
      </c>
      <c r="K123">
        <v>0</v>
      </c>
      <c r="L123">
        <v>873.8</v>
      </c>
      <c r="M123">
        <v>0</v>
      </c>
      <c r="N123">
        <v>817.8</v>
      </c>
      <c r="O123">
        <v>0</v>
      </c>
      <c r="P123">
        <v>761.8</v>
      </c>
      <c r="Q123">
        <v>0</v>
      </c>
      <c r="R123" s="7">
        <v>-19.207142857142856</v>
      </c>
      <c r="DQ123" s="6">
        <f>'Monthly Data'!AE111</f>
        <v>4249532.6222235486</v>
      </c>
      <c r="DR123" s="6">
        <f>'Monthly Data'!AI111</f>
        <v>2290230.3378024646</v>
      </c>
      <c r="DS123" s="6">
        <f>'Monthly Data'!AM111</f>
        <v>3416305.2326812516</v>
      </c>
      <c r="DT123" s="16">
        <f>DQ123/'Monthly Data'!AF111</f>
        <v>886.35169578161742</v>
      </c>
      <c r="DU123" s="16">
        <f>DR123/'Monthly Data'!AJ111</f>
        <v>3124.581435124825</v>
      </c>
      <c r="DV123" s="16">
        <f>DS123/'Monthly Data'!AO111</f>
        <v>56714.122551922104</v>
      </c>
    </row>
    <row r="124" spans="1:126" x14ac:dyDescent="0.25">
      <c r="A124" s="208">
        <f t="shared" si="80"/>
        <v>44621</v>
      </c>
      <c r="B124">
        <v>2022</v>
      </c>
      <c r="C124">
        <v>3</v>
      </c>
      <c r="D124">
        <v>833.1</v>
      </c>
      <c r="E124">
        <v>0</v>
      </c>
      <c r="F124">
        <v>771.1</v>
      </c>
      <c r="G124">
        <v>0</v>
      </c>
      <c r="H124">
        <v>709.1</v>
      </c>
      <c r="I124">
        <v>0</v>
      </c>
      <c r="J124">
        <v>647.1</v>
      </c>
      <c r="K124">
        <v>0</v>
      </c>
      <c r="L124">
        <v>585.1</v>
      </c>
      <c r="M124">
        <v>0</v>
      </c>
      <c r="N124">
        <v>523.1</v>
      </c>
      <c r="O124">
        <v>0</v>
      </c>
      <c r="P124">
        <v>461.1</v>
      </c>
      <c r="Q124">
        <v>0</v>
      </c>
      <c r="R124" s="7">
        <v>-6.8741935483870957</v>
      </c>
      <c r="DQ124" s="6">
        <f>'Monthly Data'!AE112</f>
        <v>3787876.842223546</v>
      </c>
      <c r="DR124" s="6">
        <f>'Monthly Data'!AI112</f>
        <v>2172609.9378024689</v>
      </c>
      <c r="DS124" s="6">
        <f>'Monthly Data'!AM112</f>
        <v>3364428.2826812514</v>
      </c>
      <c r="DT124" s="16">
        <f>DQ124/'Monthly Data'!AF112</f>
        <v>790.01256675720595</v>
      </c>
      <c r="DU124" s="16">
        <f>DR124/'Monthly Data'!AJ112</f>
        <v>2964.0540355970602</v>
      </c>
      <c r="DV124" s="16">
        <f>DS124/'Monthly Data'!AO112</f>
        <v>55501.540688524401</v>
      </c>
    </row>
    <row r="125" spans="1:126" x14ac:dyDescent="0.25">
      <c r="A125" s="208">
        <f t="shared" si="80"/>
        <v>44652</v>
      </c>
      <c r="B125">
        <v>2022</v>
      </c>
      <c r="C125">
        <v>4</v>
      </c>
      <c r="D125">
        <v>618.20000000000005</v>
      </c>
      <c r="E125">
        <v>0</v>
      </c>
      <c r="F125">
        <v>558.20000000000005</v>
      </c>
      <c r="G125">
        <v>0</v>
      </c>
      <c r="H125">
        <v>498.2</v>
      </c>
      <c r="I125">
        <v>0</v>
      </c>
      <c r="J125">
        <v>438.2</v>
      </c>
      <c r="K125">
        <v>0</v>
      </c>
      <c r="L125">
        <v>378.2</v>
      </c>
      <c r="M125">
        <v>0</v>
      </c>
      <c r="N125">
        <v>318.2</v>
      </c>
      <c r="O125">
        <v>0</v>
      </c>
      <c r="P125">
        <v>258.2</v>
      </c>
      <c r="Q125">
        <v>0</v>
      </c>
      <c r="R125" s="7">
        <v>-0.6066666666666668</v>
      </c>
      <c r="DQ125" s="6">
        <f>'Monthly Data'!AE113</f>
        <v>3190954.5722235506</v>
      </c>
      <c r="DR125" s="6">
        <f>'Monthly Data'!AI113</f>
        <v>1844601.0778024667</v>
      </c>
      <c r="DS125" s="6">
        <f>'Monthly Data'!AM113</f>
        <v>2948739.4526812518</v>
      </c>
      <c r="DT125" s="16">
        <f>DQ125/'Monthly Data'!AF113</f>
        <v>665.35714443360666</v>
      </c>
      <c r="DU125" s="16">
        <f>DR125/'Monthly Data'!AJ113</f>
        <v>2518.2508932089418</v>
      </c>
      <c r="DV125" s="16">
        <f>DS125/'Monthly Data'!AO113</f>
        <v>48491.568263167574</v>
      </c>
    </row>
    <row r="126" spans="1:126" x14ac:dyDescent="0.25">
      <c r="A126" s="208">
        <f t="shared" si="80"/>
        <v>44682</v>
      </c>
      <c r="B126">
        <v>2022</v>
      </c>
      <c r="C126">
        <v>5</v>
      </c>
      <c r="D126">
        <v>283.60000000000002</v>
      </c>
      <c r="E126">
        <v>0</v>
      </c>
      <c r="F126">
        <v>223.2</v>
      </c>
      <c r="G126">
        <v>1.6</v>
      </c>
      <c r="H126">
        <v>166.1</v>
      </c>
      <c r="I126">
        <v>6.5</v>
      </c>
      <c r="J126">
        <v>115.6</v>
      </c>
      <c r="K126">
        <v>18</v>
      </c>
      <c r="L126">
        <v>75.400000000000006</v>
      </c>
      <c r="M126">
        <v>39.799999999999997</v>
      </c>
      <c r="N126">
        <v>44.2</v>
      </c>
      <c r="O126">
        <v>70.599999999999994</v>
      </c>
      <c r="P126">
        <v>22.5</v>
      </c>
      <c r="Q126">
        <v>110.9</v>
      </c>
      <c r="R126" s="7">
        <v>10.851612903225806</v>
      </c>
      <c r="DQ126" s="6">
        <f>'Monthly Data'!AE114</f>
        <v>2860249.7422235506</v>
      </c>
      <c r="DR126" s="6">
        <f>'Monthly Data'!AI114</f>
        <v>1769502.6678024698</v>
      </c>
      <c r="DS126" s="6">
        <f>'Monthly Data'!AM114</f>
        <v>2800178.0626812512</v>
      </c>
      <c r="DT126" s="16">
        <f>DQ126/'Monthly Data'!AF114</f>
        <v>596.45371680736707</v>
      </c>
      <c r="DU126" s="16">
        <f>DR126/'Monthly Data'!AJ114</f>
        <v>2416.5396532072018</v>
      </c>
      <c r="DV126" s="16">
        <f>DS126/'Monthly Data'!AO114</f>
        <v>47137.345529715254</v>
      </c>
    </row>
    <row r="127" spans="1:126" x14ac:dyDescent="0.25">
      <c r="A127" s="208">
        <f t="shared" si="80"/>
        <v>44713</v>
      </c>
      <c r="B127">
        <v>2022</v>
      </c>
      <c r="C127">
        <v>6</v>
      </c>
      <c r="D127">
        <v>126.52</v>
      </c>
      <c r="E127">
        <v>17.3</v>
      </c>
      <c r="F127">
        <v>77.3</v>
      </c>
      <c r="G127">
        <v>28.08</v>
      </c>
      <c r="H127">
        <v>40.6</v>
      </c>
      <c r="I127">
        <v>51.38</v>
      </c>
      <c r="J127">
        <v>21.8</v>
      </c>
      <c r="K127">
        <v>92.58</v>
      </c>
      <c r="L127">
        <v>9.6999999999999993</v>
      </c>
      <c r="M127">
        <v>140.47999999999999</v>
      </c>
      <c r="N127">
        <v>3</v>
      </c>
      <c r="O127">
        <v>193.78</v>
      </c>
      <c r="P127">
        <v>0.3</v>
      </c>
      <c r="Q127">
        <v>251.08</v>
      </c>
      <c r="R127" s="7">
        <v>16.359333333333336</v>
      </c>
      <c r="DQ127" s="6">
        <f>'Monthly Data'!AE115</f>
        <v>2810289.8822235418</v>
      </c>
      <c r="DR127" s="6">
        <f>'Monthly Data'!AI115</f>
        <v>1758129.9278024677</v>
      </c>
      <c r="DS127" s="6">
        <f>'Monthly Data'!AM115</f>
        <v>2846337.9426812516</v>
      </c>
      <c r="DT127" s="16">
        <f>DQ127/'Monthly Data'!AF115</f>
        <v>586.73449587852667</v>
      </c>
      <c r="DU127" s="16">
        <f>DR127/'Monthly Data'!AJ115</f>
        <v>2401.4125290743359</v>
      </c>
      <c r="DV127" s="16">
        <f>DS127/'Monthly Data'!AO115</f>
        <v>48078.13987740031</v>
      </c>
    </row>
    <row r="128" spans="1:126" x14ac:dyDescent="0.25">
      <c r="A128" s="208">
        <f t="shared" si="80"/>
        <v>44743</v>
      </c>
      <c r="B128">
        <v>2022</v>
      </c>
      <c r="C128">
        <v>7</v>
      </c>
      <c r="D128">
        <v>39.1</v>
      </c>
      <c r="E128">
        <v>24.8</v>
      </c>
      <c r="F128">
        <v>13.8</v>
      </c>
      <c r="G128">
        <v>61.5</v>
      </c>
      <c r="H128">
        <v>2.8</v>
      </c>
      <c r="I128">
        <v>112.5</v>
      </c>
      <c r="J128">
        <v>0</v>
      </c>
      <c r="K128">
        <v>171.7</v>
      </c>
      <c r="L128">
        <v>0</v>
      </c>
      <c r="M128">
        <v>233.7</v>
      </c>
      <c r="N128">
        <v>0</v>
      </c>
      <c r="O128">
        <v>295.7</v>
      </c>
      <c r="P128">
        <v>0</v>
      </c>
      <c r="Q128">
        <v>357.7</v>
      </c>
      <c r="R128" s="7">
        <v>19.538709677419355</v>
      </c>
      <c r="DQ128" s="6">
        <f>'Monthly Data'!AE116</f>
        <v>3245760.4022235544</v>
      </c>
      <c r="DR128" s="6">
        <f>'Monthly Data'!AI116</f>
        <v>1947344.8278024672</v>
      </c>
      <c r="DS128" s="6">
        <f>'Monthly Data'!AM116</f>
        <v>3133130.4626812511</v>
      </c>
      <c r="DT128" s="16">
        <f>DQ128/'Monthly Data'!AF116</f>
        <v>677.77357272151005</v>
      </c>
      <c r="DU128" s="16">
        <f>DR128/'Monthly Data'!AJ116</f>
        <v>2663.7218682479306</v>
      </c>
      <c r="DV128" s="16">
        <f>DS128/'Monthly Data'!AO116</f>
        <v>53013.006439014949</v>
      </c>
    </row>
    <row r="129" spans="1:126" x14ac:dyDescent="0.25">
      <c r="A129" s="208">
        <f t="shared" si="80"/>
        <v>44774</v>
      </c>
      <c r="B129">
        <v>2022</v>
      </c>
      <c r="C129">
        <v>8</v>
      </c>
      <c r="D129">
        <v>37.15</v>
      </c>
      <c r="E129">
        <v>19.2</v>
      </c>
      <c r="F129">
        <v>10</v>
      </c>
      <c r="G129">
        <v>54.05</v>
      </c>
      <c r="H129">
        <v>1.3</v>
      </c>
      <c r="I129">
        <v>107.35</v>
      </c>
      <c r="J129">
        <v>0</v>
      </c>
      <c r="K129">
        <v>168.05</v>
      </c>
      <c r="L129">
        <v>0</v>
      </c>
      <c r="M129">
        <v>230.05</v>
      </c>
      <c r="N129">
        <v>0</v>
      </c>
      <c r="O129">
        <v>292.05</v>
      </c>
      <c r="P129">
        <v>0</v>
      </c>
      <c r="Q129">
        <v>354.05</v>
      </c>
      <c r="R129" s="7">
        <v>19.420967741935478</v>
      </c>
      <c r="DQ129" s="6">
        <f>'Monthly Data'!AE117</f>
        <v>3206660.6122235437</v>
      </c>
      <c r="DR129" s="6">
        <f>'Monthly Data'!AI117</f>
        <v>1942997.1378024691</v>
      </c>
      <c r="DS129" s="6">
        <f>'Monthly Data'!AM117</f>
        <v>3143185.7126812516</v>
      </c>
      <c r="DT129" s="16">
        <f>DQ129/'Monthly Data'!AF117</f>
        <v>669.87855956966769</v>
      </c>
      <c r="DU129" s="16">
        <f>DR129/'Monthly Data'!AJ117</f>
        <v>2659.7059417922528</v>
      </c>
      <c r="DV129" s="16">
        <f>DS129/'Monthly Data'!AO117</f>
        <v>53228.699338318089</v>
      </c>
    </row>
    <row r="130" spans="1:126" x14ac:dyDescent="0.25">
      <c r="A130" s="208">
        <f t="shared" si="80"/>
        <v>44805</v>
      </c>
      <c r="B130">
        <v>2022</v>
      </c>
      <c r="C130">
        <v>9</v>
      </c>
      <c r="D130">
        <v>189.4</v>
      </c>
      <c r="E130">
        <v>4.5</v>
      </c>
      <c r="F130">
        <v>135.4</v>
      </c>
      <c r="G130">
        <v>10.5</v>
      </c>
      <c r="H130">
        <v>88.6</v>
      </c>
      <c r="I130">
        <v>23.7</v>
      </c>
      <c r="J130">
        <v>52.4</v>
      </c>
      <c r="K130">
        <v>47.5</v>
      </c>
      <c r="L130">
        <v>27.1</v>
      </c>
      <c r="M130">
        <v>82.2</v>
      </c>
      <c r="N130">
        <v>12.7</v>
      </c>
      <c r="O130">
        <v>127.8</v>
      </c>
      <c r="P130">
        <v>5.3</v>
      </c>
      <c r="Q130">
        <v>180.4</v>
      </c>
      <c r="R130" s="7">
        <v>13.836666666666666</v>
      </c>
      <c r="DQ130" s="6">
        <f>'Monthly Data'!AE118</f>
        <v>2708906.0722235478</v>
      </c>
      <c r="DR130" s="6">
        <f>'Monthly Data'!AI118</f>
        <v>1649306.8578024651</v>
      </c>
      <c r="DS130" s="6">
        <f>'Monthly Data'!AM118</f>
        <v>2906545.862681251</v>
      </c>
      <c r="DT130" s="16">
        <f>DQ130/'Monthly Data'!AF118</f>
        <v>566.36554166615156</v>
      </c>
      <c r="DU130" s="16">
        <f>DR130/'Monthly Data'!AJ118</f>
        <v>2261.6002976918071</v>
      </c>
      <c r="DV130" s="16">
        <f>DS130/'Monthly Data'!AO118</f>
        <v>49242.38061385935</v>
      </c>
    </row>
    <row r="131" spans="1:126" x14ac:dyDescent="0.25">
      <c r="A131" s="208">
        <f>DATE(B131,C131,1)</f>
        <v>44835</v>
      </c>
      <c r="B131">
        <v>2022</v>
      </c>
      <c r="C131">
        <v>10</v>
      </c>
      <c r="D131">
        <v>421.72</v>
      </c>
      <c r="E131">
        <v>0</v>
      </c>
      <c r="F131">
        <v>359.72</v>
      </c>
      <c r="G131">
        <v>0</v>
      </c>
      <c r="H131">
        <v>298.92</v>
      </c>
      <c r="I131">
        <v>1.2</v>
      </c>
      <c r="J131">
        <v>240.12</v>
      </c>
      <c r="K131">
        <v>4.4000000000000004</v>
      </c>
      <c r="L131">
        <v>185.92</v>
      </c>
      <c r="M131">
        <v>12.2</v>
      </c>
      <c r="N131">
        <v>134.65</v>
      </c>
      <c r="O131">
        <v>22.93</v>
      </c>
      <c r="P131">
        <v>92.15</v>
      </c>
      <c r="Q131">
        <v>42.43</v>
      </c>
      <c r="R131" s="7">
        <v>6.396129032258064</v>
      </c>
      <c r="DQ131" s="6">
        <f>'Monthly Data'!AE119</f>
        <v>2838014.0922235609</v>
      </c>
      <c r="DR131" s="6">
        <f>'Monthly Data'!AI119</f>
        <v>1751962.3078024695</v>
      </c>
      <c r="DS131" s="6">
        <f>'Monthly Data'!AM119</f>
        <v>2948497.5926812515</v>
      </c>
      <c r="DT131" s="16">
        <f>DQ131/'Monthly Data'!AF119</f>
        <v>593.17059874773872</v>
      </c>
      <c r="DU131" s="16">
        <f>DR131/'Monthly Data'!AJ119</f>
        <v>2396.2302621812214</v>
      </c>
      <c r="DV131" s="16">
        <f>DS131/'Monthly Data'!AO119</f>
        <v>49544.051674197268</v>
      </c>
    </row>
    <row r="132" spans="1:126" x14ac:dyDescent="0.25">
      <c r="A132" s="208">
        <f>DATE(B132,C132,1)</f>
        <v>44866</v>
      </c>
      <c r="B132">
        <v>2022</v>
      </c>
      <c r="C132">
        <v>11</v>
      </c>
      <c r="D132">
        <v>698.8</v>
      </c>
      <c r="E132">
        <v>0</v>
      </c>
      <c r="F132">
        <v>638.79999999999995</v>
      </c>
      <c r="G132">
        <v>0</v>
      </c>
      <c r="H132">
        <v>578.79999999999995</v>
      </c>
      <c r="I132">
        <v>0</v>
      </c>
      <c r="J132">
        <v>518.79999999999995</v>
      </c>
      <c r="K132">
        <v>0</v>
      </c>
      <c r="L132">
        <v>460.5</v>
      </c>
      <c r="M132">
        <v>1.7</v>
      </c>
      <c r="N132">
        <v>402.5</v>
      </c>
      <c r="O132">
        <v>3.7</v>
      </c>
      <c r="P132">
        <v>344.7</v>
      </c>
      <c r="Q132">
        <v>5.9</v>
      </c>
      <c r="R132" s="7">
        <v>-3.2933333333333339</v>
      </c>
      <c r="DQ132" s="6">
        <f>'Monthly Data'!AE120</f>
        <v>3315201.4722235468</v>
      </c>
      <c r="DR132" s="6">
        <f>'Monthly Data'!AI120</f>
        <v>1998926.8078024643</v>
      </c>
      <c r="DS132" s="6">
        <f>'Monthly Data'!AM120</f>
        <v>3142998.5826812517</v>
      </c>
      <c r="DT132" s="16">
        <f>DQ132/'Monthly Data'!AF120</f>
        <v>692.14628705978862</v>
      </c>
      <c r="DU132" s="16">
        <f>DR132/'Monthly Data'!AJ120</f>
        <v>2719.3828205784953</v>
      </c>
      <c r="DV132" s="16">
        <f>DS132/'Monthly Data'!AO120</f>
        <v>52596.92085103735</v>
      </c>
    </row>
    <row r="133" spans="1:126" x14ac:dyDescent="0.25">
      <c r="A133" s="208">
        <f>DATE(B133,C133,1)</f>
        <v>44896</v>
      </c>
      <c r="B133">
        <v>2022</v>
      </c>
      <c r="C133">
        <v>12</v>
      </c>
      <c r="D133">
        <v>1038.5</v>
      </c>
      <c r="E133">
        <v>0</v>
      </c>
      <c r="F133">
        <v>976.5</v>
      </c>
      <c r="G133">
        <v>0</v>
      </c>
      <c r="H133">
        <v>914.5</v>
      </c>
      <c r="I133">
        <v>0</v>
      </c>
      <c r="J133">
        <v>852.5</v>
      </c>
      <c r="K133">
        <v>0</v>
      </c>
      <c r="L133">
        <v>790.5</v>
      </c>
      <c r="M133">
        <v>0</v>
      </c>
      <c r="N133">
        <v>728.5</v>
      </c>
      <c r="O133">
        <v>0</v>
      </c>
      <c r="P133">
        <v>666.5</v>
      </c>
      <c r="Q133">
        <v>0</v>
      </c>
      <c r="R133" s="7">
        <v>-13.5</v>
      </c>
      <c r="DQ133" s="6">
        <f>'Monthly Data'!AE121</f>
        <v>4121434.6422235542</v>
      </c>
      <c r="DR133" s="6">
        <f>'Monthly Data'!AI121</f>
        <v>2413185.1678024679</v>
      </c>
      <c r="DS133" s="6">
        <f>'Monthly Data'!AM121</f>
        <v>3600323.712681252</v>
      </c>
      <c r="DT133" s="16">
        <f>DQ133/'Monthly Data'!AF121</f>
        <v>860.08890012237373</v>
      </c>
      <c r="DU133" s="16">
        <f>DR133/'Monthly Data'!AJ121</f>
        <v>3276.4106866162847</v>
      </c>
      <c r="DV133" s="16">
        <f>DS133/'Monthly Data'!AO121</f>
        <v>60127.492684274279</v>
      </c>
    </row>
    <row r="158" spans="121:125" x14ac:dyDescent="0.25">
      <c r="DQ158" s="6"/>
      <c r="DR158" s="6"/>
      <c r="DS158" s="6"/>
      <c r="DT158" s="6"/>
      <c r="DU158" s="6"/>
    </row>
    <row r="159" spans="121:125" x14ac:dyDescent="0.25">
      <c r="DQ159" s="6"/>
      <c r="DR159" s="6"/>
      <c r="DS159" s="6"/>
      <c r="DT159" s="6"/>
      <c r="DU159" s="6"/>
    </row>
    <row r="160" spans="121:125" x14ac:dyDescent="0.25">
      <c r="DQ160" s="6"/>
      <c r="DR160" s="6"/>
      <c r="DS160" s="6"/>
      <c r="DT160" s="6"/>
      <c r="DU160" s="6"/>
    </row>
    <row r="161" spans="121:125" x14ac:dyDescent="0.25">
      <c r="DQ161" s="6"/>
      <c r="DR161" s="6"/>
      <c r="DS161" s="6"/>
      <c r="DT161" s="6"/>
      <c r="DU161" s="6"/>
    </row>
    <row r="162" spans="121:125" x14ac:dyDescent="0.25">
      <c r="DQ162" s="6"/>
      <c r="DR162" s="6"/>
      <c r="DS162" s="6"/>
      <c r="DT162" s="6"/>
      <c r="DU162" s="6"/>
    </row>
    <row r="163" spans="121:125" x14ac:dyDescent="0.25">
      <c r="DQ163" s="6"/>
      <c r="DR163" s="6"/>
      <c r="DS163" s="6"/>
      <c r="DT163" s="6"/>
      <c r="DU163" s="6"/>
    </row>
    <row r="164" spans="121:125" x14ac:dyDescent="0.25">
      <c r="DQ164" s="6"/>
      <c r="DR164" s="6"/>
      <c r="DS164" s="6"/>
      <c r="DT164" s="6"/>
      <c r="DU164" s="6"/>
    </row>
    <row r="165" spans="121:125" x14ac:dyDescent="0.25">
      <c r="DQ165" s="6"/>
      <c r="DR165" s="6"/>
      <c r="DS165" s="6"/>
      <c r="DT165" s="6"/>
      <c r="DU165" s="6"/>
    </row>
    <row r="166" spans="121:125" x14ac:dyDescent="0.25">
      <c r="DQ166" s="6"/>
      <c r="DR166" s="6"/>
      <c r="DS166" s="6"/>
      <c r="DT166" s="6"/>
      <c r="DU166" s="6"/>
    </row>
    <row r="167" spans="121:125" x14ac:dyDescent="0.25">
      <c r="DQ167" s="6"/>
      <c r="DR167" s="6"/>
      <c r="DS167" s="6"/>
      <c r="DT167" s="6"/>
      <c r="DU167" s="6"/>
    </row>
    <row r="168" spans="121:125" x14ac:dyDescent="0.25">
      <c r="DQ168" s="6"/>
      <c r="DR168" s="6"/>
      <c r="DS168" s="6"/>
      <c r="DT168" s="6"/>
      <c r="DU168" s="6"/>
    </row>
    <row r="169" spans="121:125" x14ac:dyDescent="0.25">
      <c r="DQ169" s="6"/>
      <c r="DR169" s="6"/>
      <c r="DS169" s="6"/>
      <c r="DT169" s="6"/>
      <c r="DU169" s="6"/>
    </row>
    <row r="170" spans="121:125" x14ac:dyDescent="0.25">
      <c r="DQ170" s="6"/>
      <c r="DR170" s="6"/>
      <c r="DS170" s="6"/>
      <c r="DT170" s="6"/>
      <c r="DU170" s="6"/>
    </row>
    <row r="171" spans="121:125" x14ac:dyDescent="0.25">
      <c r="DQ171" s="6"/>
      <c r="DR171" s="6"/>
      <c r="DS171" s="6"/>
      <c r="DT171" s="6"/>
      <c r="DU171" s="6"/>
    </row>
    <row r="172" spans="121:125" x14ac:dyDescent="0.25">
      <c r="DQ172" s="6"/>
      <c r="DR172" s="6"/>
      <c r="DS172" s="6"/>
      <c r="DT172" s="6"/>
      <c r="DU172" s="6"/>
    </row>
    <row r="173" spans="121:125" x14ac:dyDescent="0.25">
      <c r="DQ173" s="6"/>
      <c r="DR173" s="6"/>
      <c r="DS173" s="6"/>
      <c r="DT173" s="6"/>
      <c r="DU173" s="6"/>
    </row>
    <row r="174" spans="121:125" x14ac:dyDescent="0.25">
      <c r="DQ174" s="6"/>
      <c r="DR174" s="6"/>
      <c r="DS174" s="6"/>
      <c r="DT174" s="6"/>
      <c r="DU174" s="6"/>
    </row>
    <row r="175" spans="121:125" x14ac:dyDescent="0.25">
      <c r="DQ175" s="6"/>
      <c r="DR175" s="6"/>
      <c r="DS175" s="6"/>
      <c r="DT175" s="6"/>
      <c r="DU175" s="6"/>
    </row>
    <row r="176" spans="121:125" x14ac:dyDescent="0.25">
      <c r="DQ176" s="6"/>
      <c r="DR176" s="6"/>
      <c r="DS176" s="6"/>
      <c r="DT176" s="6"/>
      <c r="DU176" s="6"/>
    </row>
    <row r="177" spans="121:125" x14ac:dyDescent="0.25">
      <c r="DQ177" s="6"/>
      <c r="DR177" s="6"/>
      <c r="DS177" s="6"/>
      <c r="DT177" s="6"/>
      <c r="DU177" s="6"/>
    </row>
    <row r="178" spans="121:125" x14ac:dyDescent="0.25">
      <c r="DQ178" s="6"/>
      <c r="DR178" s="6"/>
      <c r="DS178" s="6"/>
      <c r="DT178" s="6"/>
      <c r="DU178" s="6"/>
    </row>
    <row r="179" spans="121:125" x14ac:dyDescent="0.25">
      <c r="DQ179" s="6"/>
      <c r="DR179" s="6"/>
      <c r="DS179" s="6"/>
      <c r="DT179" s="6"/>
      <c r="DU179" s="6"/>
    </row>
    <row r="180" spans="121:125" x14ac:dyDescent="0.25">
      <c r="DQ180" s="6"/>
      <c r="DR180" s="6"/>
      <c r="DS180" s="6"/>
      <c r="DT180" s="6"/>
      <c r="DU180" s="6"/>
    </row>
    <row r="181" spans="121:125" x14ac:dyDescent="0.25">
      <c r="DQ181" s="6"/>
      <c r="DR181" s="6"/>
      <c r="DS181" s="6"/>
      <c r="DT181" s="6"/>
      <c r="DU181" s="6"/>
    </row>
    <row r="182" spans="121:125" x14ac:dyDescent="0.25">
      <c r="DQ182" s="6"/>
      <c r="DR182" s="6"/>
      <c r="DS182" s="6"/>
      <c r="DT182" s="6"/>
      <c r="DU182" s="6"/>
    </row>
    <row r="183" spans="121:125" x14ac:dyDescent="0.25">
      <c r="DQ183" s="6"/>
      <c r="DR183" s="6"/>
      <c r="DS183" s="6"/>
      <c r="DT183" s="6"/>
      <c r="DU183" s="6"/>
    </row>
    <row r="184" spans="121:125" x14ac:dyDescent="0.25">
      <c r="DQ184" s="6"/>
      <c r="DR184" s="6"/>
      <c r="DS184" s="6"/>
      <c r="DT184" s="6"/>
      <c r="DU184" s="6"/>
    </row>
    <row r="185" spans="121:125" x14ac:dyDescent="0.25">
      <c r="DQ185" s="6"/>
      <c r="DR185" s="6"/>
      <c r="DS185" s="6"/>
      <c r="DT185" s="6"/>
      <c r="DU185" s="6"/>
    </row>
    <row r="186" spans="121:125" x14ac:dyDescent="0.25">
      <c r="DQ186" s="6"/>
      <c r="DR186" s="6"/>
      <c r="DS186" s="6"/>
      <c r="DT186" s="6"/>
      <c r="DU186" s="6"/>
    </row>
    <row r="187" spans="121:125" x14ac:dyDescent="0.25">
      <c r="DQ187" s="6"/>
      <c r="DR187" s="6"/>
      <c r="DS187" s="6"/>
      <c r="DT187" s="6"/>
      <c r="DU187" s="6"/>
    </row>
    <row r="188" spans="121:125" x14ac:dyDescent="0.25">
      <c r="DQ188" s="6"/>
      <c r="DR188" s="6"/>
      <c r="DS188" s="6"/>
      <c r="DT188" s="6"/>
      <c r="DU188" s="6"/>
    </row>
    <row r="189" spans="121:125" x14ac:dyDescent="0.25">
      <c r="DQ189" s="6"/>
      <c r="DR189" s="6"/>
      <c r="DS189" s="6"/>
      <c r="DT189" s="6"/>
      <c r="DU189" s="6"/>
    </row>
    <row r="190" spans="121:125" x14ac:dyDescent="0.25">
      <c r="DQ190" s="6"/>
      <c r="DR190" s="6"/>
      <c r="DS190" s="6"/>
      <c r="DT190" s="6"/>
      <c r="DU190" s="6"/>
    </row>
    <row r="191" spans="121:125" x14ac:dyDescent="0.25">
      <c r="DQ191" s="6"/>
      <c r="DR191" s="6"/>
      <c r="DS191" s="6"/>
      <c r="DT191" s="6"/>
      <c r="DU191" s="6"/>
    </row>
    <row r="192" spans="121:125" x14ac:dyDescent="0.25">
      <c r="DQ192" s="6"/>
      <c r="DR192" s="6"/>
      <c r="DS192" s="6"/>
      <c r="DT192" s="6"/>
      <c r="DU192" s="6"/>
    </row>
    <row r="193" spans="121:125" x14ac:dyDescent="0.25">
      <c r="DQ193" s="6"/>
      <c r="DR193" s="6"/>
      <c r="DS193" s="6"/>
      <c r="DT193" s="6"/>
      <c r="DU193" s="6"/>
    </row>
    <row r="194" spans="121:125" x14ac:dyDescent="0.25">
      <c r="DQ194" s="6"/>
      <c r="DR194" s="6"/>
      <c r="DS194" s="6"/>
      <c r="DT194" s="6"/>
      <c r="DU194" s="6"/>
    </row>
    <row r="195" spans="121:125" x14ac:dyDescent="0.25">
      <c r="DQ195" s="6"/>
      <c r="DR195" s="6"/>
      <c r="DS195" s="6"/>
      <c r="DT195" s="6"/>
      <c r="DU195" s="6"/>
    </row>
    <row r="196" spans="121:125" x14ac:dyDescent="0.25">
      <c r="DQ196" s="6"/>
      <c r="DR196" s="6"/>
      <c r="DS196" s="6"/>
      <c r="DT196" s="6"/>
      <c r="DU196" s="6"/>
    </row>
    <row r="197" spans="121:125" x14ac:dyDescent="0.25">
      <c r="DQ197" s="6"/>
      <c r="DR197" s="6"/>
      <c r="DS197" s="6"/>
      <c r="DT197" s="6"/>
      <c r="DU197" s="6"/>
    </row>
    <row r="198" spans="121:125" x14ac:dyDescent="0.25">
      <c r="DQ198" s="6"/>
      <c r="DR198" s="6"/>
      <c r="DS198" s="6"/>
      <c r="DT198" s="6"/>
      <c r="DU198" s="6"/>
    </row>
    <row r="199" spans="121:125" x14ac:dyDescent="0.25">
      <c r="DQ199" s="6"/>
      <c r="DR199" s="6"/>
      <c r="DS199" s="6"/>
      <c r="DT199" s="6"/>
      <c r="DU199" s="6"/>
    </row>
    <row r="200" spans="121:125" x14ac:dyDescent="0.25">
      <c r="DQ200" s="6"/>
      <c r="DR200" s="6"/>
      <c r="DS200" s="6"/>
      <c r="DT200" s="6"/>
      <c r="DU200" s="6"/>
    </row>
    <row r="201" spans="121:125" x14ac:dyDescent="0.25">
      <c r="DQ201" s="6"/>
      <c r="DR201" s="6"/>
      <c r="DS201" s="6"/>
      <c r="DT201" s="6"/>
      <c r="DU201" s="6"/>
    </row>
    <row r="202" spans="121:125" x14ac:dyDescent="0.25">
      <c r="DQ202" s="6"/>
      <c r="DR202" s="6"/>
      <c r="DS202" s="6"/>
      <c r="DT202" s="6"/>
      <c r="DU202" s="6"/>
    </row>
    <row r="203" spans="121:125" x14ac:dyDescent="0.25">
      <c r="DQ203" s="6"/>
      <c r="DR203" s="6"/>
      <c r="DS203" s="6"/>
      <c r="DT203" s="6"/>
      <c r="DU203" s="6"/>
    </row>
    <row r="204" spans="121:125" x14ac:dyDescent="0.25">
      <c r="DQ204" s="6"/>
      <c r="DR204" s="6"/>
      <c r="DS204" s="6"/>
      <c r="DT204" s="6"/>
      <c r="DU204" s="6"/>
    </row>
    <row r="205" spans="121:125" x14ac:dyDescent="0.25">
      <c r="DQ205" s="6"/>
      <c r="DR205" s="6"/>
      <c r="DS205" s="6"/>
      <c r="DT205" s="6"/>
      <c r="DU205" s="6"/>
    </row>
    <row r="206" spans="121:125" x14ac:dyDescent="0.25">
      <c r="DQ206" s="6"/>
      <c r="DR206" s="6"/>
      <c r="DS206" s="6"/>
      <c r="DT206" s="6"/>
      <c r="DU206" s="6"/>
    </row>
    <row r="207" spans="121:125" x14ac:dyDescent="0.25">
      <c r="DQ207" s="6"/>
      <c r="DR207" s="6"/>
      <c r="DS207" s="6"/>
      <c r="DT207" s="6"/>
      <c r="DU207" s="6"/>
    </row>
    <row r="208" spans="121:125" x14ac:dyDescent="0.25">
      <c r="DQ208" s="6"/>
      <c r="DR208" s="6"/>
      <c r="DS208" s="6"/>
      <c r="DT208" s="6"/>
      <c r="DU208" s="6"/>
    </row>
    <row r="209" spans="121:125" x14ac:dyDescent="0.25">
      <c r="DQ209" s="6"/>
      <c r="DR209" s="6"/>
      <c r="DS209" s="6"/>
      <c r="DT209" s="6"/>
      <c r="DU209" s="6"/>
    </row>
    <row r="210" spans="121:125" x14ac:dyDescent="0.25">
      <c r="DQ210" s="6"/>
      <c r="DR210" s="6"/>
      <c r="DS210" s="6"/>
      <c r="DT210" s="6"/>
      <c r="DU210" s="6"/>
    </row>
    <row r="211" spans="121:125" x14ac:dyDescent="0.25">
      <c r="DQ211" s="6"/>
      <c r="DR211" s="6"/>
      <c r="DS211" s="6"/>
      <c r="DT211" s="6"/>
      <c r="DU211" s="6"/>
    </row>
    <row r="212" spans="121:125" x14ac:dyDescent="0.25">
      <c r="DQ212" s="6"/>
      <c r="DR212" s="6"/>
      <c r="DS212" s="6"/>
      <c r="DT212" s="6"/>
      <c r="DU212" s="6"/>
    </row>
    <row r="213" spans="121:125" x14ac:dyDescent="0.25">
      <c r="DQ213" s="6"/>
      <c r="DR213" s="6"/>
      <c r="DS213" s="6"/>
      <c r="DT213" s="6"/>
      <c r="DU213" s="6"/>
    </row>
    <row r="214" spans="121:125" x14ac:dyDescent="0.25">
      <c r="DQ214" s="6"/>
      <c r="DR214" s="6"/>
      <c r="DS214" s="6"/>
      <c r="DT214" s="6"/>
      <c r="DU214" s="6"/>
    </row>
    <row r="215" spans="121:125" x14ac:dyDescent="0.25">
      <c r="DQ215" s="6"/>
      <c r="DR215" s="6"/>
      <c r="DS215" s="6"/>
      <c r="DT215" s="6"/>
      <c r="DU215" s="6"/>
    </row>
    <row r="216" spans="121:125" x14ac:dyDescent="0.25">
      <c r="DQ216" s="6"/>
      <c r="DR216" s="6"/>
      <c r="DS216" s="6"/>
      <c r="DT216" s="6"/>
      <c r="DU216" s="6"/>
    </row>
    <row r="217" spans="121:125" x14ac:dyDescent="0.25">
      <c r="DQ217" s="6"/>
      <c r="DR217" s="6"/>
      <c r="DS217" s="6"/>
      <c r="DT217" s="6"/>
      <c r="DU217" s="6"/>
    </row>
    <row r="218" spans="121:125" x14ac:dyDescent="0.25">
      <c r="DQ218" s="6"/>
      <c r="DR218" s="6"/>
      <c r="DS218" s="6"/>
      <c r="DT218" s="6"/>
      <c r="DU218" s="6"/>
    </row>
    <row r="219" spans="121:125" x14ac:dyDescent="0.25">
      <c r="DQ219" s="6"/>
      <c r="DR219" s="6"/>
      <c r="DS219" s="6"/>
      <c r="DT219" s="6"/>
      <c r="DU219" s="6"/>
    </row>
    <row r="220" spans="121:125" x14ac:dyDescent="0.25">
      <c r="DQ220" s="6"/>
      <c r="DR220" s="6"/>
      <c r="DS220" s="6"/>
      <c r="DT220" s="6"/>
      <c r="DU220" s="6"/>
    </row>
    <row r="221" spans="121:125" x14ac:dyDescent="0.25">
      <c r="DQ221" s="6"/>
      <c r="DR221" s="6"/>
      <c r="DS221" s="6"/>
      <c r="DT221" s="6"/>
      <c r="DU221" s="6"/>
    </row>
    <row r="222" spans="121:125" x14ac:dyDescent="0.25">
      <c r="DQ222" s="6"/>
      <c r="DR222" s="6"/>
      <c r="DS222" s="6"/>
      <c r="DT222" s="6"/>
      <c r="DU222" s="6"/>
    </row>
    <row r="223" spans="121:125" x14ac:dyDescent="0.25">
      <c r="DQ223" s="6"/>
      <c r="DR223" s="6"/>
      <c r="DS223" s="6"/>
      <c r="DT223" s="6"/>
      <c r="DU223" s="6"/>
    </row>
    <row r="224" spans="121:125" x14ac:dyDescent="0.25">
      <c r="DQ224" s="6"/>
      <c r="DR224" s="6"/>
      <c r="DS224" s="6"/>
      <c r="DT224" s="6"/>
      <c r="DU224" s="6"/>
    </row>
    <row r="225" spans="121:125" x14ac:dyDescent="0.25">
      <c r="DQ225" s="6"/>
      <c r="DR225" s="6"/>
      <c r="DS225" s="6"/>
      <c r="DT225" s="6"/>
      <c r="DU225" s="6"/>
    </row>
    <row r="226" spans="121:125" x14ac:dyDescent="0.25">
      <c r="DQ226" s="6"/>
      <c r="DR226" s="6"/>
      <c r="DS226" s="6"/>
      <c r="DT226" s="6"/>
      <c r="DU226" s="6"/>
    </row>
    <row r="227" spans="121:125" x14ac:dyDescent="0.25">
      <c r="DQ227" s="6"/>
      <c r="DR227" s="6"/>
      <c r="DS227" s="6"/>
      <c r="DT227" s="6"/>
      <c r="DU227" s="6"/>
    </row>
    <row r="228" spans="121:125" x14ac:dyDescent="0.25">
      <c r="DQ228" s="6"/>
      <c r="DR228" s="6"/>
      <c r="DS228" s="6"/>
      <c r="DT228" s="6"/>
      <c r="DU228" s="6"/>
    </row>
    <row r="229" spans="121:125" x14ac:dyDescent="0.25">
      <c r="DQ229" s="6"/>
      <c r="DR229" s="6"/>
      <c r="DS229" s="6"/>
      <c r="DT229" s="6"/>
      <c r="DU229" s="6"/>
    </row>
    <row r="230" spans="121:125" x14ac:dyDescent="0.25">
      <c r="DQ230" s="6"/>
      <c r="DR230" s="6"/>
      <c r="DS230" s="6"/>
      <c r="DT230" s="6"/>
      <c r="DU230" s="6"/>
    </row>
    <row r="231" spans="121:125" x14ac:dyDescent="0.25">
      <c r="DQ231" s="6"/>
      <c r="DR231" s="6"/>
      <c r="DS231" s="6"/>
      <c r="DT231" s="6"/>
      <c r="DU231" s="6"/>
    </row>
    <row r="232" spans="121:125" x14ac:dyDescent="0.25">
      <c r="DQ232" s="6"/>
      <c r="DR232" s="6"/>
      <c r="DS232" s="6"/>
      <c r="DT232" s="6"/>
      <c r="DU232" s="6"/>
    </row>
    <row r="233" spans="121:125" x14ac:dyDescent="0.25">
      <c r="DQ233" s="6"/>
      <c r="DR233" s="6"/>
      <c r="DS233" s="6"/>
      <c r="DT233" s="6"/>
      <c r="DU233" s="6"/>
    </row>
    <row r="234" spans="121:125" x14ac:dyDescent="0.25">
      <c r="DQ234" s="6"/>
      <c r="DR234" s="6"/>
      <c r="DS234" s="6"/>
      <c r="DT234" s="6"/>
      <c r="DU234" s="6"/>
    </row>
    <row r="235" spans="121:125" x14ac:dyDescent="0.25">
      <c r="DQ235" s="6"/>
      <c r="DR235" s="6"/>
      <c r="DS235" s="6"/>
      <c r="DT235" s="6"/>
      <c r="DU235" s="6"/>
    </row>
    <row r="236" spans="121:125" x14ac:dyDescent="0.25">
      <c r="DQ236" s="6"/>
      <c r="DR236" s="6"/>
      <c r="DS236" s="6"/>
      <c r="DT236" s="6"/>
      <c r="DU236" s="6"/>
    </row>
    <row r="237" spans="121:125" x14ac:dyDescent="0.25">
      <c r="DQ237" s="6"/>
      <c r="DR237" s="6"/>
      <c r="DS237" s="6"/>
      <c r="DT237" s="6"/>
      <c r="DU237" s="6"/>
    </row>
    <row r="238" spans="121:125" x14ac:dyDescent="0.25">
      <c r="DQ238" s="6"/>
      <c r="DR238" s="6"/>
      <c r="DS238" s="6"/>
      <c r="DT238" s="6"/>
      <c r="DU238" s="6"/>
    </row>
    <row r="239" spans="121:125" x14ac:dyDescent="0.25">
      <c r="DQ239" s="6"/>
      <c r="DR239" s="6"/>
      <c r="DS239" s="6"/>
      <c r="DT239" s="6"/>
      <c r="DU239" s="6"/>
    </row>
    <row r="240" spans="121:125" x14ac:dyDescent="0.25">
      <c r="DQ240" s="6"/>
      <c r="DR240" s="6"/>
      <c r="DS240" s="6"/>
      <c r="DT240" s="6"/>
      <c r="DU240" s="6"/>
    </row>
    <row r="241" spans="18:125" x14ac:dyDescent="0.25">
      <c r="DQ241" s="6"/>
      <c r="DR241" s="6"/>
      <c r="DS241" s="6"/>
      <c r="DT241" s="6"/>
      <c r="DU241" s="6"/>
    </row>
    <row r="242" spans="18:125" x14ac:dyDescent="0.25">
      <c r="DQ242" s="6"/>
      <c r="DR242" s="6"/>
      <c r="DS242" s="6"/>
      <c r="DT242" s="6"/>
      <c r="DU242" s="6"/>
    </row>
    <row r="243" spans="18:125" x14ac:dyDescent="0.25">
      <c r="DQ243" s="6"/>
      <c r="DR243" s="6"/>
      <c r="DS243" s="6"/>
      <c r="DT243" s="6"/>
      <c r="DU243" s="6"/>
    </row>
    <row r="244" spans="18:125" x14ac:dyDescent="0.25">
      <c r="DQ244" s="6"/>
      <c r="DR244" s="6"/>
      <c r="DS244" s="6"/>
      <c r="DT244" s="6"/>
      <c r="DU244" s="6"/>
    </row>
    <row r="245" spans="18:125" x14ac:dyDescent="0.25">
      <c r="DQ245" s="6"/>
      <c r="DR245" s="6"/>
      <c r="DS245" s="6"/>
      <c r="DT245" s="6"/>
      <c r="DU245" s="6"/>
    </row>
    <row r="246" spans="18:125" x14ac:dyDescent="0.25">
      <c r="DQ246" s="6"/>
      <c r="DR246" s="6"/>
      <c r="DS246" s="6"/>
      <c r="DT246" s="6"/>
      <c r="DU246" s="6"/>
    </row>
    <row r="247" spans="18:125" x14ac:dyDescent="0.25">
      <c r="DQ247" s="6"/>
      <c r="DR247" s="6"/>
      <c r="DS247" s="6"/>
      <c r="DT247" s="6"/>
      <c r="DU247" s="6"/>
    </row>
    <row r="248" spans="18:125" x14ac:dyDescent="0.25">
      <c r="DQ248" s="6"/>
      <c r="DR248" s="6"/>
      <c r="DS248" s="6"/>
      <c r="DT248" s="6"/>
      <c r="DU248" s="6"/>
    </row>
    <row r="249" spans="18:125" x14ac:dyDescent="0.25">
      <c r="DQ249" s="6"/>
      <c r="DR249" s="6"/>
      <c r="DS249" s="6"/>
      <c r="DT249" s="6"/>
      <c r="DU249" s="6"/>
    </row>
    <row r="250" spans="18:125" x14ac:dyDescent="0.25">
      <c r="DQ250" s="6"/>
      <c r="DR250" s="6"/>
      <c r="DS250" s="6"/>
      <c r="DT250" s="6"/>
      <c r="DU250" s="6"/>
    </row>
    <row r="251" spans="18:125" x14ac:dyDescent="0.25">
      <c r="DQ251" s="6"/>
      <c r="DR251" s="6"/>
      <c r="DS251" s="6"/>
      <c r="DT251" s="6"/>
      <c r="DU251" s="6"/>
    </row>
    <row r="252" spans="18:125" x14ac:dyDescent="0.25">
      <c r="DQ252" s="6"/>
      <c r="DR252" s="6"/>
      <c r="DS252" s="6"/>
      <c r="DT252" s="6"/>
      <c r="DU252" s="6"/>
    </row>
    <row r="253" spans="18:125" x14ac:dyDescent="0.25">
      <c r="DQ253" s="6"/>
      <c r="DR253" s="6"/>
      <c r="DS253" s="6"/>
      <c r="DT253" s="6"/>
      <c r="DU253" s="6"/>
    </row>
    <row r="254" spans="18:125" x14ac:dyDescent="0.25">
      <c r="R254" s="7"/>
      <c r="DQ254" s="6"/>
      <c r="DR254" s="6"/>
      <c r="DS254" s="6"/>
      <c r="DT254" s="6"/>
      <c r="DU254" s="6"/>
    </row>
    <row r="255" spans="18:125" x14ac:dyDescent="0.25">
      <c r="R255" s="7"/>
      <c r="DQ255" s="6"/>
      <c r="DR255" s="6"/>
      <c r="DS255" s="6"/>
      <c r="DT255" s="6"/>
      <c r="DU255" s="6"/>
    </row>
    <row r="256" spans="18:125" x14ac:dyDescent="0.25">
      <c r="R256" s="7"/>
      <c r="DQ256" s="6"/>
      <c r="DR256" s="6"/>
      <c r="DS256" s="6"/>
      <c r="DT256" s="6"/>
      <c r="DU256" s="6"/>
    </row>
    <row r="257" spans="18:125" x14ac:dyDescent="0.25">
      <c r="R257" s="7"/>
      <c r="DQ257" s="6"/>
      <c r="DR257" s="6"/>
      <c r="DS257" s="6"/>
      <c r="DT257" s="6"/>
      <c r="DU257" s="6"/>
    </row>
    <row r="258" spans="18:125" x14ac:dyDescent="0.25">
      <c r="R258" s="7"/>
      <c r="DQ258" s="6"/>
      <c r="DR258" s="6"/>
      <c r="DS258" s="6"/>
      <c r="DT258" s="6"/>
      <c r="DU258" s="6"/>
    </row>
    <row r="259" spans="18:125" x14ac:dyDescent="0.25">
      <c r="R259" s="7"/>
      <c r="DQ259" s="6"/>
      <c r="DR259" s="6"/>
      <c r="DS259" s="6"/>
      <c r="DT259" s="6"/>
      <c r="DU259" s="6"/>
    </row>
    <row r="260" spans="18:125" x14ac:dyDescent="0.25">
      <c r="R260" s="7"/>
      <c r="DQ260" s="6"/>
      <c r="DR260" s="6"/>
      <c r="DS260" s="6"/>
      <c r="DT260" s="6"/>
      <c r="DU260" s="6"/>
    </row>
    <row r="261" spans="18:125" x14ac:dyDescent="0.25">
      <c r="R261" s="7"/>
      <c r="DQ261" s="6"/>
      <c r="DR261" s="6"/>
      <c r="DS261" s="6"/>
      <c r="DT261" s="6"/>
      <c r="DU261" s="6"/>
    </row>
    <row r="262" spans="18:125" x14ac:dyDescent="0.25">
      <c r="R262" s="7"/>
      <c r="DQ262" s="6"/>
      <c r="DR262" s="6"/>
      <c r="DS262" s="6"/>
      <c r="DT262" s="6"/>
      <c r="DU262" s="6"/>
    </row>
    <row r="263" spans="18:125" x14ac:dyDescent="0.25">
      <c r="R263" s="7"/>
      <c r="DQ263" s="6"/>
      <c r="DR263" s="6"/>
      <c r="DS263" s="6"/>
      <c r="DT263" s="6"/>
      <c r="DU263" s="6"/>
    </row>
    <row r="264" spans="18:125" x14ac:dyDescent="0.25">
      <c r="R264" s="7"/>
      <c r="DQ264" s="6"/>
      <c r="DR264" s="6"/>
      <c r="DS264" s="6"/>
      <c r="DT264" s="6"/>
      <c r="DU264" s="6"/>
    </row>
    <row r="265" spans="18:125" x14ac:dyDescent="0.25">
      <c r="R265" s="7"/>
      <c r="DQ265" s="6"/>
      <c r="DR265" s="6"/>
      <c r="DS265" s="6"/>
      <c r="DT265" s="6"/>
      <c r="DU265" s="6"/>
    </row>
    <row r="266" spans="18:125" x14ac:dyDescent="0.25">
      <c r="R266" s="7"/>
      <c r="DQ266" s="6"/>
      <c r="DR266" s="6"/>
      <c r="DS266" s="6"/>
      <c r="DT266" s="6"/>
      <c r="DU266" s="6"/>
    </row>
    <row r="267" spans="18:125" x14ac:dyDescent="0.25">
      <c r="R267" s="7"/>
      <c r="DQ267" s="6"/>
      <c r="DR267" s="6"/>
      <c r="DS267" s="6"/>
      <c r="DT267" s="6"/>
      <c r="DU267" s="6"/>
    </row>
    <row r="268" spans="18:125" x14ac:dyDescent="0.25">
      <c r="R268" s="7"/>
      <c r="DQ268" s="6"/>
      <c r="DR268" s="6"/>
      <c r="DS268" s="6"/>
      <c r="DT268" s="6"/>
      <c r="DU268" s="6"/>
    </row>
    <row r="269" spans="18:125" x14ac:dyDescent="0.25">
      <c r="R269" s="7"/>
      <c r="DQ269" s="6"/>
      <c r="DR269" s="6"/>
      <c r="DS269" s="6"/>
      <c r="DT269" s="6"/>
      <c r="DU269" s="6"/>
    </row>
    <row r="270" spans="18:125" x14ac:dyDescent="0.25">
      <c r="R270" s="7"/>
      <c r="DQ270" s="6"/>
      <c r="DR270" s="6"/>
      <c r="DS270" s="6"/>
      <c r="DT270" s="6"/>
      <c r="DU270" s="6"/>
    </row>
    <row r="271" spans="18:125" x14ac:dyDescent="0.25">
      <c r="R271" s="7"/>
      <c r="DQ271" s="6"/>
      <c r="DR271" s="6"/>
      <c r="DS271" s="6"/>
      <c r="DT271" s="6"/>
      <c r="DU271" s="6"/>
    </row>
    <row r="272" spans="18:125" x14ac:dyDescent="0.25">
      <c r="R272" s="7"/>
      <c r="DQ272" s="6"/>
      <c r="DR272" s="6"/>
      <c r="DS272" s="6"/>
      <c r="DT272" s="6"/>
      <c r="DU272" s="6"/>
    </row>
    <row r="273" spans="18:125" x14ac:dyDescent="0.25">
      <c r="R273" s="7"/>
      <c r="DQ273" s="6"/>
      <c r="DR273" s="6"/>
      <c r="DS273" s="6"/>
      <c r="DT273" s="6"/>
      <c r="DU273" s="6"/>
    </row>
    <row r="274" spans="18:125" x14ac:dyDescent="0.25">
      <c r="R274" s="7"/>
      <c r="DQ274" s="6"/>
      <c r="DR274" s="6"/>
      <c r="DS274" s="6"/>
      <c r="DT274" s="6"/>
      <c r="DU274" s="6"/>
    </row>
    <row r="275" spans="18:125" x14ac:dyDescent="0.25">
      <c r="R275" s="7"/>
      <c r="DQ275" s="6"/>
      <c r="DR275" s="6"/>
      <c r="DS275" s="6"/>
      <c r="DT275" s="6"/>
      <c r="DU275" s="6"/>
    </row>
    <row r="276" spans="18:125" x14ac:dyDescent="0.25">
      <c r="R276" s="7"/>
      <c r="DQ276" s="6"/>
      <c r="DR276" s="6"/>
      <c r="DS276" s="6"/>
      <c r="DT276" s="6"/>
      <c r="DU276" s="6"/>
    </row>
    <row r="277" spans="18:125" x14ac:dyDescent="0.25">
      <c r="R277" s="7"/>
      <c r="DQ277" s="6"/>
      <c r="DR277" s="6"/>
      <c r="DS277" s="6"/>
      <c r="DT277" s="6"/>
      <c r="DU277" s="6"/>
    </row>
  </sheetData>
  <phoneticPr fontId="29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A3A9-8FA6-4063-899D-4A67504FFC1D}">
  <sheetPr codeName="Sheet8"/>
  <dimension ref="A1:AI186"/>
  <sheetViews>
    <sheetView topLeftCell="J1" workbookViewId="0">
      <selection activeCell="AC8" sqref="AC8"/>
    </sheetView>
  </sheetViews>
  <sheetFormatPr defaultRowHeight="15" x14ac:dyDescent="0.25"/>
  <cols>
    <col min="1" max="1" width="10.5703125" bestFit="1" customWidth="1"/>
    <col min="2" max="2" width="10.5703125" customWidth="1"/>
    <col min="3" max="3" width="3.42578125" customWidth="1"/>
    <col min="4" max="4" width="19.5703125" bestFit="1" customWidth="1"/>
    <col min="5" max="5" width="16.140625" bestFit="1" customWidth="1"/>
    <col min="6" max="7" width="13.85546875" customWidth="1"/>
    <col min="8" max="8" width="17" customWidth="1"/>
    <col min="9" max="10" width="10.5703125" bestFit="1" customWidth="1"/>
    <col min="11" max="11" width="9.5703125" bestFit="1" customWidth="1"/>
    <col min="12" max="12" width="9.7109375" bestFit="1" customWidth="1"/>
    <col min="13" max="14" width="9.5703125" bestFit="1" customWidth="1"/>
    <col min="15" max="15" width="11.7109375" bestFit="1" customWidth="1"/>
    <col min="16" max="19" width="10.5703125" customWidth="1"/>
    <col min="23" max="23" width="12.7109375" customWidth="1"/>
    <col min="24" max="30" width="14.85546875" customWidth="1"/>
    <col min="32" max="32" width="11.140625" customWidth="1"/>
  </cols>
  <sheetData>
    <row r="1" spans="1:35" x14ac:dyDescent="0.25">
      <c r="D1" s="278" t="s">
        <v>32</v>
      </c>
      <c r="E1" s="278"/>
      <c r="F1" s="278" t="s">
        <v>332</v>
      </c>
      <c r="G1" s="278"/>
      <c r="H1" s="278" t="s">
        <v>198</v>
      </c>
      <c r="I1" s="278"/>
      <c r="J1" s="278"/>
      <c r="K1" s="278"/>
      <c r="L1" s="278"/>
      <c r="M1" s="278"/>
      <c r="N1" s="278"/>
      <c r="O1" s="278"/>
      <c r="P1" s="278" t="s">
        <v>207</v>
      </c>
      <c r="Q1" s="278"/>
      <c r="R1" s="278"/>
      <c r="S1" s="278"/>
      <c r="T1" t="s">
        <v>421</v>
      </c>
    </row>
    <row r="2" spans="1:35" x14ac:dyDescent="0.25">
      <c r="D2" t="s">
        <v>30</v>
      </c>
      <c r="E2" t="s">
        <v>31</v>
      </c>
      <c r="F2" t="s">
        <v>30</v>
      </c>
      <c r="G2" t="s">
        <v>31</v>
      </c>
      <c r="H2" t="s">
        <v>69</v>
      </c>
      <c r="I2" t="s">
        <v>157</v>
      </c>
      <c r="J2" t="s">
        <v>158</v>
      </c>
      <c r="K2" t="s">
        <v>159</v>
      </c>
      <c r="L2" t="s">
        <v>160</v>
      </c>
      <c r="M2" t="s">
        <v>161</v>
      </c>
      <c r="N2" t="s">
        <v>162</v>
      </c>
      <c r="O2" t="s">
        <v>175</v>
      </c>
      <c r="P2" t="s">
        <v>209</v>
      </c>
      <c r="Q2" t="s">
        <v>204</v>
      </c>
      <c r="R2" t="s">
        <v>205</v>
      </c>
      <c r="S2" t="s">
        <v>206</v>
      </c>
      <c r="T2" t="s">
        <v>69</v>
      </c>
      <c r="U2" t="s">
        <v>332</v>
      </c>
      <c r="V2" t="s">
        <v>338</v>
      </c>
    </row>
    <row r="3" spans="1:35" ht="15.75" x14ac:dyDescent="0.25">
      <c r="D3" s="279" t="s">
        <v>342</v>
      </c>
      <c r="E3" s="279"/>
      <c r="F3" s="279"/>
      <c r="G3" s="279"/>
      <c r="H3" s="279" t="s">
        <v>70</v>
      </c>
      <c r="I3" s="279"/>
      <c r="J3" s="279"/>
      <c r="K3" s="279"/>
      <c r="L3" s="279"/>
      <c r="M3" s="279"/>
      <c r="N3" s="279"/>
      <c r="O3" t="s">
        <v>199</v>
      </c>
      <c r="P3" s="278" t="s">
        <v>208</v>
      </c>
      <c r="Q3" s="278"/>
      <c r="R3" s="278"/>
      <c r="S3" s="278"/>
    </row>
    <row r="4" spans="1:35" x14ac:dyDescent="0.25">
      <c r="A4" s="3">
        <v>40909</v>
      </c>
      <c r="B4">
        <f t="shared" ref="B4:B24" si="0">YEAR(A4)</f>
        <v>2012</v>
      </c>
      <c r="C4" s="3" t="s">
        <v>200</v>
      </c>
      <c r="D4" s="112">
        <v>6662.5</v>
      </c>
      <c r="E4" s="112">
        <v>6626</v>
      </c>
      <c r="F4" s="112">
        <v>64</v>
      </c>
      <c r="G4" s="112">
        <v>64.2</v>
      </c>
      <c r="H4" s="61">
        <v>634944.30000000005</v>
      </c>
      <c r="I4" s="61">
        <v>6527</v>
      </c>
      <c r="J4" s="61">
        <v>5663.5</v>
      </c>
      <c r="K4" s="61">
        <v>468.8</v>
      </c>
      <c r="L4" s="61">
        <v>7404.1</v>
      </c>
      <c r="M4" s="61">
        <v>38.299999999999997</v>
      </c>
      <c r="N4" s="61">
        <v>1677.5</v>
      </c>
      <c r="O4" s="61">
        <f t="shared" ref="O4:O24" si="1">L4+I4</f>
        <v>13931.1</v>
      </c>
      <c r="P4" s="61">
        <v>634323</v>
      </c>
      <c r="Q4" s="61">
        <v>6479</v>
      </c>
      <c r="R4" s="61">
        <v>7359</v>
      </c>
      <c r="S4" s="61">
        <v>3294</v>
      </c>
      <c r="T4">
        <v>0</v>
      </c>
      <c r="U4">
        <v>0</v>
      </c>
      <c r="V4">
        <v>0</v>
      </c>
      <c r="W4" s="63"/>
      <c r="X4" s="63"/>
      <c r="Y4" s="64"/>
      <c r="Z4" s="64"/>
      <c r="AA4" s="64"/>
    </row>
    <row r="5" spans="1:35" x14ac:dyDescent="0.25">
      <c r="A5" s="3">
        <v>40940</v>
      </c>
      <c r="B5">
        <f t="shared" si="0"/>
        <v>2012</v>
      </c>
      <c r="C5" s="3" t="s">
        <v>200</v>
      </c>
      <c r="D5" s="112">
        <v>6656.6</v>
      </c>
      <c r="E5" s="112">
        <v>6581.8</v>
      </c>
      <c r="F5" s="112">
        <v>63.9</v>
      </c>
      <c r="G5" s="112">
        <v>63.6</v>
      </c>
      <c r="H5" s="61">
        <v>634944.30000000005</v>
      </c>
      <c r="I5" s="61">
        <v>6527</v>
      </c>
      <c r="J5" s="61">
        <v>5663.5</v>
      </c>
      <c r="K5" s="61">
        <v>468.8</v>
      </c>
      <c r="L5" s="61">
        <v>7404.1</v>
      </c>
      <c r="M5" s="61">
        <v>38.299999999999997</v>
      </c>
      <c r="N5" s="61">
        <v>1677.5</v>
      </c>
      <c r="O5" s="61">
        <f t="shared" si="1"/>
        <v>13931.1</v>
      </c>
      <c r="P5" s="61">
        <v>634323</v>
      </c>
      <c r="Q5" s="61">
        <v>6479</v>
      </c>
      <c r="R5" s="61">
        <v>7359</v>
      </c>
      <c r="S5" s="61">
        <v>3294</v>
      </c>
      <c r="T5">
        <v>0</v>
      </c>
      <c r="U5">
        <v>0</v>
      </c>
      <c r="V5">
        <v>0</v>
      </c>
      <c r="W5" s="63"/>
      <c r="X5" s="63"/>
      <c r="Y5" s="64"/>
      <c r="Z5" s="64"/>
      <c r="AA5" s="64"/>
    </row>
    <row r="6" spans="1:35" x14ac:dyDescent="0.25">
      <c r="A6" s="3">
        <v>40969</v>
      </c>
      <c r="B6">
        <f t="shared" si="0"/>
        <v>2012</v>
      </c>
      <c r="C6" s="3" t="s">
        <v>200</v>
      </c>
      <c r="D6" s="112">
        <v>6667.9</v>
      </c>
      <c r="E6" s="112">
        <v>6559.2</v>
      </c>
      <c r="F6" s="112">
        <v>63.4</v>
      </c>
      <c r="G6" s="112">
        <v>62.4</v>
      </c>
      <c r="H6" s="61">
        <v>634944.30000000005</v>
      </c>
      <c r="I6" s="61">
        <v>6527</v>
      </c>
      <c r="J6" s="61">
        <v>5663.5</v>
      </c>
      <c r="K6" s="61">
        <v>468.8</v>
      </c>
      <c r="L6" s="61">
        <v>7404.1</v>
      </c>
      <c r="M6" s="61">
        <v>38.299999999999997</v>
      </c>
      <c r="N6" s="61">
        <v>1677.5</v>
      </c>
      <c r="O6" s="61">
        <f t="shared" si="1"/>
        <v>13931.1</v>
      </c>
      <c r="P6" s="61">
        <v>634323</v>
      </c>
      <c r="Q6" s="61">
        <v>6479</v>
      </c>
      <c r="R6" s="61">
        <v>7359</v>
      </c>
      <c r="S6" s="61">
        <v>3294</v>
      </c>
      <c r="T6">
        <v>0</v>
      </c>
      <c r="U6">
        <v>0</v>
      </c>
      <c r="V6">
        <v>0</v>
      </c>
      <c r="AC6" t="s">
        <v>343</v>
      </c>
    </row>
    <row r="7" spans="1:35" x14ac:dyDescent="0.25">
      <c r="A7" s="3">
        <v>41000</v>
      </c>
      <c r="B7">
        <f t="shared" si="0"/>
        <v>2012</v>
      </c>
      <c r="C7" s="3" t="s">
        <v>201</v>
      </c>
      <c r="D7" s="112">
        <v>6681</v>
      </c>
      <c r="E7" s="112">
        <v>6594.3</v>
      </c>
      <c r="F7" s="112">
        <v>62.8</v>
      </c>
      <c r="G7" s="112">
        <v>61.7</v>
      </c>
      <c r="H7" s="61">
        <v>634944.30000000005</v>
      </c>
      <c r="I7" s="61">
        <v>6527</v>
      </c>
      <c r="J7" s="61">
        <v>5663.5</v>
      </c>
      <c r="K7" s="61">
        <v>468.8</v>
      </c>
      <c r="L7" s="61">
        <v>7404.1</v>
      </c>
      <c r="M7" s="61">
        <v>38.299999999999997</v>
      </c>
      <c r="N7" s="61">
        <v>1677.5</v>
      </c>
      <c r="O7" s="61">
        <f t="shared" si="1"/>
        <v>13931.1</v>
      </c>
      <c r="P7" s="61">
        <v>635240</v>
      </c>
      <c r="Q7" s="61">
        <v>6610</v>
      </c>
      <c r="R7" s="61">
        <v>7627</v>
      </c>
      <c r="S7" s="61">
        <v>3334</v>
      </c>
      <c r="T7">
        <v>0</v>
      </c>
      <c r="U7">
        <v>0</v>
      </c>
      <c r="V7">
        <v>0</v>
      </c>
      <c r="AC7" t="s">
        <v>448</v>
      </c>
      <c r="AI7" s="195"/>
    </row>
    <row r="8" spans="1:35" x14ac:dyDescent="0.25">
      <c r="A8" s="3">
        <v>41030</v>
      </c>
      <c r="B8">
        <f t="shared" si="0"/>
        <v>2012</v>
      </c>
      <c r="C8" s="3" t="s">
        <v>201</v>
      </c>
      <c r="D8" s="112">
        <v>6690.2</v>
      </c>
      <c r="E8" s="112">
        <v>6657.6</v>
      </c>
      <c r="F8" s="112">
        <v>62.1</v>
      </c>
      <c r="G8" s="112">
        <v>61.2</v>
      </c>
      <c r="H8" s="61">
        <v>634944.30000000005</v>
      </c>
      <c r="I8" s="61">
        <v>6527</v>
      </c>
      <c r="J8" s="61">
        <v>5663.5</v>
      </c>
      <c r="K8" s="61">
        <v>468.8</v>
      </c>
      <c r="L8" s="61">
        <v>7404.1</v>
      </c>
      <c r="M8" s="61">
        <v>38.299999999999997</v>
      </c>
      <c r="N8" s="61">
        <v>1677.5</v>
      </c>
      <c r="O8" s="61">
        <f t="shared" si="1"/>
        <v>13931.1</v>
      </c>
      <c r="P8" s="61">
        <v>635240</v>
      </c>
      <c r="Q8" s="61">
        <v>6610</v>
      </c>
      <c r="R8" s="61">
        <v>7627</v>
      </c>
      <c r="S8" s="61">
        <v>3334</v>
      </c>
      <c r="T8">
        <v>0</v>
      </c>
      <c r="U8">
        <v>0</v>
      </c>
      <c r="V8">
        <v>0</v>
      </c>
      <c r="AC8" s="197" t="s">
        <v>73</v>
      </c>
      <c r="AD8" s="77" t="s">
        <v>72</v>
      </c>
      <c r="AE8" s="77" t="s">
        <v>74</v>
      </c>
      <c r="AF8" s="77" t="s">
        <v>75</v>
      </c>
      <c r="AG8" s="198"/>
      <c r="AH8" t="s">
        <v>251</v>
      </c>
      <c r="AI8" s="8" t="s">
        <v>76</v>
      </c>
    </row>
    <row r="9" spans="1:35" x14ac:dyDescent="0.25">
      <c r="A9" s="3">
        <v>41061</v>
      </c>
      <c r="B9">
        <f t="shared" si="0"/>
        <v>2012</v>
      </c>
      <c r="C9" s="3" t="s">
        <v>201</v>
      </c>
      <c r="D9" s="112">
        <v>6685.4</v>
      </c>
      <c r="E9" s="112">
        <v>6727.5</v>
      </c>
      <c r="F9" s="112">
        <v>61.4</v>
      </c>
      <c r="G9" s="112">
        <v>61.3</v>
      </c>
      <c r="H9" s="61">
        <v>634944.30000000005</v>
      </c>
      <c r="I9" s="61">
        <v>6527</v>
      </c>
      <c r="J9" s="61">
        <v>5663.5</v>
      </c>
      <c r="K9" s="61">
        <v>468.8</v>
      </c>
      <c r="L9" s="61">
        <v>7404.1</v>
      </c>
      <c r="M9" s="61">
        <v>38.299999999999997</v>
      </c>
      <c r="N9" s="61">
        <v>1677.5</v>
      </c>
      <c r="O9" s="61">
        <f t="shared" si="1"/>
        <v>13931.1</v>
      </c>
      <c r="P9" s="61">
        <v>635240</v>
      </c>
      <c r="Q9" s="61">
        <v>6610</v>
      </c>
      <c r="R9" s="61">
        <v>7627</v>
      </c>
      <c r="S9" s="61">
        <v>3334</v>
      </c>
      <c r="T9">
        <v>0</v>
      </c>
      <c r="U9">
        <v>0</v>
      </c>
      <c r="V9">
        <v>0</v>
      </c>
      <c r="AC9" s="199">
        <v>45001</v>
      </c>
      <c r="AD9" s="199">
        <v>44981</v>
      </c>
      <c r="AE9" s="199">
        <v>44963</v>
      </c>
      <c r="AF9" s="199">
        <v>45000</v>
      </c>
      <c r="AG9" s="196"/>
    </row>
    <row r="10" spans="1:35" x14ac:dyDescent="0.25">
      <c r="A10" s="3">
        <v>41091</v>
      </c>
      <c r="B10">
        <f t="shared" si="0"/>
        <v>2012</v>
      </c>
      <c r="C10" s="3" t="s">
        <v>202</v>
      </c>
      <c r="D10" s="112">
        <v>6687.7</v>
      </c>
      <c r="E10" s="112">
        <v>6772.9</v>
      </c>
      <c r="F10" s="112">
        <v>60.2</v>
      </c>
      <c r="G10" s="112">
        <v>60.7</v>
      </c>
      <c r="H10" s="61">
        <v>634944.30000000005</v>
      </c>
      <c r="I10" s="61">
        <v>6527</v>
      </c>
      <c r="J10" s="61">
        <v>5663.5</v>
      </c>
      <c r="K10" s="61">
        <v>468.8</v>
      </c>
      <c r="L10" s="61">
        <v>7404.1</v>
      </c>
      <c r="M10" s="61">
        <v>38.299999999999997</v>
      </c>
      <c r="N10" s="61">
        <v>1677.5</v>
      </c>
      <c r="O10" s="61">
        <f t="shared" si="1"/>
        <v>13931.1</v>
      </c>
      <c r="P10" s="61">
        <v>635111</v>
      </c>
      <c r="Q10" s="61">
        <v>6513</v>
      </c>
      <c r="R10" s="61">
        <v>7240</v>
      </c>
      <c r="S10" s="61">
        <v>3376</v>
      </c>
      <c r="T10">
        <v>0</v>
      </c>
      <c r="U10">
        <v>0</v>
      </c>
      <c r="V10">
        <v>0</v>
      </c>
      <c r="AB10">
        <v>2022</v>
      </c>
      <c r="AC10" s="15">
        <v>3.5999999999999997E-2</v>
      </c>
      <c r="AD10" s="15">
        <v>3.6999999999999998E-2</v>
      </c>
      <c r="AE10" s="15">
        <v>3.7999999999999999E-2</v>
      </c>
      <c r="AF10" s="15">
        <v>3.5999999999999997E-2</v>
      </c>
      <c r="AG10" s="15"/>
      <c r="AH10" s="73">
        <f>AVERAGE(AC10:AF10)</f>
        <v>3.6749999999999998E-2</v>
      </c>
      <c r="AI10" s="73">
        <f>AVERAGE(AC10:AF10)</f>
        <v>3.6749999999999998E-2</v>
      </c>
    </row>
    <row r="11" spans="1:35" x14ac:dyDescent="0.25">
      <c r="A11" s="3">
        <v>41122</v>
      </c>
      <c r="B11">
        <f t="shared" si="0"/>
        <v>2012</v>
      </c>
      <c r="C11" s="3" t="s">
        <v>202</v>
      </c>
      <c r="D11" s="112">
        <v>6696.7</v>
      </c>
      <c r="E11" s="112">
        <v>6792.8</v>
      </c>
      <c r="F11" s="112">
        <v>59.9</v>
      </c>
      <c r="G11" s="112">
        <v>60.5</v>
      </c>
      <c r="H11" s="61">
        <v>634944.30000000005</v>
      </c>
      <c r="I11" s="61">
        <v>6527</v>
      </c>
      <c r="J11" s="61">
        <v>5663.5</v>
      </c>
      <c r="K11" s="61">
        <v>468.8</v>
      </c>
      <c r="L11" s="61">
        <v>7404.1</v>
      </c>
      <c r="M11" s="61">
        <v>38.299999999999997</v>
      </c>
      <c r="N11" s="61">
        <v>1677.5</v>
      </c>
      <c r="O11" s="61">
        <f t="shared" si="1"/>
        <v>13931.1</v>
      </c>
      <c r="P11" s="61">
        <v>635111</v>
      </c>
      <c r="Q11" s="61">
        <v>6513</v>
      </c>
      <c r="R11" s="61">
        <v>7240</v>
      </c>
      <c r="S11" s="61">
        <v>3376</v>
      </c>
      <c r="T11">
        <v>0</v>
      </c>
      <c r="U11">
        <v>0</v>
      </c>
      <c r="V11">
        <v>0</v>
      </c>
      <c r="AA11" s="198" t="s">
        <v>68</v>
      </c>
      <c r="AB11" s="200">
        <v>2023</v>
      </c>
      <c r="AC11" s="15">
        <v>4.0000000000000001E-3</v>
      </c>
      <c r="AD11" s="15">
        <v>3.0000000000000001E-3</v>
      </c>
      <c r="AE11" s="15">
        <v>8.9999999999999993E-3</v>
      </c>
      <c r="AF11" s="15">
        <v>2E-3</v>
      </c>
      <c r="AG11" s="15"/>
      <c r="AH11" s="73">
        <f>AVERAGE(AC11:AF11)</f>
        <v>4.5000000000000005E-3</v>
      </c>
      <c r="AI11" s="73">
        <f>AVERAGE(AC11:AF11)</f>
        <v>4.5000000000000005E-3</v>
      </c>
    </row>
    <row r="12" spans="1:35" x14ac:dyDescent="0.25">
      <c r="A12" s="3">
        <v>41153</v>
      </c>
      <c r="B12">
        <f t="shared" si="0"/>
        <v>2012</v>
      </c>
      <c r="C12" s="3" t="s">
        <v>202</v>
      </c>
      <c r="D12" s="112">
        <v>6714.6</v>
      </c>
      <c r="E12" s="112">
        <v>6769.1</v>
      </c>
      <c r="F12" s="112">
        <v>60.1</v>
      </c>
      <c r="G12" s="112">
        <v>60.5</v>
      </c>
      <c r="H12" s="61">
        <v>634944.30000000005</v>
      </c>
      <c r="I12" s="61">
        <v>6527</v>
      </c>
      <c r="J12" s="61">
        <v>5663.5</v>
      </c>
      <c r="K12" s="61">
        <v>468.8</v>
      </c>
      <c r="L12" s="61">
        <v>7404.1</v>
      </c>
      <c r="M12" s="61">
        <v>38.299999999999997</v>
      </c>
      <c r="N12" s="61">
        <v>1677.5</v>
      </c>
      <c r="O12" s="61">
        <f t="shared" si="1"/>
        <v>13931.1</v>
      </c>
      <c r="P12" s="61">
        <v>635111</v>
      </c>
      <c r="Q12" s="61">
        <v>6513</v>
      </c>
      <c r="R12" s="61">
        <v>7240</v>
      </c>
      <c r="S12" s="61">
        <v>3376</v>
      </c>
      <c r="T12">
        <v>0</v>
      </c>
      <c r="U12">
        <v>0</v>
      </c>
      <c r="V12">
        <v>0</v>
      </c>
      <c r="AB12">
        <v>2024</v>
      </c>
      <c r="AC12" s="14">
        <v>1E-3</v>
      </c>
      <c r="AD12" s="14">
        <v>1.4E-2</v>
      </c>
      <c r="AE12" s="14">
        <v>1.6E-2</v>
      </c>
      <c r="AF12" s="14">
        <v>0.01</v>
      </c>
      <c r="AH12" s="73">
        <f>AVERAGE(AC12:AF12)</f>
        <v>1.025E-2</v>
      </c>
      <c r="AI12" s="73">
        <f>AVERAGE(AC12:AF12)</f>
        <v>1.025E-2</v>
      </c>
    </row>
    <row r="13" spans="1:35" x14ac:dyDescent="0.25">
      <c r="A13" s="3">
        <v>41183</v>
      </c>
      <c r="B13">
        <f t="shared" si="0"/>
        <v>2012</v>
      </c>
      <c r="C13" s="3" t="s">
        <v>203</v>
      </c>
      <c r="D13" s="112">
        <v>6719.1</v>
      </c>
      <c r="E13" s="112">
        <v>6748.7</v>
      </c>
      <c r="F13" s="112">
        <v>61.2</v>
      </c>
      <c r="G13" s="112">
        <v>61.4</v>
      </c>
      <c r="H13" s="61">
        <v>634944.30000000005</v>
      </c>
      <c r="I13" s="61">
        <v>6527</v>
      </c>
      <c r="J13" s="61">
        <v>5663.5</v>
      </c>
      <c r="K13" s="61">
        <v>468.8</v>
      </c>
      <c r="L13" s="61">
        <v>7404.1</v>
      </c>
      <c r="M13" s="61">
        <v>38.299999999999997</v>
      </c>
      <c r="N13" s="61">
        <v>1677.5</v>
      </c>
      <c r="O13" s="61">
        <f t="shared" si="1"/>
        <v>13931.1</v>
      </c>
      <c r="P13" s="61">
        <v>635104</v>
      </c>
      <c r="Q13" s="61">
        <v>6507</v>
      </c>
      <c r="R13" s="61">
        <v>7390</v>
      </c>
      <c r="S13" s="61">
        <v>3274</v>
      </c>
      <c r="T13">
        <v>0</v>
      </c>
      <c r="U13">
        <v>0</v>
      </c>
      <c r="V13">
        <v>0</v>
      </c>
      <c r="AI13" s="73"/>
    </row>
    <row r="14" spans="1:35" x14ac:dyDescent="0.25">
      <c r="A14" s="3">
        <v>41214</v>
      </c>
      <c r="B14">
        <f t="shared" si="0"/>
        <v>2012</v>
      </c>
      <c r="C14" s="3" t="s">
        <v>203</v>
      </c>
      <c r="D14" s="112">
        <v>6733</v>
      </c>
      <c r="E14" s="112">
        <v>6736.2</v>
      </c>
      <c r="F14" s="112">
        <v>61.4</v>
      </c>
      <c r="G14" s="112">
        <v>62</v>
      </c>
      <c r="H14" s="61">
        <v>634944.30000000005</v>
      </c>
      <c r="I14" s="61">
        <v>6527</v>
      </c>
      <c r="J14" s="61">
        <v>5663.5</v>
      </c>
      <c r="K14" s="61">
        <v>468.8</v>
      </c>
      <c r="L14" s="61">
        <v>7404.1</v>
      </c>
      <c r="M14" s="61">
        <v>38.299999999999997</v>
      </c>
      <c r="N14" s="61">
        <v>1677.5</v>
      </c>
      <c r="O14" s="61">
        <f t="shared" si="1"/>
        <v>13931.1</v>
      </c>
      <c r="P14" s="61">
        <v>635104</v>
      </c>
      <c r="Q14" s="61">
        <v>6507</v>
      </c>
      <c r="R14" s="61">
        <v>7390</v>
      </c>
      <c r="S14" s="61">
        <v>3274</v>
      </c>
      <c r="T14">
        <v>0</v>
      </c>
      <c r="U14">
        <v>0</v>
      </c>
      <c r="V14">
        <v>0</v>
      </c>
      <c r="AC14" s="199">
        <v>45001</v>
      </c>
      <c r="AD14" s="199">
        <v>44981</v>
      </c>
      <c r="AE14" s="199">
        <v>44963</v>
      </c>
      <c r="AF14" s="199">
        <v>45000</v>
      </c>
      <c r="AG14" s="196"/>
      <c r="AI14" s="73"/>
    </row>
    <row r="15" spans="1:35" x14ac:dyDescent="0.25">
      <c r="A15" s="3">
        <v>41244</v>
      </c>
      <c r="B15">
        <f t="shared" si="0"/>
        <v>2012</v>
      </c>
      <c r="C15" s="3" t="s">
        <v>203</v>
      </c>
      <c r="D15" s="112">
        <v>6750</v>
      </c>
      <c r="E15" s="112">
        <v>6755.9</v>
      </c>
      <c r="F15" s="112">
        <v>61.6</v>
      </c>
      <c r="G15" s="112">
        <v>62.3</v>
      </c>
      <c r="H15" s="61">
        <v>634944.30000000005</v>
      </c>
      <c r="I15" s="61">
        <v>6527</v>
      </c>
      <c r="J15" s="61">
        <v>5663.5</v>
      </c>
      <c r="K15" s="61">
        <v>468.8</v>
      </c>
      <c r="L15" s="61">
        <v>7404.1</v>
      </c>
      <c r="M15" s="61">
        <v>38.299999999999997</v>
      </c>
      <c r="N15" s="61">
        <v>1677.5</v>
      </c>
      <c r="O15" s="61">
        <f t="shared" si="1"/>
        <v>13931.1</v>
      </c>
      <c r="P15" s="61">
        <v>635104</v>
      </c>
      <c r="Q15" s="61">
        <v>6507</v>
      </c>
      <c r="R15" s="61">
        <v>7390</v>
      </c>
      <c r="S15" s="61">
        <v>3274</v>
      </c>
      <c r="T15">
        <v>0</v>
      </c>
      <c r="U15">
        <v>0</v>
      </c>
      <c r="V15">
        <v>0</v>
      </c>
      <c r="AB15">
        <v>2022</v>
      </c>
      <c r="AC15" s="15">
        <v>4.5999999999999999E-2</v>
      </c>
      <c r="AD15" s="15">
        <v>4.5999999999999999E-2</v>
      </c>
      <c r="AE15" s="15">
        <v>4.5999999999999999E-2</v>
      </c>
      <c r="AF15" s="15">
        <v>4.5999999999999999E-2</v>
      </c>
      <c r="AG15" s="15"/>
      <c r="AH15" s="73">
        <f>AVERAGE(AC15:AF15)</f>
        <v>4.5999999999999999E-2</v>
      </c>
      <c r="AI15" s="73">
        <f>AVERAGE(AC15:AF15)</f>
        <v>4.5999999999999999E-2</v>
      </c>
    </row>
    <row r="16" spans="1:35" x14ac:dyDescent="0.25">
      <c r="A16" s="3">
        <v>41275</v>
      </c>
      <c r="B16">
        <f t="shared" si="0"/>
        <v>2013</v>
      </c>
      <c r="C16" s="3" t="s">
        <v>200</v>
      </c>
      <c r="D16" s="112">
        <v>6764.2</v>
      </c>
      <c r="E16" s="112">
        <v>6730.2</v>
      </c>
      <c r="F16" s="112">
        <v>61.7</v>
      </c>
      <c r="G16" s="112">
        <v>62</v>
      </c>
      <c r="H16" s="61">
        <v>643937</v>
      </c>
      <c r="I16" s="61">
        <v>7062</v>
      </c>
      <c r="J16" s="61">
        <v>6218.8</v>
      </c>
      <c r="K16" s="61">
        <v>480.3</v>
      </c>
      <c r="L16" s="61">
        <v>8057.8</v>
      </c>
      <c r="M16" s="61">
        <v>27.7</v>
      </c>
      <c r="N16" s="61">
        <v>1420.3</v>
      </c>
      <c r="O16" s="61">
        <f t="shared" si="1"/>
        <v>15119.8</v>
      </c>
      <c r="P16" s="61">
        <v>636934</v>
      </c>
      <c r="Q16" s="61">
        <v>6652</v>
      </c>
      <c r="R16" s="61">
        <v>8048</v>
      </c>
      <c r="S16" s="61">
        <v>3313</v>
      </c>
      <c r="T16">
        <v>0</v>
      </c>
      <c r="U16">
        <v>0</v>
      </c>
      <c r="V16">
        <v>0</v>
      </c>
      <c r="AA16" s="198" t="s">
        <v>71</v>
      </c>
      <c r="AB16" s="200">
        <v>2023</v>
      </c>
      <c r="AC16" s="15">
        <v>1.7999999999999999E-2</v>
      </c>
      <c r="AD16" s="15">
        <v>1.2999999999999999E-2</v>
      </c>
      <c r="AE16" s="15">
        <v>1.2E-2</v>
      </c>
      <c r="AF16" s="15">
        <v>8.0000000000000002E-3</v>
      </c>
      <c r="AG16" s="201"/>
      <c r="AH16" s="73">
        <f>AVERAGE(AC16:AF16)</f>
        <v>1.2749999999999999E-2</v>
      </c>
      <c r="AI16" s="73">
        <f>AVERAGE(AC16:AF16)</f>
        <v>1.2749999999999999E-2</v>
      </c>
    </row>
    <row r="17" spans="1:35" x14ac:dyDescent="0.25">
      <c r="A17" s="3">
        <v>41306</v>
      </c>
      <c r="B17">
        <f t="shared" si="0"/>
        <v>2013</v>
      </c>
      <c r="C17" s="3" t="s">
        <v>200</v>
      </c>
      <c r="D17" s="112">
        <v>6786.9</v>
      </c>
      <c r="E17" s="112">
        <v>6713.2</v>
      </c>
      <c r="F17" s="112">
        <v>62</v>
      </c>
      <c r="G17" s="112">
        <v>61.7</v>
      </c>
      <c r="H17" s="61">
        <v>643937</v>
      </c>
      <c r="I17" s="61">
        <v>7062</v>
      </c>
      <c r="J17" s="61">
        <v>6218.8</v>
      </c>
      <c r="K17" s="61">
        <v>480.3</v>
      </c>
      <c r="L17" s="61">
        <v>8057.8</v>
      </c>
      <c r="M17" s="61">
        <v>27.7</v>
      </c>
      <c r="N17" s="61">
        <v>1420.3</v>
      </c>
      <c r="O17" s="61">
        <f t="shared" si="1"/>
        <v>15119.8</v>
      </c>
      <c r="P17" s="61">
        <v>636934</v>
      </c>
      <c r="Q17" s="61">
        <v>6652</v>
      </c>
      <c r="R17" s="61">
        <v>8048</v>
      </c>
      <c r="S17" s="61">
        <v>3313</v>
      </c>
      <c r="T17">
        <v>0</v>
      </c>
      <c r="U17">
        <v>0</v>
      </c>
      <c r="V17">
        <v>0</v>
      </c>
      <c r="AB17">
        <v>2024</v>
      </c>
      <c r="AC17" s="14">
        <v>-1E-3</v>
      </c>
      <c r="AD17" s="14">
        <v>1.4E-2</v>
      </c>
      <c r="AE17" s="14">
        <v>1.4999999999999999E-2</v>
      </c>
      <c r="AF17" s="14">
        <v>1E-3</v>
      </c>
      <c r="AH17" s="73">
        <f>AVERAGE(AC17:AF17)</f>
        <v>7.2500000000000004E-3</v>
      </c>
      <c r="AI17" s="73">
        <f>AVERAGE(AC17:AF17)</f>
        <v>7.2500000000000004E-3</v>
      </c>
    </row>
    <row r="18" spans="1:35" x14ac:dyDescent="0.25">
      <c r="A18" s="3">
        <v>41334</v>
      </c>
      <c r="B18">
        <f t="shared" si="0"/>
        <v>2013</v>
      </c>
      <c r="C18" s="3" t="s">
        <v>200</v>
      </c>
      <c r="D18" s="112">
        <v>6786.1</v>
      </c>
      <c r="E18" s="112">
        <v>6677.7</v>
      </c>
      <c r="F18" s="112">
        <v>62.7</v>
      </c>
      <c r="G18" s="112">
        <v>61.8</v>
      </c>
      <c r="H18" s="61">
        <v>643937</v>
      </c>
      <c r="I18" s="61">
        <v>7062</v>
      </c>
      <c r="J18" s="61">
        <v>6218.8</v>
      </c>
      <c r="K18" s="61">
        <v>480.3</v>
      </c>
      <c r="L18" s="61">
        <v>8057.8</v>
      </c>
      <c r="M18" s="61">
        <v>27.7</v>
      </c>
      <c r="N18" s="61">
        <v>1420.3</v>
      </c>
      <c r="O18" s="61">
        <f t="shared" si="1"/>
        <v>15119.8</v>
      </c>
      <c r="P18" s="61">
        <v>636934</v>
      </c>
      <c r="Q18" s="61">
        <v>6652</v>
      </c>
      <c r="R18" s="61">
        <v>8048</v>
      </c>
      <c r="S18" s="61">
        <v>3313</v>
      </c>
      <c r="T18">
        <v>0</v>
      </c>
      <c r="U18">
        <v>0</v>
      </c>
      <c r="V18">
        <v>0</v>
      </c>
    </row>
    <row r="19" spans="1:35" x14ac:dyDescent="0.25">
      <c r="A19" s="3">
        <v>41365</v>
      </c>
      <c r="B19">
        <f t="shared" si="0"/>
        <v>2013</v>
      </c>
      <c r="C19" s="3" t="s">
        <v>201</v>
      </c>
      <c r="D19" s="112">
        <v>6794.3</v>
      </c>
      <c r="E19" s="112">
        <v>6706.3</v>
      </c>
      <c r="F19" s="112">
        <v>62.6</v>
      </c>
      <c r="G19" s="112">
        <v>61.5</v>
      </c>
      <c r="H19" s="61">
        <v>643937</v>
      </c>
      <c r="I19" s="61">
        <v>7062</v>
      </c>
      <c r="J19" s="61">
        <v>6218.8</v>
      </c>
      <c r="K19" s="61">
        <v>480.3</v>
      </c>
      <c r="L19" s="61">
        <v>8057.8</v>
      </c>
      <c r="M19" s="61">
        <v>27.7</v>
      </c>
      <c r="N19" s="61">
        <v>1420.3</v>
      </c>
      <c r="O19" s="61">
        <f t="shared" si="1"/>
        <v>15119.8</v>
      </c>
      <c r="P19" s="61">
        <v>641917</v>
      </c>
      <c r="Q19" s="61">
        <v>7071</v>
      </c>
      <c r="R19" s="61">
        <v>8039</v>
      </c>
      <c r="S19" s="61">
        <v>3093</v>
      </c>
      <c r="T19">
        <v>0</v>
      </c>
      <c r="U19">
        <v>0</v>
      </c>
      <c r="V19">
        <v>0</v>
      </c>
    </row>
    <row r="20" spans="1:35" x14ac:dyDescent="0.25">
      <c r="A20" s="3">
        <v>41395</v>
      </c>
      <c r="B20">
        <f t="shared" si="0"/>
        <v>2013</v>
      </c>
      <c r="C20" s="3" t="s">
        <v>201</v>
      </c>
      <c r="D20" s="112">
        <v>6795.3</v>
      </c>
      <c r="E20" s="112">
        <v>6764.2</v>
      </c>
      <c r="F20" s="112">
        <v>62.5</v>
      </c>
      <c r="G20" s="112">
        <v>61.7</v>
      </c>
      <c r="H20" s="61">
        <v>643937</v>
      </c>
      <c r="I20" s="61">
        <v>7062</v>
      </c>
      <c r="J20" s="61">
        <v>6218.8</v>
      </c>
      <c r="K20" s="61">
        <v>480.3</v>
      </c>
      <c r="L20" s="61">
        <v>8057.8</v>
      </c>
      <c r="M20" s="61">
        <v>27.7</v>
      </c>
      <c r="N20" s="61">
        <v>1420.3</v>
      </c>
      <c r="O20" s="61">
        <f t="shared" si="1"/>
        <v>15119.8</v>
      </c>
      <c r="P20" s="61">
        <v>641917</v>
      </c>
      <c r="Q20" s="61">
        <v>7071</v>
      </c>
      <c r="R20" s="61">
        <v>8039</v>
      </c>
      <c r="S20" s="61">
        <v>3093</v>
      </c>
      <c r="T20">
        <v>0</v>
      </c>
      <c r="U20">
        <v>0</v>
      </c>
      <c r="V20">
        <v>0</v>
      </c>
      <c r="W20" s="63"/>
      <c r="X20" s="63"/>
      <c r="Y20" s="64"/>
      <c r="Z20" s="64"/>
      <c r="AA20" s="64"/>
    </row>
    <row r="21" spans="1:35" x14ac:dyDescent="0.25">
      <c r="A21" s="3">
        <v>41426</v>
      </c>
      <c r="B21">
        <f t="shared" si="0"/>
        <v>2013</v>
      </c>
      <c r="C21" s="3" t="s">
        <v>201</v>
      </c>
      <c r="D21" s="112">
        <v>6807.1</v>
      </c>
      <c r="E21" s="112">
        <v>6849.6</v>
      </c>
      <c r="F21" s="112">
        <v>62.4</v>
      </c>
      <c r="G21" s="112">
        <v>62.4</v>
      </c>
      <c r="H21" s="61">
        <v>643937</v>
      </c>
      <c r="I21" s="61">
        <v>7062</v>
      </c>
      <c r="J21" s="61">
        <v>6218.8</v>
      </c>
      <c r="K21" s="61">
        <v>480.3</v>
      </c>
      <c r="L21" s="61">
        <v>8057.8</v>
      </c>
      <c r="M21" s="61">
        <v>27.7</v>
      </c>
      <c r="N21" s="61">
        <v>1420.3</v>
      </c>
      <c r="O21" s="61">
        <f t="shared" si="1"/>
        <v>15119.8</v>
      </c>
      <c r="P21" s="61">
        <v>641917</v>
      </c>
      <c r="Q21" s="61">
        <v>7071</v>
      </c>
      <c r="R21" s="61">
        <v>8039</v>
      </c>
      <c r="S21" s="61">
        <v>3093</v>
      </c>
      <c r="T21">
        <v>0</v>
      </c>
      <c r="U21">
        <v>0</v>
      </c>
      <c r="V21">
        <v>0</v>
      </c>
      <c r="W21" s="63"/>
      <c r="X21" s="63"/>
      <c r="Y21" s="64"/>
      <c r="Z21" s="64"/>
      <c r="AA21" s="64"/>
    </row>
    <row r="22" spans="1:35" x14ac:dyDescent="0.25">
      <c r="A22" s="3">
        <v>41456</v>
      </c>
      <c r="B22">
        <f t="shared" si="0"/>
        <v>2013</v>
      </c>
      <c r="C22" s="3" t="s">
        <v>202</v>
      </c>
      <c r="D22" s="112">
        <v>6810.7</v>
      </c>
      <c r="E22" s="112">
        <v>6898</v>
      </c>
      <c r="F22" s="112">
        <v>63.2</v>
      </c>
      <c r="G22" s="112">
        <v>63.9</v>
      </c>
      <c r="H22" s="61">
        <v>643937</v>
      </c>
      <c r="I22" s="61">
        <v>7062</v>
      </c>
      <c r="J22" s="61">
        <v>6218.8</v>
      </c>
      <c r="K22" s="61">
        <v>480.3</v>
      </c>
      <c r="L22" s="61">
        <v>8057.8</v>
      </c>
      <c r="M22" s="61">
        <v>27.7</v>
      </c>
      <c r="N22" s="61">
        <v>1420.3</v>
      </c>
      <c r="O22" s="61">
        <f t="shared" si="1"/>
        <v>15119.8</v>
      </c>
      <c r="P22" s="61">
        <v>646366</v>
      </c>
      <c r="Q22" s="61">
        <v>7302</v>
      </c>
      <c r="R22" s="61">
        <v>7972</v>
      </c>
      <c r="S22" s="61">
        <v>3010</v>
      </c>
      <c r="T22">
        <v>0</v>
      </c>
      <c r="U22">
        <v>0</v>
      </c>
      <c r="V22">
        <v>0</v>
      </c>
      <c r="W22" s="63"/>
      <c r="X22" s="63"/>
      <c r="Y22" s="64"/>
      <c r="Z22" s="64"/>
      <c r="AA22" s="64"/>
    </row>
    <row r="23" spans="1:35" x14ac:dyDescent="0.25">
      <c r="A23" s="3">
        <v>41487</v>
      </c>
      <c r="B23">
        <f t="shared" si="0"/>
        <v>2013</v>
      </c>
      <c r="C23" s="3" t="s">
        <v>202</v>
      </c>
      <c r="D23" s="112">
        <v>6812.5</v>
      </c>
      <c r="E23" s="112">
        <v>6910.2</v>
      </c>
      <c r="F23" s="112">
        <v>63.4</v>
      </c>
      <c r="G23" s="112">
        <v>64.2</v>
      </c>
      <c r="H23" s="61">
        <v>643937</v>
      </c>
      <c r="I23" s="61">
        <v>7062</v>
      </c>
      <c r="J23" s="61">
        <v>6218.8</v>
      </c>
      <c r="K23" s="61">
        <v>480.3</v>
      </c>
      <c r="L23" s="61">
        <v>8057.8</v>
      </c>
      <c r="M23" s="61">
        <v>27.7</v>
      </c>
      <c r="N23" s="61">
        <v>1420.3</v>
      </c>
      <c r="O23" s="61">
        <f t="shared" si="1"/>
        <v>15119.8</v>
      </c>
      <c r="P23" s="61">
        <v>646366</v>
      </c>
      <c r="Q23" s="61">
        <v>7302</v>
      </c>
      <c r="R23" s="61">
        <v>7972</v>
      </c>
      <c r="S23" s="61">
        <v>3010</v>
      </c>
      <c r="T23">
        <v>0</v>
      </c>
      <c r="U23">
        <v>0</v>
      </c>
      <c r="V23">
        <v>0</v>
      </c>
      <c r="W23" s="63"/>
      <c r="X23" s="63"/>
      <c r="Y23" s="64"/>
      <c r="Z23" s="64"/>
      <c r="AA23" s="64"/>
    </row>
    <row r="24" spans="1:35" x14ac:dyDescent="0.25">
      <c r="A24" s="3">
        <v>41518</v>
      </c>
      <c r="B24">
        <f t="shared" si="0"/>
        <v>2013</v>
      </c>
      <c r="C24" s="3" t="s">
        <v>202</v>
      </c>
      <c r="D24" s="112">
        <v>6813.6</v>
      </c>
      <c r="E24" s="112">
        <v>6881.2</v>
      </c>
      <c r="F24" s="112">
        <v>63.7</v>
      </c>
      <c r="G24" s="112">
        <v>64.5</v>
      </c>
      <c r="H24" s="61">
        <v>643937</v>
      </c>
      <c r="I24" s="61">
        <v>7062</v>
      </c>
      <c r="J24" s="61">
        <v>6218.8</v>
      </c>
      <c r="K24" s="61">
        <v>480.3</v>
      </c>
      <c r="L24" s="61">
        <v>8057.8</v>
      </c>
      <c r="M24" s="61">
        <v>27.7</v>
      </c>
      <c r="N24" s="61">
        <v>1420.3</v>
      </c>
      <c r="O24" s="61">
        <f t="shared" si="1"/>
        <v>15119.8</v>
      </c>
      <c r="P24" s="61">
        <v>646366</v>
      </c>
      <c r="Q24" s="61">
        <v>7302</v>
      </c>
      <c r="R24" s="61">
        <v>7972</v>
      </c>
      <c r="S24" s="61">
        <v>3010</v>
      </c>
      <c r="T24">
        <v>0</v>
      </c>
      <c r="U24">
        <v>0</v>
      </c>
      <c r="V24">
        <v>0</v>
      </c>
      <c r="W24" s="63"/>
      <c r="X24" s="63"/>
      <c r="Y24" s="64"/>
      <c r="Z24" s="64"/>
      <c r="AA24" s="64"/>
    </row>
    <row r="25" spans="1:35" x14ac:dyDescent="0.25">
      <c r="A25" s="3">
        <v>41548</v>
      </c>
      <c r="B25">
        <f t="shared" ref="B25:B88" si="2">YEAR(A25)</f>
        <v>2013</v>
      </c>
      <c r="C25" s="3" t="s">
        <v>203</v>
      </c>
      <c r="D25" s="112">
        <v>6820.5</v>
      </c>
      <c r="E25" s="112">
        <v>6866.5</v>
      </c>
      <c r="F25" s="112">
        <v>63</v>
      </c>
      <c r="G25" s="112">
        <v>63.8</v>
      </c>
      <c r="H25" s="61">
        <v>643937</v>
      </c>
      <c r="I25" s="61">
        <v>7062</v>
      </c>
      <c r="J25" s="61">
        <v>6218.8</v>
      </c>
      <c r="K25" s="61">
        <v>480.3</v>
      </c>
      <c r="L25" s="61">
        <v>8057.8</v>
      </c>
      <c r="M25" s="61">
        <v>27.7</v>
      </c>
      <c r="N25" s="61">
        <v>1420.3</v>
      </c>
      <c r="O25" s="61">
        <f t="shared" ref="O25:O88" si="3">L25+I25</f>
        <v>15119.8</v>
      </c>
      <c r="P25" s="61">
        <v>650530</v>
      </c>
      <c r="Q25" s="61">
        <v>7224</v>
      </c>
      <c r="R25" s="61">
        <v>8172</v>
      </c>
      <c r="S25" s="61">
        <v>3010</v>
      </c>
      <c r="T25">
        <v>0</v>
      </c>
      <c r="U25">
        <v>0</v>
      </c>
      <c r="V25">
        <v>0</v>
      </c>
      <c r="W25" s="63"/>
      <c r="X25" s="63"/>
      <c r="Y25" s="64"/>
      <c r="Z25" s="64"/>
      <c r="AA25" s="64"/>
    </row>
    <row r="26" spans="1:35" x14ac:dyDescent="0.25">
      <c r="A26" s="3">
        <v>41579</v>
      </c>
      <c r="B26">
        <f t="shared" si="2"/>
        <v>2013</v>
      </c>
      <c r="C26" s="3" t="s">
        <v>203</v>
      </c>
      <c r="D26" s="112">
        <v>6822</v>
      </c>
      <c r="E26" s="112">
        <v>6838.5</v>
      </c>
      <c r="F26" s="112">
        <v>63</v>
      </c>
      <c r="G26" s="112">
        <v>63.6</v>
      </c>
      <c r="H26" s="61">
        <v>643937</v>
      </c>
      <c r="I26" s="61">
        <v>7062</v>
      </c>
      <c r="J26" s="61">
        <v>6218.8</v>
      </c>
      <c r="K26" s="61">
        <v>480.3</v>
      </c>
      <c r="L26" s="61">
        <v>8057.8</v>
      </c>
      <c r="M26" s="61">
        <v>27.7</v>
      </c>
      <c r="N26" s="61">
        <v>1420.3</v>
      </c>
      <c r="O26" s="61">
        <f t="shared" si="3"/>
        <v>15119.8</v>
      </c>
      <c r="P26" s="61">
        <v>650530</v>
      </c>
      <c r="Q26" s="61">
        <v>7224</v>
      </c>
      <c r="R26" s="61">
        <v>8172</v>
      </c>
      <c r="S26" s="61">
        <v>3010</v>
      </c>
      <c r="T26">
        <v>0</v>
      </c>
      <c r="U26">
        <v>0</v>
      </c>
      <c r="V26">
        <v>0</v>
      </c>
      <c r="W26" s="63"/>
      <c r="X26" s="63"/>
      <c r="Y26" s="64"/>
      <c r="Z26" s="64"/>
      <c r="AA26" s="64"/>
    </row>
    <row r="27" spans="1:35" x14ac:dyDescent="0.25">
      <c r="A27" s="3">
        <v>41609</v>
      </c>
      <c r="B27">
        <f t="shared" si="2"/>
        <v>2013</v>
      </c>
      <c r="C27" s="3" t="s">
        <v>203</v>
      </c>
      <c r="D27" s="112">
        <v>6816.6</v>
      </c>
      <c r="E27" s="112">
        <v>6818.9</v>
      </c>
      <c r="F27" s="112">
        <v>62.1</v>
      </c>
      <c r="G27" s="112">
        <v>62.4</v>
      </c>
      <c r="H27" s="61">
        <v>643937</v>
      </c>
      <c r="I27" s="61">
        <v>7062</v>
      </c>
      <c r="J27" s="61">
        <v>6218.8</v>
      </c>
      <c r="K27" s="61">
        <v>480.3</v>
      </c>
      <c r="L27" s="61">
        <v>8057.8</v>
      </c>
      <c r="M27" s="61">
        <v>27.7</v>
      </c>
      <c r="N27" s="61">
        <v>1420.3</v>
      </c>
      <c r="O27" s="61">
        <f t="shared" si="3"/>
        <v>15119.8</v>
      </c>
      <c r="P27" s="61">
        <v>650530</v>
      </c>
      <c r="Q27" s="61">
        <v>7224</v>
      </c>
      <c r="R27" s="61">
        <v>8172</v>
      </c>
      <c r="S27" s="61">
        <v>3010</v>
      </c>
      <c r="T27">
        <v>0</v>
      </c>
      <c r="U27">
        <v>0</v>
      </c>
      <c r="V27">
        <v>0</v>
      </c>
      <c r="W27" s="63"/>
      <c r="X27" s="63"/>
      <c r="Y27" s="64"/>
      <c r="Z27" s="64"/>
      <c r="AA27" s="64"/>
    </row>
    <row r="28" spans="1:35" x14ac:dyDescent="0.25">
      <c r="A28" s="3">
        <v>41640</v>
      </c>
      <c r="B28">
        <f t="shared" si="2"/>
        <v>2014</v>
      </c>
      <c r="C28" s="3" t="s">
        <v>200</v>
      </c>
      <c r="D28" s="112">
        <v>6812.5</v>
      </c>
      <c r="E28" s="112">
        <v>6770.4</v>
      </c>
      <c r="F28" s="112">
        <v>61.9</v>
      </c>
      <c r="G28" s="112">
        <v>61.7</v>
      </c>
      <c r="H28" s="61">
        <v>659861.19999999995</v>
      </c>
      <c r="I28" s="61">
        <v>6909.5</v>
      </c>
      <c r="J28" s="61">
        <v>6116</v>
      </c>
      <c r="K28" s="61">
        <v>413.5</v>
      </c>
      <c r="L28" s="61">
        <v>7819.1</v>
      </c>
      <c r="M28" s="61">
        <v>24.9</v>
      </c>
      <c r="N28" s="61">
        <v>1060.5</v>
      </c>
      <c r="O28" s="61">
        <f t="shared" si="3"/>
        <v>14728.6</v>
      </c>
      <c r="P28" s="61">
        <v>650799</v>
      </c>
      <c r="Q28" s="61">
        <v>6998</v>
      </c>
      <c r="R28" s="61">
        <v>8285</v>
      </c>
      <c r="S28" s="61">
        <v>3358</v>
      </c>
      <c r="T28">
        <v>0</v>
      </c>
      <c r="U28">
        <v>0</v>
      </c>
      <c r="V28">
        <v>0</v>
      </c>
      <c r="W28" s="63"/>
      <c r="X28" s="63"/>
      <c r="Y28" s="64"/>
      <c r="Z28" s="64"/>
      <c r="AA28" s="64"/>
    </row>
    <row r="29" spans="1:35" x14ac:dyDescent="0.25">
      <c r="A29" s="3">
        <v>41671</v>
      </c>
      <c r="B29">
        <f t="shared" si="2"/>
        <v>2014</v>
      </c>
      <c r="C29" s="3" t="s">
        <v>200</v>
      </c>
      <c r="D29" s="112">
        <v>6810.3</v>
      </c>
      <c r="E29" s="112">
        <v>6732.3</v>
      </c>
      <c r="F29" s="112">
        <v>61.6</v>
      </c>
      <c r="G29" s="112">
        <v>61.1</v>
      </c>
      <c r="H29" s="61">
        <v>659861.19999999995</v>
      </c>
      <c r="I29" s="61">
        <v>6909.5</v>
      </c>
      <c r="J29" s="61">
        <v>6116</v>
      </c>
      <c r="K29" s="61">
        <v>413.5</v>
      </c>
      <c r="L29" s="61">
        <v>7819.1</v>
      </c>
      <c r="M29" s="61">
        <v>24.9</v>
      </c>
      <c r="N29" s="61">
        <v>1060.5</v>
      </c>
      <c r="O29" s="61">
        <f t="shared" si="3"/>
        <v>14728.6</v>
      </c>
      <c r="P29" s="61">
        <v>650799</v>
      </c>
      <c r="Q29" s="61">
        <v>6998</v>
      </c>
      <c r="R29" s="61">
        <v>8285</v>
      </c>
      <c r="S29" s="61">
        <v>3358</v>
      </c>
      <c r="T29">
        <v>0</v>
      </c>
      <c r="U29">
        <v>0</v>
      </c>
      <c r="V29">
        <v>0</v>
      </c>
      <c r="W29" s="63"/>
      <c r="X29" s="63"/>
      <c r="Y29" s="64"/>
      <c r="Z29" s="64"/>
      <c r="AA29" s="64"/>
    </row>
    <row r="30" spans="1:35" x14ac:dyDescent="0.25">
      <c r="A30" s="3">
        <v>41699</v>
      </c>
      <c r="B30">
        <f t="shared" si="2"/>
        <v>2014</v>
      </c>
      <c r="C30" s="3" t="s">
        <v>200</v>
      </c>
      <c r="D30" s="112">
        <v>6810.9</v>
      </c>
      <c r="E30" s="112">
        <v>6704.5</v>
      </c>
      <c r="F30" s="112">
        <v>61</v>
      </c>
      <c r="G30" s="112">
        <v>60.1</v>
      </c>
      <c r="H30" s="61">
        <v>659861.19999999995</v>
      </c>
      <c r="I30" s="61">
        <v>6909.5</v>
      </c>
      <c r="J30" s="61">
        <v>6116</v>
      </c>
      <c r="K30" s="61">
        <v>413.5</v>
      </c>
      <c r="L30" s="61">
        <v>7819.1</v>
      </c>
      <c r="M30" s="61">
        <v>24.9</v>
      </c>
      <c r="N30" s="61">
        <v>1060.5</v>
      </c>
      <c r="O30" s="61">
        <f t="shared" si="3"/>
        <v>14728.6</v>
      </c>
      <c r="P30" s="61">
        <v>650799</v>
      </c>
      <c r="Q30" s="61">
        <v>6998</v>
      </c>
      <c r="R30" s="61">
        <v>8285</v>
      </c>
      <c r="S30" s="61">
        <v>3358</v>
      </c>
      <c r="T30">
        <v>0</v>
      </c>
      <c r="U30">
        <v>0</v>
      </c>
      <c r="V30">
        <v>0</v>
      </c>
      <c r="W30" s="63"/>
      <c r="X30" s="63"/>
      <c r="Y30" s="64"/>
      <c r="Z30" s="64"/>
      <c r="AA30" s="64"/>
    </row>
    <row r="31" spans="1:35" x14ac:dyDescent="0.25">
      <c r="A31" s="3">
        <v>41730</v>
      </c>
      <c r="B31">
        <f t="shared" si="2"/>
        <v>2014</v>
      </c>
      <c r="C31" s="3" t="s">
        <v>201</v>
      </c>
      <c r="D31" s="112">
        <v>6819.5</v>
      </c>
      <c r="E31" s="112">
        <v>6732.1</v>
      </c>
      <c r="F31" s="112">
        <v>61</v>
      </c>
      <c r="G31" s="112">
        <v>60</v>
      </c>
      <c r="H31" s="61">
        <v>659861.19999999995</v>
      </c>
      <c r="I31" s="61">
        <v>6909.5</v>
      </c>
      <c r="J31" s="61">
        <v>6116</v>
      </c>
      <c r="K31" s="61">
        <v>413.5</v>
      </c>
      <c r="L31" s="61">
        <v>7819.1</v>
      </c>
      <c r="M31" s="61">
        <v>24.9</v>
      </c>
      <c r="N31" s="61">
        <v>1060.5</v>
      </c>
      <c r="O31" s="61">
        <f t="shared" si="3"/>
        <v>14728.6</v>
      </c>
      <c r="P31" s="61">
        <v>657234</v>
      </c>
      <c r="Q31" s="61">
        <v>6811</v>
      </c>
      <c r="R31" s="61">
        <v>7887</v>
      </c>
      <c r="S31" s="61">
        <v>3340</v>
      </c>
      <c r="T31">
        <v>0</v>
      </c>
      <c r="U31">
        <v>0</v>
      </c>
      <c r="V31">
        <v>0</v>
      </c>
      <c r="W31" s="63"/>
      <c r="X31" s="63"/>
      <c r="Y31" s="64"/>
      <c r="Z31" s="64"/>
      <c r="AA31" s="64"/>
    </row>
    <row r="32" spans="1:35" x14ac:dyDescent="0.25">
      <c r="A32" s="3">
        <v>41760</v>
      </c>
      <c r="B32">
        <f t="shared" si="2"/>
        <v>2014</v>
      </c>
      <c r="C32" s="3" t="s">
        <v>201</v>
      </c>
      <c r="D32" s="112">
        <v>6821.5</v>
      </c>
      <c r="E32" s="112">
        <v>6790.3</v>
      </c>
      <c r="F32" s="112">
        <v>61</v>
      </c>
      <c r="G32" s="112">
        <v>60.4</v>
      </c>
      <c r="H32" s="61">
        <v>659861.19999999995</v>
      </c>
      <c r="I32" s="61">
        <v>6909.5</v>
      </c>
      <c r="J32" s="61">
        <v>6116</v>
      </c>
      <c r="K32" s="61">
        <v>413.5</v>
      </c>
      <c r="L32" s="61">
        <v>7819.1</v>
      </c>
      <c r="M32" s="61">
        <v>24.9</v>
      </c>
      <c r="N32" s="61">
        <v>1060.5</v>
      </c>
      <c r="O32" s="61">
        <f t="shared" si="3"/>
        <v>14728.6</v>
      </c>
      <c r="P32" s="61">
        <v>657234</v>
      </c>
      <c r="Q32" s="61">
        <v>6811</v>
      </c>
      <c r="R32" s="61">
        <v>7887</v>
      </c>
      <c r="S32" s="61">
        <v>3340</v>
      </c>
      <c r="T32">
        <v>0</v>
      </c>
      <c r="U32">
        <v>0</v>
      </c>
      <c r="V32">
        <v>0</v>
      </c>
      <c r="W32" s="63"/>
      <c r="X32" s="63"/>
      <c r="Y32" s="64"/>
      <c r="Z32" s="64"/>
      <c r="AA32" s="64"/>
    </row>
    <row r="33" spans="1:27" x14ac:dyDescent="0.25">
      <c r="A33" s="3">
        <v>41791</v>
      </c>
      <c r="B33">
        <f t="shared" si="2"/>
        <v>2014</v>
      </c>
      <c r="C33" s="3" t="s">
        <v>201</v>
      </c>
      <c r="D33" s="112">
        <v>6826.1</v>
      </c>
      <c r="E33" s="112">
        <v>6875.4</v>
      </c>
      <c r="F33" s="112">
        <v>61.9</v>
      </c>
      <c r="G33" s="112">
        <v>62.2</v>
      </c>
      <c r="H33" s="61">
        <v>659861.19999999995</v>
      </c>
      <c r="I33" s="61">
        <v>6909.5</v>
      </c>
      <c r="J33" s="61">
        <v>6116</v>
      </c>
      <c r="K33" s="61">
        <v>413.5</v>
      </c>
      <c r="L33" s="61">
        <v>7819.1</v>
      </c>
      <c r="M33" s="61">
        <v>24.9</v>
      </c>
      <c r="N33" s="61">
        <v>1060.5</v>
      </c>
      <c r="O33" s="61">
        <f t="shared" si="3"/>
        <v>14728.6</v>
      </c>
      <c r="P33" s="61">
        <v>657234</v>
      </c>
      <c r="Q33" s="61">
        <v>6811</v>
      </c>
      <c r="R33" s="61">
        <v>7887</v>
      </c>
      <c r="S33" s="61">
        <v>3340</v>
      </c>
      <c r="T33">
        <v>0</v>
      </c>
      <c r="U33">
        <v>0</v>
      </c>
      <c r="V33">
        <v>0</v>
      </c>
      <c r="W33" s="63"/>
      <c r="X33" s="63"/>
      <c r="Y33" s="64"/>
      <c r="Z33" s="64"/>
      <c r="AA33" s="64"/>
    </row>
    <row r="34" spans="1:27" x14ac:dyDescent="0.25">
      <c r="A34" s="3">
        <v>41821</v>
      </c>
      <c r="B34">
        <f t="shared" si="2"/>
        <v>2014</v>
      </c>
      <c r="C34" s="3" t="s">
        <v>202</v>
      </c>
      <c r="D34" s="112">
        <v>6836.5</v>
      </c>
      <c r="E34" s="112">
        <v>6932</v>
      </c>
      <c r="F34" s="112">
        <v>62.3</v>
      </c>
      <c r="G34" s="112">
        <v>63.3</v>
      </c>
      <c r="H34" s="61">
        <v>659861.19999999995</v>
      </c>
      <c r="I34" s="61">
        <v>6909.5</v>
      </c>
      <c r="J34" s="61">
        <v>6116</v>
      </c>
      <c r="K34" s="61">
        <v>413.5</v>
      </c>
      <c r="L34" s="61">
        <v>7819.1</v>
      </c>
      <c r="M34" s="61">
        <v>24.9</v>
      </c>
      <c r="N34" s="61">
        <v>1060.5</v>
      </c>
      <c r="O34" s="61">
        <f t="shared" si="3"/>
        <v>14728.6</v>
      </c>
      <c r="P34" s="61">
        <v>663925</v>
      </c>
      <c r="Q34" s="61">
        <v>6761</v>
      </c>
      <c r="R34" s="61">
        <v>8053</v>
      </c>
      <c r="S34" s="61">
        <v>3175</v>
      </c>
      <c r="T34">
        <v>0</v>
      </c>
      <c r="U34">
        <v>0</v>
      </c>
      <c r="V34">
        <v>0</v>
      </c>
      <c r="W34" s="63"/>
      <c r="X34" s="63"/>
      <c r="Y34" s="64"/>
      <c r="Z34" s="64"/>
      <c r="AA34" s="64"/>
    </row>
    <row r="35" spans="1:27" x14ac:dyDescent="0.25">
      <c r="A35" s="3">
        <v>41852</v>
      </c>
      <c r="B35">
        <f t="shared" si="2"/>
        <v>2014</v>
      </c>
      <c r="C35" s="3" t="s">
        <v>202</v>
      </c>
      <c r="D35" s="112">
        <v>6842.5</v>
      </c>
      <c r="E35" s="112">
        <v>6947.8</v>
      </c>
      <c r="F35" s="112">
        <v>62.6</v>
      </c>
      <c r="G35" s="112">
        <v>63.7</v>
      </c>
      <c r="H35" s="61">
        <v>659861.19999999995</v>
      </c>
      <c r="I35" s="61">
        <v>6909.5</v>
      </c>
      <c r="J35" s="61">
        <v>6116</v>
      </c>
      <c r="K35" s="61">
        <v>413.5</v>
      </c>
      <c r="L35" s="61">
        <v>7819.1</v>
      </c>
      <c r="M35" s="61">
        <v>24.9</v>
      </c>
      <c r="N35" s="61">
        <v>1060.5</v>
      </c>
      <c r="O35" s="61">
        <f t="shared" si="3"/>
        <v>14728.6</v>
      </c>
      <c r="P35" s="61">
        <v>663925</v>
      </c>
      <c r="Q35" s="61">
        <v>6761</v>
      </c>
      <c r="R35" s="61">
        <v>8053</v>
      </c>
      <c r="S35" s="61">
        <v>3175</v>
      </c>
      <c r="T35">
        <v>0</v>
      </c>
      <c r="U35">
        <v>0</v>
      </c>
      <c r="V35">
        <v>0</v>
      </c>
      <c r="W35" s="63"/>
      <c r="X35" s="63"/>
      <c r="Y35" s="64"/>
      <c r="Z35" s="64"/>
      <c r="AA35" s="64"/>
    </row>
    <row r="36" spans="1:27" x14ac:dyDescent="0.25">
      <c r="A36" s="3">
        <v>41883</v>
      </c>
      <c r="B36">
        <f t="shared" si="2"/>
        <v>2014</v>
      </c>
      <c r="C36" s="3" t="s">
        <v>202</v>
      </c>
      <c r="D36" s="112">
        <v>6853.6</v>
      </c>
      <c r="E36" s="112">
        <v>6917.2</v>
      </c>
      <c r="F36" s="112">
        <v>62.1</v>
      </c>
      <c r="G36" s="112">
        <v>62.9</v>
      </c>
      <c r="H36" s="61">
        <v>659861.19999999995</v>
      </c>
      <c r="I36" s="61">
        <v>6909.5</v>
      </c>
      <c r="J36" s="61">
        <v>6116</v>
      </c>
      <c r="K36" s="61">
        <v>413.5</v>
      </c>
      <c r="L36" s="61">
        <v>7819.1</v>
      </c>
      <c r="M36" s="61">
        <v>24.9</v>
      </c>
      <c r="N36" s="61">
        <v>1060.5</v>
      </c>
      <c r="O36" s="61">
        <f t="shared" si="3"/>
        <v>14728.6</v>
      </c>
      <c r="P36" s="61">
        <v>663925</v>
      </c>
      <c r="Q36" s="61">
        <v>6761</v>
      </c>
      <c r="R36" s="61">
        <v>8053</v>
      </c>
      <c r="S36" s="61">
        <v>3175</v>
      </c>
      <c r="T36">
        <v>0</v>
      </c>
      <c r="U36">
        <v>0</v>
      </c>
      <c r="V36">
        <v>0</v>
      </c>
      <c r="W36" s="63"/>
      <c r="X36" s="63"/>
      <c r="Y36" s="64"/>
      <c r="Z36" s="64"/>
      <c r="AA36" s="64"/>
    </row>
    <row r="37" spans="1:27" x14ac:dyDescent="0.25">
      <c r="A37" s="3">
        <v>41913</v>
      </c>
      <c r="B37">
        <f t="shared" si="2"/>
        <v>2014</v>
      </c>
      <c r="C37" s="3" t="s">
        <v>203</v>
      </c>
      <c r="D37" s="112">
        <v>6856.6</v>
      </c>
      <c r="E37" s="112">
        <v>6898.9</v>
      </c>
      <c r="F37" s="112">
        <v>61.2</v>
      </c>
      <c r="G37" s="112">
        <v>61.9</v>
      </c>
      <c r="H37" s="61">
        <v>659861.19999999995</v>
      </c>
      <c r="I37" s="61">
        <v>6909.5</v>
      </c>
      <c r="J37" s="61">
        <v>6116</v>
      </c>
      <c r="K37" s="61">
        <v>413.5</v>
      </c>
      <c r="L37" s="61">
        <v>7819.1</v>
      </c>
      <c r="M37" s="61">
        <v>24.9</v>
      </c>
      <c r="N37" s="61">
        <v>1060.5</v>
      </c>
      <c r="O37" s="61">
        <f t="shared" si="3"/>
        <v>14728.6</v>
      </c>
      <c r="P37" s="61">
        <v>667487</v>
      </c>
      <c r="Q37" s="61">
        <v>7068</v>
      </c>
      <c r="R37" s="61">
        <v>7051</v>
      </c>
      <c r="S37" s="61">
        <v>3331</v>
      </c>
      <c r="T37">
        <v>0</v>
      </c>
      <c r="U37">
        <v>0</v>
      </c>
      <c r="V37">
        <v>0</v>
      </c>
      <c r="W37" s="63"/>
      <c r="X37" s="63"/>
      <c r="Y37" s="64"/>
      <c r="Z37" s="64"/>
      <c r="AA37" s="64"/>
    </row>
    <row r="38" spans="1:27" x14ac:dyDescent="0.25">
      <c r="A38" s="3">
        <v>41944</v>
      </c>
      <c r="B38">
        <f t="shared" si="2"/>
        <v>2014</v>
      </c>
      <c r="C38" s="3" t="s">
        <v>203</v>
      </c>
      <c r="D38" s="112">
        <v>6858.1</v>
      </c>
      <c r="E38" s="112">
        <v>6871.1</v>
      </c>
      <c r="F38" s="112">
        <v>60.5</v>
      </c>
      <c r="G38" s="112">
        <v>60.9</v>
      </c>
      <c r="H38" s="61">
        <v>659861.19999999995</v>
      </c>
      <c r="I38" s="61">
        <v>6909.5</v>
      </c>
      <c r="J38" s="61">
        <v>6116</v>
      </c>
      <c r="K38" s="61">
        <v>413.5</v>
      </c>
      <c r="L38" s="61">
        <v>7819.1</v>
      </c>
      <c r="M38" s="61">
        <v>24.9</v>
      </c>
      <c r="N38" s="61">
        <v>1060.5</v>
      </c>
      <c r="O38" s="61">
        <f t="shared" si="3"/>
        <v>14728.6</v>
      </c>
      <c r="P38" s="61">
        <v>667487</v>
      </c>
      <c r="Q38" s="61">
        <v>7068</v>
      </c>
      <c r="R38" s="61">
        <v>7051</v>
      </c>
      <c r="S38" s="61">
        <v>3331</v>
      </c>
      <c r="T38">
        <v>0</v>
      </c>
      <c r="U38">
        <v>0</v>
      </c>
      <c r="V38">
        <v>0</v>
      </c>
      <c r="W38" s="63"/>
      <c r="X38" s="63"/>
      <c r="Y38" s="64"/>
      <c r="Z38" s="64"/>
      <c r="AA38" s="64"/>
    </row>
    <row r="39" spans="1:27" x14ac:dyDescent="0.25">
      <c r="A39" s="3">
        <v>41974</v>
      </c>
      <c r="B39">
        <f t="shared" si="2"/>
        <v>2014</v>
      </c>
      <c r="C39" s="3" t="s">
        <v>203</v>
      </c>
      <c r="D39" s="112">
        <v>6860</v>
      </c>
      <c r="E39" s="112">
        <v>6863.1</v>
      </c>
      <c r="F39" s="112">
        <v>60.5</v>
      </c>
      <c r="G39" s="112">
        <v>60.6</v>
      </c>
      <c r="H39" s="61">
        <v>659861.19999999995</v>
      </c>
      <c r="I39" s="61">
        <v>6909.5</v>
      </c>
      <c r="J39" s="61">
        <v>6116</v>
      </c>
      <c r="K39" s="61">
        <v>413.5</v>
      </c>
      <c r="L39" s="61">
        <v>7819.1</v>
      </c>
      <c r="M39" s="61">
        <v>24.9</v>
      </c>
      <c r="N39" s="61">
        <v>1060.5</v>
      </c>
      <c r="O39" s="61">
        <f t="shared" si="3"/>
        <v>14728.6</v>
      </c>
      <c r="P39" s="61">
        <v>667487</v>
      </c>
      <c r="Q39" s="61">
        <v>7068</v>
      </c>
      <c r="R39" s="61">
        <v>7051</v>
      </c>
      <c r="S39" s="61">
        <v>3331</v>
      </c>
      <c r="T39">
        <v>0</v>
      </c>
      <c r="U39">
        <v>0</v>
      </c>
      <c r="V39">
        <v>0</v>
      </c>
      <c r="W39" s="63"/>
      <c r="X39" s="63"/>
      <c r="Y39" s="64"/>
      <c r="Z39" s="64"/>
      <c r="AA39" s="64"/>
    </row>
    <row r="40" spans="1:27" x14ac:dyDescent="0.25">
      <c r="A40" s="3">
        <v>42005</v>
      </c>
      <c r="B40">
        <f t="shared" si="2"/>
        <v>2015</v>
      </c>
      <c r="C40" s="3" t="s">
        <v>200</v>
      </c>
      <c r="D40" s="112">
        <v>6851.1</v>
      </c>
      <c r="E40" s="112">
        <v>6809.7</v>
      </c>
      <c r="F40" s="112">
        <v>60.2</v>
      </c>
      <c r="G40" s="112">
        <v>59.8</v>
      </c>
      <c r="H40" s="61">
        <v>677384</v>
      </c>
      <c r="I40" s="61">
        <v>7339.5</v>
      </c>
      <c r="J40" s="61">
        <v>6552.4</v>
      </c>
      <c r="K40" s="61">
        <v>411.5</v>
      </c>
      <c r="L40" s="61">
        <v>7477.6</v>
      </c>
      <c r="M40" s="61">
        <v>23.4</v>
      </c>
      <c r="N40" s="61">
        <v>885.4</v>
      </c>
      <c r="O40" s="61">
        <f t="shared" si="3"/>
        <v>14817.1</v>
      </c>
      <c r="P40" s="61">
        <v>668986</v>
      </c>
      <c r="Q40" s="61">
        <v>7183</v>
      </c>
      <c r="R40" s="61">
        <v>7210</v>
      </c>
      <c r="S40" s="61">
        <v>3401</v>
      </c>
      <c r="T40">
        <v>0</v>
      </c>
      <c r="U40">
        <v>0</v>
      </c>
      <c r="V40">
        <v>0</v>
      </c>
      <c r="W40" s="63"/>
      <c r="X40" s="63"/>
      <c r="Y40" s="64"/>
      <c r="Z40" s="64"/>
      <c r="AA40" s="64"/>
    </row>
    <row r="41" spans="1:27" x14ac:dyDescent="0.25">
      <c r="A41" s="3">
        <v>42036</v>
      </c>
      <c r="B41">
        <f t="shared" si="2"/>
        <v>2015</v>
      </c>
      <c r="C41" s="3" t="s">
        <v>200</v>
      </c>
      <c r="D41" s="112">
        <v>6859.2</v>
      </c>
      <c r="E41" s="112">
        <v>6782.7</v>
      </c>
      <c r="F41" s="112">
        <v>60.3</v>
      </c>
      <c r="G41" s="112">
        <v>59.5</v>
      </c>
      <c r="H41" s="61">
        <v>677384</v>
      </c>
      <c r="I41" s="61">
        <v>7339.5</v>
      </c>
      <c r="J41" s="61">
        <v>6552.4</v>
      </c>
      <c r="K41" s="61">
        <v>411.5</v>
      </c>
      <c r="L41" s="61">
        <v>7477.6</v>
      </c>
      <c r="M41" s="61">
        <v>23.4</v>
      </c>
      <c r="N41" s="61">
        <v>885.4</v>
      </c>
      <c r="O41" s="61">
        <f t="shared" si="3"/>
        <v>14817.1</v>
      </c>
      <c r="P41" s="61">
        <v>668986</v>
      </c>
      <c r="Q41" s="61">
        <v>7183</v>
      </c>
      <c r="R41" s="61">
        <v>7210</v>
      </c>
      <c r="S41" s="61">
        <v>3401</v>
      </c>
      <c r="T41">
        <v>0</v>
      </c>
      <c r="U41">
        <v>0</v>
      </c>
      <c r="V41">
        <v>0</v>
      </c>
      <c r="W41" s="63"/>
      <c r="X41" s="63"/>
      <c r="Y41" s="64"/>
      <c r="Z41" s="64"/>
      <c r="AA41" s="64"/>
    </row>
    <row r="42" spans="1:27" x14ac:dyDescent="0.25">
      <c r="A42" s="3">
        <v>42064</v>
      </c>
      <c r="B42">
        <f t="shared" si="2"/>
        <v>2015</v>
      </c>
      <c r="C42" s="3" t="s">
        <v>200</v>
      </c>
      <c r="D42" s="112">
        <v>6870</v>
      </c>
      <c r="E42" s="112">
        <v>6761.8</v>
      </c>
      <c r="F42" s="112">
        <v>60.7</v>
      </c>
      <c r="G42" s="112">
        <v>59.5</v>
      </c>
      <c r="H42" s="61">
        <v>677384</v>
      </c>
      <c r="I42" s="61">
        <v>7339.5</v>
      </c>
      <c r="J42" s="61">
        <v>6552.4</v>
      </c>
      <c r="K42" s="61">
        <v>411.5</v>
      </c>
      <c r="L42" s="61">
        <v>7477.6</v>
      </c>
      <c r="M42" s="61">
        <v>23.4</v>
      </c>
      <c r="N42" s="61">
        <v>885.4</v>
      </c>
      <c r="O42" s="61">
        <f t="shared" si="3"/>
        <v>14817.1</v>
      </c>
      <c r="P42" s="61">
        <v>668986</v>
      </c>
      <c r="Q42" s="61">
        <v>7183</v>
      </c>
      <c r="R42" s="61">
        <v>7210</v>
      </c>
      <c r="S42" s="61">
        <v>3401</v>
      </c>
      <c r="T42">
        <v>0</v>
      </c>
      <c r="U42">
        <v>0</v>
      </c>
      <c r="V42">
        <v>0</v>
      </c>
      <c r="W42" s="63"/>
      <c r="X42" s="63"/>
      <c r="Y42" s="64"/>
      <c r="Z42" s="64"/>
      <c r="AA42" s="64"/>
    </row>
    <row r="43" spans="1:27" x14ac:dyDescent="0.25">
      <c r="A43" s="3">
        <v>42095</v>
      </c>
      <c r="B43">
        <f t="shared" si="2"/>
        <v>2015</v>
      </c>
      <c r="C43" s="3" t="s">
        <v>201</v>
      </c>
      <c r="D43" s="112">
        <v>6876.8</v>
      </c>
      <c r="E43" s="112">
        <v>6786.4</v>
      </c>
      <c r="F43" s="112">
        <v>60.8</v>
      </c>
      <c r="G43" s="112">
        <v>59.7</v>
      </c>
      <c r="H43" s="61">
        <v>677384</v>
      </c>
      <c r="I43" s="61">
        <v>7339.5</v>
      </c>
      <c r="J43" s="61">
        <v>6552.4</v>
      </c>
      <c r="K43" s="61">
        <v>411.5</v>
      </c>
      <c r="L43" s="61">
        <v>7477.6</v>
      </c>
      <c r="M43" s="61">
        <v>23.4</v>
      </c>
      <c r="N43" s="61">
        <v>885.4</v>
      </c>
      <c r="O43" s="61">
        <f t="shared" si="3"/>
        <v>14817.1</v>
      </c>
      <c r="P43" s="61">
        <v>673769</v>
      </c>
      <c r="Q43" s="61">
        <v>7389</v>
      </c>
      <c r="R43" s="61">
        <v>7270</v>
      </c>
      <c r="S43" s="61">
        <v>3066</v>
      </c>
      <c r="T43">
        <v>0</v>
      </c>
      <c r="U43">
        <v>0</v>
      </c>
      <c r="V43">
        <v>0</v>
      </c>
      <c r="W43" s="63"/>
      <c r="X43" s="63"/>
      <c r="Y43" s="64"/>
      <c r="Z43" s="64"/>
      <c r="AA43" s="64"/>
    </row>
    <row r="44" spans="1:27" x14ac:dyDescent="0.25">
      <c r="A44" s="3">
        <v>42125</v>
      </c>
      <c r="B44">
        <f t="shared" si="2"/>
        <v>2015</v>
      </c>
      <c r="C44" s="3" t="s">
        <v>201</v>
      </c>
      <c r="D44" s="112">
        <v>6883.3</v>
      </c>
      <c r="E44" s="112">
        <v>6848.1</v>
      </c>
      <c r="F44" s="112">
        <v>61</v>
      </c>
      <c r="G44" s="112">
        <v>60.5</v>
      </c>
      <c r="H44" s="61">
        <v>677384</v>
      </c>
      <c r="I44" s="61">
        <v>7339.5</v>
      </c>
      <c r="J44" s="61">
        <v>6552.4</v>
      </c>
      <c r="K44" s="61">
        <v>411.5</v>
      </c>
      <c r="L44" s="61">
        <v>7477.6</v>
      </c>
      <c r="M44" s="61">
        <v>23.4</v>
      </c>
      <c r="N44" s="61">
        <v>885.4</v>
      </c>
      <c r="O44" s="61">
        <f t="shared" si="3"/>
        <v>14817.1</v>
      </c>
      <c r="P44" s="61">
        <v>673769</v>
      </c>
      <c r="Q44" s="61">
        <v>7389</v>
      </c>
      <c r="R44" s="61">
        <v>7270</v>
      </c>
      <c r="S44" s="61">
        <v>3066</v>
      </c>
      <c r="T44">
        <v>0</v>
      </c>
      <c r="U44">
        <v>0</v>
      </c>
      <c r="V44">
        <v>0</v>
      </c>
      <c r="W44" s="63"/>
      <c r="X44" s="63"/>
      <c r="Y44" s="64"/>
      <c r="Z44" s="64"/>
      <c r="AA44" s="64"/>
    </row>
    <row r="45" spans="1:27" x14ac:dyDescent="0.25">
      <c r="A45" s="3">
        <v>42156</v>
      </c>
      <c r="B45">
        <f t="shared" si="2"/>
        <v>2015</v>
      </c>
      <c r="C45" s="3" t="s">
        <v>201</v>
      </c>
      <c r="D45" s="112">
        <v>6883.6</v>
      </c>
      <c r="E45" s="112">
        <v>6930.1</v>
      </c>
      <c r="F45" s="112">
        <v>59.8</v>
      </c>
      <c r="G45" s="112">
        <v>60.3</v>
      </c>
      <c r="H45" s="61">
        <v>677384</v>
      </c>
      <c r="I45" s="61">
        <v>7339.5</v>
      </c>
      <c r="J45" s="61">
        <v>6552.4</v>
      </c>
      <c r="K45" s="61">
        <v>411.5</v>
      </c>
      <c r="L45" s="61">
        <v>7477.6</v>
      </c>
      <c r="M45" s="61">
        <v>23.4</v>
      </c>
      <c r="N45" s="61">
        <v>885.4</v>
      </c>
      <c r="O45" s="61">
        <f t="shared" si="3"/>
        <v>14817.1</v>
      </c>
      <c r="P45" s="61">
        <v>673769</v>
      </c>
      <c r="Q45" s="61">
        <v>7389</v>
      </c>
      <c r="R45" s="61">
        <v>7270</v>
      </c>
      <c r="S45" s="61">
        <v>3066</v>
      </c>
      <c r="T45">
        <v>0</v>
      </c>
      <c r="U45">
        <v>0</v>
      </c>
      <c r="V45">
        <v>0</v>
      </c>
      <c r="W45" s="63"/>
      <c r="X45" s="63"/>
      <c r="Y45" s="64"/>
      <c r="Z45" s="64"/>
      <c r="AA45" s="64"/>
    </row>
    <row r="46" spans="1:27" x14ac:dyDescent="0.25">
      <c r="A46" s="3">
        <v>42186</v>
      </c>
      <c r="B46">
        <f t="shared" si="2"/>
        <v>2015</v>
      </c>
      <c r="C46" s="3" t="s">
        <v>202</v>
      </c>
      <c r="D46" s="112">
        <v>6891.7</v>
      </c>
      <c r="E46" s="112">
        <v>6986.1</v>
      </c>
      <c r="F46" s="112">
        <v>59.1</v>
      </c>
      <c r="G46" s="112">
        <v>60.3</v>
      </c>
      <c r="H46" s="61">
        <v>677384</v>
      </c>
      <c r="I46" s="61">
        <v>7339.5</v>
      </c>
      <c r="J46" s="61">
        <v>6552.4</v>
      </c>
      <c r="K46" s="61">
        <v>411.5</v>
      </c>
      <c r="L46" s="61">
        <v>7477.6</v>
      </c>
      <c r="M46" s="61">
        <v>23.4</v>
      </c>
      <c r="N46" s="61">
        <v>885.4</v>
      </c>
      <c r="O46" s="61">
        <f t="shared" si="3"/>
        <v>14817.1</v>
      </c>
      <c r="P46" s="61">
        <v>679927</v>
      </c>
      <c r="Q46" s="61">
        <v>7371</v>
      </c>
      <c r="R46" s="61">
        <v>7520</v>
      </c>
      <c r="S46" s="61">
        <v>3089</v>
      </c>
      <c r="T46">
        <v>0</v>
      </c>
      <c r="U46">
        <v>0</v>
      </c>
      <c r="V46">
        <v>0</v>
      </c>
      <c r="W46" s="63"/>
      <c r="X46" s="63"/>
      <c r="Y46" s="64"/>
      <c r="Z46" s="64"/>
      <c r="AA46" s="64"/>
    </row>
    <row r="47" spans="1:27" x14ac:dyDescent="0.25">
      <c r="A47" s="3">
        <v>42217</v>
      </c>
      <c r="B47">
        <f t="shared" si="2"/>
        <v>2015</v>
      </c>
      <c r="C47" s="3" t="s">
        <v>202</v>
      </c>
      <c r="D47" s="112">
        <v>6896.8</v>
      </c>
      <c r="E47" s="112">
        <v>7000.2</v>
      </c>
      <c r="F47" s="112">
        <v>58.2</v>
      </c>
      <c r="G47" s="112">
        <v>59.5</v>
      </c>
      <c r="H47" s="61">
        <v>677384</v>
      </c>
      <c r="I47" s="61">
        <v>7339.5</v>
      </c>
      <c r="J47" s="61">
        <v>6552.4</v>
      </c>
      <c r="K47" s="61">
        <v>411.5</v>
      </c>
      <c r="L47" s="61">
        <v>7477.6</v>
      </c>
      <c r="M47" s="61">
        <v>23.4</v>
      </c>
      <c r="N47" s="61">
        <v>885.4</v>
      </c>
      <c r="O47" s="61">
        <f t="shared" si="3"/>
        <v>14817.1</v>
      </c>
      <c r="P47" s="61">
        <v>679927</v>
      </c>
      <c r="Q47" s="61">
        <v>7371</v>
      </c>
      <c r="R47" s="61">
        <v>7520</v>
      </c>
      <c r="S47" s="61">
        <v>3089</v>
      </c>
      <c r="T47">
        <v>0</v>
      </c>
      <c r="U47">
        <v>0</v>
      </c>
      <c r="V47">
        <v>0</v>
      </c>
      <c r="W47" s="63"/>
      <c r="X47" s="63"/>
      <c r="Y47" s="64"/>
      <c r="Z47" s="64"/>
      <c r="AA47" s="64"/>
    </row>
    <row r="48" spans="1:27" x14ac:dyDescent="0.25">
      <c r="A48" s="3">
        <v>42248</v>
      </c>
      <c r="B48">
        <f t="shared" si="2"/>
        <v>2015</v>
      </c>
      <c r="C48" s="3" t="s">
        <v>202</v>
      </c>
      <c r="D48" s="112">
        <v>6893.1</v>
      </c>
      <c r="E48" s="112">
        <v>6953.7</v>
      </c>
      <c r="F48" s="112">
        <v>57.9</v>
      </c>
      <c r="G48" s="112">
        <v>58.8</v>
      </c>
      <c r="H48" s="61">
        <v>677384</v>
      </c>
      <c r="I48" s="61">
        <v>7339.5</v>
      </c>
      <c r="J48" s="61">
        <v>6552.4</v>
      </c>
      <c r="K48" s="61">
        <v>411.5</v>
      </c>
      <c r="L48" s="61">
        <v>7477.6</v>
      </c>
      <c r="M48" s="61">
        <v>23.4</v>
      </c>
      <c r="N48" s="61">
        <v>885.4</v>
      </c>
      <c r="O48" s="61">
        <f t="shared" si="3"/>
        <v>14817.1</v>
      </c>
      <c r="P48" s="61">
        <v>679927</v>
      </c>
      <c r="Q48" s="61">
        <v>7371</v>
      </c>
      <c r="R48" s="61">
        <v>7520</v>
      </c>
      <c r="S48" s="61">
        <v>3089</v>
      </c>
      <c r="T48">
        <v>0</v>
      </c>
      <c r="U48">
        <v>0</v>
      </c>
      <c r="V48">
        <v>0</v>
      </c>
      <c r="W48" s="63"/>
      <c r="X48" s="63"/>
      <c r="Y48" s="64"/>
      <c r="Z48" s="64"/>
      <c r="AA48" s="64"/>
    </row>
    <row r="49" spans="1:27" x14ac:dyDescent="0.25">
      <c r="A49" s="3">
        <v>42278</v>
      </c>
      <c r="B49">
        <f t="shared" si="2"/>
        <v>2015</v>
      </c>
      <c r="C49" s="3" t="s">
        <v>203</v>
      </c>
      <c r="D49" s="112">
        <v>6892.9</v>
      </c>
      <c r="E49" s="112">
        <v>6932.8</v>
      </c>
      <c r="F49" s="112">
        <v>58.2</v>
      </c>
      <c r="G49" s="112">
        <v>58.9</v>
      </c>
      <c r="H49" s="61">
        <v>677384</v>
      </c>
      <c r="I49" s="61">
        <v>7339.5</v>
      </c>
      <c r="J49" s="61">
        <v>6552.4</v>
      </c>
      <c r="K49" s="61">
        <v>411.5</v>
      </c>
      <c r="L49" s="61">
        <v>7477.6</v>
      </c>
      <c r="M49" s="61">
        <v>23.4</v>
      </c>
      <c r="N49" s="61">
        <v>885.4</v>
      </c>
      <c r="O49" s="61">
        <f t="shared" si="3"/>
        <v>14817.1</v>
      </c>
      <c r="P49" s="61">
        <v>686855</v>
      </c>
      <c r="Q49" s="61">
        <v>7414</v>
      </c>
      <c r="R49" s="61">
        <v>7911</v>
      </c>
      <c r="S49" s="61">
        <v>2863</v>
      </c>
      <c r="T49">
        <v>0</v>
      </c>
      <c r="U49">
        <v>0</v>
      </c>
      <c r="V49">
        <v>0</v>
      </c>
      <c r="W49" s="63"/>
      <c r="X49" s="63"/>
      <c r="Y49" s="64"/>
      <c r="Z49" s="64"/>
      <c r="AA49" s="64"/>
    </row>
    <row r="50" spans="1:27" x14ac:dyDescent="0.25">
      <c r="A50" s="3">
        <v>42309</v>
      </c>
      <c r="B50">
        <f t="shared" si="2"/>
        <v>2015</v>
      </c>
      <c r="C50" s="3" t="s">
        <v>203</v>
      </c>
      <c r="D50" s="112">
        <v>6886.2</v>
      </c>
      <c r="E50" s="112">
        <v>6898.2</v>
      </c>
      <c r="F50" s="112">
        <v>59</v>
      </c>
      <c r="G50" s="112">
        <v>59.2</v>
      </c>
      <c r="H50" s="61">
        <v>677384</v>
      </c>
      <c r="I50" s="61">
        <v>7339.5</v>
      </c>
      <c r="J50" s="61">
        <v>6552.4</v>
      </c>
      <c r="K50" s="61">
        <v>411.5</v>
      </c>
      <c r="L50" s="61">
        <v>7477.6</v>
      </c>
      <c r="M50" s="61">
        <v>23.4</v>
      </c>
      <c r="N50" s="61">
        <v>885.4</v>
      </c>
      <c r="O50" s="61">
        <f t="shared" si="3"/>
        <v>14817.1</v>
      </c>
      <c r="P50" s="61">
        <v>686855</v>
      </c>
      <c r="Q50" s="61">
        <v>7414</v>
      </c>
      <c r="R50" s="61">
        <v>7911</v>
      </c>
      <c r="S50" s="61">
        <v>2863</v>
      </c>
      <c r="T50">
        <v>0</v>
      </c>
      <c r="U50">
        <v>0</v>
      </c>
      <c r="V50">
        <v>0</v>
      </c>
      <c r="W50" s="63"/>
      <c r="X50" s="63"/>
      <c r="Y50" s="64"/>
      <c r="Z50" s="64"/>
      <c r="AA50" s="64"/>
    </row>
    <row r="51" spans="1:27" x14ac:dyDescent="0.25">
      <c r="A51" s="3">
        <v>42339</v>
      </c>
      <c r="B51">
        <f t="shared" si="2"/>
        <v>2015</v>
      </c>
      <c r="C51" s="3" t="s">
        <v>203</v>
      </c>
      <c r="D51" s="112">
        <v>6895.6</v>
      </c>
      <c r="E51" s="112">
        <v>6902.3</v>
      </c>
      <c r="F51" s="112">
        <v>60.1</v>
      </c>
      <c r="G51" s="112">
        <v>60</v>
      </c>
      <c r="H51" s="61">
        <v>677384</v>
      </c>
      <c r="I51" s="61">
        <v>7339.5</v>
      </c>
      <c r="J51" s="61">
        <v>6552.4</v>
      </c>
      <c r="K51" s="61">
        <v>411.5</v>
      </c>
      <c r="L51" s="61">
        <v>7477.6</v>
      </c>
      <c r="M51" s="61">
        <v>23.4</v>
      </c>
      <c r="N51" s="61">
        <v>885.4</v>
      </c>
      <c r="O51" s="61">
        <f t="shared" si="3"/>
        <v>14817.1</v>
      </c>
      <c r="P51" s="61">
        <v>686855</v>
      </c>
      <c r="Q51" s="61">
        <v>7414</v>
      </c>
      <c r="R51" s="61">
        <v>7911</v>
      </c>
      <c r="S51" s="61">
        <v>2863</v>
      </c>
      <c r="T51">
        <v>0</v>
      </c>
      <c r="U51">
        <v>0</v>
      </c>
      <c r="V51">
        <v>0</v>
      </c>
      <c r="W51" s="63"/>
      <c r="X51" s="63"/>
      <c r="Y51" s="64"/>
      <c r="Z51" s="64"/>
      <c r="AA51" s="64"/>
    </row>
    <row r="52" spans="1:27" x14ac:dyDescent="0.25">
      <c r="A52" s="3">
        <v>42370</v>
      </c>
      <c r="B52">
        <f t="shared" si="2"/>
        <v>2016</v>
      </c>
      <c r="C52" s="3" t="s">
        <v>200</v>
      </c>
      <c r="D52" s="112">
        <v>6908.4</v>
      </c>
      <c r="E52" s="112">
        <v>6871.2</v>
      </c>
      <c r="F52" s="112">
        <v>60.8</v>
      </c>
      <c r="G52" s="112">
        <v>60.1</v>
      </c>
      <c r="H52" s="61">
        <v>692620.80000000005</v>
      </c>
      <c r="I52" s="61">
        <v>7420.6</v>
      </c>
      <c r="J52" s="61">
        <v>6600.8</v>
      </c>
      <c r="K52" s="61">
        <v>427.5</v>
      </c>
      <c r="L52" s="61">
        <v>7596.5</v>
      </c>
      <c r="M52" s="61">
        <v>377.2</v>
      </c>
      <c r="N52" s="61">
        <v>784.9</v>
      </c>
      <c r="O52" s="61">
        <f t="shared" si="3"/>
        <v>15017.1</v>
      </c>
      <c r="P52" s="61">
        <v>691978</v>
      </c>
      <c r="Q52" s="61">
        <v>7414</v>
      </c>
      <c r="R52" s="61">
        <v>7769</v>
      </c>
      <c r="S52" s="61">
        <v>2819</v>
      </c>
      <c r="T52">
        <v>0</v>
      </c>
      <c r="U52">
        <v>0</v>
      </c>
      <c r="V52">
        <v>0</v>
      </c>
      <c r="W52" s="63"/>
      <c r="X52" s="63"/>
      <c r="Y52" s="64"/>
      <c r="Z52" s="64"/>
      <c r="AA52" s="64"/>
    </row>
    <row r="53" spans="1:27" x14ac:dyDescent="0.25">
      <c r="A53" s="3">
        <v>42401</v>
      </c>
      <c r="B53">
        <f t="shared" si="2"/>
        <v>2016</v>
      </c>
      <c r="C53" s="3" t="s">
        <v>200</v>
      </c>
      <c r="D53" s="112">
        <v>6922.3</v>
      </c>
      <c r="E53" s="112">
        <v>6850.4</v>
      </c>
      <c r="F53" s="112">
        <v>60.9</v>
      </c>
      <c r="G53" s="112">
        <v>59.9</v>
      </c>
      <c r="H53" s="61">
        <v>692620.80000000005</v>
      </c>
      <c r="I53" s="61">
        <v>7420.6</v>
      </c>
      <c r="J53" s="61">
        <v>6600.8</v>
      </c>
      <c r="K53" s="61">
        <v>427.5</v>
      </c>
      <c r="L53" s="61">
        <v>7596.5</v>
      </c>
      <c r="M53" s="61">
        <v>377.2</v>
      </c>
      <c r="N53" s="61">
        <v>784.9</v>
      </c>
      <c r="O53" s="61">
        <f t="shared" si="3"/>
        <v>15017.1</v>
      </c>
      <c r="P53" s="61">
        <v>691978</v>
      </c>
      <c r="Q53" s="61">
        <v>7414</v>
      </c>
      <c r="R53" s="61">
        <v>7769</v>
      </c>
      <c r="S53" s="61">
        <v>2819</v>
      </c>
      <c r="T53">
        <v>0</v>
      </c>
      <c r="U53">
        <v>0</v>
      </c>
      <c r="V53">
        <v>0</v>
      </c>
      <c r="W53" s="63"/>
      <c r="X53" s="63"/>
      <c r="Y53" s="64"/>
      <c r="Z53" s="64"/>
      <c r="AA53" s="64"/>
    </row>
    <row r="54" spans="1:27" x14ac:dyDescent="0.25">
      <c r="A54" s="3">
        <v>42430</v>
      </c>
      <c r="B54">
        <f t="shared" si="2"/>
        <v>2016</v>
      </c>
      <c r="C54" s="3" t="s">
        <v>200</v>
      </c>
      <c r="D54" s="112">
        <v>6930.2</v>
      </c>
      <c r="E54" s="112">
        <v>6827.3</v>
      </c>
      <c r="F54" s="112">
        <v>60.8</v>
      </c>
      <c r="G54" s="112">
        <v>59.6</v>
      </c>
      <c r="H54" s="61">
        <v>692620.80000000005</v>
      </c>
      <c r="I54" s="61">
        <v>7420.6</v>
      </c>
      <c r="J54" s="61">
        <v>6600.8</v>
      </c>
      <c r="K54" s="61">
        <v>427.5</v>
      </c>
      <c r="L54" s="61">
        <v>7596.5</v>
      </c>
      <c r="M54" s="61">
        <v>377.2</v>
      </c>
      <c r="N54" s="61">
        <v>784.9</v>
      </c>
      <c r="O54" s="61">
        <f t="shared" si="3"/>
        <v>15017.1</v>
      </c>
      <c r="P54" s="61">
        <v>691978</v>
      </c>
      <c r="Q54" s="61">
        <v>7414</v>
      </c>
      <c r="R54" s="61">
        <v>7769</v>
      </c>
      <c r="S54" s="61">
        <v>2819</v>
      </c>
      <c r="T54">
        <v>0</v>
      </c>
      <c r="U54">
        <v>0</v>
      </c>
      <c r="V54">
        <v>0</v>
      </c>
      <c r="W54" s="63"/>
      <c r="X54" s="63"/>
      <c r="Y54" s="64"/>
      <c r="Z54" s="64"/>
      <c r="AA54" s="64"/>
    </row>
    <row r="55" spans="1:27" x14ac:dyDescent="0.25">
      <c r="A55" s="3">
        <v>42461</v>
      </c>
      <c r="B55">
        <f t="shared" si="2"/>
        <v>2016</v>
      </c>
      <c r="C55" s="3" t="s">
        <v>201</v>
      </c>
      <c r="D55" s="112">
        <v>6931.9</v>
      </c>
      <c r="E55" s="112">
        <v>6843.7</v>
      </c>
      <c r="F55" s="112">
        <v>60.8</v>
      </c>
      <c r="G55" s="112">
        <v>59.7</v>
      </c>
      <c r="H55" s="61">
        <v>692620.80000000005</v>
      </c>
      <c r="I55" s="61">
        <v>7420.6</v>
      </c>
      <c r="J55" s="61">
        <v>6600.8</v>
      </c>
      <c r="K55" s="61">
        <v>427.5</v>
      </c>
      <c r="L55" s="61">
        <v>7596.5</v>
      </c>
      <c r="M55" s="61">
        <v>377.2</v>
      </c>
      <c r="N55" s="61">
        <v>784.9</v>
      </c>
      <c r="O55" s="61">
        <f t="shared" si="3"/>
        <v>15017.1</v>
      </c>
      <c r="P55" s="61">
        <v>689507</v>
      </c>
      <c r="Q55" s="61">
        <v>7421</v>
      </c>
      <c r="R55" s="61">
        <v>7619</v>
      </c>
      <c r="S55" s="61">
        <v>2937</v>
      </c>
      <c r="T55">
        <v>0</v>
      </c>
      <c r="U55">
        <v>0</v>
      </c>
      <c r="V55">
        <v>0</v>
      </c>
      <c r="W55" s="63"/>
      <c r="X55" s="63"/>
      <c r="Y55" s="64"/>
      <c r="Z55" s="64"/>
      <c r="AA55" s="64"/>
    </row>
    <row r="56" spans="1:27" x14ac:dyDescent="0.25">
      <c r="A56" s="3">
        <v>42491</v>
      </c>
      <c r="B56">
        <f t="shared" si="2"/>
        <v>2016</v>
      </c>
      <c r="C56" s="3" t="s">
        <v>201</v>
      </c>
      <c r="D56" s="112">
        <v>6944.7</v>
      </c>
      <c r="E56" s="112">
        <v>6913.7</v>
      </c>
      <c r="F56" s="112">
        <v>60.4</v>
      </c>
      <c r="G56" s="112">
        <v>59.7</v>
      </c>
      <c r="H56" s="61">
        <v>692620.80000000005</v>
      </c>
      <c r="I56" s="61">
        <v>7420.6</v>
      </c>
      <c r="J56" s="61">
        <v>6600.8</v>
      </c>
      <c r="K56" s="61">
        <v>427.5</v>
      </c>
      <c r="L56" s="61">
        <v>7596.5</v>
      </c>
      <c r="M56" s="61">
        <v>377.2</v>
      </c>
      <c r="N56" s="61">
        <v>784.9</v>
      </c>
      <c r="O56" s="61">
        <f t="shared" si="3"/>
        <v>15017.1</v>
      </c>
      <c r="P56" s="61">
        <v>689507</v>
      </c>
      <c r="Q56" s="61">
        <v>7421</v>
      </c>
      <c r="R56" s="61">
        <v>7619</v>
      </c>
      <c r="S56" s="61">
        <v>2937</v>
      </c>
      <c r="T56">
        <v>0</v>
      </c>
      <c r="U56">
        <v>0</v>
      </c>
      <c r="V56">
        <v>0</v>
      </c>
      <c r="W56" s="63"/>
      <c r="X56" s="63"/>
      <c r="Y56" s="64"/>
      <c r="Z56" s="64"/>
      <c r="AA56" s="64"/>
    </row>
    <row r="57" spans="1:27" x14ac:dyDescent="0.25">
      <c r="A57" s="3">
        <v>42522</v>
      </c>
      <c r="B57">
        <f t="shared" si="2"/>
        <v>2016</v>
      </c>
      <c r="C57" s="3" t="s">
        <v>201</v>
      </c>
      <c r="D57" s="112">
        <v>6955.5</v>
      </c>
      <c r="E57" s="112">
        <v>7000.2</v>
      </c>
      <c r="F57" s="112">
        <v>60.3</v>
      </c>
      <c r="G57" s="112">
        <v>60.6</v>
      </c>
      <c r="H57" s="61">
        <v>692620.80000000005</v>
      </c>
      <c r="I57" s="61">
        <v>7420.6</v>
      </c>
      <c r="J57" s="61">
        <v>6600.8</v>
      </c>
      <c r="K57" s="61">
        <v>427.5</v>
      </c>
      <c r="L57" s="61">
        <v>7596.5</v>
      </c>
      <c r="M57" s="61">
        <v>377.2</v>
      </c>
      <c r="N57" s="61">
        <v>784.9</v>
      </c>
      <c r="O57" s="61">
        <f t="shared" si="3"/>
        <v>15017.1</v>
      </c>
      <c r="P57" s="61">
        <v>689507</v>
      </c>
      <c r="Q57" s="61">
        <v>7421</v>
      </c>
      <c r="R57" s="61">
        <v>7619</v>
      </c>
      <c r="S57" s="61">
        <v>2937</v>
      </c>
      <c r="T57">
        <v>0</v>
      </c>
      <c r="U57">
        <v>0</v>
      </c>
      <c r="V57">
        <v>0</v>
      </c>
      <c r="W57" s="63"/>
      <c r="X57" s="63"/>
      <c r="Y57" s="64"/>
      <c r="Z57" s="64"/>
      <c r="AA57" s="64"/>
    </row>
    <row r="58" spans="1:27" x14ac:dyDescent="0.25">
      <c r="A58" s="3">
        <v>42552</v>
      </c>
      <c r="B58">
        <f t="shared" si="2"/>
        <v>2016</v>
      </c>
      <c r="C58" s="3" t="s">
        <v>202</v>
      </c>
      <c r="D58" s="112">
        <v>6956.3</v>
      </c>
      <c r="E58" s="112">
        <v>7049.5</v>
      </c>
      <c r="F58" s="112">
        <v>59.8</v>
      </c>
      <c r="G58" s="112">
        <v>60.7</v>
      </c>
      <c r="H58" s="61">
        <v>692620.80000000005</v>
      </c>
      <c r="I58" s="61">
        <v>7420.6</v>
      </c>
      <c r="J58" s="61">
        <v>6600.8</v>
      </c>
      <c r="K58" s="61">
        <v>427.5</v>
      </c>
      <c r="L58" s="61">
        <v>7596.5</v>
      </c>
      <c r="M58" s="61">
        <v>377.2</v>
      </c>
      <c r="N58" s="61">
        <v>784.9</v>
      </c>
      <c r="O58" s="61">
        <f t="shared" si="3"/>
        <v>15017.1</v>
      </c>
      <c r="P58" s="61">
        <v>695069</v>
      </c>
      <c r="Q58" s="61">
        <v>7438</v>
      </c>
      <c r="R58" s="61">
        <v>7449</v>
      </c>
      <c r="S58" s="61">
        <v>3045</v>
      </c>
      <c r="T58">
        <v>0</v>
      </c>
      <c r="U58">
        <v>0</v>
      </c>
      <c r="V58">
        <v>0</v>
      </c>
      <c r="W58" s="63"/>
      <c r="X58" s="63"/>
      <c r="Y58" s="64"/>
      <c r="Z58" s="64"/>
      <c r="AA58" s="64"/>
    </row>
    <row r="59" spans="1:27" x14ac:dyDescent="0.25">
      <c r="A59" s="3">
        <v>42583</v>
      </c>
      <c r="B59">
        <f t="shared" si="2"/>
        <v>2016</v>
      </c>
      <c r="C59" s="3" t="s">
        <v>202</v>
      </c>
      <c r="D59" s="112">
        <v>6953.5</v>
      </c>
      <c r="E59" s="112">
        <v>7045.6</v>
      </c>
      <c r="F59" s="112">
        <v>60.2</v>
      </c>
      <c r="G59" s="112">
        <v>61.5</v>
      </c>
      <c r="H59" s="61">
        <v>692620.80000000005</v>
      </c>
      <c r="I59" s="61">
        <v>7420.6</v>
      </c>
      <c r="J59" s="61">
        <v>6600.8</v>
      </c>
      <c r="K59" s="61">
        <v>427.5</v>
      </c>
      <c r="L59" s="61">
        <v>7596.5</v>
      </c>
      <c r="M59" s="61">
        <v>377.2</v>
      </c>
      <c r="N59" s="61">
        <v>784.9</v>
      </c>
      <c r="O59" s="61">
        <f t="shared" si="3"/>
        <v>15017.1</v>
      </c>
      <c r="P59" s="61">
        <v>695069</v>
      </c>
      <c r="Q59" s="61">
        <v>7438</v>
      </c>
      <c r="R59" s="61">
        <v>7449</v>
      </c>
      <c r="S59" s="61">
        <v>3045</v>
      </c>
      <c r="T59">
        <v>0</v>
      </c>
      <c r="U59">
        <v>0</v>
      </c>
      <c r="V59">
        <v>0</v>
      </c>
      <c r="W59" s="63"/>
      <c r="X59" s="63"/>
      <c r="Y59" s="64"/>
      <c r="Z59" s="64"/>
      <c r="AA59" s="64"/>
    </row>
    <row r="60" spans="1:27" x14ac:dyDescent="0.25">
      <c r="A60" s="3">
        <v>42614</v>
      </c>
      <c r="B60">
        <f t="shared" si="2"/>
        <v>2016</v>
      </c>
      <c r="C60" s="3" t="s">
        <v>202</v>
      </c>
      <c r="D60" s="112">
        <v>6950.1</v>
      </c>
      <c r="E60" s="112">
        <v>6998.1</v>
      </c>
      <c r="F60" s="112">
        <v>60.1</v>
      </c>
      <c r="G60" s="112">
        <v>60.9</v>
      </c>
      <c r="H60" s="61">
        <v>692620.80000000005</v>
      </c>
      <c r="I60" s="61">
        <v>7420.6</v>
      </c>
      <c r="J60" s="61">
        <v>6600.8</v>
      </c>
      <c r="K60" s="61">
        <v>427.5</v>
      </c>
      <c r="L60" s="61">
        <v>7596.5</v>
      </c>
      <c r="M60" s="61">
        <v>377.2</v>
      </c>
      <c r="N60" s="61">
        <v>784.9</v>
      </c>
      <c r="O60" s="61">
        <f t="shared" si="3"/>
        <v>15017.1</v>
      </c>
      <c r="P60" s="61">
        <v>695069</v>
      </c>
      <c r="Q60" s="61">
        <v>7438</v>
      </c>
      <c r="R60" s="61">
        <v>7449</v>
      </c>
      <c r="S60" s="61">
        <v>3045</v>
      </c>
      <c r="T60">
        <v>0</v>
      </c>
      <c r="U60">
        <v>0</v>
      </c>
      <c r="V60">
        <v>0</v>
      </c>
      <c r="W60" s="63"/>
      <c r="X60" s="63"/>
      <c r="Y60" s="64"/>
      <c r="Z60" s="64"/>
      <c r="AA60" s="64"/>
    </row>
    <row r="61" spans="1:27" x14ac:dyDescent="0.25">
      <c r="A61" s="3">
        <v>42644</v>
      </c>
      <c r="B61">
        <f t="shared" si="2"/>
        <v>2016</v>
      </c>
      <c r="C61" s="3" t="s">
        <v>203</v>
      </c>
      <c r="D61" s="112">
        <v>6963.9</v>
      </c>
      <c r="E61" s="112">
        <v>6990.5</v>
      </c>
      <c r="F61" s="112">
        <v>60.5</v>
      </c>
      <c r="G61" s="112">
        <v>61.1</v>
      </c>
      <c r="H61" s="61">
        <v>692620.80000000005</v>
      </c>
      <c r="I61" s="61">
        <v>7420.6</v>
      </c>
      <c r="J61" s="61">
        <v>6600.8</v>
      </c>
      <c r="K61" s="61">
        <v>427.5</v>
      </c>
      <c r="L61" s="61">
        <v>7596.5</v>
      </c>
      <c r="M61" s="61">
        <v>377.2</v>
      </c>
      <c r="N61" s="61">
        <v>784.9</v>
      </c>
      <c r="O61" s="61">
        <f t="shared" si="3"/>
        <v>15017.1</v>
      </c>
      <c r="P61" s="61">
        <v>693929</v>
      </c>
      <c r="Q61" s="61">
        <v>7409</v>
      </c>
      <c r="R61" s="61">
        <v>7549</v>
      </c>
      <c r="S61" s="61">
        <v>3070</v>
      </c>
      <c r="T61">
        <v>0</v>
      </c>
      <c r="U61">
        <v>0</v>
      </c>
      <c r="V61">
        <v>0</v>
      </c>
      <c r="W61" s="63"/>
      <c r="X61" s="63"/>
      <c r="Y61" s="64"/>
      <c r="Z61" s="64"/>
      <c r="AA61" s="64"/>
    </row>
    <row r="62" spans="1:27" x14ac:dyDescent="0.25">
      <c r="A62" s="3">
        <v>42675</v>
      </c>
      <c r="B62">
        <f t="shared" si="2"/>
        <v>2016</v>
      </c>
      <c r="C62" s="3" t="s">
        <v>203</v>
      </c>
      <c r="D62" s="112">
        <v>6977.8</v>
      </c>
      <c r="E62" s="112">
        <v>6983.4</v>
      </c>
      <c r="F62" s="112">
        <v>60.1</v>
      </c>
      <c r="G62" s="112">
        <v>60.3</v>
      </c>
      <c r="H62" s="61">
        <v>692620.80000000005</v>
      </c>
      <c r="I62" s="61">
        <v>7420.6</v>
      </c>
      <c r="J62" s="61">
        <v>6600.8</v>
      </c>
      <c r="K62" s="61">
        <v>427.5</v>
      </c>
      <c r="L62" s="61">
        <v>7596.5</v>
      </c>
      <c r="M62" s="61">
        <v>377.2</v>
      </c>
      <c r="N62" s="61">
        <v>784.9</v>
      </c>
      <c r="O62" s="61">
        <f t="shared" si="3"/>
        <v>15017.1</v>
      </c>
      <c r="P62" s="61">
        <v>693929</v>
      </c>
      <c r="Q62" s="61">
        <v>7409</v>
      </c>
      <c r="R62" s="61">
        <v>7549</v>
      </c>
      <c r="S62" s="61">
        <v>3070</v>
      </c>
      <c r="T62">
        <v>0</v>
      </c>
      <c r="U62">
        <v>0</v>
      </c>
      <c r="V62">
        <v>0</v>
      </c>
      <c r="W62" s="63"/>
      <c r="X62" s="63"/>
      <c r="Y62" s="64"/>
      <c r="Z62" s="64"/>
      <c r="AA62" s="64"/>
    </row>
    <row r="63" spans="1:27" x14ac:dyDescent="0.25">
      <c r="A63" s="3">
        <v>42705</v>
      </c>
      <c r="B63">
        <f t="shared" si="2"/>
        <v>2016</v>
      </c>
      <c r="C63" s="3" t="s">
        <v>203</v>
      </c>
      <c r="D63" s="112">
        <v>6992.4</v>
      </c>
      <c r="E63" s="112">
        <v>6999.9</v>
      </c>
      <c r="F63" s="112">
        <v>60.2</v>
      </c>
      <c r="G63" s="112">
        <v>60</v>
      </c>
      <c r="H63" s="61">
        <v>692620.80000000005</v>
      </c>
      <c r="I63" s="61">
        <v>7420.6</v>
      </c>
      <c r="J63" s="61">
        <v>6600.8</v>
      </c>
      <c r="K63" s="61">
        <v>427.5</v>
      </c>
      <c r="L63" s="61">
        <v>7596.5</v>
      </c>
      <c r="M63" s="61">
        <v>377.2</v>
      </c>
      <c r="N63" s="61">
        <v>784.9</v>
      </c>
      <c r="O63" s="61">
        <f t="shared" si="3"/>
        <v>15017.1</v>
      </c>
      <c r="P63" s="61">
        <v>693929</v>
      </c>
      <c r="Q63" s="61">
        <v>7409</v>
      </c>
      <c r="R63" s="61">
        <v>7549</v>
      </c>
      <c r="S63" s="61">
        <v>3070</v>
      </c>
      <c r="T63">
        <v>0</v>
      </c>
      <c r="U63">
        <v>0</v>
      </c>
      <c r="V63">
        <v>0</v>
      </c>
      <c r="W63" s="63"/>
      <c r="X63" s="63"/>
      <c r="Y63" s="64"/>
      <c r="Z63" s="64"/>
      <c r="AA63" s="64"/>
    </row>
    <row r="64" spans="1:27" x14ac:dyDescent="0.25">
      <c r="A64" s="3">
        <v>42736</v>
      </c>
      <c r="B64">
        <f t="shared" si="2"/>
        <v>2017</v>
      </c>
      <c r="C64" s="3" t="s">
        <v>200</v>
      </c>
      <c r="D64" s="112">
        <v>7014.6</v>
      </c>
      <c r="E64" s="112">
        <v>6982.5</v>
      </c>
      <c r="F64" s="112">
        <v>60.1</v>
      </c>
      <c r="G64" s="112">
        <v>59.4</v>
      </c>
      <c r="H64" s="61">
        <v>711695.1</v>
      </c>
      <c r="I64" s="61">
        <v>7780.9</v>
      </c>
      <c r="J64" s="61">
        <v>6969</v>
      </c>
      <c r="K64" s="61">
        <v>457.1</v>
      </c>
      <c r="L64" s="61">
        <v>7434.8</v>
      </c>
      <c r="M64" s="61">
        <v>287.5</v>
      </c>
      <c r="N64" s="61">
        <v>971.8</v>
      </c>
      <c r="O64" s="61">
        <f t="shared" si="3"/>
        <v>15215.7</v>
      </c>
      <c r="P64" s="61">
        <v>704469</v>
      </c>
      <c r="Q64" s="61">
        <v>7584</v>
      </c>
      <c r="R64" s="61">
        <v>7619</v>
      </c>
      <c r="S64" s="61">
        <v>3039</v>
      </c>
      <c r="T64">
        <v>1319</v>
      </c>
      <c r="U64">
        <v>9</v>
      </c>
      <c r="V64">
        <v>0</v>
      </c>
      <c r="W64" s="253">
        <f>T64/3+W63</f>
        <v>439.66666666666669</v>
      </c>
      <c r="X64" s="253">
        <f>U64/3+X63</f>
        <v>3</v>
      </c>
      <c r="Y64" s="253">
        <f>V64/3+Y63</f>
        <v>0</v>
      </c>
      <c r="Z64" s="64"/>
      <c r="AA64" s="64"/>
    </row>
    <row r="65" spans="1:27" x14ac:dyDescent="0.25">
      <c r="A65" s="3">
        <v>42767</v>
      </c>
      <c r="B65">
        <f t="shared" si="2"/>
        <v>2017</v>
      </c>
      <c r="C65" s="3" t="s">
        <v>200</v>
      </c>
      <c r="D65" s="112">
        <v>7031.3</v>
      </c>
      <c r="E65" s="112">
        <v>6962.5</v>
      </c>
      <c r="F65" s="112">
        <v>60.5</v>
      </c>
      <c r="G65" s="112">
        <v>59.4</v>
      </c>
      <c r="H65" s="61">
        <v>711695.1</v>
      </c>
      <c r="I65" s="61">
        <v>7780.9</v>
      </c>
      <c r="J65" s="61">
        <v>6969</v>
      </c>
      <c r="K65" s="61">
        <v>457.1</v>
      </c>
      <c r="L65" s="61">
        <v>7434.8</v>
      </c>
      <c r="M65" s="61">
        <v>287.5</v>
      </c>
      <c r="N65" s="61">
        <v>971.8</v>
      </c>
      <c r="O65" s="61">
        <f t="shared" si="3"/>
        <v>15215.7</v>
      </c>
      <c r="P65" s="61">
        <v>704469</v>
      </c>
      <c r="Q65" s="61">
        <v>7584</v>
      </c>
      <c r="R65" s="61">
        <v>7619</v>
      </c>
      <c r="S65" s="61">
        <v>3039</v>
      </c>
      <c r="T65">
        <v>1319</v>
      </c>
      <c r="U65">
        <v>9</v>
      </c>
      <c r="V65">
        <v>0</v>
      </c>
      <c r="W65" s="253">
        <f t="shared" ref="W65:W79" si="4">T65/3+W64</f>
        <v>879.33333333333337</v>
      </c>
      <c r="X65" s="253">
        <f>AVERAGE(U63:U65)</f>
        <v>6</v>
      </c>
      <c r="Y65" s="253">
        <f>AVERAGE(V63:V65)</f>
        <v>0</v>
      </c>
      <c r="Z65" s="64"/>
      <c r="AA65" s="64"/>
    </row>
    <row r="66" spans="1:27" x14ac:dyDescent="0.25">
      <c r="A66" s="3">
        <v>42795</v>
      </c>
      <c r="B66">
        <f t="shared" si="2"/>
        <v>2017</v>
      </c>
      <c r="C66" s="3" t="s">
        <v>200</v>
      </c>
      <c r="D66" s="112">
        <v>7049</v>
      </c>
      <c r="E66" s="112">
        <v>6946</v>
      </c>
      <c r="F66" s="112">
        <v>60.8</v>
      </c>
      <c r="G66" s="112">
        <v>59.6</v>
      </c>
      <c r="H66" s="61">
        <v>711695.1</v>
      </c>
      <c r="I66" s="61">
        <v>7780.9</v>
      </c>
      <c r="J66" s="61">
        <v>6969</v>
      </c>
      <c r="K66" s="61">
        <v>457.1</v>
      </c>
      <c r="L66" s="61">
        <v>7434.8</v>
      </c>
      <c r="M66" s="61">
        <v>287.5</v>
      </c>
      <c r="N66" s="61">
        <v>971.8</v>
      </c>
      <c r="O66" s="61">
        <f t="shared" si="3"/>
        <v>15215.7</v>
      </c>
      <c r="P66" s="61">
        <v>704469</v>
      </c>
      <c r="Q66" s="61">
        <v>7584</v>
      </c>
      <c r="R66" s="61">
        <v>7619</v>
      </c>
      <c r="S66" s="61">
        <v>3039</v>
      </c>
      <c r="T66">
        <v>1319</v>
      </c>
      <c r="U66">
        <v>9</v>
      </c>
      <c r="V66">
        <v>0</v>
      </c>
      <c r="W66" s="253">
        <f t="shared" si="4"/>
        <v>1319</v>
      </c>
      <c r="X66" s="253">
        <f>AVERAGE(U64:U66)</f>
        <v>9</v>
      </c>
      <c r="Y66" s="253">
        <f>AVERAGE(V64:V66)</f>
        <v>0</v>
      </c>
      <c r="Z66" s="64"/>
      <c r="AA66" s="64"/>
    </row>
    <row r="67" spans="1:27" x14ac:dyDescent="0.25">
      <c r="A67" s="3">
        <v>42826</v>
      </c>
      <c r="B67">
        <f t="shared" si="2"/>
        <v>2017</v>
      </c>
      <c r="C67" s="3" t="s">
        <v>201</v>
      </c>
      <c r="D67" s="112">
        <v>7055.1</v>
      </c>
      <c r="E67" s="112">
        <v>6963.6</v>
      </c>
      <c r="F67" s="112">
        <v>61.2</v>
      </c>
      <c r="G67" s="112">
        <v>60</v>
      </c>
      <c r="H67" s="61">
        <v>711695.1</v>
      </c>
      <c r="I67" s="61">
        <v>7780.9</v>
      </c>
      <c r="J67" s="61">
        <v>6969</v>
      </c>
      <c r="K67" s="61">
        <v>457.1</v>
      </c>
      <c r="L67" s="61">
        <v>7434.8</v>
      </c>
      <c r="M67" s="61">
        <v>287.5</v>
      </c>
      <c r="N67" s="61">
        <v>971.8</v>
      </c>
      <c r="O67" s="61">
        <f t="shared" si="3"/>
        <v>15215.7</v>
      </c>
      <c r="P67" s="61">
        <v>711863</v>
      </c>
      <c r="Q67" s="61">
        <v>7723</v>
      </c>
      <c r="R67" s="61">
        <v>7392</v>
      </c>
      <c r="S67" s="61">
        <v>3025</v>
      </c>
      <c r="T67">
        <v>2089</v>
      </c>
      <c r="U67">
        <v>4</v>
      </c>
      <c r="V67">
        <v>0</v>
      </c>
      <c r="W67" s="253">
        <f t="shared" si="4"/>
        <v>2015.3333333333335</v>
      </c>
      <c r="X67" s="253">
        <f t="shared" ref="X67:Y82" si="5">AVERAGE(U65:U67)+X64</f>
        <v>10.333333333333332</v>
      </c>
      <c r="Y67" s="253">
        <f t="shared" si="5"/>
        <v>0</v>
      </c>
      <c r="Z67" s="64"/>
      <c r="AA67" s="64"/>
    </row>
    <row r="68" spans="1:27" x14ac:dyDescent="0.25">
      <c r="A68" s="3">
        <v>42856</v>
      </c>
      <c r="B68">
        <f t="shared" si="2"/>
        <v>2017</v>
      </c>
      <c r="C68" s="3" t="s">
        <v>201</v>
      </c>
      <c r="D68" s="112">
        <v>7066.7</v>
      </c>
      <c r="E68" s="112">
        <v>7033.4</v>
      </c>
      <c r="F68" s="112">
        <v>61.7</v>
      </c>
      <c r="G68" s="112">
        <v>61.1</v>
      </c>
      <c r="H68" s="61">
        <v>711695.1</v>
      </c>
      <c r="I68" s="61">
        <v>7780.9</v>
      </c>
      <c r="J68" s="61">
        <v>6969</v>
      </c>
      <c r="K68" s="61">
        <v>457.1</v>
      </c>
      <c r="L68" s="61">
        <v>7434.8</v>
      </c>
      <c r="M68" s="61">
        <v>287.5</v>
      </c>
      <c r="N68" s="61">
        <v>971.8</v>
      </c>
      <c r="O68" s="61">
        <f t="shared" si="3"/>
        <v>15215.7</v>
      </c>
      <c r="P68" s="61">
        <v>711863</v>
      </c>
      <c r="Q68" s="61">
        <v>7723</v>
      </c>
      <c r="R68" s="61">
        <v>7392</v>
      </c>
      <c r="S68" s="61">
        <v>3025</v>
      </c>
      <c r="T68">
        <v>2089</v>
      </c>
      <c r="U68">
        <v>4</v>
      </c>
      <c r="V68">
        <v>0</v>
      </c>
      <c r="W68" s="253">
        <f t="shared" si="4"/>
        <v>2711.666666666667</v>
      </c>
      <c r="X68" s="253">
        <f t="shared" si="5"/>
        <v>11.666666666666668</v>
      </c>
      <c r="Y68" s="253">
        <f t="shared" si="5"/>
        <v>0</v>
      </c>
      <c r="Z68" s="64"/>
      <c r="AA68" s="64"/>
    </row>
    <row r="69" spans="1:27" x14ac:dyDescent="0.25">
      <c r="A69" s="3">
        <v>42887</v>
      </c>
      <c r="B69">
        <f t="shared" si="2"/>
        <v>2017</v>
      </c>
      <c r="C69" s="3" t="s">
        <v>201</v>
      </c>
      <c r="D69" s="112">
        <v>7079.8</v>
      </c>
      <c r="E69" s="112">
        <v>7123</v>
      </c>
      <c r="F69" s="112">
        <v>62.1</v>
      </c>
      <c r="G69" s="112">
        <v>62.5</v>
      </c>
      <c r="H69" s="61">
        <v>711695.1</v>
      </c>
      <c r="I69" s="61">
        <v>7780.9</v>
      </c>
      <c r="J69" s="61">
        <v>6969</v>
      </c>
      <c r="K69" s="61">
        <v>457.1</v>
      </c>
      <c r="L69" s="61">
        <v>7434.8</v>
      </c>
      <c r="M69" s="61">
        <v>287.5</v>
      </c>
      <c r="N69" s="61">
        <v>971.8</v>
      </c>
      <c r="O69" s="61">
        <f t="shared" si="3"/>
        <v>15215.7</v>
      </c>
      <c r="P69" s="61">
        <v>711863</v>
      </c>
      <c r="Q69" s="61">
        <v>7723</v>
      </c>
      <c r="R69" s="61">
        <v>7392</v>
      </c>
      <c r="S69" s="61">
        <v>3025</v>
      </c>
      <c r="T69">
        <v>2089</v>
      </c>
      <c r="U69">
        <v>4</v>
      </c>
      <c r="V69">
        <v>0</v>
      </c>
      <c r="W69" s="253">
        <f t="shared" si="4"/>
        <v>3408.0000000000005</v>
      </c>
      <c r="X69" s="253">
        <f t="shared" si="5"/>
        <v>13</v>
      </c>
      <c r="Y69" s="253">
        <f t="shared" si="5"/>
        <v>0</v>
      </c>
      <c r="Z69" s="64"/>
      <c r="AA69" s="64"/>
    </row>
    <row r="70" spans="1:27" x14ac:dyDescent="0.25">
      <c r="A70" s="3">
        <v>42917</v>
      </c>
      <c r="B70">
        <f t="shared" si="2"/>
        <v>2017</v>
      </c>
      <c r="C70" s="3" t="s">
        <v>202</v>
      </c>
      <c r="D70" s="112">
        <v>7101.9</v>
      </c>
      <c r="E70" s="112">
        <v>7196</v>
      </c>
      <c r="F70" s="112">
        <v>62.7</v>
      </c>
      <c r="G70" s="112">
        <v>63.7</v>
      </c>
      <c r="H70" s="61">
        <v>711695.1</v>
      </c>
      <c r="I70" s="61">
        <v>7780.9</v>
      </c>
      <c r="J70" s="61">
        <v>6969</v>
      </c>
      <c r="K70" s="61">
        <v>457.1</v>
      </c>
      <c r="L70" s="61">
        <v>7434.8</v>
      </c>
      <c r="M70" s="61">
        <v>287.5</v>
      </c>
      <c r="N70" s="61">
        <v>971.8</v>
      </c>
      <c r="O70" s="61">
        <f t="shared" si="3"/>
        <v>15215.7</v>
      </c>
      <c r="P70" s="61">
        <v>712249</v>
      </c>
      <c r="Q70" s="61">
        <v>7853</v>
      </c>
      <c r="R70" s="61">
        <v>7523</v>
      </c>
      <c r="S70" s="61">
        <v>3012</v>
      </c>
      <c r="T70">
        <v>2130</v>
      </c>
      <c r="U70">
        <v>4</v>
      </c>
      <c r="V70">
        <v>0</v>
      </c>
      <c r="W70" s="253">
        <f t="shared" si="4"/>
        <v>4118</v>
      </c>
      <c r="X70" s="253">
        <f t="shared" si="5"/>
        <v>14.333333333333332</v>
      </c>
      <c r="Y70" s="253">
        <f t="shared" si="5"/>
        <v>0</v>
      </c>
      <c r="Z70" s="64"/>
      <c r="AA70" s="64"/>
    </row>
    <row r="71" spans="1:27" x14ac:dyDescent="0.25">
      <c r="A71" s="3">
        <v>42948</v>
      </c>
      <c r="B71">
        <f t="shared" si="2"/>
        <v>2017</v>
      </c>
      <c r="C71" s="3" t="s">
        <v>202</v>
      </c>
      <c r="D71" s="112">
        <v>7121.1</v>
      </c>
      <c r="E71" s="112">
        <v>7216.7</v>
      </c>
      <c r="F71" s="112">
        <v>63.2</v>
      </c>
      <c r="G71" s="112">
        <v>64.5</v>
      </c>
      <c r="H71" s="61">
        <v>711695.1</v>
      </c>
      <c r="I71" s="61">
        <v>7780.9</v>
      </c>
      <c r="J71" s="61">
        <v>6969</v>
      </c>
      <c r="K71" s="61">
        <v>457.1</v>
      </c>
      <c r="L71" s="61">
        <v>7434.8</v>
      </c>
      <c r="M71" s="61">
        <v>287.5</v>
      </c>
      <c r="N71" s="61">
        <v>971.8</v>
      </c>
      <c r="O71" s="61">
        <f t="shared" si="3"/>
        <v>15215.7</v>
      </c>
      <c r="P71" s="61">
        <v>712249</v>
      </c>
      <c r="Q71" s="61">
        <v>7853</v>
      </c>
      <c r="R71" s="61">
        <v>7523</v>
      </c>
      <c r="S71" s="61">
        <v>3012</v>
      </c>
      <c r="T71">
        <v>2130</v>
      </c>
      <c r="U71">
        <v>4</v>
      </c>
      <c r="V71">
        <v>0</v>
      </c>
      <c r="W71" s="253">
        <f t="shared" si="4"/>
        <v>4828</v>
      </c>
      <c r="X71" s="253">
        <f t="shared" si="5"/>
        <v>15.666666666666668</v>
      </c>
      <c r="Y71" s="253">
        <f t="shared" si="5"/>
        <v>0</v>
      </c>
      <c r="Z71" s="64"/>
      <c r="AA71" s="64"/>
    </row>
    <row r="72" spans="1:27" x14ac:dyDescent="0.25">
      <c r="A72" s="3">
        <v>42979</v>
      </c>
      <c r="B72">
        <f t="shared" si="2"/>
        <v>2017</v>
      </c>
      <c r="C72" s="3" t="s">
        <v>202</v>
      </c>
      <c r="D72" s="112">
        <v>7144.8</v>
      </c>
      <c r="E72" s="112">
        <v>7193.4</v>
      </c>
      <c r="F72" s="112">
        <v>63.4</v>
      </c>
      <c r="G72" s="112">
        <v>64.099999999999994</v>
      </c>
      <c r="H72" s="61">
        <v>711695.1</v>
      </c>
      <c r="I72" s="61">
        <v>7780.9</v>
      </c>
      <c r="J72" s="61">
        <v>6969</v>
      </c>
      <c r="K72" s="61">
        <v>457.1</v>
      </c>
      <c r="L72" s="61">
        <v>7434.8</v>
      </c>
      <c r="M72" s="61">
        <v>287.5</v>
      </c>
      <c r="N72" s="61">
        <v>971.8</v>
      </c>
      <c r="O72" s="61">
        <f t="shared" si="3"/>
        <v>15215.7</v>
      </c>
      <c r="P72" s="61">
        <v>712249</v>
      </c>
      <c r="Q72" s="61">
        <v>7853</v>
      </c>
      <c r="R72" s="61">
        <v>7523</v>
      </c>
      <c r="S72" s="61">
        <v>3012</v>
      </c>
      <c r="T72">
        <v>2130</v>
      </c>
      <c r="U72">
        <v>4</v>
      </c>
      <c r="V72">
        <v>0</v>
      </c>
      <c r="W72" s="253">
        <f t="shared" si="4"/>
        <v>5538</v>
      </c>
      <c r="X72" s="253">
        <f t="shared" si="5"/>
        <v>17</v>
      </c>
      <c r="Y72" s="253">
        <f t="shared" si="5"/>
        <v>0</v>
      </c>
      <c r="Z72" s="64"/>
      <c r="AA72" s="64"/>
    </row>
    <row r="73" spans="1:27" x14ac:dyDescent="0.25">
      <c r="A73" s="113">
        <v>43009</v>
      </c>
      <c r="B73">
        <f t="shared" si="2"/>
        <v>2017</v>
      </c>
      <c r="C73" s="3" t="s">
        <v>203</v>
      </c>
      <c r="D73" s="112">
        <v>7161</v>
      </c>
      <c r="E73" s="112">
        <v>7185.2</v>
      </c>
      <c r="F73" s="112">
        <v>62.8</v>
      </c>
      <c r="G73" s="112">
        <v>63.4</v>
      </c>
      <c r="H73" s="61">
        <v>711695.1</v>
      </c>
      <c r="I73" s="61">
        <v>7780.9</v>
      </c>
      <c r="J73" s="61">
        <v>6969</v>
      </c>
      <c r="K73" s="61">
        <v>457.1</v>
      </c>
      <c r="L73" s="61">
        <v>7434.8</v>
      </c>
      <c r="M73" s="61">
        <v>287.5</v>
      </c>
      <c r="N73" s="61">
        <v>971.8</v>
      </c>
      <c r="O73" s="61">
        <f t="shared" si="3"/>
        <v>15215.7</v>
      </c>
      <c r="P73" s="61">
        <v>718200</v>
      </c>
      <c r="Q73" s="61">
        <v>7964</v>
      </c>
      <c r="R73" s="61">
        <v>7205</v>
      </c>
      <c r="S73" s="61">
        <v>2949</v>
      </c>
      <c r="T73">
        <v>2642</v>
      </c>
      <c r="U73">
        <v>2</v>
      </c>
      <c r="V73">
        <v>1</v>
      </c>
      <c r="W73" s="253">
        <f t="shared" si="4"/>
        <v>6418.666666666667</v>
      </c>
      <c r="X73" s="253">
        <f t="shared" si="5"/>
        <v>17.666666666666664</v>
      </c>
      <c r="Y73" s="253">
        <f t="shared" si="5"/>
        <v>0.33333333333333331</v>
      </c>
      <c r="Z73" s="64"/>
      <c r="AA73" s="64"/>
    </row>
    <row r="74" spans="1:27" x14ac:dyDescent="0.25">
      <c r="A74" s="113">
        <v>43040</v>
      </c>
      <c r="B74">
        <f t="shared" si="2"/>
        <v>2017</v>
      </c>
      <c r="C74" s="3" t="s">
        <v>203</v>
      </c>
      <c r="D74" s="112">
        <v>7184.7</v>
      </c>
      <c r="E74" s="112">
        <v>7186</v>
      </c>
      <c r="F74" s="112">
        <v>62.7</v>
      </c>
      <c r="G74" s="112">
        <v>62.9</v>
      </c>
      <c r="H74" s="61">
        <v>711695.1</v>
      </c>
      <c r="I74" s="61">
        <v>7780.9</v>
      </c>
      <c r="J74" s="61">
        <v>6969</v>
      </c>
      <c r="K74" s="61">
        <v>457.1</v>
      </c>
      <c r="L74" s="61">
        <v>7434.8</v>
      </c>
      <c r="M74" s="61">
        <v>287.5</v>
      </c>
      <c r="N74" s="61">
        <v>971.8</v>
      </c>
      <c r="O74" s="61">
        <f t="shared" si="3"/>
        <v>15215.7</v>
      </c>
      <c r="P74" s="61">
        <v>718200</v>
      </c>
      <c r="Q74" s="61">
        <v>7964</v>
      </c>
      <c r="R74" s="61">
        <v>7205</v>
      </c>
      <c r="S74" s="61">
        <v>2949</v>
      </c>
      <c r="T74">
        <v>2642</v>
      </c>
      <c r="U74">
        <v>2</v>
      </c>
      <c r="V74">
        <v>1</v>
      </c>
      <c r="W74" s="253">
        <f t="shared" si="4"/>
        <v>7299.3333333333339</v>
      </c>
      <c r="X74" s="253">
        <f t="shared" si="5"/>
        <v>18.333333333333336</v>
      </c>
      <c r="Y74" s="253">
        <f t="shared" si="5"/>
        <v>0.66666666666666663</v>
      </c>
      <c r="Z74" s="64"/>
      <c r="AA74" s="64"/>
    </row>
    <row r="75" spans="1:27" x14ac:dyDescent="0.25">
      <c r="A75" s="113">
        <v>43070</v>
      </c>
      <c r="B75">
        <f t="shared" si="2"/>
        <v>2017</v>
      </c>
      <c r="C75" s="3" t="s">
        <v>203</v>
      </c>
      <c r="D75" s="112">
        <v>7199.5</v>
      </c>
      <c r="E75" s="112">
        <v>7206.8</v>
      </c>
      <c r="F75" s="112">
        <v>62.4</v>
      </c>
      <c r="G75" s="112">
        <v>62.2</v>
      </c>
      <c r="H75" s="61">
        <v>711695.1</v>
      </c>
      <c r="I75" s="61">
        <v>7780.9</v>
      </c>
      <c r="J75" s="61">
        <v>6969</v>
      </c>
      <c r="K75" s="61">
        <v>457.1</v>
      </c>
      <c r="L75" s="61">
        <v>7434.8</v>
      </c>
      <c r="M75" s="61">
        <v>287.5</v>
      </c>
      <c r="N75" s="61">
        <v>971.8</v>
      </c>
      <c r="O75" s="61">
        <f t="shared" si="3"/>
        <v>15215.7</v>
      </c>
      <c r="P75" s="61">
        <v>718200</v>
      </c>
      <c r="Q75" s="61">
        <v>7964</v>
      </c>
      <c r="R75" s="61">
        <v>7205</v>
      </c>
      <c r="S75" s="61">
        <v>2949</v>
      </c>
      <c r="T75">
        <v>2642</v>
      </c>
      <c r="U75">
        <v>2</v>
      </c>
      <c r="V75">
        <v>1</v>
      </c>
      <c r="W75" s="253">
        <f t="shared" si="4"/>
        <v>8180.0000000000009</v>
      </c>
      <c r="X75" s="253">
        <f t="shared" si="5"/>
        <v>19</v>
      </c>
      <c r="Y75" s="253">
        <f t="shared" si="5"/>
        <v>1</v>
      </c>
      <c r="Z75" s="64"/>
      <c r="AA75" s="64"/>
    </row>
    <row r="76" spans="1:27" x14ac:dyDescent="0.25">
      <c r="A76" s="113">
        <v>43101</v>
      </c>
      <c r="B76">
        <f t="shared" si="2"/>
        <v>2018</v>
      </c>
      <c r="C76" s="3" t="s">
        <v>200</v>
      </c>
      <c r="D76" s="112">
        <v>7199.4</v>
      </c>
      <c r="E76" s="112">
        <v>7167.3</v>
      </c>
      <c r="F76" s="112">
        <v>62.6</v>
      </c>
      <c r="G76" s="112">
        <v>61.9</v>
      </c>
      <c r="H76" s="61">
        <v>735936.1</v>
      </c>
      <c r="I76" s="61">
        <v>7987.4</v>
      </c>
      <c r="J76" s="61">
        <v>7214.6</v>
      </c>
      <c r="K76" s="61">
        <v>447.7</v>
      </c>
      <c r="L76" s="61">
        <v>7389.6</v>
      </c>
      <c r="M76" s="61">
        <v>277</v>
      </c>
      <c r="N76" s="61">
        <v>1087</v>
      </c>
      <c r="O76" s="61">
        <f t="shared" si="3"/>
        <v>15377</v>
      </c>
      <c r="P76" s="61">
        <v>726015</v>
      </c>
      <c r="Q76" s="61">
        <v>7981</v>
      </c>
      <c r="R76" s="61">
        <v>7309</v>
      </c>
      <c r="S76" s="61">
        <v>3134</v>
      </c>
      <c r="T76">
        <v>2748</v>
      </c>
      <c r="U76">
        <v>8</v>
      </c>
      <c r="V76">
        <v>1</v>
      </c>
      <c r="W76" s="253">
        <f t="shared" si="4"/>
        <v>9096</v>
      </c>
      <c r="X76" s="253">
        <f t="shared" si="5"/>
        <v>21.666666666666664</v>
      </c>
      <c r="Y76" s="253">
        <f t="shared" si="5"/>
        <v>1.3333333333333333</v>
      </c>
      <c r="Z76" s="64"/>
      <c r="AA76" s="64"/>
    </row>
    <row r="77" spans="1:27" x14ac:dyDescent="0.25">
      <c r="A77" s="113">
        <v>43132</v>
      </c>
      <c r="B77">
        <f t="shared" si="2"/>
        <v>2018</v>
      </c>
      <c r="C77" s="3" t="s">
        <v>200</v>
      </c>
      <c r="D77" s="112">
        <v>7188.9</v>
      </c>
      <c r="E77" s="112">
        <v>7120.1</v>
      </c>
      <c r="F77" s="112">
        <v>63.2</v>
      </c>
      <c r="G77" s="112">
        <v>61.9</v>
      </c>
      <c r="H77" s="61">
        <v>735936.1</v>
      </c>
      <c r="I77" s="61">
        <v>7987.4</v>
      </c>
      <c r="J77" s="61">
        <v>7214.6</v>
      </c>
      <c r="K77" s="61">
        <v>447.7</v>
      </c>
      <c r="L77" s="61">
        <v>7389.6</v>
      </c>
      <c r="M77" s="61">
        <v>277</v>
      </c>
      <c r="N77" s="61">
        <v>1087</v>
      </c>
      <c r="O77" s="61">
        <f t="shared" si="3"/>
        <v>15377</v>
      </c>
      <c r="P77" s="61">
        <v>726015</v>
      </c>
      <c r="Q77" s="61">
        <v>7981</v>
      </c>
      <c r="R77" s="61">
        <v>7309</v>
      </c>
      <c r="S77" s="61">
        <v>3134</v>
      </c>
      <c r="T77">
        <v>2748</v>
      </c>
      <c r="U77">
        <v>8</v>
      </c>
      <c r="V77">
        <v>1</v>
      </c>
      <c r="W77" s="253">
        <f t="shared" si="4"/>
        <v>10012</v>
      </c>
      <c r="X77" s="253">
        <f t="shared" si="5"/>
        <v>24.333333333333336</v>
      </c>
      <c r="Y77" s="253">
        <f t="shared" si="5"/>
        <v>1.6666666666666665</v>
      </c>
      <c r="Z77" s="64"/>
      <c r="AA77" s="64"/>
    </row>
    <row r="78" spans="1:27" x14ac:dyDescent="0.25">
      <c r="A78" s="113">
        <v>43160</v>
      </c>
      <c r="B78">
        <f t="shared" si="2"/>
        <v>2018</v>
      </c>
      <c r="C78" s="3" t="s">
        <v>200</v>
      </c>
      <c r="D78" s="112">
        <v>7188.8</v>
      </c>
      <c r="E78" s="112">
        <v>7084.1</v>
      </c>
      <c r="F78" s="112">
        <v>64.099999999999994</v>
      </c>
      <c r="G78" s="112">
        <v>62.8</v>
      </c>
      <c r="H78" s="61">
        <v>735936.1</v>
      </c>
      <c r="I78" s="61">
        <v>7987.4</v>
      </c>
      <c r="J78" s="61">
        <v>7214.6</v>
      </c>
      <c r="K78" s="61">
        <v>447.7</v>
      </c>
      <c r="L78" s="61">
        <v>7389.6</v>
      </c>
      <c r="M78" s="61">
        <v>277</v>
      </c>
      <c r="N78" s="61">
        <v>1087</v>
      </c>
      <c r="O78" s="61">
        <f t="shared" si="3"/>
        <v>15377</v>
      </c>
      <c r="P78" s="61">
        <v>726015</v>
      </c>
      <c r="Q78" s="61">
        <v>7981</v>
      </c>
      <c r="R78" s="61">
        <v>7309</v>
      </c>
      <c r="S78" s="61">
        <v>3134</v>
      </c>
      <c r="T78">
        <v>2748</v>
      </c>
      <c r="U78">
        <v>8</v>
      </c>
      <c r="V78">
        <v>1</v>
      </c>
      <c r="W78" s="253">
        <f t="shared" si="4"/>
        <v>10928</v>
      </c>
      <c r="X78" s="253">
        <f t="shared" si="5"/>
        <v>27</v>
      </c>
      <c r="Y78" s="253">
        <f t="shared" si="5"/>
        <v>2</v>
      </c>
      <c r="Z78" s="64"/>
      <c r="AA78" s="64"/>
    </row>
    <row r="79" spans="1:27" x14ac:dyDescent="0.25">
      <c r="A79" s="113">
        <v>43191</v>
      </c>
      <c r="B79">
        <f t="shared" si="2"/>
        <v>2018</v>
      </c>
      <c r="C79" s="3" t="s">
        <v>201</v>
      </c>
      <c r="D79" s="112">
        <v>7201.1</v>
      </c>
      <c r="E79" s="112">
        <v>7111.6</v>
      </c>
      <c r="F79" s="112">
        <v>64.8</v>
      </c>
      <c r="G79" s="112">
        <v>63.8</v>
      </c>
      <c r="H79" s="61">
        <v>735936.1</v>
      </c>
      <c r="I79" s="61">
        <v>7987.4</v>
      </c>
      <c r="J79" s="61">
        <v>7214.6</v>
      </c>
      <c r="K79" s="61">
        <v>447.7</v>
      </c>
      <c r="L79" s="61">
        <v>7389.6</v>
      </c>
      <c r="M79" s="61">
        <v>277</v>
      </c>
      <c r="N79" s="61">
        <v>1087</v>
      </c>
      <c r="O79" s="61">
        <f t="shared" si="3"/>
        <v>15377</v>
      </c>
      <c r="P79" s="61">
        <v>731439</v>
      </c>
      <c r="Q79" s="61">
        <v>8038</v>
      </c>
      <c r="R79" s="61">
        <v>7479</v>
      </c>
      <c r="S79" s="61">
        <v>3201</v>
      </c>
      <c r="T79">
        <v>6946</v>
      </c>
      <c r="U79">
        <v>17</v>
      </c>
      <c r="V79">
        <v>1</v>
      </c>
      <c r="W79" s="253">
        <f t="shared" si="4"/>
        <v>13243.333333333334</v>
      </c>
      <c r="X79" s="253">
        <f t="shared" si="5"/>
        <v>32.666666666666664</v>
      </c>
      <c r="Y79" s="253">
        <f t="shared" si="5"/>
        <v>2.333333333333333</v>
      </c>
      <c r="Z79" s="64"/>
      <c r="AA79" s="64"/>
    </row>
    <row r="80" spans="1:27" x14ac:dyDescent="0.25">
      <c r="A80" s="113">
        <v>43221</v>
      </c>
      <c r="B80">
        <f t="shared" si="2"/>
        <v>2018</v>
      </c>
      <c r="C80" s="3" t="s">
        <v>201</v>
      </c>
      <c r="D80" s="112">
        <v>7208.5</v>
      </c>
      <c r="E80" s="112">
        <v>7176</v>
      </c>
      <c r="F80" s="112">
        <v>65.3</v>
      </c>
      <c r="G80" s="112">
        <v>65</v>
      </c>
      <c r="H80" s="61">
        <v>735936.1</v>
      </c>
      <c r="I80" s="61">
        <v>7987.4</v>
      </c>
      <c r="J80" s="61">
        <v>7214.6</v>
      </c>
      <c r="K80" s="61">
        <v>447.7</v>
      </c>
      <c r="L80" s="61">
        <v>7389.6</v>
      </c>
      <c r="M80" s="61">
        <v>277</v>
      </c>
      <c r="N80" s="61">
        <v>1087</v>
      </c>
      <c r="O80" s="61">
        <f t="shared" si="3"/>
        <v>15377</v>
      </c>
      <c r="P80" s="61">
        <v>731439</v>
      </c>
      <c r="Q80" s="61">
        <v>8038</v>
      </c>
      <c r="R80" s="61">
        <v>7479</v>
      </c>
      <c r="S80" s="61">
        <v>3201</v>
      </c>
      <c r="T80">
        <v>6946</v>
      </c>
      <c r="U80">
        <v>17</v>
      </c>
      <c r="V80">
        <v>1</v>
      </c>
      <c r="W80" s="253">
        <f t="shared" ref="W80:W135" si="6">T80/3+W79</f>
        <v>15558.666666666668</v>
      </c>
      <c r="X80" s="253">
        <f t="shared" si="5"/>
        <v>38.333333333333336</v>
      </c>
      <c r="Y80" s="253">
        <f t="shared" si="5"/>
        <v>2.6666666666666665</v>
      </c>
      <c r="Z80" s="64"/>
      <c r="AA80" s="64"/>
    </row>
    <row r="81" spans="1:27" x14ac:dyDescent="0.25">
      <c r="A81" s="113">
        <v>43252</v>
      </c>
      <c r="B81">
        <f t="shared" si="2"/>
        <v>2018</v>
      </c>
      <c r="C81" s="3" t="s">
        <v>201</v>
      </c>
      <c r="D81" s="112">
        <v>7221.1</v>
      </c>
      <c r="E81" s="112">
        <v>7264.3</v>
      </c>
      <c r="F81" s="112">
        <v>65.8</v>
      </c>
      <c r="G81" s="112">
        <v>66.3</v>
      </c>
      <c r="H81" s="61">
        <v>735936.1</v>
      </c>
      <c r="I81" s="61">
        <v>7987.4</v>
      </c>
      <c r="J81" s="61">
        <v>7214.6</v>
      </c>
      <c r="K81" s="61">
        <v>447.7</v>
      </c>
      <c r="L81" s="61">
        <v>7389.6</v>
      </c>
      <c r="M81" s="61">
        <v>277</v>
      </c>
      <c r="N81" s="61">
        <v>1087</v>
      </c>
      <c r="O81" s="61">
        <f t="shared" si="3"/>
        <v>15377</v>
      </c>
      <c r="P81" s="61">
        <v>731439</v>
      </c>
      <c r="Q81" s="61">
        <v>8038</v>
      </c>
      <c r="R81" s="61">
        <v>7479</v>
      </c>
      <c r="S81" s="61">
        <v>3201</v>
      </c>
      <c r="T81">
        <v>6946</v>
      </c>
      <c r="U81">
        <v>17</v>
      </c>
      <c r="V81">
        <v>1</v>
      </c>
      <c r="W81" s="253">
        <f t="shared" si="6"/>
        <v>17874</v>
      </c>
      <c r="X81" s="253">
        <f t="shared" si="5"/>
        <v>44</v>
      </c>
      <c r="Y81" s="253">
        <f t="shared" si="5"/>
        <v>3</v>
      </c>
      <c r="Z81" s="64"/>
      <c r="AA81" s="64"/>
    </row>
    <row r="82" spans="1:27" x14ac:dyDescent="0.25">
      <c r="A82" s="113">
        <v>43282</v>
      </c>
      <c r="B82">
        <f t="shared" si="2"/>
        <v>2018</v>
      </c>
      <c r="C82" s="3" t="s">
        <v>202</v>
      </c>
      <c r="D82" s="112">
        <v>7255</v>
      </c>
      <c r="E82" s="112">
        <v>7345.7</v>
      </c>
      <c r="F82" s="112">
        <v>65.8</v>
      </c>
      <c r="G82" s="112">
        <v>67.099999999999994</v>
      </c>
      <c r="H82" s="61">
        <v>735936.1</v>
      </c>
      <c r="I82" s="61">
        <v>7987.4</v>
      </c>
      <c r="J82" s="61">
        <v>7214.6</v>
      </c>
      <c r="K82" s="61">
        <v>447.7</v>
      </c>
      <c r="L82" s="61">
        <v>7389.6</v>
      </c>
      <c r="M82" s="61">
        <v>277</v>
      </c>
      <c r="N82" s="61">
        <v>1087</v>
      </c>
      <c r="O82" s="61">
        <f t="shared" si="3"/>
        <v>15377</v>
      </c>
      <c r="P82" s="61">
        <v>740407</v>
      </c>
      <c r="Q82" s="61">
        <v>8003</v>
      </c>
      <c r="R82" s="61">
        <v>7329</v>
      </c>
      <c r="S82" s="61">
        <v>3290</v>
      </c>
      <c r="T82">
        <v>5258</v>
      </c>
      <c r="U82">
        <v>25</v>
      </c>
      <c r="V82">
        <v>0</v>
      </c>
      <c r="W82" s="253">
        <f t="shared" si="6"/>
        <v>19626.666666666668</v>
      </c>
      <c r="X82" s="253">
        <f t="shared" si="5"/>
        <v>52.333333333333329</v>
      </c>
      <c r="Y82" s="253">
        <f t="shared" si="5"/>
        <v>2.9999999999999996</v>
      </c>
      <c r="Z82" s="64"/>
      <c r="AA82" s="64"/>
    </row>
    <row r="83" spans="1:27" x14ac:dyDescent="0.25">
      <c r="A83" s="113">
        <v>43313</v>
      </c>
      <c r="B83">
        <f t="shared" si="2"/>
        <v>2018</v>
      </c>
      <c r="C83" s="3" t="s">
        <v>202</v>
      </c>
      <c r="D83" s="112">
        <v>7266.2</v>
      </c>
      <c r="E83" s="112">
        <v>7359.5</v>
      </c>
      <c r="F83" s="112">
        <v>65</v>
      </c>
      <c r="G83" s="112">
        <v>66.5</v>
      </c>
      <c r="H83" s="61">
        <v>735936.1</v>
      </c>
      <c r="I83" s="61">
        <v>7987.4</v>
      </c>
      <c r="J83" s="61">
        <v>7214.6</v>
      </c>
      <c r="K83" s="61">
        <v>447.7</v>
      </c>
      <c r="L83" s="61">
        <v>7389.6</v>
      </c>
      <c r="M83" s="61">
        <v>277</v>
      </c>
      <c r="N83" s="61">
        <v>1087</v>
      </c>
      <c r="O83" s="61">
        <f t="shared" si="3"/>
        <v>15377</v>
      </c>
      <c r="P83" s="61">
        <v>740407</v>
      </c>
      <c r="Q83" s="61">
        <v>8003</v>
      </c>
      <c r="R83" s="61">
        <v>7329</v>
      </c>
      <c r="S83" s="61">
        <v>3290</v>
      </c>
      <c r="T83">
        <v>5258</v>
      </c>
      <c r="U83">
        <v>25</v>
      </c>
      <c r="V83">
        <v>0</v>
      </c>
      <c r="W83" s="253">
        <f t="shared" si="6"/>
        <v>21379.333333333336</v>
      </c>
      <c r="X83" s="253">
        <f t="shared" ref="X83:X135" si="7">AVERAGE(U81:U83)+X80</f>
        <v>60.666666666666671</v>
      </c>
      <c r="Y83" s="253">
        <f t="shared" ref="Y83:Y135" si="8">AVERAGE(V81:V83)+Y80</f>
        <v>3</v>
      </c>
      <c r="Z83" s="64"/>
      <c r="AA83" s="64"/>
    </row>
    <row r="84" spans="1:27" x14ac:dyDescent="0.25">
      <c r="A84" s="113">
        <v>43344</v>
      </c>
      <c r="B84">
        <f t="shared" si="2"/>
        <v>2018</v>
      </c>
      <c r="C84" s="3" t="s">
        <v>202</v>
      </c>
      <c r="D84" s="112">
        <v>7279.6</v>
      </c>
      <c r="E84" s="112">
        <v>7324.4</v>
      </c>
      <c r="F84" s="112">
        <v>64.900000000000006</v>
      </c>
      <c r="G84" s="112">
        <v>65.900000000000006</v>
      </c>
      <c r="H84" s="61">
        <v>735936.1</v>
      </c>
      <c r="I84" s="61">
        <v>7987.4</v>
      </c>
      <c r="J84" s="61">
        <v>7214.6</v>
      </c>
      <c r="K84" s="61">
        <v>447.7</v>
      </c>
      <c r="L84" s="61">
        <v>7389.6</v>
      </c>
      <c r="M84" s="61">
        <v>277</v>
      </c>
      <c r="N84" s="61">
        <v>1087</v>
      </c>
      <c r="O84" s="61">
        <f t="shared" si="3"/>
        <v>15377</v>
      </c>
      <c r="P84" s="61">
        <v>740407</v>
      </c>
      <c r="Q84" s="61">
        <v>8003</v>
      </c>
      <c r="R84" s="61">
        <v>7329</v>
      </c>
      <c r="S84" s="61">
        <v>3290</v>
      </c>
      <c r="T84">
        <v>5258</v>
      </c>
      <c r="U84">
        <v>25</v>
      </c>
      <c r="V84">
        <v>0</v>
      </c>
      <c r="W84" s="253">
        <f t="shared" si="6"/>
        <v>23132.000000000004</v>
      </c>
      <c r="X84" s="253">
        <f t="shared" si="7"/>
        <v>69</v>
      </c>
      <c r="Y84" s="253">
        <f t="shared" si="8"/>
        <v>3</v>
      </c>
      <c r="Z84" s="64"/>
      <c r="AA84" s="64"/>
    </row>
    <row r="85" spans="1:27" x14ac:dyDescent="0.25">
      <c r="A85" s="113">
        <v>43374</v>
      </c>
      <c r="B85">
        <f t="shared" si="2"/>
        <v>2018</v>
      </c>
      <c r="C85" s="3" t="s">
        <v>203</v>
      </c>
      <c r="D85" s="112">
        <v>7270.3</v>
      </c>
      <c r="E85" s="112">
        <v>7290.6</v>
      </c>
      <c r="F85" s="112">
        <v>64.5</v>
      </c>
      <c r="G85" s="112">
        <v>65</v>
      </c>
      <c r="H85" s="61">
        <v>735936.1</v>
      </c>
      <c r="I85" s="61">
        <v>7987.4</v>
      </c>
      <c r="J85" s="61">
        <v>7214.6</v>
      </c>
      <c r="K85" s="61">
        <v>447.7</v>
      </c>
      <c r="L85" s="61">
        <v>7389.6</v>
      </c>
      <c r="M85" s="61">
        <v>277</v>
      </c>
      <c r="N85" s="61">
        <v>1087</v>
      </c>
      <c r="O85" s="61">
        <f t="shared" si="3"/>
        <v>15377</v>
      </c>
      <c r="P85" s="61">
        <v>745883</v>
      </c>
      <c r="Q85" s="61">
        <v>7928</v>
      </c>
      <c r="R85" s="61">
        <v>7441</v>
      </c>
      <c r="S85" s="61">
        <v>3329</v>
      </c>
      <c r="T85">
        <v>1806</v>
      </c>
      <c r="U85">
        <v>2</v>
      </c>
      <c r="V85">
        <v>0</v>
      </c>
      <c r="W85" s="253">
        <f t="shared" si="6"/>
        <v>23734.000000000004</v>
      </c>
      <c r="X85" s="253">
        <f t="shared" si="7"/>
        <v>69.666666666666657</v>
      </c>
      <c r="Y85" s="253">
        <f t="shared" si="8"/>
        <v>2.9999999999999996</v>
      </c>
      <c r="Z85" s="64"/>
      <c r="AA85" s="64"/>
    </row>
    <row r="86" spans="1:27" x14ac:dyDescent="0.25">
      <c r="A86" s="113">
        <v>43405</v>
      </c>
      <c r="B86">
        <f t="shared" si="2"/>
        <v>2018</v>
      </c>
      <c r="C86" s="3" t="s">
        <v>203</v>
      </c>
      <c r="D86" s="112">
        <v>7290</v>
      </c>
      <c r="E86" s="112">
        <v>7288.9</v>
      </c>
      <c r="F86" s="112">
        <v>64</v>
      </c>
      <c r="G86" s="112">
        <v>64.2</v>
      </c>
      <c r="H86" s="61">
        <v>735936.1</v>
      </c>
      <c r="I86" s="61">
        <v>7987.4</v>
      </c>
      <c r="J86" s="61">
        <v>7214.6</v>
      </c>
      <c r="K86" s="61">
        <v>447.7</v>
      </c>
      <c r="L86" s="61">
        <v>7389.6</v>
      </c>
      <c r="M86" s="61">
        <v>277</v>
      </c>
      <c r="N86" s="61">
        <v>1087</v>
      </c>
      <c r="O86" s="61">
        <f t="shared" si="3"/>
        <v>15377</v>
      </c>
      <c r="P86" s="61">
        <v>745883</v>
      </c>
      <c r="Q86" s="61">
        <v>7928</v>
      </c>
      <c r="R86" s="61">
        <v>7441</v>
      </c>
      <c r="S86" s="61">
        <v>3329</v>
      </c>
      <c r="T86">
        <v>1806</v>
      </c>
      <c r="U86">
        <v>2</v>
      </c>
      <c r="V86">
        <v>0</v>
      </c>
      <c r="W86" s="253">
        <f t="shared" si="6"/>
        <v>24336.000000000004</v>
      </c>
      <c r="X86" s="253">
        <f t="shared" si="7"/>
        <v>70.333333333333343</v>
      </c>
      <c r="Y86" s="253">
        <f t="shared" si="8"/>
        <v>3</v>
      </c>
      <c r="Z86" s="64"/>
      <c r="AA86" s="64"/>
    </row>
    <row r="87" spans="1:27" x14ac:dyDescent="0.25">
      <c r="A87" s="113">
        <v>43435</v>
      </c>
      <c r="B87">
        <f t="shared" si="2"/>
        <v>2018</v>
      </c>
      <c r="C87" s="3" t="s">
        <v>203</v>
      </c>
      <c r="D87" s="112">
        <v>7300.1</v>
      </c>
      <c r="E87" s="112">
        <v>7310.7</v>
      </c>
      <c r="F87" s="112">
        <v>62.9</v>
      </c>
      <c r="G87" s="112">
        <v>62.7</v>
      </c>
      <c r="H87" s="61">
        <v>735936.1</v>
      </c>
      <c r="I87" s="61">
        <v>7987.4</v>
      </c>
      <c r="J87" s="61">
        <v>7214.6</v>
      </c>
      <c r="K87" s="61">
        <v>447.7</v>
      </c>
      <c r="L87" s="61">
        <v>7389.6</v>
      </c>
      <c r="M87" s="61">
        <v>277</v>
      </c>
      <c r="N87" s="61">
        <v>1087</v>
      </c>
      <c r="O87" s="61">
        <f t="shared" si="3"/>
        <v>15377</v>
      </c>
      <c r="P87" s="61">
        <v>745883</v>
      </c>
      <c r="Q87" s="61">
        <v>7928</v>
      </c>
      <c r="R87" s="61">
        <v>7441</v>
      </c>
      <c r="S87" s="61">
        <v>3329</v>
      </c>
      <c r="T87">
        <v>1806</v>
      </c>
      <c r="U87">
        <v>2</v>
      </c>
      <c r="V87">
        <v>0</v>
      </c>
      <c r="W87" s="253">
        <f t="shared" si="6"/>
        <v>24938.000000000004</v>
      </c>
      <c r="X87" s="253">
        <f t="shared" si="7"/>
        <v>71</v>
      </c>
      <c r="Y87" s="253">
        <f t="shared" si="8"/>
        <v>3</v>
      </c>
      <c r="Z87" s="64"/>
      <c r="AA87" s="64"/>
    </row>
    <row r="88" spans="1:27" x14ac:dyDescent="0.25">
      <c r="A88" s="113">
        <v>43466</v>
      </c>
      <c r="B88">
        <f t="shared" si="2"/>
        <v>2019</v>
      </c>
      <c r="C88" s="3" t="s">
        <v>200</v>
      </c>
      <c r="D88" s="112">
        <v>7318</v>
      </c>
      <c r="E88" s="112">
        <v>7289.4</v>
      </c>
      <c r="F88" s="112">
        <v>62.6</v>
      </c>
      <c r="G88" s="112">
        <v>61.9</v>
      </c>
      <c r="H88" s="61">
        <v>752393.2</v>
      </c>
      <c r="I88" s="61">
        <v>8330.9</v>
      </c>
      <c r="J88" s="61">
        <v>7605</v>
      </c>
      <c r="K88" s="61">
        <v>443.8</v>
      </c>
      <c r="L88" s="61">
        <v>7208.6</v>
      </c>
      <c r="M88" s="61">
        <v>274.8</v>
      </c>
      <c r="N88" s="61">
        <v>1005.5</v>
      </c>
      <c r="O88" s="61">
        <f t="shared" si="3"/>
        <v>15539.5</v>
      </c>
      <c r="P88" s="61">
        <v>746013</v>
      </c>
      <c r="Q88" s="61">
        <v>8137</v>
      </c>
      <c r="R88" s="61">
        <v>7042</v>
      </c>
      <c r="S88" s="61">
        <v>3278</v>
      </c>
      <c r="T88">
        <v>1342</v>
      </c>
      <c r="U88">
        <v>8</v>
      </c>
      <c r="V88">
        <v>1</v>
      </c>
      <c r="W88" s="253">
        <f t="shared" si="6"/>
        <v>25385.333333333336</v>
      </c>
      <c r="X88" s="253">
        <f t="shared" si="7"/>
        <v>73.666666666666657</v>
      </c>
      <c r="Y88" s="253">
        <f t="shared" si="8"/>
        <v>3.333333333333333</v>
      </c>
      <c r="Z88" s="64"/>
      <c r="AA88" s="64"/>
    </row>
    <row r="89" spans="1:27" x14ac:dyDescent="0.25">
      <c r="A89" s="113">
        <v>43497</v>
      </c>
      <c r="B89">
        <f t="shared" ref="B89:B161" si="9">YEAR(A89)</f>
        <v>2019</v>
      </c>
      <c r="C89" s="3" t="s">
        <v>200</v>
      </c>
      <c r="D89" s="112">
        <v>7345.4</v>
      </c>
      <c r="E89" s="112">
        <v>7278.4</v>
      </c>
      <c r="F89" s="112">
        <v>62.4</v>
      </c>
      <c r="G89" s="112">
        <v>61.2</v>
      </c>
      <c r="H89" s="61">
        <v>752393.2</v>
      </c>
      <c r="I89" s="61">
        <v>8330.9</v>
      </c>
      <c r="J89" s="61">
        <v>7605</v>
      </c>
      <c r="K89" s="61">
        <v>443.8</v>
      </c>
      <c r="L89" s="61">
        <v>7208.6</v>
      </c>
      <c r="M89" s="61">
        <v>274.8</v>
      </c>
      <c r="N89" s="61">
        <v>1005.5</v>
      </c>
      <c r="O89" s="61">
        <f t="shared" ref="O89:O124" si="10">L89+I89</f>
        <v>15539.5</v>
      </c>
      <c r="P89" s="61">
        <v>746013</v>
      </c>
      <c r="Q89" s="61">
        <v>8137</v>
      </c>
      <c r="R89" s="61">
        <v>7042</v>
      </c>
      <c r="S89" s="61">
        <v>3278</v>
      </c>
      <c r="T89">
        <v>1342</v>
      </c>
      <c r="U89">
        <v>8</v>
      </c>
      <c r="V89">
        <v>1</v>
      </c>
      <c r="W89" s="253">
        <f t="shared" si="6"/>
        <v>25832.666666666668</v>
      </c>
      <c r="X89" s="253">
        <f t="shared" si="7"/>
        <v>76.333333333333343</v>
      </c>
      <c r="Y89" s="253">
        <f t="shared" si="8"/>
        <v>3.6666666666666665</v>
      </c>
      <c r="Z89" s="64"/>
      <c r="AA89" s="64"/>
    </row>
    <row r="90" spans="1:27" x14ac:dyDescent="0.25">
      <c r="A90" s="113">
        <v>43525</v>
      </c>
      <c r="B90">
        <f t="shared" si="9"/>
        <v>2019</v>
      </c>
      <c r="C90" s="3" t="s">
        <v>200</v>
      </c>
      <c r="D90" s="112">
        <v>7361.3</v>
      </c>
      <c r="E90" s="112">
        <v>7256.9</v>
      </c>
      <c r="F90" s="112">
        <v>62.5</v>
      </c>
      <c r="G90" s="112">
        <v>61.2</v>
      </c>
      <c r="H90" s="61">
        <v>752393.2</v>
      </c>
      <c r="I90" s="61">
        <v>8330.9</v>
      </c>
      <c r="J90" s="61">
        <v>7605</v>
      </c>
      <c r="K90" s="61">
        <v>443.8</v>
      </c>
      <c r="L90" s="61">
        <v>7208.6</v>
      </c>
      <c r="M90" s="61">
        <v>274.8</v>
      </c>
      <c r="N90" s="61">
        <v>1005.5</v>
      </c>
      <c r="O90" s="61">
        <f t="shared" si="10"/>
        <v>15539.5</v>
      </c>
      <c r="P90" s="61">
        <v>746013</v>
      </c>
      <c r="Q90" s="61">
        <v>8137</v>
      </c>
      <c r="R90" s="61">
        <v>7042</v>
      </c>
      <c r="S90" s="61">
        <v>3278</v>
      </c>
      <c r="T90">
        <v>1342</v>
      </c>
      <c r="U90">
        <v>8</v>
      </c>
      <c r="V90">
        <v>1</v>
      </c>
      <c r="W90" s="253">
        <f t="shared" si="6"/>
        <v>26280</v>
      </c>
      <c r="X90" s="253">
        <f t="shared" si="7"/>
        <v>79</v>
      </c>
      <c r="Y90" s="253">
        <f t="shared" si="8"/>
        <v>4</v>
      </c>
      <c r="Z90" s="64"/>
      <c r="AA90" s="64"/>
    </row>
    <row r="91" spans="1:27" x14ac:dyDescent="0.25">
      <c r="A91" s="113">
        <v>43556</v>
      </c>
      <c r="B91">
        <f t="shared" si="9"/>
        <v>2019</v>
      </c>
      <c r="C91" s="3" t="s">
        <v>201</v>
      </c>
      <c r="D91" s="112">
        <v>7382.3</v>
      </c>
      <c r="E91" s="112">
        <v>7294</v>
      </c>
      <c r="F91" s="112">
        <v>62.5</v>
      </c>
      <c r="G91" s="112">
        <v>61.5</v>
      </c>
      <c r="H91" s="61">
        <v>752393.2</v>
      </c>
      <c r="I91" s="61">
        <v>8330.9</v>
      </c>
      <c r="J91" s="61">
        <v>7605</v>
      </c>
      <c r="K91" s="61">
        <v>443.8</v>
      </c>
      <c r="L91" s="61">
        <v>7208.6</v>
      </c>
      <c r="M91" s="61">
        <v>274.8</v>
      </c>
      <c r="N91" s="61">
        <v>1005.5</v>
      </c>
      <c r="O91" s="61">
        <f t="shared" si="10"/>
        <v>15539.5</v>
      </c>
      <c r="P91" s="61">
        <v>750636</v>
      </c>
      <c r="Q91" s="61">
        <v>8482</v>
      </c>
      <c r="R91" s="61">
        <v>7250</v>
      </c>
      <c r="S91" s="61">
        <v>3384</v>
      </c>
      <c r="T91">
        <v>2878</v>
      </c>
      <c r="U91">
        <v>8</v>
      </c>
      <c r="V91">
        <v>0</v>
      </c>
      <c r="W91" s="253">
        <f t="shared" si="6"/>
        <v>27239.333333333332</v>
      </c>
      <c r="X91" s="253">
        <f t="shared" si="7"/>
        <v>81.666666666666657</v>
      </c>
      <c r="Y91" s="253">
        <f t="shared" si="8"/>
        <v>3.9999999999999996</v>
      </c>
      <c r="Z91" s="64"/>
      <c r="AA91" s="64"/>
    </row>
    <row r="92" spans="1:27" x14ac:dyDescent="0.25">
      <c r="A92" s="113">
        <v>43586</v>
      </c>
      <c r="B92">
        <f t="shared" si="9"/>
        <v>2019</v>
      </c>
      <c r="C92" s="3" t="s">
        <v>201</v>
      </c>
      <c r="D92" s="112">
        <v>7398.9</v>
      </c>
      <c r="E92" s="112">
        <v>7366.8</v>
      </c>
      <c r="F92" s="112">
        <v>63.2</v>
      </c>
      <c r="G92" s="112">
        <v>62.8</v>
      </c>
      <c r="H92" s="61">
        <v>752393.2</v>
      </c>
      <c r="I92" s="61">
        <v>8330.9</v>
      </c>
      <c r="J92" s="61">
        <v>7605</v>
      </c>
      <c r="K92" s="61">
        <v>443.8</v>
      </c>
      <c r="L92" s="61">
        <v>7208.6</v>
      </c>
      <c r="M92" s="61">
        <v>274.8</v>
      </c>
      <c r="N92" s="61">
        <v>1005.5</v>
      </c>
      <c r="O92" s="61">
        <f t="shared" si="10"/>
        <v>15539.5</v>
      </c>
      <c r="P92" s="61">
        <v>750636</v>
      </c>
      <c r="Q92" s="61">
        <v>8482</v>
      </c>
      <c r="R92" s="61">
        <v>7250</v>
      </c>
      <c r="S92" s="61">
        <v>3384</v>
      </c>
      <c r="T92">
        <v>2878</v>
      </c>
      <c r="U92">
        <v>8</v>
      </c>
      <c r="V92">
        <v>0</v>
      </c>
      <c r="W92" s="253">
        <f t="shared" si="6"/>
        <v>28198.666666666664</v>
      </c>
      <c r="X92" s="253">
        <f t="shared" si="7"/>
        <v>84.333333333333343</v>
      </c>
      <c r="Y92" s="253">
        <f t="shared" si="8"/>
        <v>4</v>
      </c>
      <c r="Z92" s="64"/>
      <c r="AA92" s="64"/>
    </row>
    <row r="93" spans="1:27" x14ac:dyDescent="0.25">
      <c r="A93" s="113">
        <v>43617</v>
      </c>
      <c r="B93">
        <f t="shared" si="9"/>
        <v>2019</v>
      </c>
      <c r="C93" s="3" t="s">
        <v>201</v>
      </c>
      <c r="D93" s="112">
        <v>7420.3</v>
      </c>
      <c r="E93" s="112">
        <v>7460.9</v>
      </c>
      <c r="F93" s="112">
        <v>63.3</v>
      </c>
      <c r="G93" s="112">
        <v>63.8</v>
      </c>
      <c r="H93" s="61">
        <v>752393.2</v>
      </c>
      <c r="I93" s="61">
        <v>8330.9</v>
      </c>
      <c r="J93" s="61">
        <v>7605</v>
      </c>
      <c r="K93" s="61">
        <v>443.8</v>
      </c>
      <c r="L93" s="61">
        <v>7208.6</v>
      </c>
      <c r="M93" s="61">
        <v>274.8</v>
      </c>
      <c r="N93" s="61">
        <v>1005.5</v>
      </c>
      <c r="O93" s="61">
        <f t="shared" si="10"/>
        <v>15539.5</v>
      </c>
      <c r="P93" s="61">
        <v>750636</v>
      </c>
      <c r="Q93" s="61">
        <v>8482</v>
      </c>
      <c r="R93" s="61">
        <v>7250</v>
      </c>
      <c r="S93" s="61">
        <v>3384</v>
      </c>
      <c r="T93">
        <v>2878</v>
      </c>
      <c r="U93">
        <v>8</v>
      </c>
      <c r="V93">
        <v>0</v>
      </c>
      <c r="W93" s="253">
        <f t="shared" si="6"/>
        <v>29157.999999999996</v>
      </c>
      <c r="X93" s="253">
        <f t="shared" si="7"/>
        <v>87</v>
      </c>
      <c r="Y93" s="253">
        <f t="shared" si="8"/>
        <v>4</v>
      </c>
      <c r="Z93" s="64"/>
      <c r="AA93" s="64"/>
    </row>
    <row r="94" spans="1:27" x14ac:dyDescent="0.25">
      <c r="A94" s="113">
        <v>43647</v>
      </c>
      <c r="B94">
        <f t="shared" si="9"/>
        <v>2019</v>
      </c>
      <c r="C94" s="3" t="s">
        <v>202</v>
      </c>
      <c r="D94" s="112">
        <v>7423.6</v>
      </c>
      <c r="E94" s="112">
        <v>7509.9</v>
      </c>
      <c r="F94" s="112">
        <v>63.4</v>
      </c>
      <c r="G94" s="112">
        <v>64.7</v>
      </c>
      <c r="H94" s="61">
        <v>752393.2</v>
      </c>
      <c r="I94" s="61">
        <v>8330.9</v>
      </c>
      <c r="J94" s="61">
        <v>7605</v>
      </c>
      <c r="K94" s="61">
        <v>443.8</v>
      </c>
      <c r="L94" s="61">
        <v>7208.6</v>
      </c>
      <c r="M94" s="61">
        <v>274.8</v>
      </c>
      <c r="N94" s="61">
        <v>1005.5</v>
      </c>
      <c r="O94" s="61">
        <f t="shared" si="10"/>
        <v>15539.5</v>
      </c>
      <c r="P94" s="61">
        <v>753215</v>
      </c>
      <c r="Q94" s="61">
        <v>8755</v>
      </c>
      <c r="R94" s="61">
        <v>6921</v>
      </c>
      <c r="S94" s="61">
        <v>3312</v>
      </c>
      <c r="T94">
        <v>3148</v>
      </c>
      <c r="U94">
        <v>7</v>
      </c>
      <c r="V94">
        <v>0</v>
      </c>
      <c r="W94" s="253">
        <f t="shared" si="6"/>
        <v>30207.333333333328</v>
      </c>
      <c r="X94" s="253">
        <f t="shared" si="7"/>
        <v>89.333333333333329</v>
      </c>
      <c r="Y94" s="253">
        <f t="shared" si="8"/>
        <v>3.9999999999999996</v>
      </c>
      <c r="Z94" s="64"/>
      <c r="AA94" s="64"/>
    </row>
    <row r="95" spans="1:27" x14ac:dyDescent="0.25">
      <c r="A95" s="113">
        <v>43678</v>
      </c>
      <c r="B95">
        <f t="shared" si="9"/>
        <v>2019</v>
      </c>
      <c r="C95" s="3" t="s">
        <v>202</v>
      </c>
      <c r="D95" s="112">
        <v>7433.8</v>
      </c>
      <c r="E95" s="112">
        <v>7523.3</v>
      </c>
      <c r="F95" s="112">
        <v>63.1</v>
      </c>
      <c r="G95" s="112">
        <v>64.5</v>
      </c>
      <c r="H95" s="61">
        <v>752393.2</v>
      </c>
      <c r="I95" s="61">
        <v>8330.9</v>
      </c>
      <c r="J95" s="61">
        <v>7605</v>
      </c>
      <c r="K95" s="61">
        <v>443.8</v>
      </c>
      <c r="L95" s="61">
        <v>7208.6</v>
      </c>
      <c r="M95" s="61">
        <v>274.8</v>
      </c>
      <c r="N95" s="61">
        <v>1005.5</v>
      </c>
      <c r="O95" s="61">
        <f t="shared" si="10"/>
        <v>15539.5</v>
      </c>
      <c r="P95" s="61">
        <v>753215</v>
      </c>
      <c r="Q95" s="61">
        <v>8755</v>
      </c>
      <c r="R95" s="61">
        <v>6921</v>
      </c>
      <c r="S95" s="61">
        <v>3312</v>
      </c>
      <c r="T95">
        <v>3148</v>
      </c>
      <c r="U95">
        <v>7</v>
      </c>
      <c r="V95">
        <v>0</v>
      </c>
      <c r="W95" s="253">
        <f t="shared" si="6"/>
        <v>31256.666666666661</v>
      </c>
      <c r="X95" s="253">
        <f t="shared" si="7"/>
        <v>91.666666666666671</v>
      </c>
      <c r="Y95" s="253">
        <f t="shared" si="8"/>
        <v>4</v>
      </c>
      <c r="Z95" s="64"/>
      <c r="AA95" s="64"/>
    </row>
    <row r="96" spans="1:27" x14ac:dyDescent="0.25">
      <c r="A96" s="113">
        <v>43709</v>
      </c>
      <c r="B96">
        <f t="shared" si="9"/>
        <v>2019</v>
      </c>
      <c r="C96" s="3" t="s">
        <v>202</v>
      </c>
      <c r="D96" s="112">
        <v>7448.5</v>
      </c>
      <c r="E96" s="112">
        <v>7505.1</v>
      </c>
      <c r="F96" s="112">
        <v>62.9</v>
      </c>
      <c r="G96" s="112">
        <v>64.2</v>
      </c>
      <c r="H96" s="61">
        <v>752393.2</v>
      </c>
      <c r="I96" s="61">
        <v>8330.9</v>
      </c>
      <c r="J96" s="61">
        <v>7605</v>
      </c>
      <c r="K96" s="61">
        <v>443.8</v>
      </c>
      <c r="L96" s="61">
        <v>7208.6</v>
      </c>
      <c r="M96" s="61">
        <v>274.8</v>
      </c>
      <c r="N96" s="61">
        <v>1005.5</v>
      </c>
      <c r="O96" s="61">
        <f t="shared" si="10"/>
        <v>15539.5</v>
      </c>
      <c r="P96" s="61">
        <v>753215</v>
      </c>
      <c r="Q96" s="61">
        <v>8755</v>
      </c>
      <c r="R96" s="61">
        <v>6921</v>
      </c>
      <c r="S96" s="61">
        <v>3312</v>
      </c>
      <c r="T96">
        <v>3148</v>
      </c>
      <c r="U96">
        <v>7</v>
      </c>
      <c r="V96">
        <v>0</v>
      </c>
      <c r="W96" s="253">
        <f t="shared" si="6"/>
        <v>32305.999999999993</v>
      </c>
      <c r="X96" s="253">
        <f t="shared" si="7"/>
        <v>94</v>
      </c>
      <c r="Y96" s="253">
        <f t="shared" si="8"/>
        <v>4</v>
      </c>
      <c r="Z96" s="64"/>
      <c r="AA96" s="64"/>
    </row>
    <row r="97" spans="1:27" x14ac:dyDescent="0.25">
      <c r="A97" s="113">
        <v>43739</v>
      </c>
      <c r="B97">
        <f t="shared" si="9"/>
        <v>2019</v>
      </c>
      <c r="C97" s="3" t="s">
        <v>203</v>
      </c>
      <c r="D97" s="112">
        <v>7462.2</v>
      </c>
      <c r="E97" s="112">
        <v>7501.2</v>
      </c>
      <c r="F97" s="112">
        <v>63.1</v>
      </c>
      <c r="G97" s="112">
        <v>64</v>
      </c>
      <c r="H97" s="61">
        <v>752393.2</v>
      </c>
      <c r="I97" s="61">
        <v>8330.9</v>
      </c>
      <c r="J97" s="61">
        <v>7605</v>
      </c>
      <c r="K97" s="61">
        <v>443.8</v>
      </c>
      <c r="L97" s="61">
        <v>7208.6</v>
      </c>
      <c r="M97" s="61">
        <v>274.8</v>
      </c>
      <c r="N97" s="61">
        <v>1005.5</v>
      </c>
      <c r="O97" s="61">
        <f t="shared" si="10"/>
        <v>15539.5</v>
      </c>
      <c r="P97" s="61">
        <v>753307</v>
      </c>
      <c r="Q97" s="61">
        <v>8968</v>
      </c>
      <c r="R97" s="61">
        <v>6934</v>
      </c>
      <c r="S97" s="61">
        <v>3121</v>
      </c>
      <c r="T97">
        <v>2394</v>
      </c>
      <c r="U97">
        <v>8</v>
      </c>
      <c r="V97">
        <v>0</v>
      </c>
      <c r="W97" s="253">
        <f t="shared" si="6"/>
        <v>33103.999999999993</v>
      </c>
      <c r="X97" s="253">
        <f t="shared" si="7"/>
        <v>96.666666666666657</v>
      </c>
      <c r="Y97" s="253">
        <f t="shared" si="8"/>
        <v>3.9999999999999996</v>
      </c>
      <c r="Z97" s="64"/>
      <c r="AA97" s="64"/>
    </row>
    <row r="98" spans="1:27" x14ac:dyDescent="0.25">
      <c r="A98" s="113">
        <v>43770</v>
      </c>
      <c r="B98">
        <f t="shared" si="9"/>
        <v>2019</v>
      </c>
      <c r="C98" s="3" t="s">
        <v>203</v>
      </c>
      <c r="D98" s="112">
        <v>7470.1</v>
      </c>
      <c r="E98" s="112">
        <v>7488.3</v>
      </c>
      <c r="F98" s="112">
        <v>63.4</v>
      </c>
      <c r="G98" s="112">
        <v>63.9</v>
      </c>
      <c r="H98" s="61">
        <v>752393.2</v>
      </c>
      <c r="I98" s="61">
        <v>8330.9</v>
      </c>
      <c r="J98" s="61">
        <v>7605</v>
      </c>
      <c r="K98" s="61">
        <v>443.8</v>
      </c>
      <c r="L98" s="61">
        <v>7208.6</v>
      </c>
      <c r="M98" s="61">
        <v>274.8</v>
      </c>
      <c r="N98" s="61">
        <v>1005.5</v>
      </c>
      <c r="O98" s="61">
        <f t="shared" si="10"/>
        <v>15539.5</v>
      </c>
      <c r="P98" s="61">
        <v>753307</v>
      </c>
      <c r="Q98" s="61">
        <v>8968</v>
      </c>
      <c r="R98" s="61">
        <v>6934</v>
      </c>
      <c r="S98" s="61">
        <v>3121</v>
      </c>
      <c r="T98">
        <v>2394</v>
      </c>
      <c r="U98">
        <v>8</v>
      </c>
      <c r="V98">
        <v>0</v>
      </c>
      <c r="W98" s="253">
        <f t="shared" si="6"/>
        <v>33901.999999999993</v>
      </c>
      <c r="X98" s="253">
        <f t="shared" si="7"/>
        <v>99.333333333333343</v>
      </c>
      <c r="Y98" s="253">
        <f t="shared" si="8"/>
        <v>4</v>
      </c>
      <c r="Z98" s="64"/>
      <c r="AA98" s="64"/>
    </row>
    <row r="99" spans="1:27" x14ac:dyDescent="0.25">
      <c r="A99" s="113">
        <v>43800</v>
      </c>
      <c r="B99">
        <f t="shared" si="9"/>
        <v>2019</v>
      </c>
      <c r="C99" s="3" t="s">
        <v>203</v>
      </c>
      <c r="D99" s="112">
        <v>7482.6</v>
      </c>
      <c r="E99" s="112">
        <v>7493.8</v>
      </c>
      <c r="F99" s="112">
        <v>64</v>
      </c>
      <c r="G99" s="112">
        <v>63.8</v>
      </c>
      <c r="H99" s="61">
        <v>752393.2</v>
      </c>
      <c r="I99" s="61">
        <v>8330.9</v>
      </c>
      <c r="J99" s="61">
        <v>7605</v>
      </c>
      <c r="K99" s="61">
        <v>443.8</v>
      </c>
      <c r="L99" s="61">
        <v>7208.6</v>
      </c>
      <c r="M99" s="61">
        <v>274.8</v>
      </c>
      <c r="N99" s="61">
        <v>1005.5</v>
      </c>
      <c r="O99" s="61">
        <f t="shared" si="10"/>
        <v>15539.5</v>
      </c>
      <c r="P99" s="61">
        <v>753307</v>
      </c>
      <c r="Q99" s="61">
        <v>8968</v>
      </c>
      <c r="R99" s="61">
        <v>6934</v>
      </c>
      <c r="S99" s="61">
        <v>3121</v>
      </c>
      <c r="T99">
        <v>2394</v>
      </c>
      <c r="U99">
        <v>8</v>
      </c>
      <c r="V99">
        <v>0</v>
      </c>
      <c r="W99" s="253">
        <f t="shared" si="6"/>
        <v>34699.999999999993</v>
      </c>
      <c r="X99" s="253">
        <f t="shared" si="7"/>
        <v>102</v>
      </c>
      <c r="Y99" s="253">
        <f t="shared" si="8"/>
        <v>4</v>
      </c>
      <c r="Z99" s="64"/>
      <c r="AA99" s="64"/>
    </row>
    <row r="100" spans="1:27" x14ac:dyDescent="0.25">
      <c r="A100" s="113">
        <v>43831</v>
      </c>
      <c r="B100">
        <f t="shared" si="9"/>
        <v>2020</v>
      </c>
      <c r="C100" s="3" t="s">
        <v>200</v>
      </c>
      <c r="D100" s="112">
        <v>7504.9</v>
      </c>
      <c r="E100" s="112">
        <v>7471.6</v>
      </c>
      <c r="F100" s="112">
        <v>64.2</v>
      </c>
      <c r="G100" s="112">
        <v>63.2</v>
      </c>
      <c r="H100" s="61">
        <v>716151.8</v>
      </c>
      <c r="I100" s="61">
        <v>8734.2999999999993</v>
      </c>
      <c r="J100" s="61">
        <v>8058.6</v>
      </c>
      <c r="K100" s="61">
        <v>436.5</v>
      </c>
      <c r="L100" s="61">
        <v>6462.7</v>
      </c>
      <c r="M100" s="61">
        <v>261.60000000000002</v>
      </c>
      <c r="N100" s="61">
        <v>945</v>
      </c>
      <c r="O100" s="61">
        <f t="shared" si="10"/>
        <v>15197</v>
      </c>
      <c r="P100" s="61">
        <v>742292</v>
      </c>
      <c r="Q100" s="61">
        <v>8715</v>
      </c>
      <c r="R100" s="61">
        <v>7046</v>
      </c>
      <c r="S100" s="61">
        <v>3149</v>
      </c>
      <c r="T100">
        <v>2102</v>
      </c>
      <c r="U100">
        <v>0</v>
      </c>
      <c r="V100">
        <v>0</v>
      </c>
      <c r="W100" s="253">
        <f t="shared" si="6"/>
        <v>35400.666666666657</v>
      </c>
      <c r="X100" s="253">
        <f t="shared" si="7"/>
        <v>101.99999999999999</v>
      </c>
      <c r="Y100" s="253">
        <f t="shared" si="8"/>
        <v>3.9999999999999996</v>
      </c>
      <c r="Z100" s="64"/>
      <c r="AA100" s="64"/>
    </row>
    <row r="101" spans="1:27" x14ac:dyDescent="0.25">
      <c r="A101" s="113">
        <v>43862</v>
      </c>
      <c r="B101">
        <f t="shared" si="9"/>
        <v>2020</v>
      </c>
      <c r="C101" s="3" t="s">
        <v>200</v>
      </c>
      <c r="D101" s="112">
        <v>7512.3</v>
      </c>
      <c r="E101" s="112">
        <v>7442.1</v>
      </c>
      <c r="F101" s="112">
        <v>64.2</v>
      </c>
      <c r="G101" s="112">
        <v>62.9</v>
      </c>
      <c r="H101" s="61">
        <v>716151.8</v>
      </c>
      <c r="I101" s="61">
        <v>8734.2999999999993</v>
      </c>
      <c r="J101" s="61">
        <v>8058.6</v>
      </c>
      <c r="K101" s="61">
        <v>436.5</v>
      </c>
      <c r="L101" s="61">
        <v>6462.7</v>
      </c>
      <c r="M101" s="61">
        <v>261.60000000000002</v>
      </c>
      <c r="N101" s="61">
        <v>945</v>
      </c>
      <c r="O101" s="61">
        <f t="shared" si="10"/>
        <v>15197</v>
      </c>
      <c r="P101" s="61">
        <v>742292</v>
      </c>
      <c r="Q101" s="61">
        <v>8715</v>
      </c>
      <c r="R101" s="61">
        <v>7046</v>
      </c>
      <c r="S101" s="61">
        <v>3149</v>
      </c>
      <c r="T101">
        <v>2102</v>
      </c>
      <c r="U101">
        <v>0</v>
      </c>
      <c r="V101">
        <v>0</v>
      </c>
      <c r="W101" s="253">
        <f t="shared" si="6"/>
        <v>36101.333333333321</v>
      </c>
      <c r="X101" s="253">
        <f t="shared" si="7"/>
        <v>102.00000000000001</v>
      </c>
      <c r="Y101" s="253">
        <f t="shared" si="8"/>
        <v>4</v>
      </c>
      <c r="Z101" s="64"/>
      <c r="AA101" s="64"/>
    </row>
    <row r="102" spans="1:27" x14ac:dyDescent="0.25">
      <c r="A102" s="113">
        <v>43891</v>
      </c>
      <c r="B102">
        <f t="shared" si="9"/>
        <v>2020</v>
      </c>
      <c r="C102" s="3" t="s">
        <v>200</v>
      </c>
      <c r="D102" s="112">
        <v>7358</v>
      </c>
      <c r="E102" s="112">
        <v>7256.2</v>
      </c>
      <c r="F102" s="112">
        <v>62.4</v>
      </c>
      <c r="G102" s="112">
        <v>61</v>
      </c>
      <c r="H102" s="61">
        <v>716151.8</v>
      </c>
      <c r="I102" s="61">
        <v>8734.2999999999993</v>
      </c>
      <c r="J102" s="61">
        <v>8058.6</v>
      </c>
      <c r="K102" s="61">
        <v>436.5</v>
      </c>
      <c r="L102" s="61">
        <v>6462.7</v>
      </c>
      <c r="M102" s="61">
        <v>261.60000000000002</v>
      </c>
      <c r="N102" s="61">
        <v>945</v>
      </c>
      <c r="O102" s="61">
        <f t="shared" si="10"/>
        <v>15197</v>
      </c>
      <c r="P102" s="61">
        <v>742292</v>
      </c>
      <c r="Q102" s="61">
        <v>8715</v>
      </c>
      <c r="R102" s="61">
        <v>7046</v>
      </c>
      <c r="S102" s="61">
        <v>3149</v>
      </c>
      <c r="T102">
        <v>2102</v>
      </c>
      <c r="U102">
        <v>0</v>
      </c>
      <c r="V102">
        <v>0</v>
      </c>
      <c r="W102" s="253">
        <f t="shared" si="6"/>
        <v>36801.999999999985</v>
      </c>
      <c r="X102" s="253">
        <f t="shared" si="7"/>
        <v>102</v>
      </c>
      <c r="Y102" s="253">
        <f t="shared" si="8"/>
        <v>4</v>
      </c>
      <c r="Z102" s="64"/>
      <c r="AA102" s="64"/>
    </row>
    <row r="103" spans="1:27" x14ac:dyDescent="0.25">
      <c r="A103" s="113">
        <v>43922</v>
      </c>
      <c r="B103">
        <f t="shared" si="9"/>
        <v>2020</v>
      </c>
      <c r="C103" s="3" t="s">
        <v>201</v>
      </c>
      <c r="D103" s="112">
        <v>6963.7</v>
      </c>
      <c r="E103" s="112">
        <v>6885.2</v>
      </c>
      <c r="F103" s="112">
        <v>58.4</v>
      </c>
      <c r="G103" s="112">
        <v>57.2</v>
      </c>
      <c r="H103" s="61">
        <v>716151.8</v>
      </c>
      <c r="I103" s="61">
        <v>8734.2999999999993</v>
      </c>
      <c r="J103" s="61">
        <v>8058.6</v>
      </c>
      <c r="K103" s="61">
        <v>436.5</v>
      </c>
      <c r="L103" s="61">
        <v>6462.7</v>
      </c>
      <c r="M103" s="61">
        <v>261.60000000000002</v>
      </c>
      <c r="N103" s="61">
        <v>945</v>
      </c>
      <c r="O103" s="61">
        <f t="shared" si="10"/>
        <v>15197</v>
      </c>
      <c r="P103" s="61">
        <v>654855</v>
      </c>
      <c r="Q103" s="61">
        <v>9005</v>
      </c>
      <c r="R103" s="61">
        <v>5835</v>
      </c>
      <c r="S103" s="61">
        <v>3005</v>
      </c>
      <c r="T103">
        <v>1640</v>
      </c>
      <c r="U103">
        <v>4</v>
      </c>
      <c r="V103">
        <v>0</v>
      </c>
      <c r="W103" s="253">
        <f t="shared" si="6"/>
        <v>37348.66666666665</v>
      </c>
      <c r="X103" s="253">
        <f t="shared" si="7"/>
        <v>103.33333333333331</v>
      </c>
      <c r="Y103" s="253">
        <f t="shared" si="8"/>
        <v>3.9999999999999996</v>
      </c>
      <c r="Z103" s="64"/>
      <c r="AA103" s="64"/>
    </row>
    <row r="104" spans="1:27" x14ac:dyDescent="0.25">
      <c r="A104" s="113">
        <v>43952</v>
      </c>
      <c r="B104">
        <f t="shared" si="9"/>
        <v>2020</v>
      </c>
      <c r="C104" s="3" t="s">
        <v>201</v>
      </c>
      <c r="D104" s="112">
        <v>6568.2</v>
      </c>
      <c r="E104" s="112">
        <v>6536.7</v>
      </c>
      <c r="F104" s="112">
        <v>54.8</v>
      </c>
      <c r="G104" s="112">
        <v>54.4</v>
      </c>
      <c r="H104" s="61">
        <v>716151.8</v>
      </c>
      <c r="I104" s="61">
        <v>8734.2999999999993</v>
      </c>
      <c r="J104" s="61">
        <v>8058.6</v>
      </c>
      <c r="K104" s="61">
        <v>436.5</v>
      </c>
      <c r="L104" s="61">
        <v>6462.7</v>
      </c>
      <c r="M104" s="61">
        <v>261.60000000000002</v>
      </c>
      <c r="N104" s="61">
        <v>945</v>
      </c>
      <c r="O104" s="61">
        <f t="shared" si="10"/>
        <v>15197</v>
      </c>
      <c r="P104" s="61">
        <v>654855</v>
      </c>
      <c r="Q104" s="61">
        <v>9005</v>
      </c>
      <c r="R104" s="61">
        <v>5835</v>
      </c>
      <c r="S104" s="61">
        <v>3005</v>
      </c>
      <c r="T104">
        <v>1640</v>
      </c>
      <c r="U104">
        <v>4</v>
      </c>
      <c r="V104">
        <v>0</v>
      </c>
      <c r="W104" s="253">
        <f t="shared" si="6"/>
        <v>37895.333333333314</v>
      </c>
      <c r="X104" s="253">
        <f t="shared" si="7"/>
        <v>104.66666666666669</v>
      </c>
      <c r="Y104" s="253">
        <f t="shared" si="8"/>
        <v>4</v>
      </c>
      <c r="Z104" s="64"/>
      <c r="AA104" s="64"/>
    </row>
    <row r="105" spans="1:27" x14ac:dyDescent="0.25">
      <c r="A105" s="113">
        <v>43983</v>
      </c>
      <c r="B105">
        <f t="shared" si="9"/>
        <v>2020</v>
      </c>
      <c r="C105" s="3" t="s">
        <v>201</v>
      </c>
      <c r="D105" s="112">
        <v>6459.7</v>
      </c>
      <c r="E105" s="112">
        <v>6498.5</v>
      </c>
      <c r="F105" s="112">
        <v>53.9</v>
      </c>
      <c r="G105" s="112">
        <v>54.5</v>
      </c>
      <c r="H105" s="61">
        <v>716151.8</v>
      </c>
      <c r="I105" s="61">
        <v>8734.2999999999993</v>
      </c>
      <c r="J105" s="61">
        <v>8058.6</v>
      </c>
      <c r="K105" s="61">
        <v>436.5</v>
      </c>
      <c r="L105" s="61">
        <v>6462.7</v>
      </c>
      <c r="M105" s="61">
        <v>261.60000000000002</v>
      </c>
      <c r="N105" s="61">
        <v>945</v>
      </c>
      <c r="O105" s="61">
        <f t="shared" si="10"/>
        <v>15197</v>
      </c>
      <c r="P105" s="61">
        <v>654855</v>
      </c>
      <c r="Q105" s="61">
        <v>9005</v>
      </c>
      <c r="R105" s="61">
        <v>5835</v>
      </c>
      <c r="S105" s="61">
        <v>3005</v>
      </c>
      <c r="T105">
        <v>1640</v>
      </c>
      <c r="U105">
        <v>4</v>
      </c>
      <c r="V105">
        <v>0</v>
      </c>
      <c r="W105" s="253">
        <f t="shared" si="6"/>
        <v>38441.999999999978</v>
      </c>
      <c r="X105" s="253">
        <f t="shared" si="7"/>
        <v>106</v>
      </c>
      <c r="Y105" s="253">
        <f t="shared" si="8"/>
        <v>4</v>
      </c>
      <c r="Z105" s="64"/>
      <c r="AA105" s="64"/>
    </row>
    <row r="106" spans="1:27" x14ac:dyDescent="0.25">
      <c r="A106" s="113">
        <v>44013</v>
      </c>
      <c r="B106">
        <f t="shared" si="9"/>
        <v>2020</v>
      </c>
      <c r="C106" s="3" t="s">
        <v>202</v>
      </c>
      <c r="D106" s="112">
        <v>6643.5</v>
      </c>
      <c r="E106" s="112">
        <v>6711.9</v>
      </c>
      <c r="F106" s="112">
        <v>55.5</v>
      </c>
      <c r="G106" s="112">
        <v>56.9</v>
      </c>
      <c r="H106" s="61">
        <v>716151.8</v>
      </c>
      <c r="I106" s="61">
        <v>8734.2999999999993</v>
      </c>
      <c r="J106" s="61">
        <v>8058.6</v>
      </c>
      <c r="K106" s="61">
        <v>436.5</v>
      </c>
      <c r="L106" s="61">
        <v>6462.7</v>
      </c>
      <c r="M106" s="61">
        <v>261.60000000000002</v>
      </c>
      <c r="N106" s="61">
        <v>945</v>
      </c>
      <c r="O106" s="61">
        <f t="shared" si="10"/>
        <v>15197</v>
      </c>
      <c r="P106" s="61">
        <v>719930</v>
      </c>
      <c r="Q106" s="61">
        <v>9105</v>
      </c>
      <c r="R106" s="61">
        <v>5992</v>
      </c>
      <c r="S106" s="61">
        <v>3094</v>
      </c>
      <c r="T106">
        <v>3296</v>
      </c>
      <c r="U106">
        <v>7</v>
      </c>
      <c r="V106">
        <v>1</v>
      </c>
      <c r="W106" s="253">
        <f t="shared" si="6"/>
        <v>39540.666666666642</v>
      </c>
      <c r="X106" s="253">
        <f t="shared" si="7"/>
        <v>108.33333333333331</v>
      </c>
      <c r="Y106" s="253">
        <f t="shared" si="8"/>
        <v>4.333333333333333</v>
      </c>
      <c r="Z106" s="64"/>
      <c r="AA106" s="64"/>
    </row>
    <row r="107" spans="1:27" x14ac:dyDescent="0.25">
      <c r="A107" s="113">
        <v>44044</v>
      </c>
      <c r="B107">
        <f t="shared" si="9"/>
        <v>2020</v>
      </c>
      <c r="C107" s="3" t="s">
        <v>202</v>
      </c>
      <c r="D107" s="112">
        <v>6879.1</v>
      </c>
      <c r="E107" s="112">
        <v>6950.9</v>
      </c>
      <c r="F107" s="112">
        <v>57.5</v>
      </c>
      <c r="G107" s="112">
        <v>58.9</v>
      </c>
      <c r="H107" s="61">
        <v>716151.8</v>
      </c>
      <c r="I107" s="61">
        <v>8734.2999999999993</v>
      </c>
      <c r="J107" s="61">
        <v>8058.6</v>
      </c>
      <c r="K107" s="61">
        <v>436.5</v>
      </c>
      <c r="L107" s="61">
        <v>6462.7</v>
      </c>
      <c r="M107" s="61">
        <v>261.60000000000002</v>
      </c>
      <c r="N107" s="61">
        <v>945</v>
      </c>
      <c r="O107" s="61">
        <f t="shared" si="10"/>
        <v>15197</v>
      </c>
      <c r="P107" s="61">
        <v>719930</v>
      </c>
      <c r="Q107" s="61">
        <v>9105</v>
      </c>
      <c r="R107" s="61">
        <v>5992</v>
      </c>
      <c r="S107" s="61">
        <v>3094</v>
      </c>
      <c r="T107">
        <v>3296</v>
      </c>
      <c r="U107">
        <v>7</v>
      </c>
      <c r="V107">
        <v>1</v>
      </c>
      <c r="W107" s="253">
        <f t="shared" si="6"/>
        <v>40639.333333333307</v>
      </c>
      <c r="X107" s="253">
        <f t="shared" si="7"/>
        <v>110.66666666666669</v>
      </c>
      <c r="Y107" s="253">
        <f t="shared" si="8"/>
        <v>4.666666666666667</v>
      </c>
      <c r="Z107" s="64"/>
      <c r="AA107" s="64"/>
    </row>
    <row r="108" spans="1:27" x14ac:dyDescent="0.25">
      <c r="A108" s="113">
        <v>44075</v>
      </c>
      <c r="B108">
        <f t="shared" si="9"/>
        <v>2020</v>
      </c>
      <c r="C108" s="3" t="s">
        <v>202</v>
      </c>
      <c r="D108" s="112">
        <v>7040.8</v>
      </c>
      <c r="E108" s="112">
        <v>7075.5</v>
      </c>
      <c r="F108" s="112">
        <v>59.1</v>
      </c>
      <c r="G108" s="112">
        <v>60.2</v>
      </c>
      <c r="H108" s="61">
        <v>716151.8</v>
      </c>
      <c r="I108" s="61">
        <v>8734.2999999999993</v>
      </c>
      <c r="J108" s="61">
        <v>8058.6</v>
      </c>
      <c r="K108" s="61">
        <v>436.5</v>
      </c>
      <c r="L108" s="61">
        <v>6462.7</v>
      </c>
      <c r="M108" s="61">
        <v>261.60000000000002</v>
      </c>
      <c r="N108" s="61">
        <v>945</v>
      </c>
      <c r="O108" s="61">
        <f t="shared" si="10"/>
        <v>15197</v>
      </c>
      <c r="P108" s="61">
        <v>719930</v>
      </c>
      <c r="Q108" s="61">
        <v>9105</v>
      </c>
      <c r="R108" s="61">
        <v>5992</v>
      </c>
      <c r="S108" s="61">
        <v>3094</v>
      </c>
      <c r="T108">
        <v>3296</v>
      </c>
      <c r="U108">
        <v>7</v>
      </c>
      <c r="V108">
        <v>1</v>
      </c>
      <c r="W108" s="253">
        <f t="shared" si="6"/>
        <v>41737.999999999971</v>
      </c>
      <c r="X108" s="253">
        <f t="shared" si="7"/>
        <v>113</v>
      </c>
      <c r="Y108" s="253">
        <f t="shared" si="8"/>
        <v>5</v>
      </c>
      <c r="Z108" s="64"/>
      <c r="AA108" s="64"/>
    </row>
    <row r="109" spans="1:27" x14ac:dyDescent="0.25">
      <c r="A109" s="113">
        <v>44105</v>
      </c>
      <c r="B109">
        <f t="shared" si="9"/>
        <v>2020</v>
      </c>
      <c r="C109" s="3" t="s">
        <v>203</v>
      </c>
      <c r="D109" s="112">
        <v>7159.1</v>
      </c>
      <c r="E109" s="112">
        <v>7184.1</v>
      </c>
      <c r="F109" s="112">
        <v>60.3</v>
      </c>
      <c r="G109" s="112">
        <v>61</v>
      </c>
      <c r="H109" s="61">
        <v>716151.8</v>
      </c>
      <c r="I109" s="61">
        <v>8734.2999999999993</v>
      </c>
      <c r="J109" s="61">
        <v>8058.6</v>
      </c>
      <c r="K109" s="61">
        <v>436.5</v>
      </c>
      <c r="L109" s="61">
        <v>6462.7</v>
      </c>
      <c r="M109" s="61">
        <v>261.60000000000002</v>
      </c>
      <c r="N109" s="61">
        <v>945</v>
      </c>
      <c r="O109" s="61">
        <f t="shared" si="10"/>
        <v>15197</v>
      </c>
      <c r="P109" s="61">
        <v>736698</v>
      </c>
      <c r="Q109" s="61">
        <v>9639</v>
      </c>
      <c r="R109" s="61">
        <v>6328</v>
      </c>
      <c r="S109" s="61">
        <v>3174</v>
      </c>
      <c r="T109">
        <v>3477</v>
      </c>
      <c r="U109">
        <v>8</v>
      </c>
      <c r="V109">
        <v>0</v>
      </c>
      <c r="W109" s="253">
        <f t="shared" si="6"/>
        <v>42896.999999999971</v>
      </c>
      <c r="X109" s="253">
        <f t="shared" si="7"/>
        <v>115.66666666666664</v>
      </c>
      <c r="Y109" s="253">
        <f t="shared" si="8"/>
        <v>5</v>
      </c>
      <c r="Z109" s="64"/>
      <c r="AA109" s="64"/>
    </row>
    <row r="110" spans="1:27" x14ac:dyDescent="0.25">
      <c r="A110" s="113">
        <v>44136</v>
      </c>
      <c r="B110">
        <f t="shared" si="9"/>
        <v>2020</v>
      </c>
      <c r="C110" s="3" t="s">
        <v>203</v>
      </c>
      <c r="D110" s="112">
        <v>7242.5</v>
      </c>
      <c r="E110" s="112">
        <v>7255.2</v>
      </c>
      <c r="F110" s="112">
        <v>60.7</v>
      </c>
      <c r="G110" s="112">
        <v>61.2</v>
      </c>
      <c r="H110" s="61">
        <v>716151.8</v>
      </c>
      <c r="I110" s="61">
        <v>8734.2999999999993</v>
      </c>
      <c r="J110" s="61">
        <v>8058.6</v>
      </c>
      <c r="K110" s="61">
        <v>436.5</v>
      </c>
      <c r="L110" s="61">
        <v>6462.7</v>
      </c>
      <c r="M110" s="61">
        <v>261.60000000000002</v>
      </c>
      <c r="N110" s="61">
        <v>945</v>
      </c>
      <c r="O110" s="61">
        <f t="shared" si="10"/>
        <v>15197</v>
      </c>
      <c r="P110" s="61">
        <v>736698</v>
      </c>
      <c r="Q110" s="61">
        <v>9639</v>
      </c>
      <c r="R110" s="61">
        <v>6328</v>
      </c>
      <c r="S110" s="61">
        <v>3174</v>
      </c>
      <c r="T110">
        <v>3477</v>
      </c>
      <c r="U110">
        <v>8</v>
      </c>
      <c r="V110">
        <v>0</v>
      </c>
      <c r="W110" s="253">
        <f t="shared" si="6"/>
        <v>44055.999999999971</v>
      </c>
      <c r="X110" s="253">
        <f t="shared" si="7"/>
        <v>118.33333333333336</v>
      </c>
      <c r="Y110" s="253">
        <f t="shared" si="8"/>
        <v>5</v>
      </c>
      <c r="Z110" s="64"/>
      <c r="AA110" s="64"/>
    </row>
    <row r="111" spans="1:27" x14ac:dyDescent="0.25">
      <c r="A111" s="113">
        <v>44166</v>
      </c>
      <c r="B111">
        <f t="shared" si="9"/>
        <v>2020</v>
      </c>
      <c r="C111" s="3" t="s">
        <v>203</v>
      </c>
      <c r="D111" s="112">
        <v>7258.1</v>
      </c>
      <c r="E111" s="112">
        <v>7273.3</v>
      </c>
      <c r="F111" s="112">
        <v>60.7</v>
      </c>
      <c r="G111" s="112">
        <v>60.7</v>
      </c>
      <c r="H111" s="61">
        <v>716151.8</v>
      </c>
      <c r="I111" s="61">
        <v>8734.2999999999993</v>
      </c>
      <c r="J111" s="61">
        <v>8058.6</v>
      </c>
      <c r="K111" s="61">
        <v>436.5</v>
      </c>
      <c r="L111" s="61">
        <v>6462.7</v>
      </c>
      <c r="M111" s="61">
        <v>261.60000000000002</v>
      </c>
      <c r="N111" s="61">
        <v>945</v>
      </c>
      <c r="O111" s="61">
        <f t="shared" si="10"/>
        <v>15197</v>
      </c>
      <c r="P111" s="61">
        <v>736698</v>
      </c>
      <c r="Q111" s="61">
        <v>9639</v>
      </c>
      <c r="R111" s="61">
        <v>6328</v>
      </c>
      <c r="S111" s="61">
        <v>3174</v>
      </c>
      <c r="T111">
        <v>3477</v>
      </c>
      <c r="U111">
        <v>8</v>
      </c>
      <c r="V111">
        <v>0</v>
      </c>
      <c r="W111" s="253">
        <f t="shared" si="6"/>
        <v>45214.999999999971</v>
      </c>
      <c r="X111" s="253">
        <f t="shared" si="7"/>
        <v>121</v>
      </c>
      <c r="Y111" s="253">
        <f t="shared" si="8"/>
        <v>5</v>
      </c>
      <c r="Z111" s="64"/>
      <c r="AA111" s="64"/>
    </row>
    <row r="112" spans="1:27" x14ac:dyDescent="0.25">
      <c r="A112" s="113">
        <v>44197</v>
      </c>
      <c r="B112">
        <f t="shared" si="9"/>
        <v>2021</v>
      </c>
      <c r="C112" s="3" t="s">
        <v>200</v>
      </c>
      <c r="D112" s="112">
        <v>7204.5</v>
      </c>
      <c r="E112" s="112">
        <v>7180.4</v>
      </c>
      <c r="F112" s="112">
        <v>60</v>
      </c>
      <c r="G112" s="112">
        <v>59.2</v>
      </c>
      <c r="H112" s="61">
        <v>752340.8</v>
      </c>
      <c r="I112" s="61">
        <v>9469.7000000000007</v>
      </c>
      <c r="J112" s="61">
        <v>8822.4</v>
      </c>
      <c r="K112" s="61">
        <v>443.3</v>
      </c>
      <c r="L112" s="61">
        <v>6279.5</v>
      </c>
      <c r="M112" s="61">
        <v>257.5</v>
      </c>
      <c r="N112" s="61">
        <v>1095.0999999999999</v>
      </c>
      <c r="O112" s="61">
        <f t="shared" si="10"/>
        <v>15749.2</v>
      </c>
      <c r="P112" s="61">
        <v>744290</v>
      </c>
      <c r="Q112" s="61">
        <v>9147</v>
      </c>
      <c r="R112" s="61">
        <v>6862</v>
      </c>
      <c r="S112" s="61">
        <v>3092</v>
      </c>
      <c r="T112">
        <v>3329</v>
      </c>
      <c r="U112">
        <v>7</v>
      </c>
      <c r="V112">
        <v>1</v>
      </c>
      <c r="W112" s="253">
        <f t="shared" si="6"/>
        <v>46324.666666666635</v>
      </c>
      <c r="X112" s="253">
        <f t="shared" si="7"/>
        <v>123.33333333333331</v>
      </c>
      <c r="Y112" s="253">
        <f t="shared" si="8"/>
        <v>5.333333333333333</v>
      </c>
      <c r="Z112" s="64"/>
      <c r="AA112" s="64"/>
    </row>
    <row r="113" spans="1:27" x14ac:dyDescent="0.25">
      <c r="A113" s="113">
        <v>44228</v>
      </c>
      <c r="B113">
        <f t="shared" si="9"/>
        <v>2021</v>
      </c>
      <c r="C113" s="3" t="s">
        <v>200</v>
      </c>
      <c r="D113" s="112">
        <v>7182.2</v>
      </c>
      <c r="E113" s="112">
        <v>7124.8</v>
      </c>
      <c r="F113" s="112">
        <v>59.1</v>
      </c>
      <c r="G113" s="112">
        <v>57.9</v>
      </c>
      <c r="H113" s="61">
        <v>752340.8</v>
      </c>
      <c r="I113" s="61">
        <v>9469.7000000000007</v>
      </c>
      <c r="J113" s="61">
        <v>8822.4</v>
      </c>
      <c r="K113" s="61">
        <v>443.3</v>
      </c>
      <c r="L113" s="61">
        <v>6279.5</v>
      </c>
      <c r="M113" s="61">
        <v>257.5</v>
      </c>
      <c r="N113" s="61">
        <v>1095.0999999999999</v>
      </c>
      <c r="O113" s="61">
        <f t="shared" si="10"/>
        <v>15749.2</v>
      </c>
      <c r="P113" s="61">
        <v>744290</v>
      </c>
      <c r="Q113" s="61">
        <v>9147</v>
      </c>
      <c r="R113" s="61">
        <v>6862</v>
      </c>
      <c r="S113" s="61">
        <v>3092</v>
      </c>
      <c r="T113">
        <v>3329</v>
      </c>
      <c r="U113">
        <v>7</v>
      </c>
      <c r="V113">
        <v>1</v>
      </c>
      <c r="W113" s="253">
        <f t="shared" si="6"/>
        <v>47434.333333333299</v>
      </c>
      <c r="X113" s="253">
        <f t="shared" si="7"/>
        <v>125.66666666666669</v>
      </c>
      <c r="Y113" s="253">
        <f t="shared" si="8"/>
        <v>5.666666666666667</v>
      </c>
      <c r="Z113" s="64"/>
      <c r="AA113" s="64"/>
    </row>
    <row r="114" spans="1:27" x14ac:dyDescent="0.25">
      <c r="A114" s="113">
        <v>44256</v>
      </c>
      <c r="B114">
        <f t="shared" si="9"/>
        <v>2021</v>
      </c>
      <c r="C114" s="3" t="s">
        <v>200</v>
      </c>
      <c r="D114" s="112">
        <v>7223</v>
      </c>
      <c r="E114" s="112">
        <v>7129.5</v>
      </c>
      <c r="F114" s="112">
        <v>59.3</v>
      </c>
      <c r="G114" s="112">
        <v>57.9</v>
      </c>
      <c r="H114" s="61">
        <v>752340.8</v>
      </c>
      <c r="I114" s="61">
        <v>9469.7000000000007</v>
      </c>
      <c r="J114" s="61">
        <v>8822.4</v>
      </c>
      <c r="K114" s="61">
        <v>443.3</v>
      </c>
      <c r="L114" s="61">
        <v>6279.5</v>
      </c>
      <c r="M114" s="61">
        <v>257.5</v>
      </c>
      <c r="N114" s="61">
        <v>1095.0999999999999</v>
      </c>
      <c r="O114" s="61">
        <f t="shared" si="10"/>
        <v>15749.2</v>
      </c>
      <c r="P114" s="61">
        <v>744290</v>
      </c>
      <c r="Q114" s="61">
        <v>9147</v>
      </c>
      <c r="R114" s="61">
        <v>6862</v>
      </c>
      <c r="S114" s="61">
        <v>3092</v>
      </c>
      <c r="T114">
        <v>3329</v>
      </c>
      <c r="U114">
        <v>7</v>
      </c>
      <c r="V114">
        <v>1</v>
      </c>
      <c r="W114" s="253">
        <f t="shared" si="6"/>
        <v>48543.999999999964</v>
      </c>
      <c r="X114" s="253">
        <f t="shared" si="7"/>
        <v>128</v>
      </c>
      <c r="Y114" s="253">
        <f t="shared" si="8"/>
        <v>6</v>
      </c>
      <c r="Z114" s="64"/>
      <c r="AA114" s="64"/>
    </row>
    <row r="115" spans="1:27" x14ac:dyDescent="0.25">
      <c r="A115" s="113">
        <v>44287</v>
      </c>
      <c r="B115">
        <f t="shared" si="9"/>
        <v>2021</v>
      </c>
      <c r="C115" s="3" t="s">
        <v>201</v>
      </c>
      <c r="D115" s="112">
        <v>7274</v>
      </c>
      <c r="E115" s="112">
        <v>7197</v>
      </c>
      <c r="F115" s="112">
        <v>59.8</v>
      </c>
      <c r="G115" s="112">
        <v>58.6</v>
      </c>
      <c r="H115" s="61">
        <v>752340.8</v>
      </c>
      <c r="I115" s="61">
        <v>9469.7000000000007</v>
      </c>
      <c r="J115" s="61">
        <v>8822.4</v>
      </c>
      <c r="K115" s="61">
        <v>443.3</v>
      </c>
      <c r="L115" s="61">
        <v>6279.5</v>
      </c>
      <c r="M115" s="61">
        <v>257.5</v>
      </c>
      <c r="N115" s="61">
        <v>1095.0999999999999</v>
      </c>
      <c r="O115" s="61">
        <f t="shared" si="10"/>
        <v>15749.2</v>
      </c>
      <c r="P115" s="61">
        <v>734102</v>
      </c>
      <c r="Q115" s="61">
        <v>8800</v>
      </c>
      <c r="R115" s="61">
        <v>6975</v>
      </c>
      <c r="S115" s="61">
        <v>3021</v>
      </c>
      <c r="T115">
        <v>5096</v>
      </c>
      <c r="U115">
        <v>14</v>
      </c>
      <c r="V115">
        <v>0</v>
      </c>
      <c r="W115" s="253">
        <f t="shared" si="6"/>
        <v>50242.666666666628</v>
      </c>
      <c r="X115" s="253">
        <f t="shared" si="7"/>
        <v>132.66666666666666</v>
      </c>
      <c r="Y115" s="253">
        <f t="shared" si="8"/>
        <v>6</v>
      </c>
      <c r="Z115" s="64"/>
      <c r="AA115" s="64"/>
    </row>
    <row r="116" spans="1:27" x14ac:dyDescent="0.25">
      <c r="A116" s="113">
        <v>44317</v>
      </c>
      <c r="B116">
        <f t="shared" si="9"/>
        <v>2021</v>
      </c>
      <c r="C116" s="3" t="s">
        <v>201</v>
      </c>
      <c r="D116" s="112">
        <v>7269.7</v>
      </c>
      <c r="E116" s="112">
        <v>7237.7</v>
      </c>
      <c r="F116" s="112">
        <v>60.3</v>
      </c>
      <c r="G116" s="112">
        <v>59.8</v>
      </c>
      <c r="H116" s="61">
        <v>752340.8</v>
      </c>
      <c r="I116" s="61">
        <v>9469.7000000000007</v>
      </c>
      <c r="J116" s="61">
        <v>8822.4</v>
      </c>
      <c r="K116" s="61">
        <v>443.3</v>
      </c>
      <c r="L116" s="61">
        <v>6279.5</v>
      </c>
      <c r="M116" s="61">
        <v>257.5</v>
      </c>
      <c r="N116" s="61">
        <v>1095.0999999999999</v>
      </c>
      <c r="O116" s="61">
        <f t="shared" si="10"/>
        <v>15749.2</v>
      </c>
      <c r="P116" s="61">
        <v>734102</v>
      </c>
      <c r="Q116" s="61">
        <v>8800</v>
      </c>
      <c r="R116" s="61">
        <v>6975</v>
      </c>
      <c r="S116" s="61">
        <v>3021</v>
      </c>
      <c r="T116">
        <v>5096</v>
      </c>
      <c r="U116">
        <v>14</v>
      </c>
      <c r="V116">
        <v>0</v>
      </c>
      <c r="W116" s="253">
        <f t="shared" si="6"/>
        <v>51941.333333333292</v>
      </c>
      <c r="X116" s="253">
        <f t="shared" si="7"/>
        <v>137.33333333333334</v>
      </c>
      <c r="Y116" s="253">
        <f t="shared" si="8"/>
        <v>6</v>
      </c>
      <c r="Z116" s="64"/>
      <c r="AA116" s="64"/>
    </row>
    <row r="117" spans="1:27" x14ac:dyDescent="0.25">
      <c r="A117" s="113">
        <v>44348</v>
      </c>
      <c r="B117">
        <f t="shared" si="9"/>
        <v>2021</v>
      </c>
      <c r="C117" s="3" t="s">
        <v>201</v>
      </c>
      <c r="D117" s="112">
        <v>7250.5</v>
      </c>
      <c r="E117" s="112">
        <v>7293</v>
      </c>
      <c r="F117" s="112">
        <v>60.6</v>
      </c>
      <c r="G117" s="112">
        <v>61.2</v>
      </c>
      <c r="H117" s="61">
        <v>752340.8</v>
      </c>
      <c r="I117" s="61">
        <v>9469.7000000000007</v>
      </c>
      <c r="J117" s="61">
        <v>8822.4</v>
      </c>
      <c r="K117" s="61">
        <v>443.3</v>
      </c>
      <c r="L117" s="61">
        <v>6279.5</v>
      </c>
      <c r="M117" s="61">
        <v>257.5</v>
      </c>
      <c r="N117" s="61">
        <v>1095.0999999999999</v>
      </c>
      <c r="O117" s="61">
        <f t="shared" si="10"/>
        <v>15749.2</v>
      </c>
      <c r="P117" s="61">
        <v>734102</v>
      </c>
      <c r="Q117" s="61">
        <v>8800</v>
      </c>
      <c r="R117" s="61">
        <v>6975</v>
      </c>
      <c r="S117" s="61">
        <v>3021</v>
      </c>
      <c r="T117">
        <v>5096</v>
      </c>
      <c r="U117">
        <v>14</v>
      </c>
      <c r="V117">
        <v>0</v>
      </c>
      <c r="W117" s="253">
        <f t="shared" si="6"/>
        <v>53639.999999999956</v>
      </c>
      <c r="X117" s="253">
        <f t="shared" si="7"/>
        <v>142</v>
      </c>
      <c r="Y117" s="253">
        <f t="shared" si="8"/>
        <v>6</v>
      </c>
    </row>
    <row r="118" spans="1:27" x14ac:dyDescent="0.25">
      <c r="A118" s="113">
        <v>44378</v>
      </c>
      <c r="B118">
        <f t="shared" si="9"/>
        <v>2021</v>
      </c>
      <c r="C118" s="3" t="s">
        <v>202</v>
      </c>
      <c r="D118" s="112">
        <v>7313.3</v>
      </c>
      <c r="E118" s="112">
        <v>7391.8</v>
      </c>
      <c r="F118" s="112">
        <v>60.9</v>
      </c>
      <c r="G118" s="112">
        <v>62.2</v>
      </c>
      <c r="H118" s="61">
        <v>752340.8</v>
      </c>
      <c r="I118" s="61">
        <v>9469.7000000000007</v>
      </c>
      <c r="J118" s="61">
        <v>8822.4</v>
      </c>
      <c r="K118" s="61">
        <v>443.3</v>
      </c>
      <c r="L118" s="61">
        <v>6279.5</v>
      </c>
      <c r="M118" s="61">
        <v>257.5</v>
      </c>
      <c r="N118" s="61">
        <v>1095.0999999999999</v>
      </c>
      <c r="O118" s="61">
        <f t="shared" si="10"/>
        <v>15749.2</v>
      </c>
      <c r="P118" s="61">
        <v>746820</v>
      </c>
      <c r="Q118" s="61">
        <v>7703</v>
      </c>
      <c r="R118" s="61">
        <v>7186</v>
      </c>
      <c r="S118" s="61">
        <v>3179</v>
      </c>
      <c r="T118">
        <v>5162</v>
      </c>
      <c r="U118">
        <v>17</v>
      </c>
      <c r="V118">
        <v>1</v>
      </c>
      <c r="W118" s="253">
        <f t="shared" si="6"/>
        <v>55360.666666666621</v>
      </c>
      <c r="X118" s="253">
        <f t="shared" si="7"/>
        <v>147.66666666666666</v>
      </c>
      <c r="Y118" s="253">
        <f t="shared" si="8"/>
        <v>6.333333333333333</v>
      </c>
    </row>
    <row r="119" spans="1:27" x14ac:dyDescent="0.25">
      <c r="A119" s="113">
        <v>44409</v>
      </c>
      <c r="B119">
        <f t="shared" si="9"/>
        <v>2021</v>
      </c>
      <c r="C119" s="3" t="s">
        <v>202</v>
      </c>
      <c r="D119" s="112">
        <v>7398.8</v>
      </c>
      <c r="E119" s="112">
        <v>7475.2</v>
      </c>
      <c r="F119" s="112">
        <v>61.5</v>
      </c>
      <c r="G119" s="112">
        <v>62.7</v>
      </c>
      <c r="H119" s="61">
        <v>752340.8</v>
      </c>
      <c r="I119" s="61">
        <v>9469.7000000000007</v>
      </c>
      <c r="J119" s="61">
        <v>8822.4</v>
      </c>
      <c r="K119" s="61">
        <v>443.3</v>
      </c>
      <c r="L119" s="61">
        <v>6279.5</v>
      </c>
      <c r="M119" s="61">
        <v>257.5</v>
      </c>
      <c r="N119" s="61">
        <v>1095.0999999999999</v>
      </c>
      <c r="O119" s="61">
        <f t="shared" si="10"/>
        <v>15749.2</v>
      </c>
      <c r="P119" s="61">
        <v>746820</v>
      </c>
      <c r="Q119" s="61">
        <v>7703</v>
      </c>
      <c r="R119" s="61">
        <v>7186</v>
      </c>
      <c r="S119" s="61">
        <v>3179</v>
      </c>
      <c r="T119">
        <v>5162</v>
      </c>
      <c r="U119">
        <v>17</v>
      </c>
      <c r="V119">
        <v>1</v>
      </c>
      <c r="W119" s="253">
        <f t="shared" si="6"/>
        <v>57081.333333333285</v>
      </c>
      <c r="X119" s="253">
        <f t="shared" si="7"/>
        <v>153.33333333333334</v>
      </c>
      <c r="Y119" s="253">
        <f t="shared" si="8"/>
        <v>6.666666666666667</v>
      </c>
    </row>
    <row r="120" spans="1:27" x14ac:dyDescent="0.25">
      <c r="A120" s="113">
        <v>44440</v>
      </c>
      <c r="B120">
        <f t="shared" si="9"/>
        <v>2021</v>
      </c>
      <c r="C120" s="3" t="s">
        <v>202</v>
      </c>
      <c r="D120" s="112">
        <v>7473.3</v>
      </c>
      <c r="E120" s="112">
        <v>7503.2</v>
      </c>
      <c r="F120" s="112">
        <v>61.7</v>
      </c>
      <c r="G120" s="112">
        <v>62.6</v>
      </c>
      <c r="H120" s="61">
        <v>752340.8</v>
      </c>
      <c r="I120" s="61">
        <v>9469.7000000000007</v>
      </c>
      <c r="J120" s="61">
        <v>8822.4</v>
      </c>
      <c r="K120" s="61">
        <v>443.3</v>
      </c>
      <c r="L120" s="61">
        <v>6279.5</v>
      </c>
      <c r="M120" s="61">
        <v>257.5</v>
      </c>
      <c r="N120" s="61">
        <v>1095.0999999999999</v>
      </c>
      <c r="O120" s="61">
        <f t="shared" si="10"/>
        <v>15749.2</v>
      </c>
      <c r="P120" s="61">
        <v>746820</v>
      </c>
      <c r="Q120" s="61">
        <v>7703</v>
      </c>
      <c r="R120" s="61">
        <v>7186</v>
      </c>
      <c r="S120" s="61">
        <v>3179</v>
      </c>
      <c r="T120">
        <v>5162</v>
      </c>
      <c r="U120">
        <v>17</v>
      </c>
      <c r="V120">
        <v>1</v>
      </c>
      <c r="W120" s="253">
        <f t="shared" si="6"/>
        <v>58801.999999999949</v>
      </c>
      <c r="X120" s="253">
        <f t="shared" si="7"/>
        <v>159</v>
      </c>
      <c r="Y120" s="253">
        <f t="shared" si="8"/>
        <v>7</v>
      </c>
    </row>
    <row r="121" spans="1:27" x14ac:dyDescent="0.25">
      <c r="A121" s="113">
        <v>44470</v>
      </c>
      <c r="B121">
        <f t="shared" si="9"/>
        <v>2021</v>
      </c>
      <c r="C121" s="3" t="s">
        <v>203</v>
      </c>
      <c r="D121" s="112">
        <v>7523</v>
      </c>
      <c r="E121" s="112">
        <v>7538.5</v>
      </c>
      <c r="F121" s="112">
        <v>61.9</v>
      </c>
      <c r="G121" s="112">
        <v>62.5</v>
      </c>
      <c r="H121" s="61">
        <v>752340.8</v>
      </c>
      <c r="I121" s="61">
        <v>9469.7000000000007</v>
      </c>
      <c r="J121" s="61">
        <v>8822.4</v>
      </c>
      <c r="K121" s="61">
        <v>443.3</v>
      </c>
      <c r="L121" s="61">
        <v>6279.5</v>
      </c>
      <c r="M121" s="61">
        <v>257.5</v>
      </c>
      <c r="N121" s="61">
        <v>1095.0999999999999</v>
      </c>
      <c r="O121" s="61">
        <f t="shared" si="10"/>
        <v>15749.2</v>
      </c>
      <c r="P121" s="61">
        <v>759875</v>
      </c>
      <c r="Q121" s="61">
        <v>8303</v>
      </c>
      <c r="R121" s="61">
        <v>7225</v>
      </c>
      <c r="S121" s="61">
        <v>3222</v>
      </c>
      <c r="T121">
        <v>6139</v>
      </c>
      <c r="U121">
        <v>12</v>
      </c>
      <c r="V121">
        <v>5</v>
      </c>
      <c r="W121" s="253">
        <f t="shared" si="6"/>
        <v>60848.333333333285</v>
      </c>
      <c r="X121" s="253">
        <f t="shared" si="7"/>
        <v>163</v>
      </c>
      <c r="Y121" s="253">
        <f t="shared" si="8"/>
        <v>8.6666666666666661</v>
      </c>
    </row>
    <row r="122" spans="1:27" x14ac:dyDescent="0.25">
      <c r="A122" s="113">
        <v>44501</v>
      </c>
      <c r="B122">
        <f t="shared" si="9"/>
        <v>2021</v>
      </c>
      <c r="C122" s="3" t="s">
        <v>203</v>
      </c>
      <c r="D122" s="112">
        <v>7584.2</v>
      </c>
      <c r="E122" s="112">
        <v>7590.1</v>
      </c>
      <c r="F122" s="112">
        <v>62.6</v>
      </c>
      <c r="G122" s="112">
        <v>63.1</v>
      </c>
      <c r="H122" s="61">
        <v>752340.8</v>
      </c>
      <c r="I122" s="61">
        <v>9469.7000000000007</v>
      </c>
      <c r="J122" s="61">
        <v>8822.4</v>
      </c>
      <c r="K122" s="61">
        <v>443.3</v>
      </c>
      <c r="L122" s="61">
        <v>6279.5</v>
      </c>
      <c r="M122" s="61">
        <v>257.5</v>
      </c>
      <c r="N122" s="61">
        <v>1095.0999999999999</v>
      </c>
      <c r="O122" s="61">
        <f t="shared" si="10"/>
        <v>15749.2</v>
      </c>
      <c r="P122" s="61">
        <v>759875</v>
      </c>
      <c r="Q122" s="61">
        <v>8303</v>
      </c>
      <c r="R122" s="61">
        <v>7225</v>
      </c>
      <c r="S122" s="61">
        <v>3222</v>
      </c>
      <c r="T122">
        <v>6139</v>
      </c>
      <c r="U122">
        <v>12</v>
      </c>
      <c r="V122">
        <v>5</v>
      </c>
      <c r="W122" s="253">
        <f t="shared" si="6"/>
        <v>62894.666666666621</v>
      </c>
      <c r="X122" s="253">
        <f t="shared" si="7"/>
        <v>167</v>
      </c>
      <c r="Y122" s="253">
        <f t="shared" si="8"/>
        <v>10.333333333333334</v>
      </c>
    </row>
    <row r="123" spans="1:27" x14ac:dyDescent="0.25">
      <c r="A123" s="113">
        <v>44531</v>
      </c>
      <c r="B123">
        <f t="shared" si="9"/>
        <v>2021</v>
      </c>
      <c r="C123" s="3" t="s">
        <v>203</v>
      </c>
      <c r="D123" s="112">
        <v>7632.7</v>
      </c>
      <c r="E123" s="112">
        <v>7647.5</v>
      </c>
      <c r="F123" s="112">
        <v>62.8</v>
      </c>
      <c r="G123" s="112">
        <v>62.9</v>
      </c>
      <c r="H123" s="61">
        <v>752340.8</v>
      </c>
      <c r="I123" s="61">
        <v>9469.7000000000007</v>
      </c>
      <c r="J123" s="61">
        <v>8822.4</v>
      </c>
      <c r="K123" s="61">
        <v>443.3</v>
      </c>
      <c r="L123" s="61">
        <v>6279.5</v>
      </c>
      <c r="M123" s="61">
        <v>257.5</v>
      </c>
      <c r="N123" s="61">
        <v>1095.0999999999999</v>
      </c>
      <c r="O123" s="61">
        <f t="shared" si="10"/>
        <v>15749.2</v>
      </c>
      <c r="P123" s="61">
        <v>759875</v>
      </c>
      <c r="Q123" s="61">
        <v>8303</v>
      </c>
      <c r="R123" s="61">
        <v>7225</v>
      </c>
      <c r="S123" s="61">
        <v>3222</v>
      </c>
      <c r="T123">
        <v>6139</v>
      </c>
      <c r="U123">
        <v>12</v>
      </c>
      <c r="V123">
        <v>5</v>
      </c>
      <c r="W123" s="253">
        <f t="shared" si="6"/>
        <v>64940.999999999956</v>
      </c>
      <c r="X123" s="253">
        <f t="shared" si="7"/>
        <v>171</v>
      </c>
      <c r="Y123" s="253">
        <f t="shared" si="8"/>
        <v>12</v>
      </c>
    </row>
    <row r="124" spans="1:27" x14ac:dyDescent="0.25">
      <c r="A124" s="113">
        <v>44562</v>
      </c>
      <c r="B124">
        <f t="shared" si="9"/>
        <v>2022</v>
      </c>
      <c r="C124" s="3" t="s">
        <v>200</v>
      </c>
      <c r="D124" s="112">
        <v>7620</v>
      </c>
      <c r="E124" s="112">
        <v>7595.1</v>
      </c>
      <c r="F124" s="112">
        <v>63.3</v>
      </c>
      <c r="G124" s="112">
        <v>62.8</v>
      </c>
      <c r="H124" s="116">
        <f t="shared" ref="H124:N135" si="11">H112*(1+$AH$10)</f>
        <v>779989.32440000004</v>
      </c>
      <c r="I124" s="116">
        <f t="shared" si="11"/>
        <v>9817.7114750000019</v>
      </c>
      <c r="J124" s="116">
        <f t="shared" si="11"/>
        <v>9146.6232</v>
      </c>
      <c r="K124" s="116">
        <f t="shared" si="11"/>
        <v>459.59127500000005</v>
      </c>
      <c r="L124" s="116">
        <f t="shared" si="11"/>
        <v>6510.2716250000003</v>
      </c>
      <c r="M124" s="116">
        <f t="shared" si="11"/>
        <v>266.96312499999999</v>
      </c>
      <c r="N124" s="116">
        <f t="shared" si="11"/>
        <v>1135.3449249999999</v>
      </c>
      <c r="O124" s="116">
        <f t="shared" si="10"/>
        <v>16327.983100000001</v>
      </c>
      <c r="P124" s="116">
        <f t="shared" ref="P124:S135" si="12">P112*(1+$AH$10)</f>
        <v>771642.65750000009</v>
      </c>
      <c r="Q124" s="116">
        <f t="shared" si="12"/>
        <v>9483.152250000001</v>
      </c>
      <c r="R124" s="116">
        <f t="shared" si="12"/>
        <v>7114.1785</v>
      </c>
      <c r="S124" s="116">
        <f t="shared" si="12"/>
        <v>3205.6310000000003</v>
      </c>
      <c r="T124">
        <v>7123</v>
      </c>
      <c r="U124">
        <v>18</v>
      </c>
      <c r="V124">
        <v>0</v>
      </c>
      <c r="W124" s="253">
        <f t="shared" si="6"/>
        <v>67315.333333333285</v>
      </c>
      <c r="X124" s="253">
        <f t="shared" si="7"/>
        <v>177</v>
      </c>
      <c r="Y124" s="253">
        <f t="shared" si="8"/>
        <v>12</v>
      </c>
    </row>
    <row r="125" spans="1:27" x14ac:dyDescent="0.25">
      <c r="A125" s="113">
        <v>44593</v>
      </c>
      <c r="B125">
        <f t="shared" si="9"/>
        <v>2022</v>
      </c>
      <c r="C125" s="3" t="s">
        <v>200</v>
      </c>
      <c r="D125" s="112">
        <v>7649</v>
      </c>
      <c r="E125" s="112">
        <v>7588.8</v>
      </c>
      <c r="F125" s="112">
        <v>64</v>
      </c>
      <c r="G125" s="112">
        <v>63</v>
      </c>
      <c r="H125" s="116">
        <f t="shared" si="11"/>
        <v>779989.32440000004</v>
      </c>
      <c r="I125" s="116">
        <f t="shared" si="11"/>
        <v>9817.7114750000019</v>
      </c>
      <c r="J125" s="116">
        <f t="shared" si="11"/>
        <v>9146.6232</v>
      </c>
      <c r="K125" s="116">
        <f t="shared" si="11"/>
        <v>459.59127500000005</v>
      </c>
      <c r="L125" s="116">
        <f t="shared" si="11"/>
        <v>6510.2716250000003</v>
      </c>
      <c r="M125" s="116">
        <f t="shared" si="11"/>
        <v>266.96312499999999</v>
      </c>
      <c r="N125" s="116">
        <f t="shared" si="11"/>
        <v>1135.3449249999999</v>
      </c>
      <c r="O125" s="116">
        <f t="shared" ref="O125:O147" si="13">L125+I125</f>
        <v>16327.983100000001</v>
      </c>
      <c r="P125" s="116">
        <f t="shared" si="12"/>
        <v>771642.65750000009</v>
      </c>
      <c r="Q125" s="116">
        <f t="shared" si="12"/>
        <v>9483.152250000001</v>
      </c>
      <c r="R125" s="116">
        <f t="shared" si="12"/>
        <v>7114.1785</v>
      </c>
      <c r="S125" s="116">
        <f t="shared" si="12"/>
        <v>3205.6310000000003</v>
      </c>
      <c r="T125">
        <v>7123</v>
      </c>
      <c r="U125">
        <v>18</v>
      </c>
      <c r="V125">
        <v>0</v>
      </c>
      <c r="W125" s="253">
        <f t="shared" si="6"/>
        <v>69689.666666666613</v>
      </c>
      <c r="X125" s="253">
        <f t="shared" si="7"/>
        <v>183</v>
      </c>
      <c r="Y125" s="253">
        <f t="shared" si="8"/>
        <v>12</v>
      </c>
    </row>
    <row r="126" spans="1:27" x14ac:dyDescent="0.25">
      <c r="A126" s="113">
        <v>44621</v>
      </c>
      <c r="B126">
        <f t="shared" si="9"/>
        <v>2022</v>
      </c>
      <c r="C126" s="3" t="s">
        <v>200</v>
      </c>
      <c r="D126" s="112">
        <v>7670</v>
      </c>
      <c r="E126" s="112">
        <v>7573.4</v>
      </c>
      <c r="F126" s="112">
        <v>64.5</v>
      </c>
      <c r="G126" s="112">
        <v>63.2</v>
      </c>
      <c r="H126" s="116">
        <f t="shared" si="11"/>
        <v>779989.32440000004</v>
      </c>
      <c r="I126" s="116">
        <f t="shared" si="11"/>
        <v>9817.7114750000019</v>
      </c>
      <c r="J126" s="116">
        <f t="shared" si="11"/>
        <v>9146.6232</v>
      </c>
      <c r="K126" s="116">
        <f t="shared" si="11"/>
        <v>459.59127500000005</v>
      </c>
      <c r="L126" s="116">
        <f t="shared" si="11"/>
        <v>6510.2716250000003</v>
      </c>
      <c r="M126" s="116">
        <f t="shared" si="11"/>
        <v>266.96312499999999</v>
      </c>
      <c r="N126" s="116">
        <f t="shared" si="11"/>
        <v>1135.3449249999999</v>
      </c>
      <c r="O126" s="116">
        <f t="shared" si="13"/>
        <v>16327.983100000001</v>
      </c>
      <c r="P126" s="116">
        <f t="shared" si="12"/>
        <v>771642.65750000009</v>
      </c>
      <c r="Q126" s="116">
        <f t="shared" si="12"/>
        <v>9483.152250000001</v>
      </c>
      <c r="R126" s="116">
        <f t="shared" si="12"/>
        <v>7114.1785</v>
      </c>
      <c r="S126" s="116">
        <f t="shared" si="12"/>
        <v>3205.6310000000003</v>
      </c>
      <c r="T126">
        <v>7123</v>
      </c>
      <c r="U126">
        <v>18</v>
      </c>
      <c r="V126">
        <v>0</v>
      </c>
      <c r="W126" s="253">
        <f t="shared" si="6"/>
        <v>72063.999999999942</v>
      </c>
      <c r="X126" s="253">
        <f t="shared" si="7"/>
        <v>189</v>
      </c>
      <c r="Y126" s="253">
        <f t="shared" si="8"/>
        <v>12</v>
      </c>
    </row>
    <row r="127" spans="1:27" x14ac:dyDescent="0.25">
      <c r="A127" s="113">
        <v>44652</v>
      </c>
      <c r="B127">
        <f t="shared" si="9"/>
        <v>2022</v>
      </c>
      <c r="C127" s="3" t="s">
        <v>201</v>
      </c>
      <c r="D127" s="112">
        <v>7750.7</v>
      </c>
      <c r="E127" s="112">
        <v>7670</v>
      </c>
      <c r="F127" s="112">
        <v>64.2</v>
      </c>
      <c r="G127" s="112">
        <v>63</v>
      </c>
      <c r="H127" s="116">
        <f t="shared" si="11"/>
        <v>779989.32440000004</v>
      </c>
      <c r="I127" s="116">
        <f t="shared" si="11"/>
        <v>9817.7114750000019</v>
      </c>
      <c r="J127" s="116">
        <f t="shared" si="11"/>
        <v>9146.6232</v>
      </c>
      <c r="K127" s="116">
        <f t="shared" si="11"/>
        <v>459.59127500000005</v>
      </c>
      <c r="L127" s="116">
        <f t="shared" si="11"/>
        <v>6510.2716250000003</v>
      </c>
      <c r="M127" s="116">
        <f t="shared" si="11"/>
        <v>266.96312499999999</v>
      </c>
      <c r="N127" s="116">
        <f t="shared" si="11"/>
        <v>1135.3449249999999</v>
      </c>
      <c r="O127" s="116">
        <f t="shared" si="13"/>
        <v>16327.983100000001</v>
      </c>
      <c r="P127" s="116">
        <f t="shared" si="12"/>
        <v>761080.24849999999</v>
      </c>
      <c r="Q127" s="116">
        <f t="shared" si="12"/>
        <v>9123.4</v>
      </c>
      <c r="R127" s="116">
        <f t="shared" si="12"/>
        <v>7231.3312500000002</v>
      </c>
      <c r="S127" s="116">
        <f t="shared" si="12"/>
        <v>3132.0217500000003</v>
      </c>
      <c r="T127">
        <v>9533</v>
      </c>
      <c r="U127">
        <v>33</v>
      </c>
      <c r="V127">
        <v>1</v>
      </c>
      <c r="W127" s="253">
        <f t="shared" si="6"/>
        <v>75241.666666666613</v>
      </c>
      <c r="X127" s="253">
        <f t="shared" si="7"/>
        <v>200</v>
      </c>
      <c r="Y127" s="253">
        <f t="shared" si="8"/>
        <v>12.333333333333334</v>
      </c>
    </row>
    <row r="128" spans="1:27" x14ac:dyDescent="0.25">
      <c r="A128" s="113">
        <v>44682</v>
      </c>
      <c r="B128">
        <f t="shared" si="9"/>
        <v>2022</v>
      </c>
      <c r="C128" s="3" t="s">
        <v>201</v>
      </c>
      <c r="D128" s="112">
        <v>7765</v>
      </c>
      <c r="E128" s="112">
        <v>7738.6</v>
      </c>
      <c r="F128" s="112">
        <v>63.5</v>
      </c>
      <c r="G128" s="112">
        <v>62.5</v>
      </c>
      <c r="H128" s="116">
        <f t="shared" si="11"/>
        <v>779989.32440000004</v>
      </c>
      <c r="I128" s="116">
        <f t="shared" si="11"/>
        <v>9817.7114750000019</v>
      </c>
      <c r="J128" s="116">
        <f t="shared" si="11"/>
        <v>9146.6232</v>
      </c>
      <c r="K128" s="116">
        <f t="shared" si="11"/>
        <v>459.59127500000005</v>
      </c>
      <c r="L128" s="116">
        <f t="shared" si="11"/>
        <v>6510.2716250000003</v>
      </c>
      <c r="M128" s="116">
        <f t="shared" si="11"/>
        <v>266.96312499999999</v>
      </c>
      <c r="N128" s="116">
        <f t="shared" si="11"/>
        <v>1135.3449249999999</v>
      </c>
      <c r="O128" s="116">
        <f t="shared" si="13"/>
        <v>16327.983100000001</v>
      </c>
      <c r="P128" s="116">
        <f t="shared" si="12"/>
        <v>761080.24849999999</v>
      </c>
      <c r="Q128" s="116">
        <f t="shared" si="12"/>
        <v>9123.4</v>
      </c>
      <c r="R128" s="116">
        <f t="shared" si="12"/>
        <v>7231.3312500000002</v>
      </c>
      <c r="S128" s="116">
        <f t="shared" si="12"/>
        <v>3132.0217500000003</v>
      </c>
      <c r="T128">
        <v>9533</v>
      </c>
      <c r="U128">
        <v>33</v>
      </c>
      <c r="V128">
        <v>1</v>
      </c>
      <c r="W128" s="253">
        <f t="shared" si="6"/>
        <v>78419.333333333285</v>
      </c>
      <c r="X128" s="253">
        <f t="shared" si="7"/>
        <v>211</v>
      </c>
      <c r="Y128" s="253">
        <f t="shared" si="8"/>
        <v>12.666666666666666</v>
      </c>
    </row>
    <row r="129" spans="1:25" x14ac:dyDescent="0.25">
      <c r="A129" s="113">
        <v>44713</v>
      </c>
      <c r="B129">
        <f t="shared" si="9"/>
        <v>2022</v>
      </c>
      <c r="C129" s="3" t="s">
        <v>201</v>
      </c>
      <c r="D129" s="112">
        <v>7761.1</v>
      </c>
      <c r="E129" s="112">
        <v>7809.2</v>
      </c>
      <c r="F129" s="112">
        <v>62.3</v>
      </c>
      <c r="G129" s="112">
        <v>62.3</v>
      </c>
      <c r="H129" s="116">
        <f t="shared" si="11"/>
        <v>779989.32440000004</v>
      </c>
      <c r="I129" s="116">
        <f t="shared" si="11"/>
        <v>9817.7114750000019</v>
      </c>
      <c r="J129" s="116">
        <f t="shared" si="11"/>
        <v>9146.6232</v>
      </c>
      <c r="K129" s="116">
        <f t="shared" si="11"/>
        <v>459.59127500000005</v>
      </c>
      <c r="L129" s="116">
        <f t="shared" si="11"/>
        <v>6510.2716250000003</v>
      </c>
      <c r="M129" s="116">
        <f t="shared" si="11"/>
        <v>266.96312499999999</v>
      </c>
      <c r="N129" s="116">
        <f t="shared" si="11"/>
        <v>1135.3449249999999</v>
      </c>
      <c r="O129" s="116">
        <f t="shared" si="13"/>
        <v>16327.983100000001</v>
      </c>
      <c r="P129" s="116">
        <f t="shared" si="12"/>
        <v>761080.24849999999</v>
      </c>
      <c r="Q129" s="116">
        <f t="shared" si="12"/>
        <v>9123.4</v>
      </c>
      <c r="R129" s="116">
        <f t="shared" si="12"/>
        <v>7231.3312500000002</v>
      </c>
      <c r="S129" s="116">
        <f t="shared" si="12"/>
        <v>3132.0217500000003</v>
      </c>
      <c r="T129">
        <v>9533</v>
      </c>
      <c r="U129">
        <v>33</v>
      </c>
      <c r="V129">
        <v>1</v>
      </c>
      <c r="W129" s="253">
        <f t="shared" si="6"/>
        <v>81596.999999999956</v>
      </c>
      <c r="X129" s="253">
        <f t="shared" si="7"/>
        <v>222</v>
      </c>
      <c r="Y129" s="253">
        <f t="shared" si="8"/>
        <v>13</v>
      </c>
    </row>
    <row r="130" spans="1:25" x14ac:dyDescent="0.25">
      <c r="A130" s="113">
        <v>44743</v>
      </c>
      <c r="B130">
        <f t="shared" si="9"/>
        <v>2022</v>
      </c>
      <c r="C130" s="3" t="s">
        <v>202</v>
      </c>
      <c r="D130" s="112">
        <v>7756.4</v>
      </c>
      <c r="E130" s="112">
        <v>7843.6</v>
      </c>
      <c r="F130" s="112">
        <v>62.1</v>
      </c>
      <c r="G130" s="112">
        <v>62.8</v>
      </c>
      <c r="H130" s="116">
        <f t="shared" si="11"/>
        <v>779989.32440000004</v>
      </c>
      <c r="I130" s="116">
        <f t="shared" si="11"/>
        <v>9817.7114750000019</v>
      </c>
      <c r="J130" s="116">
        <f t="shared" si="11"/>
        <v>9146.6232</v>
      </c>
      <c r="K130" s="116">
        <f t="shared" si="11"/>
        <v>459.59127500000005</v>
      </c>
      <c r="L130" s="116">
        <f t="shared" si="11"/>
        <v>6510.2716250000003</v>
      </c>
      <c r="M130" s="116">
        <f t="shared" si="11"/>
        <v>266.96312499999999</v>
      </c>
      <c r="N130" s="116">
        <f t="shared" si="11"/>
        <v>1135.3449249999999</v>
      </c>
      <c r="O130" s="116">
        <f t="shared" si="13"/>
        <v>16327.983100000001</v>
      </c>
      <c r="P130" s="116">
        <f t="shared" si="12"/>
        <v>774265.63500000001</v>
      </c>
      <c r="Q130" s="116">
        <f t="shared" si="12"/>
        <v>7986.0852500000001</v>
      </c>
      <c r="R130" s="116">
        <f t="shared" si="12"/>
        <v>7450.0855000000001</v>
      </c>
      <c r="S130" s="116">
        <f t="shared" si="12"/>
        <v>3295.82825</v>
      </c>
      <c r="T130">
        <v>11017</v>
      </c>
      <c r="U130">
        <v>34</v>
      </c>
      <c r="V130">
        <v>5</v>
      </c>
      <c r="W130" s="253">
        <f t="shared" si="6"/>
        <v>85269.333333333285</v>
      </c>
      <c r="X130" s="253">
        <f t="shared" si="7"/>
        <v>233.33333333333334</v>
      </c>
      <c r="Y130" s="253">
        <f t="shared" si="8"/>
        <v>14.666666666666668</v>
      </c>
    </row>
    <row r="131" spans="1:25" x14ac:dyDescent="0.25">
      <c r="A131" s="113">
        <v>44774</v>
      </c>
      <c r="B131">
        <f t="shared" si="9"/>
        <v>2022</v>
      </c>
      <c r="C131" s="3" t="s">
        <v>202</v>
      </c>
      <c r="D131" s="112">
        <v>7746.5</v>
      </c>
      <c r="E131" s="112">
        <v>7825.4</v>
      </c>
      <c r="F131" s="112">
        <v>61.2</v>
      </c>
      <c r="G131" s="112">
        <v>62.4</v>
      </c>
      <c r="H131" s="116">
        <f t="shared" si="11"/>
        <v>779989.32440000004</v>
      </c>
      <c r="I131" s="116">
        <f t="shared" si="11"/>
        <v>9817.7114750000019</v>
      </c>
      <c r="J131" s="116">
        <f t="shared" si="11"/>
        <v>9146.6232</v>
      </c>
      <c r="K131" s="116">
        <f t="shared" si="11"/>
        <v>459.59127500000005</v>
      </c>
      <c r="L131" s="116">
        <f t="shared" si="11"/>
        <v>6510.2716250000003</v>
      </c>
      <c r="M131" s="116">
        <f t="shared" si="11"/>
        <v>266.96312499999999</v>
      </c>
      <c r="N131" s="116">
        <f t="shared" si="11"/>
        <v>1135.3449249999999</v>
      </c>
      <c r="O131" s="116">
        <f t="shared" si="13"/>
        <v>16327.983100000001</v>
      </c>
      <c r="P131" s="116">
        <f t="shared" si="12"/>
        <v>774265.63500000001</v>
      </c>
      <c r="Q131" s="116">
        <f t="shared" si="12"/>
        <v>7986.0852500000001</v>
      </c>
      <c r="R131" s="116">
        <f t="shared" si="12"/>
        <v>7450.0855000000001</v>
      </c>
      <c r="S131" s="116">
        <f t="shared" si="12"/>
        <v>3295.82825</v>
      </c>
      <c r="T131">
        <v>11017</v>
      </c>
      <c r="U131">
        <v>34</v>
      </c>
      <c r="V131">
        <v>5</v>
      </c>
      <c r="W131" s="253">
        <f t="shared" si="6"/>
        <v>88941.666666666613</v>
      </c>
      <c r="X131" s="253">
        <f t="shared" si="7"/>
        <v>244.66666666666666</v>
      </c>
      <c r="Y131" s="253">
        <f t="shared" si="8"/>
        <v>16.333333333333332</v>
      </c>
    </row>
    <row r="132" spans="1:25" x14ac:dyDescent="0.25">
      <c r="A132" s="113">
        <v>44805</v>
      </c>
      <c r="B132">
        <f t="shared" si="9"/>
        <v>2022</v>
      </c>
      <c r="C132" s="3" t="s">
        <v>202</v>
      </c>
      <c r="D132" s="112">
        <v>7738.7</v>
      </c>
      <c r="E132" s="112">
        <v>7766.7</v>
      </c>
      <c r="F132" s="112">
        <v>60.7</v>
      </c>
      <c r="G132" s="112">
        <v>61.5</v>
      </c>
      <c r="H132" s="116">
        <f t="shared" si="11"/>
        <v>779989.32440000004</v>
      </c>
      <c r="I132" s="116">
        <f t="shared" si="11"/>
        <v>9817.7114750000019</v>
      </c>
      <c r="J132" s="116">
        <f t="shared" si="11"/>
        <v>9146.6232</v>
      </c>
      <c r="K132" s="116">
        <f t="shared" si="11"/>
        <v>459.59127500000005</v>
      </c>
      <c r="L132" s="116">
        <f t="shared" si="11"/>
        <v>6510.2716250000003</v>
      </c>
      <c r="M132" s="116">
        <f t="shared" si="11"/>
        <v>266.96312499999999</v>
      </c>
      <c r="N132" s="116">
        <f t="shared" si="11"/>
        <v>1135.3449249999999</v>
      </c>
      <c r="O132" s="116">
        <f t="shared" si="13"/>
        <v>16327.983100000001</v>
      </c>
      <c r="P132" s="116">
        <f t="shared" si="12"/>
        <v>774265.63500000001</v>
      </c>
      <c r="Q132" s="116">
        <f t="shared" si="12"/>
        <v>7986.0852500000001</v>
      </c>
      <c r="R132" s="116">
        <f t="shared" si="12"/>
        <v>7450.0855000000001</v>
      </c>
      <c r="S132" s="116">
        <f t="shared" si="12"/>
        <v>3295.82825</v>
      </c>
      <c r="T132">
        <v>11017</v>
      </c>
      <c r="U132">
        <v>34</v>
      </c>
      <c r="V132">
        <v>5</v>
      </c>
      <c r="W132" s="253">
        <f t="shared" si="6"/>
        <v>92613.999999999942</v>
      </c>
      <c r="X132" s="253">
        <f t="shared" si="7"/>
        <v>256</v>
      </c>
      <c r="Y132" s="253">
        <f t="shared" si="8"/>
        <v>18</v>
      </c>
    </row>
    <row r="133" spans="1:25" x14ac:dyDescent="0.25">
      <c r="A133" s="113">
        <v>44835</v>
      </c>
      <c r="B133">
        <f t="shared" si="9"/>
        <v>2022</v>
      </c>
      <c r="C133" s="3" t="s">
        <v>203</v>
      </c>
      <c r="D133" s="112">
        <v>7731.5</v>
      </c>
      <c r="E133" s="112">
        <v>7743.5</v>
      </c>
      <c r="F133" s="112">
        <v>60.2</v>
      </c>
      <c r="G133" s="112">
        <v>60.7</v>
      </c>
      <c r="H133" s="116">
        <f t="shared" si="11"/>
        <v>779989.32440000004</v>
      </c>
      <c r="I133" s="116">
        <f t="shared" si="11"/>
        <v>9817.7114750000019</v>
      </c>
      <c r="J133" s="116">
        <f t="shared" si="11"/>
        <v>9146.6232</v>
      </c>
      <c r="K133" s="116">
        <f t="shared" si="11"/>
        <v>459.59127500000005</v>
      </c>
      <c r="L133" s="116">
        <f t="shared" si="11"/>
        <v>6510.2716250000003</v>
      </c>
      <c r="M133" s="116">
        <f t="shared" si="11"/>
        <v>266.96312499999999</v>
      </c>
      <c r="N133" s="116">
        <f t="shared" si="11"/>
        <v>1135.3449249999999</v>
      </c>
      <c r="O133" s="116">
        <f t="shared" si="13"/>
        <v>16327.983100000001</v>
      </c>
      <c r="P133" s="116">
        <f t="shared" si="12"/>
        <v>787800.40625</v>
      </c>
      <c r="Q133" s="116">
        <f t="shared" si="12"/>
        <v>8608.1352500000012</v>
      </c>
      <c r="R133" s="116">
        <f t="shared" si="12"/>
        <v>7490.5187500000002</v>
      </c>
      <c r="S133" s="116">
        <f t="shared" si="12"/>
        <v>3340.4085</v>
      </c>
      <c r="T133">
        <v>10982</v>
      </c>
      <c r="U133">
        <v>24</v>
      </c>
      <c r="V133">
        <v>0</v>
      </c>
      <c r="W133" s="253">
        <f t="shared" si="6"/>
        <v>96274.666666666613</v>
      </c>
      <c r="X133" s="253">
        <f t="shared" si="7"/>
        <v>264</v>
      </c>
      <c r="Y133" s="253">
        <f t="shared" si="8"/>
        <v>18</v>
      </c>
    </row>
    <row r="134" spans="1:25" x14ac:dyDescent="0.25">
      <c r="A134" s="113">
        <v>44866</v>
      </c>
      <c r="B134">
        <f t="shared" si="9"/>
        <v>2022</v>
      </c>
      <c r="C134" s="3" t="s">
        <v>203</v>
      </c>
      <c r="D134" s="112">
        <v>7736.9</v>
      </c>
      <c r="E134" s="112">
        <v>7738.9</v>
      </c>
      <c r="F134" s="112">
        <v>60</v>
      </c>
      <c r="G134" s="112">
        <v>60.4</v>
      </c>
      <c r="H134" s="116">
        <f t="shared" si="11"/>
        <v>779989.32440000004</v>
      </c>
      <c r="I134" s="116">
        <f t="shared" si="11"/>
        <v>9817.7114750000019</v>
      </c>
      <c r="J134" s="116">
        <f t="shared" si="11"/>
        <v>9146.6232</v>
      </c>
      <c r="K134" s="116">
        <f t="shared" si="11"/>
        <v>459.59127500000005</v>
      </c>
      <c r="L134" s="116">
        <f t="shared" si="11"/>
        <v>6510.2716250000003</v>
      </c>
      <c r="M134" s="116">
        <f t="shared" si="11"/>
        <v>266.96312499999999</v>
      </c>
      <c r="N134" s="116">
        <f t="shared" si="11"/>
        <v>1135.3449249999999</v>
      </c>
      <c r="O134" s="116">
        <f t="shared" si="13"/>
        <v>16327.983100000001</v>
      </c>
      <c r="P134" s="116">
        <f t="shared" si="12"/>
        <v>787800.40625</v>
      </c>
      <c r="Q134" s="116">
        <f t="shared" si="12"/>
        <v>8608.1352500000012</v>
      </c>
      <c r="R134" s="116">
        <f t="shared" si="12"/>
        <v>7490.5187500000002</v>
      </c>
      <c r="S134" s="116">
        <f t="shared" si="12"/>
        <v>3340.4085</v>
      </c>
      <c r="T134">
        <v>10982</v>
      </c>
      <c r="U134">
        <v>24</v>
      </c>
      <c r="V134">
        <v>0</v>
      </c>
      <c r="W134" s="253">
        <f t="shared" si="6"/>
        <v>99935.333333333285</v>
      </c>
      <c r="X134" s="253">
        <f t="shared" si="7"/>
        <v>272</v>
      </c>
      <c r="Y134" s="253">
        <f t="shared" si="8"/>
        <v>18</v>
      </c>
    </row>
    <row r="135" spans="1:25" x14ac:dyDescent="0.25">
      <c r="A135" s="113">
        <v>44896</v>
      </c>
      <c r="B135">
        <f t="shared" si="9"/>
        <v>2022</v>
      </c>
      <c r="C135" s="3" t="s">
        <v>203</v>
      </c>
      <c r="D135" s="112">
        <v>7760.9</v>
      </c>
      <c r="E135" s="112">
        <v>7777.2</v>
      </c>
      <c r="F135" s="112">
        <v>60.4</v>
      </c>
      <c r="G135" s="112">
        <v>60.7</v>
      </c>
      <c r="H135" s="116">
        <f t="shared" si="11"/>
        <v>779989.32440000004</v>
      </c>
      <c r="I135" s="116">
        <f t="shared" si="11"/>
        <v>9817.7114750000019</v>
      </c>
      <c r="J135" s="116">
        <f t="shared" si="11"/>
        <v>9146.6232</v>
      </c>
      <c r="K135" s="116">
        <f t="shared" si="11"/>
        <v>459.59127500000005</v>
      </c>
      <c r="L135" s="116">
        <f t="shared" si="11"/>
        <v>6510.2716250000003</v>
      </c>
      <c r="M135" s="116">
        <f t="shared" si="11"/>
        <v>266.96312499999999</v>
      </c>
      <c r="N135" s="116">
        <f t="shared" si="11"/>
        <v>1135.3449249999999</v>
      </c>
      <c r="O135" s="116">
        <f t="shared" si="13"/>
        <v>16327.983100000001</v>
      </c>
      <c r="P135" s="116">
        <f t="shared" si="12"/>
        <v>787800.40625</v>
      </c>
      <c r="Q135" s="116">
        <f t="shared" si="12"/>
        <v>8608.1352500000012</v>
      </c>
      <c r="R135" s="116">
        <f t="shared" si="12"/>
        <v>7490.5187500000002</v>
      </c>
      <c r="S135" s="116">
        <f t="shared" si="12"/>
        <v>3340.4085</v>
      </c>
      <c r="T135">
        <v>10982</v>
      </c>
      <c r="U135">
        <v>24</v>
      </c>
      <c r="V135">
        <v>0</v>
      </c>
      <c r="W135" s="253">
        <f t="shared" si="6"/>
        <v>103595.99999999996</v>
      </c>
      <c r="X135" s="253">
        <f t="shared" si="7"/>
        <v>280</v>
      </c>
      <c r="Y135" s="253">
        <f t="shared" si="8"/>
        <v>18</v>
      </c>
    </row>
    <row r="136" spans="1:25" x14ac:dyDescent="0.25">
      <c r="A136" s="114">
        <v>44927</v>
      </c>
      <c r="B136" s="78">
        <f t="shared" si="9"/>
        <v>2023</v>
      </c>
      <c r="C136" s="114" t="s">
        <v>200</v>
      </c>
      <c r="D136" s="115">
        <f t="shared" ref="D136:G147" si="14">D124*(1+$AH$16)</f>
        <v>7717.1550000000007</v>
      </c>
      <c r="E136" s="115">
        <f t="shared" si="14"/>
        <v>7691.9375250000003</v>
      </c>
      <c r="F136" s="115">
        <f t="shared" si="14"/>
        <v>64.107074999999995</v>
      </c>
      <c r="G136" s="115">
        <f t="shared" si="14"/>
        <v>63.600699999999996</v>
      </c>
      <c r="H136" s="116">
        <f t="shared" ref="H136:N147" si="15">H124*(1+$AH$11)</f>
        <v>783499.27635980002</v>
      </c>
      <c r="I136" s="116">
        <f t="shared" si="15"/>
        <v>9861.8911766375022</v>
      </c>
      <c r="J136" s="116">
        <f t="shared" si="15"/>
        <v>9187.7830044000002</v>
      </c>
      <c r="K136" s="116">
        <f t="shared" si="15"/>
        <v>461.65943573750002</v>
      </c>
      <c r="L136" s="116">
        <f t="shared" si="15"/>
        <v>6539.5678473124999</v>
      </c>
      <c r="M136" s="116">
        <f t="shared" si="15"/>
        <v>268.16445906249999</v>
      </c>
      <c r="N136" s="116">
        <f t="shared" si="15"/>
        <v>1140.4539771624998</v>
      </c>
      <c r="O136" s="116">
        <f t="shared" si="13"/>
        <v>16401.459023950003</v>
      </c>
      <c r="P136" s="116">
        <f t="shared" ref="P136:S147" si="16">P124*(1+$AH$11)</f>
        <v>775115.04945875006</v>
      </c>
      <c r="Q136" s="116">
        <f t="shared" si="16"/>
        <v>9525.826435125</v>
      </c>
      <c r="R136" s="116">
        <f t="shared" si="16"/>
        <v>7146.1923032499999</v>
      </c>
      <c r="S136" s="116">
        <f t="shared" si="16"/>
        <v>3220.0563394999999</v>
      </c>
      <c r="T136">
        <v>0</v>
      </c>
      <c r="U136">
        <v>0</v>
      </c>
      <c r="V136">
        <v>0</v>
      </c>
      <c r="W136" s="253"/>
      <c r="X136" s="253"/>
      <c r="Y136" s="253"/>
    </row>
    <row r="137" spans="1:25" x14ac:dyDescent="0.25">
      <c r="A137" s="114">
        <v>44958</v>
      </c>
      <c r="B137" s="78">
        <f t="shared" si="9"/>
        <v>2023</v>
      </c>
      <c r="C137" s="114" t="s">
        <v>200</v>
      </c>
      <c r="D137" s="115">
        <f t="shared" si="14"/>
        <v>7746.5247500000005</v>
      </c>
      <c r="E137" s="115">
        <f t="shared" si="14"/>
        <v>7685.5572000000002</v>
      </c>
      <c r="F137" s="115">
        <f t="shared" si="14"/>
        <v>64.816000000000003</v>
      </c>
      <c r="G137" s="115">
        <f t="shared" si="14"/>
        <v>63.803250000000006</v>
      </c>
      <c r="H137" s="116">
        <f t="shared" si="15"/>
        <v>783499.27635980002</v>
      </c>
      <c r="I137" s="116">
        <f t="shared" si="15"/>
        <v>9861.8911766375022</v>
      </c>
      <c r="J137" s="116">
        <f t="shared" si="15"/>
        <v>9187.7830044000002</v>
      </c>
      <c r="K137" s="116">
        <f t="shared" si="15"/>
        <v>461.65943573750002</v>
      </c>
      <c r="L137" s="116">
        <f t="shared" si="15"/>
        <v>6539.5678473124999</v>
      </c>
      <c r="M137" s="116">
        <f t="shared" si="15"/>
        <v>268.16445906249999</v>
      </c>
      <c r="N137" s="116">
        <f t="shared" si="15"/>
        <v>1140.4539771624998</v>
      </c>
      <c r="O137" s="116">
        <f t="shared" si="13"/>
        <v>16401.459023950003</v>
      </c>
      <c r="P137" s="116">
        <f t="shared" si="16"/>
        <v>775115.04945875006</v>
      </c>
      <c r="Q137" s="116">
        <f t="shared" si="16"/>
        <v>9525.826435125</v>
      </c>
      <c r="R137" s="116">
        <f t="shared" si="16"/>
        <v>7146.1923032499999</v>
      </c>
      <c r="S137" s="116">
        <f t="shared" si="16"/>
        <v>3220.0563394999999</v>
      </c>
      <c r="T137">
        <v>0</v>
      </c>
      <c r="U137">
        <v>0</v>
      </c>
      <c r="V137">
        <v>0</v>
      </c>
      <c r="W137" s="253"/>
      <c r="X137" s="253"/>
      <c r="Y137" s="253"/>
    </row>
    <row r="138" spans="1:25" x14ac:dyDescent="0.25">
      <c r="A138" s="114">
        <v>44986</v>
      </c>
      <c r="B138" s="78">
        <f t="shared" si="9"/>
        <v>2023</v>
      </c>
      <c r="C138" s="114" t="s">
        <v>200</v>
      </c>
      <c r="D138" s="115">
        <f t="shared" si="14"/>
        <v>7767.7925000000005</v>
      </c>
      <c r="E138" s="115">
        <f t="shared" si="14"/>
        <v>7669.9608499999995</v>
      </c>
      <c r="F138" s="115">
        <f t="shared" si="14"/>
        <v>65.322375000000008</v>
      </c>
      <c r="G138" s="115">
        <f t="shared" si="14"/>
        <v>64.005800000000008</v>
      </c>
      <c r="H138" s="116">
        <f t="shared" si="15"/>
        <v>783499.27635980002</v>
      </c>
      <c r="I138" s="116">
        <f t="shared" si="15"/>
        <v>9861.8911766375022</v>
      </c>
      <c r="J138" s="116">
        <f t="shared" si="15"/>
        <v>9187.7830044000002</v>
      </c>
      <c r="K138" s="116">
        <f t="shared" si="15"/>
        <v>461.65943573750002</v>
      </c>
      <c r="L138" s="116">
        <f t="shared" si="15"/>
        <v>6539.5678473124999</v>
      </c>
      <c r="M138" s="116">
        <f t="shared" si="15"/>
        <v>268.16445906249999</v>
      </c>
      <c r="N138" s="116">
        <f t="shared" si="15"/>
        <v>1140.4539771624998</v>
      </c>
      <c r="O138" s="116">
        <f t="shared" si="13"/>
        <v>16401.459023950003</v>
      </c>
      <c r="P138" s="116">
        <f t="shared" si="16"/>
        <v>775115.04945875006</v>
      </c>
      <c r="Q138" s="116">
        <f t="shared" si="16"/>
        <v>9525.826435125</v>
      </c>
      <c r="R138" s="116">
        <f t="shared" si="16"/>
        <v>7146.1923032499999</v>
      </c>
      <c r="S138" s="116">
        <f t="shared" si="16"/>
        <v>3220.0563394999999</v>
      </c>
      <c r="T138">
        <v>0</v>
      </c>
      <c r="U138">
        <v>0</v>
      </c>
      <c r="V138">
        <v>0</v>
      </c>
      <c r="W138" s="253"/>
      <c r="X138" s="253"/>
      <c r="Y138" s="253"/>
    </row>
    <row r="139" spans="1:25" x14ac:dyDescent="0.25">
      <c r="A139" s="114">
        <v>45017</v>
      </c>
      <c r="B139" s="78">
        <f t="shared" si="9"/>
        <v>2023</v>
      </c>
      <c r="C139" s="114" t="s">
        <v>201</v>
      </c>
      <c r="D139" s="115">
        <f t="shared" si="14"/>
        <v>7849.5214249999999</v>
      </c>
      <c r="E139" s="115">
        <f t="shared" si="14"/>
        <v>7767.7925000000005</v>
      </c>
      <c r="F139" s="115">
        <f t="shared" si="14"/>
        <v>65.018550000000005</v>
      </c>
      <c r="G139" s="115">
        <f t="shared" si="14"/>
        <v>63.803250000000006</v>
      </c>
      <c r="H139" s="116">
        <f t="shared" si="15"/>
        <v>783499.27635980002</v>
      </c>
      <c r="I139" s="116">
        <f t="shared" si="15"/>
        <v>9861.8911766375022</v>
      </c>
      <c r="J139" s="116">
        <f t="shared" si="15"/>
        <v>9187.7830044000002</v>
      </c>
      <c r="K139" s="116">
        <f t="shared" si="15"/>
        <v>461.65943573750002</v>
      </c>
      <c r="L139" s="116">
        <f t="shared" si="15"/>
        <v>6539.5678473124999</v>
      </c>
      <c r="M139" s="116">
        <f t="shared" si="15"/>
        <v>268.16445906249999</v>
      </c>
      <c r="N139" s="116">
        <f t="shared" si="15"/>
        <v>1140.4539771624998</v>
      </c>
      <c r="O139" s="116">
        <f t="shared" si="13"/>
        <v>16401.459023950003</v>
      </c>
      <c r="P139" s="116">
        <f t="shared" si="16"/>
        <v>764505.10961824993</v>
      </c>
      <c r="Q139" s="116">
        <f t="shared" si="16"/>
        <v>9164.4552999999996</v>
      </c>
      <c r="R139" s="116">
        <f t="shared" si="16"/>
        <v>7263.8722406249999</v>
      </c>
      <c r="S139" s="116">
        <f t="shared" si="16"/>
        <v>3146.1158478750003</v>
      </c>
      <c r="T139">
        <v>0</v>
      </c>
      <c r="U139">
        <v>0</v>
      </c>
      <c r="V139">
        <v>0</v>
      </c>
      <c r="W139" s="253"/>
      <c r="X139" s="253"/>
      <c r="Y139" s="253"/>
    </row>
    <row r="140" spans="1:25" x14ac:dyDescent="0.25">
      <c r="A140" s="114">
        <v>45047</v>
      </c>
      <c r="B140" s="78">
        <f t="shared" si="9"/>
        <v>2023</v>
      </c>
      <c r="C140" s="114" t="s">
        <v>201</v>
      </c>
      <c r="D140" s="115">
        <f t="shared" si="14"/>
        <v>7864.0037499999999</v>
      </c>
      <c r="E140" s="115">
        <f t="shared" si="14"/>
        <v>7837.2671500000006</v>
      </c>
      <c r="F140" s="115">
        <f t="shared" si="14"/>
        <v>64.309624999999997</v>
      </c>
      <c r="G140" s="115">
        <f t="shared" si="14"/>
        <v>63.296875</v>
      </c>
      <c r="H140" s="116">
        <f t="shared" si="15"/>
        <v>783499.27635980002</v>
      </c>
      <c r="I140" s="116">
        <f t="shared" si="15"/>
        <v>9861.8911766375022</v>
      </c>
      <c r="J140" s="116">
        <f t="shared" si="15"/>
        <v>9187.7830044000002</v>
      </c>
      <c r="K140" s="116">
        <f t="shared" si="15"/>
        <v>461.65943573750002</v>
      </c>
      <c r="L140" s="116">
        <f t="shared" si="15"/>
        <v>6539.5678473124999</v>
      </c>
      <c r="M140" s="116">
        <f t="shared" si="15"/>
        <v>268.16445906249999</v>
      </c>
      <c r="N140" s="116">
        <f t="shared" si="15"/>
        <v>1140.4539771624998</v>
      </c>
      <c r="O140" s="116">
        <f t="shared" si="13"/>
        <v>16401.459023950003</v>
      </c>
      <c r="P140" s="116">
        <f t="shared" si="16"/>
        <v>764505.10961824993</v>
      </c>
      <c r="Q140" s="116">
        <f t="shared" si="16"/>
        <v>9164.4552999999996</v>
      </c>
      <c r="R140" s="116">
        <f t="shared" si="16"/>
        <v>7263.8722406249999</v>
      </c>
      <c r="S140" s="116">
        <f t="shared" si="16"/>
        <v>3146.1158478750003</v>
      </c>
      <c r="T140">
        <v>0</v>
      </c>
      <c r="U140">
        <v>0</v>
      </c>
      <c r="V140">
        <v>0</v>
      </c>
      <c r="W140" s="253"/>
      <c r="X140" s="253"/>
      <c r="Y140" s="253"/>
    </row>
    <row r="141" spans="1:25" x14ac:dyDescent="0.25">
      <c r="A141" s="114">
        <v>45078</v>
      </c>
      <c r="B141" s="78">
        <f t="shared" si="9"/>
        <v>2023</v>
      </c>
      <c r="C141" s="114" t="s">
        <v>201</v>
      </c>
      <c r="D141" s="115">
        <f t="shared" si="14"/>
        <v>7860.0540250000004</v>
      </c>
      <c r="E141" s="115">
        <f t="shared" si="14"/>
        <v>7908.7673000000004</v>
      </c>
      <c r="F141" s="115">
        <f t="shared" si="14"/>
        <v>63.094324999999998</v>
      </c>
      <c r="G141" s="115">
        <f t="shared" si="14"/>
        <v>63.094324999999998</v>
      </c>
      <c r="H141" s="116">
        <f t="shared" si="15"/>
        <v>783499.27635980002</v>
      </c>
      <c r="I141" s="116">
        <f t="shared" si="15"/>
        <v>9861.8911766375022</v>
      </c>
      <c r="J141" s="116">
        <f t="shared" si="15"/>
        <v>9187.7830044000002</v>
      </c>
      <c r="K141" s="116">
        <f t="shared" si="15"/>
        <v>461.65943573750002</v>
      </c>
      <c r="L141" s="116">
        <f t="shared" si="15"/>
        <v>6539.5678473124999</v>
      </c>
      <c r="M141" s="116">
        <f t="shared" si="15"/>
        <v>268.16445906249999</v>
      </c>
      <c r="N141" s="116">
        <f t="shared" si="15"/>
        <v>1140.4539771624998</v>
      </c>
      <c r="O141" s="116">
        <f t="shared" si="13"/>
        <v>16401.459023950003</v>
      </c>
      <c r="P141" s="116">
        <f t="shared" si="16"/>
        <v>764505.10961824993</v>
      </c>
      <c r="Q141" s="116">
        <f t="shared" si="16"/>
        <v>9164.4552999999996</v>
      </c>
      <c r="R141" s="116">
        <f t="shared" si="16"/>
        <v>7263.8722406249999</v>
      </c>
      <c r="S141" s="116">
        <f t="shared" si="16"/>
        <v>3146.1158478750003</v>
      </c>
      <c r="T141">
        <v>0</v>
      </c>
      <c r="U141">
        <v>0</v>
      </c>
      <c r="V141">
        <v>0</v>
      </c>
      <c r="W141" s="253"/>
      <c r="X141" s="253"/>
      <c r="Y141" s="253"/>
    </row>
    <row r="142" spans="1:25" x14ac:dyDescent="0.25">
      <c r="A142" s="114">
        <v>45108</v>
      </c>
      <c r="B142" s="78">
        <f t="shared" si="9"/>
        <v>2023</v>
      </c>
      <c r="C142" s="114" t="s">
        <v>202</v>
      </c>
      <c r="D142" s="115">
        <f t="shared" si="14"/>
        <v>7855.2941000000001</v>
      </c>
      <c r="E142" s="115">
        <f t="shared" si="14"/>
        <v>7943.6059000000005</v>
      </c>
      <c r="F142" s="115">
        <f t="shared" si="14"/>
        <v>62.891775000000003</v>
      </c>
      <c r="G142" s="115">
        <f t="shared" si="14"/>
        <v>63.600699999999996</v>
      </c>
      <c r="H142" s="116">
        <f t="shared" si="15"/>
        <v>783499.27635980002</v>
      </c>
      <c r="I142" s="116">
        <f t="shared" si="15"/>
        <v>9861.8911766375022</v>
      </c>
      <c r="J142" s="116">
        <f t="shared" si="15"/>
        <v>9187.7830044000002</v>
      </c>
      <c r="K142" s="116">
        <f t="shared" si="15"/>
        <v>461.65943573750002</v>
      </c>
      <c r="L142" s="116">
        <f t="shared" si="15"/>
        <v>6539.5678473124999</v>
      </c>
      <c r="M142" s="116">
        <f t="shared" si="15"/>
        <v>268.16445906249999</v>
      </c>
      <c r="N142" s="116">
        <f t="shared" si="15"/>
        <v>1140.4539771624998</v>
      </c>
      <c r="O142" s="116">
        <f t="shared" si="13"/>
        <v>16401.459023950003</v>
      </c>
      <c r="P142" s="116">
        <f t="shared" si="16"/>
        <v>777749.8303575</v>
      </c>
      <c r="Q142" s="116">
        <f t="shared" si="16"/>
        <v>8022.0226336249998</v>
      </c>
      <c r="R142" s="116">
        <f t="shared" si="16"/>
        <v>7483.61088475</v>
      </c>
      <c r="S142" s="116">
        <f t="shared" si="16"/>
        <v>3310.6594771249997</v>
      </c>
      <c r="T142">
        <v>0</v>
      </c>
      <c r="U142">
        <v>0</v>
      </c>
      <c r="V142">
        <v>0</v>
      </c>
      <c r="W142" s="253"/>
      <c r="X142" s="253"/>
      <c r="Y142" s="253"/>
    </row>
    <row r="143" spans="1:25" x14ac:dyDescent="0.25">
      <c r="A143" s="114">
        <v>45139</v>
      </c>
      <c r="B143" s="78">
        <f t="shared" si="9"/>
        <v>2023</v>
      </c>
      <c r="C143" s="114" t="s">
        <v>202</v>
      </c>
      <c r="D143" s="115">
        <f t="shared" si="14"/>
        <v>7845.2678750000005</v>
      </c>
      <c r="E143" s="115">
        <f t="shared" si="14"/>
        <v>7925.1738500000001</v>
      </c>
      <c r="F143" s="115">
        <f t="shared" si="14"/>
        <v>61.980300000000007</v>
      </c>
      <c r="G143" s="115">
        <f t="shared" si="14"/>
        <v>63.195599999999999</v>
      </c>
      <c r="H143" s="116">
        <f t="shared" si="15"/>
        <v>783499.27635980002</v>
      </c>
      <c r="I143" s="116">
        <f t="shared" si="15"/>
        <v>9861.8911766375022</v>
      </c>
      <c r="J143" s="116">
        <f t="shared" si="15"/>
        <v>9187.7830044000002</v>
      </c>
      <c r="K143" s="116">
        <f t="shared" si="15"/>
        <v>461.65943573750002</v>
      </c>
      <c r="L143" s="116">
        <f t="shared" si="15"/>
        <v>6539.5678473124999</v>
      </c>
      <c r="M143" s="116">
        <f t="shared" si="15"/>
        <v>268.16445906249999</v>
      </c>
      <c r="N143" s="116">
        <f t="shared" si="15"/>
        <v>1140.4539771624998</v>
      </c>
      <c r="O143" s="116">
        <f t="shared" si="13"/>
        <v>16401.459023950003</v>
      </c>
      <c r="P143" s="116">
        <f t="shared" si="16"/>
        <v>777749.8303575</v>
      </c>
      <c r="Q143" s="116">
        <f t="shared" si="16"/>
        <v>8022.0226336249998</v>
      </c>
      <c r="R143" s="116">
        <f t="shared" si="16"/>
        <v>7483.61088475</v>
      </c>
      <c r="S143" s="116">
        <f t="shared" si="16"/>
        <v>3310.6594771249997</v>
      </c>
      <c r="T143">
        <v>0</v>
      </c>
      <c r="U143">
        <v>0</v>
      </c>
      <c r="V143">
        <v>0</v>
      </c>
      <c r="W143" s="253"/>
      <c r="X143" s="253"/>
      <c r="Y143" s="253"/>
    </row>
    <row r="144" spans="1:25" x14ac:dyDescent="0.25">
      <c r="A144" s="114">
        <v>45170</v>
      </c>
      <c r="B144" s="78">
        <f t="shared" si="9"/>
        <v>2023</v>
      </c>
      <c r="C144" s="114" t="s">
        <v>202</v>
      </c>
      <c r="D144" s="115">
        <f t="shared" si="14"/>
        <v>7837.3684250000006</v>
      </c>
      <c r="E144" s="115">
        <f t="shared" si="14"/>
        <v>7865.7254250000005</v>
      </c>
      <c r="F144" s="115">
        <f t="shared" si="14"/>
        <v>61.473925000000008</v>
      </c>
      <c r="G144" s="115">
        <f t="shared" si="14"/>
        <v>62.284125000000003</v>
      </c>
      <c r="H144" s="116">
        <f t="shared" si="15"/>
        <v>783499.27635980002</v>
      </c>
      <c r="I144" s="116">
        <f t="shared" si="15"/>
        <v>9861.8911766375022</v>
      </c>
      <c r="J144" s="116">
        <f t="shared" si="15"/>
        <v>9187.7830044000002</v>
      </c>
      <c r="K144" s="116">
        <f t="shared" si="15"/>
        <v>461.65943573750002</v>
      </c>
      <c r="L144" s="116">
        <f t="shared" si="15"/>
        <v>6539.5678473124999</v>
      </c>
      <c r="M144" s="116">
        <f t="shared" si="15"/>
        <v>268.16445906249999</v>
      </c>
      <c r="N144" s="116">
        <f t="shared" si="15"/>
        <v>1140.4539771624998</v>
      </c>
      <c r="O144" s="116">
        <f t="shared" si="13"/>
        <v>16401.459023950003</v>
      </c>
      <c r="P144" s="116">
        <f t="shared" si="16"/>
        <v>777749.8303575</v>
      </c>
      <c r="Q144" s="116">
        <f t="shared" si="16"/>
        <v>8022.0226336249998</v>
      </c>
      <c r="R144" s="116">
        <f t="shared" si="16"/>
        <v>7483.61088475</v>
      </c>
      <c r="S144" s="116">
        <f t="shared" si="16"/>
        <v>3310.6594771249997</v>
      </c>
      <c r="T144">
        <v>0</v>
      </c>
      <c r="U144">
        <v>0</v>
      </c>
      <c r="V144">
        <v>0</v>
      </c>
      <c r="W144" s="253"/>
      <c r="X144" s="253"/>
      <c r="Y144" s="253"/>
    </row>
    <row r="145" spans="1:25" x14ac:dyDescent="0.25">
      <c r="A145" s="114">
        <v>45200</v>
      </c>
      <c r="B145" s="78">
        <f t="shared" si="9"/>
        <v>2023</v>
      </c>
      <c r="C145" s="114" t="s">
        <v>203</v>
      </c>
      <c r="D145" s="115">
        <f t="shared" si="14"/>
        <v>7830.0766250000006</v>
      </c>
      <c r="E145" s="115">
        <f t="shared" si="14"/>
        <v>7842.2296249999999</v>
      </c>
      <c r="F145" s="115">
        <f t="shared" si="14"/>
        <v>60.967550000000003</v>
      </c>
      <c r="G145" s="115">
        <f t="shared" si="14"/>
        <v>61.473925000000008</v>
      </c>
      <c r="H145" s="116">
        <f t="shared" si="15"/>
        <v>783499.27635980002</v>
      </c>
      <c r="I145" s="116">
        <f t="shared" si="15"/>
        <v>9861.8911766375022</v>
      </c>
      <c r="J145" s="116">
        <f t="shared" si="15"/>
        <v>9187.7830044000002</v>
      </c>
      <c r="K145" s="116">
        <f t="shared" si="15"/>
        <v>461.65943573750002</v>
      </c>
      <c r="L145" s="116">
        <f t="shared" si="15"/>
        <v>6539.5678473124999</v>
      </c>
      <c r="M145" s="116">
        <f t="shared" si="15"/>
        <v>268.16445906249999</v>
      </c>
      <c r="N145" s="116">
        <f t="shared" si="15"/>
        <v>1140.4539771624998</v>
      </c>
      <c r="O145" s="116">
        <f t="shared" si="13"/>
        <v>16401.459023950003</v>
      </c>
      <c r="P145" s="116">
        <f t="shared" si="16"/>
        <v>791345.50807812496</v>
      </c>
      <c r="Q145" s="116">
        <f t="shared" si="16"/>
        <v>8646.8718586250016</v>
      </c>
      <c r="R145" s="116">
        <f t="shared" si="16"/>
        <v>7524.226084375</v>
      </c>
      <c r="S145" s="116">
        <f t="shared" si="16"/>
        <v>3355.44033825</v>
      </c>
      <c r="T145">
        <v>0</v>
      </c>
      <c r="U145">
        <v>0</v>
      </c>
      <c r="V145">
        <v>0</v>
      </c>
      <c r="W145" s="253"/>
      <c r="X145" s="253"/>
      <c r="Y145" s="253"/>
    </row>
    <row r="146" spans="1:25" x14ac:dyDescent="0.25">
      <c r="A146" s="114">
        <v>45231</v>
      </c>
      <c r="B146" s="78">
        <f t="shared" si="9"/>
        <v>2023</v>
      </c>
      <c r="C146" s="114" t="s">
        <v>203</v>
      </c>
      <c r="D146" s="115">
        <f t="shared" si="14"/>
        <v>7835.5454749999999</v>
      </c>
      <c r="E146" s="115">
        <f t="shared" si="14"/>
        <v>7837.5709749999996</v>
      </c>
      <c r="F146" s="115">
        <f t="shared" si="14"/>
        <v>60.765000000000001</v>
      </c>
      <c r="G146" s="115">
        <f t="shared" si="14"/>
        <v>61.170099999999998</v>
      </c>
      <c r="H146" s="116">
        <f t="shared" si="15"/>
        <v>783499.27635980002</v>
      </c>
      <c r="I146" s="116">
        <f t="shared" si="15"/>
        <v>9861.8911766375022</v>
      </c>
      <c r="J146" s="116">
        <f t="shared" si="15"/>
        <v>9187.7830044000002</v>
      </c>
      <c r="K146" s="116">
        <f t="shared" si="15"/>
        <v>461.65943573750002</v>
      </c>
      <c r="L146" s="116">
        <f t="shared" si="15"/>
        <v>6539.5678473124999</v>
      </c>
      <c r="M146" s="116">
        <f t="shared" si="15"/>
        <v>268.16445906249999</v>
      </c>
      <c r="N146" s="116">
        <f t="shared" si="15"/>
        <v>1140.4539771624998</v>
      </c>
      <c r="O146" s="116">
        <f t="shared" si="13"/>
        <v>16401.459023950003</v>
      </c>
      <c r="P146" s="116">
        <f t="shared" si="16"/>
        <v>791345.50807812496</v>
      </c>
      <c r="Q146" s="116">
        <f t="shared" si="16"/>
        <v>8646.8718586250016</v>
      </c>
      <c r="R146" s="116">
        <f t="shared" si="16"/>
        <v>7524.226084375</v>
      </c>
      <c r="S146" s="116">
        <f t="shared" si="16"/>
        <v>3355.44033825</v>
      </c>
      <c r="T146">
        <v>0</v>
      </c>
      <c r="U146">
        <v>0</v>
      </c>
      <c r="V146">
        <v>0</v>
      </c>
      <c r="W146" s="253"/>
      <c r="X146" s="253"/>
      <c r="Y146" s="253"/>
    </row>
    <row r="147" spans="1:25" x14ac:dyDescent="0.25">
      <c r="A147" s="114">
        <v>45261</v>
      </c>
      <c r="B147" s="78">
        <f t="shared" si="9"/>
        <v>2023</v>
      </c>
      <c r="C147" s="114" t="s">
        <v>203</v>
      </c>
      <c r="D147" s="115">
        <f t="shared" si="14"/>
        <v>7859.8514749999995</v>
      </c>
      <c r="E147" s="115">
        <f t="shared" si="14"/>
        <v>7876.3593000000001</v>
      </c>
      <c r="F147" s="115">
        <f t="shared" si="14"/>
        <v>61.170099999999998</v>
      </c>
      <c r="G147" s="115">
        <f t="shared" si="14"/>
        <v>61.473925000000008</v>
      </c>
      <c r="H147" s="116">
        <f t="shared" si="15"/>
        <v>783499.27635980002</v>
      </c>
      <c r="I147" s="116">
        <f t="shared" si="15"/>
        <v>9861.8911766375022</v>
      </c>
      <c r="J147" s="116">
        <f t="shared" si="15"/>
        <v>9187.7830044000002</v>
      </c>
      <c r="K147" s="116">
        <f t="shared" si="15"/>
        <v>461.65943573750002</v>
      </c>
      <c r="L147" s="116">
        <f t="shared" si="15"/>
        <v>6539.5678473124999</v>
      </c>
      <c r="M147" s="116">
        <f t="shared" si="15"/>
        <v>268.16445906249999</v>
      </c>
      <c r="N147" s="116">
        <f t="shared" si="15"/>
        <v>1140.4539771624998</v>
      </c>
      <c r="O147" s="116">
        <f t="shared" si="13"/>
        <v>16401.459023950003</v>
      </c>
      <c r="P147" s="116">
        <f t="shared" si="16"/>
        <v>791345.50807812496</v>
      </c>
      <c r="Q147" s="116">
        <f t="shared" si="16"/>
        <v>8646.8718586250016</v>
      </c>
      <c r="R147" s="116">
        <f t="shared" si="16"/>
        <v>7524.226084375</v>
      </c>
      <c r="S147" s="116">
        <f t="shared" si="16"/>
        <v>3355.44033825</v>
      </c>
      <c r="T147">
        <v>0</v>
      </c>
      <c r="U147">
        <v>0</v>
      </c>
      <c r="V147">
        <v>0</v>
      </c>
      <c r="W147" s="253"/>
      <c r="X147" s="253"/>
      <c r="Y147" s="253"/>
    </row>
    <row r="148" spans="1:25" x14ac:dyDescent="0.25">
      <c r="A148" s="114">
        <v>45292</v>
      </c>
      <c r="B148" s="78">
        <f>YEAR(A148)</f>
        <v>2024</v>
      </c>
      <c r="C148" s="114" t="s">
        <v>203</v>
      </c>
      <c r="D148" s="115">
        <f t="shared" ref="D148:G159" si="17">D136*(1+$AH$17)</f>
        <v>7773.1043737500004</v>
      </c>
      <c r="E148" s="115">
        <f t="shared" si="17"/>
        <v>7747.70407205625</v>
      </c>
      <c r="F148" s="115">
        <f t="shared" si="17"/>
        <v>64.571851293749987</v>
      </c>
      <c r="G148" s="115">
        <f t="shared" si="17"/>
        <v>64.061805074999995</v>
      </c>
      <c r="H148" s="116">
        <f t="shared" ref="H148:N159" si="18">H136*(1+$AH$12)</f>
        <v>791530.14394248801</v>
      </c>
      <c r="I148" s="116">
        <f t="shared" si="18"/>
        <v>9962.9755611980381</v>
      </c>
      <c r="J148" s="116">
        <f t="shared" si="18"/>
        <v>9281.9577801951018</v>
      </c>
      <c r="K148" s="116">
        <f t="shared" si="18"/>
        <v>466.39144495380941</v>
      </c>
      <c r="L148" s="116">
        <f t="shared" si="18"/>
        <v>6606.5984177474538</v>
      </c>
      <c r="M148" s="116">
        <f t="shared" si="18"/>
        <v>270.91314476789063</v>
      </c>
      <c r="N148" s="116">
        <f t="shared" si="18"/>
        <v>1152.1436304284155</v>
      </c>
      <c r="O148" s="116">
        <f>L148+I148</f>
        <v>16569.573978945493</v>
      </c>
      <c r="P148" s="116">
        <f t="shared" ref="P148:S159" si="19">P136*(1+$AH$12)</f>
        <v>783059.97871570231</v>
      </c>
      <c r="Q148" s="116">
        <f t="shared" si="19"/>
        <v>9623.4661560850327</v>
      </c>
      <c r="R148" s="116">
        <f t="shared" si="19"/>
        <v>7219.4407743583133</v>
      </c>
      <c r="S148" s="116">
        <f t="shared" si="19"/>
        <v>3253.0619169798751</v>
      </c>
      <c r="T148">
        <v>0</v>
      </c>
      <c r="U148">
        <v>0</v>
      </c>
      <c r="V148">
        <v>0</v>
      </c>
      <c r="W148" s="253"/>
      <c r="X148" s="253"/>
      <c r="Y148" s="253"/>
    </row>
    <row r="149" spans="1:25" x14ac:dyDescent="0.25">
      <c r="A149" s="114">
        <v>45323</v>
      </c>
      <c r="B149" s="78">
        <f t="shared" ref="B149:B159" si="20">YEAR(A149)</f>
        <v>2024</v>
      </c>
      <c r="C149" s="114" t="s">
        <v>200</v>
      </c>
      <c r="D149" s="115">
        <f t="shared" si="17"/>
        <v>7802.6870544375006</v>
      </c>
      <c r="E149" s="115">
        <f t="shared" si="17"/>
        <v>7741.2774896999999</v>
      </c>
      <c r="F149" s="115">
        <f t="shared" si="17"/>
        <v>65.285916</v>
      </c>
      <c r="G149" s="115">
        <f t="shared" si="17"/>
        <v>64.265823562500003</v>
      </c>
      <c r="H149" s="116">
        <f t="shared" si="18"/>
        <v>791530.14394248801</v>
      </c>
      <c r="I149" s="116">
        <f t="shared" si="18"/>
        <v>9962.9755611980381</v>
      </c>
      <c r="J149" s="116">
        <f t="shared" si="18"/>
        <v>9281.9577801951018</v>
      </c>
      <c r="K149" s="116">
        <f t="shared" si="18"/>
        <v>466.39144495380941</v>
      </c>
      <c r="L149" s="116">
        <f t="shared" si="18"/>
        <v>6606.5984177474538</v>
      </c>
      <c r="M149" s="116">
        <f t="shared" si="18"/>
        <v>270.91314476789063</v>
      </c>
      <c r="N149" s="116">
        <f t="shared" si="18"/>
        <v>1152.1436304284155</v>
      </c>
      <c r="O149" s="116">
        <f t="shared" ref="O149:O159" si="21">L149+I149</f>
        <v>16569.573978945493</v>
      </c>
      <c r="P149" s="116">
        <f t="shared" si="19"/>
        <v>783059.97871570231</v>
      </c>
      <c r="Q149" s="116">
        <f t="shared" si="19"/>
        <v>9623.4661560850327</v>
      </c>
      <c r="R149" s="116">
        <f t="shared" si="19"/>
        <v>7219.4407743583133</v>
      </c>
      <c r="S149" s="116">
        <f t="shared" si="19"/>
        <v>3253.0619169798751</v>
      </c>
      <c r="T149">
        <v>0</v>
      </c>
      <c r="U149">
        <v>0</v>
      </c>
      <c r="V149">
        <v>0</v>
      </c>
      <c r="W149" s="253"/>
      <c r="X149" s="253"/>
      <c r="Y149" s="253"/>
    </row>
    <row r="150" spans="1:25" x14ac:dyDescent="0.25">
      <c r="A150" s="114">
        <v>45352</v>
      </c>
      <c r="B150" s="78">
        <f t="shared" si="20"/>
        <v>2024</v>
      </c>
      <c r="C150" s="114" t="s">
        <v>201</v>
      </c>
      <c r="D150" s="115">
        <f t="shared" si="17"/>
        <v>7824.1089956250007</v>
      </c>
      <c r="E150" s="115">
        <f t="shared" si="17"/>
        <v>7725.5680661624992</v>
      </c>
      <c r="F150" s="115">
        <f t="shared" si="17"/>
        <v>65.795962218750006</v>
      </c>
      <c r="G150" s="115">
        <f t="shared" si="17"/>
        <v>64.469842050000011</v>
      </c>
      <c r="H150" s="116">
        <f t="shared" si="18"/>
        <v>791530.14394248801</v>
      </c>
      <c r="I150" s="116">
        <f t="shared" si="18"/>
        <v>9962.9755611980381</v>
      </c>
      <c r="J150" s="116">
        <f t="shared" si="18"/>
        <v>9281.9577801951018</v>
      </c>
      <c r="K150" s="116">
        <f t="shared" si="18"/>
        <v>466.39144495380941</v>
      </c>
      <c r="L150" s="116">
        <f t="shared" si="18"/>
        <v>6606.5984177474538</v>
      </c>
      <c r="M150" s="116">
        <f t="shared" si="18"/>
        <v>270.91314476789063</v>
      </c>
      <c r="N150" s="116">
        <f t="shared" si="18"/>
        <v>1152.1436304284155</v>
      </c>
      <c r="O150" s="116">
        <f t="shared" si="21"/>
        <v>16569.573978945493</v>
      </c>
      <c r="P150" s="116">
        <f t="shared" si="19"/>
        <v>783059.97871570231</v>
      </c>
      <c r="Q150" s="116">
        <f t="shared" si="19"/>
        <v>9623.4661560850327</v>
      </c>
      <c r="R150" s="116">
        <f t="shared" si="19"/>
        <v>7219.4407743583133</v>
      </c>
      <c r="S150" s="116">
        <f t="shared" si="19"/>
        <v>3253.0619169798751</v>
      </c>
      <c r="T150">
        <v>0</v>
      </c>
      <c r="U150">
        <v>0</v>
      </c>
      <c r="V150">
        <v>0</v>
      </c>
      <c r="W150" s="253"/>
      <c r="X150" s="253"/>
      <c r="Y150" s="253"/>
    </row>
    <row r="151" spans="1:25" x14ac:dyDescent="0.25">
      <c r="A151" s="114">
        <v>45383</v>
      </c>
      <c r="B151" s="78">
        <f t="shared" si="20"/>
        <v>2024</v>
      </c>
      <c r="C151" s="114" t="s">
        <v>202</v>
      </c>
      <c r="D151" s="115">
        <f t="shared" si="17"/>
        <v>7906.4304553312495</v>
      </c>
      <c r="E151" s="115">
        <f t="shared" si="17"/>
        <v>7824.1089956250007</v>
      </c>
      <c r="F151" s="115">
        <f t="shared" si="17"/>
        <v>65.489934487500008</v>
      </c>
      <c r="G151" s="115">
        <f t="shared" si="17"/>
        <v>64.265823562500003</v>
      </c>
      <c r="H151" s="116">
        <f t="shared" si="18"/>
        <v>791530.14394248801</v>
      </c>
      <c r="I151" s="116">
        <f t="shared" si="18"/>
        <v>9962.9755611980381</v>
      </c>
      <c r="J151" s="116">
        <f t="shared" si="18"/>
        <v>9281.9577801951018</v>
      </c>
      <c r="K151" s="116">
        <f t="shared" si="18"/>
        <v>466.39144495380941</v>
      </c>
      <c r="L151" s="116">
        <f t="shared" si="18"/>
        <v>6606.5984177474538</v>
      </c>
      <c r="M151" s="116">
        <f t="shared" si="18"/>
        <v>270.91314476789063</v>
      </c>
      <c r="N151" s="116">
        <f t="shared" si="18"/>
        <v>1152.1436304284155</v>
      </c>
      <c r="O151" s="116">
        <f t="shared" si="21"/>
        <v>16569.573978945493</v>
      </c>
      <c r="P151" s="116">
        <f t="shared" si="19"/>
        <v>772341.28699183709</v>
      </c>
      <c r="Q151" s="116">
        <f t="shared" si="19"/>
        <v>9258.3909668249999</v>
      </c>
      <c r="R151" s="116">
        <f t="shared" si="19"/>
        <v>7338.3269310914065</v>
      </c>
      <c r="S151" s="116">
        <f t="shared" si="19"/>
        <v>3178.3635353157192</v>
      </c>
      <c r="T151">
        <v>0</v>
      </c>
      <c r="U151">
        <v>0</v>
      </c>
      <c r="V151">
        <v>0</v>
      </c>
      <c r="W151" s="253"/>
      <c r="X151" s="253"/>
      <c r="Y151" s="253"/>
    </row>
    <row r="152" spans="1:25" x14ac:dyDescent="0.25">
      <c r="A152" s="114">
        <v>45413</v>
      </c>
      <c r="B152" s="78">
        <f t="shared" si="20"/>
        <v>2024</v>
      </c>
      <c r="C152" s="114" t="s">
        <v>203</v>
      </c>
      <c r="D152" s="115">
        <f t="shared" si="17"/>
        <v>7921.0177771874996</v>
      </c>
      <c r="E152" s="115">
        <f t="shared" si="17"/>
        <v>7894.0873368375005</v>
      </c>
      <c r="F152" s="115">
        <f t="shared" si="17"/>
        <v>64.775869781249995</v>
      </c>
      <c r="G152" s="115">
        <f t="shared" si="17"/>
        <v>63.755777343749997</v>
      </c>
      <c r="H152" s="116">
        <f t="shared" si="18"/>
        <v>791530.14394248801</v>
      </c>
      <c r="I152" s="116">
        <f t="shared" si="18"/>
        <v>9962.9755611980381</v>
      </c>
      <c r="J152" s="116">
        <f t="shared" si="18"/>
        <v>9281.9577801951018</v>
      </c>
      <c r="K152" s="116">
        <f t="shared" si="18"/>
        <v>466.39144495380941</v>
      </c>
      <c r="L152" s="116">
        <f t="shared" si="18"/>
        <v>6606.5984177474538</v>
      </c>
      <c r="M152" s="116">
        <f t="shared" si="18"/>
        <v>270.91314476789063</v>
      </c>
      <c r="N152" s="116">
        <f t="shared" si="18"/>
        <v>1152.1436304284155</v>
      </c>
      <c r="O152" s="116">
        <f t="shared" si="21"/>
        <v>16569.573978945493</v>
      </c>
      <c r="P152" s="116">
        <f t="shared" si="19"/>
        <v>772341.28699183709</v>
      </c>
      <c r="Q152" s="116">
        <f t="shared" si="19"/>
        <v>9258.3909668249999</v>
      </c>
      <c r="R152" s="116">
        <f t="shared" si="19"/>
        <v>7338.3269310914065</v>
      </c>
      <c r="S152" s="116">
        <f t="shared" si="19"/>
        <v>3178.3635353157192</v>
      </c>
      <c r="T152">
        <v>0</v>
      </c>
      <c r="U152">
        <v>0</v>
      </c>
      <c r="V152">
        <v>0</v>
      </c>
      <c r="W152" s="253"/>
      <c r="X152" s="253"/>
      <c r="Y152" s="253"/>
    </row>
    <row r="153" spans="1:25" x14ac:dyDescent="0.25">
      <c r="A153" s="114">
        <v>45444</v>
      </c>
      <c r="B153" s="78">
        <f t="shared" si="20"/>
        <v>2024</v>
      </c>
      <c r="C153" s="114" t="s">
        <v>200</v>
      </c>
      <c r="D153" s="115">
        <f t="shared" si="17"/>
        <v>7917.0394166812503</v>
      </c>
      <c r="E153" s="115">
        <f t="shared" si="17"/>
        <v>7966.1058629250001</v>
      </c>
      <c r="F153" s="115">
        <f t="shared" si="17"/>
        <v>63.551758856249997</v>
      </c>
      <c r="G153" s="115">
        <f t="shared" si="17"/>
        <v>63.551758856249997</v>
      </c>
      <c r="H153" s="116">
        <f t="shared" si="18"/>
        <v>791530.14394248801</v>
      </c>
      <c r="I153" s="116">
        <f t="shared" si="18"/>
        <v>9962.9755611980381</v>
      </c>
      <c r="J153" s="116">
        <f t="shared" si="18"/>
        <v>9281.9577801951018</v>
      </c>
      <c r="K153" s="116">
        <f t="shared" si="18"/>
        <v>466.39144495380941</v>
      </c>
      <c r="L153" s="116">
        <f t="shared" si="18"/>
        <v>6606.5984177474538</v>
      </c>
      <c r="M153" s="116">
        <f t="shared" si="18"/>
        <v>270.91314476789063</v>
      </c>
      <c r="N153" s="116">
        <f t="shared" si="18"/>
        <v>1152.1436304284155</v>
      </c>
      <c r="O153" s="116">
        <f t="shared" si="21"/>
        <v>16569.573978945493</v>
      </c>
      <c r="P153" s="116">
        <f t="shared" si="19"/>
        <v>772341.28699183709</v>
      </c>
      <c r="Q153" s="116">
        <f t="shared" si="19"/>
        <v>9258.3909668249999</v>
      </c>
      <c r="R153" s="116">
        <f t="shared" si="19"/>
        <v>7338.3269310914065</v>
      </c>
      <c r="S153" s="116">
        <f t="shared" si="19"/>
        <v>3178.3635353157192</v>
      </c>
      <c r="T153">
        <v>0</v>
      </c>
      <c r="U153">
        <v>0</v>
      </c>
      <c r="V153">
        <v>0</v>
      </c>
      <c r="W153" s="253"/>
      <c r="X153" s="253"/>
      <c r="Y153" s="253"/>
    </row>
    <row r="154" spans="1:25" x14ac:dyDescent="0.25">
      <c r="A154" s="114">
        <v>45474</v>
      </c>
      <c r="B154" s="78">
        <f t="shared" si="20"/>
        <v>2024</v>
      </c>
      <c r="C154" s="114" t="s">
        <v>201</v>
      </c>
      <c r="D154" s="115">
        <f t="shared" si="17"/>
        <v>7912.2449822250001</v>
      </c>
      <c r="E154" s="115">
        <f t="shared" si="17"/>
        <v>8001.1970427750002</v>
      </c>
      <c r="F154" s="115">
        <f t="shared" si="17"/>
        <v>63.347740368750003</v>
      </c>
      <c r="G154" s="115">
        <f t="shared" si="17"/>
        <v>64.061805074999995</v>
      </c>
      <c r="H154" s="116">
        <f t="shared" si="18"/>
        <v>791530.14394248801</v>
      </c>
      <c r="I154" s="116">
        <f t="shared" si="18"/>
        <v>9962.9755611980381</v>
      </c>
      <c r="J154" s="116">
        <f t="shared" si="18"/>
        <v>9281.9577801951018</v>
      </c>
      <c r="K154" s="116">
        <f t="shared" si="18"/>
        <v>466.39144495380941</v>
      </c>
      <c r="L154" s="116">
        <f t="shared" si="18"/>
        <v>6606.5984177474538</v>
      </c>
      <c r="M154" s="116">
        <f t="shared" si="18"/>
        <v>270.91314476789063</v>
      </c>
      <c r="N154" s="116">
        <f t="shared" si="18"/>
        <v>1152.1436304284155</v>
      </c>
      <c r="O154" s="116">
        <f t="shared" si="21"/>
        <v>16569.573978945493</v>
      </c>
      <c r="P154" s="116">
        <f t="shared" si="19"/>
        <v>785721.76611866441</v>
      </c>
      <c r="Q154" s="116">
        <f t="shared" si="19"/>
        <v>8104.2483656196564</v>
      </c>
      <c r="R154" s="116">
        <f t="shared" si="19"/>
        <v>7560.3178963186883</v>
      </c>
      <c r="S154" s="116">
        <f t="shared" si="19"/>
        <v>3344.5937367655315</v>
      </c>
      <c r="T154">
        <v>0</v>
      </c>
      <c r="U154">
        <v>0</v>
      </c>
      <c r="V154">
        <v>0</v>
      </c>
      <c r="W154" s="253"/>
      <c r="X154" s="253"/>
      <c r="Y154" s="253"/>
    </row>
    <row r="155" spans="1:25" x14ac:dyDescent="0.25">
      <c r="A155" s="114">
        <v>45505</v>
      </c>
      <c r="B155" s="78">
        <f t="shared" si="20"/>
        <v>2024</v>
      </c>
      <c r="C155" s="114" t="s">
        <v>202</v>
      </c>
      <c r="D155" s="115">
        <f t="shared" si="17"/>
        <v>7902.1460670937504</v>
      </c>
      <c r="E155" s="115">
        <f t="shared" si="17"/>
        <v>7982.6313604124998</v>
      </c>
      <c r="F155" s="115">
        <f t="shared" si="17"/>
        <v>62.429657175000003</v>
      </c>
      <c r="G155" s="115">
        <f t="shared" si="17"/>
        <v>63.653768100000001</v>
      </c>
      <c r="H155" s="116">
        <f t="shared" si="18"/>
        <v>791530.14394248801</v>
      </c>
      <c r="I155" s="116">
        <f t="shared" si="18"/>
        <v>9962.9755611980381</v>
      </c>
      <c r="J155" s="116">
        <f t="shared" si="18"/>
        <v>9281.9577801951018</v>
      </c>
      <c r="K155" s="116">
        <f t="shared" si="18"/>
        <v>466.39144495380941</v>
      </c>
      <c r="L155" s="116">
        <f t="shared" si="18"/>
        <v>6606.5984177474538</v>
      </c>
      <c r="M155" s="116">
        <f t="shared" si="18"/>
        <v>270.91314476789063</v>
      </c>
      <c r="N155" s="116">
        <f t="shared" si="18"/>
        <v>1152.1436304284155</v>
      </c>
      <c r="O155" s="116">
        <f t="shared" si="21"/>
        <v>16569.573978945493</v>
      </c>
      <c r="P155" s="116">
        <f t="shared" si="19"/>
        <v>785721.76611866441</v>
      </c>
      <c r="Q155" s="116">
        <f t="shared" si="19"/>
        <v>8104.2483656196564</v>
      </c>
      <c r="R155" s="116">
        <f t="shared" si="19"/>
        <v>7560.3178963186883</v>
      </c>
      <c r="S155" s="116">
        <f t="shared" si="19"/>
        <v>3344.5937367655315</v>
      </c>
      <c r="T155">
        <v>0</v>
      </c>
      <c r="U155">
        <v>0</v>
      </c>
      <c r="V155">
        <v>0</v>
      </c>
      <c r="W155" s="253"/>
      <c r="X155" s="253"/>
      <c r="Y155" s="253"/>
    </row>
    <row r="156" spans="1:25" x14ac:dyDescent="0.25">
      <c r="A156" s="114">
        <v>45536</v>
      </c>
      <c r="B156" s="78">
        <f t="shared" si="20"/>
        <v>2024</v>
      </c>
      <c r="C156" s="114" t="s">
        <v>203</v>
      </c>
      <c r="D156" s="115">
        <f t="shared" si="17"/>
        <v>7894.1893460812507</v>
      </c>
      <c r="E156" s="115">
        <f t="shared" si="17"/>
        <v>7922.7519343312506</v>
      </c>
      <c r="F156" s="115">
        <f t="shared" si="17"/>
        <v>61.919610956250004</v>
      </c>
      <c r="G156" s="115">
        <f t="shared" si="17"/>
        <v>62.73568490625</v>
      </c>
      <c r="H156" s="116">
        <f t="shared" si="18"/>
        <v>791530.14394248801</v>
      </c>
      <c r="I156" s="116">
        <f t="shared" si="18"/>
        <v>9962.9755611980381</v>
      </c>
      <c r="J156" s="116">
        <f t="shared" si="18"/>
        <v>9281.9577801951018</v>
      </c>
      <c r="K156" s="116">
        <f t="shared" si="18"/>
        <v>466.39144495380941</v>
      </c>
      <c r="L156" s="116">
        <f t="shared" si="18"/>
        <v>6606.5984177474538</v>
      </c>
      <c r="M156" s="116">
        <f t="shared" si="18"/>
        <v>270.91314476789063</v>
      </c>
      <c r="N156" s="116">
        <f t="shared" si="18"/>
        <v>1152.1436304284155</v>
      </c>
      <c r="O156" s="116">
        <f t="shared" si="21"/>
        <v>16569.573978945493</v>
      </c>
      <c r="P156" s="116">
        <f t="shared" si="19"/>
        <v>785721.76611866441</v>
      </c>
      <c r="Q156" s="116">
        <f t="shared" si="19"/>
        <v>8104.2483656196564</v>
      </c>
      <c r="R156" s="116">
        <f t="shared" si="19"/>
        <v>7560.3178963186883</v>
      </c>
      <c r="S156" s="116">
        <f t="shared" si="19"/>
        <v>3344.5937367655315</v>
      </c>
      <c r="T156">
        <v>0</v>
      </c>
      <c r="U156">
        <v>0</v>
      </c>
      <c r="V156">
        <v>0</v>
      </c>
      <c r="W156" s="253"/>
      <c r="X156" s="253"/>
      <c r="Y156" s="253"/>
    </row>
    <row r="157" spans="1:25" x14ac:dyDescent="0.25">
      <c r="A157" s="114">
        <v>45566</v>
      </c>
      <c r="B157" s="78">
        <f t="shared" si="20"/>
        <v>2024</v>
      </c>
      <c r="C157" s="114" t="s">
        <v>200</v>
      </c>
      <c r="D157" s="115">
        <f t="shared" si="17"/>
        <v>7886.8446805312506</v>
      </c>
      <c r="E157" s="115">
        <f t="shared" si="17"/>
        <v>7899.0857897812493</v>
      </c>
      <c r="F157" s="115">
        <f t="shared" si="17"/>
        <v>61.409564737499998</v>
      </c>
      <c r="G157" s="115">
        <f t="shared" si="17"/>
        <v>61.919610956250004</v>
      </c>
      <c r="H157" s="116">
        <f t="shared" si="18"/>
        <v>791530.14394248801</v>
      </c>
      <c r="I157" s="116">
        <f t="shared" si="18"/>
        <v>9962.9755611980381</v>
      </c>
      <c r="J157" s="116">
        <f t="shared" si="18"/>
        <v>9281.9577801951018</v>
      </c>
      <c r="K157" s="116">
        <f t="shared" si="18"/>
        <v>466.39144495380941</v>
      </c>
      <c r="L157" s="116">
        <f t="shared" si="18"/>
        <v>6606.5984177474538</v>
      </c>
      <c r="M157" s="116">
        <f t="shared" si="18"/>
        <v>270.91314476789063</v>
      </c>
      <c r="N157" s="116">
        <f t="shared" si="18"/>
        <v>1152.1436304284155</v>
      </c>
      <c r="O157" s="116">
        <f t="shared" si="21"/>
        <v>16569.573978945493</v>
      </c>
      <c r="P157" s="116">
        <f t="shared" si="19"/>
        <v>799456.79953592585</v>
      </c>
      <c r="Q157" s="116">
        <f t="shared" si="19"/>
        <v>8735.5022951759092</v>
      </c>
      <c r="R157" s="116">
        <f t="shared" si="19"/>
        <v>7601.3494017398443</v>
      </c>
      <c r="S157" s="116">
        <f t="shared" si="19"/>
        <v>3389.8336017170627</v>
      </c>
      <c r="T157">
        <v>0</v>
      </c>
      <c r="U157">
        <v>0</v>
      </c>
      <c r="V157">
        <v>0</v>
      </c>
      <c r="W157" s="253"/>
      <c r="X157" s="253"/>
      <c r="Y157" s="253"/>
    </row>
    <row r="158" spans="1:25" x14ac:dyDescent="0.25">
      <c r="A158" s="114">
        <v>45597</v>
      </c>
      <c r="B158" s="78">
        <f t="shared" si="20"/>
        <v>2024</v>
      </c>
      <c r="C158" s="114" t="s">
        <v>201</v>
      </c>
      <c r="D158" s="115">
        <f t="shared" si="17"/>
        <v>7892.3531796937496</v>
      </c>
      <c r="E158" s="115">
        <f t="shared" si="17"/>
        <v>7894.3933645687493</v>
      </c>
      <c r="F158" s="115">
        <f t="shared" si="17"/>
        <v>61.205546249999998</v>
      </c>
      <c r="G158" s="115">
        <f t="shared" si="17"/>
        <v>61.613583224999999</v>
      </c>
      <c r="H158" s="116">
        <f t="shared" si="18"/>
        <v>791530.14394248801</v>
      </c>
      <c r="I158" s="116">
        <f t="shared" si="18"/>
        <v>9962.9755611980381</v>
      </c>
      <c r="J158" s="116">
        <f t="shared" si="18"/>
        <v>9281.9577801951018</v>
      </c>
      <c r="K158" s="116">
        <f t="shared" si="18"/>
        <v>466.39144495380941</v>
      </c>
      <c r="L158" s="116">
        <f t="shared" si="18"/>
        <v>6606.5984177474538</v>
      </c>
      <c r="M158" s="116">
        <f t="shared" si="18"/>
        <v>270.91314476789063</v>
      </c>
      <c r="N158" s="116">
        <f t="shared" si="18"/>
        <v>1152.1436304284155</v>
      </c>
      <c r="O158" s="116">
        <f t="shared" si="21"/>
        <v>16569.573978945493</v>
      </c>
      <c r="P158" s="116">
        <f t="shared" si="19"/>
        <v>799456.79953592585</v>
      </c>
      <c r="Q158" s="116">
        <f t="shared" si="19"/>
        <v>8735.5022951759092</v>
      </c>
      <c r="R158" s="116">
        <f t="shared" si="19"/>
        <v>7601.3494017398443</v>
      </c>
      <c r="S158" s="116">
        <f t="shared" si="19"/>
        <v>3389.8336017170627</v>
      </c>
      <c r="T158">
        <v>0</v>
      </c>
      <c r="U158">
        <v>0</v>
      </c>
      <c r="V158">
        <v>0</v>
      </c>
      <c r="W158" s="253"/>
      <c r="X158" s="253"/>
      <c r="Y158" s="253"/>
    </row>
    <row r="159" spans="1:25" x14ac:dyDescent="0.25">
      <c r="A159" s="114">
        <v>45627</v>
      </c>
      <c r="B159" s="78">
        <f t="shared" si="20"/>
        <v>2024</v>
      </c>
      <c r="C159" s="114" t="s">
        <v>202</v>
      </c>
      <c r="D159" s="115">
        <f t="shared" si="17"/>
        <v>7916.8353981937489</v>
      </c>
      <c r="E159" s="115">
        <f t="shared" si="17"/>
        <v>7933.4629049249997</v>
      </c>
      <c r="F159" s="115">
        <f t="shared" si="17"/>
        <v>61.613583224999999</v>
      </c>
      <c r="G159" s="115">
        <f t="shared" si="17"/>
        <v>61.919610956250004</v>
      </c>
      <c r="H159" s="116">
        <f t="shared" si="18"/>
        <v>791530.14394248801</v>
      </c>
      <c r="I159" s="116">
        <f t="shared" si="18"/>
        <v>9962.9755611980381</v>
      </c>
      <c r="J159" s="116">
        <f t="shared" si="18"/>
        <v>9281.9577801951018</v>
      </c>
      <c r="K159" s="116">
        <f t="shared" si="18"/>
        <v>466.39144495380941</v>
      </c>
      <c r="L159" s="116">
        <f t="shared" si="18"/>
        <v>6606.5984177474538</v>
      </c>
      <c r="M159" s="116">
        <f t="shared" si="18"/>
        <v>270.91314476789063</v>
      </c>
      <c r="N159" s="116">
        <f t="shared" si="18"/>
        <v>1152.1436304284155</v>
      </c>
      <c r="O159" s="116">
        <f t="shared" si="21"/>
        <v>16569.573978945493</v>
      </c>
      <c r="P159" s="116">
        <f t="shared" si="19"/>
        <v>799456.79953592585</v>
      </c>
      <c r="Q159" s="116">
        <f t="shared" si="19"/>
        <v>8735.5022951759092</v>
      </c>
      <c r="R159" s="116">
        <f t="shared" si="19"/>
        <v>7601.3494017398443</v>
      </c>
      <c r="S159" s="116">
        <f t="shared" si="19"/>
        <v>3389.8336017170627</v>
      </c>
      <c r="T159">
        <v>0</v>
      </c>
      <c r="U159">
        <v>0</v>
      </c>
      <c r="V159">
        <v>0</v>
      </c>
      <c r="W159" s="253"/>
      <c r="X159" s="253"/>
      <c r="Y159" s="253"/>
    </row>
    <row r="160" spans="1:25" x14ac:dyDescent="0.25">
      <c r="A160" s="26"/>
      <c r="C160" s="3"/>
      <c r="D160" s="62"/>
      <c r="E160" s="62"/>
      <c r="F160" s="62"/>
      <c r="G160" s="62"/>
      <c r="H160" s="79"/>
      <c r="I160" s="79"/>
      <c r="J160" s="79"/>
      <c r="K160" s="79"/>
      <c r="L160" s="79"/>
      <c r="M160" s="79"/>
      <c r="N160" s="79"/>
      <c r="O160" s="61"/>
      <c r="P160" s="61"/>
      <c r="Q160" s="61"/>
      <c r="R160" s="61"/>
      <c r="S160" s="61"/>
    </row>
    <row r="161" spans="2:19" ht="93" customHeight="1" x14ac:dyDescent="0.25">
      <c r="B161">
        <f t="shared" si="9"/>
        <v>1900</v>
      </c>
      <c r="C161" s="3" t="s">
        <v>200</v>
      </c>
      <c r="H161" s="39" t="s">
        <v>150</v>
      </c>
      <c r="I161" s="39" t="s">
        <v>151</v>
      </c>
      <c r="J161" s="39" t="s">
        <v>152</v>
      </c>
      <c r="K161" s="39" t="s">
        <v>153</v>
      </c>
      <c r="L161" s="39" t="s">
        <v>154</v>
      </c>
      <c r="M161" s="39" t="s">
        <v>155</v>
      </c>
      <c r="N161" s="39" t="s">
        <v>156</v>
      </c>
      <c r="O161" s="39"/>
      <c r="P161" s="236">
        <v>0</v>
      </c>
      <c r="Q161" s="236">
        <v>0</v>
      </c>
      <c r="R161" s="236">
        <v>0</v>
      </c>
      <c r="S161" s="236">
        <v>0</v>
      </c>
    </row>
    <row r="167" spans="2:19" x14ac:dyDescent="0.25">
      <c r="B167">
        <v>2013</v>
      </c>
      <c r="D167" s="6">
        <f>SUMIFS(D$4:D$159,$B$4:$B$159,$B167)</f>
        <v>81629.799999999988</v>
      </c>
      <c r="E167" s="6">
        <f t="shared" ref="E167:M167" si="22">SUMIFS(E$4:E$159,$B$4:$B$159,$B167)</f>
        <v>81654.499999999985</v>
      </c>
      <c r="F167" s="6">
        <f t="shared" si="22"/>
        <v>752.3</v>
      </c>
      <c r="G167" s="6">
        <f t="shared" si="22"/>
        <v>753.49999999999989</v>
      </c>
      <c r="H167" s="6">
        <f t="shared" si="22"/>
        <v>7727244</v>
      </c>
      <c r="I167" s="6">
        <f t="shared" si="22"/>
        <v>84744</v>
      </c>
      <c r="J167" s="6">
        <f t="shared" si="22"/>
        <v>74625.60000000002</v>
      </c>
      <c r="K167" s="6">
        <f t="shared" si="22"/>
        <v>5763.6000000000013</v>
      </c>
      <c r="L167" s="6">
        <f t="shared" si="22"/>
        <v>96693.60000000002</v>
      </c>
      <c r="M167" s="6">
        <f t="shared" si="22"/>
        <v>332.39999999999992</v>
      </c>
      <c r="N167" s="6">
        <f>SUMIFS(N$4:N$159,$B$4:$B$159,$B167)</f>
        <v>17043.599999999995</v>
      </c>
    </row>
    <row r="168" spans="2:19" x14ac:dyDescent="0.25">
      <c r="B168">
        <f>B167+1</f>
        <v>2014</v>
      </c>
      <c r="D168" s="6">
        <f t="shared" ref="D168:N176" si="23">SUMIFS(D$4:D$159,$B$4:$B$159,$B168)</f>
        <v>82008.100000000006</v>
      </c>
      <c r="E168" s="6">
        <f t="shared" si="23"/>
        <v>82035.10000000002</v>
      </c>
      <c r="F168" s="6">
        <f t="shared" si="23"/>
        <v>737.6</v>
      </c>
      <c r="G168" s="6">
        <f t="shared" si="23"/>
        <v>738.8</v>
      </c>
      <c r="H168" s="6">
        <f t="shared" si="23"/>
        <v>7918334.4000000013</v>
      </c>
      <c r="I168" s="6">
        <f t="shared" si="23"/>
        <v>82914</v>
      </c>
      <c r="J168" s="6">
        <f t="shared" si="23"/>
        <v>73392</v>
      </c>
      <c r="K168" s="6">
        <f t="shared" si="23"/>
        <v>4962</v>
      </c>
      <c r="L168" s="6">
        <f t="shared" si="23"/>
        <v>93829.200000000012</v>
      </c>
      <c r="M168" s="6">
        <f t="shared" si="23"/>
        <v>298.8</v>
      </c>
      <c r="N168" s="6">
        <f t="shared" si="23"/>
        <v>12726</v>
      </c>
    </row>
    <row r="169" spans="2:19" x14ac:dyDescent="0.25">
      <c r="B169">
        <f t="shared" ref="B169:B176" si="24">B168+1</f>
        <v>2015</v>
      </c>
      <c r="D169" s="6">
        <f t="shared" si="23"/>
        <v>82580.3</v>
      </c>
      <c r="E169" s="6">
        <f t="shared" si="23"/>
        <v>82592.099999999991</v>
      </c>
      <c r="F169" s="6">
        <f t="shared" si="23"/>
        <v>715.30000000000007</v>
      </c>
      <c r="G169" s="6">
        <f t="shared" si="23"/>
        <v>716</v>
      </c>
      <c r="H169" s="6">
        <f t="shared" si="23"/>
        <v>8128608</v>
      </c>
      <c r="I169" s="6">
        <f t="shared" si="23"/>
        <v>88074</v>
      </c>
      <c r="J169" s="6">
        <f t="shared" si="23"/>
        <v>78628.800000000003</v>
      </c>
      <c r="K169" s="6">
        <f t="shared" si="23"/>
        <v>4938</v>
      </c>
      <c r="L169" s="6">
        <f t="shared" si="23"/>
        <v>89731.200000000012</v>
      </c>
      <c r="M169" s="6">
        <f t="shared" si="23"/>
        <v>280.8</v>
      </c>
      <c r="N169" s="6">
        <f t="shared" si="23"/>
        <v>10624.799999999997</v>
      </c>
    </row>
    <row r="170" spans="2:19" x14ac:dyDescent="0.25">
      <c r="B170">
        <f t="shared" si="24"/>
        <v>2016</v>
      </c>
      <c r="D170" s="6">
        <f t="shared" si="23"/>
        <v>83387</v>
      </c>
      <c r="E170" s="6">
        <f t="shared" si="23"/>
        <v>83373.499999999971</v>
      </c>
      <c r="F170" s="6">
        <f t="shared" si="23"/>
        <v>724.90000000000009</v>
      </c>
      <c r="G170" s="6">
        <f t="shared" si="23"/>
        <v>724.1</v>
      </c>
      <c r="H170" s="6">
        <f t="shared" si="23"/>
        <v>8311449.5999999987</v>
      </c>
      <c r="I170" s="6">
        <f t="shared" si="23"/>
        <v>89047.200000000012</v>
      </c>
      <c r="J170" s="6">
        <f t="shared" si="23"/>
        <v>79209.60000000002</v>
      </c>
      <c r="K170" s="6">
        <f t="shared" si="23"/>
        <v>5130</v>
      </c>
      <c r="L170" s="6">
        <f t="shared" si="23"/>
        <v>91158</v>
      </c>
      <c r="M170" s="6">
        <f t="shared" si="23"/>
        <v>4526.3999999999987</v>
      </c>
      <c r="N170" s="6">
        <f t="shared" si="23"/>
        <v>9418.7999999999975</v>
      </c>
    </row>
    <row r="171" spans="2:19" x14ac:dyDescent="0.25">
      <c r="B171">
        <f t="shared" si="24"/>
        <v>2017</v>
      </c>
      <c r="D171" s="6">
        <f t="shared" si="23"/>
        <v>85209.5</v>
      </c>
      <c r="E171" s="6">
        <f t="shared" si="23"/>
        <v>85195.1</v>
      </c>
      <c r="F171" s="6">
        <f t="shared" si="23"/>
        <v>743.59999999999991</v>
      </c>
      <c r="G171" s="6">
        <f t="shared" si="23"/>
        <v>742.8</v>
      </c>
      <c r="H171" s="6">
        <f t="shared" si="23"/>
        <v>8540341.1999999974</v>
      </c>
      <c r="I171" s="6">
        <f t="shared" si="23"/>
        <v>93370.799999999988</v>
      </c>
      <c r="J171" s="6">
        <f t="shared" si="23"/>
        <v>83628</v>
      </c>
      <c r="K171" s="6">
        <f t="shared" si="23"/>
        <v>5485.2000000000007</v>
      </c>
      <c r="L171" s="6">
        <f t="shared" si="23"/>
        <v>89217.60000000002</v>
      </c>
      <c r="M171" s="6">
        <f t="shared" si="23"/>
        <v>3450</v>
      </c>
      <c r="N171" s="6">
        <f t="shared" si="23"/>
        <v>11661.599999999999</v>
      </c>
    </row>
    <row r="172" spans="2:19" x14ac:dyDescent="0.25">
      <c r="B172">
        <f t="shared" si="24"/>
        <v>2018</v>
      </c>
      <c r="D172" s="6">
        <f t="shared" si="23"/>
        <v>86869</v>
      </c>
      <c r="E172" s="6">
        <f t="shared" si="23"/>
        <v>86843.199999999997</v>
      </c>
      <c r="F172" s="6">
        <f t="shared" si="23"/>
        <v>772.9</v>
      </c>
      <c r="G172" s="6">
        <f t="shared" si="23"/>
        <v>773.1</v>
      </c>
      <c r="H172" s="6">
        <f t="shared" si="23"/>
        <v>8831233.1999999974</v>
      </c>
      <c r="I172" s="6">
        <f t="shared" si="23"/>
        <v>95848.799999999988</v>
      </c>
      <c r="J172" s="6">
        <f t="shared" si="23"/>
        <v>86575.200000000012</v>
      </c>
      <c r="K172" s="6">
        <f t="shared" si="23"/>
        <v>5372.3999999999987</v>
      </c>
      <c r="L172" s="6">
        <f t="shared" si="23"/>
        <v>88675.200000000012</v>
      </c>
      <c r="M172" s="6">
        <f t="shared" si="23"/>
        <v>3324</v>
      </c>
      <c r="N172" s="6">
        <f t="shared" si="23"/>
        <v>13044</v>
      </c>
    </row>
    <row r="173" spans="2:19" x14ac:dyDescent="0.25">
      <c r="B173">
        <f t="shared" si="24"/>
        <v>2019</v>
      </c>
      <c r="D173" s="6">
        <f t="shared" si="23"/>
        <v>88947.000000000015</v>
      </c>
      <c r="E173" s="6">
        <f t="shared" si="23"/>
        <v>88968.000000000015</v>
      </c>
      <c r="F173" s="6">
        <f t="shared" si="23"/>
        <v>756.4</v>
      </c>
      <c r="G173" s="6">
        <f t="shared" si="23"/>
        <v>757.5</v>
      </c>
      <c r="H173" s="6">
        <f t="shared" si="23"/>
        <v>9028718.4000000004</v>
      </c>
      <c r="I173" s="6">
        <f t="shared" si="23"/>
        <v>99970.799999999974</v>
      </c>
      <c r="J173" s="6">
        <f t="shared" si="23"/>
        <v>91260</v>
      </c>
      <c r="K173" s="6">
        <f t="shared" si="23"/>
        <v>5325.6000000000013</v>
      </c>
      <c r="L173" s="6">
        <f t="shared" si="23"/>
        <v>86503.200000000012</v>
      </c>
      <c r="M173" s="6">
        <f t="shared" si="23"/>
        <v>3297.6000000000008</v>
      </c>
      <c r="N173" s="6">
        <f t="shared" si="23"/>
        <v>12066</v>
      </c>
    </row>
    <row r="174" spans="2:19" x14ac:dyDescent="0.25">
      <c r="B174">
        <f t="shared" si="24"/>
        <v>2020</v>
      </c>
      <c r="D174" s="6">
        <f t="shared" si="23"/>
        <v>84589.900000000009</v>
      </c>
      <c r="E174" s="6">
        <f t="shared" si="23"/>
        <v>84541.200000000012</v>
      </c>
      <c r="F174" s="6">
        <f t="shared" si="23"/>
        <v>711.7</v>
      </c>
      <c r="G174" s="6">
        <f t="shared" si="23"/>
        <v>712.1</v>
      </c>
      <c r="H174" s="6">
        <f t="shared" si="23"/>
        <v>8593821.5999999996</v>
      </c>
      <c r="I174" s="6">
        <f t="shared" si="23"/>
        <v>104811.60000000002</v>
      </c>
      <c r="J174" s="6">
        <f t="shared" si="23"/>
        <v>96703.200000000012</v>
      </c>
      <c r="K174" s="6">
        <f t="shared" si="23"/>
        <v>5238</v>
      </c>
      <c r="L174" s="6">
        <f t="shared" si="23"/>
        <v>77552.39999999998</v>
      </c>
      <c r="M174" s="6">
        <f t="shared" si="23"/>
        <v>3139.1999999999994</v>
      </c>
      <c r="N174" s="6">
        <f t="shared" si="23"/>
        <v>11340</v>
      </c>
    </row>
    <row r="175" spans="2:19" x14ac:dyDescent="0.25">
      <c r="B175">
        <f t="shared" si="24"/>
        <v>2021</v>
      </c>
      <c r="D175" s="6">
        <f t="shared" si="23"/>
        <v>88329.2</v>
      </c>
      <c r="E175" s="6">
        <f t="shared" si="23"/>
        <v>88308.700000000012</v>
      </c>
      <c r="F175" s="6">
        <f t="shared" si="23"/>
        <v>730.5</v>
      </c>
      <c r="G175" s="6">
        <f t="shared" si="23"/>
        <v>730.59999999999991</v>
      </c>
      <c r="H175" s="6">
        <f t="shared" si="23"/>
        <v>9028089.5999999996</v>
      </c>
      <c r="I175" s="6">
        <f t="shared" si="23"/>
        <v>113636.39999999998</v>
      </c>
      <c r="J175" s="6">
        <f t="shared" si="23"/>
        <v>105868.79999999997</v>
      </c>
      <c r="K175" s="6">
        <f t="shared" si="23"/>
        <v>5319.6000000000013</v>
      </c>
      <c r="L175" s="6">
        <f t="shared" si="23"/>
        <v>75354</v>
      </c>
      <c r="M175" s="6">
        <f t="shared" si="23"/>
        <v>3090</v>
      </c>
      <c r="N175" s="6">
        <f t="shared" si="23"/>
        <v>13141.200000000003</v>
      </c>
    </row>
    <row r="176" spans="2:19" x14ac:dyDescent="0.25">
      <c r="B176">
        <f t="shared" si="24"/>
        <v>2022</v>
      </c>
      <c r="D176" s="6">
        <f t="shared" si="23"/>
        <v>92686.699999999983</v>
      </c>
      <c r="E176" s="6">
        <f t="shared" si="23"/>
        <v>92670.399999999994</v>
      </c>
      <c r="F176" s="6">
        <f t="shared" si="23"/>
        <v>746.40000000000009</v>
      </c>
      <c r="G176" s="6">
        <f t="shared" si="23"/>
        <v>745.30000000000007</v>
      </c>
      <c r="H176" s="6">
        <f t="shared" si="23"/>
        <v>9359871.8928000014</v>
      </c>
      <c r="I176" s="6">
        <f t="shared" si="23"/>
        <v>117812.53770000003</v>
      </c>
      <c r="J176" s="6">
        <f t="shared" si="23"/>
        <v>109759.47840000001</v>
      </c>
      <c r="K176" s="6">
        <f t="shared" si="23"/>
        <v>5515.0953</v>
      </c>
      <c r="L176" s="6">
        <f t="shared" si="23"/>
        <v>78123.2595</v>
      </c>
      <c r="M176" s="6">
        <f t="shared" si="23"/>
        <v>3203.5575000000008</v>
      </c>
      <c r="N176" s="6">
        <f t="shared" si="23"/>
        <v>13624.139099999995</v>
      </c>
    </row>
    <row r="178" spans="2:14" x14ac:dyDescent="0.25">
      <c r="B178">
        <f>B168</f>
        <v>2014</v>
      </c>
      <c r="D178" s="65">
        <f>D168/D167-1</f>
        <v>4.634336970077424E-3</v>
      </c>
      <c r="E178" s="65">
        <f t="shared" ref="E178:N178" si="25">E168/E167-1</f>
        <v>4.6611025724245803E-3</v>
      </c>
      <c r="F178" s="65">
        <f t="shared" si="25"/>
        <v>-1.9540077096902753E-2</v>
      </c>
      <c r="G178" s="65">
        <f t="shared" si="25"/>
        <v>-1.9508958195089465E-2</v>
      </c>
      <c r="H178" s="65">
        <f t="shared" si="25"/>
        <v>2.4729437817674782E-2</v>
      </c>
      <c r="I178" s="65">
        <f t="shared" si="25"/>
        <v>-2.1594449164542673E-2</v>
      </c>
      <c r="J178" s="65">
        <f t="shared" si="25"/>
        <v>-1.6530520357625589E-2</v>
      </c>
      <c r="K178" s="65">
        <f t="shared" si="25"/>
        <v>-0.13907974182802429</v>
      </c>
      <c r="L178" s="65">
        <f t="shared" si="25"/>
        <v>-2.9623470426170972E-2</v>
      </c>
      <c r="M178" s="65">
        <f t="shared" si="25"/>
        <v>-0.1010830324909745</v>
      </c>
      <c r="N178" s="65">
        <f t="shared" si="25"/>
        <v>-0.25332676195170012</v>
      </c>
    </row>
    <row r="179" spans="2:14" x14ac:dyDescent="0.25">
      <c r="B179">
        <f t="shared" ref="B179:B186" si="26">B169</f>
        <v>2015</v>
      </c>
      <c r="D179" s="65">
        <f t="shared" ref="D179:N186" si="27">D169/D168-1</f>
        <v>6.9773595535074229E-3</v>
      </c>
      <c r="E179" s="65">
        <f t="shared" si="27"/>
        <v>6.7897765712479075E-3</v>
      </c>
      <c r="F179" s="65">
        <f t="shared" si="27"/>
        <v>-3.0233188720173443E-2</v>
      </c>
      <c r="G179" s="65">
        <f t="shared" si="27"/>
        <v>-3.0860855441256052E-2</v>
      </c>
      <c r="H179" s="65">
        <f t="shared" si="27"/>
        <v>2.6555281625893379E-2</v>
      </c>
      <c r="I179" s="65">
        <f t="shared" si="27"/>
        <v>6.22331572472683E-2</v>
      </c>
      <c r="J179" s="65">
        <f t="shared" si="27"/>
        <v>7.1353826030084999E-2</v>
      </c>
      <c r="K179" s="65">
        <f t="shared" si="27"/>
        <v>-4.8367593712212997E-3</v>
      </c>
      <c r="L179" s="65">
        <f t="shared" si="27"/>
        <v>-4.3675103272755145E-2</v>
      </c>
      <c r="M179" s="65">
        <f t="shared" si="27"/>
        <v>-6.0240963855421659E-2</v>
      </c>
      <c r="N179" s="65">
        <f t="shared" si="27"/>
        <v>-0.16511079679396534</v>
      </c>
    </row>
    <row r="180" spans="2:14" x14ac:dyDescent="0.25">
      <c r="B180">
        <f t="shared" si="26"/>
        <v>2016</v>
      </c>
      <c r="D180" s="65">
        <f t="shared" si="27"/>
        <v>9.7686736425031118E-3</v>
      </c>
      <c r="E180" s="65">
        <f t="shared" si="27"/>
        <v>9.4609532872995672E-3</v>
      </c>
      <c r="F180" s="65">
        <f t="shared" si="27"/>
        <v>1.3420942261987978E-2</v>
      </c>
      <c r="G180" s="65">
        <f t="shared" si="27"/>
        <v>1.131284916201114E-2</v>
      </c>
      <c r="H180" s="65">
        <f t="shared" si="27"/>
        <v>2.2493592998948708E-2</v>
      </c>
      <c r="I180" s="65">
        <f t="shared" si="27"/>
        <v>1.1049799032631702E-2</v>
      </c>
      <c r="J180" s="65">
        <f t="shared" si="27"/>
        <v>7.3866064342837934E-3</v>
      </c>
      <c r="K180" s="65">
        <f t="shared" si="27"/>
        <v>3.888213851761857E-2</v>
      </c>
      <c r="L180" s="65">
        <f t="shared" si="27"/>
        <v>1.5900823793730368E-2</v>
      </c>
      <c r="M180" s="65">
        <f t="shared" si="27"/>
        <v>15.119658119658116</v>
      </c>
      <c r="N180" s="65">
        <f t="shared" si="27"/>
        <v>-0.11350801897447482</v>
      </c>
    </row>
    <row r="181" spans="2:14" x14ac:dyDescent="0.25">
      <c r="B181">
        <f t="shared" si="26"/>
        <v>2017</v>
      </c>
      <c r="D181" s="65">
        <f t="shared" si="27"/>
        <v>2.1855924784438763E-2</v>
      </c>
      <c r="E181" s="65">
        <f t="shared" si="27"/>
        <v>2.184866894157067E-2</v>
      </c>
      <c r="F181" s="65">
        <f t="shared" si="27"/>
        <v>2.5796661608497473E-2</v>
      </c>
      <c r="G181" s="65">
        <f t="shared" si="27"/>
        <v>2.5825162270404656E-2</v>
      </c>
      <c r="H181" s="65">
        <f t="shared" si="27"/>
        <v>2.7539311554027668E-2</v>
      </c>
      <c r="I181" s="65">
        <f t="shared" si="27"/>
        <v>4.8554025280974411E-2</v>
      </c>
      <c r="J181" s="65">
        <f t="shared" si="27"/>
        <v>5.5781117440310002E-2</v>
      </c>
      <c r="K181" s="65">
        <f t="shared" si="27"/>
        <v>6.9239766081871545E-2</v>
      </c>
      <c r="L181" s="65">
        <f t="shared" si="27"/>
        <v>-2.1286118607253157E-2</v>
      </c>
      <c r="M181" s="65">
        <f t="shared" si="27"/>
        <v>-0.23780487804878025</v>
      </c>
      <c r="N181" s="65">
        <f t="shared" si="27"/>
        <v>0.23811950566951223</v>
      </c>
    </row>
    <row r="182" spans="2:14" x14ac:dyDescent="0.25">
      <c r="B182">
        <f t="shared" si="26"/>
        <v>2018</v>
      </c>
      <c r="D182" s="65">
        <f t="shared" si="27"/>
        <v>1.9475527963431327E-2</v>
      </c>
      <c r="E182" s="65">
        <f t="shared" si="27"/>
        <v>1.9345009278702641E-2</v>
      </c>
      <c r="F182" s="65">
        <f t="shared" si="27"/>
        <v>3.9402904787520177E-2</v>
      </c>
      <c r="G182" s="65">
        <f t="shared" si="27"/>
        <v>4.0791599353796615E-2</v>
      </c>
      <c r="H182" s="65">
        <f t="shared" si="27"/>
        <v>3.4060934239957597E-2</v>
      </c>
      <c r="I182" s="65">
        <f t="shared" si="27"/>
        <v>2.6539346348108728E-2</v>
      </c>
      <c r="J182" s="65">
        <f t="shared" si="27"/>
        <v>3.5241785048070184E-2</v>
      </c>
      <c r="K182" s="65">
        <f t="shared" si="27"/>
        <v>-2.0564427915117367E-2</v>
      </c>
      <c r="L182" s="65">
        <f t="shared" si="27"/>
        <v>-6.0795179426481605E-3</v>
      </c>
      <c r="M182" s="65">
        <f t="shared" si="27"/>
        <v>-3.6521739130434772E-2</v>
      </c>
      <c r="N182" s="65">
        <f t="shared" si="27"/>
        <v>0.11854291006379936</v>
      </c>
    </row>
    <row r="183" spans="2:14" x14ac:dyDescent="0.25">
      <c r="B183">
        <f t="shared" si="26"/>
        <v>2019</v>
      </c>
      <c r="D183" s="65">
        <f t="shared" si="27"/>
        <v>2.392107656356135E-2</v>
      </c>
      <c r="E183" s="65">
        <f t="shared" si="27"/>
        <v>2.4467085505831321E-2</v>
      </c>
      <c r="F183" s="65">
        <f t="shared" si="27"/>
        <v>-2.1348169232759728E-2</v>
      </c>
      <c r="G183" s="65">
        <f t="shared" si="27"/>
        <v>-2.0178502134264642E-2</v>
      </c>
      <c r="H183" s="65">
        <f t="shared" si="27"/>
        <v>2.2362131712250877E-2</v>
      </c>
      <c r="I183" s="65">
        <f t="shared" si="27"/>
        <v>4.30052332423565E-2</v>
      </c>
      <c r="J183" s="65">
        <f t="shared" si="27"/>
        <v>5.4112494109167297E-2</v>
      </c>
      <c r="K183" s="65">
        <f t="shared" si="27"/>
        <v>-8.7111905293718594E-3</v>
      </c>
      <c r="L183" s="65">
        <f t="shared" si="27"/>
        <v>-2.449388329544222E-2</v>
      </c>
      <c r="M183" s="65">
        <f t="shared" si="27"/>
        <v>-7.9422382671477942E-3</v>
      </c>
      <c r="N183" s="65">
        <f t="shared" si="27"/>
        <v>-7.4977000919963177E-2</v>
      </c>
    </row>
    <row r="184" spans="2:14" x14ac:dyDescent="0.25">
      <c r="B184">
        <f t="shared" si="26"/>
        <v>2020</v>
      </c>
      <c r="D184" s="65">
        <f t="shared" si="27"/>
        <v>-4.8985350826896923E-2</v>
      </c>
      <c r="E184" s="65">
        <f t="shared" si="27"/>
        <v>-4.9757216077690902E-2</v>
      </c>
      <c r="F184" s="65">
        <f t="shared" si="27"/>
        <v>-5.9095716552088784E-2</v>
      </c>
      <c r="G184" s="65">
        <f t="shared" si="27"/>
        <v>-5.9933993399339913E-2</v>
      </c>
      <c r="H184" s="65">
        <f t="shared" si="27"/>
        <v>-4.8168165262525098E-2</v>
      </c>
      <c r="I184" s="65">
        <f t="shared" si="27"/>
        <v>4.8422139264665764E-2</v>
      </c>
      <c r="J184" s="65">
        <f t="shared" si="27"/>
        <v>5.9644970414201248E-2</v>
      </c>
      <c r="K184" s="65">
        <f t="shared" si="27"/>
        <v>-1.6448850833709061E-2</v>
      </c>
      <c r="L184" s="65">
        <f t="shared" si="27"/>
        <v>-0.10347362872124999</v>
      </c>
      <c r="M184" s="65">
        <f t="shared" si="27"/>
        <v>-4.8034934497817039E-2</v>
      </c>
      <c r="N184" s="65">
        <f t="shared" si="27"/>
        <v>-6.0169070114371004E-2</v>
      </c>
    </row>
    <row r="185" spans="2:14" x14ac:dyDescent="0.25">
      <c r="B185">
        <f t="shared" si="26"/>
        <v>2021</v>
      </c>
      <c r="D185" s="65">
        <f t="shared" si="27"/>
        <v>4.4205041027356451E-2</v>
      </c>
      <c r="E185" s="65">
        <f t="shared" si="27"/>
        <v>4.4564070536022626E-2</v>
      </c>
      <c r="F185" s="65">
        <f t="shared" si="27"/>
        <v>2.64156245609104E-2</v>
      </c>
      <c r="G185" s="65">
        <f t="shared" si="27"/>
        <v>2.5979497261620299E-2</v>
      </c>
      <c r="H185" s="65">
        <f t="shared" si="27"/>
        <v>5.053258261726068E-2</v>
      </c>
      <c r="I185" s="65">
        <f t="shared" si="27"/>
        <v>8.4196787378495896E-2</v>
      </c>
      <c r="J185" s="65">
        <f t="shared" si="27"/>
        <v>9.4780731144367136E-2</v>
      </c>
      <c r="K185" s="65">
        <f t="shared" si="27"/>
        <v>1.5578465063001312E-2</v>
      </c>
      <c r="L185" s="65">
        <f t="shared" si="27"/>
        <v>-2.8347285190400084E-2</v>
      </c>
      <c r="M185" s="65">
        <f t="shared" si="27"/>
        <v>-1.5672782874617486E-2</v>
      </c>
      <c r="N185" s="65">
        <f t="shared" si="27"/>
        <v>0.158835978835979</v>
      </c>
    </row>
    <row r="186" spans="2:14" x14ac:dyDescent="0.25">
      <c r="B186">
        <f t="shared" si="26"/>
        <v>2022</v>
      </c>
      <c r="D186" s="65">
        <f t="shared" si="27"/>
        <v>4.9332497067787084E-2</v>
      </c>
      <c r="E186" s="65">
        <f t="shared" si="27"/>
        <v>4.9391509556815816E-2</v>
      </c>
      <c r="F186" s="65">
        <f t="shared" si="27"/>
        <v>2.1765913757700428E-2</v>
      </c>
      <c r="G186" s="65">
        <f t="shared" si="27"/>
        <v>2.0120448946072012E-2</v>
      </c>
      <c r="H186" s="65">
        <f t="shared" si="27"/>
        <v>3.6750000000000282E-2</v>
      </c>
      <c r="I186" s="65">
        <f t="shared" si="27"/>
        <v>3.6750000000000504E-2</v>
      </c>
      <c r="J186" s="65">
        <f t="shared" si="27"/>
        <v>3.6750000000000282E-2</v>
      </c>
      <c r="K186" s="65">
        <f t="shared" si="27"/>
        <v>3.6749999999999838E-2</v>
      </c>
      <c r="L186" s="65">
        <f t="shared" si="27"/>
        <v>3.675000000000006E-2</v>
      </c>
      <c r="M186" s="65">
        <f t="shared" si="27"/>
        <v>3.6750000000000282E-2</v>
      </c>
      <c r="N186" s="65">
        <f t="shared" si="27"/>
        <v>3.6749999999999394E-2</v>
      </c>
    </row>
  </sheetData>
  <mergeCells count="7">
    <mergeCell ref="P1:S1"/>
    <mergeCell ref="P3:S3"/>
    <mergeCell ref="F1:G1"/>
    <mergeCell ref="D1:E1"/>
    <mergeCell ref="D3:G3"/>
    <mergeCell ref="H3:N3"/>
    <mergeCell ref="H1:O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8DF32-7E37-4C28-AF58-B5BF5FB6D0D4}">
  <sheetPr codeName="Sheet31">
    <tabColor theme="3" tint="0.79998168889431442"/>
  </sheetPr>
  <dimension ref="A1:AM160"/>
  <sheetViews>
    <sheetView topLeftCell="O1" workbookViewId="0">
      <selection activeCell="AG16" sqref="AG16"/>
    </sheetView>
  </sheetViews>
  <sheetFormatPr defaultRowHeight="15" x14ac:dyDescent="0.25"/>
  <cols>
    <col min="1" max="1" width="11.7109375" customWidth="1"/>
    <col min="4" max="4" width="17.7109375" customWidth="1"/>
    <col min="7" max="7" width="11.42578125" bestFit="1" customWidth="1"/>
    <col min="8" max="8" width="11.42578125" customWidth="1"/>
    <col min="9" max="9" width="16.28515625" bestFit="1" customWidth="1"/>
    <col min="10" max="10" width="16.5703125" customWidth="1"/>
    <col min="11" max="11" width="17" customWidth="1"/>
    <col min="14" max="24" width="12.5703125" customWidth="1"/>
    <col min="25" max="25" width="13.42578125" customWidth="1"/>
    <col min="28" max="28" width="14" bestFit="1" customWidth="1"/>
    <col min="29" max="29" width="17.140625" customWidth="1"/>
    <col min="30" max="30" width="13.28515625" bestFit="1" customWidth="1"/>
    <col min="31" max="31" width="11.42578125" customWidth="1"/>
  </cols>
  <sheetData>
    <row r="1" spans="1:39" x14ac:dyDescent="0.25">
      <c r="A1" t="s">
        <v>0</v>
      </c>
      <c r="B1" t="s">
        <v>28</v>
      </c>
      <c r="C1" t="s">
        <v>29</v>
      </c>
      <c r="D1" s="6" t="str">
        <f>'Monthly Data'!E1</f>
        <v>TB_ReskWh_NoCDM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Data'!DI1</f>
        <v>Shoulder</v>
      </c>
      <c r="I1" t="str">
        <f>'Monthly Data'!HB1</f>
        <v>Trend17</v>
      </c>
      <c r="J1" t="str">
        <f>'Monthly Data'!DV1</f>
        <v>TB_COVIDHDD14</v>
      </c>
      <c r="K1" t="str">
        <f>'Monthly Data'!DU1</f>
        <v>TB_COVIDCDD16</v>
      </c>
      <c r="L1" t="str">
        <f>'Monthly Data'!F1</f>
        <v>TB_ResCust</v>
      </c>
      <c r="N1" t="s">
        <v>50</v>
      </c>
      <c r="O1" t="str">
        <f t="shared" ref="O1:V1" si="0">E1</f>
        <v>TB_HDD14</v>
      </c>
      <c r="P1" t="str">
        <f t="shared" si="0"/>
        <v>TB_CDD16</v>
      </c>
      <c r="Q1" t="str">
        <f t="shared" si="0"/>
        <v>Month Days</v>
      </c>
      <c r="R1" t="str">
        <f t="shared" si="0"/>
        <v>Shoulder</v>
      </c>
      <c r="S1" t="str">
        <f t="shared" si="0"/>
        <v>Trend17</v>
      </c>
      <c r="T1" t="str">
        <f t="shared" si="0"/>
        <v>TB_COVIDHDD14</v>
      </c>
      <c r="U1" t="str">
        <f t="shared" si="0"/>
        <v>TB_COVIDCDD16</v>
      </c>
      <c r="V1" t="str">
        <f t="shared" si="0"/>
        <v>TB_ResCust</v>
      </c>
      <c r="W1" t="s">
        <v>51</v>
      </c>
      <c r="Y1" t="s">
        <v>52</v>
      </c>
    </row>
    <row r="2" spans="1:39" x14ac:dyDescent="0.25">
      <c r="A2" s="208">
        <v>41275</v>
      </c>
      <c r="B2">
        <f t="shared" ref="B2:B9" si="1">MONTH(A2)</f>
        <v>1</v>
      </c>
      <c r="C2">
        <f t="shared" ref="C2:C9" si="2">YEAR(A2)</f>
        <v>2013</v>
      </c>
      <c r="D2" s="6">
        <f>'Monthly Data'!E2</f>
        <v>35689845.146455593</v>
      </c>
      <c r="E2">
        <f>'Monthly Data'!BA2</f>
        <v>804.4</v>
      </c>
      <c r="F2">
        <f>'Monthly Data'!AZ2</f>
        <v>0</v>
      </c>
      <c r="G2">
        <f>'Monthly Data'!DJ2</f>
        <v>31</v>
      </c>
      <c r="H2">
        <f>'Monthly Data'!DI2</f>
        <v>0</v>
      </c>
      <c r="I2">
        <f>'Monthly Data'!HB2</f>
        <v>0</v>
      </c>
      <c r="J2">
        <f>'Monthly Data'!DV2</f>
        <v>0</v>
      </c>
      <c r="K2">
        <f>'Monthly Data'!GC2</f>
        <v>0</v>
      </c>
      <c r="L2">
        <f>'Monthly Data'!F2</f>
        <v>44938.932264539952</v>
      </c>
      <c r="N2" s="6">
        <f t="shared" ref="N2:N54" si="3">$AC$7</f>
        <v>-10906973.1106552</v>
      </c>
      <c r="O2" s="6">
        <f t="shared" ref="O2:O21" si="4">E2*$AC$8</f>
        <v>11511454.880272394</v>
      </c>
      <c r="P2" s="6">
        <f t="shared" ref="P2:P21" si="5">F2*$AC$9</f>
        <v>0</v>
      </c>
      <c r="Q2" s="6">
        <f t="shared" ref="Q2:Q21" si="6">G2*$AC$10</f>
        <v>34394680.655769259</v>
      </c>
      <c r="R2" s="6">
        <f t="shared" ref="R2:R21" si="7">H2*$AC$11</f>
        <v>0</v>
      </c>
      <c r="S2" s="6">
        <f>I2*$AC$12</f>
        <v>0</v>
      </c>
      <c r="T2" s="6">
        <f>J2*$AC$13</f>
        <v>0</v>
      </c>
      <c r="U2" s="6">
        <f>K2*$AC$14</f>
        <v>0</v>
      </c>
      <c r="V2" s="6">
        <v>0</v>
      </c>
      <c r="W2" s="6">
        <f t="shared" ref="W2:W33" si="8">SUM(N2:V2)</f>
        <v>34999162.425386451</v>
      </c>
      <c r="X2" s="6">
        <f t="shared" ref="X2:X21" si="9">W2-D2</f>
        <v>-690682.72106914222</v>
      </c>
      <c r="Y2" s="14">
        <f t="shared" ref="Y2:Y21" si="10">ABS(W2-D2)/D2</f>
        <v>1.9352359704416785E-2</v>
      </c>
      <c r="AB2" t="s">
        <v>404</v>
      </c>
    </row>
    <row r="3" spans="1:39" x14ac:dyDescent="0.25">
      <c r="A3" s="208">
        <v>41306</v>
      </c>
      <c r="B3">
        <f t="shared" si="1"/>
        <v>2</v>
      </c>
      <c r="C3">
        <f t="shared" si="2"/>
        <v>2013</v>
      </c>
      <c r="D3" s="6">
        <f>'Monthly Data'!E3</f>
        <v>31052127.796455856</v>
      </c>
      <c r="E3">
        <f>'Monthly Data'!BA3</f>
        <v>754.6</v>
      </c>
      <c r="F3">
        <f>'Monthly Data'!AZ3</f>
        <v>0</v>
      </c>
      <c r="G3">
        <f>'Monthly Data'!DJ3</f>
        <v>28</v>
      </c>
      <c r="H3">
        <f>'Monthly Data'!DI3</f>
        <v>0</v>
      </c>
      <c r="I3">
        <f>'Monthly Data'!HB3</f>
        <v>0</v>
      </c>
      <c r="J3">
        <f>'Monthly Data'!DV3</f>
        <v>0</v>
      </c>
      <c r="K3">
        <f>'Monthly Data'!GC3</f>
        <v>0</v>
      </c>
      <c r="L3">
        <f>'Monthly Data'!F3</f>
        <v>44952.586751302108</v>
      </c>
      <c r="N3" s="6">
        <f t="shared" si="3"/>
        <v>-10906973.1106552</v>
      </c>
      <c r="O3" s="6">
        <f t="shared" si="4"/>
        <v>10798786.49012127</v>
      </c>
      <c r="P3" s="6">
        <f t="shared" si="5"/>
        <v>0</v>
      </c>
      <c r="Q3" s="6">
        <f t="shared" si="6"/>
        <v>31066163.172952883</v>
      </c>
      <c r="R3" s="6">
        <f t="shared" si="7"/>
        <v>0</v>
      </c>
      <c r="S3" s="6">
        <f t="shared" ref="S3:S66" si="11">I3*$AC$12</f>
        <v>0</v>
      </c>
      <c r="T3" s="6">
        <f t="shared" ref="T3:T66" si="12">J3*$AC$13</f>
        <v>0</v>
      </c>
      <c r="U3" s="6">
        <f t="shared" ref="U3:U66" si="13">K3*$AC$14</f>
        <v>0</v>
      </c>
      <c r="V3" s="6">
        <v>1</v>
      </c>
      <c r="W3" s="6">
        <f t="shared" si="8"/>
        <v>30957977.552418955</v>
      </c>
      <c r="X3" s="6">
        <f t="shared" si="9"/>
        <v>-94150.244036901742</v>
      </c>
      <c r="Y3" s="14">
        <f t="shared" si="10"/>
        <v>3.0320062011224753E-3</v>
      </c>
      <c r="AB3" t="s">
        <v>344</v>
      </c>
    </row>
    <row r="4" spans="1:39" x14ac:dyDescent="0.25">
      <c r="A4" s="208">
        <v>41334</v>
      </c>
      <c r="B4">
        <f t="shared" si="1"/>
        <v>3</v>
      </c>
      <c r="C4">
        <f t="shared" si="2"/>
        <v>2013</v>
      </c>
      <c r="D4" s="6">
        <f>'Monthly Data'!E4</f>
        <v>30945132.106455661</v>
      </c>
      <c r="E4">
        <f>'Monthly Data'!BA4</f>
        <v>643.29999999999995</v>
      </c>
      <c r="F4">
        <f>'Monthly Data'!AZ4</f>
        <v>0</v>
      </c>
      <c r="G4">
        <f>'Monthly Data'!DJ4</f>
        <v>31</v>
      </c>
      <c r="H4">
        <f>'Monthly Data'!DI4</f>
        <v>1</v>
      </c>
      <c r="I4">
        <f>'Monthly Data'!HB4</f>
        <v>0</v>
      </c>
      <c r="J4">
        <f>'Monthly Data'!DV4</f>
        <v>0</v>
      </c>
      <c r="K4">
        <f>'Monthly Data'!GC4</f>
        <v>0</v>
      </c>
      <c r="L4">
        <f>'Monthly Data'!F4</f>
        <v>44966.241238064264</v>
      </c>
      <c r="N4" s="6">
        <f t="shared" si="3"/>
        <v>-10906973.1106552</v>
      </c>
      <c r="O4" s="6">
        <f t="shared" si="4"/>
        <v>9206015.5699642356</v>
      </c>
      <c r="P4" s="6">
        <f t="shared" si="5"/>
        <v>0</v>
      </c>
      <c r="Q4" s="6">
        <f t="shared" si="6"/>
        <v>34394680.655769259</v>
      </c>
      <c r="R4" s="6">
        <f t="shared" si="7"/>
        <v>-1216430.47522382</v>
      </c>
      <c r="S4" s="6">
        <f t="shared" si="11"/>
        <v>0</v>
      </c>
      <c r="T4" s="6">
        <f t="shared" si="12"/>
        <v>0</v>
      </c>
      <c r="U4" s="6">
        <f t="shared" si="13"/>
        <v>0</v>
      </c>
      <c r="V4" s="6">
        <v>2</v>
      </c>
      <c r="W4" s="6">
        <f t="shared" si="8"/>
        <v>31477294.639854472</v>
      </c>
      <c r="X4" s="6">
        <f t="shared" si="9"/>
        <v>532162.53339881077</v>
      </c>
      <c r="Y4" s="14">
        <f t="shared" si="10"/>
        <v>1.7196970805233466E-2</v>
      </c>
      <c r="AB4" t="s">
        <v>413</v>
      </c>
    </row>
    <row r="5" spans="1:39" x14ac:dyDescent="0.25">
      <c r="A5" s="208">
        <v>41365</v>
      </c>
      <c r="B5">
        <f t="shared" si="1"/>
        <v>4</v>
      </c>
      <c r="C5">
        <f t="shared" si="2"/>
        <v>2013</v>
      </c>
      <c r="D5" s="6">
        <f>'Monthly Data'!E5</f>
        <v>26962832.126455847</v>
      </c>
      <c r="E5">
        <f>'Monthly Data'!BA5</f>
        <v>421.78</v>
      </c>
      <c r="F5">
        <f>'Monthly Data'!AZ5</f>
        <v>0</v>
      </c>
      <c r="G5">
        <f>'Monthly Data'!DJ5</f>
        <v>30</v>
      </c>
      <c r="H5">
        <f>'Monthly Data'!DI5</f>
        <v>1</v>
      </c>
      <c r="I5">
        <f>'Monthly Data'!HB5</f>
        <v>0</v>
      </c>
      <c r="J5">
        <f>'Monthly Data'!DV5</f>
        <v>0</v>
      </c>
      <c r="K5">
        <f>'Monthly Data'!GC5</f>
        <v>0</v>
      </c>
      <c r="L5">
        <f>'Monthly Data'!F5</f>
        <v>44979.89572482642</v>
      </c>
      <c r="N5" s="6">
        <f t="shared" si="3"/>
        <v>-10906973.1106552</v>
      </c>
      <c r="O5" s="6">
        <f t="shared" si="4"/>
        <v>6035929.1887136875</v>
      </c>
      <c r="P5" s="6">
        <f t="shared" si="5"/>
        <v>0</v>
      </c>
      <c r="Q5" s="6">
        <f t="shared" si="6"/>
        <v>33285174.828163803</v>
      </c>
      <c r="R5" s="6">
        <f t="shared" si="7"/>
        <v>-1216430.47522382</v>
      </c>
      <c r="S5" s="6">
        <f t="shared" si="11"/>
        <v>0</v>
      </c>
      <c r="T5" s="6">
        <f t="shared" si="12"/>
        <v>0</v>
      </c>
      <c r="U5" s="6">
        <f t="shared" si="13"/>
        <v>0</v>
      </c>
      <c r="V5" s="6">
        <v>3</v>
      </c>
      <c r="W5" s="6">
        <f t="shared" si="8"/>
        <v>27197703.430998471</v>
      </c>
      <c r="X5" s="6">
        <f t="shared" si="9"/>
        <v>234871.30454262346</v>
      </c>
      <c r="Y5" s="14">
        <f t="shared" si="10"/>
        <v>8.7109285642203906E-3</v>
      </c>
    </row>
    <row r="6" spans="1:39" x14ac:dyDescent="0.25">
      <c r="A6" s="208">
        <v>41395</v>
      </c>
      <c r="B6">
        <f t="shared" si="1"/>
        <v>5</v>
      </c>
      <c r="C6">
        <f t="shared" si="2"/>
        <v>2013</v>
      </c>
      <c r="D6" s="6">
        <f>'Monthly Data'!E6</f>
        <v>25149158.314805839</v>
      </c>
      <c r="E6">
        <f>'Monthly Data'!BA6</f>
        <v>206.1</v>
      </c>
      <c r="F6">
        <f>'Monthly Data'!AZ6</f>
        <v>0.8</v>
      </c>
      <c r="G6">
        <f>'Monthly Data'!DJ6</f>
        <v>31</v>
      </c>
      <c r="H6">
        <f>'Monthly Data'!DI6</f>
        <v>1</v>
      </c>
      <c r="I6">
        <f>'Monthly Data'!HB6</f>
        <v>0</v>
      </c>
      <c r="J6">
        <f>'Monthly Data'!DV6</f>
        <v>0</v>
      </c>
      <c r="K6">
        <f>'Monthly Data'!GC6</f>
        <v>0</v>
      </c>
      <c r="L6">
        <f>'Monthly Data'!F6</f>
        <v>44993.550211588576</v>
      </c>
      <c r="N6" s="6">
        <f t="shared" si="3"/>
        <v>-10906973.1106552</v>
      </c>
      <c r="O6" s="6">
        <f t="shared" si="4"/>
        <v>2949416.7712880909</v>
      </c>
      <c r="P6" s="6">
        <f t="shared" si="5"/>
        <v>20495.449394417519</v>
      </c>
      <c r="Q6" s="6">
        <f t="shared" si="6"/>
        <v>34394680.655769259</v>
      </c>
      <c r="R6" s="6">
        <f t="shared" si="7"/>
        <v>-1216430.47522382</v>
      </c>
      <c r="S6" s="6">
        <f t="shared" si="11"/>
        <v>0</v>
      </c>
      <c r="T6" s="6">
        <f t="shared" si="12"/>
        <v>0</v>
      </c>
      <c r="U6" s="6">
        <f t="shared" si="13"/>
        <v>0</v>
      </c>
      <c r="V6" s="6">
        <v>4</v>
      </c>
      <c r="W6" s="6">
        <f t="shared" si="8"/>
        <v>25241193.290572748</v>
      </c>
      <c r="X6" s="6">
        <f t="shared" si="9"/>
        <v>92034.975766908377</v>
      </c>
      <c r="Y6" s="14">
        <f t="shared" si="10"/>
        <v>3.6595648496405325E-3</v>
      </c>
      <c r="AC6" t="s">
        <v>53</v>
      </c>
      <c r="AD6" t="s">
        <v>54</v>
      </c>
      <c r="AE6" t="s">
        <v>55</v>
      </c>
      <c r="AF6" t="s">
        <v>56</v>
      </c>
    </row>
    <row r="7" spans="1:39" x14ac:dyDescent="0.25">
      <c r="A7" s="208">
        <v>41426</v>
      </c>
      <c r="B7">
        <f t="shared" si="1"/>
        <v>6</v>
      </c>
      <c r="C7">
        <f t="shared" si="2"/>
        <v>2013</v>
      </c>
      <c r="D7" s="6">
        <f>'Monthly Data'!E7</f>
        <v>23450319.231905892</v>
      </c>
      <c r="E7">
        <f>'Monthly Data'!BA7</f>
        <v>48.2</v>
      </c>
      <c r="F7">
        <f>'Monthly Data'!AZ7</f>
        <v>20.9</v>
      </c>
      <c r="G7">
        <f>'Monthly Data'!DJ7</f>
        <v>30</v>
      </c>
      <c r="H7">
        <f>'Monthly Data'!DI7</f>
        <v>0</v>
      </c>
      <c r="I7">
        <f>'Monthly Data'!HB7</f>
        <v>0</v>
      </c>
      <c r="J7">
        <f>'Monthly Data'!DV7</f>
        <v>0</v>
      </c>
      <c r="K7">
        <f>'Monthly Data'!GC7</f>
        <v>0</v>
      </c>
      <c r="L7">
        <f>'Monthly Data'!F7</f>
        <v>45007.204698350732</v>
      </c>
      <c r="N7" s="6">
        <f t="shared" si="3"/>
        <v>-10906973.1106552</v>
      </c>
      <c r="O7" s="6">
        <f t="shared" si="4"/>
        <v>689771.41376072774</v>
      </c>
      <c r="P7" s="6">
        <f t="shared" si="5"/>
        <v>535443.61542915762</v>
      </c>
      <c r="Q7" s="6">
        <f t="shared" si="6"/>
        <v>33285174.828163803</v>
      </c>
      <c r="R7" s="6">
        <f t="shared" si="7"/>
        <v>0</v>
      </c>
      <c r="S7" s="6">
        <f t="shared" si="11"/>
        <v>0</v>
      </c>
      <c r="T7" s="6">
        <f t="shared" si="12"/>
        <v>0</v>
      </c>
      <c r="U7" s="6">
        <f t="shared" si="13"/>
        <v>0</v>
      </c>
      <c r="V7" s="6">
        <v>5</v>
      </c>
      <c r="W7" s="6">
        <f t="shared" si="8"/>
        <v>23603421.746698488</v>
      </c>
      <c r="X7" s="6">
        <f t="shared" si="9"/>
        <v>153102.51479259506</v>
      </c>
      <c r="Y7" s="14">
        <f t="shared" si="10"/>
        <v>6.5288030102501875E-3</v>
      </c>
      <c r="AB7" t="s">
        <v>50</v>
      </c>
      <c r="AC7" s="6">
        <v>-10906973.1106552</v>
      </c>
      <c r="AD7" s="6">
        <v>2470088.1887083598</v>
      </c>
      <c r="AE7" s="249">
        <v>-4.4156209322868696</v>
      </c>
      <c r="AF7" s="104">
        <v>2.3331717359564299E-5</v>
      </c>
      <c r="AM7" s="18"/>
    </row>
    <row r="8" spans="1:39" x14ac:dyDescent="0.25">
      <c r="A8" s="208">
        <v>41456</v>
      </c>
      <c r="B8">
        <f t="shared" si="1"/>
        <v>7</v>
      </c>
      <c r="C8">
        <f t="shared" si="2"/>
        <v>2013</v>
      </c>
      <c r="D8" s="6">
        <f>'Monthly Data'!E8</f>
        <v>24735877.700845346</v>
      </c>
      <c r="E8">
        <f>'Monthly Data'!BA8</f>
        <v>8.5</v>
      </c>
      <c r="F8">
        <f>'Monthly Data'!AZ8</f>
        <v>58.3</v>
      </c>
      <c r="G8">
        <f>'Monthly Data'!DJ8</f>
        <v>31</v>
      </c>
      <c r="H8">
        <f>'Monthly Data'!DI8</f>
        <v>0</v>
      </c>
      <c r="I8">
        <f>'Monthly Data'!HB8</f>
        <v>0</v>
      </c>
      <c r="J8">
        <f>'Monthly Data'!DV8</f>
        <v>0</v>
      </c>
      <c r="K8">
        <f>'Monthly Data'!GC8</f>
        <v>0</v>
      </c>
      <c r="L8">
        <f>'Monthly Data'!F8</f>
        <v>45020.859185112888</v>
      </c>
      <c r="N8" s="6">
        <f t="shared" si="3"/>
        <v>-10906973.1106552</v>
      </c>
      <c r="O8" s="6">
        <f t="shared" si="4"/>
        <v>121640.18707398725</v>
      </c>
      <c r="P8" s="6">
        <f t="shared" si="5"/>
        <v>1493605.8746181766</v>
      </c>
      <c r="Q8" s="6">
        <f t="shared" si="6"/>
        <v>34394680.655769259</v>
      </c>
      <c r="R8" s="6">
        <f t="shared" si="7"/>
        <v>0</v>
      </c>
      <c r="S8" s="6">
        <f t="shared" si="11"/>
        <v>0</v>
      </c>
      <c r="T8" s="6">
        <f t="shared" si="12"/>
        <v>0</v>
      </c>
      <c r="U8" s="6">
        <f t="shared" si="13"/>
        <v>0</v>
      </c>
      <c r="V8" s="6">
        <v>6</v>
      </c>
      <c r="W8" s="6">
        <f t="shared" si="8"/>
        <v>25102959.606806222</v>
      </c>
      <c r="X8" s="6">
        <f t="shared" si="9"/>
        <v>367081.90596087649</v>
      </c>
      <c r="Y8" s="14">
        <f t="shared" si="10"/>
        <v>1.4840059867709142E-2</v>
      </c>
      <c r="AB8" t="s">
        <v>345</v>
      </c>
      <c r="AC8" s="6">
        <v>14310.610243998501</v>
      </c>
      <c r="AD8" s="6">
        <v>311.81938240099902</v>
      </c>
      <c r="AE8" s="249">
        <v>45.893908626869901</v>
      </c>
      <c r="AF8" s="104">
        <v>1.8493627354458201E-74</v>
      </c>
      <c r="AM8" s="18"/>
    </row>
    <row r="9" spans="1:39" x14ac:dyDescent="0.25">
      <c r="A9" s="208">
        <v>41487</v>
      </c>
      <c r="B9">
        <f t="shared" si="1"/>
        <v>8</v>
      </c>
      <c r="C9">
        <f t="shared" si="2"/>
        <v>2013</v>
      </c>
      <c r="D9" s="6">
        <f>'Monthly Data'!E9</f>
        <v>25109638.237445828</v>
      </c>
      <c r="E9">
        <f>'Monthly Data'!BA9</f>
        <v>2.1</v>
      </c>
      <c r="F9">
        <f>'Monthly Data'!AZ9</f>
        <v>74.8</v>
      </c>
      <c r="G9">
        <f>'Monthly Data'!DJ9</f>
        <v>31</v>
      </c>
      <c r="H9">
        <f>'Monthly Data'!DI9</f>
        <v>0</v>
      </c>
      <c r="I9">
        <f>'Monthly Data'!HB9</f>
        <v>0</v>
      </c>
      <c r="J9">
        <f>'Monthly Data'!DV9</f>
        <v>0</v>
      </c>
      <c r="K9">
        <f>'Monthly Data'!GC9</f>
        <v>0</v>
      </c>
      <c r="L9">
        <f>'Monthly Data'!F9</f>
        <v>45034.513671875044</v>
      </c>
      <c r="N9" s="6">
        <f t="shared" si="3"/>
        <v>-10906973.1106552</v>
      </c>
      <c r="O9" s="6">
        <f t="shared" si="4"/>
        <v>30052.281512396854</v>
      </c>
      <c r="P9" s="6">
        <f t="shared" si="5"/>
        <v>1916324.518378038</v>
      </c>
      <c r="Q9" s="6">
        <f t="shared" si="6"/>
        <v>34394680.655769259</v>
      </c>
      <c r="R9" s="6">
        <f t="shared" si="7"/>
        <v>0</v>
      </c>
      <c r="S9" s="6">
        <f t="shared" si="11"/>
        <v>0</v>
      </c>
      <c r="T9" s="6">
        <f t="shared" si="12"/>
        <v>0</v>
      </c>
      <c r="U9" s="6">
        <f t="shared" si="13"/>
        <v>0</v>
      </c>
      <c r="V9" s="6">
        <v>7</v>
      </c>
      <c r="W9" s="6">
        <f t="shared" si="8"/>
        <v>25434091.345004492</v>
      </c>
      <c r="X9" s="6">
        <f t="shared" si="9"/>
        <v>324453.10755866393</v>
      </c>
      <c r="Y9" s="14">
        <f t="shared" si="10"/>
        <v>1.2921456872079077E-2</v>
      </c>
      <c r="AB9" t="s">
        <v>346</v>
      </c>
      <c r="AC9" s="6">
        <v>25619.311743021899</v>
      </c>
      <c r="AD9" s="6">
        <v>4288.6895333105604</v>
      </c>
      <c r="AE9" s="249">
        <v>5.9736923235022799</v>
      </c>
      <c r="AF9" s="104">
        <v>2.7984556952095201E-8</v>
      </c>
      <c r="AM9" s="18"/>
    </row>
    <row r="10" spans="1:39" x14ac:dyDescent="0.25">
      <c r="A10" s="208">
        <v>41518</v>
      </c>
      <c r="B10">
        <f t="shared" ref="B10:B73" si="14">MONTH(A10)</f>
        <v>9</v>
      </c>
      <c r="C10">
        <f t="shared" ref="C10:C73" si="15">YEAR(A10)</f>
        <v>2013</v>
      </c>
      <c r="D10" s="6">
        <f>'Monthly Data'!E10</f>
        <v>24471325.835455954</v>
      </c>
      <c r="E10">
        <f>'Monthly Data'!BA10</f>
        <v>75.2</v>
      </c>
      <c r="F10">
        <f>'Monthly Data'!AZ10</f>
        <v>1.5</v>
      </c>
      <c r="G10">
        <f>'Monthly Data'!DJ10</f>
        <v>30</v>
      </c>
      <c r="H10">
        <f>'Monthly Data'!DI10</f>
        <v>0</v>
      </c>
      <c r="I10">
        <f>'Monthly Data'!HB10</f>
        <v>0</v>
      </c>
      <c r="J10">
        <f>'Monthly Data'!DV10</f>
        <v>0</v>
      </c>
      <c r="K10">
        <f>'Monthly Data'!GC10</f>
        <v>0</v>
      </c>
      <c r="L10">
        <f>'Monthly Data'!F10</f>
        <v>45048.1681586372</v>
      </c>
      <c r="N10" s="6">
        <f t="shared" si="3"/>
        <v>-10906973.1106552</v>
      </c>
      <c r="O10" s="6">
        <f t="shared" si="4"/>
        <v>1076157.8903486873</v>
      </c>
      <c r="P10" s="6">
        <f t="shared" si="5"/>
        <v>38428.967614532849</v>
      </c>
      <c r="Q10" s="6">
        <f t="shared" si="6"/>
        <v>33285174.828163803</v>
      </c>
      <c r="R10" s="6">
        <f t="shared" si="7"/>
        <v>0</v>
      </c>
      <c r="S10" s="6">
        <f t="shared" si="11"/>
        <v>0</v>
      </c>
      <c r="T10" s="6">
        <f t="shared" si="12"/>
        <v>0</v>
      </c>
      <c r="U10" s="6">
        <f t="shared" si="13"/>
        <v>0</v>
      </c>
      <c r="V10" s="6">
        <v>8</v>
      </c>
      <c r="W10" s="6">
        <f t="shared" si="8"/>
        <v>23492796.575471826</v>
      </c>
      <c r="X10" s="6">
        <f t="shared" si="9"/>
        <v>-978529.25998412818</v>
      </c>
      <c r="Y10" s="14">
        <f t="shared" si="10"/>
        <v>3.998676927289159E-2</v>
      </c>
      <c r="AB10" t="s">
        <v>57</v>
      </c>
      <c r="AC10" s="6">
        <v>1109505.8276054601</v>
      </c>
      <c r="AD10" s="6">
        <v>82163.608241719703</v>
      </c>
      <c r="AE10" s="249">
        <v>13.5036161549938</v>
      </c>
      <c r="AF10" s="104">
        <v>3.0064176370029899E-25</v>
      </c>
      <c r="AM10" s="18"/>
    </row>
    <row r="11" spans="1:39" x14ac:dyDescent="0.25">
      <c r="A11" s="208">
        <v>41548</v>
      </c>
      <c r="B11">
        <f t="shared" si="14"/>
        <v>10</v>
      </c>
      <c r="C11">
        <f t="shared" si="15"/>
        <v>2013</v>
      </c>
      <c r="D11" s="6">
        <f>'Monthly Data'!E11</f>
        <v>27110771.749455821</v>
      </c>
      <c r="E11">
        <f>'Monthly Data'!BA11</f>
        <v>263.93</v>
      </c>
      <c r="F11">
        <f>'Monthly Data'!AZ11</f>
        <v>1.6</v>
      </c>
      <c r="G11">
        <f>'Monthly Data'!DJ11</f>
        <v>31</v>
      </c>
      <c r="H11">
        <f>'Monthly Data'!DI11</f>
        <v>1</v>
      </c>
      <c r="I11">
        <f>'Monthly Data'!HB11</f>
        <v>0</v>
      </c>
      <c r="J11">
        <f>'Monthly Data'!DV11</f>
        <v>0</v>
      </c>
      <c r="K11">
        <f>'Monthly Data'!GC11</f>
        <v>0</v>
      </c>
      <c r="L11">
        <f>'Monthly Data'!F11</f>
        <v>45061.822645399356</v>
      </c>
      <c r="N11" s="6">
        <f t="shared" si="3"/>
        <v>-10906973.1106552</v>
      </c>
      <c r="O11" s="6">
        <f t="shared" si="4"/>
        <v>3776999.3616985246</v>
      </c>
      <c r="P11" s="6">
        <f t="shared" si="5"/>
        <v>40990.898788835038</v>
      </c>
      <c r="Q11" s="6">
        <f t="shared" si="6"/>
        <v>34394680.655769259</v>
      </c>
      <c r="R11" s="6">
        <f t="shared" si="7"/>
        <v>-1216430.47522382</v>
      </c>
      <c r="S11" s="6">
        <f t="shared" si="11"/>
        <v>0</v>
      </c>
      <c r="T11" s="6">
        <f t="shared" si="12"/>
        <v>0</v>
      </c>
      <c r="U11" s="6">
        <f t="shared" si="13"/>
        <v>0</v>
      </c>
      <c r="V11" s="6">
        <v>9</v>
      </c>
      <c r="W11" s="6">
        <f t="shared" si="8"/>
        <v>26089276.330377597</v>
      </c>
      <c r="X11" s="6">
        <f t="shared" si="9"/>
        <v>-1021495.4190782234</v>
      </c>
      <c r="Y11" s="14">
        <f t="shared" si="10"/>
        <v>3.7678581359408457E-2</v>
      </c>
      <c r="AB11" t="s">
        <v>42</v>
      </c>
      <c r="AC11" s="6">
        <v>-1216430.47522382</v>
      </c>
      <c r="AD11" s="6">
        <v>166800.60702251099</v>
      </c>
      <c r="AE11" s="249">
        <v>-7.2927221125739301</v>
      </c>
      <c r="AF11" s="104">
        <v>4.6216818802539E-11</v>
      </c>
      <c r="AM11" s="18"/>
    </row>
    <row r="12" spans="1:39" x14ac:dyDescent="0.25">
      <c r="A12" s="208">
        <v>41579</v>
      </c>
      <c r="B12">
        <f t="shared" si="14"/>
        <v>11</v>
      </c>
      <c r="C12">
        <f t="shared" si="15"/>
        <v>2013</v>
      </c>
      <c r="D12" s="6">
        <f>'Monthly Data'!E12</f>
        <v>31297710.257456016</v>
      </c>
      <c r="E12">
        <f>'Monthly Data'!BA12</f>
        <v>500.6</v>
      </c>
      <c r="F12">
        <f>'Monthly Data'!AZ12</f>
        <v>0</v>
      </c>
      <c r="G12">
        <f>'Monthly Data'!DJ12</f>
        <v>30</v>
      </c>
      <c r="H12">
        <f>'Monthly Data'!DI12</f>
        <v>1</v>
      </c>
      <c r="I12">
        <f>'Monthly Data'!HB12</f>
        <v>0</v>
      </c>
      <c r="J12">
        <f>'Monthly Data'!DV12</f>
        <v>0</v>
      </c>
      <c r="K12">
        <f>'Monthly Data'!GC12</f>
        <v>0</v>
      </c>
      <c r="L12">
        <f>'Monthly Data'!F12</f>
        <v>45075.477132161512</v>
      </c>
      <c r="N12" s="6">
        <f t="shared" si="3"/>
        <v>-10906973.1106552</v>
      </c>
      <c r="O12" s="6">
        <f t="shared" si="4"/>
        <v>7163891.4881456494</v>
      </c>
      <c r="P12" s="6">
        <f t="shared" si="5"/>
        <v>0</v>
      </c>
      <c r="Q12" s="6">
        <f t="shared" si="6"/>
        <v>33285174.828163803</v>
      </c>
      <c r="R12" s="6">
        <f t="shared" si="7"/>
        <v>-1216430.47522382</v>
      </c>
      <c r="S12" s="6">
        <f t="shared" si="11"/>
        <v>0</v>
      </c>
      <c r="T12" s="6">
        <f t="shared" si="12"/>
        <v>0</v>
      </c>
      <c r="U12" s="6">
        <f t="shared" si="13"/>
        <v>0</v>
      </c>
      <c r="V12" s="6">
        <v>10</v>
      </c>
      <c r="W12" s="6">
        <f t="shared" si="8"/>
        <v>28325672.730430432</v>
      </c>
      <c r="X12" s="6">
        <f t="shared" si="9"/>
        <v>-2972037.5270255841</v>
      </c>
      <c r="Y12" s="14">
        <f t="shared" si="10"/>
        <v>9.4960222411719697E-2</v>
      </c>
      <c r="AB12" t="s">
        <v>407</v>
      </c>
      <c r="AC12" s="6">
        <v>20950.354609571499</v>
      </c>
      <c r="AD12" s="6">
        <v>4237.52745745024</v>
      </c>
      <c r="AE12" s="249">
        <v>4.9440044506938801</v>
      </c>
      <c r="AF12" s="104">
        <v>2.7081117857783202E-6</v>
      </c>
      <c r="AM12" s="18"/>
    </row>
    <row r="13" spans="1:39" x14ac:dyDescent="0.25">
      <c r="A13" s="208">
        <v>41609</v>
      </c>
      <c r="B13">
        <f t="shared" si="14"/>
        <v>12</v>
      </c>
      <c r="C13">
        <f t="shared" si="15"/>
        <v>2013</v>
      </c>
      <c r="D13" s="6">
        <f>'Monthly Data'!E13</f>
        <v>37011327.809555583</v>
      </c>
      <c r="E13">
        <f>'Monthly Data'!BA13</f>
        <v>988.9</v>
      </c>
      <c r="F13">
        <f>'Monthly Data'!AZ13</f>
        <v>0</v>
      </c>
      <c r="G13">
        <f>'Monthly Data'!DJ13</f>
        <v>31</v>
      </c>
      <c r="H13">
        <f>'Monthly Data'!DI13</f>
        <v>0</v>
      </c>
      <c r="I13">
        <f>'Monthly Data'!HB13</f>
        <v>0</v>
      </c>
      <c r="J13">
        <f>'Monthly Data'!DV13</f>
        <v>0</v>
      </c>
      <c r="K13">
        <f>'Monthly Data'!GC13</f>
        <v>0</v>
      </c>
      <c r="L13">
        <f>'Monthly Data'!F13</f>
        <v>45089.131618923668</v>
      </c>
      <c r="N13" s="6">
        <f t="shared" si="3"/>
        <v>-10906973.1106552</v>
      </c>
      <c r="O13" s="6">
        <f t="shared" si="4"/>
        <v>14151762.470290117</v>
      </c>
      <c r="P13" s="6">
        <f t="shared" si="5"/>
        <v>0</v>
      </c>
      <c r="Q13" s="6">
        <f t="shared" si="6"/>
        <v>34394680.655769259</v>
      </c>
      <c r="R13" s="6">
        <f t="shared" si="7"/>
        <v>0</v>
      </c>
      <c r="S13" s="6">
        <f t="shared" si="11"/>
        <v>0</v>
      </c>
      <c r="T13" s="6">
        <f t="shared" si="12"/>
        <v>0</v>
      </c>
      <c r="U13" s="6">
        <f t="shared" si="13"/>
        <v>0</v>
      </c>
      <c r="V13" s="6">
        <v>11</v>
      </c>
      <c r="W13" s="6">
        <f t="shared" si="8"/>
        <v>37639481.01540418</v>
      </c>
      <c r="X13" s="6">
        <f t="shared" si="9"/>
        <v>628153.20584859699</v>
      </c>
      <c r="Y13" s="14">
        <f t="shared" si="10"/>
        <v>1.6971917599952209E-2</v>
      </c>
      <c r="AB13" t="s">
        <v>353</v>
      </c>
      <c r="AC13" s="6">
        <v>1167.7931007703201</v>
      </c>
      <c r="AD13" s="6">
        <v>563.58497887626402</v>
      </c>
      <c r="AE13" s="249">
        <v>2.0720798895293302</v>
      </c>
      <c r="AF13" s="104">
        <v>4.0553979536961798E-2</v>
      </c>
    </row>
    <row r="14" spans="1:39" x14ac:dyDescent="0.25">
      <c r="A14" s="208">
        <v>41640</v>
      </c>
      <c r="B14">
        <f t="shared" si="14"/>
        <v>1</v>
      </c>
      <c r="C14">
        <f t="shared" si="15"/>
        <v>2014</v>
      </c>
      <c r="D14" s="6">
        <f>'Monthly Data'!E14</f>
        <v>39189589.660393476</v>
      </c>
      <c r="E14">
        <f>'Monthly Data'!BA14</f>
        <v>995.6</v>
      </c>
      <c r="F14">
        <f>'Monthly Data'!AZ14</f>
        <v>0</v>
      </c>
      <c r="G14">
        <f>'Monthly Data'!DJ14</f>
        <v>31</v>
      </c>
      <c r="H14">
        <f>'Monthly Data'!DI14</f>
        <v>0</v>
      </c>
      <c r="I14">
        <f>'Monthly Data'!HB14</f>
        <v>0</v>
      </c>
      <c r="J14">
        <f>'Monthly Data'!DV14</f>
        <v>0</v>
      </c>
      <c r="K14">
        <f>'Monthly Data'!GC14</f>
        <v>0</v>
      </c>
      <c r="L14">
        <f>'Monthly Data'!F14</f>
        <v>45102.991791188775</v>
      </c>
      <c r="N14" s="6">
        <f t="shared" si="3"/>
        <v>-10906973.1106552</v>
      </c>
      <c r="O14" s="6">
        <f t="shared" si="4"/>
        <v>14247643.558924908</v>
      </c>
      <c r="P14" s="6">
        <f t="shared" si="5"/>
        <v>0</v>
      </c>
      <c r="Q14" s="6">
        <f t="shared" si="6"/>
        <v>34394680.655769259</v>
      </c>
      <c r="R14" s="6">
        <f t="shared" si="7"/>
        <v>0</v>
      </c>
      <c r="S14" s="6">
        <f t="shared" si="11"/>
        <v>0</v>
      </c>
      <c r="T14" s="6">
        <f t="shared" si="12"/>
        <v>0</v>
      </c>
      <c r="U14" s="6">
        <f t="shared" si="13"/>
        <v>0</v>
      </c>
      <c r="V14" s="6">
        <v>12</v>
      </c>
      <c r="W14" s="6">
        <f t="shared" si="8"/>
        <v>37735363.104038969</v>
      </c>
      <c r="X14" s="6">
        <f t="shared" si="9"/>
        <v>-1454226.5563545078</v>
      </c>
      <c r="Y14" s="14">
        <f t="shared" si="10"/>
        <v>3.7107470860410816E-2</v>
      </c>
      <c r="AB14" t="s">
        <v>352</v>
      </c>
      <c r="AC14" s="6">
        <v>21058.9052501839</v>
      </c>
      <c r="AD14" s="6">
        <v>5327.0359412282896</v>
      </c>
      <c r="AE14" s="249">
        <v>3.9532125336717998</v>
      </c>
      <c r="AF14" s="104">
        <v>1.3540694552797701E-4</v>
      </c>
    </row>
    <row r="15" spans="1:39" x14ac:dyDescent="0.25">
      <c r="A15" s="208">
        <v>41671</v>
      </c>
      <c r="B15">
        <f t="shared" si="14"/>
        <v>2</v>
      </c>
      <c r="C15">
        <f t="shared" si="15"/>
        <v>2014</v>
      </c>
      <c r="D15" s="6">
        <f>'Monthly Data'!E15</f>
        <v>33260942.973283816</v>
      </c>
      <c r="E15">
        <f>'Monthly Data'!BA15</f>
        <v>866.4</v>
      </c>
      <c r="F15">
        <f>'Monthly Data'!AZ15</f>
        <v>0</v>
      </c>
      <c r="G15">
        <f>'Monthly Data'!DJ15</f>
        <v>28</v>
      </c>
      <c r="H15">
        <f>'Monthly Data'!DI15</f>
        <v>0</v>
      </c>
      <c r="I15">
        <f>'Monthly Data'!HB15</f>
        <v>0</v>
      </c>
      <c r="J15">
        <f>'Monthly Data'!DV15</f>
        <v>0</v>
      </c>
      <c r="K15">
        <f>'Monthly Data'!GC15</f>
        <v>0</v>
      </c>
      <c r="L15">
        <f>'Monthly Data'!F15</f>
        <v>45116.851963453882</v>
      </c>
      <c r="N15" s="6">
        <f t="shared" si="3"/>
        <v>-10906973.1106552</v>
      </c>
      <c r="O15" s="6">
        <f t="shared" si="4"/>
        <v>12398712.715400301</v>
      </c>
      <c r="P15" s="6">
        <f t="shared" si="5"/>
        <v>0</v>
      </c>
      <c r="Q15" s="6">
        <f t="shared" si="6"/>
        <v>31066163.172952883</v>
      </c>
      <c r="R15" s="6">
        <f t="shared" si="7"/>
        <v>0</v>
      </c>
      <c r="S15" s="6">
        <f t="shared" si="11"/>
        <v>0</v>
      </c>
      <c r="T15" s="6">
        <f t="shared" si="12"/>
        <v>0</v>
      </c>
      <c r="U15" s="6">
        <f t="shared" si="13"/>
        <v>0</v>
      </c>
      <c r="V15" s="6">
        <v>13</v>
      </c>
      <c r="W15" s="6">
        <f t="shared" si="8"/>
        <v>32557915.777697984</v>
      </c>
      <c r="X15" s="6">
        <f t="shared" si="9"/>
        <v>-703027.195585832</v>
      </c>
      <c r="Y15" s="14">
        <f t="shared" si="10"/>
        <v>2.1136718707900869E-2</v>
      </c>
    </row>
    <row r="16" spans="1:39" x14ac:dyDescent="0.25">
      <c r="A16" s="208">
        <v>41699</v>
      </c>
      <c r="B16">
        <f t="shared" si="14"/>
        <v>3</v>
      </c>
      <c r="C16">
        <f t="shared" si="15"/>
        <v>2014</v>
      </c>
      <c r="D16" s="6">
        <f>'Monthly Data'!E16</f>
        <v>32512530.244174119</v>
      </c>
      <c r="E16">
        <f>'Monthly Data'!BA16</f>
        <v>759.5</v>
      </c>
      <c r="F16">
        <f>'Monthly Data'!AZ16</f>
        <v>0</v>
      </c>
      <c r="G16">
        <f>'Monthly Data'!DJ16</f>
        <v>31</v>
      </c>
      <c r="H16">
        <f>'Monthly Data'!DI16</f>
        <v>1</v>
      </c>
      <c r="I16">
        <f>'Monthly Data'!HB16</f>
        <v>0</v>
      </c>
      <c r="J16">
        <f>'Monthly Data'!DV16</f>
        <v>0</v>
      </c>
      <c r="K16">
        <f>'Monthly Data'!GC16</f>
        <v>0</v>
      </c>
      <c r="L16">
        <f>'Monthly Data'!F16</f>
        <v>45130.71213571899</v>
      </c>
      <c r="N16" s="6">
        <f t="shared" si="3"/>
        <v>-10906973.1106552</v>
      </c>
      <c r="O16" s="6">
        <f t="shared" si="4"/>
        <v>10868908.480316861</v>
      </c>
      <c r="P16" s="6">
        <f t="shared" si="5"/>
        <v>0</v>
      </c>
      <c r="Q16" s="6">
        <f t="shared" si="6"/>
        <v>34394680.655769259</v>
      </c>
      <c r="R16" s="6">
        <f t="shared" si="7"/>
        <v>-1216430.47522382</v>
      </c>
      <c r="S16" s="6">
        <f t="shared" si="11"/>
        <v>0</v>
      </c>
      <c r="T16" s="6">
        <f t="shared" si="12"/>
        <v>0</v>
      </c>
      <c r="U16" s="6">
        <f t="shared" si="13"/>
        <v>0</v>
      </c>
      <c r="V16" s="6">
        <v>14</v>
      </c>
      <c r="W16" s="6">
        <f t="shared" si="8"/>
        <v>33140199.550207097</v>
      </c>
      <c r="X16" s="6">
        <f t="shared" si="9"/>
        <v>627669.306032978</v>
      </c>
      <c r="Y16" s="14">
        <f t="shared" si="10"/>
        <v>1.9305458582247664E-2</v>
      </c>
      <c r="AB16" t="s">
        <v>145</v>
      </c>
    </row>
    <row r="17" spans="1:38" x14ac:dyDescent="0.25">
      <c r="A17" s="208">
        <v>41730</v>
      </c>
      <c r="B17">
        <f t="shared" si="14"/>
        <v>4</v>
      </c>
      <c r="C17">
        <f t="shared" si="15"/>
        <v>2014</v>
      </c>
      <c r="D17" s="6">
        <f>'Monthly Data'!E17</f>
        <v>27471876.573284268</v>
      </c>
      <c r="E17">
        <f>'Monthly Data'!BA17</f>
        <v>402.9</v>
      </c>
      <c r="F17">
        <f>'Monthly Data'!AZ17</f>
        <v>0</v>
      </c>
      <c r="G17">
        <f>'Monthly Data'!DJ17</f>
        <v>30</v>
      </c>
      <c r="H17">
        <f>'Monthly Data'!DI17</f>
        <v>1</v>
      </c>
      <c r="I17">
        <f>'Monthly Data'!HB17</f>
        <v>0</v>
      </c>
      <c r="J17">
        <f>'Monthly Data'!DV17</f>
        <v>0</v>
      </c>
      <c r="K17">
        <f>'Monthly Data'!GC17</f>
        <v>0</v>
      </c>
      <c r="L17">
        <f>'Monthly Data'!F17</f>
        <v>45144.572307984097</v>
      </c>
      <c r="N17" s="6">
        <f t="shared" si="3"/>
        <v>-10906973.1106552</v>
      </c>
      <c r="O17" s="6">
        <f t="shared" si="4"/>
        <v>5765744.8673069952</v>
      </c>
      <c r="P17" s="6">
        <f t="shared" si="5"/>
        <v>0</v>
      </c>
      <c r="Q17" s="6">
        <f t="shared" si="6"/>
        <v>33285174.828163803</v>
      </c>
      <c r="R17" s="6">
        <f t="shared" si="7"/>
        <v>-1216430.47522382</v>
      </c>
      <c r="S17" s="6">
        <f t="shared" si="11"/>
        <v>0</v>
      </c>
      <c r="T17" s="6">
        <f t="shared" si="12"/>
        <v>0</v>
      </c>
      <c r="U17" s="6">
        <f t="shared" si="13"/>
        <v>0</v>
      </c>
      <c r="V17" s="6">
        <v>15</v>
      </c>
      <c r="W17" s="6">
        <f t="shared" si="8"/>
        <v>26927531.109591778</v>
      </c>
      <c r="X17" s="6">
        <f t="shared" si="9"/>
        <v>-544345.46369249001</v>
      </c>
      <c r="Y17" s="14">
        <f t="shared" si="10"/>
        <v>1.9814644341473665E-2</v>
      </c>
      <c r="AB17" t="s">
        <v>58</v>
      </c>
      <c r="AC17" s="6">
        <v>28558110.749000799</v>
      </c>
      <c r="AD17" t="s">
        <v>59</v>
      </c>
      <c r="AE17" s="204">
        <v>4169296.2602071799</v>
      </c>
    </row>
    <row r="18" spans="1:38" x14ac:dyDescent="0.25">
      <c r="A18" s="208">
        <v>41760</v>
      </c>
      <c r="B18">
        <f t="shared" si="14"/>
        <v>5</v>
      </c>
      <c r="C18">
        <f t="shared" si="15"/>
        <v>2014</v>
      </c>
      <c r="D18" s="6">
        <f>'Monthly Data'!E18</f>
        <v>24996353.421283912</v>
      </c>
      <c r="E18">
        <f>'Monthly Data'!BA18</f>
        <v>153</v>
      </c>
      <c r="F18">
        <f>'Monthly Data'!AZ18</f>
        <v>5.2</v>
      </c>
      <c r="G18">
        <f>'Monthly Data'!DJ18</f>
        <v>31</v>
      </c>
      <c r="H18">
        <f>'Monthly Data'!DI18</f>
        <v>1</v>
      </c>
      <c r="I18">
        <f>'Monthly Data'!HB18</f>
        <v>0</v>
      </c>
      <c r="J18">
        <f>'Monthly Data'!DV18</f>
        <v>0</v>
      </c>
      <c r="K18">
        <f>'Monthly Data'!GC18</f>
        <v>0</v>
      </c>
      <c r="L18">
        <f>'Monthly Data'!F18</f>
        <v>45158.432480249205</v>
      </c>
      <c r="N18" s="6">
        <f t="shared" si="3"/>
        <v>-10906973.1106552</v>
      </c>
      <c r="O18" s="6">
        <f t="shared" si="4"/>
        <v>2189523.3673317707</v>
      </c>
      <c r="P18" s="6">
        <f t="shared" si="5"/>
        <v>133220.42106371387</v>
      </c>
      <c r="Q18" s="6">
        <f t="shared" si="6"/>
        <v>34394680.655769259</v>
      </c>
      <c r="R18" s="6">
        <f t="shared" si="7"/>
        <v>-1216430.47522382</v>
      </c>
      <c r="S18" s="6">
        <f t="shared" si="11"/>
        <v>0</v>
      </c>
      <c r="T18" s="6">
        <f t="shared" si="12"/>
        <v>0</v>
      </c>
      <c r="U18" s="6">
        <f t="shared" si="13"/>
        <v>0</v>
      </c>
      <c r="V18" s="6">
        <v>16</v>
      </c>
      <c r="W18" s="6">
        <f t="shared" si="8"/>
        <v>24594036.858285721</v>
      </c>
      <c r="X18" s="6">
        <f t="shared" si="9"/>
        <v>-402316.56299819052</v>
      </c>
      <c r="Y18" s="14">
        <f t="shared" si="10"/>
        <v>1.6095010188791208E-2</v>
      </c>
      <c r="AB18" t="s">
        <v>60</v>
      </c>
      <c r="AC18" s="204">
        <v>58679715399376</v>
      </c>
      <c r="AD18" t="s">
        <v>61</v>
      </c>
      <c r="AE18" s="204">
        <v>723827.34844130604</v>
      </c>
    </row>
    <row r="19" spans="1:38" x14ac:dyDescent="0.25">
      <c r="A19" s="208">
        <v>41791</v>
      </c>
      <c r="B19">
        <f t="shared" si="14"/>
        <v>6</v>
      </c>
      <c r="C19">
        <f t="shared" si="15"/>
        <v>2014</v>
      </c>
      <c r="D19" s="6">
        <f>'Monthly Data'!E19</f>
        <v>22922312.02928406</v>
      </c>
      <c r="E19">
        <f>'Monthly Data'!BA19</f>
        <v>40.9</v>
      </c>
      <c r="F19">
        <f>'Monthly Data'!AZ19</f>
        <v>16.600000000000001</v>
      </c>
      <c r="G19">
        <f>'Monthly Data'!DJ19</f>
        <v>30</v>
      </c>
      <c r="H19">
        <f>'Monthly Data'!DI19</f>
        <v>0</v>
      </c>
      <c r="I19">
        <f>'Monthly Data'!HB19</f>
        <v>0</v>
      </c>
      <c r="J19">
        <f>'Monthly Data'!DV19</f>
        <v>0</v>
      </c>
      <c r="K19">
        <f>'Monthly Data'!GC19</f>
        <v>0</v>
      </c>
      <c r="L19">
        <f>'Monthly Data'!F19</f>
        <v>45172.292652514312</v>
      </c>
      <c r="N19" s="6">
        <f t="shared" si="3"/>
        <v>-10906973.1106552</v>
      </c>
      <c r="O19" s="6">
        <f t="shared" si="4"/>
        <v>585303.95897953864</v>
      </c>
      <c r="P19" s="6">
        <f t="shared" si="5"/>
        <v>425280.57493416354</v>
      </c>
      <c r="Q19" s="6">
        <f t="shared" si="6"/>
        <v>33285174.828163803</v>
      </c>
      <c r="R19" s="6">
        <f t="shared" si="7"/>
        <v>0</v>
      </c>
      <c r="S19" s="6">
        <f t="shared" si="11"/>
        <v>0</v>
      </c>
      <c r="T19" s="6">
        <f t="shared" si="12"/>
        <v>0</v>
      </c>
      <c r="U19" s="6">
        <f t="shared" si="13"/>
        <v>0</v>
      </c>
      <c r="V19" s="6">
        <v>17</v>
      </c>
      <c r="W19" s="6">
        <f t="shared" si="8"/>
        <v>23388803.251422308</v>
      </c>
      <c r="X19" s="6">
        <f t="shared" si="9"/>
        <v>466491.22213824838</v>
      </c>
      <c r="Y19" s="14">
        <f t="shared" si="10"/>
        <v>2.0350967282108778E-2</v>
      </c>
      <c r="AB19" t="s">
        <v>62</v>
      </c>
      <c r="AC19" s="74">
        <v>0.97163297660701398</v>
      </c>
      <c r="AD19" t="s">
        <v>63</v>
      </c>
      <c r="AE19" s="104">
        <v>0.96986003764495299</v>
      </c>
    </row>
    <row r="20" spans="1:38" x14ac:dyDescent="0.25">
      <c r="A20" s="208">
        <v>41821</v>
      </c>
      <c r="B20">
        <f t="shared" si="14"/>
        <v>7</v>
      </c>
      <c r="C20">
        <f t="shared" si="15"/>
        <v>2014</v>
      </c>
      <c r="D20" s="6">
        <f>'Monthly Data'!E20</f>
        <v>23771550.725313846</v>
      </c>
      <c r="E20">
        <f>'Monthly Data'!BA20</f>
        <v>1.7</v>
      </c>
      <c r="F20">
        <f>'Monthly Data'!AZ20</f>
        <v>35.5</v>
      </c>
      <c r="G20">
        <f>'Monthly Data'!DJ20</f>
        <v>31</v>
      </c>
      <c r="H20">
        <f>'Monthly Data'!DI20</f>
        <v>0</v>
      </c>
      <c r="I20">
        <f>'Monthly Data'!HB20</f>
        <v>0</v>
      </c>
      <c r="J20">
        <f>'Monthly Data'!DV20</f>
        <v>0</v>
      </c>
      <c r="K20">
        <f>'Monthly Data'!GC20</f>
        <v>0</v>
      </c>
      <c r="L20">
        <f>'Monthly Data'!F20</f>
        <v>45186.152824779419</v>
      </c>
      <c r="N20" s="6">
        <f t="shared" si="3"/>
        <v>-10906973.1106552</v>
      </c>
      <c r="O20" s="6">
        <f t="shared" si="4"/>
        <v>24328.037414797451</v>
      </c>
      <c r="P20" s="6">
        <f t="shared" si="5"/>
        <v>909485.56687727745</v>
      </c>
      <c r="Q20" s="6">
        <f t="shared" si="6"/>
        <v>34394680.655769259</v>
      </c>
      <c r="R20" s="6">
        <f t="shared" si="7"/>
        <v>0</v>
      </c>
      <c r="S20" s="6">
        <f t="shared" si="11"/>
        <v>0</v>
      </c>
      <c r="T20" s="6">
        <f t="shared" si="12"/>
        <v>0</v>
      </c>
      <c r="U20" s="6">
        <f t="shared" si="13"/>
        <v>0</v>
      </c>
      <c r="V20" s="6">
        <v>18</v>
      </c>
      <c r="W20" s="6">
        <f t="shared" si="8"/>
        <v>24421539.149406135</v>
      </c>
      <c r="X20" s="6">
        <f t="shared" si="9"/>
        <v>649988.42409228906</v>
      </c>
      <c r="Y20" s="14">
        <f t="shared" si="10"/>
        <v>2.734312252503281E-2</v>
      </c>
      <c r="AB20" t="s">
        <v>403</v>
      </c>
      <c r="AC20" s="74">
        <v>472.05078578983699</v>
      </c>
      <c r="AD20" t="s">
        <v>64</v>
      </c>
      <c r="AE20" s="104">
        <v>5.2889034416374702E-80</v>
      </c>
      <c r="AL20" s="18"/>
    </row>
    <row r="21" spans="1:38" x14ac:dyDescent="0.25">
      <c r="A21" s="208">
        <v>41852</v>
      </c>
      <c r="B21">
        <f t="shared" si="14"/>
        <v>8</v>
      </c>
      <c r="C21">
        <f t="shared" si="15"/>
        <v>2014</v>
      </c>
      <c r="D21" s="6">
        <f>'Monthly Data'!E21</f>
        <v>24031683.393284082</v>
      </c>
      <c r="E21">
        <f>'Monthly Data'!BA21</f>
        <v>8.6999999999999993</v>
      </c>
      <c r="F21">
        <f>'Monthly Data'!AZ21</f>
        <v>36.799999999999997</v>
      </c>
      <c r="G21">
        <f>'Monthly Data'!DJ21</f>
        <v>31</v>
      </c>
      <c r="H21">
        <f>'Monthly Data'!DI21</f>
        <v>0</v>
      </c>
      <c r="I21">
        <f>'Monthly Data'!HB21</f>
        <v>0</v>
      </c>
      <c r="J21">
        <f>'Monthly Data'!DV21</f>
        <v>0</v>
      </c>
      <c r="K21">
        <f>'Monthly Data'!GC21</f>
        <v>0</v>
      </c>
      <c r="L21">
        <f>'Monthly Data'!F21</f>
        <v>45200.012997044527</v>
      </c>
      <c r="N21" s="6">
        <f t="shared" si="3"/>
        <v>-10906973.1106552</v>
      </c>
      <c r="O21" s="6">
        <f t="shared" si="4"/>
        <v>124502.30912278694</v>
      </c>
      <c r="P21" s="6">
        <f t="shared" si="5"/>
        <v>942790.67214320577</v>
      </c>
      <c r="Q21" s="6">
        <f t="shared" si="6"/>
        <v>34394680.655769259</v>
      </c>
      <c r="R21" s="6">
        <f t="shared" si="7"/>
        <v>0</v>
      </c>
      <c r="S21" s="6">
        <f t="shared" si="11"/>
        <v>0</v>
      </c>
      <c r="T21" s="6">
        <f t="shared" si="12"/>
        <v>0</v>
      </c>
      <c r="U21" s="6">
        <f t="shared" si="13"/>
        <v>0</v>
      </c>
      <c r="V21" s="6">
        <v>19</v>
      </c>
      <c r="W21" s="6">
        <f t="shared" si="8"/>
        <v>24555019.526380055</v>
      </c>
      <c r="X21" s="6">
        <f t="shared" si="9"/>
        <v>523336.13309597224</v>
      </c>
      <c r="Y21" s="14">
        <f t="shared" si="10"/>
        <v>2.1776923594217467E-2</v>
      </c>
      <c r="AB21" t="s">
        <v>65</v>
      </c>
      <c r="AC21" s="74">
        <v>-1.39800468926918E-2</v>
      </c>
      <c r="AD21" t="s">
        <v>66</v>
      </c>
      <c r="AE21" s="104">
        <v>2.01134872649927</v>
      </c>
    </row>
    <row r="22" spans="1:38" x14ac:dyDescent="0.25">
      <c r="A22" s="208">
        <v>41883</v>
      </c>
      <c r="B22">
        <f t="shared" si="14"/>
        <v>9</v>
      </c>
      <c r="C22">
        <f t="shared" si="15"/>
        <v>2014</v>
      </c>
      <c r="D22" s="6">
        <f>'Monthly Data'!E22</f>
        <v>23963843.630283989</v>
      </c>
      <c r="E22">
        <f>'Monthly Data'!BA22</f>
        <v>92.1</v>
      </c>
      <c r="F22">
        <f>'Monthly Data'!AZ22</f>
        <v>1.9</v>
      </c>
      <c r="G22">
        <f>'Monthly Data'!DJ22</f>
        <v>30</v>
      </c>
      <c r="H22">
        <f>'Monthly Data'!DI22</f>
        <v>0</v>
      </c>
      <c r="I22">
        <f>'Monthly Data'!HB22</f>
        <v>0</v>
      </c>
      <c r="J22">
        <f>'Monthly Data'!DV22</f>
        <v>0</v>
      </c>
      <c r="K22">
        <f>'Monthly Data'!GC22</f>
        <v>0</v>
      </c>
      <c r="L22">
        <f>'Monthly Data'!F22</f>
        <v>45213.873169309634</v>
      </c>
      <c r="N22" s="6">
        <f t="shared" si="3"/>
        <v>-10906973.1106552</v>
      </c>
      <c r="O22" s="6">
        <f t="shared" ref="O22:O53" si="16">E22*$AC$8</f>
        <v>1318007.2034722618</v>
      </c>
      <c r="P22" s="6">
        <f t="shared" ref="P22:P53" si="17">F22*$AC$9</f>
        <v>48676.692311741608</v>
      </c>
      <c r="Q22" s="6">
        <f t="shared" ref="Q22:Q53" si="18">G22*$AC$10</f>
        <v>33285174.828163803</v>
      </c>
      <c r="R22" s="6">
        <f t="shared" ref="R22:R53" si="19">H22*$AC$11</f>
        <v>0</v>
      </c>
      <c r="S22" s="6">
        <f t="shared" si="11"/>
        <v>0</v>
      </c>
      <c r="T22" s="6">
        <f t="shared" si="12"/>
        <v>0</v>
      </c>
      <c r="U22" s="6">
        <f t="shared" si="13"/>
        <v>0</v>
      </c>
      <c r="V22" s="6">
        <v>20</v>
      </c>
      <c r="W22" s="6">
        <f t="shared" si="8"/>
        <v>23744905.613292605</v>
      </c>
      <c r="X22" s="6">
        <f t="shared" ref="X22:X53" si="20">W22-D22</f>
        <v>-218938.01699138433</v>
      </c>
      <c r="Y22" s="14">
        <f t="shared" ref="Y22:Y53" si="21">ABS(W22-D22)/D22</f>
        <v>9.1361811723184635E-3</v>
      </c>
    </row>
    <row r="23" spans="1:38" x14ac:dyDescent="0.25">
      <c r="A23" s="208">
        <v>41913</v>
      </c>
      <c r="B23">
        <f t="shared" si="14"/>
        <v>10</v>
      </c>
      <c r="C23">
        <f t="shared" si="15"/>
        <v>2014</v>
      </c>
      <c r="D23" s="6">
        <f>'Monthly Data'!E23</f>
        <v>26712038.725283641</v>
      </c>
      <c r="E23">
        <f>'Monthly Data'!BA23</f>
        <v>258.60000000000002</v>
      </c>
      <c r="F23">
        <f>'Monthly Data'!AZ23</f>
        <v>0</v>
      </c>
      <c r="G23">
        <f>'Monthly Data'!DJ23</f>
        <v>31</v>
      </c>
      <c r="H23">
        <f>'Monthly Data'!DI23</f>
        <v>1</v>
      </c>
      <c r="I23">
        <f>'Monthly Data'!HB23</f>
        <v>0</v>
      </c>
      <c r="J23">
        <f>'Monthly Data'!DV23</f>
        <v>0</v>
      </c>
      <c r="K23">
        <f>'Monthly Data'!GC23</f>
        <v>0</v>
      </c>
      <c r="L23">
        <f>'Monthly Data'!F23</f>
        <v>45227.733341574742</v>
      </c>
      <c r="N23" s="6">
        <f t="shared" si="3"/>
        <v>-10906973.1106552</v>
      </c>
      <c r="O23" s="6">
        <f t="shared" si="16"/>
        <v>3700723.8090980127</v>
      </c>
      <c r="P23" s="6">
        <f t="shared" si="17"/>
        <v>0</v>
      </c>
      <c r="Q23" s="6">
        <f t="shared" si="18"/>
        <v>34394680.655769259</v>
      </c>
      <c r="R23" s="6">
        <f t="shared" si="19"/>
        <v>-1216430.47522382</v>
      </c>
      <c r="S23" s="6">
        <f t="shared" si="11"/>
        <v>0</v>
      </c>
      <c r="T23" s="6">
        <f t="shared" si="12"/>
        <v>0</v>
      </c>
      <c r="U23" s="6">
        <f t="shared" si="13"/>
        <v>0</v>
      </c>
      <c r="V23" s="6">
        <v>21</v>
      </c>
      <c r="W23" s="6">
        <f t="shared" si="8"/>
        <v>25972021.878988251</v>
      </c>
      <c r="X23" s="6">
        <f t="shared" si="20"/>
        <v>-740016.84629539028</v>
      </c>
      <c r="Y23" s="14">
        <f t="shared" si="21"/>
        <v>2.7703495562655989E-2</v>
      </c>
    </row>
    <row r="24" spans="1:38" x14ac:dyDescent="0.25">
      <c r="A24" s="208">
        <v>41944</v>
      </c>
      <c r="B24">
        <f t="shared" si="14"/>
        <v>11</v>
      </c>
      <c r="C24">
        <f t="shared" si="15"/>
        <v>2014</v>
      </c>
      <c r="D24" s="6">
        <f>'Monthly Data'!E24</f>
        <v>29944342.142283786</v>
      </c>
      <c r="E24">
        <f>'Monthly Data'!BA24</f>
        <v>613.11</v>
      </c>
      <c r="F24">
        <f>'Monthly Data'!AZ24</f>
        <v>0</v>
      </c>
      <c r="G24">
        <f>'Monthly Data'!DJ24</f>
        <v>30</v>
      </c>
      <c r="H24">
        <f>'Monthly Data'!DI24</f>
        <v>1</v>
      </c>
      <c r="I24">
        <f>'Monthly Data'!HB24</f>
        <v>0</v>
      </c>
      <c r="J24">
        <f>'Monthly Data'!DV24</f>
        <v>0</v>
      </c>
      <c r="K24">
        <f>'Monthly Data'!GC24</f>
        <v>0</v>
      </c>
      <c r="L24">
        <f>'Monthly Data'!F24</f>
        <v>45241.593513839849</v>
      </c>
      <c r="N24" s="6">
        <f t="shared" si="3"/>
        <v>-10906973.1106552</v>
      </c>
      <c r="O24" s="6">
        <f t="shared" si="16"/>
        <v>8773978.2466979213</v>
      </c>
      <c r="P24" s="6">
        <f t="shared" si="17"/>
        <v>0</v>
      </c>
      <c r="Q24" s="6">
        <f t="shared" si="18"/>
        <v>33285174.828163803</v>
      </c>
      <c r="R24" s="6">
        <f t="shared" si="19"/>
        <v>-1216430.47522382</v>
      </c>
      <c r="S24" s="6">
        <f t="shared" si="11"/>
        <v>0</v>
      </c>
      <c r="T24" s="6">
        <f t="shared" si="12"/>
        <v>0</v>
      </c>
      <c r="U24" s="6">
        <f t="shared" si="13"/>
        <v>0</v>
      </c>
      <c r="V24" s="6">
        <v>22</v>
      </c>
      <c r="W24" s="6">
        <f t="shared" si="8"/>
        <v>29935771.488982704</v>
      </c>
      <c r="X24" s="6">
        <f t="shared" si="20"/>
        <v>-8570.6533010825515</v>
      </c>
      <c r="Y24" s="14">
        <f t="shared" si="21"/>
        <v>2.8621945542694387E-4</v>
      </c>
    </row>
    <row r="25" spans="1:38" x14ac:dyDescent="0.25">
      <c r="A25" s="208">
        <v>41974</v>
      </c>
      <c r="B25">
        <f t="shared" si="14"/>
        <v>12</v>
      </c>
      <c r="C25">
        <f t="shared" si="15"/>
        <v>2014</v>
      </c>
      <c r="D25" s="6">
        <f>'Monthly Data'!E25</f>
        <v>34458609.621283635</v>
      </c>
      <c r="E25">
        <f>'Monthly Data'!BA25</f>
        <v>672.98</v>
      </c>
      <c r="F25">
        <f>'Monthly Data'!AZ25</f>
        <v>0</v>
      </c>
      <c r="G25">
        <f>'Monthly Data'!DJ25</f>
        <v>31</v>
      </c>
      <c r="H25">
        <f>'Monthly Data'!DI25</f>
        <v>0</v>
      </c>
      <c r="I25">
        <f>'Monthly Data'!HB25</f>
        <v>0</v>
      </c>
      <c r="J25">
        <f>'Monthly Data'!DV25</f>
        <v>0</v>
      </c>
      <c r="K25">
        <f>'Monthly Data'!GC25</f>
        <v>0</v>
      </c>
      <c r="L25">
        <f>'Monthly Data'!F25</f>
        <v>45255.453686104956</v>
      </c>
      <c r="N25" s="6">
        <f t="shared" si="3"/>
        <v>-10906973.1106552</v>
      </c>
      <c r="O25" s="6">
        <f t="shared" si="16"/>
        <v>9630754.4820061121</v>
      </c>
      <c r="P25" s="6">
        <f t="shared" si="17"/>
        <v>0</v>
      </c>
      <c r="Q25" s="6">
        <f t="shared" si="18"/>
        <v>34394680.655769259</v>
      </c>
      <c r="R25" s="6">
        <f t="shared" si="19"/>
        <v>0</v>
      </c>
      <c r="S25" s="6">
        <f t="shared" si="11"/>
        <v>0</v>
      </c>
      <c r="T25" s="6">
        <f t="shared" si="12"/>
        <v>0</v>
      </c>
      <c r="U25" s="6">
        <f t="shared" si="13"/>
        <v>0</v>
      </c>
      <c r="V25" s="6">
        <v>23</v>
      </c>
      <c r="W25" s="6">
        <f t="shared" si="8"/>
        <v>33118485.027120173</v>
      </c>
      <c r="X25" s="6">
        <f t="shared" si="20"/>
        <v>-1340124.5941634625</v>
      </c>
      <c r="Y25" s="14">
        <f t="shared" si="21"/>
        <v>3.8890849308549115E-2</v>
      </c>
    </row>
    <row r="26" spans="1:38" x14ac:dyDescent="0.25">
      <c r="A26" s="208">
        <v>42005</v>
      </c>
      <c r="B26">
        <f t="shared" si="14"/>
        <v>1</v>
      </c>
      <c r="C26">
        <f t="shared" si="15"/>
        <v>2015</v>
      </c>
      <c r="D26" s="6">
        <f>'Monthly Data'!E26</f>
        <v>37064996.953135245</v>
      </c>
      <c r="E26">
        <f>'Monthly Data'!BA26</f>
        <v>877.48</v>
      </c>
      <c r="F26">
        <f>'Monthly Data'!AZ26</f>
        <v>0</v>
      </c>
      <c r="G26">
        <f>'Monthly Data'!DJ26</f>
        <v>31</v>
      </c>
      <c r="H26">
        <f>'Monthly Data'!DI26</f>
        <v>0</v>
      </c>
      <c r="I26">
        <f>'Monthly Data'!HB26</f>
        <v>0</v>
      </c>
      <c r="J26">
        <f>'Monthly Data'!DV26</f>
        <v>0</v>
      </c>
      <c r="K26">
        <f>'Monthly Data'!GC26</f>
        <v>0</v>
      </c>
      <c r="L26">
        <f>'Monthly Data'!F26</f>
        <v>45265.181096785673</v>
      </c>
      <c r="N26" s="6">
        <f t="shared" si="3"/>
        <v>-10906973.1106552</v>
      </c>
      <c r="O26" s="6">
        <f t="shared" si="16"/>
        <v>12557274.276903804</v>
      </c>
      <c r="P26" s="6">
        <f t="shared" si="17"/>
        <v>0</v>
      </c>
      <c r="Q26" s="6">
        <f t="shared" si="18"/>
        <v>34394680.655769259</v>
      </c>
      <c r="R26" s="6">
        <f t="shared" si="19"/>
        <v>0</v>
      </c>
      <c r="S26" s="6">
        <f t="shared" si="11"/>
        <v>0</v>
      </c>
      <c r="T26" s="6">
        <f t="shared" si="12"/>
        <v>0</v>
      </c>
      <c r="U26" s="6">
        <f t="shared" si="13"/>
        <v>0</v>
      </c>
      <c r="V26" s="6">
        <v>24</v>
      </c>
      <c r="W26" s="6">
        <f t="shared" si="8"/>
        <v>36045005.822017863</v>
      </c>
      <c r="X26" s="6">
        <f t="shared" si="20"/>
        <v>-1019991.1311173812</v>
      </c>
      <c r="Y26" s="14">
        <f t="shared" si="21"/>
        <v>2.7518985969621195E-2</v>
      </c>
    </row>
    <row r="27" spans="1:38" x14ac:dyDescent="0.25">
      <c r="A27" s="208">
        <v>42036</v>
      </c>
      <c r="B27">
        <f t="shared" si="14"/>
        <v>2</v>
      </c>
      <c r="C27">
        <f t="shared" si="15"/>
        <v>2015</v>
      </c>
      <c r="D27" s="6">
        <f>'Monthly Data'!E27</f>
        <v>32217111.653135628</v>
      </c>
      <c r="E27">
        <f>'Monthly Data'!BA27</f>
        <v>941.3</v>
      </c>
      <c r="F27">
        <f>'Monthly Data'!AZ27</f>
        <v>0</v>
      </c>
      <c r="G27">
        <f>'Monthly Data'!DJ27</f>
        <v>28</v>
      </c>
      <c r="H27">
        <f>'Monthly Data'!DI27</f>
        <v>0</v>
      </c>
      <c r="I27">
        <f>'Monthly Data'!HB27</f>
        <v>0</v>
      </c>
      <c r="J27">
        <f>'Monthly Data'!DV27</f>
        <v>0</v>
      </c>
      <c r="K27">
        <f>'Monthly Data'!GC27</f>
        <v>0</v>
      </c>
      <c r="L27">
        <f>'Monthly Data'!F27</f>
        <v>45274.908507466389</v>
      </c>
      <c r="N27" s="6">
        <f t="shared" si="3"/>
        <v>-10906973.1106552</v>
      </c>
      <c r="O27" s="6">
        <f t="shared" si="16"/>
        <v>13470577.422675788</v>
      </c>
      <c r="P27" s="6">
        <f t="shared" si="17"/>
        <v>0</v>
      </c>
      <c r="Q27" s="6">
        <f t="shared" si="18"/>
        <v>31066163.172952883</v>
      </c>
      <c r="R27" s="6">
        <f t="shared" si="19"/>
        <v>0</v>
      </c>
      <c r="S27" s="6">
        <f t="shared" si="11"/>
        <v>0</v>
      </c>
      <c r="T27" s="6">
        <f t="shared" si="12"/>
        <v>0</v>
      </c>
      <c r="U27" s="6">
        <f t="shared" si="13"/>
        <v>0</v>
      </c>
      <c r="V27" s="6">
        <v>25</v>
      </c>
      <c r="W27" s="6">
        <f t="shared" si="8"/>
        <v>33629792.484973475</v>
      </c>
      <c r="X27" s="6">
        <f t="shared" si="20"/>
        <v>1412680.8318378478</v>
      </c>
      <c r="Y27" s="14">
        <f t="shared" si="21"/>
        <v>4.3848773504199419E-2</v>
      </c>
    </row>
    <row r="28" spans="1:38" x14ac:dyDescent="0.25">
      <c r="A28" s="208">
        <v>42064</v>
      </c>
      <c r="B28">
        <f t="shared" si="14"/>
        <v>3</v>
      </c>
      <c r="C28">
        <f t="shared" si="15"/>
        <v>2015</v>
      </c>
      <c r="D28" s="6">
        <f>'Monthly Data'!E28</f>
        <v>31301706.556135852</v>
      </c>
      <c r="E28">
        <f>'Monthly Data'!BA28</f>
        <v>586.4</v>
      </c>
      <c r="F28">
        <f>'Monthly Data'!AZ28</f>
        <v>0</v>
      </c>
      <c r="G28">
        <f>'Monthly Data'!DJ28</f>
        <v>31</v>
      </c>
      <c r="H28">
        <f>'Monthly Data'!DI28</f>
        <v>1</v>
      </c>
      <c r="I28">
        <f>'Monthly Data'!HB28</f>
        <v>0</v>
      </c>
      <c r="J28">
        <f>'Monthly Data'!DV28</f>
        <v>0</v>
      </c>
      <c r="K28">
        <f>'Monthly Data'!GC28</f>
        <v>0</v>
      </c>
      <c r="L28">
        <f>'Monthly Data'!F28</f>
        <v>45284.635918147105</v>
      </c>
      <c r="N28" s="6">
        <f t="shared" si="3"/>
        <v>-10906973.1106552</v>
      </c>
      <c r="O28" s="6">
        <f t="shared" si="16"/>
        <v>8391741.8470807206</v>
      </c>
      <c r="P28" s="6">
        <f t="shared" si="17"/>
        <v>0</v>
      </c>
      <c r="Q28" s="6">
        <f t="shared" si="18"/>
        <v>34394680.655769259</v>
      </c>
      <c r="R28" s="6">
        <f t="shared" si="19"/>
        <v>-1216430.47522382</v>
      </c>
      <c r="S28" s="6">
        <f t="shared" si="11"/>
        <v>0</v>
      </c>
      <c r="T28" s="6">
        <f t="shared" si="12"/>
        <v>0</v>
      </c>
      <c r="U28" s="6">
        <f t="shared" si="13"/>
        <v>0</v>
      </c>
      <c r="V28" s="6">
        <v>26</v>
      </c>
      <c r="W28" s="6">
        <f t="shared" si="8"/>
        <v>30663044.916970957</v>
      </c>
      <c r="X28" s="6">
        <f t="shared" si="20"/>
        <v>-638661.63916489482</v>
      </c>
      <c r="Y28" s="14">
        <f t="shared" si="21"/>
        <v>2.0403412766634044E-2</v>
      </c>
    </row>
    <row r="29" spans="1:38" x14ac:dyDescent="0.25">
      <c r="A29" s="208">
        <v>42095</v>
      </c>
      <c r="B29">
        <f t="shared" si="14"/>
        <v>4</v>
      </c>
      <c r="C29">
        <f t="shared" si="15"/>
        <v>2015</v>
      </c>
      <c r="D29" s="6">
        <f>'Monthly Data'!E29</f>
        <v>26180701.402135961</v>
      </c>
      <c r="E29">
        <f>'Monthly Data'!BA29</f>
        <v>335.55</v>
      </c>
      <c r="F29">
        <f>'Monthly Data'!AZ29</f>
        <v>0</v>
      </c>
      <c r="G29">
        <f>'Monthly Data'!DJ29</f>
        <v>30</v>
      </c>
      <c r="H29">
        <f>'Monthly Data'!DI29</f>
        <v>1</v>
      </c>
      <c r="I29">
        <f>'Monthly Data'!HB29</f>
        <v>0</v>
      </c>
      <c r="J29">
        <f>'Monthly Data'!DV29</f>
        <v>0</v>
      </c>
      <c r="K29">
        <f>'Monthly Data'!GC29</f>
        <v>0</v>
      </c>
      <c r="L29">
        <f>'Monthly Data'!F29</f>
        <v>45294.363328827822</v>
      </c>
      <c r="N29" s="6">
        <f t="shared" si="3"/>
        <v>-10906973.1106552</v>
      </c>
      <c r="O29" s="6">
        <f t="shared" si="16"/>
        <v>4801925.2673736969</v>
      </c>
      <c r="P29" s="6">
        <f t="shared" si="17"/>
        <v>0</v>
      </c>
      <c r="Q29" s="6">
        <f t="shared" si="18"/>
        <v>33285174.828163803</v>
      </c>
      <c r="R29" s="6">
        <f t="shared" si="19"/>
        <v>-1216430.47522382</v>
      </c>
      <c r="S29" s="6">
        <f t="shared" si="11"/>
        <v>0</v>
      </c>
      <c r="T29" s="6">
        <f t="shared" si="12"/>
        <v>0</v>
      </c>
      <c r="U29" s="6">
        <f t="shared" si="13"/>
        <v>0</v>
      </c>
      <c r="V29" s="6">
        <v>27</v>
      </c>
      <c r="W29" s="6">
        <f t="shared" si="8"/>
        <v>25963723.509658478</v>
      </c>
      <c r="X29" s="6">
        <f t="shared" si="20"/>
        <v>-216977.89247748256</v>
      </c>
      <c r="Y29" s="14">
        <f t="shared" si="21"/>
        <v>8.2877035700724324E-3</v>
      </c>
    </row>
    <row r="30" spans="1:38" x14ac:dyDescent="0.25">
      <c r="A30" s="208">
        <v>42125</v>
      </c>
      <c r="B30">
        <f t="shared" si="14"/>
        <v>5</v>
      </c>
      <c r="C30">
        <f t="shared" si="15"/>
        <v>2015</v>
      </c>
      <c r="D30" s="6">
        <f>'Monthly Data'!E30</f>
        <v>24136502.647135749</v>
      </c>
      <c r="E30">
        <f>'Monthly Data'!BA30</f>
        <v>161.80000000000001</v>
      </c>
      <c r="F30">
        <f>'Monthly Data'!AZ30</f>
        <v>2.7</v>
      </c>
      <c r="G30">
        <f>'Monthly Data'!DJ30</f>
        <v>31</v>
      </c>
      <c r="H30">
        <f>'Monthly Data'!DI30</f>
        <v>1</v>
      </c>
      <c r="I30">
        <f>'Monthly Data'!HB30</f>
        <v>0</v>
      </c>
      <c r="J30">
        <f>'Monthly Data'!DV30</f>
        <v>0</v>
      </c>
      <c r="K30">
        <f>'Monthly Data'!GC30</f>
        <v>0</v>
      </c>
      <c r="L30">
        <f>'Monthly Data'!F30</f>
        <v>45304.090739508538</v>
      </c>
      <c r="N30" s="6">
        <f t="shared" si="3"/>
        <v>-10906973.1106552</v>
      </c>
      <c r="O30" s="6">
        <f t="shared" si="16"/>
        <v>2315456.7374789575</v>
      </c>
      <c r="P30" s="6">
        <f t="shared" si="17"/>
        <v>69172.141706159135</v>
      </c>
      <c r="Q30" s="6">
        <f t="shared" si="18"/>
        <v>34394680.655769259</v>
      </c>
      <c r="R30" s="6">
        <f t="shared" si="19"/>
        <v>-1216430.47522382</v>
      </c>
      <c r="S30" s="6">
        <f t="shared" si="11"/>
        <v>0</v>
      </c>
      <c r="T30" s="6">
        <f t="shared" si="12"/>
        <v>0</v>
      </c>
      <c r="U30" s="6">
        <f t="shared" si="13"/>
        <v>0</v>
      </c>
      <c r="V30" s="6">
        <v>28</v>
      </c>
      <c r="W30" s="6">
        <f t="shared" si="8"/>
        <v>24655933.949075352</v>
      </c>
      <c r="X30" s="6">
        <f t="shared" si="20"/>
        <v>519431.30193960294</v>
      </c>
      <c r="Y30" s="14">
        <f t="shared" si="21"/>
        <v>2.1520570296925071E-2</v>
      </c>
    </row>
    <row r="31" spans="1:38" x14ac:dyDescent="0.25">
      <c r="A31" s="208">
        <v>42156</v>
      </c>
      <c r="B31">
        <f t="shared" si="14"/>
        <v>6</v>
      </c>
      <c r="C31">
        <f t="shared" si="15"/>
        <v>2015</v>
      </c>
      <c r="D31" s="6">
        <f>'Monthly Data'!E31</f>
        <v>22732536.41013588</v>
      </c>
      <c r="E31">
        <f>'Monthly Data'!BA31</f>
        <v>32.5</v>
      </c>
      <c r="F31">
        <f>'Monthly Data'!AZ31</f>
        <v>11.7</v>
      </c>
      <c r="G31">
        <f>'Monthly Data'!DJ31</f>
        <v>30</v>
      </c>
      <c r="H31">
        <f>'Monthly Data'!DI31</f>
        <v>0</v>
      </c>
      <c r="I31">
        <f>'Monthly Data'!HB31</f>
        <v>0</v>
      </c>
      <c r="J31">
        <f>'Monthly Data'!DV31</f>
        <v>0</v>
      </c>
      <c r="K31">
        <f>'Monthly Data'!GC31</f>
        <v>0</v>
      </c>
      <c r="L31">
        <f>'Monthly Data'!F31</f>
        <v>45313.818150189254</v>
      </c>
      <c r="N31" s="6">
        <f t="shared" si="3"/>
        <v>-10906973.1106552</v>
      </c>
      <c r="O31" s="6">
        <f t="shared" si="16"/>
        <v>465094.83292995126</v>
      </c>
      <c r="P31" s="6">
        <f t="shared" si="17"/>
        <v>299745.94739335618</v>
      </c>
      <c r="Q31" s="6">
        <f t="shared" si="18"/>
        <v>33285174.828163803</v>
      </c>
      <c r="R31" s="6">
        <f t="shared" si="19"/>
        <v>0</v>
      </c>
      <c r="S31" s="6">
        <f t="shared" si="11"/>
        <v>0</v>
      </c>
      <c r="T31" s="6">
        <f t="shared" si="12"/>
        <v>0</v>
      </c>
      <c r="U31" s="6">
        <f t="shared" si="13"/>
        <v>0</v>
      </c>
      <c r="V31" s="6">
        <v>29</v>
      </c>
      <c r="W31" s="6">
        <f t="shared" si="8"/>
        <v>23143071.497831911</v>
      </c>
      <c r="X31" s="6">
        <f t="shared" si="20"/>
        <v>410535.08769603074</v>
      </c>
      <c r="Y31" s="14">
        <f t="shared" si="21"/>
        <v>1.8059361273605315E-2</v>
      </c>
    </row>
    <row r="32" spans="1:38" x14ac:dyDescent="0.25">
      <c r="A32" s="208">
        <v>42186</v>
      </c>
      <c r="B32">
        <f t="shared" si="14"/>
        <v>7</v>
      </c>
      <c r="C32">
        <f t="shared" si="15"/>
        <v>2015</v>
      </c>
      <c r="D32" s="6">
        <f>'Monthly Data'!E32</f>
        <v>24438562.096135926</v>
      </c>
      <c r="E32">
        <f>'Monthly Data'!BA32</f>
        <v>2.2000000000000002</v>
      </c>
      <c r="F32">
        <f>'Monthly Data'!AZ32</f>
        <v>78.099999999999994</v>
      </c>
      <c r="G32">
        <f>'Monthly Data'!DJ32</f>
        <v>31</v>
      </c>
      <c r="H32">
        <f>'Monthly Data'!DI32</f>
        <v>0</v>
      </c>
      <c r="I32">
        <f>'Monthly Data'!HB32</f>
        <v>0</v>
      </c>
      <c r="J32">
        <f>'Monthly Data'!DV32</f>
        <v>0</v>
      </c>
      <c r="K32">
        <f>'Monthly Data'!GC32</f>
        <v>0</v>
      </c>
      <c r="L32">
        <f>'Monthly Data'!F32</f>
        <v>45323.54556086997</v>
      </c>
      <c r="N32" s="6">
        <f t="shared" si="3"/>
        <v>-10906973.1106552</v>
      </c>
      <c r="O32" s="6">
        <f t="shared" si="16"/>
        <v>31483.342536796703</v>
      </c>
      <c r="P32" s="6">
        <f t="shared" si="17"/>
        <v>2000868.2471300103</v>
      </c>
      <c r="Q32" s="6">
        <f t="shared" si="18"/>
        <v>34394680.655769259</v>
      </c>
      <c r="R32" s="6">
        <f t="shared" si="19"/>
        <v>0</v>
      </c>
      <c r="S32" s="6">
        <f t="shared" si="11"/>
        <v>0</v>
      </c>
      <c r="T32" s="6">
        <f t="shared" si="12"/>
        <v>0</v>
      </c>
      <c r="U32" s="6">
        <f t="shared" si="13"/>
        <v>0</v>
      </c>
      <c r="V32" s="6">
        <v>30</v>
      </c>
      <c r="W32" s="6">
        <f t="shared" si="8"/>
        <v>25520089.134780865</v>
      </c>
      <c r="X32" s="6">
        <f t="shared" si="20"/>
        <v>1081527.0386449397</v>
      </c>
      <c r="Y32" s="14">
        <f t="shared" si="21"/>
        <v>4.4254937520073818E-2</v>
      </c>
    </row>
    <row r="33" spans="1:25" x14ac:dyDescent="0.25">
      <c r="A33" s="208">
        <v>42217</v>
      </c>
      <c r="B33">
        <f t="shared" si="14"/>
        <v>8</v>
      </c>
      <c r="C33">
        <f t="shared" si="15"/>
        <v>2015</v>
      </c>
      <c r="D33" s="6">
        <f>'Monthly Data'!E33</f>
        <v>24929794.74213608</v>
      </c>
      <c r="E33">
        <f>'Monthly Data'!BA33</f>
        <v>5.2</v>
      </c>
      <c r="F33">
        <f>'Monthly Data'!AZ33</f>
        <v>69.2</v>
      </c>
      <c r="G33">
        <f>'Monthly Data'!DJ33</f>
        <v>31</v>
      </c>
      <c r="H33">
        <f>'Monthly Data'!DI33</f>
        <v>0</v>
      </c>
      <c r="I33">
        <f>'Monthly Data'!HB33</f>
        <v>0</v>
      </c>
      <c r="J33">
        <f>'Monthly Data'!DV33</f>
        <v>0</v>
      </c>
      <c r="K33">
        <f>'Monthly Data'!GC33</f>
        <v>0</v>
      </c>
      <c r="L33">
        <f>'Monthly Data'!F33</f>
        <v>45333.272971550687</v>
      </c>
      <c r="N33" s="6">
        <f t="shared" si="3"/>
        <v>-10906973.1106552</v>
      </c>
      <c r="O33" s="6">
        <f t="shared" si="16"/>
        <v>74415.173268792205</v>
      </c>
      <c r="P33" s="6">
        <f t="shared" si="17"/>
        <v>1772856.3726171155</v>
      </c>
      <c r="Q33" s="6">
        <f t="shared" si="18"/>
        <v>34394680.655769259</v>
      </c>
      <c r="R33" s="6">
        <f t="shared" si="19"/>
        <v>0</v>
      </c>
      <c r="S33" s="6">
        <f t="shared" si="11"/>
        <v>0</v>
      </c>
      <c r="T33" s="6">
        <f t="shared" si="12"/>
        <v>0</v>
      </c>
      <c r="U33" s="6">
        <f t="shared" si="13"/>
        <v>0</v>
      </c>
      <c r="V33" s="6">
        <v>31</v>
      </c>
      <c r="W33" s="6">
        <f t="shared" si="8"/>
        <v>25335010.090999968</v>
      </c>
      <c r="X33" s="6">
        <f t="shared" si="20"/>
        <v>405215.34886388853</v>
      </c>
      <c r="Y33" s="14">
        <f t="shared" si="21"/>
        <v>1.6254259333270713E-2</v>
      </c>
    </row>
    <row r="34" spans="1:25" x14ac:dyDescent="0.25">
      <c r="A34" s="208">
        <v>42248</v>
      </c>
      <c r="B34">
        <f t="shared" si="14"/>
        <v>9</v>
      </c>
      <c r="C34">
        <f t="shared" si="15"/>
        <v>2015</v>
      </c>
      <c r="D34" s="6">
        <f>'Monthly Data'!E34</f>
        <v>24119574.695136014</v>
      </c>
      <c r="E34">
        <f>'Monthly Data'!BA34</f>
        <v>35</v>
      </c>
      <c r="F34">
        <f>'Monthly Data'!AZ34</f>
        <v>34</v>
      </c>
      <c r="G34">
        <f>'Monthly Data'!DJ34</f>
        <v>30</v>
      </c>
      <c r="H34">
        <f>'Monthly Data'!DI34</f>
        <v>0</v>
      </c>
      <c r="I34">
        <f>'Monthly Data'!HB34</f>
        <v>0</v>
      </c>
      <c r="J34">
        <f>'Monthly Data'!DV34</f>
        <v>0</v>
      </c>
      <c r="K34">
        <f>'Monthly Data'!GC34</f>
        <v>0</v>
      </c>
      <c r="L34">
        <f>'Monthly Data'!F34</f>
        <v>45343.000382231403</v>
      </c>
      <c r="N34" s="6">
        <f t="shared" si="3"/>
        <v>-10906973.1106552</v>
      </c>
      <c r="O34" s="6">
        <f t="shared" si="16"/>
        <v>500871.35853994754</v>
      </c>
      <c r="P34" s="6">
        <f t="shared" si="17"/>
        <v>871056.59926274454</v>
      </c>
      <c r="Q34" s="6">
        <f t="shared" si="18"/>
        <v>33285174.828163803</v>
      </c>
      <c r="R34" s="6">
        <f t="shared" si="19"/>
        <v>0</v>
      </c>
      <c r="S34" s="6">
        <f t="shared" si="11"/>
        <v>0</v>
      </c>
      <c r="T34" s="6">
        <f t="shared" si="12"/>
        <v>0</v>
      </c>
      <c r="U34" s="6">
        <f t="shared" si="13"/>
        <v>0</v>
      </c>
      <c r="V34" s="6">
        <v>32</v>
      </c>
      <c r="W34" s="6">
        <f t="shared" ref="W34:W54" si="22">SUM(N34:V34)</f>
        <v>23750161.675311297</v>
      </c>
      <c r="X34" s="6">
        <f t="shared" si="20"/>
        <v>-369413.01982471719</v>
      </c>
      <c r="Y34" s="14">
        <f t="shared" si="21"/>
        <v>1.5315901067659104E-2</v>
      </c>
    </row>
    <row r="35" spans="1:25" x14ac:dyDescent="0.25">
      <c r="A35" s="208">
        <v>42278</v>
      </c>
      <c r="B35">
        <f t="shared" si="14"/>
        <v>10</v>
      </c>
      <c r="C35">
        <f t="shared" si="15"/>
        <v>2015</v>
      </c>
      <c r="D35" s="6">
        <f>'Monthly Data'!E35</f>
        <v>25555975.494135614</v>
      </c>
      <c r="E35">
        <f>'Monthly Data'!BA35</f>
        <v>256.13</v>
      </c>
      <c r="F35">
        <f>'Monthly Data'!AZ35</f>
        <v>0</v>
      </c>
      <c r="G35">
        <f>'Monthly Data'!DJ35</f>
        <v>31</v>
      </c>
      <c r="H35">
        <f>'Monthly Data'!DI35</f>
        <v>1</v>
      </c>
      <c r="I35">
        <f>'Monthly Data'!HB35</f>
        <v>0</v>
      </c>
      <c r="J35">
        <f>'Monthly Data'!DV35</f>
        <v>0</v>
      </c>
      <c r="K35">
        <f>'Monthly Data'!GC35</f>
        <v>0</v>
      </c>
      <c r="L35">
        <f>'Monthly Data'!F35</f>
        <v>45352.727792912119</v>
      </c>
      <c r="N35" s="6">
        <f t="shared" si="3"/>
        <v>-10906973.1106552</v>
      </c>
      <c r="O35" s="6">
        <f t="shared" si="16"/>
        <v>3665376.6017953358</v>
      </c>
      <c r="P35" s="6">
        <f t="shared" si="17"/>
        <v>0</v>
      </c>
      <c r="Q35" s="6">
        <f t="shared" si="18"/>
        <v>34394680.655769259</v>
      </c>
      <c r="R35" s="6">
        <f t="shared" si="19"/>
        <v>-1216430.47522382</v>
      </c>
      <c r="S35" s="6">
        <f t="shared" si="11"/>
        <v>0</v>
      </c>
      <c r="T35" s="6">
        <f t="shared" si="12"/>
        <v>0</v>
      </c>
      <c r="U35" s="6">
        <f t="shared" si="13"/>
        <v>0</v>
      </c>
      <c r="V35" s="6">
        <v>33</v>
      </c>
      <c r="W35" s="6">
        <f t="shared" si="22"/>
        <v>25936686.671685573</v>
      </c>
      <c r="X35" s="6">
        <f t="shared" si="20"/>
        <v>380711.17754995823</v>
      </c>
      <c r="Y35" s="14">
        <f t="shared" si="21"/>
        <v>1.4897149108525357E-2</v>
      </c>
    </row>
    <row r="36" spans="1:25" x14ac:dyDescent="0.25">
      <c r="A36" s="208">
        <v>42309</v>
      </c>
      <c r="B36">
        <f t="shared" si="14"/>
        <v>11</v>
      </c>
      <c r="C36">
        <f t="shared" si="15"/>
        <v>2015</v>
      </c>
      <c r="D36" s="6">
        <f>'Monthly Data'!E36</f>
        <v>27427810.28013593</v>
      </c>
      <c r="E36">
        <f>'Monthly Data'!BA36</f>
        <v>370.78</v>
      </c>
      <c r="F36">
        <f>'Monthly Data'!AZ36</f>
        <v>0</v>
      </c>
      <c r="G36">
        <f>'Monthly Data'!DJ36</f>
        <v>30</v>
      </c>
      <c r="H36">
        <f>'Monthly Data'!DI36</f>
        <v>1</v>
      </c>
      <c r="I36">
        <f>'Monthly Data'!HB36</f>
        <v>0</v>
      </c>
      <c r="J36">
        <f>'Monthly Data'!DV36</f>
        <v>0</v>
      </c>
      <c r="K36">
        <f>'Monthly Data'!GC36</f>
        <v>0</v>
      </c>
      <c r="L36">
        <f>'Monthly Data'!F36</f>
        <v>45362.455203592835</v>
      </c>
      <c r="N36" s="6">
        <f t="shared" si="3"/>
        <v>-10906973.1106552</v>
      </c>
      <c r="O36" s="6">
        <f t="shared" si="16"/>
        <v>5306088.0662697637</v>
      </c>
      <c r="P36" s="6">
        <f t="shared" si="17"/>
        <v>0</v>
      </c>
      <c r="Q36" s="6">
        <f t="shared" si="18"/>
        <v>33285174.828163803</v>
      </c>
      <c r="R36" s="6">
        <f t="shared" si="19"/>
        <v>-1216430.47522382</v>
      </c>
      <c r="S36" s="6">
        <f t="shared" si="11"/>
        <v>0</v>
      </c>
      <c r="T36" s="6">
        <f t="shared" si="12"/>
        <v>0</v>
      </c>
      <c r="U36" s="6">
        <f t="shared" si="13"/>
        <v>0</v>
      </c>
      <c r="V36" s="6">
        <v>34</v>
      </c>
      <c r="W36" s="6">
        <f t="shared" si="22"/>
        <v>26467893.308554545</v>
      </c>
      <c r="X36" s="6">
        <f t="shared" si="20"/>
        <v>-959916.97158138454</v>
      </c>
      <c r="Y36" s="14">
        <f t="shared" si="21"/>
        <v>3.4997944122305169E-2</v>
      </c>
    </row>
    <row r="37" spans="1:25" x14ac:dyDescent="0.25">
      <c r="A37" s="208">
        <v>42339</v>
      </c>
      <c r="B37">
        <f t="shared" si="14"/>
        <v>12</v>
      </c>
      <c r="C37">
        <f t="shared" si="15"/>
        <v>2015</v>
      </c>
      <c r="D37" s="6">
        <f>'Monthly Data'!E37</f>
        <v>31250808.425136063</v>
      </c>
      <c r="E37">
        <f>'Monthly Data'!BA37</f>
        <v>537.99</v>
      </c>
      <c r="F37">
        <f>'Monthly Data'!AZ37</f>
        <v>0</v>
      </c>
      <c r="G37">
        <f>'Monthly Data'!DJ37</f>
        <v>31</v>
      </c>
      <c r="H37">
        <f>'Monthly Data'!DI37</f>
        <v>0</v>
      </c>
      <c r="I37">
        <f>'Monthly Data'!HB37</f>
        <v>0</v>
      </c>
      <c r="J37">
        <f>'Monthly Data'!DV37</f>
        <v>0</v>
      </c>
      <c r="K37">
        <f>'Monthly Data'!GC37</f>
        <v>0</v>
      </c>
      <c r="L37">
        <f>'Monthly Data'!F37</f>
        <v>45372.182614273552</v>
      </c>
      <c r="N37" s="6">
        <f t="shared" si="3"/>
        <v>-10906973.1106552</v>
      </c>
      <c r="O37" s="6">
        <f t="shared" si="16"/>
        <v>7698965.2051687539</v>
      </c>
      <c r="P37" s="6">
        <f t="shared" si="17"/>
        <v>0</v>
      </c>
      <c r="Q37" s="6">
        <f t="shared" si="18"/>
        <v>34394680.655769259</v>
      </c>
      <c r="R37" s="6">
        <f t="shared" si="19"/>
        <v>0</v>
      </c>
      <c r="S37" s="6">
        <f t="shared" si="11"/>
        <v>0</v>
      </c>
      <c r="T37" s="6">
        <f t="shared" si="12"/>
        <v>0</v>
      </c>
      <c r="U37" s="6">
        <f t="shared" si="13"/>
        <v>0</v>
      </c>
      <c r="V37" s="6">
        <v>35</v>
      </c>
      <c r="W37" s="6">
        <f t="shared" si="22"/>
        <v>31186707.750282813</v>
      </c>
      <c r="X37" s="6">
        <f t="shared" si="20"/>
        <v>-64100.674853250384</v>
      </c>
      <c r="Y37" s="14">
        <f t="shared" si="21"/>
        <v>2.051168532385616E-3</v>
      </c>
    </row>
    <row r="38" spans="1:25" x14ac:dyDescent="0.25">
      <c r="A38" s="208">
        <v>42370</v>
      </c>
      <c r="B38">
        <f t="shared" si="14"/>
        <v>1</v>
      </c>
      <c r="C38">
        <f t="shared" si="15"/>
        <v>2016</v>
      </c>
      <c r="D38" s="6">
        <f>'Monthly Data'!E38</f>
        <v>33776564.9538536</v>
      </c>
      <c r="E38">
        <f>'Monthly Data'!BA38</f>
        <v>761.7</v>
      </c>
      <c r="F38">
        <f>'Monthly Data'!AZ38</f>
        <v>0</v>
      </c>
      <c r="G38">
        <f>'Monthly Data'!DJ38</f>
        <v>31</v>
      </c>
      <c r="H38">
        <f>'Monthly Data'!DI38</f>
        <v>0</v>
      </c>
      <c r="I38">
        <f>'Monthly Data'!HB38</f>
        <v>0</v>
      </c>
      <c r="J38">
        <f>'Monthly Data'!DV38</f>
        <v>0</v>
      </c>
      <c r="K38">
        <f>'Monthly Data'!GC38</f>
        <v>0</v>
      </c>
      <c r="L38">
        <f>'Monthly Data'!F38</f>
        <v>45389.321503162384</v>
      </c>
      <c r="N38" s="6">
        <f t="shared" si="3"/>
        <v>-10906973.1106552</v>
      </c>
      <c r="O38" s="6">
        <f t="shared" si="16"/>
        <v>10900391.822853658</v>
      </c>
      <c r="P38" s="6">
        <f t="shared" si="17"/>
        <v>0</v>
      </c>
      <c r="Q38" s="6">
        <f t="shared" si="18"/>
        <v>34394680.655769259</v>
      </c>
      <c r="R38" s="6">
        <f t="shared" si="19"/>
        <v>0</v>
      </c>
      <c r="S38" s="6">
        <f t="shared" si="11"/>
        <v>0</v>
      </c>
      <c r="T38" s="6">
        <f t="shared" si="12"/>
        <v>0</v>
      </c>
      <c r="U38" s="6">
        <f t="shared" si="13"/>
        <v>0</v>
      </c>
      <c r="V38" s="6">
        <v>36</v>
      </c>
      <c r="W38" s="6">
        <f t="shared" si="22"/>
        <v>34388135.367967717</v>
      </c>
      <c r="X38" s="6">
        <f t="shared" si="20"/>
        <v>611570.41411411762</v>
      </c>
      <c r="Y38" s="14">
        <f t="shared" si="21"/>
        <v>1.8106353175631112E-2</v>
      </c>
    </row>
    <row r="39" spans="1:25" x14ac:dyDescent="0.25">
      <c r="A39" s="208">
        <v>42401</v>
      </c>
      <c r="B39">
        <f t="shared" si="14"/>
        <v>2</v>
      </c>
      <c r="C39">
        <f t="shared" si="15"/>
        <v>2016</v>
      </c>
      <c r="D39" s="6">
        <f>'Monthly Data'!E39</f>
        <v>30585847.143853836</v>
      </c>
      <c r="E39">
        <f>'Monthly Data'!BA39</f>
        <v>726.98</v>
      </c>
      <c r="F39">
        <f>'Monthly Data'!AZ39</f>
        <v>0</v>
      </c>
      <c r="G39">
        <f>'Monthly Data'!DJ39</f>
        <v>29</v>
      </c>
      <c r="H39">
        <f>'Monthly Data'!DI39</f>
        <v>0</v>
      </c>
      <c r="I39">
        <f>'Monthly Data'!HB39</f>
        <v>0</v>
      </c>
      <c r="J39">
        <f>'Monthly Data'!DV39</f>
        <v>0</v>
      </c>
      <c r="K39">
        <f>'Monthly Data'!GC39</f>
        <v>0</v>
      </c>
      <c r="L39">
        <f>'Monthly Data'!F39</f>
        <v>45406.160751581192</v>
      </c>
      <c r="N39" s="6">
        <f t="shared" si="3"/>
        <v>-10906973.1106552</v>
      </c>
      <c r="O39" s="6">
        <f t="shared" si="16"/>
        <v>10403527.435182029</v>
      </c>
      <c r="P39" s="6">
        <f t="shared" si="17"/>
        <v>0</v>
      </c>
      <c r="Q39" s="6">
        <f t="shared" si="18"/>
        <v>32175669.000558343</v>
      </c>
      <c r="R39" s="6">
        <f t="shared" si="19"/>
        <v>0</v>
      </c>
      <c r="S39" s="6">
        <f t="shared" si="11"/>
        <v>0</v>
      </c>
      <c r="T39" s="6">
        <f t="shared" si="12"/>
        <v>0</v>
      </c>
      <c r="U39" s="6">
        <f t="shared" si="13"/>
        <v>0</v>
      </c>
      <c r="V39" s="6">
        <v>37</v>
      </c>
      <c r="W39" s="6">
        <f t="shared" si="22"/>
        <v>31672260.325085171</v>
      </c>
      <c r="X39" s="6">
        <f t="shared" si="20"/>
        <v>1086413.1812313348</v>
      </c>
      <c r="Y39" s="14">
        <f t="shared" si="21"/>
        <v>3.5520127205292969E-2</v>
      </c>
    </row>
    <row r="40" spans="1:25" x14ac:dyDescent="0.25">
      <c r="A40" s="208">
        <v>42430</v>
      </c>
      <c r="B40">
        <f t="shared" si="14"/>
        <v>3</v>
      </c>
      <c r="C40">
        <f t="shared" si="15"/>
        <v>2016</v>
      </c>
      <c r="D40" s="6">
        <f>'Monthly Data'!E40</f>
        <v>29298158.343853869</v>
      </c>
      <c r="E40">
        <f>'Monthly Data'!BA40</f>
        <v>534.67999999999995</v>
      </c>
      <c r="F40">
        <f>'Monthly Data'!AZ40</f>
        <v>0</v>
      </c>
      <c r="G40">
        <f>'Monthly Data'!DJ40</f>
        <v>31</v>
      </c>
      <c r="H40">
        <f>'Monthly Data'!DI40</f>
        <v>1</v>
      </c>
      <c r="I40">
        <f>'Monthly Data'!HB40</f>
        <v>0</v>
      </c>
      <c r="J40">
        <f>'Monthly Data'!DV40</f>
        <v>0</v>
      </c>
      <c r="K40">
        <f>'Monthly Data'!GC40</f>
        <v>0</v>
      </c>
      <c r="L40">
        <f>'Monthly Data'!F40</f>
        <v>45402.580375790596</v>
      </c>
      <c r="N40" s="6">
        <f t="shared" si="3"/>
        <v>-10906973.1106552</v>
      </c>
      <c r="O40" s="6">
        <f t="shared" si="16"/>
        <v>7651597.0852611177</v>
      </c>
      <c r="P40" s="6">
        <f t="shared" si="17"/>
        <v>0</v>
      </c>
      <c r="Q40" s="6">
        <f t="shared" si="18"/>
        <v>34394680.655769259</v>
      </c>
      <c r="R40" s="6">
        <f t="shared" si="19"/>
        <v>-1216430.47522382</v>
      </c>
      <c r="S40" s="6">
        <f t="shared" si="11"/>
        <v>0</v>
      </c>
      <c r="T40" s="6">
        <f t="shared" si="12"/>
        <v>0</v>
      </c>
      <c r="U40" s="6">
        <f t="shared" si="13"/>
        <v>0</v>
      </c>
      <c r="V40" s="6">
        <v>38</v>
      </c>
      <c r="W40" s="6">
        <f t="shared" si="22"/>
        <v>29922912.155151356</v>
      </c>
      <c r="X40" s="6">
        <f t="shared" si="20"/>
        <v>624753.81129748747</v>
      </c>
      <c r="Y40" s="14">
        <f t="shared" si="21"/>
        <v>2.132399599883204E-2</v>
      </c>
    </row>
    <row r="41" spans="1:25" x14ac:dyDescent="0.25">
      <c r="A41" s="208">
        <v>42461</v>
      </c>
      <c r="B41">
        <f t="shared" si="14"/>
        <v>4</v>
      </c>
      <c r="C41">
        <f t="shared" si="15"/>
        <v>2016</v>
      </c>
      <c r="D41" s="6">
        <f>'Monthly Data'!E41</f>
        <v>25624655.273853697</v>
      </c>
      <c r="E41">
        <f>'Monthly Data'!BA41</f>
        <v>395.13</v>
      </c>
      <c r="F41">
        <f>'Monthly Data'!AZ41</f>
        <v>0</v>
      </c>
      <c r="G41">
        <f>'Monthly Data'!DJ41</f>
        <v>30</v>
      </c>
      <c r="H41">
        <f>'Monthly Data'!DI41</f>
        <v>1</v>
      </c>
      <c r="I41">
        <f>'Monthly Data'!HB41</f>
        <v>0</v>
      </c>
      <c r="J41">
        <f>'Monthly Data'!DV41</f>
        <v>0</v>
      </c>
      <c r="K41">
        <f>'Monthly Data'!GC41</f>
        <v>0</v>
      </c>
      <c r="L41">
        <f>'Monthly Data'!F41</f>
        <v>45391.790187895298</v>
      </c>
      <c r="N41" s="6">
        <f t="shared" si="3"/>
        <v>-10906973.1106552</v>
      </c>
      <c r="O41" s="6">
        <f t="shared" si="16"/>
        <v>5654551.4257111279</v>
      </c>
      <c r="P41" s="6">
        <f t="shared" si="17"/>
        <v>0</v>
      </c>
      <c r="Q41" s="6">
        <f t="shared" si="18"/>
        <v>33285174.828163803</v>
      </c>
      <c r="R41" s="6">
        <f t="shared" si="19"/>
        <v>-1216430.47522382</v>
      </c>
      <c r="S41" s="6">
        <f t="shared" si="11"/>
        <v>0</v>
      </c>
      <c r="T41" s="6">
        <f t="shared" si="12"/>
        <v>0</v>
      </c>
      <c r="U41" s="6">
        <f t="shared" si="13"/>
        <v>0</v>
      </c>
      <c r="V41" s="6">
        <v>39</v>
      </c>
      <c r="W41" s="6">
        <f t="shared" si="22"/>
        <v>26816361.667995911</v>
      </c>
      <c r="X41" s="6">
        <f t="shared" si="20"/>
        <v>1191706.3941422142</v>
      </c>
      <c r="Y41" s="14">
        <f t="shared" si="21"/>
        <v>4.6506241016954497E-2</v>
      </c>
    </row>
    <row r="42" spans="1:25" x14ac:dyDescent="0.25">
      <c r="A42" s="208">
        <v>42491</v>
      </c>
      <c r="B42">
        <f t="shared" si="14"/>
        <v>5</v>
      </c>
      <c r="C42">
        <f t="shared" si="15"/>
        <v>2016</v>
      </c>
      <c r="D42" s="6">
        <f>'Monthly Data'!E42</f>
        <v>24196684.173853468</v>
      </c>
      <c r="E42">
        <f>'Monthly Data'!BA42</f>
        <v>130.80000000000001</v>
      </c>
      <c r="F42">
        <f>'Monthly Data'!AZ42</f>
        <v>0.7</v>
      </c>
      <c r="G42">
        <f>'Monthly Data'!DJ42</f>
        <v>31</v>
      </c>
      <c r="H42">
        <f>'Monthly Data'!DI42</f>
        <v>1</v>
      </c>
      <c r="I42">
        <f>'Monthly Data'!HB42</f>
        <v>0</v>
      </c>
      <c r="J42">
        <f>'Monthly Data'!DV42</f>
        <v>0</v>
      </c>
      <c r="K42">
        <f>'Monthly Data'!GC42</f>
        <v>0</v>
      </c>
      <c r="L42">
        <f>'Monthly Data'!F42</f>
        <v>45376.395093947649</v>
      </c>
      <c r="N42" s="6">
        <f t="shared" si="3"/>
        <v>-10906973.1106552</v>
      </c>
      <c r="O42" s="6">
        <f t="shared" si="16"/>
        <v>1871827.8199150041</v>
      </c>
      <c r="P42" s="6">
        <f t="shared" si="17"/>
        <v>17933.518220115329</v>
      </c>
      <c r="Q42" s="6">
        <f t="shared" si="18"/>
        <v>34394680.655769259</v>
      </c>
      <c r="R42" s="6">
        <f t="shared" si="19"/>
        <v>-1216430.47522382</v>
      </c>
      <c r="S42" s="6">
        <f t="shared" si="11"/>
        <v>0</v>
      </c>
      <c r="T42" s="6">
        <f t="shared" si="12"/>
        <v>0</v>
      </c>
      <c r="U42" s="6">
        <f t="shared" si="13"/>
        <v>0</v>
      </c>
      <c r="V42" s="6">
        <v>40</v>
      </c>
      <c r="W42" s="6">
        <f t="shared" si="22"/>
        <v>24161078.408025358</v>
      </c>
      <c r="X42" s="6">
        <f t="shared" si="20"/>
        <v>-35605.765828110278</v>
      </c>
      <c r="Y42" s="14">
        <f t="shared" si="21"/>
        <v>1.4715142608913857E-3</v>
      </c>
    </row>
    <row r="43" spans="1:25" x14ac:dyDescent="0.25">
      <c r="A43" s="208">
        <v>42522</v>
      </c>
      <c r="B43">
        <f t="shared" si="14"/>
        <v>6</v>
      </c>
      <c r="C43">
        <f t="shared" si="15"/>
        <v>2016</v>
      </c>
      <c r="D43" s="6">
        <f>'Monthly Data'!E43</f>
        <v>23552213.983853932</v>
      </c>
      <c r="E43">
        <f>'Monthly Data'!BA43</f>
        <v>32.6</v>
      </c>
      <c r="F43">
        <f>'Monthly Data'!AZ43</f>
        <v>24.32</v>
      </c>
      <c r="G43">
        <f>'Monthly Data'!DJ43</f>
        <v>30</v>
      </c>
      <c r="H43">
        <f>'Monthly Data'!DI43</f>
        <v>0</v>
      </c>
      <c r="I43">
        <f>'Monthly Data'!HB43</f>
        <v>0</v>
      </c>
      <c r="J43">
        <f>'Monthly Data'!DV43</f>
        <v>0</v>
      </c>
      <c r="K43">
        <f>'Monthly Data'!GC43</f>
        <v>0</v>
      </c>
      <c r="L43">
        <f>'Monthly Data'!F43</f>
        <v>45361.197546973825</v>
      </c>
      <c r="N43" s="6">
        <f t="shared" si="3"/>
        <v>-10906973.1106552</v>
      </c>
      <c r="O43" s="6">
        <f t="shared" si="16"/>
        <v>466525.89395435114</v>
      </c>
      <c r="P43" s="6">
        <f t="shared" si="17"/>
        <v>623061.66159029258</v>
      </c>
      <c r="Q43" s="6">
        <f t="shared" si="18"/>
        <v>33285174.828163803</v>
      </c>
      <c r="R43" s="6">
        <f t="shared" si="19"/>
        <v>0</v>
      </c>
      <c r="S43" s="6">
        <f t="shared" si="11"/>
        <v>0</v>
      </c>
      <c r="T43" s="6">
        <f t="shared" si="12"/>
        <v>0</v>
      </c>
      <c r="U43" s="6">
        <f t="shared" si="13"/>
        <v>0</v>
      </c>
      <c r="V43" s="6">
        <v>41</v>
      </c>
      <c r="W43" s="6">
        <f t="shared" si="22"/>
        <v>23467830.273053247</v>
      </c>
      <c r="X43" s="6">
        <f t="shared" si="20"/>
        <v>-84383.710800684988</v>
      </c>
      <c r="Y43" s="14">
        <f t="shared" si="21"/>
        <v>3.5828356034185872E-3</v>
      </c>
    </row>
    <row r="44" spans="1:25" x14ac:dyDescent="0.25">
      <c r="A44" s="208">
        <v>42552</v>
      </c>
      <c r="B44">
        <f t="shared" si="14"/>
        <v>7</v>
      </c>
      <c r="C44">
        <f t="shared" si="15"/>
        <v>2016</v>
      </c>
      <c r="D44" s="6">
        <f>'Monthly Data'!E44</f>
        <v>25950194.053853396</v>
      </c>
      <c r="E44">
        <f>'Monthly Data'!BA44</f>
        <v>0.3</v>
      </c>
      <c r="F44">
        <f>'Monthly Data'!AZ44</f>
        <v>85.3</v>
      </c>
      <c r="G44">
        <f>'Monthly Data'!DJ44</f>
        <v>31</v>
      </c>
      <c r="H44">
        <f>'Monthly Data'!DI44</f>
        <v>0</v>
      </c>
      <c r="I44">
        <f>'Monthly Data'!HB44</f>
        <v>0</v>
      </c>
      <c r="J44">
        <f>'Monthly Data'!DV44</f>
        <v>0</v>
      </c>
      <c r="K44">
        <f>'Monthly Data'!GC44</f>
        <v>0</v>
      </c>
      <c r="L44">
        <f>'Monthly Data'!F44</f>
        <v>45417.098773486912</v>
      </c>
      <c r="N44" s="6">
        <f t="shared" si="3"/>
        <v>-10906973.1106552</v>
      </c>
      <c r="O44" s="6">
        <f t="shared" si="16"/>
        <v>4293.1830731995497</v>
      </c>
      <c r="P44" s="6">
        <f t="shared" si="17"/>
        <v>2185327.2916797679</v>
      </c>
      <c r="Q44" s="6">
        <f t="shared" si="18"/>
        <v>34394680.655769259</v>
      </c>
      <c r="R44" s="6">
        <f t="shared" si="19"/>
        <v>0</v>
      </c>
      <c r="S44" s="6">
        <f t="shared" si="11"/>
        <v>0</v>
      </c>
      <c r="T44" s="6">
        <f t="shared" si="12"/>
        <v>0</v>
      </c>
      <c r="U44" s="6">
        <f t="shared" si="13"/>
        <v>0</v>
      </c>
      <c r="V44" s="6">
        <v>42</v>
      </c>
      <c r="W44" s="6">
        <f t="shared" si="22"/>
        <v>25677370.019867025</v>
      </c>
      <c r="X44" s="6">
        <f t="shared" si="20"/>
        <v>-272824.03398637101</v>
      </c>
      <c r="Y44" s="14">
        <f t="shared" si="21"/>
        <v>1.0513371631063346E-2</v>
      </c>
    </row>
    <row r="45" spans="1:25" x14ac:dyDescent="0.25">
      <c r="A45" s="208">
        <v>42583</v>
      </c>
      <c r="B45">
        <f t="shared" si="14"/>
        <v>8</v>
      </c>
      <c r="C45">
        <f t="shared" si="15"/>
        <v>2016</v>
      </c>
      <c r="D45" s="6">
        <f>'Monthly Data'!E45</f>
        <v>26241116.263853874</v>
      </c>
      <c r="E45">
        <f>'Monthly Data'!BA45</f>
        <v>1.2</v>
      </c>
      <c r="F45">
        <f>'Monthly Data'!AZ45</f>
        <v>88.55</v>
      </c>
      <c r="G45">
        <f>'Monthly Data'!DJ45</f>
        <v>31</v>
      </c>
      <c r="H45">
        <f>'Monthly Data'!DI45</f>
        <v>0</v>
      </c>
      <c r="I45">
        <f>'Monthly Data'!HB45</f>
        <v>0</v>
      </c>
      <c r="J45">
        <f>'Monthly Data'!DV45</f>
        <v>0</v>
      </c>
      <c r="K45">
        <f>'Monthly Data'!GC45</f>
        <v>0</v>
      </c>
      <c r="L45">
        <f>'Monthly Data'!F45</f>
        <v>45420.549386743456</v>
      </c>
      <c r="N45" s="6">
        <f t="shared" si="3"/>
        <v>-10906973.1106552</v>
      </c>
      <c r="O45" s="6">
        <f t="shared" si="16"/>
        <v>17172.732292798199</v>
      </c>
      <c r="P45" s="6">
        <f t="shared" si="17"/>
        <v>2268590.054844589</v>
      </c>
      <c r="Q45" s="6">
        <f t="shared" si="18"/>
        <v>34394680.655769259</v>
      </c>
      <c r="R45" s="6">
        <f t="shared" si="19"/>
        <v>0</v>
      </c>
      <c r="S45" s="6">
        <f t="shared" si="11"/>
        <v>0</v>
      </c>
      <c r="T45" s="6">
        <f t="shared" si="12"/>
        <v>0</v>
      </c>
      <c r="U45" s="6">
        <f t="shared" si="13"/>
        <v>0</v>
      </c>
      <c r="V45" s="6">
        <v>43</v>
      </c>
      <c r="W45" s="6">
        <f t="shared" si="22"/>
        <v>25773513.332251444</v>
      </c>
      <c r="X45" s="6">
        <f t="shared" si="20"/>
        <v>-467602.9316024296</v>
      </c>
      <c r="Y45" s="14">
        <f t="shared" si="21"/>
        <v>1.7819475623700301E-2</v>
      </c>
    </row>
    <row r="46" spans="1:25" x14ac:dyDescent="0.25">
      <c r="A46" s="208">
        <v>42614</v>
      </c>
      <c r="B46">
        <f t="shared" si="14"/>
        <v>9</v>
      </c>
      <c r="C46">
        <f t="shared" si="15"/>
        <v>2016</v>
      </c>
      <c r="D46" s="6">
        <f>'Monthly Data'!E46</f>
        <v>24033402.15385364</v>
      </c>
      <c r="E46">
        <f>'Monthly Data'!BA46</f>
        <v>32.299999999999997</v>
      </c>
      <c r="F46">
        <f>'Monthly Data'!AZ46</f>
        <v>15.9</v>
      </c>
      <c r="G46">
        <f>'Monthly Data'!DJ46</f>
        <v>30</v>
      </c>
      <c r="H46">
        <f>'Monthly Data'!DI46</f>
        <v>0</v>
      </c>
      <c r="I46">
        <f>'Monthly Data'!HB46</f>
        <v>0</v>
      </c>
      <c r="J46">
        <f>'Monthly Data'!DV46</f>
        <v>0</v>
      </c>
      <c r="K46">
        <f>'Monthly Data'!GC46</f>
        <v>0</v>
      </c>
      <c r="L46">
        <f>'Monthly Data'!F46</f>
        <v>45436.274693371728</v>
      </c>
      <c r="N46" s="6">
        <f t="shared" si="3"/>
        <v>-10906973.1106552</v>
      </c>
      <c r="O46" s="6">
        <f t="shared" si="16"/>
        <v>462232.71088115155</v>
      </c>
      <c r="P46" s="6">
        <f t="shared" si="17"/>
        <v>407347.0567140482</v>
      </c>
      <c r="Q46" s="6">
        <f t="shared" si="18"/>
        <v>33285174.828163803</v>
      </c>
      <c r="R46" s="6">
        <f t="shared" si="19"/>
        <v>0</v>
      </c>
      <c r="S46" s="6">
        <f t="shared" si="11"/>
        <v>0</v>
      </c>
      <c r="T46" s="6">
        <f t="shared" si="12"/>
        <v>0</v>
      </c>
      <c r="U46" s="6">
        <f t="shared" si="13"/>
        <v>0</v>
      </c>
      <c r="V46" s="6">
        <v>44</v>
      </c>
      <c r="W46" s="6">
        <f t="shared" si="22"/>
        <v>23247825.485103801</v>
      </c>
      <c r="X46" s="6">
        <f t="shared" si="20"/>
        <v>-785576.66874983907</v>
      </c>
      <c r="Y46" s="14">
        <f t="shared" si="21"/>
        <v>3.2686869038384379E-2</v>
      </c>
    </row>
    <row r="47" spans="1:25" x14ac:dyDescent="0.25">
      <c r="A47" s="208">
        <v>42644</v>
      </c>
      <c r="B47">
        <f t="shared" si="14"/>
        <v>10</v>
      </c>
      <c r="C47">
        <f t="shared" si="15"/>
        <v>2016</v>
      </c>
      <c r="D47" s="6">
        <f>'Monthly Data'!E47</f>
        <v>24813024.903853867</v>
      </c>
      <c r="E47">
        <f>'Monthly Data'!BA47</f>
        <v>205.54</v>
      </c>
      <c r="F47">
        <f>'Monthly Data'!AZ47</f>
        <v>0</v>
      </c>
      <c r="G47">
        <f>'Monthly Data'!DJ47</f>
        <v>31</v>
      </c>
      <c r="H47">
        <f>'Monthly Data'!DI47</f>
        <v>1</v>
      </c>
      <c r="I47">
        <f>'Monthly Data'!HB47</f>
        <v>0</v>
      </c>
      <c r="J47">
        <f>'Monthly Data'!DV47</f>
        <v>0</v>
      </c>
      <c r="K47">
        <f>'Monthly Data'!GC47</f>
        <v>0</v>
      </c>
      <c r="L47">
        <f>'Monthly Data'!F47</f>
        <v>45475.137346685864</v>
      </c>
      <c r="N47" s="6">
        <f t="shared" si="3"/>
        <v>-10906973.1106552</v>
      </c>
      <c r="O47" s="6">
        <f t="shared" si="16"/>
        <v>2941402.8295514518</v>
      </c>
      <c r="P47" s="6">
        <f t="shared" si="17"/>
        <v>0</v>
      </c>
      <c r="Q47" s="6">
        <f t="shared" si="18"/>
        <v>34394680.655769259</v>
      </c>
      <c r="R47" s="6">
        <f t="shared" si="19"/>
        <v>-1216430.47522382</v>
      </c>
      <c r="S47" s="6">
        <f t="shared" si="11"/>
        <v>0</v>
      </c>
      <c r="T47" s="6">
        <f t="shared" si="12"/>
        <v>0</v>
      </c>
      <c r="U47" s="6">
        <f t="shared" si="13"/>
        <v>0</v>
      </c>
      <c r="V47" s="6">
        <v>45</v>
      </c>
      <c r="W47" s="6">
        <f t="shared" si="22"/>
        <v>25212724.899441689</v>
      </c>
      <c r="X47" s="6">
        <f t="shared" si="20"/>
        <v>399699.99558782205</v>
      </c>
      <c r="Y47" s="14">
        <f t="shared" si="21"/>
        <v>1.610847517126951E-2</v>
      </c>
    </row>
    <row r="48" spans="1:25" x14ac:dyDescent="0.25">
      <c r="A48" s="208">
        <v>42675</v>
      </c>
      <c r="B48">
        <f t="shared" si="14"/>
        <v>11</v>
      </c>
      <c r="C48">
        <f t="shared" si="15"/>
        <v>2016</v>
      </c>
      <c r="D48" s="6">
        <f>'Monthly Data'!E48</f>
        <v>27231106.703853983</v>
      </c>
      <c r="E48">
        <f>'Monthly Data'!BA48</f>
        <v>354.31</v>
      </c>
      <c r="F48">
        <f>'Monthly Data'!AZ48</f>
        <v>0</v>
      </c>
      <c r="G48">
        <f>'Monthly Data'!DJ48</f>
        <v>30</v>
      </c>
      <c r="H48">
        <f>'Monthly Data'!DI48</f>
        <v>1</v>
      </c>
      <c r="I48">
        <f>'Monthly Data'!HB48</f>
        <v>0</v>
      </c>
      <c r="J48">
        <f>'Monthly Data'!DV48</f>
        <v>0</v>
      </c>
      <c r="K48">
        <f>'Monthly Data'!GC48</f>
        <v>0</v>
      </c>
      <c r="L48">
        <f>'Monthly Data'!F48</f>
        <v>45522.568673342932</v>
      </c>
      <c r="N48" s="6">
        <f t="shared" si="3"/>
        <v>-10906973.1106552</v>
      </c>
      <c r="O48" s="6">
        <f t="shared" si="16"/>
        <v>5070392.3155511087</v>
      </c>
      <c r="P48" s="6">
        <f t="shared" si="17"/>
        <v>0</v>
      </c>
      <c r="Q48" s="6">
        <f t="shared" si="18"/>
        <v>33285174.828163803</v>
      </c>
      <c r="R48" s="6">
        <f t="shared" si="19"/>
        <v>-1216430.47522382</v>
      </c>
      <c r="S48" s="6">
        <f t="shared" si="11"/>
        <v>0</v>
      </c>
      <c r="T48" s="6">
        <f t="shared" si="12"/>
        <v>0</v>
      </c>
      <c r="U48" s="6">
        <f t="shared" si="13"/>
        <v>0</v>
      </c>
      <c r="V48" s="6">
        <v>46</v>
      </c>
      <c r="W48" s="6">
        <f t="shared" si="22"/>
        <v>26232209.557835892</v>
      </c>
      <c r="X48" s="6">
        <f t="shared" si="20"/>
        <v>-998897.14601809159</v>
      </c>
      <c r="Y48" s="14">
        <f t="shared" si="21"/>
        <v>3.6682208948809227E-2</v>
      </c>
    </row>
    <row r="49" spans="1:25" x14ac:dyDescent="0.25">
      <c r="A49" s="208">
        <v>42705</v>
      </c>
      <c r="B49">
        <f t="shared" si="14"/>
        <v>12</v>
      </c>
      <c r="C49">
        <f t="shared" si="15"/>
        <v>2016</v>
      </c>
      <c r="D49" s="6">
        <f>'Monthly Data'!E49</f>
        <v>34133699.603853822</v>
      </c>
      <c r="E49">
        <f>'Monthly Data'!BA49</f>
        <v>712.98</v>
      </c>
      <c r="F49">
        <f>'Monthly Data'!AZ49</f>
        <v>0</v>
      </c>
      <c r="G49">
        <f>'Monthly Data'!DJ49</f>
        <v>31</v>
      </c>
      <c r="H49">
        <f>'Monthly Data'!DI49</f>
        <v>0</v>
      </c>
      <c r="I49">
        <f>'Monthly Data'!HB49</f>
        <v>0</v>
      </c>
      <c r="J49">
        <f>'Monthly Data'!DV49</f>
        <v>0</v>
      </c>
      <c r="K49">
        <f>'Monthly Data'!GC49</f>
        <v>0</v>
      </c>
      <c r="L49">
        <f>'Monthly Data'!F49</f>
        <v>45562.284336671466</v>
      </c>
      <c r="N49" s="6">
        <f t="shared" si="3"/>
        <v>-10906973.1106552</v>
      </c>
      <c r="O49" s="6">
        <f t="shared" si="16"/>
        <v>10203178.891766051</v>
      </c>
      <c r="P49" s="6">
        <f t="shared" si="17"/>
        <v>0</v>
      </c>
      <c r="Q49" s="6">
        <f t="shared" si="18"/>
        <v>34394680.655769259</v>
      </c>
      <c r="R49" s="6">
        <f t="shared" si="19"/>
        <v>0</v>
      </c>
      <c r="S49" s="6">
        <f t="shared" si="11"/>
        <v>0</v>
      </c>
      <c r="T49" s="6">
        <f t="shared" si="12"/>
        <v>0</v>
      </c>
      <c r="U49" s="6">
        <f t="shared" si="13"/>
        <v>0</v>
      </c>
      <c r="V49" s="6">
        <v>47</v>
      </c>
      <c r="W49" s="6">
        <f t="shared" si="22"/>
        <v>33690933.436880112</v>
      </c>
      <c r="X49" s="6">
        <f t="shared" si="20"/>
        <v>-442766.16697371006</v>
      </c>
      <c r="Y49" s="14">
        <f t="shared" si="21"/>
        <v>1.2971525856040524E-2</v>
      </c>
    </row>
    <row r="50" spans="1:25" x14ac:dyDescent="0.25">
      <c r="A50" s="208">
        <v>42736</v>
      </c>
      <c r="B50">
        <f t="shared" si="14"/>
        <v>1</v>
      </c>
      <c r="C50">
        <f t="shared" si="15"/>
        <v>2017</v>
      </c>
      <c r="D50" s="6">
        <f>'Monthly Data'!E50</f>
        <v>34375735.265900187</v>
      </c>
      <c r="E50">
        <f>'Monthly Data'!BA50</f>
        <v>743.9</v>
      </c>
      <c r="F50">
        <f>'Monthly Data'!AZ50</f>
        <v>0</v>
      </c>
      <c r="G50">
        <f>'Monthly Data'!DJ50</f>
        <v>31</v>
      </c>
      <c r="H50">
        <f>'Monthly Data'!DI50</f>
        <v>0</v>
      </c>
      <c r="I50">
        <f>'Monthly Data'!HB50</f>
        <v>1</v>
      </c>
      <c r="J50">
        <f>'Monthly Data'!DV50</f>
        <v>0</v>
      </c>
      <c r="K50">
        <f>'Monthly Data'!GC50</f>
        <v>0</v>
      </c>
      <c r="L50">
        <f>'Monthly Data'!F50</f>
        <v>45574.642168335733</v>
      </c>
      <c r="N50" s="6">
        <f t="shared" si="3"/>
        <v>-10906973.1106552</v>
      </c>
      <c r="O50" s="6">
        <f t="shared" si="16"/>
        <v>10645662.960510485</v>
      </c>
      <c r="P50" s="6">
        <f t="shared" si="17"/>
        <v>0</v>
      </c>
      <c r="Q50" s="6">
        <f t="shared" si="18"/>
        <v>34394680.655769259</v>
      </c>
      <c r="R50" s="6">
        <f t="shared" si="19"/>
        <v>0</v>
      </c>
      <c r="S50" s="6">
        <f t="shared" si="11"/>
        <v>20950.354609571499</v>
      </c>
      <c r="T50" s="6">
        <f t="shared" si="12"/>
        <v>0</v>
      </c>
      <c r="U50" s="6">
        <f t="shared" si="13"/>
        <v>0</v>
      </c>
      <c r="V50" s="6">
        <v>48</v>
      </c>
      <c r="W50" s="6">
        <f t="shared" si="22"/>
        <v>34154368.860234119</v>
      </c>
      <c r="X50" s="6">
        <f t="shared" si="20"/>
        <v>-221366.4056660682</v>
      </c>
      <c r="Y50" s="14">
        <f t="shared" si="21"/>
        <v>6.4396122425825686E-3</v>
      </c>
    </row>
    <row r="51" spans="1:25" x14ac:dyDescent="0.25">
      <c r="A51" s="208">
        <v>42767</v>
      </c>
      <c r="B51">
        <f t="shared" si="14"/>
        <v>2</v>
      </c>
      <c r="C51">
        <f t="shared" si="15"/>
        <v>2017</v>
      </c>
      <c r="D51" s="6">
        <f>'Monthly Data'!E51</f>
        <v>28862039.975900423</v>
      </c>
      <c r="E51">
        <f>'Monthly Data'!BA51</f>
        <v>625.79999999999995</v>
      </c>
      <c r="F51">
        <f>'Monthly Data'!AZ51</f>
        <v>0</v>
      </c>
      <c r="G51">
        <f>'Monthly Data'!DJ51</f>
        <v>28</v>
      </c>
      <c r="H51">
        <f>'Monthly Data'!DI51</f>
        <v>0</v>
      </c>
      <c r="I51">
        <f>'Monthly Data'!HB51</f>
        <v>2</v>
      </c>
      <c r="J51">
        <f>'Monthly Data'!DV51</f>
        <v>0</v>
      </c>
      <c r="K51">
        <f>'Monthly Data'!GC51</f>
        <v>0</v>
      </c>
      <c r="L51">
        <f>'Monthly Data'!F51</f>
        <v>45579.821084167867</v>
      </c>
      <c r="N51" s="6">
        <f t="shared" si="3"/>
        <v>-10906973.1106552</v>
      </c>
      <c r="O51" s="6">
        <f t="shared" si="16"/>
        <v>8955579.8906942606</v>
      </c>
      <c r="P51" s="6">
        <f t="shared" si="17"/>
        <v>0</v>
      </c>
      <c r="Q51" s="6">
        <f t="shared" si="18"/>
        <v>31066163.172952883</v>
      </c>
      <c r="R51" s="6">
        <f t="shared" si="19"/>
        <v>0</v>
      </c>
      <c r="S51" s="6">
        <f t="shared" si="11"/>
        <v>41900.709219142998</v>
      </c>
      <c r="T51" s="6">
        <f t="shared" si="12"/>
        <v>0</v>
      </c>
      <c r="U51" s="6">
        <f t="shared" si="13"/>
        <v>0</v>
      </c>
      <c r="V51" s="6">
        <v>49</v>
      </c>
      <c r="W51" s="6">
        <f t="shared" si="22"/>
        <v>29156719.662211087</v>
      </c>
      <c r="X51" s="6">
        <f t="shared" si="20"/>
        <v>294679.68631066382</v>
      </c>
      <c r="Y51" s="14">
        <f t="shared" si="21"/>
        <v>1.0209939649335911E-2</v>
      </c>
    </row>
    <row r="52" spans="1:25" x14ac:dyDescent="0.25">
      <c r="A52" s="208">
        <v>42795</v>
      </c>
      <c r="B52">
        <f t="shared" si="14"/>
        <v>3</v>
      </c>
      <c r="C52">
        <f t="shared" si="15"/>
        <v>2017</v>
      </c>
      <c r="D52" s="6">
        <f>'Monthly Data'!E52</f>
        <v>29313338.525900368</v>
      </c>
      <c r="E52">
        <f>'Monthly Data'!BA52</f>
        <v>577.70000000000005</v>
      </c>
      <c r="F52">
        <f>'Monthly Data'!AZ52</f>
        <v>0</v>
      </c>
      <c r="G52">
        <f>'Monthly Data'!DJ52</f>
        <v>31</v>
      </c>
      <c r="H52">
        <f>'Monthly Data'!DI52</f>
        <v>1</v>
      </c>
      <c r="I52">
        <f>'Monthly Data'!HB52</f>
        <v>3</v>
      </c>
      <c r="J52">
        <f>'Monthly Data'!DV52</f>
        <v>0</v>
      </c>
      <c r="K52">
        <f>'Monthly Data'!GC52</f>
        <v>0</v>
      </c>
      <c r="L52">
        <f>'Monthly Data'!F52</f>
        <v>45581.910542083933</v>
      </c>
      <c r="N52" s="6">
        <f t="shared" si="3"/>
        <v>-10906973.1106552</v>
      </c>
      <c r="O52" s="6">
        <f t="shared" si="16"/>
        <v>8267239.5379579347</v>
      </c>
      <c r="P52" s="6">
        <f t="shared" si="17"/>
        <v>0</v>
      </c>
      <c r="Q52" s="6">
        <f t="shared" si="18"/>
        <v>34394680.655769259</v>
      </c>
      <c r="R52" s="6">
        <f t="shared" si="19"/>
        <v>-1216430.47522382</v>
      </c>
      <c r="S52" s="6">
        <f t="shared" si="11"/>
        <v>62851.063828714498</v>
      </c>
      <c r="T52" s="6">
        <f t="shared" si="12"/>
        <v>0</v>
      </c>
      <c r="U52" s="6">
        <f t="shared" si="13"/>
        <v>0</v>
      </c>
      <c r="V52" s="6">
        <v>50</v>
      </c>
      <c r="W52" s="6">
        <f t="shared" si="22"/>
        <v>30601417.671676885</v>
      </c>
      <c r="X52" s="6">
        <f t="shared" si="20"/>
        <v>1288079.1457765177</v>
      </c>
      <c r="Y52" s="14">
        <f t="shared" si="21"/>
        <v>4.3941741560362034E-2</v>
      </c>
    </row>
    <row r="53" spans="1:25" x14ac:dyDescent="0.25">
      <c r="A53" s="208">
        <v>42826</v>
      </c>
      <c r="B53">
        <f t="shared" si="14"/>
        <v>4</v>
      </c>
      <c r="C53">
        <f t="shared" si="15"/>
        <v>2017</v>
      </c>
      <c r="D53" s="6">
        <f>'Monthly Data'!E53</f>
        <v>25616855.235900313</v>
      </c>
      <c r="E53">
        <f>'Monthly Data'!BA53</f>
        <v>324.3</v>
      </c>
      <c r="F53">
        <f>'Monthly Data'!AZ53</f>
        <v>0</v>
      </c>
      <c r="G53">
        <f>'Monthly Data'!DJ53</f>
        <v>30</v>
      </c>
      <c r="H53">
        <f>'Monthly Data'!DI53</f>
        <v>1</v>
      </c>
      <c r="I53">
        <f>'Monthly Data'!HB53</f>
        <v>4</v>
      </c>
      <c r="J53">
        <f>'Monthly Data'!DV53</f>
        <v>0</v>
      </c>
      <c r="K53">
        <f>'Monthly Data'!GC53</f>
        <v>0</v>
      </c>
      <c r="L53">
        <f>'Monthly Data'!F53</f>
        <v>45565.955271041967</v>
      </c>
      <c r="N53" s="6">
        <f t="shared" si="3"/>
        <v>-10906973.1106552</v>
      </c>
      <c r="O53" s="6">
        <f t="shared" si="16"/>
        <v>4640930.9021287141</v>
      </c>
      <c r="P53" s="6">
        <f t="shared" si="17"/>
        <v>0</v>
      </c>
      <c r="Q53" s="6">
        <f t="shared" si="18"/>
        <v>33285174.828163803</v>
      </c>
      <c r="R53" s="6">
        <f t="shared" si="19"/>
        <v>-1216430.47522382</v>
      </c>
      <c r="S53" s="6">
        <f t="shared" si="11"/>
        <v>83801.418438285997</v>
      </c>
      <c r="T53" s="6">
        <f t="shared" si="12"/>
        <v>0</v>
      </c>
      <c r="U53" s="6">
        <f t="shared" si="13"/>
        <v>0</v>
      </c>
      <c r="V53" s="6">
        <v>51</v>
      </c>
      <c r="W53" s="6">
        <f t="shared" si="22"/>
        <v>25886554.562851783</v>
      </c>
      <c r="X53" s="6">
        <f t="shared" si="20"/>
        <v>269699.32695147023</v>
      </c>
      <c r="Y53" s="14">
        <f t="shared" si="21"/>
        <v>1.0528198112838793E-2</v>
      </c>
    </row>
    <row r="54" spans="1:25" x14ac:dyDescent="0.25">
      <c r="A54" s="208">
        <v>42856</v>
      </c>
      <c r="B54">
        <f t="shared" si="14"/>
        <v>5</v>
      </c>
      <c r="C54">
        <f t="shared" si="15"/>
        <v>2017</v>
      </c>
      <c r="D54" s="6">
        <f>'Monthly Data'!E54</f>
        <v>24267876.095900469</v>
      </c>
      <c r="E54">
        <f>'Monthly Data'!BA54</f>
        <v>191.59</v>
      </c>
      <c r="F54">
        <f>'Monthly Data'!AZ54</f>
        <v>0</v>
      </c>
      <c r="G54">
        <f>'Monthly Data'!DJ54</f>
        <v>31</v>
      </c>
      <c r="H54">
        <f>'Monthly Data'!DI54</f>
        <v>1</v>
      </c>
      <c r="I54">
        <f>'Monthly Data'!HB54</f>
        <v>5</v>
      </c>
      <c r="J54">
        <f>'Monthly Data'!DV54</f>
        <v>0</v>
      </c>
      <c r="K54">
        <f>'Monthly Data'!GC54</f>
        <v>0</v>
      </c>
      <c r="L54">
        <f>'Monthly Data'!F54</f>
        <v>45550.477635520983</v>
      </c>
      <c r="N54" s="6">
        <f t="shared" si="3"/>
        <v>-10906973.1106552</v>
      </c>
      <c r="O54" s="6">
        <f t="shared" ref="O54:O85" si="23">E54*$AC$8</f>
        <v>2741769.8166476726</v>
      </c>
      <c r="P54" s="6">
        <f t="shared" ref="P54:P85" si="24">F54*$AC$9</f>
        <v>0</v>
      </c>
      <c r="Q54" s="6">
        <f t="shared" ref="Q54:Q85" si="25">G54*$AC$10</f>
        <v>34394680.655769259</v>
      </c>
      <c r="R54" s="6">
        <f t="shared" ref="R54:R85" si="26">H54*$AC$11</f>
        <v>-1216430.47522382</v>
      </c>
      <c r="S54" s="6">
        <f t="shared" si="11"/>
        <v>104751.7730478575</v>
      </c>
      <c r="T54" s="6">
        <f t="shared" si="12"/>
        <v>0</v>
      </c>
      <c r="U54" s="6">
        <f t="shared" si="13"/>
        <v>0</v>
      </c>
      <c r="V54" s="6">
        <v>52</v>
      </c>
      <c r="W54" s="6">
        <f t="shared" si="22"/>
        <v>25117850.65958577</v>
      </c>
      <c r="X54" s="6">
        <f t="shared" ref="X54:X85" si="27">W54-D54</f>
        <v>849974.56368530169</v>
      </c>
      <c r="Y54" s="14">
        <f t="shared" ref="Y54:Y85" si="28">ABS(W54-D54)/D54</f>
        <v>3.5024678728637751E-2</v>
      </c>
    </row>
    <row r="55" spans="1:25" x14ac:dyDescent="0.25">
      <c r="A55" s="208">
        <v>42887</v>
      </c>
      <c r="B55">
        <f t="shared" si="14"/>
        <v>6</v>
      </c>
      <c r="C55">
        <f t="shared" si="15"/>
        <v>2017</v>
      </c>
      <c r="D55" s="6">
        <f>'Monthly Data'!E55</f>
        <v>22619349.445900396</v>
      </c>
      <c r="E55">
        <f>'Monthly Data'!BA55</f>
        <v>14.1</v>
      </c>
      <c r="F55">
        <f>'Monthly Data'!AZ55</f>
        <v>5.4</v>
      </c>
      <c r="G55">
        <f>'Monthly Data'!DJ55</f>
        <v>30</v>
      </c>
      <c r="H55">
        <f>'Monthly Data'!DI55</f>
        <v>0</v>
      </c>
      <c r="I55">
        <f>'Monthly Data'!HB55</f>
        <v>6</v>
      </c>
      <c r="J55">
        <f>'Monthly Data'!DV55</f>
        <v>0</v>
      </c>
      <c r="K55">
        <f>'Monthly Data'!GC55</f>
        <v>0</v>
      </c>
      <c r="L55">
        <f>'Monthly Data'!F55</f>
        <v>45528.738817760488</v>
      </c>
      <c r="N55" s="6">
        <f t="shared" ref="N55:N118" si="29">$AC$7</f>
        <v>-10906973.1106552</v>
      </c>
      <c r="O55" s="6">
        <f t="shared" si="23"/>
        <v>201779.60444037884</v>
      </c>
      <c r="P55" s="6">
        <f t="shared" si="24"/>
        <v>138344.28341231827</v>
      </c>
      <c r="Q55" s="6">
        <f t="shared" si="25"/>
        <v>33285174.828163803</v>
      </c>
      <c r="R55" s="6">
        <f t="shared" si="26"/>
        <v>0</v>
      </c>
      <c r="S55" s="6">
        <f t="shared" si="11"/>
        <v>125702.127657429</v>
      </c>
      <c r="T55" s="6">
        <f t="shared" si="12"/>
        <v>0</v>
      </c>
      <c r="U55" s="6">
        <f t="shared" si="13"/>
        <v>0</v>
      </c>
      <c r="V55" s="6">
        <v>53</v>
      </c>
      <c r="W55" s="6">
        <f t="shared" ref="W55:W118" si="30">SUM(N55:V55)</f>
        <v>22844080.733018726</v>
      </c>
      <c r="X55" s="6">
        <f t="shared" si="27"/>
        <v>224731.2871183306</v>
      </c>
      <c r="Y55" s="14">
        <f t="shared" si="28"/>
        <v>9.9353559064918918E-3</v>
      </c>
    </row>
    <row r="56" spans="1:25" x14ac:dyDescent="0.25">
      <c r="A56" s="208">
        <v>42917</v>
      </c>
      <c r="B56">
        <f t="shared" si="14"/>
        <v>7</v>
      </c>
      <c r="C56">
        <f t="shared" si="15"/>
        <v>2017</v>
      </c>
      <c r="D56" s="6">
        <f>'Monthly Data'!E56</f>
        <v>25223991.015900459</v>
      </c>
      <c r="E56">
        <f>'Monthly Data'!BA56</f>
        <v>1.2</v>
      </c>
      <c r="F56">
        <f>'Monthly Data'!AZ56</f>
        <v>69.2</v>
      </c>
      <c r="G56">
        <f>'Monthly Data'!DJ56</f>
        <v>31</v>
      </c>
      <c r="H56">
        <f>'Monthly Data'!DI56</f>
        <v>0</v>
      </c>
      <c r="I56">
        <f>'Monthly Data'!HB56</f>
        <v>7</v>
      </c>
      <c r="J56">
        <f>'Monthly Data'!DV56</f>
        <v>0</v>
      </c>
      <c r="K56">
        <f>'Monthly Data'!GC56</f>
        <v>0</v>
      </c>
      <c r="L56">
        <f>'Monthly Data'!F56</f>
        <v>45528.369408880244</v>
      </c>
      <c r="N56" s="6">
        <f t="shared" si="29"/>
        <v>-10906973.1106552</v>
      </c>
      <c r="O56" s="6">
        <f t="shared" si="23"/>
        <v>17172.732292798199</v>
      </c>
      <c r="P56" s="6">
        <f t="shared" si="24"/>
        <v>1772856.3726171155</v>
      </c>
      <c r="Q56" s="6">
        <f t="shared" si="25"/>
        <v>34394680.655769259</v>
      </c>
      <c r="R56" s="6">
        <f t="shared" si="26"/>
        <v>0</v>
      </c>
      <c r="S56" s="6">
        <f t="shared" si="11"/>
        <v>146652.48226700048</v>
      </c>
      <c r="T56" s="6">
        <f t="shared" si="12"/>
        <v>0</v>
      </c>
      <c r="U56" s="6">
        <f t="shared" si="13"/>
        <v>0</v>
      </c>
      <c r="V56" s="6">
        <v>54</v>
      </c>
      <c r="W56" s="6">
        <f t="shared" si="30"/>
        <v>25424443.132290974</v>
      </c>
      <c r="X56" s="6">
        <f t="shared" si="27"/>
        <v>200452.11639051512</v>
      </c>
      <c r="Y56" s="14">
        <f t="shared" si="28"/>
        <v>7.9468834358589809E-3</v>
      </c>
    </row>
    <row r="57" spans="1:25" x14ac:dyDescent="0.25">
      <c r="A57" s="208">
        <v>42948</v>
      </c>
      <c r="B57">
        <f t="shared" si="14"/>
        <v>8</v>
      </c>
      <c r="C57">
        <f t="shared" si="15"/>
        <v>2017</v>
      </c>
      <c r="D57" s="6">
        <f>'Monthly Data'!E57</f>
        <v>24749042.545900472</v>
      </c>
      <c r="E57">
        <f>'Monthly Data'!BA57</f>
        <v>17.399999999999999</v>
      </c>
      <c r="F57">
        <f>'Monthly Data'!AZ57</f>
        <v>30.6</v>
      </c>
      <c r="G57">
        <f>'Monthly Data'!DJ57</f>
        <v>31</v>
      </c>
      <c r="H57">
        <f>'Monthly Data'!DI57</f>
        <v>0</v>
      </c>
      <c r="I57">
        <f>'Monthly Data'!HB57</f>
        <v>8</v>
      </c>
      <c r="J57">
        <f>'Monthly Data'!DV57</f>
        <v>0</v>
      </c>
      <c r="K57">
        <f>'Monthly Data'!GC57</f>
        <v>0</v>
      </c>
      <c r="L57">
        <f>'Monthly Data'!F57</f>
        <v>45528.184704440122</v>
      </c>
      <c r="N57" s="6">
        <f t="shared" si="29"/>
        <v>-10906973.1106552</v>
      </c>
      <c r="O57" s="6">
        <f t="shared" si="23"/>
        <v>249004.61824557389</v>
      </c>
      <c r="P57" s="6">
        <f t="shared" si="24"/>
        <v>783950.9393364701</v>
      </c>
      <c r="Q57" s="6">
        <f t="shared" si="25"/>
        <v>34394680.655769259</v>
      </c>
      <c r="R57" s="6">
        <f t="shared" si="26"/>
        <v>0</v>
      </c>
      <c r="S57" s="6">
        <f t="shared" si="11"/>
        <v>167602.83687657199</v>
      </c>
      <c r="T57" s="6">
        <f t="shared" si="12"/>
        <v>0</v>
      </c>
      <c r="U57" s="6">
        <f t="shared" si="13"/>
        <v>0</v>
      </c>
      <c r="V57" s="6">
        <v>55</v>
      </c>
      <c r="W57" s="6">
        <f t="shared" si="30"/>
        <v>24688320.939572673</v>
      </c>
      <c r="X57" s="6">
        <f t="shared" si="27"/>
        <v>-60721.606327798218</v>
      </c>
      <c r="Y57" s="14">
        <f t="shared" si="28"/>
        <v>2.4534931488837085E-3</v>
      </c>
    </row>
    <row r="58" spans="1:25" x14ac:dyDescent="0.25">
      <c r="A58" s="208">
        <v>42979</v>
      </c>
      <c r="B58">
        <f t="shared" si="14"/>
        <v>9</v>
      </c>
      <c r="C58">
        <f t="shared" si="15"/>
        <v>2017</v>
      </c>
      <c r="D58" s="6">
        <f>'Monthly Data'!E58</f>
        <v>23222723.395900417</v>
      </c>
      <c r="E58">
        <f>'Monthly Data'!BA58</f>
        <v>60.9</v>
      </c>
      <c r="F58">
        <f>'Monthly Data'!AZ58</f>
        <v>13.5</v>
      </c>
      <c r="G58">
        <f>'Monthly Data'!DJ58</f>
        <v>30</v>
      </c>
      <c r="H58">
        <f>'Monthly Data'!DI58</f>
        <v>0</v>
      </c>
      <c r="I58">
        <f>'Monthly Data'!HB58</f>
        <v>9</v>
      </c>
      <c r="J58">
        <f>'Monthly Data'!DV58</f>
        <v>0</v>
      </c>
      <c r="K58">
        <f>'Monthly Data'!GC58</f>
        <v>0</v>
      </c>
      <c r="L58">
        <f>'Monthly Data'!F58</f>
        <v>45553.092352220061</v>
      </c>
      <c r="N58" s="6">
        <f t="shared" si="29"/>
        <v>-10906973.1106552</v>
      </c>
      <c r="O58" s="6">
        <f t="shared" si="23"/>
        <v>871516.1638595087</v>
      </c>
      <c r="P58" s="6">
        <f t="shared" si="24"/>
        <v>345860.70853079564</v>
      </c>
      <c r="Q58" s="6">
        <f t="shared" si="25"/>
        <v>33285174.828163803</v>
      </c>
      <c r="R58" s="6">
        <f t="shared" si="26"/>
        <v>0</v>
      </c>
      <c r="S58" s="6">
        <f t="shared" si="11"/>
        <v>188553.19148614351</v>
      </c>
      <c r="T58" s="6">
        <f t="shared" si="12"/>
        <v>0</v>
      </c>
      <c r="U58" s="6">
        <f t="shared" si="13"/>
        <v>0</v>
      </c>
      <c r="V58" s="6">
        <v>56</v>
      </c>
      <c r="W58" s="6">
        <f t="shared" si="30"/>
        <v>23784187.781385049</v>
      </c>
      <c r="X58" s="6">
        <f t="shared" si="27"/>
        <v>561464.3854846321</v>
      </c>
      <c r="Y58" s="14">
        <f t="shared" si="28"/>
        <v>2.4177370410558705E-2</v>
      </c>
    </row>
    <row r="59" spans="1:25" x14ac:dyDescent="0.25">
      <c r="A59" s="208">
        <v>43009</v>
      </c>
      <c r="B59">
        <f t="shared" si="14"/>
        <v>10</v>
      </c>
      <c r="C59">
        <f t="shared" si="15"/>
        <v>2017</v>
      </c>
      <c r="D59" s="6">
        <f>'Monthly Data'!E59</f>
        <v>25942437.685900681</v>
      </c>
      <c r="E59">
        <f>'Monthly Data'!BA59</f>
        <v>221.94</v>
      </c>
      <c r="F59">
        <f>'Monthly Data'!AZ59</f>
        <v>0</v>
      </c>
      <c r="G59">
        <f>'Monthly Data'!DJ59</f>
        <v>31</v>
      </c>
      <c r="H59">
        <f>'Monthly Data'!DI59</f>
        <v>1</v>
      </c>
      <c r="I59">
        <f>'Monthly Data'!HB59</f>
        <v>10</v>
      </c>
      <c r="J59">
        <f>'Monthly Data'!DV59</f>
        <v>0</v>
      </c>
      <c r="K59">
        <f>'Monthly Data'!GC59</f>
        <v>0</v>
      </c>
      <c r="L59">
        <f>'Monthly Data'!F59</f>
        <v>45572.046176110031</v>
      </c>
      <c r="N59" s="6">
        <f t="shared" si="29"/>
        <v>-10906973.1106552</v>
      </c>
      <c r="O59" s="6">
        <f t="shared" si="23"/>
        <v>3176096.8375530271</v>
      </c>
      <c r="P59" s="6">
        <f t="shared" si="24"/>
        <v>0</v>
      </c>
      <c r="Q59" s="6">
        <f t="shared" si="25"/>
        <v>34394680.655769259</v>
      </c>
      <c r="R59" s="6">
        <f t="shared" si="26"/>
        <v>-1216430.47522382</v>
      </c>
      <c r="S59" s="6">
        <f t="shared" si="11"/>
        <v>209503.54609571499</v>
      </c>
      <c r="T59" s="6">
        <f t="shared" si="12"/>
        <v>0</v>
      </c>
      <c r="U59" s="6">
        <f t="shared" si="13"/>
        <v>0</v>
      </c>
      <c r="V59" s="6">
        <v>57</v>
      </c>
      <c r="W59" s="6">
        <f t="shared" si="30"/>
        <v>25656934.45353898</v>
      </c>
      <c r="X59" s="6">
        <f t="shared" si="27"/>
        <v>-285503.23236170039</v>
      </c>
      <c r="Y59" s="14">
        <f t="shared" si="28"/>
        <v>1.1005258481043478E-2</v>
      </c>
    </row>
    <row r="60" spans="1:25" x14ac:dyDescent="0.25">
      <c r="A60" s="208">
        <v>43040</v>
      </c>
      <c r="B60">
        <f t="shared" si="14"/>
        <v>11</v>
      </c>
      <c r="C60">
        <f t="shared" si="15"/>
        <v>2017</v>
      </c>
      <c r="D60" s="6">
        <f>'Monthly Data'!E60</f>
        <v>29254107.975900408</v>
      </c>
      <c r="E60">
        <f>'Monthly Data'!BA60</f>
        <v>526.87</v>
      </c>
      <c r="F60">
        <f>'Monthly Data'!AZ60</f>
        <v>0</v>
      </c>
      <c r="G60">
        <f>'Monthly Data'!DJ60</f>
        <v>30</v>
      </c>
      <c r="H60">
        <f>'Monthly Data'!DI60</f>
        <v>1</v>
      </c>
      <c r="I60">
        <f>'Monthly Data'!HB60</f>
        <v>11</v>
      </c>
      <c r="J60">
        <f>'Monthly Data'!DV60</f>
        <v>0</v>
      </c>
      <c r="K60">
        <f>'Monthly Data'!GC60</f>
        <v>0</v>
      </c>
      <c r="L60">
        <f>'Monthly Data'!F60</f>
        <v>45615.523088055015</v>
      </c>
      <c r="N60" s="6">
        <f t="shared" si="29"/>
        <v>-10906973.1106552</v>
      </c>
      <c r="O60" s="6">
        <f t="shared" si="23"/>
        <v>7539831.2192554902</v>
      </c>
      <c r="P60" s="6">
        <f t="shared" si="24"/>
        <v>0</v>
      </c>
      <c r="Q60" s="6">
        <f t="shared" si="25"/>
        <v>33285174.828163803</v>
      </c>
      <c r="R60" s="6">
        <f t="shared" si="26"/>
        <v>-1216430.47522382</v>
      </c>
      <c r="S60" s="6">
        <f t="shared" si="11"/>
        <v>230453.90070528648</v>
      </c>
      <c r="T60" s="6">
        <f t="shared" si="12"/>
        <v>0</v>
      </c>
      <c r="U60" s="6">
        <f t="shared" si="13"/>
        <v>0</v>
      </c>
      <c r="V60" s="6">
        <v>58</v>
      </c>
      <c r="W60" s="6">
        <f t="shared" si="30"/>
        <v>28932114.362245556</v>
      </c>
      <c r="X60" s="6">
        <f t="shared" si="27"/>
        <v>-321993.61365485191</v>
      </c>
      <c r="Y60" s="14">
        <f t="shared" si="28"/>
        <v>1.1006782839528413E-2</v>
      </c>
    </row>
    <row r="61" spans="1:25" x14ac:dyDescent="0.25">
      <c r="A61" s="208">
        <v>43070</v>
      </c>
      <c r="B61">
        <f t="shared" si="14"/>
        <v>12</v>
      </c>
      <c r="C61">
        <f t="shared" si="15"/>
        <v>2017</v>
      </c>
      <c r="D61" s="6">
        <f>'Monthly Data'!E61</f>
        <v>35918162.395901039</v>
      </c>
      <c r="E61">
        <f>'Monthly Data'!BA61</f>
        <v>833.2</v>
      </c>
      <c r="F61">
        <f>'Monthly Data'!AZ61</f>
        <v>0</v>
      </c>
      <c r="G61">
        <f>'Monthly Data'!DJ61</f>
        <v>31</v>
      </c>
      <c r="H61">
        <f>'Monthly Data'!DI61</f>
        <v>0</v>
      </c>
      <c r="I61">
        <f>'Monthly Data'!HB61</f>
        <v>12</v>
      </c>
      <c r="J61">
        <f>'Monthly Data'!DV61</f>
        <v>0</v>
      </c>
      <c r="K61">
        <f>'Monthly Data'!GC61</f>
        <v>0</v>
      </c>
      <c r="L61">
        <f>'Monthly Data'!F61</f>
        <v>45647.261544027511</v>
      </c>
      <c r="N61" s="6">
        <f t="shared" si="29"/>
        <v>-10906973.1106552</v>
      </c>
      <c r="O61" s="6">
        <f t="shared" si="23"/>
        <v>11923600.455299551</v>
      </c>
      <c r="P61" s="6">
        <f t="shared" si="24"/>
        <v>0</v>
      </c>
      <c r="Q61" s="6">
        <f t="shared" si="25"/>
        <v>34394680.655769259</v>
      </c>
      <c r="R61" s="6">
        <f t="shared" si="26"/>
        <v>0</v>
      </c>
      <c r="S61" s="6">
        <f t="shared" si="11"/>
        <v>251404.25531485799</v>
      </c>
      <c r="T61" s="6">
        <f t="shared" si="12"/>
        <v>0</v>
      </c>
      <c r="U61" s="6">
        <f t="shared" si="13"/>
        <v>0</v>
      </c>
      <c r="V61" s="6">
        <v>59</v>
      </c>
      <c r="W61" s="6">
        <f t="shared" si="30"/>
        <v>35662771.255728468</v>
      </c>
      <c r="X61" s="6">
        <f t="shared" si="27"/>
        <v>-255391.14017257094</v>
      </c>
      <c r="Y61" s="14">
        <f t="shared" si="28"/>
        <v>7.110362088059272E-3</v>
      </c>
    </row>
    <row r="62" spans="1:25" x14ac:dyDescent="0.25">
      <c r="A62" s="208">
        <v>43101</v>
      </c>
      <c r="B62">
        <f t="shared" si="14"/>
        <v>1</v>
      </c>
      <c r="C62">
        <f t="shared" si="15"/>
        <v>2018</v>
      </c>
      <c r="D62" s="6">
        <f>'Monthly Data'!E62</f>
        <v>37426201.476736017</v>
      </c>
      <c r="E62">
        <f>'Monthly Data'!BA62</f>
        <v>839.8</v>
      </c>
      <c r="F62">
        <f>'Monthly Data'!AZ62</f>
        <v>0</v>
      </c>
      <c r="G62">
        <f>'Monthly Data'!DJ62</f>
        <v>31</v>
      </c>
      <c r="H62">
        <f>'Monthly Data'!DI62</f>
        <v>0</v>
      </c>
      <c r="I62">
        <f>'Monthly Data'!HB62</f>
        <v>13</v>
      </c>
      <c r="J62">
        <f>'Monthly Data'!DV62</f>
        <v>0</v>
      </c>
      <c r="K62">
        <f>'Monthly Data'!GC62</f>
        <v>0</v>
      </c>
      <c r="L62">
        <f>'Monthly Data'!F62</f>
        <v>45663.130772013756</v>
      </c>
      <c r="N62" s="6">
        <f t="shared" si="29"/>
        <v>-10906973.1106552</v>
      </c>
      <c r="O62" s="6">
        <f t="shared" si="23"/>
        <v>12018050.48290994</v>
      </c>
      <c r="P62" s="6">
        <f t="shared" si="24"/>
        <v>0</v>
      </c>
      <c r="Q62" s="6">
        <f t="shared" si="25"/>
        <v>34394680.655769259</v>
      </c>
      <c r="R62" s="6">
        <f t="shared" si="26"/>
        <v>0</v>
      </c>
      <c r="S62" s="6">
        <f t="shared" si="11"/>
        <v>272354.6099244295</v>
      </c>
      <c r="T62" s="6">
        <f t="shared" si="12"/>
        <v>0</v>
      </c>
      <c r="U62" s="6">
        <f t="shared" si="13"/>
        <v>0</v>
      </c>
      <c r="V62" s="6">
        <v>60</v>
      </c>
      <c r="W62" s="6">
        <f t="shared" si="30"/>
        <v>35778172.637948431</v>
      </c>
      <c r="X62" s="6">
        <f t="shared" si="27"/>
        <v>-1648028.8387875855</v>
      </c>
      <c r="Y62" s="14">
        <f t="shared" si="28"/>
        <v>4.4034093062102334E-2</v>
      </c>
    </row>
    <row r="63" spans="1:25" x14ac:dyDescent="0.25">
      <c r="A63" s="208">
        <v>43132</v>
      </c>
      <c r="B63">
        <f t="shared" si="14"/>
        <v>2</v>
      </c>
      <c r="C63">
        <f t="shared" si="15"/>
        <v>2018</v>
      </c>
      <c r="D63" s="6">
        <f>'Monthly Data'!E63</f>
        <v>30894907.026735522</v>
      </c>
      <c r="E63">
        <f>'Monthly Data'!BA63</f>
        <v>788</v>
      </c>
      <c r="F63">
        <f>'Monthly Data'!AZ63</f>
        <v>0</v>
      </c>
      <c r="G63">
        <f>'Monthly Data'!DJ63</f>
        <v>28</v>
      </c>
      <c r="H63">
        <f>'Monthly Data'!DI63</f>
        <v>0</v>
      </c>
      <c r="I63">
        <f>'Monthly Data'!HB63</f>
        <v>14</v>
      </c>
      <c r="J63">
        <f>'Monthly Data'!DV63</f>
        <v>0</v>
      </c>
      <c r="K63">
        <f>'Monthly Data'!GC63</f>
        <v>0</v>
      </c>
      <c r="L63">
        <f>'Monthly Data'!F63</f>
        <v>45676.565386006878</v>
      </c>
      <c r="N63" s="6">
        <f t="shared" si="29"/>
        <v>-10906973.1106552</v>
      </c>
      <c r="O63" s="6">
        <f t="shared" si="23"/>
        <v>11276760.872270819</v>
      </c>
      <c r="P63" s="6">
        <f t="shared" si="24"/>
        <v>0</v>
      </c>
      <c r="Q63" s="6">
        <f t="shared" si="25"/>
        <v>31066163.172952883</v>
      </c>
      <c r="R63" s="6">
        <f t="shared" si="26"/>
        <v>0</v>
      </c>
      <c r="S63" s="6">
        <f t="shared" si="11"/>
        <v>293304.96453400096</v>
      </c>
      <c r="T63" s="6">
        <f t="shared" si="12"/>
        <v>0</v>
      </c>
      <c r="U63" s="6">
        <f t="shared" si="13"/>
        <v>0</v>
      </c>
      <c r="V63" s="6">
        <v>61</v>
      </c>
      <c r="W63" s="6">
        <f t="shared" si="30"/>
        <v>31729316.899102502</v>
      </c>
      <c r="X63" s="6">
        <f t="shared" si="27"/>
        <v>834409.87236697972</v>
      </c>
      <c r="Y63" s="14">
        <f t="shared" si="28"/>
        <v>2.7008007230606215E-2</v>
      </c>
    </row>
    <row r="64" spans="1:25" x14ac:dyDescent="0.25">
      <c r="A64" s="208">
        <v>43160</v>
      </c>
      <c r="B64">
        <f t="shared" si="14"/>
        <v>3</v>
      </c>
      <c r="C64">
        <f t="shared" si="15"/>
        <v>2018</v>
      </c>
      <c r="D64" s="6">
        <f>'Monthly Data'!E64</f>
        <v>30252996.416735217</v>
      </c>
      <c r="E64">
        <f>'Monthly Data'!BA64</f>
        <v>607.1</v>
      </c>
      <c r="F64">
        <f>'Monthly Data'!AZ64</f>
        <v>0</v>
      </c>
      <c r="G64">
        <f>'Monthly Data'!DJ64</f>
        <v>31</v>
      </c>
      <c r="H64">
        <f>'Monthly Data'!DI64</f>
        <v>1</v>
      </c>
      <c r="I64">
        <f>'Monthly Data'!HB64</f>
        <v>15</v>
      </c>
      <c r="J64">
        <f>'Monthly Data'!DV64</f>
        <v>0</v>
      </c>
      <c r="K64">
        <f>'Monthly Data'!GC64</f>
        <v>0</v>
      </c>
      <c r="L64">
        <f>'Monthly Data'!F64</f>
        <v>45698.782693003435</v>
      </c>
      <c r="N64" s="6">
        <f t="shared" si="29"/>
        <v>-10906973.1106552</v>
      </c>
      <c r="O64" s="6">
        <f t="shared" si="23"/>
        <v>8687971.47913149</v>
      </c>
      <c r="P64" s="6">
        <f t="shared" si="24"/>
        <v>0</v>
      </c>
      <c r="Q64" s="6">
        <f t="shared" si="25"/>
        <v>34394680.655769259</v>
      </c>
      <c r="R64" s="6">
        <f t="shared" si="26"/>
        <v>-1216430.47522382</v>
      </c>
      <c r="S64" s="6">
        <f t="shared" si="11"/>
        <v>314255.31914357247</v>
      </c>
      <c r="T64" s="6">
        <f t="shared" si="12"/>
        <v>0</v>
      </c>
      <c r="U64" s="6">
        <f t="shared" si="13"/>
        <v>0</v>
      </c>
      <c r="V64" s="6">
        <v>62</v>
      </c>
      <c r="W64" s="6">
        <f t="shared" si="30"/>
        <v>31273565.868165299</v>
      </c>
      <c r="X64" s="6">
        <f t="shared" si="27"/>
        <v>1020569.4514300823</v>
      </c>
      <c r="Y64" s="14">
        <f t="shared" si="28"/>
        <v>3.3734491531738929E-2</v>
      </c>
    </row>
    <row r="65" spans="1:25" x14ac:dyDescent="0.25">
      <c r="A65" s="208">
        <v>43191</v>
      </c>
      <c r="B65">
        <f t="shared" si="14"/>
        <v>4</v>
      </c>
      <c r="C65">
        <f t="shared" si="15"/>
        <v>2018</v>
      </c>
      <c r="D65" s="6">
        <f>'Monthly Data'!E65</f>
        <v>26280461.92673523</v>
      </c>
      <c r="E65">
        <f>'Monthly Data'!BA65</f>
        <v>431.93</v>
      </c>
      <c r="F65">
        <f>'Monthly Data'!AZ65</f>
        <v>0</v>
      </c>
      <c r="G65">
        <f>'Monthly Data'!DJ65</f>
        <v>30</v>
      </c>
      <c r="H65">
        <f>'Monthly Data'!DI65</f>
        <v>1</v>
      </c>
      <c r="I65">
        <f>'Monthly Data'!HB65</f>
        <v>16</v>
      </c>
      <c r="J65">
        <f>'Monthly Data'!DV65</f>
        <v>0</v>
      </c>
      <c r="K65">
        <f>'Monthly Data'!GC65</f>
        <v>0</v>
      </c>
      <c r="L65">
        <f>'Monthly Data'!F65</f>
        <v>45702.891346501718</v>
      </c>
      <c r="N65" s="6">
        <f t="shared" si="29"/>
        <v>-10906973.1106552</v>
      </c>
      <c r="O65" s="6">
        <f t="shared" si="23"/>
        <v>6181181.8826902723</v>
      </c>
      <c r="P65" s="6">
        <f t="shared" si="24"/>
        <v>0</v>
      </c>
      <c r="Q65" s="6">
        <f t="shared" si="25"/>
        <v>33285174.828163803</v>
      </c>
      <c r="R65" s="6">
        <f t="shared" si="26"/>
        <v>-1216430.47522382</v>
      </c>
      <c r="S65" s="6">
        <f t="shared" si="11"/>
        <v>335205.67375314399</v>
      </c>
      <c r="T65" s="6">
        <f t="shared" si="12"/>
        <v>0</v>
      </c>
      <c r="U65" s="6">
        <f t="shared" si="13"/>
        <v>0</v>
      </c>
      <c r="V65" s="6">
        <v>63</v>
      </c>
      <c r="W65" s="6">
        <f t="shared" si="30"/>
        <v>27678221.798728198</v>
      </c>
      <c r="X65" s="6">
        <f t="shared" si="27"/>
        <v>1397759.871992968</v>
      </c>
      <c r="Y65" s="14">
        <f t="shared" si="28"/>
        <v>5.3186274879400836E-2</v>
      </c>
    </row>
    <row r="66" spans="1:25" x14ac:dyDescent="0.25">
      <c r="A66" s="208">
        <v>43221</v>
      </c>
      <c r="B66">
        <f t="shared" si="14"/>
        <v>5</v>
      </c>
      <c r="C66">
        <f t="shared" si="15"/>
        <v>2018</v>
      </c>
      <c r="D66" s="6">
        <f>'Monthly Data'!E66</f>
        <v>23798270.966735676</v>
      </c>
      <c r="E66">
        <f>'Monthly Data'!BA66</f>
        <v>119.91</v>
      </c>
      <c r="F66">
        <f>'Monthly Data'!AZ66</f>
        <v>2.7</v>
      </c>
      <c r="G66">
        <f>'Monthly Data'!DJ66</f>
        <v>31</v>
      </c>
      <c r="H66">
        <f>'Monthly Data'!DI66</f>
        <v>1</v>
      </c>
      <c r="I66">
        <f>'Monthly Data'!HB66</f>
        <v>17</v>
      </c>
      <c r="J66">
        <f>'Monthly Data'!DV66</f>
        <v>0</v>
      </c>
      <c r="K66">
        <f>'Monthly Data'!GC66</f>
        <v>0</v>
      </c>
      <c r="L66">
        <f>'Monthly Data'!F66</f>
        <v>45664.445673250855</v>
      </c>
      <c r="N66" s="6">
        <f t="shared" si="29"/>
        <v>-10906973.1106552</v>
      </c>
      <c r="O66" s="6">
        <f t="shared" si="23"/>
        <v>1715985.2743578602</v>
      </c>
      <c r="P66" s="6">
        <f t="shared" si="24"/>
        <v>69172.141706159135</v>
      </c>
      <c r="Q66" s="6">
        <f t="shared" si="25"/>
        <v>34394680.655769259</v>
      </c>
      <c r="R66" s="6">
        <f t="shared" si="26"/>
        <v>-1216430.47522382</v>
      </c>
      <c r="S66" s="6">
        <f t="shared" si="11"/>
        <v>356156.0283627155</v>
      </c>
      <c r="T66" s="6">
        <f t="shared" si="12"/>
        <v>0</v>
      </c>
      <c r="U66" s="6">
        <f t="shared" si="13"/>
        <v>0</v>
      </c>
      <c r="V66" s="6">
        <v>64</v>
      </c>
      <c r="W66" s="6">
        <f t="shared" si="30"/>
        <v>24412654.514316972</v>
      </c>
      <c r="X66" s="6">
        <f t="shared" si="27"/>
        <v>614383.54758129641</v>
      </c>
      <c r="Y66" s="14">
        <f t="shared" si="28"/>
        <v>2.5816310287417876E-2</v>
      </c>
    </row>
    <row r="67" spans="1:25" x14ac:dyDescent="0.25">
      <c r="A67" s="208">
        <v>43252</v>
      </c>
      <c r="B67">
        <f t="shared" si="14"/>
        <v>6</v>
      </c>
      <c r="C67">
        <f t="shared" si="15"/>
        <v>2018</v>
      </c>
      <c r="D67" s="6">
        <f>'Monthly Data'!E67</f>
        <v>23584371.38673538</v>
      </c>
      <c r="E67">
        <f>'Monthly Data'!BA67</f>
        <v>27.4</v>
      </c>
      <c r="F67">
        <f>'Monthly Data'!AZ67</f>
        <v>20.6</v>
      </c>
      <c r="G67">
        <f>'Monthly Data'!DJ67</f>
        <v>30</v>
      </c>
      <c r="H67">
        <f>'Monthly Data'!DI67</f>
        <v>0</v>
      </c>
      <c r="I67">
        <f>'Monthly Data'!HB67</f>
        <v>18</v>
      </c>
      <c r="J67">
        <f>'Monthly Data'!DV67</f>
        <v>0</v>
      </c>
      <c r="K67">
        <f>'Monthly Data'!GC67</f>
        <v>0</v>
      </c>
      <c r="L67">
        <f>'Monthly Data'!F67</f>
        <v>45640.222836625428</v>
      </c>
      <c r="N67" s="6">
        <f t="shared" si="29"/>
        <v>-10906973.1106552</v>
      </c>
      <c r="O67" s="6">
        <f t="shared" si="23"/>
        <v>392110.72068555892</v>
      </c>
      <c r="P67" s="6">
        <f t="shared" si="24"/>
        <v>527757.82190625113</v>
      </c>
      <c r="Q67" s="6">
        <f t="shared" si="25"/>
        <v>33285174.828163803</v>
      </c>
      <c r="R67" s="6">
        <f t="shared" si="26"/>
        <v>0</v>
      </c>
      <c r="S67" s="6">
        <f t="shared" ref="S67:S121" si="31">I67*$AC$12</f>
        <v>377106.38297228701</v>
      </c>
      <c r="T67" s="6">
        <f t="shared" ref="T67:T121" si="32">J67*$AC$13</f>
        <v>0</v>
      </c>
      <c r="U67" s="6">
        <f t="shared" ref="U67:U121" si="33">K67*$AC$14</f>
        <v>0</v>
      </c>
      <c r="V67" s="6">
        <v>65</v>
      </c>
      <c r="W67" s="6">
        <f t="shared" si="30"/>
        <v>23675241.643072702</v>
      </c>
      <c r="X67" s="6">
        <f t="shared" si="27"/>
        <v>90870.256337322295</v>
      </c>
      <c r="Y67" s="14">
        <f t="shared" si="28"/>
        <v>3.852986151177669E-3</v>
      </c>
    </row>
    <row r="68" spans="1:25" x14ac:dyDescent="0.25">
      <c r="A68" s="208">
        <v>43282</v>
      </c>
      <c r="B68">
        <f t="shared" si="14"/>
        <v>7</v>
      </c>
      <c r="C68">
        <f t="shared" si="15"/>
        <v>2018</v>
      </c>
      <c r="D68" s="6">
        <f>'Monthly Data'!E68</f>
        <v>26647830.006735422</v>
      </c>
      <c r="E68">
        <f>'Monthly Data'!BA68</f>
        <v>0</v>
      </c>
      <c r="F68">
        <f>'Monthly Data'!AZ68</f>
        <v>91</v>
      </c>
      <c r="G68">
        <f>'Monthly Data'!DJ68</f>
        <v>31</v>
      </c>
      <c r="H68">
        <f>'Monthly Data'!DI68</f>
        <v>0</v>
      </c>
      <c r="I68">
        <f>'Monthly Data'!HB68</f>
        <v>19</v>
      </c>
      <c r="J68">
        <f>'Monthly Data'!DV68</f>
        <v>0</v>
      </c>
      <c r="K68">
        <f>'Monthly Data'!GC68</f>
        <v>0</v>
      </c>
      <c r="L68">
        <f>'Monthly Data'!F68</f>
        <v>45613.111418312714</v>
      </c>
      <c r="N68" s="6">
        <f t="shared" si="29"/>
        <v>-10906973.1106552</v>
      </c>
      <c r="O68" s="6">
        <f t="shared" si="23"/>
        <v>0</v>
      </c>
      <c r="P68" s="6">
        <f t="shared" si="24"/>
        <v>2331357.3686149926</v>
      </c>
      <c r="Q68" s="6">
        <f t="shared" si="25"/>
        <v>34394680.655769259</v>
      </c>
      <c r="R68" s="6">
        <f t="shared" si="26"/>
        <v>0</v>
      </c>
      <c r="S68" s="6">
        <f t="shared" si="31"/>
        <v>398056.73758185847</v>
      </c>
      <c r="T68" s="6">
        <f t="shared" si="32"/>
        <v>0</v>
      </c>
      <c r="U68" s="6">
        <f t="shared" si="33"/>
        <v>0</v>
      </c>
      <c r="V68" s="6">
        <v>66</v>
      </c>
      <c r="W68" s="6">
        <f t="shared" si="30"/>
        <v>26217187.65131091</v>
      </c>
      <c r="X68" s="6">
        <f t="shared" si="27"/>
        <v>-430642.35542451218</v>
      </c>
      <c r="Y68" s="14">
        <f t="shared" si="28"/>
        <v>1.61605037001386E-2</v>
      </c>
    </row>
    <row r="69" spans="1:25" x14ac:dyDescent="0.25">
      <c r="A69" s="208">
        <v>43313</v>
      </c>
      <c r="B69">
        <f t="shared" si="14"/>
        <v>8</v>
      </c>
      <c r="C69">
        <f t="shared" si="15"/>
        <v>2018</v>
      </c>
      <c r="D69" s="6">
        <f>'Monthly Data'!E69</f>
        <v>25954937.806735739</v>
      </c>
      <c r="E69">
        <f>'Monthly Data'!BA69</f>
        <v>9.6999999999999993</v>
      </c>
      <c r="F69">
        <f>'Monthly Data'!AZ69</f>
        <v>52.3</v>
      </c>
      <c r="G69">
        <f>'Monthly Data'!DJ69</f>
        <v>31</v>
      </c>
      <c r="H69">
        <f>'Monthly Data'!DI69</f>
        <v>0</v>
      </c>
      <c r="I69">
        <f>'Monthly Data'!HB69</f>
        <v>20</v>
      </c>
      <c r="J69">
        <f>'Monthly Data'!DV69</f>
        <v>0</v>
      </c>
      <c r="K69">
        <f>'Monthly Data'!GC69</f>
        <v>0</v>
      </c>
      <c r="L69">
        <f>'Monthly Data'!F69</f>
        <v>45616.555709156353</v>
      </c>
      <c r="N69" s="6">
        <f t="shared" si="29"/>
        <v>-10906973.1106552</v>
      </c>
      <c r="O69" s="6">
        <f t="shared" si="23"/>
        <v>138812.91936678544</v>
      </c>
      <c r="P69" s="6">
        <f t="shared" si="24"/>
        <v>1339890.0041600452</v>
      </c>
      <c r="Q69" s="6">
        <f t="shared" si="25"/>
        <v>34394680.655769259</v>
      </c>
      <c r="R69" s="6">
        <f t="shared" si="26"/>
        <v>0</v>
      </c>
      <c r="S69" s="6">
        <f t="shared" si="31"/>
        <v>419007.09219142998</v>
      </c>
      <c r="T69" s="6">
        <f t="shared" si="32"/>
        <v>0</v>
      </c>
      <c r="U69" s="6">
        <f t="shared" si="33"/>
        <v>0</v>
      </c>
      <c r="V69" s="6">
        <v>67</v>
      </c>
      <c r="W69" s="6">
        <f t="shared" si="30"/>
        <v>25385484.560832322</v>
      </c>
      <c r="X69" s="6">
        <f t="shared" si="27"/>
        <v>-569453.24590341747</v>
      </c>
      <c r="Y69" s="14">
        <f t="shared" si="28"/>
        <v>2.1940073605402163E-2</v>
      </c>
    </row>
    <row r="70" spans="1:25" x14ac:dyDescent="0.25">
      <c r="A70" s="208">
        <v>43344</v>
      </c>
      <c r="B70">
        <f t="shared" si="14"/>
        <v>9</v>
      </c>
      <c r="C70">
        <f t="shared" si="15"/>
        <v>2018</v>
      </c>
      <c r="D70" s="6">
        <f>'Monthly Data'!E70</f>
        <v>24590132.806735635</v>
      </c>
      <c r="E70">
        <f>'Monthly Data'!BA70</f>
        <v>93.58</v>
      </c>
      <c r="F70">
        <f>'Monthly Data'!AZ70</f>
        <v>26</v>
      </c>
      <c r="G70">
        <f>'Monthly Data'!DJ70</f>
        <v>30</v>
      </c>
      <c r="H70">
        <f>'Monthly Data'!DI70</f>
        <v>0</v>
      </c>
      <c r="I70">
        <f>'Monthly Data'!HB70</f>
        <v>21</v>
      </c>
      <c r="J70">
        <f>'Monthly Data'!DV70</f>
        <v>0</v>
      </c>
      <c r="K70">
        <f>'Monthly Data'!GC70</f>
        <v>0</v>
      </c>
      <c r="L70">
        <f>'Monthly Data'!F70</f>
        <v>45649.277854578177</v>
      </c>
      <c r="N70" s="6">
        <f t="shared" si="29"/>
        <v>-10906973.1106552</v>
      </c>
      <c r="O70" s="6">
        <f t="shared" si="23"/>
        <v>1339186.9066333796</v>
      </c>
      <c r="P70" s="6">
        <f t="shared" si="24"/>
        <v>666102.10531856935</v>
      </c>
      <c r="Q70" s="6">
        <f t="shared" si="25"/>
        <v>33285174.828163803</v>
      </c>
      <c r="R70" s="6">
        <f t="shared" si="26"/>
        <v>0</v>
      </c>
      <c r="S70" s="6">
        <f t="shared" si="31"/>
        <v>439957.4468010015</v>
      </c>
      <c r="T70" s="6">
        <f t="shared" si="32"/>
        <v>0</v>
      </c>
      <c r="U70" s="6">
        <f t="shared" si="33"/>
        <v>0</v>
      </c>
      <c r="V70" s="6">
        <v>68</v>
      </c>
      <c r="W70" s="6">
        <f t="shared" si="30"/>
        <v>24823516.176261555</v>
      </c>
      <c r="X70" s="6">
        <f t="shared" si="27"/>
        <v>233383.3695259206</v>
      </c>
      <c r="Y70" s="14">
        <f t="shared" si="28"/>
        <v>9.4909357082444516E-3</v>
      </c>
    </row>
    <row r="71" spans="1:25" x14ac:dyDescent="0.25">
      <c r="A71" s="208">
        <v>43374</v>
      </c>
      <c r="B71">
        <f t="shared" si="14"/>
        <v>10</v>
      </c>
      <c r="C71">
        <f t="shared" si="15"/>
        <v>2018</v>
      </c>
      <c r="D71" s="6">
        <f>'Monthly Data'!E71</f>
        <v>27495530.446735434</v>
      </c>
      <c r="E71">
        <f>'Monthly Data'!BA71</f>
        <v>324.24</v>
      </c>
      <c r="F71">
        <f>'Monthly Data'!AZ71</f>
        <v>0</v>
      </c>
      <c r="G71">
        <f>'Monthly Data'!DJ71</f>
        <v>31</v>
      </c>
      <c r="H71">
        <f>'Monthly Data'!DI71</f>
        <v>1</v>
      </c>
      <c r="I71">
        <f>'Monthly Data'!HB71</f>
        <v>22</v>
      </c>
      <c r="J71">
        <f>'Monthly Data'!DV71</f>
        <v>0</v>
      </c>
      <c r="K71">
        <f>'Monthly Data'!GC71</f>
        <v>0</v>
      </c>
      <c r="L71">
        <f>'Monthly Data'!F71</f>
        <v>45664.638927289088</v>
      </c>
      <c r="N71" s="6">
        <f t="shared" si="29"/>
        <v>-10906973.1106552</v>
      </c>
      <c r="O71" s="6">
        <f t="shared" si="23"/>
        <v>4640072.2655140739</v>
      </c>
      <c r="P71" s="6">
        <f t="shared" si="24"/>
        <v>0</v>
      </c>
      <c r="Q71" s="6">
        <f t="shared" si="25"/>
        <v>34394680.655769259</v>
      </c>
      <c r="R71" s="6">
        <f t="shared" si="26"/>
        <v>-1216430.47522382</v>
      </c>
      <c r="S71" s="6">
        <f t="shared" si="31"/>
        <v>460907.80141057295</v>
      </c>
      <c r="T71" s="6">
        <f t="shared" si="32"/>
        <v>0</v>
      </c>
      <c r="U71" s="6">
        <f t="shared" si="33"/>
        <v>0</v>
      </c>
      <c r="V71" s="6">
        <v>69</v>
      </c>
      <c r="W71" s="6">
        <f t="shared" si="30"/>
        <v>27372326.136814885</v>
      </c>
      <c r="X71" s="6">
        <f t="shared" si="27"/>
        <v>-123204.30992054939</v>
      </c>
      <c r="Y71" s="14">
        <f t="shared" si="28"/>
        <v>4.4808849990809153E-3</v>
      </c>
    </row>
    <row r="72" spans="1:25" x14ac:dyDescent="0.25">
      <c r="A72" s="208">
        <v>43405</v>
      </c>
      <c r="B72">
        <f t="shared" si="14"/>
        <v>11</v>
      </c>
      <c r="C72">
        <f t="shared" si="15"/>
        <v>2018</v>
      </c>
      <c r="D72" s="6">
        <f>'Monthly Data'!E72</f>
        <v>30232415.62673533</v>
      </c>
      <c r="E72">
        <f>'Monthly Data'!BA72</f>
        <v>577.79999999999995</v>
      </c>
      <c r="F72">
        <f>'Monthly Data'!AZ72</f>
        <v>0</v>
      </c>
      <c r="G72">
        <f>'Monthly Data'!DJ72</f>
        <v>30</v>
      </c>
      <c r="H72">
        <f>'Monthly Data'!DI72</f>
        <v>1</v>
      </c>
      <c r="I72">
        <f>'Monthly Data'!HB72</f>
        <v>23</v>
      </c>
      <c r="J72">
        <f>'Monthly Data'!DV72</f>
        <v>0</v>
      </c>
      <c r="K72">
        <f>'Monthly Data'!GC72</f>
        <v>0</v>
      </c>
      <c r="L72">
        <f>'Monthly Data'!F72</f>
        <v>45709.819463644541</v>
      </c>
      <c r="N72" s="6">
        <f t="shared" si="29"/>
        <v>-10906973.1106552</v>
      </c>
      <c r="O72" s="6">
        <f t="shared" si="23"/>
        <v>8268670.5989823332</v>
      </c>
      <c r="P72" s="6">
        <f t="shared" si="24"/>
        <v>0</v>
      </c>
      <c r="Q72" s="6">
        <f t="shared" si="25"/>
        <v>33285174.828163803</v>
      </c>
      <c r="R72" s="6">
        <f t="shared" si="26"/>
        <v>-1216430.47522382</v>
      </c>
      <c r="S72" s="6">
        <f t="shared" si="31"/>
        <v>481858.15602014447</v>
      </c>
      <c r="T72" s="6">
        <f t="shared" si="32"/>
        <v>0</v>
      </c>
      <c r="U72" s="6">
        <f t="shared" si="33"/>
        <v>0</v>
      </c>
      <c r="V72" s="6">
        <v>70</v>
      </c>
      <c r="W72" s="6">
        <f t="shared" si="30"/>
        <v>29912369.997287262</v>
      </c>
      <c r="X72" s="6">
        <f t="shared" si="27"/>
        <v>-320045.6294480674</v>
      </c>
      <c r="Y72" s="14">
        <f t="shared" si="28"/>
        <v>1.0586174568367687E-2</v>
      </c>
    </row>
    <row r="73" spans="1:25" x14ac:dyDescent="0.25">
      <c r="A73" s="208">
        <v>43435</v>
      </c>
      <c r="B73">
        <f t="shared" si="14"/>
        <v>12</v>
      </c>
      <c r="C73">
        <f t="shared" si="15"/>
        <v>2018</v>
      </c>
      <c r="D73" s="6">
        <f>'Monthly Data'!E73</f>
        <v>33728818.676735342</v>
      </c>
      <c r="E73">
        <f>'Monthly Data'!BA73</f>
        <v>678.8</v>
      </c>
      <c r="F73">
        <f>'Monthly Data'!AZ73</f>
        <v>0</v>
      </c>
      <c r="G73">
        <f>'Monthly Data'!DJ73</f>
        <v>31</v>
      </c>
      <c r="H73">
        <f>'Monthly Data'!DI73</f>
        <v>0</v>
      </c>
      <c r="I73">
        <f>'Monthly Data'!HB73</f>
        <v>24</v>
      </c>
      <c r="J73">
        <f>'Monthly Data'!DV73</f>
        <v>0</v>
      </c>
      <c r="K73">
        <f>'Monthly Data'!GC73</f>
        <v>0</v>
      </c>
      <c r="L73">
        <f>'Monthly Data'!F73</f>
        <v>45752.40973182227</v>
      </c>
      <c r="N73" s="6">
        <f t="shared" si="29"/>
        <v>-10906973.1106552</v>
      </c>
      <c r="O73" s="6">
        <f t="shared" si="23"/>
        <v>9714042.2336261813</v>
      </c>
      <c r="P73" s="6">
        <f t="shared" si="24"/>
        <v>0</v>
      </c>
      <c r="Q73" s="6">
        <f t="shared" si="25"/>
        <v>34394680.655769259</v>
      </c>
      <c r="R73" s="6">
        <f t="shared" si="26"/>
        <v>0</v>
      </c>
      <c r="S73" s="6">
        <f t="shared" si="31"/>
        <v>502808.51062971598</v>
      </c>
      <c r="T73" s="6">
        <f t="shared" si="32"/>
        <v>0</v>
      </c>
      <c r="U73" s="6">
        <f t="shared" si="33"/>
        <v>0</v>
      </c>
      <c r="V73" s="6">
        <v>71</v>
      </c>
      <c r="W73" s="6">
        <f t="shared" si="30"/>
        <v>33704629.289369956</v>
      </c>
      <c r="X73" s="6">
        <f t="shared" si="27"/>
        <v>-24189.38736538589</v>
      </c>
      <c r="Y73" s="14">
        <f t="shared" si="28"/>
        <v>7.1717268242396724E-4</v>
      </c>
    </row>
    <row r="74" spans="1:25" x14ac:dyDescent="0.25">
      <c r="A74" s="208">
        <v>43466</v>
      </c>
      <c r="B74">
        <f t="shared" ref="B74:B85" si="34">MONTH(A74)</f>
        <v>1</v>
      </c>
      <c r="C74">
        <f t="shared" ref="C74:C85" si="35">YEAR(A74)</f>
        <v>2019</v>
      </c>
      <c r="D74" s="6">
        <f>'Monthly Data'!E74</f>
        <v>37095969.906736806</v>
      </c>
      <c r="E74">
        <f>'Monthly Data'!BA74</f>
        <v>926.2</v>
      </c>
      <c r="F74">
        <f>'Monthly Data'!AZ74</f>
        <v>0</v>
      </c>
      <c r="G74">
        <f>'Monthly Data'!DJ74</f>
        <v>31</v>
      </c>
      <c r="H74">
        <f>'Monthly Data'!DI74</f>
        <v>0</v>
      </c>
      <c r="I74">
        <f>'Monthly Data'!HB74</f>
        <v>25</v>
      </c>
      <c r="J74">
        <f>'Monthly Data'!DV74</f>
        <v>0</v>
      </c>
      <c r="K74">
        <f>'Monthly Data'!GC74</f>
        <v>0</v>
      </c>
      <c r="L74">
        <f>'Monthly Data'!F74</f>
        <v>45778.704865911131</v>
      </c>
      <c r="N74" s="6">
        <f t="shared" si="29"/>
        <v>-10906973.1106552</v>
      </c>
      <c r="O74" s="6">
        <f t="shared" si="23"/>
        <v>13254487.207991412</v>
      </c>
      <c r="P74" s="6">
        <f t="shared" si="24"/>
        <v>0</v>
      </c>
      <c r="Q74" s="6">
        <f t="shared" si="25"/>
        <v>34394680.655769259</v>
      </c>
      <c r="R74" s="6">
        <f t="shared" si="26"/>
        <v>0</v>
      </c>
      <c r="S74" s="6">
        <f t="shared" si="31"/>
        <v>523758.86523928749</v>
      </c>
      <c r="T74" s="6">
        <f t="shared" si="32"/>
        <v>0</v>
      </c>
      <c r="U74" s="6">
        <f t="shared" si="33"/>
        <v>0</v>
      </c>
      <c r="V74" s="6">
        <v>72</v>
      </c>
      <c r="W74" s="6">
        <f t="shared" si="30"/>
        <v>37266025.618344754</v>
      </c>
      <c r="X74" s="6">
        <f t="shared" si="27"/>
        <v>170055.71160794795</v>
      </c>
      <c r="Y74" s="14">
        <f t="shared" si="28"/>
        <v>4.5842098760454572E-3</v>
      </c>
    </row>
    <row r="75" spans="1:25" x14ac:dyDescent="0.25">
      <c r="A75" s="208">
        <v>43497</v>
      </c>
      <c r="B75">
        <f t="shared" si="34"/>
        <v>2</v>
      </c>
      <c r="C75">
        <f t="shared" si="35"/>
        <v>2019</v>
      </c>
      <c r="D75" s="6">
        <f>'Monthly Data'!E75</f>
        <v>32923536.046737112</v>
      </c>
      <c r="E75">
        <f>'Monthly Data'!BA75</f>
        <v>781.4</v>
      </c>
      <c r="F75">
        <f>'Monthly Data'!AZ75</f>
        <v>0</v>
      </c>
      <c r="G75">
        <f>'Monthly Data'!DJ75</f>
        <v>28</v>
      </c>
      <c r="H75">
        <f>'Monthly Data'!DI75</f>
        <v>0</v>
      </c>
      <c r="I75">
        <f>'Monthly Data'!HB75</f>
        <v>26</v>
      </c>
      <c r="J75">
        <f>'Monthly Data'!DV75</f>
        <v>0</v>
      </c>
      <c r="K75">
        <f>'Monthly Data'!GC75</f>
        <v>0</v>
      </c>
      <c r="L75">
        <f>'Monthly Data'!F75</f>
        <v>45787.352432955566</v>
      </c>
      <c r="N75" s="6">
        <f t="shared" si="29"/>
        <v>-10906973.1106552</v>
      </c>
      <c r="O75" s="6">
        <f t="shared" si="23"/>
        <v>11182310.844660427</v>
      </c>
      <c r="P75" s="6">
        <f t="shared" si="24"/>
        <v>0</v>
      </c>
      <c r="Q75" s="6">
        <f t="shared" si="25"/>
        <v>31066163.172952883</v>
      </c>
      <c r="R75" s="6">
        <f t="shared" si="26"/>
        <v>0</v>
      </c>
      <c r="S75" s="6">
        <f t="shared" si="31"/>
        <v>544709.21984885901</v>
      </c>
      <c r="T75" s="6">
        <f t="shared" si="32"/>
        <v>0</v>
      </c>
      <c r="U75" s="6">
        <f t="shared" si="33"/>
        <v>0</v>
      </c>
      <c r="V75" s="6">
        <v>73</v>
      </c>
      <c r="W75" s="6">
        <f t="shared" si="30"/>
        <v>31886283.126806971</v>
      </c>
      <c r="X75" s="6">
        <f t="shared" si="27"/>
        <v>-1037252.9199301414</v>
      </c>
      <c r="Y75" s="14">
        <f t="shared" si="28"/>
        <v>3.150490635203014E-2</v>
      </c>
    </row>
    <row r="76" spans="1:25" x14ac:dyDescent="0.25">
      <c r="A76" s="208">
        <v>43525</v>
      </c>
      <c r="B76">
        <f t="shared" si="34"/>
        <v>3</v>
      </c>
      <c r="C76">
        <f t="shared" si="35"/>
        <v>2019</v>
      </c>
      <c r="D76" s="6">
        <f>'Monthly Data'!E76</f>
        <v>30677549.546737101</v>
      </c>
      <c r="E76">
        <f>'Monthly Data'!BA76</f>
        <v>600.6</v>
      </c>
      <c r="F76">
        <f>'Monthly Data'!AZ76</f>
        <v>0</v>
      </c>
      <c r="G76">
        <f>'Monthly Data'!DJ76</f>
        <v>31</v>
      </c>
      <c r="H76">
        <f>'Monthly Data'!DI76</f>
        <v>1</v>
      </c>
      <c r="I76">
        <f>'Monthly Data'!HB76</f>
        <v>27</v>
      </c>
      <c r="J76">
        <f>'Monthly Data'!DV76</f>
        <v>0</v>
      </c>
      <c r="K76">
        <f>'Monthly Data'!GC76</f>
        <v>0</v>
      </c>
      <c r="L76">
        <f>'Monthly Data'!F76</f>
        <v>45791.676216477783</v>
      </c>
      <c r="N76" s="6">
        <f t="shared" si="29"/>
        <v>-10906973.1106552</v>
      </c>
      <c r="O76" s="6">
        <f t="shared" si="23"/>
        <v>8594952.5125455</v>
      </c>
      <c r="P76" s="6">
        <f t="shared" si="24"/>
        <v>0</v>
      </c>
      <c r="Q76" s="6">
        <f t="shared" si="25"/>
        <v>34394680.655769259</v>
      </c>
      <c r="R76" s="6">
        <f t="shared" si="26"/>
        <v>-1216430.47522382</v>
      </c>
      <c r="S76" s="6">
        <f t="shared" si="31"/>
        <v>565659.57445843052</v>
      </c>
      <c r="T76" s="6">
        <f t="shared" si="32"/>
        <v>0</v>
      </c>
      <c r="U76" s="6">
        <f t="shared" si="33"/>
        <v>0</v>
      </c>
      <c r="V76" s="6">
        <v>74</v>
      </c>
      <c r="W76" s="6">
        <f t="shared" si="30"/>
        <v>31431963.15689417</v>
      </c>
      <c r="X76" s="6">
        <f t="shared" si="27"/>
        <v>754413.61015706882</v>
      </c>
      <c r="Y76" s="14">
        <f t="shared" si="28"/>
        <v>2.4591716786496368E-2</v>
      </c>
    </row>
    <row r="77" spans="1:25" x14ac:dyDescent="0.25">
      <c r="A77" s="208">
        <v>43556</v>
      </c>
      <c r="B77">
        <f t="shared" si="34"/>
        <v>4</v>
      </c>
      <c r="C77">
        <f t="shared" si="35"/>
        <v>2019</v>
      </c>
      <c r="D77" s="6">
        <f>'Monthly Data'!E77</f>
        <v>26406823.316737082</v>
      </c>
      <c r="E77">
        <f>'Monthly Data'!BA77</f>
        <v>354.1</v>
      </c>
      <c r="F77">
        <f>'Monthly Data'!AZ77</f>
        <v>0</v>
      </c>
      <c r="G77">
        <f>'Monthly Data'!DJ77</f>
        <v>30</v>
      </c>
      <c r="H77">
        <f>'Monthly Data'!DI77</f>
        <v>1</v>
      </c>
      <c r="I77">
        <f>'Monthly Data'!HB77</f>
        <v>28</v>
      </c>
      <c r="J77">
        <f>'Monthly Data'!DV77</f>
        <v>0</v>
      </c>
      <c r="K77">
        <f>'Monthly Data'!GC77</f>
        <v>0</v>
      </c>
      <c r="L77">
        <f>'Monthly Data'!F77</f>
        <v>45789.838108238895</v>
      </c>
      <c r="N77" s="6">
        <f t="shared" si="29"/>
        <v>-10906973.1106552</v>
      </c>
      <c r="O77" s="6">
        <f t="shared" si="23"/>
        <v>5067387.0873998692</v>
      </c>
      <c r="P77" s="6">
        <f t="shared" si="24"/>
        <v>0</v>
      </c>
      <c r="Q77" s="6">
        <f t="shared" si="25"/>
        <v>33285174.828163803</v>
      </c>
      <c r="R77" s="6">
        <f t="shared" si="26"/>
        <v>-1216430.47522382</v>
      </c>
      <c r="S77" s="6">
        <f t="shared" si="31"/>
        <v>586609.92906800192</v>
      </c>
      <c r="T77" s="6">
        <f t="shared" si="32"/>
        <v>0</v>
      </c>
      <c r="U77" s="6">
        <f t="shared" si="33"/>
        <v>0</v>
      </c>
      <c r="V77" s="6">
        <v>75</v>
      </c>
      <c r="W77" s="6">
        <f t="shared" si="30"/>
        <v>26815843.258752655</v>
      </c>
      <c r="X77" s="6">
        <f t="shared" si="27"/>
        <v>409019.94201557338</v>
      </c>
      <c r="Y77" s="14">
        <f t="shared" si="28"/>
        <v>1.5489176305289617E-2</v>
      </c>
    </row>
    <row r="78" spans="1:25" x14ac:dyDescent="0.25">
      <c r="A78" s="208">
        <v>43586</v>
      </c>
      <c r="B78">
        <f t="shared" si="34"/>
        <v>5</v>
      </c>
      <c r="C78">
        <f t="shared" si="35"/>
        <v>2019</v>
      </c>
      <c r="D78" s="6">
        <f>'Monthly Data'!E78</f>
        <v>24624588.956737202</v>
      </c>
      <c r="E78">
        <f>'Monthly Data'!BA78</f>
        <v>203</v>
      </c>
      <c r="F78">
        <f>'Monthly Data'!AZ78</f>
        <v>0</v>
      </c>
      <c r="G78">
        <f>'Monthly Data'!DJ78</f>
        <v>31</v>
      </c>
      <c r="H78">
        <f>'Monthly Data'!DI78</f>
        <v>1</v>
      </c>
      <c r="I78">
        <f>'Monthly Data'!HB78</f>
        <v>29</v>
      </c>
      <c r="J78">
        <f>'Monthly Data'!DV78</f>
        <v>0</v>
      </c>
      <c r="K78">
        <f>'Monthly Data'!GC78</f>
        <v>0</v>
      </c>
      <c r="L78">
        <f>'Monthly Data'!F78</f>
        <v>45769.919054119448</v>
      </c>
      <c r="N78" s="6">
        <f t="shared" si="29"/>
        <v>-10906973.1106552</v>
      </c>
      <c r="O78" s="6">
        <f t="shared" si="23"/>
        <v>2905053.8795316955</v>
      </c>
      <c r="P78" s="6">
        <f t="shared" si="24"/>
        <v>0</v>
      </c>
      <c r="Q78" s="6">
        <f t="shared" si="25"/>
        <v>34394680.655769259</v>
      </c>
      <c r="R78" s="6">
        <f t="shared" si="26"/>
        <v>-1216430.47522382</v>
      </c>
      <c r="S78" s="6">
        <f t="shared" si="31"/>
        <v>607560.28367757343</v>
      </c>
      <c r="T78" s="6">
        <f t="shared" si="32"/>
        <v>0</v>
      </c>
      <c r="U78" s="6">
        <f t="shared" si="33"/>
        <v>0</v>
      </c>
      <c r="V78" s="6">
        <v>76</v>
      </c>
      <c r="W78" s="6">
        <f t="shared" si="30"/>
        <v>25783967.233099509</v>
      </c>
      <c r="X78" s="6">
        <f t="shared" si="27"/>
        <v>1159378.2763623074</v>
      </c>
      <c r="Y78" s="14">
        <f t="shared" si="28"/>
        <v>4.7082137224674588E-2</v>
      </c>
    </row>
    <row r="79" spans="1:25" x14ac:dyDescent="0.25">
      <c r="A79" s="208">
        <v>43617</v>
      </c>
      <c r="B79">
        <f t="shared" si="34"/>
        <v>6</v>
      </c>
      <c r="C79">
        <f t="shared" si="35"/>
        <v>2019</v>
      </c>
      <c r="D79" s="6">
        <f>'Monthly Data'!E79</f>
        <v>23737027.866737057</v>
      </c>
      <c r="E79">
        <f>'Monthly Data'!BA79</f>
        <v>49.9</v>
      </c>
      <c r="F79">
        <f>'Monthly Data'!AZ79</f>
        <v>22.2</v>
      </c>
      <c r="G79">
        <f>'Monthly Data'!DJ79</f>
        <v>30</v>
      </c>
      <c r="H79">
        <f>'Monthly Data'!DI79</f>
        <v>0</v>
      </c>
      <c r="I79">
        <f>'Monthly Data'!HB79</f>
        <v>30</v>
      </c>
      <c r="J79">
        <f>'Monthly Data'!DV79</f>
        <v>0</v>
      </c>
      <c r="K79">
        <f>'Monthly Data'!GC79</f>
        <v>0</v>
      </c>
      <c r="L79">
        <f>'Monthly Data'!F79</f>
        <v>45743.95952705972</v>
      </c>
      <c r="N79" s="6">
        <f t="shared" si="29"/>
        <v>-10906973.1106552</v>
      </c>
      <c r="O79" s="6">
        <f t="shared" si="23"/>
        <v>714099.4511755252</v>
      </c>
      <c r="P79" s="6">
        <f t="shared" si="24"/>
        <v>568748.72069508617</v>
      </c>
      <c r="Q79" s="6">
        <f t="shared" si="25"/>
        <v>33285174.828163803</v>
      </c>
      <c r="R79" s="6">
        <f t="shared" si="26"/>
        <v>0</v>
      </c>
      <c r="S79" s="6">
        <f t="shared" si="31"/>
        <v>628510.63828714495</v>
      </c>
      <c r="T79" s="6">
        <f t="shared" si="32"/>
        <v>0</v>
      </c>
      <c r="U79" s="6">
        <f t="shared" si="33"/>
        <v>0</v>
      </c>
      <c r="V79" s="6">
        <v>77</v>
      </c>
      <c r="W79" s="6">
        <f t="shared" si="30"/>
        <v>24289637.52766636</v>
      </c>
      <c r="X79" s="6">
        <f t="shared" si="27"/>
        <v>552609.66092930362</v>
      </c>
      <c r="Y79" s="14">
        <f t="shared" si="28"/>
        <v>2.328049088671633E-2</v>
      </c>
    </row>
    <row r="80" spans="1:25" x14ac:dyDescent="0.25">
      <c r="A80" s="208">
        <v>43647</v>
      </c>
      <c r="B80">
        <f t="shared" si="34"/>
        <v>7</v>
      </c>
      <c r="C80">
        <f t="shared" si="35"/>
        <v>2019</v>
      </c>
      <c r="D80" s="6">
        <f>'Monthly Data'!E80</f>
        <v>27339633.226737123</v>
      </c>
      <c r="E80">
        <f>'Monthly Data'!BA80</f>
        <v>0</v>
      </c>
      <c r="F80">
        <f>'Monthly Data'!AZ80</f>
        <v>101.7</v>
      </c>
      <c r="G80">
        <f>'Monthly Data'!DJ80</f>
        <v>31</v>
      </c>
      <c r="H80">
        <f>'Monthly Data'!DI80</f>
        <v>0</v>
      </c>
      <c r="I80">
        <f>'Monthly Data'!HB80</f>
        <v>31</v>
      </c>
      <c r="J80">
        <f>'Monthly Data'!DV80</f>
        <v>0</v>
      </c>
      <c r="K80">
        <f>'Monthly Data'!GC80</f>
        <v>0</v>
      </c>
      <c r="L80">
        <f>'Monthly Data'!F80</f>
        <v>45738.47976352986</v>
      </c>
      <c r="N80" s="6">
        <f t="shared" si="29"/>
        <v>-10906973.1106552</v>
      </c>
      <c r="O80" s="6">
        <f t="shared" si="23"/>
        <v>0</v>
      </c>
      <c r="P80" s="6">
        <f t="shared" si="24"/>
        <v>2605484.004265327</v>
      </c>
      <c r="Q80" s="6">
        <f t="shared" si="25"/>
        <v>34394680.655769259</v>
      </c>
      <c r="R80" s="6">
        <f t="shared" si="26"/>
        <v>0</v>
      </c>
      <c r="S80" s="6">
        <f t="shared" si="31"/>
        <v>649460.99289671646</v>
      </c>
      <c r="T80" s="6">
        <f t="shared" si="32"/>
        <v>0</v>
      </c>
      <c r="U80" s="6">
        <f t="shared" si="33"/>
        <v>0</v>
      </c>
      <c r="V80" s="6">
        <v>78</v>
      </c>
      <c r="W80" s="6">
        <f t="shared" si="30"/>
        <v>26742730.542276103</v>
      </c>
      <c r="X80" s="6">
        <f t="shared" si="27"/>
        <v>-596902.68446101993</v>
      </c>
      <c r="Y80" s="14">
        <f t="shared" si="28"/>
        <v>2.1832870964679649E-2</v>
      </c>
    </row>
    <row r="81" spans="1:25" x14ac:dyDescent="0.25">
      <c r="A81" s="208">
        <v>43678</v>
      </c>
      <c r="B81">
        <f t="shared" si="34"/>
        <v>8</v>
      </c>
      <c r="C81">
        <f t="shared" si="35"/>
        <v>2019</v>
      </c>
      <c r="D81" s="6">
        <f>'Monthly Data'!E81</f>
        <v>25699766.866737057</v>
      </c>
      <c r="E81">
        <f>'Monthly Data'!BA81</f>
        <v>6.3</v>
      </c>
      <c r="F81">
        <f>'Monthly Data'!AZ81</f>
        <v>34.1</v>
      </c>
      <c r="G81">
        <f>'Monthly Data'!DJ81</f>
        <v>31</v>
      </c>
      <c r="H81">
        <f>'Monthly Data'!DI81</f>
        <v>0</v>
      </c>
      <c r="I81">
        <f>'Monthly Data'!HB81</f>
        <v>32</v>
      </c>
      <c r="J81">
        <f>'Monthly Data'!DV81</f>
        <v>0</v>
      </c>
      <c r="K81">
        <f>'Monthly Data'!GC81</f>
        <v>0</v>
      </c>
      <c r="L81">
        <f>'Monthly Data'!F81</f>
        <v>45748.73988176493</v>
      </c>
      <c r="N81" s="6">
        <f t="shared" si="29"/>
        <v>-10906973.1106552</v>
      </c>
      <c r="O81" s="6">
        <f t="shared" si="23"/>
        <v>90156.844537190555</v>
      </c>
      <c r="P81" s="6">
        <f t="shared" si="24"/>
        <v>873618.53043704678</v>
      </c>
      <c r="Q81" s="6">
        <f t="shared" si="25"/>
        <v>34394680.655769259</v>
      </c>
      <c r="R81" s="6">
        <f t="shared" si="26"/>
        <v>0</v>
      </c>
      <c r="S81" s="6">
        <f t="shared" si="31"/>
        <v>670411.34750628797</v>
      </c>
      <c r="T81" s="6">
        <f t="shared" si="32"/>
        <v>0</v>
      </c>
      <c r="U81" s="6">
        <f t="shared" si="33"/>
        <v>0</v>
      </c>
      <c r="V81" s="6">
        <v>79</v>
      </c>
      <c r="W81" s="6">
        <f t="shared" si="30"/>
        <v>25121973.267594587</v>
      </c>
      <c r="X81" s="6">
        <f t="shared" si="27"/>
        <v>-577793.59914246947</v>
      </c>
      <c r="Y81" s="14">
        <f t="shared" si="28"/>
        <v>2.2482445157520153E-2</v>
      </c>
    </row>
    <row r="82" spans="1:25" x14ac:dyDescent="0.25">
      <c r="A82" s="208">
        <v>43709</v>
      </c>
      <c r="B82">
        <f t="shared" si="34"/>
        <v>9</v>
      </c>
      <c r="C82">
        <f t="shared" si="35"/>
        <v>2019</v>
      </c>
      <c r="D82" s="6">
        <f>'Monthly Data'!E82</f>
        <v>23697975.436736908</v>
      </c>
      <c r="E82">
        <f>'Monthly Data'!BA82</f>
        <v>58</v>
      </c>
      <c r="F82">
        <f>'Monthly Data'!AZ82</f>
        <v>12.1</v>
      </c>
      <c r="G82">
        <f>'Monthly Data'!DJ82</f>
        <v>30</v>
      </c>
      <c r="H82">
        <f>'Monthly Data'!DI82</f>
        <v>0</v>
      </c>
      <c r="I82">
        <f>'Monthly Data'!HB82</f>
        <v>33</v>
      </c>
      <c r="J82">
        <f>'Monthly Data'!DV82</f>
        <v>0</v>
      </c>
      <c r="K82">
        <f>'Monthly Data'!GC82</f>
        <v>0</v>
      </c>
      <c r="L82">
        <f>'Monthly Data'!F82</f>
        <v>45772.369940882461</v>
      </c>
      <c r="N82" s="6">
        <f t="shared" si="29"/>
        <v>-10906973.1106552</v>
      </c>
      <c r="O82" s="6">
        <f t="shared" si="23"/>
        <v>830015.394151913</v>
      </c>
      <c r="P82" s="6">
        <f t="shared" si="24"/>
        <v>309993.67209056497</v>
      </c>
      <c r="Q82" s="6">
        <f t="shared" si="25"/>
        <v>33285174.828163803</v>
      </c>
      <c r="R82" s="6">
        <f t="shared" si="26"/>
        <v>0</v>
      </c>
      <c r="S82" s="6">
        <f t="shared" si="31"/>
        <v>691361.70211585949</v>
      </c>
      <c r="T82" s="6">
        <f t="shared" si="32"/>
        <v>0</v>
      </c>
      <c r="U82" s="6">
        <f t="shared" si="33"/>
        <v>0</v>
      </c>
      <c r="V82" s="6">
        <v>80</v>
      </c>
      <c r="W82" s="6">
        <f t="shared" si="30"/>
        <v>24209652.485866942</v>
      </c>
      <c r="X82" s="6">
        <f t="shared" si="27"/>
        <v>511677.0491300337</v>
      </c>
      <c r="Y82" s="14">
        <f t="shared" si="28"/>
        <v>2.1591593361888008E-2</v>
      </c>
    </row>
    <row r="83" spans="1:25" x14ac:dyDescent="0.25">
      <c r="A83" s="208">
        <v>43739</v>
      </c>
      <c r="B83">
        <f t="shared" si="34"/>
        <v>10</v>
      </c>
      <c r="C83">
        <f t="shared" si="35"/>
        <v>2019</v>
      </c>
      <c r="D83" s="6">
        <f>'Monthly Data'!E83</f>
        <v>26912547.216737308</v>
      </c>
      <c r="E83">
        <f>'Monthly Data'!BA83</f>
        <v>274.31</v>
      </c>
      <c r="F83">
        <f>'Monthly Data'!AZ83</f>
        <v>0</v>
      </c>
      <c r="G83">
        <f>'Monthly Data'!DJ83</f>
        <v>31</v>
      </c>
      <c r="H83">
        <f>'Monthly Data'!DI83</f>
        <v>1</v>
      </c>
      <c r="I83">
        <f>'Monthly Data'!HB83</f>
        <v>34</v>
      </c>
      <c r="J83">
        <f>'Monthly Data'!DV83</f>
        <v>0</v>
      </c>
      <c r="K83">
        <f>'Monthly Data'!GC83</f>
        <v>0</v>
      </c>
      <c r="L83">
        <f>'Monthly Data'!F83</f>
        <v>45805.684970441231</v>
      </c>
      <c r="N83" s="6">
        <f t="shared" si="29"/>
        <v>-10906973.1106552</v>
      </c>
      <c r="O83" s="6">
        <f t="shared" si="23"/>
        <v>3925543.4960312289</v>
      </c>
      <c r="P83" s="6">
        <f t="shared" si="24"/>
        <v>0</v>
      </c>
      <c r="Q83" s="6">
        <f t="shared" si="25"/>
        <v>34394680.655769259</v>
      </c>
      <c r="R83" s="6">
        <f t="shared" si="26"/>
        <v>-1216430.47522382</v>
      </c>
      <c r="S83" s="6">
        <f t="shared" si="31"/>
        <v>712312.056725431</v>
      </c>
      <c r="T83" s="6">
        <f t="shared" si="32"/>
        <v>0</v>
      </c>
      <c r="U83" s="6">
        <f t="shared" si="33"/>
        <v>0</v>
      </c>
      <c r="V83" s="6">
        <v>81</v>
      </c>
      <c r="W83" s="6">
        <f t="shared" si="30"/>
        <v>26909213.622646898</v>
      </c>
      <c r="X83" s="6">
        <f t="shared" si="27"/>
        <v>-3333.5940904095769</v>
      </c>
      <c r="Y83" s="14">
        <f t="shared" si="28"/>
        <v>1.2386765413035172E-4</v>
      </c>
    </row>
    <row r="84" spans="1:25" x14ac:dyDescent="0.25">
      <c r="A84" s="208">
        <v>43770</v>
      </c>
      <c r="B84">
        <f t="shared" si="34"/>
        <v>11</v>
      </c>
      <c r="C84">
        <f t="shared" si="35"/>
        <v>2019</v>
      </c>
      <c r="D84" s="6">
        <f>'Monthly Data'!E84</f>
        <v>30189156.75673718</v>
      </c>
      <c r="E84">
        <f>'Monthly Data'!BA84</f>
        <v>545.21</v>
      </c>
      <c r="F84">
        <f>'Monthly Data'!AZ84</f>
        <v>0</v>
      </c>
      <c r="G84">
        <f>'Monthly Data'!DJ84</f>
        <v>30</v>
      </c>
      <c r="H84">
        <f>'Monthly Data'!DI84</f>
        <v>1</v>
      </c>
      <c r="I84">
        <f>'Monthly Data'!HB84</f>
        <v>35</v>
      </c>
      <c r="J84">
        <f>'Monthly Data'!DV84</f>
        <v>0</v>
      </c>
      <c r="K84">
        <f>'Monthly Data'!GC84</f>
        <v>0</v>
      </c>
      <c r="L84">
        <f>'Monthly Data'!F84</f>
        <v>45850.842485220615</v>
      </c>
      <c r="N84" s="6">
        <f t="shared" si="29"/>
        <v>-10906973.1106552</v>
      </c>
      <c r="O84" s="6">
        <f t="shared" si="23"/>
        <v>7802287.8111304231</v>
      </c>
      <c r="P84" s="6">
        <f t="shared" si="24"/>
        <v>0</v>
      </c>
      <c r="Q84" s="6">
        <f t="shared" si="25"/>
        <v>33285174.828163803</v>
      </c>
      <c r="R84" s="6">
        <f t="shared" si="26"/>
        <v>-1216430.47522382</v>
      </c>
      <c r="S84" s="6">
        <f t="shared" si="31"/>
        <v>733262.41133500251</v>
      </c>
      <c r="T84" s="6">
        <f t="shared" si="32"/>
        <v>0</v>
      </c>
      <c r="U84" s="6">
        <f t="shared" si="33"/>
        <v>0</v>
      </c>
      <c r="V84" s="6">
        <v>82</v>
      </c>
      <c r="W84" s="6">
        <f t="shared" si="30"/>
        <v>29697403.464750208</v>
      </c>
      <c r="X84" s="6">
        <f t="shared" si="27"/>
        <v>-491753.29198697209</v>
      </c>
      <c r="Y84" s="14">
        <f t="shared" si="28"/>
        <v>1.6289070143611403E-2</v>
      </c>
    </row>
    <row r="85" spans="1:25" x14ac:dyDescent="0.25">
      <c r="A85" s="208">
        <v>43800</v>
      </c>
      <c r="B85">
        <f t="shared" si="34"/>
        <v>12</v>
      </c>
      <c r="C85">
        <f t="shared" si="35"/>
        <v>2019</v>
      </c>
      <c r="D85" s="6">
        <f>'Monthly Data'!E85</f>
        <v>34313694.176737517</v>
      </c>
      <c r="E85">
        <f>'Monthly Data'!BA85</f>
        <v>727.1</v>
      </c>
      <c r="F85">
        <f>'Monthly Data'!AZ85</f>
        <v>0</v>
      </c>
      <c r="G85">
        <f>'Monthly Data'!DJ85</f>
        <v>31</v>
      </c>
      <c r="H85">
        <f>'Monthly Data'!DI85</f>
        <v>0</v>
      </c>
      <c r="I85">
        <f>'Monthly Data'!HB85</f>
        <v>36</v>
      </c>
      <c r="J85">
        <f>'Monthly Data'!DV85</f>
        <v>0</v>
      </c>
      <c r="K85">
        <f>'Monthly Data'!GC85</f>
        <v>0</v>
      </c>
      <c r="L85">
        <f>'Monthly Data'!F85</f>
        <v>45904.921242610304</v>
      </c>
      <c r="N85" s="6">
        <f t="shared" si="29"/>
        <v>-10906973.1106552</v>
      </c>
      <c r="O85" s="6">
        <f t="shared" si="23"/>
        <v>10405244.70841131</v>
      </c>
      <c r="P85" s="6">
        <f t="shared" si="24"/>
        <v>0</v>
      </c>
      <c r="Q85" s="6">
        <f t="shared" si="25"/>
        <v>34394680.655769259</v>
      </c>
      <c r="R85" s="6">
        <f t="shared" si="26"/>
        <v>0</v>
      </c>
      <c r="S85" s="6">
        <f t="shared" si="31"/>
        <v>754212.76594457403</v>
      </c>
      <c r="T85" s="6">
        <f t="shared" si="32"/>
        <v>0</v>
      </c>
      <c r="U85" s="6">
        <f t="shared" si="33"/>
        <v>0</v>
      </c>
      <c r="V85" s="6">
        <v>83</v>
      </c>
      <c r="W85" s="6">
        <f t="shared" si="30"/>
        <v>34647248.019469947</v>
      </c>
      <c r="X85" s="6">
        <f t="shared" si="27"/>
        <v>333553.8427324295</v>
      </c>
      <c r="Y85" s="14">
        <f t="shared" si="28"/>
        <v>9.720720858978734E-3</v>
      </c>
    </row>
    <row r="86" spans="1:25" x14ac:dyDescent="0.25">
      <c r="A86" s="208">
        <v>43831</v>
      </c>
      <c r="B86">
        <f t="shared" ref="B86:B109" si="36">MONTH(A86)</f>
        <v>1</v>
      </c>
      <c r="C86">
        <f t="shared" ref="C86:C109" si="37">YEAR(A86)</f>
        <v>2020</v>
      </c>
      <c r="D86" s="6">
        <f>'Monthly Data'!E86</f>
        <v>33970222.518295504</v>
      </c>
      <c r="E86">
        <f>'Monthly Data'!BA86</f>
        <v>710.9</v>
      </c>
      <c r="F86">
        <f>'Monthly Data'!AZ86</f>
        <v>0</v>
      </c>
      <c r="G86">
        <f>'Monthly Data'!DJ86</f>
        <v>31</v>
      </c>
      <c r="H86">
        <f>'Monthly Data'!DI86</f>
        <v>0</v>
      </c>
      <c r="I86">
        <f>'Monthly Data'!HB86</f>
        <v>37</v>
      </c>
      <c r="J86">
        <f>'Monthly Data'!DV86</f>
        <v>0</v>
      </c>
      <c r="K86">
        <f>'Monthly Data'!GC86</f>
        <v>0</v>
      </c>
      <c r="L86">
        <f>'Monthly Data'!F86</f>
        <v>45932.460621305152</v>
      </c>
      <c r="N86" s="6">
        <f t="shared" si="29"/>
        <v>-10906973.1106552</v>
      </c>
      <c r="O86" s="6">
        <f t="shared" ref="O86:O121" si="38">E86*$AC$8</f>
        <v>10173412.822458534</v>
      </c>
      <c r="P86" s="6">
        <f t="shared" ref="P86:P121" si="39">F86*$AC$9</f>
        <v>0</v>
      </c>
      <c r="Q86" s="6">
        <f t="shared" ref="Q86:Q121" si="40">G86*$AC$10</f>
        <v>34394680.655769259</v>
      </c>
      <c r="R86" s="6">
        <f t="shared" ref="R86:R121" si="41">H86*$AC$11</f>
        <v>0</v>
      </c>
      <c r="S86" s="6">
        <f t="shared" si="31"/>
        <v>775163.12055414543</v>
      </c>
      <c r="T86" s="6">
        <f t="shared" si="32"/>
        <v>0</v>
      </c>
      <c r="U86" s="6">
        <f t="shared" si="33"/>
        <v>0</v>
      </c>
      <c r="V86" s="6">
        <v>84</v>
      </c>
      <c r="W86" s="6">
        <f t="shared" si="30"/>
        <v>34436367.48812674</v>
      </c>
      <c r="X86" s="6">
        <f t="shared" ref="X86:X117" si="42">W86-D86</f>
        <v>466144.96983123571</v>
      </c>
      <c r="Y86" s="14">
        <f t="shared" ref="Y86:Y121" si="43">ABS(W86-D86)/D86</f>
        <v>1.3722164156569237E-2</v>
      </c>
    </row>
    <row r="87" spans="1:25" x14ac:dyDescent="0.25">
      <c r="A87" s="208">
        <v>43862</v>
      </c>
      <c r="B87">
        <f t="shared" si="36"/>
        <v>2</v>
      </c>
      <c r="C87">
        <f t="shared" si="37"/>
        <v>2020</v>
      </c>
      <c r="D87" s="6">
        <f>'Monthly Data'!E87</f>
        <v>30935407.83829483</v>
      </c>
      <c r="E87">
        <f>'Monthly Data'!BA87</f>
        <v>744.2</v>
      </c>
      <c r="F87">
        <f>'Monthly Data'!AZ87</f>
        <v>0</v>
      </c>
      <c r="G87">
        <f>'Monthly Data'!DJ87</f>
        <v>29</v>
      </c>
      <c r="H87">
        <f>'Monthly Data'!DI87</f>
        <v>0</v>
      </c>
      <c r="I87">
        <f>'Monthly Data'!HB87</f>
        <v>38</v>
      </c>
      <c r="J87">
        <f>'Monthly Data'!DV87</f>
        <v>0</v>
      </c>
      <c r="K87">
        <f>'Monthly Data'!GC87</f>
        <v>0</v>
      </c>
      <c r="L87">
        <f>'Monthly Data'!F87</f>
        <v>45947.23031065258</v>
      </c>
      <c r="N87" s="6">
        <f t="shared" si="29"/>
        <v>-10906973.1106552</v>
      </c>
      <c r="O87" s="6">
        <f t="shared" si="38"/>
        <v>10649956.143583685</v>
      </c>
      <c r="P87" s="6">
        <f t="shared" si="39"/>
        <v>0</v>
      </c>
      <c r="Q87" s="6">
        <f t="shared" si="40"/>
        <v>32175669.000558343</v>
      </c>
      <c r="R87" s="6">
        <f t="shared" si="41"/>
        <v>0</v>
      </c>
      <c r="S87" s="6">
        <f t="shared" si="31"/>
        <v>796113.47516371694</v>
      </c>
      <c r="T87" s="6">
        <f t="shared" si="32"/>
        <v>0</v>
      </c>
      <c r="U87" s="6">
        <f t="shared" si="33"/>
        <v>0</v>
      </c>
      <c r="V87" s="6">
        <v>85</v>
      </c>
      <c r="W87" s="6">
        <f t="shared" si="30"/>
        <v>32714850.508650545</v>
      </c>
      <c r="X87" s="6">
        <f t="shared" si="42"/>
        <v>1779442.6703557149</v>
      </c>
      <c r="Y87" s="14">
        <f t="shared" si="43"/>
        <v>5.7521228737542264E-2</v>
      </c>
    </row>
    <row r="88" spans="1:25" x14ac:dyDescent="0.25">
      <c r="A88" s="208">
        <v>43891</v>
      </c>
      <c r="B88">
        <f t="shared" si="36"/>
        <v>3</v>
      </c>
      <c r="C88">
        <f t="shared" si="37"/>
        <v>2020</v>
      </c>
      <c r="D88" s="6">
        <f>'Monthly Data'!E88</f>
        <v>30730949.938295327</v>
      </c>
      <c r="E88">
        <f>'Monthly Data'!BA88</f>
        <v>551.20000000000005</v>
      </c>
      <c r="F88">
        <f>'Monthly Data'!AZ88</f>
        <v>0</v>
      </c>
      <c r="G88">
        <f>'Monthly Data'!DJ88</f>
        <v>31</v>
      </c>
      <c r="H88">
        <f>'Monthly Data'!DI88</f>
        <v>1</v>
      </c>
      <c r="I88">
        <f>'Monthly Data'!HB88</f>
        <v>39</v>
      </c>
      <c r="J88">
        <f>'Monthly Data'!DV88</f>
        <v>551.20000000000005</v>
      </c>
      <c r="K88">
        <f>'Monthly Data'!GC88</f>
        <v>0</v>
      </c>
      <c r="L88">
        <f>'Monthly Data'!F88</f>
        <v>45955.11515532629</v>
      </c>
      <c r="N88" s="6">
        <f t="shared" si="29"/>
        <v>-10906973.1106552</v>
      </c>
      <c r="O88" s="6">
        <f t="shared" si="38"/>
        <v>7888008.3664919743</v>
      </c>
      <c r="P88" s="6">
        <f t="shared" si="39"/>
        <v>0</v>
      </c>
      <c r="Q88" s="6">
        <f t="shared" si="40"/>
        <v>34394680.655769259</v>
      </c>
      <c r="R88" s="6">
        <f t="shared" si="41"/>
        <v>-1216430.47522382</v>
      </c>
      <c r="S88" s="6">
        <f t="shared" si="31"/>
        <v>817063.82977328845</v>
      </c>
      <c r="T88" s="6">
        <f t="shared" si="32"/>
        <v>643687.55714460043</v>
      </c>
      <c r="U88" s="6">
        <f t="shared" si="33"/>
        <v>0</v>
      </c>
      <c r="V88" s="6">
        <v>86</v>
      </c>
      <c r="W88" s="6">
        <f t="shared" si="30"/>
        <v>31620122.823300101</v>
      </c>
      <c r="X88" s="6">
        <f t="shared" si="42"/>
        <v>889172.88500477374</v>
      </c>
      <c r="Y88" s="14">
        <f t="shared" si="43"/>
        <v>2.8934116478343295E-2</v>
      </c>
    </row>
    <row r="89" spans="1:25" x14ac:dyDescent="0.25">
      <c r="A89" s="208">
        <v>43922</v>
      </c>
      <c r="B89">
        <f t="shared" si="36"/>
        <v>4</v>
      </c>
      <c r="C89">
        <f t="shared" si="37"/>
        <v>2020</v>
      </c>
      <c r="D89" s="6">
        <f>'Monthly Data'!E89</f>
        <v>27953163.758295137</v>
      </c>
      <c r="E89">
        <f>'Monthly Data'!BA89</f>
        <v>368.9</v>
      </c>
      <c r="F89">
        <f>'Monthly Data'!AZ89</f>
        <v>0</v>
      </c>
      <c r="G89">
        <f>'Monthly Data'!DJ89</f>
        <v>30</v>
      </c>
      <c r="H89">
        <f>'Monthly Data'!DI89</f>
        <v>1</v>
      </c>
      <c r="I89">
        <f>'Monthly Data'!HB89</f>
        <v>40</v>
      </c>
      <c r="J89">
        <f>'Monthly Data'!DV89</f>
        <v>368.9</v>
      </c>
      <c r="K89">
        <f>'Monthly Data'!GC89</f>
        <v>0</v>
      </c>
      <c r="L89">
        <f>'Monthly Data'!F89</f>
        <v>45959.057577663145</v>
      </c>
      <c r="N89" s="6">
        <f t="shared" si="29"/>
        <v>-10906973.1106552</v>
      </c>
      <c r="O89" s="6">
        <f t="shared" si="38"/>
        <v>5279184.1190110464</v>
      </c>
      <c r="P89" s="6">
        <f t="shared" si="39"/>
        <v>0</v>
      </c>
      <c r="Q89" s="6">
        <f t="shared" si="40"/>
        <v>33285174.828163803</v>
      </c>
      <c r="R89" s="6">
        <f t="shared" si="41"/>
        <v>-1216430.47522382</v>
      </c>
      <c r="S89" s="6">
        <f t="shared" si="31"/>
        <v>838014.18438285997</v>
      </c>
      <c r="T89" s="6">
        <f t="shared" si="32"/>
        <v>430798.87487417104</v>
      </c>
      <c r="U89" s="6">
        <f t="shared" si="33"/>
        <v>0</v>
      </c>
      <c r="V89" s="6">
        <v>87</v>
      </c>
      <c r="W89" s="6">
        <f t="shared" si="30"/>
        <v>27709855.420552861</v>
      </c>
      <c r="X89" s="6">
        <f t="shared" si="42"/>
        <v>-243308.33774227649</v>
      </c>
      <c r="Y89" s="14">
        <f t="shared" si="43"/>
        <v>8.704143110458272E-3</v>
      </c>
    </row>
    <row r="90" spans="1:25" x14ac:dyDescent="0.25">
      <c r="A90" s="208">
        <v>43952</v>
      </c>
      <c r="B90">
        <f t="shared" si="36"/>
        <v>5</v>
      </c>
      <c r="C90">
        <f t="shared" si="37"/>
        <v>2020</v>
      </c>
      <c r="D90" s="6">
        <f>'Monthly Data'!E90</f>
        <v>26109322.268295303</v>
      </c>
      <c r="E90">
        <f>'Monthly Data'!BA90</f>
        <v>172.91</v>
      </c>
      <c r="F90">
        <f>'Monthly Data'!AZ90</f>
        <v>8.39</v>
      </c>
      <c r="G90">
        <f>'Monthly Data'!DJ90</f>
        <v>31</v>
      </c>
      <c r="H90">
        <f>'Monthly Data'!DI90</f>
        <v>1</v>
      </c>
      <c r="I90">
        <f>'Monthly Data'!HB90</f>
        <v>41</v>
      </c>
      <c r="J90">
        <f>'Monthly Data'!DV90</f>
        <v>172.91</v>
      </c>
      <c r="K90">
        <f>'Monthly Data'!GC90</f>
        <v>8.39</v>
      </c>
      <c r="L90">
        <f>'Monthly Data'!F90</f>
        <v>45952.528788831572</v>
      </c>
      <c r="N90" s="6">
        <f t="shared" si="29"/>
        <v>-10906973.1106552</v>
      </c>
      <c r="O90" s="6">
        <f t="shared" si="38"/>
        <v>2474447.6172897806</v>
      </c>
      <c r="P90" s="6">
        <f t="shared" si="39"/>
        <v>214946.02552395375</v>
      </c>
      <c r="Q90" s="6">
        <f t="shared" si="40"/>
        <v>34394680.655769259</v>
      </c>
      <c r="R90" s="6">
        <f t="shared" si="41"/>
        <v>-1216430.47522382</v>
      </c>
      <c r="S90" s="6">
        <f t="shared" si="31"/>
        <v>858964.53899243148</v>
      </c>
      <c r="T90" s="6">
        <f t="shared" si="32"/>
        <v>201923.10505419603</v>
      </c>
      <c r="U90" s="6">
        <f t="shared" si="33"/>
        <v>176684.21504904292</v>
      </c>
      <c r="V90" s="6">
        <v>88</v>
      </c>
      <c r="W90" s="6">
        <f t="shared" si="30"/>
        <v>26198330.571799643</v>
      </c>
      <c r="X90" s="6">
        <f t="shared" si="42"/>
        <v>89008.303504340351</v>
      </c>
      <c r="Y90" s="14">
        <f t="shared" si="43"/>
        <v>3.4090621958588192E-3</v>
      </c>
    </row>
    <row r="91" spans="1:25" x14ac:dyDescent="0.25">
      <c r="A91" s="208">
        <v>43983</v>
      </c>
      <c r="B91">
        <f t="shared" si="36"/>
        <v>6</v>
      </c>
      <c r="C91">
        <f t="shared" si="37"/>
        <v>2020</v>
      </c>
      <c r="D91" s="6">
        <f>'Monthly Data'!E91</f>
        <v>26663373.718295079</v>
      </c>
      <c r="E91">
        <f>'Monthly Data'!BA91</f>
        <v>39.5</v>
      </c>
      <c r="F91">
        <f>'Monthly Data'!AZ91</f>
        <v>46.6</v>
      </c>
      <c r="G91">
        <f>'Monthly Data'!DJ91</f>
        <v>30</v>
      </c>
      <c r="H91">
        <f>'Monthly Data'!DI91</f>
        <v>0</v>
      </c>
      <c r="I91">
        <f>'Monthly Data'!HB91</f>
        <v>42</v>
      </c>
      <c r="J91">
        <f>'Monthly Data'!DV91</f>
        <v>39.5</v>
      </c>
      <c r="K91">
        <f>'Monthly Data'!GC91</f>
        <v>46.6</v>
      </c>
      <c r="L91">
        <f>'Monthly Data'!F91</f>
        <v>45979.26439441579</v>
      </c>
      <c r="N91" s="6">
        <f t="shared" si="29"/>
        <v>-10906973.1106552</v>
      </c>
      <c r="O91" s="6">
        <f t="shared" si="38"/>
        <v>565269.10463794076</v>
      </c>
      <c r="P91" s="6">
        <f t="shared" si="39"/>
        <v>1193859.9272248205</v>
      </c>
      <c r="Q91" s="6">
        <f t="shared" si="40"/>
        <v>33285174.828163803</v>
      </c>
      <c r="R91" s="6">
        <f t="shared" si="41"/>
        <v>0</v>
      </c>
      <c r="S91" s="6">
        <f t="shared" si="31"/>
        <v>879914.89360200299</v>
      </c>
      <c r="T91" s="6">
        <f t="shared" si="32"/>
        <v>46127.827480427644</v>
      </c>
      <c r="U91" s="6">
        <f t="shared" si="33"/>
        <v>981344.9846585698</v>
      </c>
      <c r="V91" s="6">
        <v>89</v>
      </c>
      <c r="W91" s="6">
        <f t="shared" si="30"/>
        <v>26044807.455112364</v>
      </c>
      <c r="X91" s="6">
        <f t="shared" si="42"/>
        <v>-618566.26318271458</v>
      </c>
      <c r="Y91" s="14">
        <f t="shared" si="43"/>
        <v>2.3199099623251548E-2</v>
      </c>
    </row>
    <row r="92" spans="1:25" x14ac:dyDescent="0.25">
      <c r="A92" s="208">
        <v>44013</v>
      </c>
      <c r="B92">
        <f t="shared" si="36"/>
        <v>7</v>
      </c>
      <c r="C92">
        <f t="shared" si="37"/>
        <v>2020</v>
      </c>
      <c r="D92" s="6">
        <f>'Monthly Data'!E92</f>
        <v>29922003.018295165</v>
      </c>
      <c r="E92">
        <f>'Monthly Data'!BA92</f>
        <v>0</v>
      </c>
      <c r="F92">
        <f>'Monthly Data'!AZ92</f>
        <v>125.1</v>
      </c>
      <c r="G92">
        <f>'Monthly Data'!DJ92</f>
        <v>31</v>
      </c>
      <c r="H92">
        <f>'Monthly Data'!DI92</f>
        <v>0</v>
      </c>
      <c r="I92">
        <f>'Monthly Data'!HB92</f>
        <v>43</v>
      </c>
      <c r="J92">
        <f>'Monthly Data'!DV92</f>
        <v>0</v>
      </c>
      <c r="K92">
        <f>'Monthly Data'!GC92</f>
        <v>125.1</v>
      </c>
      <c r="L92">
        <f>'Monthly Data'!F92</f>
        <v>45989.632197207895</v>
      </c>
      <c r="N92" s="6">
        <f t="shared" si="29"/>
        <v>-10906973.1106552</v>
      </c>
      <c r="O92" s="6">
        <f t="shared" si="38"/>
        <v>0</v>
      </c>
      <c r="P92" s="6">
        <f t="shared" si="39"/>
        <v>3204975.8990520393</v>
      </c>
      <c r="Q92" s="6">
        <f t="shared" si="40"/>
        <v>34394680.655769259</v>
      </c>
      <c r="R92" s="6">
        <f t="shared" si="41"/>
        <v>0</v>
      </c>
      <c r="S92" s="6">
        <f t="shared" si="31"/>
        <v>900865.24821157451</v>
      </c>
      <c r="T92" s="6">
        <f t="shared" si="32"/>
        <v>0</v>
      </c>
      <c r="U92" s="6">
        <f t="shared" si="33"/>
        <v>2634469.0467980057</v>
      </c>
      <c r="V92" s="6">
        <v>90</v>
      </c>
      <c r="W92" s="6">
        <f t="shared" si="30"/>
        <v>30228107.739175677</v>
      </c>
      <c r="X92" s="6">
        <f t="shared" si="42"/>
        <v>306104.72088051215</v>
      </c>
      <c r="Y92" s="14">
        <f t="shared" si="43"/>
        <v>1.0230087895297351E-2</v>
      </c>
    </row>
    <row r="93" spans="1:25" x14ac:dyDescent="0.25">
      <c r="A93" s="208">
        <v>44044</v>
      </c>
      <c r="B93">
        <f t="shared" si="36"/>
        <v>8</v>
      </c>
      <c r="C93">
        <f t="shared" si="37"/>
        <v>2020</v>
      </c>
      <c r="D93" s="6">
        <f>'Monthly Data'!E93</f>
        <v>27779800.828295305</v>
      </c>
      <c r="E93">
        <f>'Monthly Data'!BA93</f>
        <v>8.8000000000000007</v>
      </c>
      <c r="F93">
        <f>'Monthly Data'!AZ93</f>
        <v>57.1</v>
      </c>
      <c r="G93">
        <f>'Monthly Data'!DJ93</f>
        <v>31</v>
      </c>
      <c r="H93">
        <f>'Monthly Data'!DI93</f>
        <v>0</v>
      </c>
      <c r="I93">
        <f>'Monthly Data'!HB93</f>
        <v>44</v>
      </c>
      <c r="J93">
        <f>'Monthly Data'!DV93</f>
        <v>8.8000000000000007</v>
      </c>
      <c r="K93">
        <f>'Monthly Data'!GC93</f>
        <v>57.1</v>
      </c>
      <c r="L93">
        <f>'Monthly Data'!F93</f>
        <v>45994.316098603944</v>
      </c>
      <c r="N93" s="6">
        <f t="shared" si="29"/>
        <v>-10906973.1106552</v>
      </c>
      <c r="O93" s="6">
        <f t="shared" si="38"/>
        <v>125933.37014718681</v>
      </c>
      <c r="P93" s="6">
        <f t="shared" si="39"/>
        <v>1462862.7005265504</v>
      </c>
      <c r="Q93" s="6">
        <f t="shared" si="40"/>
        <v>34394680.655769259</v>
      </c>
      <c r="R93" s="6">
        <f t="shared" si="41"/>
        <v>0</v>
      </c>
      <c r="S93" s="6">
        <f t="shared" si="31"/>
        <v>921815.60282114591</v>
      </c>
      <c r="T93" s="6">
        <f t="shared" si="32"/>
        <v>10276.579286778817</v>
      </c>
      <c r="U93" s="6">
        <f t="shared" si="33"/>
        <v>1202463.4897855008</v>
      </c>
      <c r="V93" s="6">
        <v>91</v>
      </c>
      <c r="W93" s="6">
        <f t="shared" si="30"/>
        <v>27211150.287681222</v>
      </c>
      <c r="X93" s="6">
        <f t="shared" si="42"/>
        <v>-568650.54061408341</v>
      </c>
      <c r="Y93" s="14">
        <f t="shared" si="43"/>
        <v>2.0469928640916697E-2</v>
      </c>
    </row>
    <row r="94" spans="1:25" x14ac:dyDescent="0.25">
      <c r="A94" s="208">
        <v>44075</v>
      </c>
      <c r="B94">
        <f t="shared" si="36"/>
        <v>9</v>
      </c>
      <c r="C94">
        <f t="shared" si="37"/>
        <v>2020</v>
      </c>
      <c r="D94" s="6">
        <f>'Monthly Data'!E94</f>
        <v>24833834.528295454</v>
      </c>
      <c r="E94">
        <f>'Monthly Data'!BA94</f>
        <v>93.51</v>
      </c>
      <c r="F94">
        <f>'Monthly Data'!AZ94</f>
        <v>1.7</v>
      </c>
      <c r="G94">
        <f>'Monthly Data'!DJ94</f>
        <v>30</v>
      </c>
      <c r="H94">
        <f>'Monthly Data'!DI94</f>
        <v>0</v>
      </c>
      <c r="I94">
        <f>'Monthly Data'!HB94</f>
        <v>45</v>
      </c>
      <c r="J94">
        <f>'Monthly Data'!DV94</f>
        <v>93.51</v>
      </c>
      <c r="K94">
        <f>'Monthly Data'!GC94</f>
        <v>1.7</v>
      </c>
      <c r="L94">
        <f>'Monthly Data'!F94</f>
        <v>46009.658049301972</v>
      </c>
      <c r="N94" s="6">
        <f t="shared" si="29"/>
        <v>-10906973.1106552</v>
      </c>
      <c r="O94" s="6">
        <f t="shared" si="38"/>
        <v>1338185.1639162998</v>
      </c>
      <c r="P94" s="6">
        <f t="shared" si="39"/>
        <v>43552.829963137228</v>
      </c>
      <c r="Q94" s="6">
        <f t="shared" si="40"/>
        <v>33285174.828163803</v>
      </c>
      <c r="R94" s="6">
        <f t="shared" si="41"/>
        <v>0</v>
      </c>
      <c r="S94" s="6">
        <f t="shared" si="31"/>
        <v>942765.95743071742</v>
      </c>
      <c r="T94" s="6">
        <f t="shared" si="32"/>
        <v>109200.33285303264</v>
      </c>
      <c r="U94" s="6">
        <f t="shared" si="33"/>
        <v>35800.138925312625</v>
      </c>
      <c r="V94" s="6">
        <v>92</v>
      </c>
      <c r="W94" s="6">
        <f t="shared" si="30"/>
        <v>24847798.140597101</v>
      </c>
      <c r="X94" s="6">
        <f t="shared" si="42"/>
        <v>13963.612301647663</v>
      </c>
      <c r="Y94" s="14">
        <f t="shared" si="43"/>
        <v>5.6228176465207764E-4</v>
      </c>
    </row>
    <row r="95" spans="1:25" x14ac:dyDescent="0.25">
      <c r="A95" s="208">
        <v>44105</v>
      </c>
      <c r="B95">
        <f t="shared" si="36"/>
        <v>10</v>
      </c>
      <c r="C95">
        <f t="shared" si="37"/>
        <v>2020</v>
      </c>
      <c r="D95" s="6">
        <f>'Monthly Data'!E95</f>
        <v>27734205.528295334</v>
      </c>
      <c r="E95">
        <f>'Monthly Data'!BA95</f>
        <v>365.1</v>
      </c>
      <c r="F95">
        <f>'Monthly Data'!AZ95</f>
        <v>0</v>
      </c>
      <c r="G95">
        <f>'Monthly Data'!DJ95</f>
        <v>31</v>
      </c>
      <c r="H95">
        <f>'Monthly Data'!DI95</f>
        <v>1</v>
      </c>
      <c r="I95">
        <f>'Monthly Data'!HB95</f>
        <v>46</v>
      </c>
      <c r="J95">
        <f>'Monthly Data'!DV95</f>
        <v>365.1</v>
      </c>
      <c r="K95">
        <f>'Monthly Data'!GC95</f>
        <v>0</v>
      </c>
      <c r="L95">
        <f>'Monthly Data'!F95</f>
        <v>46031.829024650986</v>
      </c>
      <c r="N95" s="6">
        <f t="shared" si="29"/>
        <v>-10906973.1106552</v>
      </c>
      <c r="O95" s="6">
        <f t="shared" si="38"/>
        <v>5224803.8000838533</v>
      </c>
      <c r="P95" s="6">
        <f t="shared" si="39"/>
        <v>0</v>
      </c>
      <c r="Q95" s="6">
        <f t="shared" si="40"/>
        <v>34394680.655769259</v>
      </c>
      <c r="R95" s="6">
        <f t="shared" si="41"/>
        <v>-1216430.47522382</v>
      </c>
      <c r="S95" s="6">
        <f t="shared" si="31"/>
        <v>963716.31204028893</v>
      </c>
      <c r="T95" s="6">
        <f t="shared" si="32"/>
        <v>426361.26109124388</v>
      </c>
      <c r="U95" s="6">
        <f t="shared" si="33"/>
        <v>0</v>
      </c>
      <c r="V95" s="6">
        <v>93</v>
      </c>
      <c r="W95" s="6">
        <f t="shared" si="30"/>
        <v>28886251.443105623</v>
      </c>
      <c r="X95" s="6">
        <f t="shared" si="42"/>
        <v>1152045.9148102887</v>
      </c>
      <c r="Y95" s="14">
        <f t="shared" si="43"/>
        <v>4.1538810752481593E-2</v>
      </c>
    </row>
    <row r="96" spans="1:25" x14ac:dyDescent="0.25">
      <c r="A96" s="208">
        <v>44136</v>
      </c>
      <c r="B96">
        <f t="shared" si="36"/>
        <v>11</v>
      </c>
      <c r="C96">
        <f t="shared" si="37"/>
        <v>2020</v>
      </c>
      <c r="D96" s="6">
        <f>'Monthly Data'!E96</f>
        <v>29890958.268295217</v>
      </c>
      <c r="E96">
        <f>'Monthly Data'!BA96</f>
        <v>436.6</v>
      </c>
      <c r="F96">
        <f>'Monthly Data'!AZ96</f>
        <v>0</v>
      </c>
      <c r="G96">
        <f>'Monthly Data'!DJ96</f>
        <v>30</v>
      </c>
      <c r="H96">
        <f>'Monthly Data'!DI96</f>
        <v>1</v>
      </c>
      <c r="I96">
        <f>'Monthly Data'!HB96</f>
        <v>47</v>
      </c>
      <c r="J96">
        <f>'Monthly Data'!DV96</f>
        <v>436.6</v>
      </c>
      <c r="K96">
        <f>'Monthly Data'!GC96</f>
        <v>0</v>
      </c>
      <c r="L96">
        <f>'Monthly Data'!F96</f>
        <v>46061.914512325493</v>
      </c>
      <c r="N96" s="6">
        <f t="shared" si="29"/>
        <v>-10906973.1106552</v>
      </c>
      <c r="O96" s="6">
        <f t="shared" si="38"/>
        <v>6248012.4325297456</v>
      </c>
      <c r="P96" s="6">
        <f t="shared" si="39"/>
        <v>0</v>
      </c>
      <c r="Q96" s="6">
        <f t="shared" si="40"/>
        <v>33285174.828163803</v>
      </c>
      <c r="R96" s="6">
        <f t="shared" si="41"/>
        <v>-1216430.47522382</v>
      </c>
      <c r="S96" s="6">
        <f t="shared" si="31"/>
        <v>984666.66664986045</v>
      </c>
      <c r="T96" s="6">
        <f t="shared" si="32"/>
        <v>509858.46779632178</v>
      </c>
      <c r="U96" s="6">
        <f t="shared" si="33"/>
        <v>0</v>
      </c>
      <c r="V96" s="6">
        <v>94</v>
      </c>
      <c r="W96" s="6">
        <f t="shared" si="30"/>
        <v>28904402.809260707</v>
      </c>
      <c r="X96" s="6">
        <f t="shared" si="42"/>
        <v>-986555.45903450996</v>
      </c>
      <c r="Y96" s="14">
        <f t="shared" si="43"/>
        <v>3.3005146579088797E-2</v>
      </c>
    </row>
    <row r="97" spans="1:25" x14ac:dyDescent="0.25">
      <c r="A97" s="208">
        <v>44166</v>
      </c>
      <c r="B97">
        <f t="shared" si="36"/>
        <v>12</v>
      </c>
      <c r="C97">
        <f t="shared" si="37"/>
        <v>2020</v>
      </c>
      <c r="D97" s="6">
        <f>'Monthly Data'!E97</f>
        <v>34237817.038295418</v>
      </c>
      <c r="E97">
        <f>'Monthly Data'!BA97</f>
        <v>683.3</v>
      </c>
      <c r="F97">
        <f>'Monthly Data'!AZ97</f>
        <v>0</v>
      </c>
      <c r="G97">
        <f>'Monthly Data'!DJ97</f>
        <v>31</v>
      </c>
      <c r="H97">
        <f>'Monthly Data'!DI97</f>
        <v>0</v>
      </c>
      <c r="I97">
        <f>'Monthly Data'!HB97</f>
        <v>48</v>
      </c>
      <c r="J97">
        <f>'Monthly Data'!DV97</f>
        <v>683.3</v>
      </c>
      <c r="K97">
        <f>'Monthly Data'!GC97</f>
        <v>0</v>
      </c>
      <c r="L97">
        <f>'Monthly Data'!F97</f>
        <v>46086.957256162743</v>
      </c>
      <c r="N97" s="6">
        <f t="shared" si="29"/>
        <v>-10906973.1106552</v>
      </c>
      <c r="O97" s="6">
        <f t="shared" si="38"/>
        <v>9778439.9797241744</v>
      </c>
      <c r="P97" s="6">
        <f t="shared" si="39"/>
        <v>0</v>
      </c>
      <c r="Q97" s="6">
        <f t="shared" si="40"/>
        <v>34394680.655769259</v>
      </c>
      <c r="R97" s="6">
        <f t="shared" si="41"/>
        <v>0</v>
      </c>
      <c r="S97" s="6">
        <f t="shared" si="31"/>
        <v>1005617.021259432</v>
      </c>
      <c r="T97" s="6">
        <f t="shared" si="32"/>
        <v>797953.02575635968</v>
      </c>
      <c r="U97" s="6">
        <f t="shared" si="33"/>
        <v>0</v>
      </c>
      <c r="V97" s="6">
        <v>95</v>
      </c>
      <c r="W97" s="6">
        <f t="shared" si="30"/>
        <v>35069812.571854025</v>
      </c>
      <c r="X97" s="6">
        <f t="shared" si="42"/>
        <v>831995.5335586071</v>
      </c>
      <c r="Y97" s="14">
        <f t="shared" si="43"/>
        <v>2.4300484246060721E-2</v>
      </c>
    </row>
    <row r="98" spans="1:25" x14ac:dyDescent="0.25">
      <c r="A98" s="208">
        <v>44197</v>
      </c>
      <c r="B98">
        <f t="shared" si="36"/>
        <v>1</v>
      </c>
      <c r="C98">
        <f t="shared" si="37"/>
        <v>2021</v>
      </c>
      <c r="D98" s="6">
        <f>'Monthly Data'!E98</f>
        <v>36252205.372237101</v>
      </c>
      <c r="E98">
        <f>'Monthly Data'!BA98</f>
        <v>719.4</v>
      </c>
      <c r="F98">
        <f>'Monthly Data'!AZ98</f>
        <v>0</v>
      </c>
      <c r="G98">
        <f>'Monthly Data'!DJ98</f>
        <v>31</v>
      </c>
      <c r="H98">
        <f>'Monthly Data'!DI98</f>
        <v>0</v>
      </c>
      <c r="I98">
        <f>'Monthly Data'!HB98</f>
        <v>49</v>
      </c>
      <c r="J98">
        <f>'Monthly Data'!DV98</f>
        <v>719.4</v>
      </c>
      <c r="K98">
        <f>'Monthly Data'!GC98</f>
        <v>0</v>
      </c>
      <c r="L98">
        <f>'Monthly Data'!F98</f>
        <v>46102.978628081371</v>
      </c>
      <c r="N98" s="6">
        <f t="shared" si="29"/>
        <v>-10906973.1106552</v>
      </c>
      <c r="O98" s="6">
        <f t="shared" si="38"/>
        <v>10295053.009532521</v>
      </c>
      <c r="P98" s="6">
        <f t="shared" si="39"/>
        <v>0</v>
      </c>
      <c r="Q98" s="6">
        <f t="shared" si="40"/>
        <v>34394680.655769259</v>
      </c>
      <c r="R98" s="6">
        <f t="shared" si="41"/>
        <v>0</v>
      </c>
      <c r="S98" s="6">
        <f t="shared" si="31"/>
        <v>1026567.3758690035</v>
      </c>
      <c r="T98" s="6">
        <f t="shared" si="32"/>
        <v>840110.35669416818</v>
      </c>
      <c r="U98" s="6">
        <f t="shared" si="33"/>
        <v>0</v>
      </c>
      <c r="V98" s="6">
        <v>96</v>
      </c>
      <c r="W98" s="6">
        <f t="shared" si="30"/>
        <v>35649534.287209757</v>
      </c>
      <c r="X98" s="6">
        <f t="shared" si="42"/>
        <v>-602671.08502734452</v>
      </c>
      <c r="Y98" s="14">
        <f t="shared" si="43"/>
        <v>1.6624397849430865E-2</v>
      </c>
    </row>
    <row r="99" spans="1:25" x14ac:dyDescent="0.25">
      <c r="A99" s="208">
        <v>44228</v>
      </c>
      <c r="B99">
        <f t="shared" si="36"/>
        <v>2</v>
      </c>
      <c r="C99">
        <f t="shared" si="37"/>
        <v>2021</v>
      </c>
      <c r="D99" s="6">
        <f>'Monthly Data'!E99</f>
        <v>33658266.862237066</v>
      </c>
      <c r="E99">
        <f>'Monthly Data'!BA99</f>
        <v>795.7</v>
      </c>
      <c r="F99">
        <f>'Monthly Data'!AZ99</f>
        <v>0</v>
      </c>
      <c r="G99">
        <f>'Monthly Data'!DJ99</f>
        <v>28</v>
      </c>
      <c r="H99">
        <f>'Monthly Data'!DI99</f>
        <v>0</v>
      </c>
      <c r="I99">
        <f>'Monthly Data'!HB99</f>
        <v>50</v>
      </c>
      <c r="J99">
        <f>'Monthly Data'!DV99</f>
        <v>795.7</v>
      </c>
      <c r="K99">
        <f>'Monthly Data'!GC99</f>
        <v>0</v>
      </c>
      <c r="L99">
        <f>'Monthly Data'!F99</f>
        <v>46107.489314040686</v>
      </c>
      <c r="N99" s="6">
        <f t="shared" si="29"/>
        <v>-10906973.1106552</v>
      </c>
      <c r="O99" s="6">
        <f t="shared" si="38"/>
        <v>11386952.571149608</v>
      </c>
      <c r="P99" s="6">
        <f t="shared" si="39"/>
        <v>0</v>
      </c>
      <c r="Q99" s="6">
        <f t="shared" si="40"/>
        <v>31066163.172952883</v>
      </c>
      <c r="R99" s="6">
        <f t="shared" si="41"/>
        <v>0</v>
      </c>
      <c r="S99" s="6">
        <f t="shared" si="31"/>
        <v>1047517.730478575</v>
      </c>
      <c r="T99" s="6">
        <f t="shared" si="32"/>
        <v>929212.97028294369</v>
      </c>
      <c r="U99" s="6">
        <f t="shared" si="33"/>
        <v>0</v>
      </c>
      <c r="V99" s="6">
        <v>97</v>
      </c>
      <c r="W99" s="6">
        <f t="shared" si="30"/>
        <v>33522970.334208805</v>
      </c>
      <c r="X99" s="6">
        <f t="shared" si="42"/>
        <v>-135296.52802826092</v>
      </c>
      <c r="Y99" s="14">
        <f t="shared" si="43"/>
        <v>4.0197116679247984E-3</v>
      </c>
    </row>
    <row r="100" spans="1:25" x14ac:dyDescent="0.25">
      <c r="A100" s="208">
        <v>44256</v>
      </c>
      <c r="B100">
        <f t="shared" si="36"/>
        <v>3</v>
      </c>
      <c r="C100">
        <f t="shared" si="37"/>
        <v>2021</v>
      </c>
      <c r="D100" s="6">
        <f>'Monthly Data'!E100</f>
        <v>31082945.672237288</v>
      </c>
      <c r="E100">
        <f>'Monthly Data'!BA100</f>
        <v>506.9</v>
      </c>
      <c r="F100">
        <f>'Monthly Data'!AZ100</f>
        <v>0</v>
      </c>
      <c r="G100">
        <f>'Monthly Data'!DJ100</f>
        <v>31</v>
      </c>
      <c r="H100">
        <f>'Monthly Data'!DI100</f>
        <v>1</v>
      </c>
      <c r="I100">
        <f>'Monthly Data'!HB100</f>
        <v>51</v>
      </c>
      <c r="J100">
        <f>'Monthly Data'!DV100</f>
        <v>506.9</v>
      </c>
      <c r="K100">
        <f>'Monthly Data'!GC100</f>
        <v>0</v>
      </c>
      <c r="L100">
        <f>'Monthly Data'!F100</f>
        <v>46103.244657020346</v>
      </c>
      <c r="N100" s="6">
        <f t="shared" si="29"/>
        <v>-10906973.1106552</v>
      </c>
      <c r="O100" s="6">
        <f t="shared" si="38"/>
        <v>7254048.3326828396</v>
      </c>
      <c r="P100" s="6">
        <f t="shared" si="39"/>
        <v>0</v>
      </c>
      <c r="Q100" s="6">
        <f t="shared" si="40"/>
        <v>34394680.655769259</v>
      </c>
      <c r="R100" s="6">
        <f t="shared" si="41"/>
        <v>-1216430.47522382</v>
      </c>
      <c r="S100" s="6">
        <f t="shared" si="31"/>
        <v>1068468.0850881464</v>
      </c>
      <c r="T100" s="6">
        <f t="shared" si="32"/>
        <v>591954.32278047525</v>
      </c>
      <c r="U100" s="6">
        <f t="shared" si="33"/>
        <v>0</v>
      </c>
      <c r="V100" s="6">
        <v>98</v>
      </c>
      <c r="W100" s="6">
        <f t="shared" si="30"/>
        <v>31185845.810441699</v>
      </c>
      <c r="X100" s="6">
        <f t="shared" si="42"/>
        <v>102900.13820441067</v>
      </c>
      <c r="Y100" s="14">
        <f t="shared" si="43"/>
        <v>3.3105014978139337E-3</v>
      </c>
    </row>
    <row r="101" spans="1:25" x14ac:dyDescent="0.25">
      <c r="A101" s="208">
        <v>44287</v>
      </c>
      <c r="B101">
        <f t="shared" si="36"/>
        <v>4</v>
      </c>
      <c r="C101">
        <f t="shared" si="37"/>
        <v>2021</v>
      </c>
      <c r="D101" s="6">
        <f>'Monthly Data'!E101</f>
        <v>27236593.692237053</v>
      </c>
      <c r="E101">
        <f>'Monthly Data'!BA101</f>
        <v>318.02</v>
      </c>
      <c r="F101">
        <f>'Monthly Data'!AZ101</f>
        <v>0</v>
      </c>
      <c r="G101">
        <f>'Monthly Data'!DJ101</f>
        <v>30</v>
      </c>
      <c r="H101">
        <f>'Monthly Data'!DI101</f>
        <v>1</v>
      </c>
      <c r="I101">
        <f>'Monthly Data'!HB101</f>
        <v>52</v>
      </c>
      <c r="J101">
        <f>'Monthly Data'!DV101</f>
        <v>318.02</v>
      </c>
      <c r="K101">
        <f>'Monthly Data'!GC101</f>
        <v>0</v>
      </c>
      <c r="L101">
        <f>'Monthly Data'!F101</f>
        <v>46092.122328510173</v>
      </c>
      <c r="N101" s="6">
        <f t="shared" si="29"/>
        <v>-10906973.1106552</v>
      </c>
      <c r="O101" s="6">
        <f t="shared" si="38"/>
        <v>4551060.2697964031</v>
      </c>
      <c r="P101" s="6">
        <f t="shared" si="39"/>
        <v>0</v>
      </c>
      <c r="Q101" s="6">
        <f t="shared" si="40"/>
        <v>33285174.828163803</v>
      </c>
      <c r="R101" s="6">
        <f t="shared" si="41"/>
        <v>-1216430.47522382</v>
      </c>
      <c r="S101" s="6">
        <f t="shared" si="31"/>
        <v>1089418.439697718</v>
      </c>
      <c r="T101" s="6">
        <f t="shared" si="32"/>
        <v>371381.56190697715</v>
      </c>
      <c r="U101" s="6">
        <f t="shared" si="33"/>
        <v>0</v>
      </c>
      <c r="V101" s="6">
        <v>99</v>
      </c>
      <c r="W101" s="6">
        <f t="shared" si="30"/>
        <v>27173730.513685882</v>
      </c>
      <c r="X101" s="6">
        <f t="shared" si="42"/>
        <v>-62863.178551170975</v>
      </c>
      <c r="Y101" s="14">
        <f t="shared" si="43"/>
        <v>2.3080411325109343E-3</v>
      </c>
    </row>
    <row r="102" spans="1:25" x14ac:dyDescent="0.25">
      <c r="A102" s="208">
        <v>44317</v>
      </c>
      <c r="B102">
        <f t="shared" si="36"/>
        <v>5</v>
      </c>
      <c r="C102">
        <f t="shared" si="37"/>
        <v>2021</v>
      </c>
      <c r="D102" s="6">
        <f>'Monthly Data'!E102</f>
        <v>26135130.122237101</v>
      </c>
      <c r="E102">
        <f>'Monthly Data'!BA102</f>
        <v>162.80000000000001</v>
      </c>
      <c r="F102">
        <f>'Monthly Data'!AZ102</f>
        <v>7</v>
      </c>
      <c r="G102">
        <f>'Monthly Data'!DJ102</f>
        <v>31</v>
      </c>
      <c r="H102">
        <f>'Monthly Data'!DI102</f>
        <v>1</v>
      </c>
      <c r="I102">
        <f>'Monthly Data'!HB102</f>
        <v>53</v>
      </c>
      <c r="J102">
        <f>'Monthly Data'!DV102</f>
        <v>162.80000000000001</v>
      </c>
      <c r="K102">
        <f>'Monthly Data'!GC102</f>
        <v>5.25</v>
      </c>
      <c r="L102">
        <f>'Monthly Data'!F102</f>
        <v>46075.061164255087</v>
      </c>
      <c r="N102" s="6">
        <f t="shared" si="29"/>
        <v>-10906973.1106552</v>
      </c>
      <c r="O102" s="6">
        <f t="shared" si="38"/>
        <v>2329767.347722956</v>
      </c>
      <c r="P102" s="6">
        <f t="shared" si="39"/>
        <v>179335.18220115331</v>
      </c>
      <c r="Q102" s="6">
        <f t="shared" si="40"/>
        <v>34394680.655769259</v>
      </c>
      <c r="R102" s="6">
        <f t="shared" si="41"/>
        <v>-1216430.47522382</v>
      </c>
      <c r="S102" s="6">
        <f t="shared" si="31"/>
        <v>1110368.7943072894</v>
      </c>
      <c r="T102" s="6">
        <f t="shared" si="32"/>
        <v>190116.71680540813</v>
      </c>
      <c r="U102" s="6">
        <f t="shared" si="33"/>
        <v>110559.25256346547</v>
      </c>
      <c r="V102" s="6">
        <v>100</v>
      </c>
      <c r="W102" s="6">
        <f t="shared" si="30"/>
        <v>26191524.363490507</v>
      </c>
      <c r="X102" s="6">
        <f t="shared" si="42"/>
        <v>56394.241253405809</v>
      </c>
      <c r="Y102" s="14">
        <f t="shared" si="43"/>
        <v>2.1577945466367781E-3</v>
      </c>
    </row>
    <row r="103" spans="1:25" x14ac:dyDescent="0.25">
      <c r="A103" s="208">
        <v>44348</v>
      </c>
      <c r="B103">
        <f t="shared" si="36"/>
        <v>6</v>
      </c>
      <c r="C103">
        <f t="shared" si="37"/>
        <v>2021</v>
      </c>
      <c r="D103" s="6">
        <f>'Monthly Data'!E103</f>
        <v>26757872.082237005</v>
      </c>
      <c r="E103">
        <f>'Monthly Data'!BA103</f>
        <v>9.1</v>
      </c>
      <c r="F103">
        <f>'Monthly Data'!AZ103</f>
        <v>54.1</v>
      </c>
      <c r="G103">
        <f>'Monthly Data'!DJ103</f>
        <v>30</v>
      </c>
      <c r="H103">
        <f>'Monthly Data'!DI103</f>
        <v>0</v>
      </c>
      <c r="I103">
        <f>'Monthly Data'!HB103</f>
        <v>54</v>
      </c>
      <c r="J103">
        <f>'Monthly Data'!DV103</f>
        <v>9.1</v>
      </c>
      <c r="K103">
        <f>'Monthly Data'!GC103</f>
        <v>40.575000000000003</v>
      </c>
      <c r="L103">
        <f>'Monthly Data'!F103</f>
        <v>46068.53058212754</v>
      </c>
      <c r="N103" s="6">
        <f t="shared" si="29"/>
        <v>-10906973.1106552</v>
      </c>
      <c r="O103" s="6">
        <f t="shared" si="38"/>
        <v>130226.55322038635</v>
      </c>
      <c r="P103" s="6">
        <f t="shared" si="39"/>
        <v>1386004.7652974848</v>
      </c>
      <c r="Q103" s="6">
        <f t="shared" si="40"/>
        <v>33285174.828163803</v>
      </c>
      <c r="R103" s="6">
        <f t="shared" si="41"/>
        <v>0</v>
      </c>
      <c r="S103" s="6">
        <f t="shared" si="31"/>
        <v>1131319.148916861</v>
      </c>
      <c r="T103" s="6">
        <f t="shared" si="32"/>
        <v>10626.917217009912</v>
      </c>
      <c r="U103" s="6">
        <f t="shared" si="33"/>
        <v>854465.08052621176</v>
      </c>
      <c r="V103" s="6">
        <v>101</v>
      </c>
      <c r="W103" s="6">
        <f t="shared" si="30"/>
        <v>25890945.182686552</v>
      </c>
      <c r="X103" s="6">
        <f t="shared" si="42"/>
        <v>-866926.89955045283</v>
      </c>
      <c r="Y103" s="14">
        <f t="shared" si="43"/>
        <v>3.2398947752125443E-2</v>
      </c>
    </row>
    <row r="104" spans="1:25" x14ac:dyDescent="0.25">
      <c r="A104" s="208">
        <v>44378</v>
      </c>
      <c r="B104">
        <f t="shared" si="36"/>
        <v>7</v>
      </c>
      <c r="C104">
        <f t="shared" si="37"/>
        <v>2021</v>
      </c>
      <c r="D104" s="6">
        <f>'Monthly Data'!E104</f>
        <v>29262236.01223693</v>
      </c>
      <c r="E104">
        <f>'Monthly Data'!BA104</f>
        <v>5.7</v>
      </c>
      <c r="F104">
        <f>'Monthly Data'!AZ104</f>
        <v>93.3</v>
      </c>
      <c r="G104">
        <f>'Monthly Data'!DJ104</f>
        <v>31</v>
      </c>
      <c r="H104">
        <f>'Monthly Data'!DI104</f>
        <v>0</v>
      </c>
      <c r="I104">
        <f>'Monthly Data'!HB104</f>
        <v>55</v>
      </c>
      <c r="J104">
        <f>'Monthly Data'!DV104</f>
        <v>5.7</v>
      </c>
      <c r="K104">
        <f>'Monthly Data'!GC104</f>
        <v>69.974999999999994</v>
      </c>
      <c r="L104">
        <f>'Monthly Data'!F104</f>
        <v>46054.76529106377</v>
      </c>
      <c r="N104" s="6">
        <f t="shared" si="29"/>
        <v>-10906973.1106552</v>
      </c>
      <c r="O104" s="6">
        <f t="shared" si="38"/>
        <v>81570.478390791453</v>
      </c>
      <c r="P104" s="6">
        <f t="shared" si="39"/>
        <v>2390281.785623943</v>
      </c>
      <c r="Q104" s="6">
        <f t="shared" si="40"/>
        <v>34394680.655769259</v>
      </c>
      <c r="R104" s="6">
        <f t="shared" si="41"/>
        <v>0</v>
      </c>
      <c r="S104" s="6">
        <f t="shared" si="31"/>
        <v>1152269.5035264324</v>
      </c>
      <c r="T104" s="6">
        <f t="shared" si="32"/>
        <v>6656.4206743908244</v>
      </c>
      <c r="U104" s="6">
        <f t="shared" si="33"/>
        <v>1473596.8948816182</v>
      </c>
      <c r="V104" s="6">
        <v>102</v>
      </c>
      <c r="W104" s="6">
        <f t="shared" si="30"/>
        <v>28592184.628211234</v>
      </c>
      <c r="X104" s="6">
        <f t="shared" si="42"/>
        <v>-670051.38402569667</v>
      </c>
      <c r="Y104" s="14">
        <f t="shared" si="43"/>
        <v>2.2898160747028815E-2</v>
      </c>
    </row>
    <row r="105" spans="1:25" x14ac:dyDescent="0.25">
      <c r="A105" s="208">
        <v>44409</v>
      </c>
      <c r="B105">
        <f t="shared" si="36"/>
        <v>8</v>
      </c>
      <c r="C105">
        <f t="shared" si="37"/>
        <v>2021</v>
      </c>
      <c r="D105" s="6">
        <f>'Monthly Data'!E105</f>
        <v>28466496.252237048</v>
      </c>
      <c r="E105">
        <f>'Monthly Data'!BA105</f>
        <v>0</v>
      </c>
      <c r="F105">
        <f>'Monthly Data'!AZ105</f>
        <v>97.33</v>
      </c>
      <c r="G105">
        <f>'Monthly Data'!DJ105</f>
        <v>31</v>
      </c>
      <c r="H105">
        <f>'Monthly Data'!DI105</f>
        <v>0</v>
      </c>
      <c r="I105">
        <f>'Monthly Data'!HB105</f>
        <v>56</v>
      </c>
      <c r="J105">
        <f>'Monthly Data'!DV105</f>
        <v>0</v>
      </c>
      <c r="K105">
        <f>'Monthly Data'!GC105</f>
        <v>72.997500000000002</v>
      </c>
      <c r="L105">
        <f>'Monthly Data'!F105</f>
        <v>46028.882645531885</v>
      </c>
      <c r="N105" s="6">
        <f t="shared" si="29"/>
        <v>-10906973.1106552</v>
      </c>
      <c r="O105" s="6">
        <f t="shared" si="38"/>
        <v>0</v>
      </c>
      <c r="P105" s="6">
        <f t="shared" si="39"/>
        <v>2493527.6119483216</v>
      </c>
      <c r="Q105" s="6">
        <f t="shared" si="40"/>
        <v>34394680.655769259</v>
      </c>
      <c r="R105" s="6">
        <f t="shared" si="41"/>
        <v>0</v>
      </c>
      <c r="S105" s="6">
        <f t="shared" si="31"/>
        <v>1173219.8581360038</v>
      </c>
      <c r="T105" s="6">
        <f t="shared" si="32"/>
        <v>0</v>
      </c>
      <c r="U105" s="6">
        <f t="shared" si="33"/>
        <v>1537247.4360002992</v>
      </c>
      <c r="V105" s="6">
        <v>103</v>
      </c>
      <c r="W105" s="6">
        <f t="shared" si="30"/>
        <v>28691805.451198686</v>
      </c>
      <c r="X105" s="6">
        <f t="shared" si="42"/>
        <v>225309.19896163791</v>
      </c>
      <c r="Y105" s="14">
        <f t="shared" si="43"/>
        <v>7.9148904369968579E-3</v>
      </c>
    </row>
    <row r="106" spans="1:25" x14ac:dyDescent="0.25">
      <c r="A106" s="208">
        <v>44440</v>
      </c>
      <c r="B106">
        <f t="shared" si="36"/>
        <v>9</v>
      </c>
      <c r="C106">
        <f t="shared" si="37"/>
        <v>2021</v>
      </c>
      <c r="D106" s="6">
        <f>'Monthly Data'!E106</f>
        <v>24758728.932237212</v>
      </c>
      <c r="E106">
        <f>'Monthly Data'!BA106</f>
        <v>44.6</v>
      </c>
      <c r="F106">
        <f>'Monthly Data'!AZ106</f>
        <v>15.4</v>
      </c>
      <c r="G106">
        <f>'Monthly Data'!DJ106</f>
        <v>30</v>
      </c>
      <c r="H106">
        <f>'Monthly Data'!DI106</f>
        <v>0</v>
      </c>
      <c r="I106">
        <f>'Monthly Data'!HB106</f>
        <v>57</v>
      </c>
      <c r="J106">
        <f>'Monthly Data'!DV106</f>
        <v>44.6</v>
      </c>
      <c r="K106">
        <f>'Monthly Data'!GC106</f>
        <v>11.55</v>
      </c>
      <c r="L106">
        <f>'Monthly Data'!F106</f>
        <v>46038.941322765939</v>
      </c>
      <c r="N106" s="6">
        <f t="shared" si="29"/>
        <v>-10906973.1106552</v>
      </c>
      <c r="O106" s="6">
        <f t="shared" si="38"/>
        <v>638253.21688233316</v>
      </c>
      <c r="P106" s="6">
        <f t="shared" si="39"/>
        <v>394537.40084253723</v>
      </c>
      <c r="Q106" s="6">
        <f t="shared" si="40"/>
        <v>33285174.828163803</v>
      </c>
      <c r="R106" s="6">
        <f t="shared" si="41"/>
        <v>0</v>
      </c>
      <c r="S106" s="6">
        <f t="shared" si="31"/>
        <v>1194170.2127455755</v>
      </c>
      <c r="T106" s="6">
        <f t="shared" si="32"/>
        <v>52083.57229435628</v>
      </c>
      <c r="U106" s="6">
        <f t="shared" si="33"/>
        <v>243230.35563962406</v>
      </c>
      <c r="V106" s="6">
        <v>104</v>
      </c>
      <c r="W106" s="6">
        <f t="shared" si="30"/>
        <v>24900580.475913029</v>
      </c>
      <c r="X106" s="6">
        <f t="shared" si="42"/>
        <v>141851.54367581755</v>
      </c>
      <c r="Y106" s="14">
        <f t="shared" si="43"/>
        <v>5.7293548495181076E-3</v>
      </c>
    </row>
    <row r="107" spans="1:25" x14ac:dyDescent="0.25">
      <c r="A107" s="208">
        <v>44470</v>
      </c>
      <c r="B107">
        <f t="shared" si="36"/>
        <v>10</v>
      </c>
      <c r="C107">
        <f t="shared" si="37"/>
        <v>2021</v>
      </c>
      <c r="D107" s="6">
        <f>'Monthly Data'!E107</f>
        <v>25972076.08223699</v>
      </c>
      <c r="E107">
        <f>'Monthly Data'!BA107</f>
        <v>146.31</v>
      </c>
      <c r="F107">
        <f>'Monthly Data'!AZ107</f>
        <v>0.9</v>
      </c>
      <c r="G107">
        <f>'Monthly Data'!DJ107</f>
        <v>31</v>
      </c>
      <c r="H107">
        <f>'Monthly Data'!DI107</f>
        <v>1</v>
      </c>
      <c r="I107">
        <f>'Monthly Data'!HB107</f>
        <v>58</v>
      </c>
      <c r="J107">
        <f>'Monthly Data'!DV107</f>
        <v>146.31</v>
      </c>
      <c r="K107">
        <f>'Monthly Data'!GC107</f>
        <v>0.67500000000000004</v>
      </c>
      <c r="L107">
        <f>'Monthly Data'!F107</f>
        <v>46057.470661382969</v>
      </c>
      <c r="N107" s="6">
        <f t="shared" si="29"/>
        <v>-10906973.1106552</v>
      </c>
      <c r="O107" s="6">
        <f t="shared" si="38"/>
        <v>2093785.3847994206</v>
      </c>
      <c r="P107" s="6">
        <f t="shared" si="39"/>
        <v>23057.380568719709</v>
      </c>
      <c r="Q107" s="6">
        <f t="shared" si="40"/>
        <v>34394680.655769259</v>
      </c>
      <c r="R107" s="6">
        <f t="shared" si="41"/>
        <v>-1216430.47522382</v>
      </c>
      <c r="S107" s="6">
        <f t="shared" si="31"/>
        <v>1215120.5673551469</v>
      </c>
      <c r="T107" s="6">
        <f t="shared" si="32"/>
        <v>170859.80857370552</v>
      </c>
      <c r="U107" s="6">
        <f t="shared" si="33"/>
        <v>14214.761043874134</v>
      </c>
      <c r="V107" s="6">
        <v>105</v>
      </c>
      <c r="W107" s="6">
        <f t="shared" si="30"/>
        <v>25788419.972231105</v>
      </c>
      <c r="X107" s="6">
        <f t="shared" si="42"/>
        <v>-183656.11000588536</v>
      </c>
      <c r="Y107" s="14">
        <f t="shared" si="43"/>
        <v>7.0712910829447626E-3</v>
      </c>
    </row>
    <row r="108" spans="1:25" x14ac:dyDescent="0.25">
      <c r="A108" s="208">
        <v>44501</v>
      </c>
      <c r="B108">
        <f t="shared" si="36"/>
        <v>11</v>
      </c>
      <c r="C108">
        <f t="shared" si="37"/>
        <v>2021</v>
      </c>
      <c r="D108" s="6">
        <f>'Monthly Data'!E108</f>
        <v>29314486.912236944</v>
      </c>
      <c r="E108">
        <f>'Monthly Data'!BA108</f>
        <v>441</v>
      </c>
      <c r="F108">
        <f>'Monthly Data'!AZ108</f>
        <v>0</v>
      </c>
      <c r="G108">
        <f>'Monthly Data'!DJ108</f>
        <v>30</v>
      </c>
      <c r="H108">
        <f>'Monthly Data'!DI108</f>
        <v>1</v>
      </c>
      <c r="I108">
        <f>'Monthly Data'!HB108</f>
        <v>59</v>
      </c>
      <c r="J108">
        <f>'Monthly Data'!DV108</f>
        <v>441</v>
      </c>
      <c r="K108">
        <f>'Monthly Data'!GC108</f>
        <v>0</v>
      </c>
      <c r="L108">
        <f>'Monthly Data'!F108</f>
        <v>46096.235330691488</v>
      </c>
      <c r="N108" s="6">
        <f t="shared" si="29"/>
        <v>-10906973.1106552</v>
      </c>
      <c r="O108" s="6">
        <f t="shared" si="38"/>
        <v>6310979.1176033393</v>
      </c>
      <c r="P108" s="6">
        <f t="shared" si="39"/>
        <v>0</v>
      </c>
      <c r="Q108" s="6">
        <f t="shared" si="40"/>
        <v>33285174.828163803</v>
      </c>
      <c r="R108" s="6">
        <f t="shared" si="41"/>
        <v>-1216430.47522382</v>
      </c>
      <c r="S108" s="6">
        <f t="shared" si="31"/>
        <v>1236070.9219647185</v>
      </c>
      <c r="T108" s="6">
        <f t="shared" si="32"/>
        <v>514996.75743971113</v>
      </c>
      <c r="U108" s="6">
        <f t="shared" si="33"/>
        <v>0</v>
      </c>
      <c r="V108" s="6">
        <v>106</v>
      </c>
      <c r="W108" s="6">
        <f t="shared" si="30"/>
        <v>29223924.039292552</v>
      </c>
      <c r="X108" s="6">
        <f t="shared" si="42"/>
        <v>-90562.872944392264</v>
      </c>
      <c r="Y108" s="14">
        <f t="shared" si="43"/>
        <v>3.089355553638839E-3</v>
      </c>
    </row>
    <row r="109" spans="1:25" x14ac:dyDescent="0.25">
      <c r="A109" s="208">
        <v>44531</v>
      </c>
      <c r="B109">
        <f t="shared" si="36"/>
        <v>12</v>
      </c>
      <c r="C109">
        <f t="shared" si="37"/>
        <v>2021</v>
      </c>
      <c r="D109" s="6">
        <f>'Monthly Data'!E109</f>
        <v>35925187.642236941</v>
      </c>
      <c r="E109">
        <f>'Monthly Data'!BA109</f>
        <v>705.2</v>
      </c>
      <c r="F109">
        <f>'Monthly Data'!AZ109</f>
        <v>0</v>
      </c>
      <c r="G109">
        <f>'Monthly Data'!DJ109</f>
        <v>31</v>
      </c>
      <c r="H109">
        <f>'Monthly Data'!DI109</f>
        <v>0</v>
      </c>
      <c r="I109">
        <f>'Monthly Data'!HB109</f>
        <v>60</v>
      </c>
      <c r="J109">
        <f>'Monthly Data'!DV109</f>
        <v>705.2</v>
      </c>
      <c r="K109">
        <f>'Monthly Data'!GC109</f>
        <v>0</v>
      </c>
      <c r="L109">
        <f>'Monthly Data'!F109</f>
        <v>46131.617665345744</v>
      </c>
      <c r="N109" s="6">
        <f t="shared" si="29"/>
        <v>-10906973.1106552</v>
      </c>
      <c r="O109" s="6">
        <f t="shared" si="38"/>
        <v>10091842.344067743</v>
      </c>
      <c r="P109" s="6">
        <f t="shared" si="39"/>
        <v>0</v>
      </c>
      <c r="Q109" s="6">
        <f t="shared" si="40"/>
        <v>34394680.655769259</v>
      </c>
      <c r="R109" s="6">
        <f t="shared" si="41"/>
        <v>0</v>
      </c>
      <c r="S109" s="6">
        <f t="shared" si="31"/>
        <v>1257021.2765742899</v>
      </c>
      <c r="T109" s="6">
        <f t="shared" si="32"/>
        <v>823527.69466322975</v>
      </c>
      <c r="U109" s="6">
        <f t="shared" si="33"/>
        <v>0</v>
      </c>
      <c r="V109" s="6">
        <v>107</v>
      </c>
      <c r="W109" s="6">
        <f t="shared" si="30"/>
        <v>35660205.860419318</v>
      </c>
      <c r="X109" s="6">
        <f t="shared" si="42"/>
        <v>-264981.78181762248</v>
      </c>
      <c r="Y109" s="14">
        <f t="shared" si="43"/>
        <v>7.3759331323877521E-3</v>
      </c>
    </row>
    <row r="110" spans="1:25" x14ac:dyDescent="0.25">
      <c r="A110" s="208">
        <v>44562</v>
      </c>
      <c r="B110">
        <f t="shared" ref="B110:B121" si="44">MONTH(A110)</f>
        <v>1</v>
      </c>
      <c r="C110">
        <f t="shared" ref="C110:C121" si="45">YEAR(A110)</f>
        <v>2022</v>
      </c>
      <c r="D110" s="6">
        <f>'Monthly Data'!E110</f>
        <v>39460829.931513704</v>
      </c>
      <c r="E110">
        <f>'Monthly Data'!BA110</f>
        <v>996.8</v>
      </c>
      <c r="F110">
        <f>'Monthly Data'!AZ110</f>
        <v>0</v>
      </c>
      <c r="G110">
        <f>'Monthly Data'!DJ110</f>
        <v>31</v>
      </c>
      <c r="H110">
        <f>'Monthly Data'!DI110</f>
        <v>0</v>
      </c>
      <c r="I110">
        <f>'Monthly Data'!HB110</f>
        <v>61</v>
      </c>
      <c r="J110">
        <f>'Monthly Data'!DV110</f>
        <v>498.4</v>
      </c>
      <c r="K110">
        <f>'Monthly Data'!GC110</f>
        <v>0</v>
      </c>
      <c r="L110">
        <f>'Monthly Data'!F110</f>
        <v>46144.308832672876</v>
      </c>
      <c r="N110" s="6">
        <f t="shared" si="29"/>
        <v>-10906973.1106552</v>
      </c>
      <c r="O110" s="6">
        <f t="shared" si="38"/>
        <v>14264816.291217705</v>
      </c>
      <c r="P110" s="6">
        <f t="shared" si="39"/>
        <v>0</v>
      </c>
      <c r="Q110" s="6">
        <f t="shared" si="40"/>
        <v>34394680.655769259</v>
      </c>
      <c r="R110" s="6">
        <f t="shared" si="41"/>
        <v>0</v>
      </c>
      <c r="S110" s="6">
        <f t="shared" si="31"/>
        <v>1277971.6311838615</v>
      </c>
      <c r="T110" s="6">
        <f t="shared" si="32"/>
        <v>582028.08142392745</v>
      </c>
      <c r="U110" s="6">
        <f t="shared" si="33"/>
        <v>0</v>
      </c>
      <c r="V110" s="6">
        <v>108</v>
      </c>
      <c r="W110" s="6">
        <f t="shared" si="30"/>
        <v>39612631.548939556</v>
      </c>
      <c r="X110" s="6">
        <f t="shared" si="42"/>
        <v>151801.61742585152</v>
      </c>
      <c r="Y110" s="14">
        <f t="shared" si="43"/>
        <v>3.8468936839217783E-3</v>
      </c>
    </row>
    <row r="111" spans="1:25" x14ac:dyDescent="0.25">
      <c r="A111" s="208">
        <v>44593</v>
      </c>
      <c r="B111">
        <f t="shared" si="44"/>
        <v>2</v>
      </c>
      <c r="C111">
        <f t="shared" si="45"/>
        <v>2022</v>
      </c>
      <c r="D111" s="6">
        <f>'Monthly Data'!E111</f>
        <v>34504919.931513704</v>
      </c>
      <c r="E111">
        <f>'Monthly Data'!BA111</f>
        <v>864</v>
      </c>
      <c r="F111">
        <f>'Monthly Data'!AZ111</f>
        <v>0</v>
      </c>
      <c r="G111">
        <f>'Monthly Data'!DJ111</f>
        <v>28</v>
      </c>
      <c r="H111">
        <f>'Monthly Data'!DI111</f>
        <v>0</v>
      </c>
      <c r="I111">
        <f>'Monthly Data'!HB111</f>
        <v>62</v>
      </c>
      <c r="J111">
        <f>'Monthly Data'!DV111</f>
        <v>432</v>
      </c>
      <c r="K111">
        <f>'Monthly Data'!GC111</f>
        <v>0</v>
      </c>
      <c r="L111">
        <f>'Monthly Data'!F111</f>
        <v>46177.654416336438</v>
      </c>
      <c r="N111" s="6">
        <f t="shared" si="29"/>
        <v>-10906973.1106552</v>
      </c>
      <c r="O111" s="6">
        <f t="shared" si="38"/>
        <v>12364367.250814704</v>
      </c>
      <c r="P111" s="6">
        <f t="shared" si="39"/>
        <v>0</v>
      </c>
      <c r="Q111" s="6">
        <f t="shared" si="40"/>
        <v>31066163.172952883</v>
      </c>
      <c r="R111" s="6">
        <f t="shared" si="41"/>
        <v>0</v>
      </c>
      <c r="S111" s="6">
        <f t="shared" si="31"/>
        <v>1298921.9857934329</v>
      </c>
      <c r="T111" s="6">
        <f t="shared" si="32"/>
        <v>504486.61953277828</v>
      </c>
      <c r="U111" s="6">
        <f t="shared" si="33"/>
        <v>0</v>
      </c>
      <c r="V111" s="6">
        <v>109</v>
      </c>
      <c r="W111" s="6">
        <f t="shared" si="30"/>
        <v>34327074.918438599</v>
      </c>
      <c r="X111" s="6">
        <f t="shared" si="42"/>
        <v>-177845.01307510585</v>
      </c>
      <c r="Y111" s="14">
        <f t="shared" si="43"/>
        <v>5.1541928927265274E-3</v>
      </c>
    </row>
    <row r="112" spans="1:25" x14ac:dyDescent="0.25">
      <c r="A112" s="208">
        <v>44621</v>
      </c>
      <c r="B112">
        <f t="shared" si="44"/>
        <v>3</v>
      </c>
      <c r="C112">
        <f t="shared" si="45"/>
        <v>2022</v>
      </c>
      <c r="D112" s="6">
        <f>'Monthly Data'!E112</f>
        <v>33467695.931513708</v>
      </c>
      <c r="E112">
        <f>'Monthly Data'!BA112</f>
        <v>621.79999999999995</v>
      </c>
      <c r="F112">
        <f>'Monthly Data'!AZ112</f>
        <v>0</v>
      </c>
      <c r="G112">
        <f>'Monthly Data'!DJ112</f>
        <v>31</v>
      </c>
      <c r="H112">
        <f>'Monthly Data'!DI112</f>
        <v>1</v>
      </c>
      <c r="I112">
        <f>'Monthly Data'!HB112</f>
        <v>63</v>
      </c>
      <c r="J112">
        <f>'Monthly Data'!DV112</f>
        <v>310.89999999999998</v>
      </c>
      <c r="K112">
        <f>'Monthly Data'!GC112</f>
        <v>0</v>
      </c>
      <c r="L112">
        <f>'Monthly Data'!F112</f>
        <v>46198.827208168223</v>
      </c>
      <c r="N112" s="6">
        <f t="shared" si="29"/>
        <v>-10906973.1106552</v>
      </c>
      <c r="O112" s="6">
        <f t="shared" si="38"/>
        <v>8898337.4497182667</v>
      </c>
      <c r="P112" s="6">
        <f t="shared" si="39"/>
        <v>0</v>
      </c>
      <c r="Q112" s="6">
        <f t="shared" si="40"/>
        <v>34394680.655769259</v>
      </c>
      <c r="R112" s="6">
        <f t="shared" si="41"/>
        <v>-1216430.47522382</v>
      </c>
      <c r="S112" s="6">
        <f t="shared" si="31"/>
        <v>1319872.3404030045</v>
      </c>
      <c r="T112" s="6">
        <f t="shared" si="32"/>
        <v>363066.87502949248</v>
      </c>
      <c r="U112" s="6">
        <f t="shared" si="33"/>
        <v>0</v>
      </c>
      <c r="V112" s="6">
        <v>110</v>
      </c>
      <c r="W112" s="6">
        <f t="shared" si="30"/>
        <v>32852663.735041004</v>
      </c>
      <c r="X112" s="6">
        <f t="shared" si="42"/>
        <v>-615032.19647270441</v>
      </c>
      <c r="Y112" s="14">
        <f t="shared" si="43"/>
        <v>1.8376890889987452E-2</v>
      </c>
    </row>
    <row r="113" spans="1:25" x14ac:dyDescent="0.25">
      <c r="A113" s="208">
        <v>44652</v>
      </c>
      <c r="B113">
        <f t="shared" si="44"/>
        <v>4</v>
      </c>
      <c r="C113">
        <f t="shared" si="45"/>
        <v>2022</v>
      </c>
      <c r="D113" s="6">
        <f>'Monthly Data'!E113</f>
        <v>29281245.931513708</v>
      </c>
      <c r="E113">
        <f>'Monthly Data'!BA113</f>
        <v>403</v>
      </c>
      <c r="F113">
        <f>'Monthly Data'!AZ113</f>
        <v>0</v>
      </c>
      <c r="G113">
        <f>'Monthly Data'!DJ113</f>
        <v>30</v>
      </c>
      <c r="H113">
        <f>'Monthly Data'!DI113</f>
        <v>1</v>
      </c>
      <c r="I113">
        <f>'Monthly Data'!HB113</f>
        <v>64</v>
      </c>
      <c r="J113">
        <f>'Monthly Data'!DV113</f>
        <v>201.5</v>
      </c>
      <c r="K113">
        <f>'Monthly Data'!GC113</f>
        <v>0</v>
      </c>
      <c r="L113">
        <f>'Monthly Data'!F113</f>
        <v>46209.913604084111</v>
      </c>
      <c r="N113" s="6">
        <f t="shared" si="29"/>
        <v>-10906973.1106552</v>
      </c>
      <c r="O113" s="6">
        <f t="shared" si="38"/>
        <v>5767175.9283313956</v>
      </c>
      <c r="P113" s="6">
        <f t="shared" si="39"/>
        <v>0</v>
      </c>
      <c r="Q113" s="6">
        <f t="shared" si="40"/>
        <v>33285174.828163803</v>
      </c>
      <c r="R113" s="6">
        <f t="shared" si="41"/>
        <v>-1216430.47522382</v>
      </c>
      <c r="S113" s="6">
        <f t="shared" si="31"/>
        <v>1340822.6950125759</v>
      </c>
      <c r="T113" s="6">
        <f t="shared" si="32"/>
        <v>235310.3098052195</v>
      </c>
      <c r="U113" s="6">
        <f t="shared" si="33"/>
        <v>0</v>
      </c>
      <c r="V113" s="6">
        <v>111</v>
      </c>
      <c r="W113" s="6">
        <f t="shared" si="30"/>
        <v>28505191.175433971</v>
      </c>
      <c r="X113" s="6">
        <f t="shared" si="42"/>
        <v>-776054.7560797371</v>
      </c>
      <c r="Y113" s="14">
        <f t="shared" si="43"/>
        <v>2.6503474541174299E-2</v>
      </c>
    </row>
    <row r="114" spans="1:25" x14ac:dyDescent="0.25">
      <c r="A114" s="208">
        <v>44682</v>
      </c>
      <c r="B114">
        <f t="shared" si="44"/>
        <v>5</v>
      </c>
      <c r="C114">
        <f t="shared" si="45"/>
        <v>2022</v>
      </c>
      <c r="D114" s="6">
        <f>'Monthly Data'!E114</f>
        <v>26654974.931513708</v>
      </c>
      <c r="E114">
        <f>'Monthly Data'!BA114</f>
        <v>150.11000000000001</v>
      </c>
      <c r="F114">
        <f>'Monthly Data'!AZ114</f>
        <v>0.4</v>
      </c>
      <c r="G114">
        <f>'Monthly Data'!DJ114</f>
        <v>31</v>
      </c>
      <c r="H114">
        <f>'Monthly Data'!DI114</f>
        <v>1</v>
      </c>
      <c r="I114">
        <f>'Monthly Data'!HB114</f>
        <v>65</v>
      </c>
      <c r="J114">
        <f>'Monthly Data'!DV114</f>
        <v>75.055000000000007</v>
      </c>
      <c r="K114">
        <f>'Monthly Data'!GC114</f>
        <v>0.2</v>
      </c>
      <c r="L114">
        <f>'Monthly Data'!F114</f>
        <v>46194.956802042056</v>
      </c>
      <c r="N114" s="6">
        <f t="shared" si="29"/>
        <v>-10906973.1106552</v>
      </c>
      <c r="O114" s="6">
        <f t="shared" si="38"/>
        <v>2148165.7037266153</v>
      </c>
      <c r="P114" s="6">
        <f t="shared" si="39"/>
        <v>10247.72469720876</v>
      </c>
      <c r="Q114" s="6">
        <f t="shared" si="40"/>
        <v>34394680.655769259</v>
      </c>
      <c r="R114" s="6">
        <f t="shared" si="41"/>
        <v>-1216430.47522382</v>
      </c>
      <c r="S114" s="6">
        <f t="shared" si="31"/>
        <v>1361773.0496221473</v>
      </c>
      <c r="T114" s="6">
        <f t="shared" si="32"/>
        <v>87648.711178316385</v>
      </c>
      <c r="U114" s="6">
        <f t="shared" si="33"/>
        <v>4211.7810500367805</v>
      </c>
      <c r="V114" s="6">
        <v>112</v>
      </c>
      <c r="W114" s="6">
        <f t="shared" si="30"/>
        <v>25883436.040164568</v>
      </c>
      <c r="X114" s="6">
        <f t="shared" si="42"/>
        <v>-771538.89134914055</v>
      </c>
      <c r="Y114" s="14">
        <f t="shared" si="43"/>
        <v>2.8945399248414362E-2</v>
      </c>
    </row>
    <row r="115" spans="1:25" x14ac:dyDescent="0.25">
      <c r="A115" s="208">
        <v>44713</v>
      </c>
      <c r="B115">
        <f t="shared" si="44"/>
        <v>6</v>
      </c>
      <c r="C115">
        <f t="shared" si="45"/>
        <v>2022</v>
      </c>
      <c r="D115" s="6">
        <f>'Monthly Data'!E115</f>
        <v>24864707.931513708</v>
      </c>
      <c r="E115">
        <f>'Monthly Data'!BA115</f>
        <v>31</v>
      </c>
      <c r="F115">
        <f>'Monthly Data'!AZ115</f>
        <v>26.7</v>
      </c>
      <c r="G115">
        <f>'Monthly Data'!DJ115</f>
        <v>30</v>
      </c>
      <c r="H115">
        <f>'Monthly Data'!DI115</f>
        <v>0</v>
      </c>
      <c r="I115">
        <f>'Monthly Data'!HB115</f>
        <v>66</v>
      </c>
      <c r="J115">
        <f>'Monthly Data'!DV115</f>
        <v>15.5</v>
      </c>
      <c r="K115">
        <f>'Monthly Data'!GC115</f>
        <v>13.35</v>
      </c>
      <c r="L115">
        <f>'Monthly Data'!F115</f>
        <v>46169.478401021028</v>
      </c>
      <c r="N115" s="6">
        <f t="shared" si="29"/>
        <v>-10906973.1106552</v>
      </c>
      <c r="O115" s="6">
        <f t="shared" si="38"/>
        <v>443628.9175639535</v>
      </c>
      <c r="P115" s="6">
        <f t="shared" si="39"/>
        <v>684035.62353868468</v>
      </c>
      <c r="Q115" s="6">
        <f t="shared" si="40"/>
        <v>33285174.828163803</v>
      </c>
      <c r="R115" s="6">
        <f t="shared" si="41"/>
        <v>0</v>
      </c>
      <c r="S115" s="6">
        <f t="shared" si="31"/>
        <v>1382723.404231719</v>
      </c>
      <c r="T115" s="6">
        <f t="shared" si="32"/>
        <v>18100.793061939959</v>
      </c>
      <c r="U115" s="6">
        <f t="shared" si="33"/>
        <v>281136.38508995506</v>
      </c>
      <c r="V115" s="6">
        <v>113</v>
      </c>
      <c r="W115" s="6">
        <f t="shared" si="30"/>
        <v>25187939.840994854</v>
      </c>
      <c r="X115" s="6">
        <f t="shared" si="42"/>
        <v>323231.90948114544</v>
      </c>
      <c r="Y115" s="14">
        <f t="shared" si="43"/>
        <v>1.2999626232145643E-2</v>
      </c>
    </row>
    <row r="116" spans="1:25" x14ac:dyDescent="0.25">
      <c r="A116" s="208">
        <v>44743</v>
      </c>
      <c r="B116">
        <f t="shared" si="44"/>
        <v>7</v>
      </c>
      <c r="C116">
        <f t="shared" si="45"/>
        <v>2022</v>
      </c>
      <c r="D116" s="6">
        <f>'Monthly Data'!E116</f>
        <v>27741150.931513708</v>
      </c>
      <c r="E116">
        <f>'Monthly Data'!BA116</f>
        <v>3.1</v>
      </c>
      <c r="F116">
        <f>'Monthly Data'!AZ116</f>
        <v>60.2</v>
      </c>
      <c r="G116">
        <f>'Monthly Data'!DJ116</f>
        <v>31</v>
      </c>
      <c r="H116">
        <f>'Monthly Data'!DI116</f>
        <v>0</v>
      </c>
      <c r="I116">
        <f>'Monthly Data'!HB116</f>
        <v>67</v>
      </c>
      <c r="J116">
        <f>'Monthly Data'!DV116</f>
        <v>1.55</v>
      </c>
      <c r="K116">
        <f>'Monthly Data'!GC116</f>
        <v>30.1</v>
      </c>
      <c r="L116">
        <f>'Monthly Data'!F116</f>
        <v>46161.739200510514</v>
      </c>
      <c r="N116" s="6">
        <f t="shared" si="29"/>
        <v>-10906973.1106552</v>
      </c>
      <c r="O116" s="6">
        <f t="shared" si="38"/>
        <v>44362.891756395351</v>
      </c>
      <c r="P116" s="6">
        <f t="shared" si="39"/>
        <v>1542282.5669299185</v>
      </c>
      <c r="Q116" s="6">
        <f t="shared" si="40"/>
        <v>34394680.655769259</v>
      </c>
      <c r="R116" s="6">
        <f t="shared" si="41"/>
        <v>0</v>
      </c>
      <c r="S116" s="6">
        <f t="shared" si="31"/>
        <v>1403673.7588412904</v>
      </c>
      <c r="T116" s="6">
        <f t="shared" si="32"/>
        <v>1810.0793061939962</v>
      </c>
      <c r="U116" s="6">
        <f t="shared" si="33"/>
        <v>633873.04803053546</v>
      </c>
      <c r="V116" s="6">
        <v>114</v>
      </c>
      <c r="W116" s="6">
        <f t="shared" si="30"/>
        <v>27113823.88997839</v>
      </c>
      <c r="X116" s="6">
        <f t="shared" si="42"/>
        <v>-627327.0415353179</v>
      </c>
      <c r="Y116" s="14">
        <f t="shared" si="43"/>
        <v>2.2613591018052527E-2</v>
      </c>
    </row>
    <row r="117" spans="1:25" x14ac:dyDescent="0.25">
      <c r="A117" s="208">
        <v>44774</v>
      </c>
      <c r="B117">
        <f t="shared" si="44"/>
        <v>8</v>
      </c>
      <c r="C117">
        <f t="shared" si="45"/>
        <v>2022</v>
      </c>
      <c r="D117" s="6">
        <f>'Monthly Data'!E117</f>
        <v>27716404.931513708</v>
      </c>
      <c r="E117">
        <f>'Monthly Data'!BA117</f>
        <v>0</v>
      </c>
      <c r="F117">
        <f>'Monthly Data'!AZ117</f>
        <v>72.28</v>
      </c>
      <c r="G117">
        <f>'Monthly Data'!DJ117</f>
        <v>31</v>
      </c>
      <c r="H117">
        <f>'Monthly Data'!DI117</f>
        <v>0</v>
      </c>
      <c r="I117">
        <f>'Monthly Data'!HB117</f>
        <v>68</v>
      </c>
      <c r="J117">
        <f>'Monthly Data'!DV117</f>
        <v>0</v>
      </c>
      <c r="K117">
        <f>'Monthly Data'!GC117</f>
        <v>36.14</v>
      </c>
      <c r="L117">
        <f>'Monthly Data'!F117</f>
        <v>46148.369600255261</v>
      </c>
      <c r="N117" s="6">
        <f t="shared" si="29"/>
        <v>-10906973.1106552</v>
      </c>
      <c r="O117" s="6">
        <f t="shared" si="38"/>
        <v>0</v>
      </c>
      <c r="P117" s="6">
        <f t="shared" si="39"/>
        <v>1851763.8527856229</v>
      </c>
      <c r="Q117" s="6">
        <f t="shared" si="40"/>
        <v>34394680.655769259</v>
      </c>
      <c r="R117" s="6">
        <f t="shared" si="41"/>
        <v>0</v>
      </c>
      <c r="S117" s="6">
        <f t="shared" si="31"/>
        <v>1424624.113450862</v>
      </c>
      <c r="T117" s="6">
        <f t="shared" si="32"/>
        <v>0</v>
      </c>
      <c r="U117" s="6">
        <f t="shared" si="33"/>
        <v>761068.83574164612</v>
      </c>
      <c r="V117" s="6">
        <v>115</v>
      </c>
      <c r="W117" s="6">
        <f t="shared" si="30"/>
        <v>27525279.347092189</v>
      </c>
      <c r="X117" s="6">
        <f t="shared" si="42"/>
        <v>-191125.58442151919</v>
      </c>
      <c r="Y117" s="14">
        <f t="shared" si="43"/>
        <v>6.8957566788977144E-3</v>
      </c>
    </row>
    <row r="118" spans="1:25" x14ac:dyDescent="0.25">
      <c r="A118" s="208">
        <v>44805</v>
      </c>
      <c r="B118">
        <f t="shared" si="44"/>
        <v>9</v>
      </c>
      <c r="C118">
        <f t="shared" si="45"/>
        <v>2022</v>
      </c>
      <c r="D118" s="6">
        <f>'Monthly Data'!E118</f>
        <v>25210070.931513708</v>
      </c>
      <c r="E118">
        <f>'Monthly Data'!BA118</f>
        <v>72.73</v>
      </c>
      <c r="F118">
        <f>'Monthly Data'!AZ118</f>
        <v>10.88</v>
      </c>
      <c r="G118">
        <f>'Monthly Data'!DJ118</f>
        <v>30</v>
      </c>
      <c r="H118">
        <f>'Monthly Data'!DI118</f>
        <v>0</v>
      </c>
      <c r="I118">
        <f>'Monthly Data'!HB118</f>
        <v>69</v>
      </c>
      <c r="J118">
        <f>'Monthly Data'!DV118</f>
        <v>36.365000000000002</v>
      </c>
      <c r="K118">
        <f>'Monthly Data'!GC118</f>
        <v>5.44</v>
      </c>
      <c r="L118">
        <f>'Monthly Data'!F118</f>
        <v>46156.68480012763</v>
      </c>
      <c r="N118" s="6">
        <f t="shared" si="29"/>
        <v>-10906973.1106552</v>
      </c>
      <c r="O118" s="6">
        <f t="shared" si="38"/>
        <v>1040810.683046011</v>
      </c>
      <c r="P118" s="6">
        <f t="shared" si="39"/>
        <v>278738.11176407826</v>
      </c>
      <c r="Q118" s="6">
        <f t="shared" si="40"/>
        <v>33285174.828163803</v>
      </c>
      <c r="R118" s="6">
        <f t="shared" si="41"/>
        <v>0</v>
      </c>
      <c r="S118" s="6">
        <f t="shared" si="31"/>
        <v>1445574.4680604334</v>
      </c>
      <c r="T118" s="6">
        <f t="shared" si="32"/>
        <v>42466.796109512688</v>
      </c>
      <c r="U118" s="6">
        <f t="shared" si="33"/>
        <v>114560.44456100042</v>
      </c>
      <c r="V118" s="6">
        <v>116</v>
      </c>
      <c r="W118" s="6">
        <f t="shared" si="30"/>
        <v>25300468.22104964</v>
      </c>
      <c r="X118" s="6">
        <f>W118-D118</f>
        <v>90397.289535932243</v>
      </c>
      <c r="Y118" s="14">
        <f t="shared" si="43"/>
        <v>3.5857610151715843E-3</v>
      </c>
    </row>
    <row r="119" spans="1:25" x14ac:dyDescent="0.25">
      <c r="A119" s="208">
        <v>44835</v>
      </c>
      <c r="B119">
        <f t="shared" si="44"/>
        <v>10</v>
      </c>
      <c r="C119">
        <f t="shared" si="45"/>
        <v>2022</v>
      </c>
      <c r="D119" s="6">
        <f>'Monthly Data'!E119</f>
        <v>26525634.931513708</v>
      </c>
      <c r="E119">
        <f>'Monthly Data'!BA119</f>
        <v>222.79</v>
      </c>
      <c r="F119">
        <f>'Monthly Data'!AZ119</f>
        <v>0</v>
      </c>
      <c r="G119">
        <f>'Monthly Data'!DJ119</f>
        <v>31</v>
      </c>
      <c r="H119">
        <f>'Monthly Data'!DI119</f>
        <v>1</v>
      </c>
      <c r="I119">
        <f>'Monthly Data'!HB119</f>
        <v>70</v>
      </c>
      <c r="J119">
        <f>'Monthly Data'!DV119</f>
        <v>111.395</v>
      </c>
      <c r="K119">
        <f>'Monthly Data'!GC119</f>
        <v>0</v>
      </c>
      <c r="L119">
        <f>'Monthly Data'!F119</f>
        <v>46180.342400063819</v>
      </c>
      <c r="N119" s="6">
        <f>$AC$7</f>
        <v>-10906973.1106552</v>
      </c>
      <c r="O119" s="6">
        <f t="shared" si="38"/>
        <v>3188260.8562604259</v>
      </c>
      <c r="P119" s="6">
        <f t="shared" si="39"/>
        <v>0</v>
      </c>
      <c r="Q119" s="6">
        <f t="shared" si="40"/>
        <v>34394680.655769259</v>
      </c>
      <c r="R119" s="6">
        <f t="shared" si="41"/>
        <v>-1216430.47522382</v>
      </c>
      <c r="S119" s="6">
        <f t="shared" si="31"/>
        <v>1466524.822670005</v>
      </c>
      <c r="T119" s="6">
        <f t="shared" si="32"/>
        <v>130086.3124603098</v>
      </c>
      <c r="U119" s="6">
        <f t="shared" si="33"/>
        <v>0</v>
      </c>
      <c r="V119" s="6">
        <v>117</v>
      </c>
      <c r="W119" s="6">
        <f>SUM(N119:V119)</f>
        <v>27056266.061280981</v>
      </c>
      <c r="X119" s="6">
        <f>W119-D119</f>
        <v>530631.12976727262</v>
      </c>
      <c r="Y119" s="14">
        <f t="shared" si="43"/>
        <v>2.0004464780477613E-2</v>
      </c>
    </row>
    <row r="120" spans="1:25" x14ac:dyDescent="0.25">
      <c r="A120" s="208">
        <v>44866</v>
      </c>
      <c r="B120">
        <f t="shared" si="44"/>
        <v>11</v>
      </c>
      <c r="C120">
        <f t="shared" si="45"/>
        <v>2022</v>
      </c>
      <c r="D120" s="6">
        <f>'Monthly Data'!E120</f>
        <v>30105441.931513708</v>
      </c>
      <c r="E120">
        <f>'Monthly Data'!BA120</f>
        <v>453.1</v>
      </c>
      <c r="F120">
        <f>'Monthly Data'!AZ120</f>
        <v>0</v>
      </c>
      <c r="G120">
        <f>'Monthly Data'!DJ120</f>
        <v>30</v>
      </c>
      <c r="H120">
        <f>'Monthly Data'!DI120</f>
        <v>1</v>
      </c>
      <c r="I120">
        <f>'Monthly Data'!HB120</f>
        <v>71</v>
      </c>
      <c r="J120">
        <f>'Monthly Data'!DV120</f>
        <v>226.55</v>
      </c>
      <c r="K120">
        <f>'Monthly Data'!GC120</f>
        <v>0</v>
      </c>
      <c r="L120">
        <f>'Monthly Data'!F120</f>
        <v>46213.171200031909</v>
      </c>
      <c r="N120" s="6">
        <f>$AC$7</f>
        <v>-10906973.1106552</v>
      </c>
      <c r="O120" s="6">
        <f t="shared" si="38"/>
        <v>6484137.5015557213</v>
      </c>
      <c r="P120" s="6">
        <f t="shared" si="39"/>
        <v>0</v>
      </c>
      <c r="Q120" s="6">
        <f t="shared" si="40"/>
        <v>33285174.828163803</v>
      </c>
      <c r="R120" s="6">
        <f t="shared" si="41"/>
        <v>-1216430.47522382</v>
      </c>
      <c r="S120" s="6">
        <f t="shared" si="31"/>
        <v>1487475.1772795764</v>
      </c>
      <c r="T120" s="6">
        <f t="shared" si="32"/>
        <v>264563.52697951603</v>
      </c>
      <c r="U120" s="6">
        <f t="shared" si="33"/>
        <v>0</v>
      </c>
      <c r="V120" s="6">
        <v>118</v>
      </c>
      <c r="W120" s="6">
        <f>SUM(N120:V120)</f>
        <v>29398065.448099598</v>
      </c>
      <c r="X120" s="6">
        <f>W120-D120</f>
        <v>-707376.4834141098</v>
      </c>
      <c r="Y120" s="14">
        <f t="shared" si="43"/>
        <v>2.3496631772531591E-2</v>
      </c>
    </row>
    <row r="121" spans="1:25" x14ac:dyDescent="0.25">
      <c r="A121" s="208">
        <v>44896</v>
      </c>
      <c r="B121">
        <f t="shared" si="44"/>
        <v>12</v>
      </c>
      <c r="C121">
        <f t="shared" si="45"/>
        <v>2022</v>
      </c>
      <c r="D121" s="6">
        <f>'Monthly Data'!E121</f>
        <v>34971634.931513704</v>
      </c>
      <c r="E121">
        <f>'Monthly Data'!BA121</f>
        <v>711</v>
      </c>
      <c r="F121">
        <f>'Monthly Data'!AZ121</f>
        <v>0</v>
      </c>
      <c r="G121">
        <f>'Monthly Data'!DJ121</f>
        <v>31</v>
      </c>
      <c r="H121">
        <f>'Monthly Data'!DI121</f>
        <v>0</v>
      </c>
      <c r="I121">
        <f>'Monthly Data'!HB121</f>
        <v>72</v>
      </c>
      <c r="J121">
        <f>'Monthly Data'!DV121</f>
        <v>355.5</v>
      </c>
      <c r="K121">
        <f>'Monthly Data'!GC121</f>
        <v>0</v>
      </c>
      <c r="L121">
        <f>'Monthly Data'!F121</f>
        <v>46245.585600015955</v>
      </c>
      <c r="N121" s="6">
        <f>$AC$7</f>
        <v>-10906973.1106552</v>
      </c>
      <c r="O121" s="6">
        <f t="shared" si="38"/>
        <v>10174843.883482933</v>
      </c>
      <c r="P121" s="6">
        <f t="shared" si="39"/>
        <v>0</v>
      </c>
      <c r="Q121" s="6">
        <f t="shared" si="40"/>
        <v>34394680.655769259</v>
      </c>
      <c r="R121" s="6">
        <f t="shared" si="41"/>
        <v>0</v>
      </c>
      <c r="S121" s="6">
        <f t="shared" si="31"/>
        <v>1508425.5318891481</v>
      </c>
      <c r="T121" s="6">
        <f t="shared" si="32"/>
        <v>415150.44732384878</v>
      </c>
      <c r="U121" s="6">
        <f t="shared" si="33"/>
        <v>0</v>
      </c>
      <c r="V121" s="6">
        <v>119</v>
      </c>
      <c r="W121" s="6">
        <f>SUM(N121:V121)</f>
        <v>35586246.407809988</v>
      </c>
      <c r="X121" s="6">
        <f>W121-D121</f>
        <v>614611.4762962833</v>
      </c>
      <c r="Y121" s="14">
        <f t="shared" si="43"/>
        <v>1.7574570862926499E-2</v>
      </c>
    </row>
    <row r="122" spans="1:25" x14ac:dyDescent="0.25">
      <c r="Q122" s="6"/>
      <c r="R122" s="6"/>
      <c r="S122" s="6"/>
      <c r="Y122" s="15">
        <f>AVERAGE(Y2:Y121)</f>
        <v>1.9127857011029939E-2</v>
      </c>
    </row>
    <row r="135" spans="23:29" x14ac:dyDescent="0.25">
      <c r="Y135" s="15"/>
    </row>
    <row r="137" spans="23:29" x14ac:dyDescent="0.25">
      <c r="W137" s="6"/>
      <c r="X137" s="65"/>
      <c r="Y137" s="6"/>
      <c r="AA137">
        <v>1</v>
      </c>
      <c r="AB137" s="6">
        <f t="shared" ref="AB137:AB148" si="46">SUMIFS(X:X,$B:$B,$AA137)</f>
        <v>-4237394.0250428766</v>
      </c>
      <c r="AC137" s="14">
        <f t="shared" ref="AC137:AC148" si="47">SUMIFS(Y:Y,$B:$B,$AA137)</f>
        <v>0.19133654058073216</v>
      </c>
    </row>
    <row r="138" spans="23:29" x14ac:dyDescent="0.25">
      <c r="W138" s="6"/>
      <c r="X138" s="65"/>
      <c r="Y138" s="6"/>
      <c r="AA138">
        <f>AA137+1</f>
        <v>2</v>
      </c>
      <c r="AB138" s="6">
        <f t="shared" si="46"/>
        <v>3260054.3414462991</v>
      </c>
      <c r="AC138" s="14">
        <f t="shared" si="47"/>
        <v>0.23895561214868161</v>
      </c>
    </row>
    <row r="139" spans="23:29" x14ac:dyDescent="0.25">
      <c r="W139" s="6"/>
      <c r="X139" s="65"/>
      <c r="Y139" s="6"/>
      <c r="AA139">
        <f t="shared" ref="AA139:AA148" si="48">AA138+1</f>
        <v>3</v>
      </c>
      <c r="AB139" s="6">
        <f t="shared" si="46"/>
        <v>4586027.0456645302</v>
      </c>
      <c r="AC139" s="14">
        <f t="shared" si="47"/>
        <v>0.2311192968976892</v>
      </c>
    </row>
    <row r="140" spans="23:29" x14ac:dyDescent="0.25">
      <c r="W140" s="6"/>
      <c r="X140" s="65"/>
      <c r="Y140" s="6"/>
      <c r="AA140">
        <f t="shared" si="48"/>
        <v>4</v>
      </c>
      <c r="AB140" s="6">
        <f t="shared" si="46"/>
        <v>1659507.2111016922</v>
      </c>
      <c r="AC140" s="14">
        <f t="shared" si="47"/>
        <v>0.20003882557439376</v>
      </c>
    </row>
    <row r="141" spans="23:29" x14ac:dyDescent="0.25">
      <c r="W141" s="6"/>
      <c r="X141" s="65"/>
      <c r="Y141" s="6"/>
      <c r="AA141">
        <f t="shared" si="48"/>
        <v>5</v>
      </c>
      <c r="AB141" s="6">
        <f t="shared" si="46"/>
        <v>2171143.9899177216</v>
      </c>
      <c r="AC141" s="14">
        <f t="shared" si="47"/>
        <v>0.18518204182788836</v>
      </c>
    </row>
    <row r="142" spans="23:29" x14ac:dyDescent="0.25">
      <c r="W142" s="6"/>
      <c r="X142" s="65"/>
      <c r="Y142" s="6"/>
      <c r="AA142">
        <f t="shared" si="48"/>
        <v>6</v>
      </c>
      <c r="AB142" s="6">
        <f t="shared" si="46"/>
        <v>651695.06495912373</v>
      </c>
      <c r="AC142" s="14">
        <f t="shared" si="47"/>
        <v>0.15418847372129138</v>
      </c>
    </row>
    <row r="143" spans="23:29" x14ac:dyDescent="0.25">
      <c r="W143" s="6"/>
      <c r="X143" s="65"/>
      <c r="Y143" s="6"/>
      <c r="AA143">
        <f t="shared" si="48"/>
        <v>7</v>
      </c>
      <c r="AB143" s="6">
        <f t="shared" si="46"/>
        <v>7406.7065362147987</v>
      </c>
      <c r="AC143" s="14">
        <f t="shared" si="47"/>
        <v>0.19863358930493505</v>
      </c>
    </row>
    <row r="144" spans="23:29" x14ac:dyDescent="0.25">
      <c r="W144" s="6"/>
      <c r="X144" s="65"/>
      <c r="Y144" s="6"/>
      <c r="AA144">
        <f t="shared" si="48"/>
        <v>8</v>
      </c>
      <c r="AB144" s="6">
        <f t="shared" si="46"/>
        <v>-957033.71953155473</v>
      </c>
      <c r="AC144" s="14">
        <f t="shared" si="47"/>
        <v>0.15092870309188486</v>
      </c>
    </row>
    <row r="145" spans="23:29" x14ac:dyDescent="0.25">
      <c r="W145" s="6"/>
      <c r="X145" s="65"/>
      <c r="Y145" s="6"/>
      <c r="AA145">
        <f t="shared" si="48"/>
        <v>9</v>
      </c>
      <c r="AB145" s="6">
        <f t="shared" si="46"/>
        <v>-799719.7158960849</v>
      </c>
      <c r="AC145" s="14">
        <f t="shared" si="47"/>
        <v>0.16226301766128648</v>
      </c>
    </row>
    <row r="146" spans="23:29" x14ac:dyDescent="0.25">
      <c r="W146" s="6"/>
      <c r="X146" s="65"/>
      <c r="Y146" s="6"/>
      <c r="AA146">
        <f t="shared" si="48"/>
        <v>10</v>
      </c>
      <c r="AB146" s="6">
        <f t="shared" si="46"/>
        <v>105878.70596318319</v>
      </c>
      <c r="AC146" s="14">
        <f t="shared" si="47"/>
        <v>0.18061227895201803</v>
      </c>
    </row>
    <row r="147" spans="23:29" x14ac:dyDescent="0.25">
      <c r="W147" s="6"/>
      <c r="X147" s="65"/>
      <c r="Y147" s="6"/>
      <c r="AA147">
        <f t="shared" si="48"/>
        <v>11</v>
      </c>
      <c r="AB147" s="6">
        <f t="shared" si="46"/>
        <v>-7857709.6484090462</v>
      </c>
      <c r="AC147" s="14">
        <f t="shared" si="47"/>
        <v>0.26439975639502777</v>
      </c>
    </row>
    <row r="148" spans="23:29" x14ac:dyDescent="0.25">
      <c r="W148" s="6"/>
      <c r="X148" s="65"/>
      <c r="Y148" s="6"/>
      <c r="AA148">
        <f t="shared" si="48"/>
        <v>12</v>
      </c>
      <c r="AB148" s="6">
        <f t="shared" si="46"/>
        <v>16760.31308991462</v>
      </c>
      <c r="AC148" s="14">
        <f t="shared" si="47"/>
        <v>0.13768470516776443</v>
      </c>
    </row>
    <row r="149" spans="23:29" x14ac:dyDescent="0.25">
      <c r="AB149" s="6"/>
      <c r="AC149" s="14"/>
    </row>
    <row r="150" spans="23:29" x14ac:dyDescent="0.25">
      <c r="W150" s="6"/>
      <c r="X150" s="65"/>
      <c r="AA150">
        <v>2012</v>
      </c>
      <c r="AB150" s="6">
        <f t="shared" ref="AB150:AB159" si="49">SUMIFS(X:X,$C:$C,$AA150)</f>
        <v>0</v>
      </c>
      <c r="AC150" s="14">
        <f t="shared" ref="AC150:AC159" si="50">SUMIFS(Y:Y,$C:$C,$AA150)</f>
        <v>0</v>
      </c>
    </row>
    <row r="151" spans="23:29" x14ac:dyDescent="0.25">
      <c r="W151" s="6"/>
      <c r="X151" s="65"/>
      <c r="AA151">
        <f>AA150+1</f>
        <v>2013</v>
      </c>
      <c r="AB151" s="6">
        <f t="shared" si="49"/>
        <v>-3425035.6233249046</v>
      </c>
      <c r="AC151" s="14">
        <f t="shared" si="50"/>
        <v>0.27583964051864401</v>
      </c>
    </row>
    <row r="152" spans="23:29" x14ac:dyDescent="0.25">
      <c r="W152" s="6"/>
      <c r="X152" s="65"/>
      <c r="AA152">
        <f t="shared" ref="AA152:AA160" si="51">AA151+1</f>
        <v>2014</v>
      </c>
      <c r="AB152" s="6">
        <f t="shared" si="49"/>
        <v>-3144080.8040228523</v>
      </c>
      <c r="AC152" s="14">
        <f t="shared" si="50"/>
        <v>0.25894706158113379</v>
      </c>
    </row>
    <row r="153" spans="23:29" x14ac:dyDescent="0.25">
      <c r="W153" s="6"/>
      <c r="X153" s="65"/>
      <c r="AA153">
        <f t="shared" si="51"/>
        <v>2015</v>
      </c>
      <c r="AB153" s="6">
        <f t="shared" si="49"/>
        <v>941039.45751315728</v>
      </c>
      <c r="AC153" s="14">
        <f t="shared" si="50"/>
        <v>0.2674101670652772</v>
      </c>
    </row>
    <row r="154" spans="23:29" x14ac:dyDescent="0.25">
      <c r="W154" s="6"/>
      <c r="X154" s="65"/>
      <c r="AA154">
        <f t="shared" si="51"/>
        <v>2016</v>
      </c>
      <c r="AB154" s="6">
        <f t="shared" si="49"/>
        <v>826487.37241373956</v>
      </c>
      <c r="AC154" s="14">
        <f t="shared" si="50"/>
        <v>0.25329299353028784</v>
      </c>
    </row>
    <row r="155" spans="23:29" x14ac:dyDescent="0.25">
      <c r="W155" s="6"/>
      <c r="X155" s="65"/>
      <c r="AA155">
        <f t="shared" si="51"/>
        <v>2017</v>
      </c>
      <c r="AB155" s="6">
        <f t="shared" si="49"/>
        <v>2544104.5135344416</v>
      </c>
      <c r="AC155" s="14">
        <f t="shared" si="50"/>
        <v>0.17977967660418148</v>
      </c>
    </row>
    <row r="156" spans="23:29" x14ac:dyDescent="0.25">
      <c r="W156" s="6"/>
      <c r="X156" s="65"/>
      <c r="AA156">
        <f t="shared" si="51"/>
        <v>2018</v>
      </c>
      <c r="AB156" s="6">
        <f t="shared" si="49"/>
        <v>1075812.6023850515</v>
      </c>
      <c r="AC156" s="14">
        <f t="shared" si="50"/>
        <v>0.25100790840610165</v>
      </c>
    </row>
    <row r="157" spans="23:29" x14ac:dyDescent="0.25">
      <c r="W157" s="6"/>
      <c r="X157" s="65"/>
      <c r="AA157">
        <f t="shared" si="51"/>
        <v>2019</v>
      </c>
      <c r="AB157" s="6">
        <f t="shared" si="49"/>
        <v>1183672.0033236519</v>
      </c>
      <c r="AC157" s="14">
        <f t="shared" si="50"/>
        <v>0.2385732055720608</v>
      </c>
    </row>
    <row r="158" spans="23:29" x14ac:dyDescent="0.25">
      <c r="W158" s="6"/>
      <c r="X158" s="65"/>
      <c r="AA158">
        <f t="shared" si="51"/>
        <v>2020</v>
      </c>
      <c r="AB158" s="6">
        <f t="shared" si="49"/>
        <v>3110798.0096735358</v>
      </c>
      <c r="AC158" s="14">
        <f t="shared" si="50"/>
        <v>0.26559655418052069</v>
      </c>
    </row>
    <row r="159" spans="23:29" x14ac:dyDescent="0.25">
      <c r="W159" s="6"/>
      <c r="X159" s="65"/>
      <c r="AA159">
        <f t="shared" si="51"/>
        <v>2021</v>
      </c>
      <c r="AB159" s="6">
        <f t="shared" si="49"/>
        <v>-2350554.7178555541</v>
      </c>
      <c r="AC159" s="14">
        <f t="shared" si="50"/>
        <v>0.11489838024895792</v>
      </c>
    </row>
    <row r="160" spans="23:29" x14ac:dyDescent="0.25">
      <c r="AA160">
        <f t="shared" si="51"/>
        <v>2022</v>
      </c>
      <c r="AB160" s="6">
        <f>SUMIFS(X:X,$C:$C,$AA160)</f>
        <v>-2155626.5438411497</v>
      </c>
      <c r="AC160" s="14">
        <f>SUMIFS(Y:Y,$C:$C,$AA160)</f>
        <v>0.18999725361642758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EB0C-E59F-41D5-AF12-68587903F720}">
  <sheetPr codeName="Sheet35">
    <tabColor theme="3" tint="0.79998168889431442"/>
  </sheetPr>
  <dimension ref="A1:X168"/>
  <sheetViews>
    <sheetView topLeftCell="O55" zoomScale="115" zoomScaleNormal="115" workbookViewId="0">
      <selection activeCell="W85" sqref="W85"/>
    </sheetView>
  </sheetViews>
  <sheetFormatPr defaultRowHeight="15" x14ac:dyDescent="0.25"/>
  <cols>
    <col min="1" max="1" width="12.28515625" customWidth="1"/>
    <col min="4" max="4" width="16.85546875" style="6" customWidth="1"/>
    <col min="7" max="7" width="18" customWidth="1"/>
    <col min="10" max="13" width="13.42578125" bestFit="1" customWidth="1"/>
    <col min="14" max="14" width="13.42578125" customWidth="1"/>
    <col min="15" max="15" width="14.42578125" bestFit="1" customWidth="1"/>
    <col min="16" max="16" width="12.28515625" bestFit="1" customWidth="1"/>
    <col min="17" max="17" width="13" customWidth="1"/>
    <col min="18" max="18" width="12.42578125" customWidth="1"/>
    <col min="19" max="19" width="15.7109375" customWidth="1"/>
    <col min="20" max="20" width="12.7109375" bestFit="1" customWidth="1"/>
    <col min="21" max="21" width="15.28515625" customWidth="1"/>
    <col min="22" max="22" width="13.85546875" customWidth="1"/>
    <col min="23" max="23" width="11" customWidth="1"/>
    <col min="24" max="24" width="11.42578125" customWidth="1"/>
  </cols>
  <sheetData>
    <row r="1" spans="1:24" x14ac:dyDescent="0.25">
      <c r="A1" t="s">
        <v>0</v>
      </c>
      <c r="B1" t="s">
        <v>28</v>
      </c>
      <c r="C1" t="s">
        <v>29</v>
      </c>
      <c r="D1" s="6" t="str">
        <f>'Monthly Data'!I1</f>
        <v>TB_GSlt50kWh_NoCDM</v>
      </c>
      <c r="E1" t="str">
        <f>'Monthly Data'!BA1</f>
        <v>TB_HDD14</v>
      </c>
      <c r="F1" t="str">
        <f>'Monthly Data'!AZ1</f>
        <v>TB_CDD16</v>
      </c>
      <c r="G1" t="str">
        <f>'Monthly Data'!J1</f>
        <v>TB_GSlt50Cust</v>
      </c>
      <c r="H1" t="str">
        <f>'Monthly Data'!DM1</f>
        <v>COVID_AM</v>
      </c>
      <c r="J1" t="s">
        <v>50</v>
      </c>
      <c r="K1" t="str">
        <f>E1</f>
        <v>TB_HDD14</v>
      </c>
      <c r="L1" t="str">
        <f>F1</f>
        <v>TB_CDD16</v>
      </c>
      <c r="M1" t="str">
        <f>G1</f>
        <v>TB_GSlt50Cust</v>
      </c>
      <c r="N1" t="str">
        <f>H1</f>
        <v>COVID_AM</v>
      </c>
      <c r="O1" t="s">
        <v>51</v>
      </c>
      <c r="P1" t="s">
        <v>67</v>
      </c>
      <c r="Q1" t="s">
        <v>52</v>
      </c>
    </row>
    <row r="2" spans="1:24" x14ac:dyDescent="0.25">
      <c r="A2" s="208">
        <v>41275</v>
      </c>
      <c r="B2">
        <f t="shared" ref="B2:B9" si="0">MONTH(A2)</f>
        <v>1</v>
      </c>
      <c r="C2">
        <f t="shared" ref="C2:C9" si="1">YEAR(A2)</f>
        <v>2013</v>
      </c>
      <c r="D2" s="6">
        <f>'Monthly Data'!I2</f>
        <v>14063470.954466397</v>
      </c>
      <c r="E2">
        <f>'Monthly Data'!BA2</f>
        <v>804.4</v>
      </c>
      <c r="F2">
        <f>'Monthly Data'!AZ2</f>
        <v>0</v>
      </c>
      <c r="G2" s="6">
        <f>'Monthly Data'!J2</f>
        <v>4529.359327528211</v>
      </c>
      <c r="H2">
        <f>'Monthly Data'!DM2</f>
        <v>0</v>
      </c>
      <c r="J2" s="6">
        <f t="shared" ref="J2:J33" si="2">$U$9</f>
        <v>-36945454.187088698</v>
      </c>
      <c r="K2" s="6">
        <f t="shared" ref="K2:K33" si="3">E2*$U$10</f>
        <v>4366536.0108170295</v>
      </c>
      <c r="L2" s="6">
        <f t="shared" ref="L2:L33" si="4">F2*$U$11</f>
        <v>0</v>
      </c>
      <c r="M2" s="6">
        <f t="shared" ref="M2:M33" si="5">G2*$U$12</f>
        <v>45873799.401588038</v>
      </c>
      <c r="N2" s="6">
        <f t="shared" ref="N2:N33" si="6">H2*$U$13</f>
        <v>0</v>
      </c>
      <c r="O2" s="6">
        <f t="shared" ref="O2:O54" si="7">SUM(J2:N2)</f>
        <v>13294881.225316368</v>
      </c>
      <c r="P2" s="6">
        <f t="shared" ref="P2:P21" si="8">O2-D2</f>
        <v>-768589.7291500289</v>
      </c>
      <c r="Q2" s="14">
        <f t="shared" ref="Q2:Q21" si="9">ABS(O2-D2)/D2</f>
        <v>5.4651496180317678E-2</v>
      </c>
    </row>
    <row r="3" spans="1:24" x14ac:dyDescent="0.25">
      <c r="A3" s="208">
        <v>41306</v>
      </c>
      <c r="B3">
        <f t="shared" si="0"/>
        <v>2</v>
      </c>
      <c r="C3">
        <f t="shared" si="1"/>
        <v>2013</v>
      </c>
      <c r="D3" s="6">
        <f>'Monthly Data'!I3</f>
        <v>12593990.544466389</v>
      </c>
      <c r="E3">
        <f>'Monthly Data'!BA3</f>
        <v>754.6</v>
      </c>
      <c r="F3">
        <f>'Monthly Data'!AZ3</f>
        <v>0</v>
      </c>
      <c r="G3" s="6">
        <f>'Monthly Data'!J3</f>
        <v>4533.5380995008672</v>
      </c>
      <c r="H3">
        <f>'Monthly Data'!DM3</f>
        <v>0</v>
      </c>
      <c r="J3" s="6">
        <f t="shared" si="2"/>
        <v>-36945454.187088698</v>
      </c>
      <c r="K3" s="6">
        <f t="shared" si="3"/>
        <v>4096205.9594263188</v>
      </c>
      <c r="L3" s="6">
        <f t="shared" si="4"/>
        <v>0</v>
      </c>
      <c r="M3" s="6">
        <f t="shared" si="5"/>
        <v>45916122.417572558</v>
      </c>
      <c r="N3" s="6">
        <f t="shared" si="6"/>
        <v>0</v>
      </c>
      <c r="O3" s="6">
        <f t="shared" si="7"/>
        <v>13066874.189910177</v>
      </c>
      <c r="P3" s="6">
        <f t="shared" si="8"/>
        <v>472883.6454437878</v>
      </c>
      <c r="Q3" s="14">
        <f t="shared" si="9"/>
        <v>3.7548356398565484E-2</v>
      </c>
    </row>
    <row r="4" spans="1:24" x14ac:dyDescent="0.25">
      <c r="A4" s="208">
        <v>41334</v>
      </c>
      <c r="B4">
        <f t="shared" si="0"/>
        <v>3</v>
      </c>
      <c r="C4">
        <f t="shared" si="1"/>
        <v>2013</v>
      </c>
      <c r="D4" s="6">
        <f>'Monthly Data'!I4</f>
        <v>12631237.844466392</v>
      </c>
      <c r="E4">
        <f>'Monthly Data'!BA4</f>
        <v>643.29999999999995</v>
      </c>
      <c r="F4">
        <f>'Monthly Data'!AZ4</f>
        <v>0</v>
      </c>
      <c r="G4" s="6">
        <f>'Monthly Data'!J4</f>
        <v>4537.7168714735235</v>
      </c>
      <c r="H4">
        <f>'Monthly Data'!DM4</f>
        <v>0</v>
      </c>
      <c r="J4" s="6">
        <f t="shared" si="2"/>
        <v>-36945454.187088698</v>
      </c>
      <c r="K4" s="6">
        <f t="shared" si="3"/>
        <v>3492034.5795109337</v>
      </c>
      <c r="L4" s="6">
        <f t="shared" si="4"/>
        <v>0</v>
      </c>
      <c r="M4" s="6">
        <f t="shared" si="5"/>
        <v>45958445.433557078</v>
      </c>
      <c r="N4" s="6">
        <f t="shared" si="6"/>
        <v>0</v>
      </c>
      <c r="O4" s="6">
        <f t="shared" si="7"/>
        <v>12505025.825979315</v>
      </c>
      <c r="P4" s="6">
        <f t="shared" si="8"/>
        <v>-126212.01848707721</v>
      </c>
      <c r="Q4" s="14">
        <f t="shared" si="9"/>
        <v>9.9920546221342298E-3</v>
      </c>
      <c r="T4" t="s">
        <v>411</v>
      </c>
    </row>
    <row r="5" spans="1:24" x14ac:dyDescent="0.25">
      <c r="A5" s="208">
        <v>41365</v>
      </c>
      <c r="B5">
        <f t="shared" si="0"/>
        <v>4</v>
      </c>
      <c r="C5">
        <f t="shared" si="1"/>
        <v>2013</v>
      </c>
      <c r="D5" s="6">
        <f>'Monthly Data'!I5</f>
        <v>11229897.434466371</v>
      </c>
      <c r="E5">
        <f>'Monthly Data'!BA5</f>
        <v>421.78</v>
      </c>
      <c r="F5">
        <f>'Monthly Data'!AZ5</f>
        <v>0</v>
      </c>
      <c r="G5" s="6">
        <f>'Monthly Data'!J5</f>
        <v>4541.8956434461797</v>
      </c>
      <c r="H5">
        <f>'Monthly Data'!DM5</f>
        <v>0</v>
      </c>
      <c r="J5" s="6">
        <f t="shared" si="2"/>
        <v>-36945454.187088698</v>
      </c>
      <c r="K5" s="6">
        <f t="shared" si="3"/>
        <v>2289554.3991079149</v>
      </c>
      <c r="L5" s="6">
        <f t="shared" si="4"/>
        <v>0</v>
      </c>
      <c r="M5" s="6">
        <f t="shared" si="5"/>
        <v>46000768.449541599</v>
      </c>
      <c r="N5" s="6">
        <f t="shared" si="6"/>
        <v>0</v>
      </c>
      <c r="O5" s="6">
        <f t="shared" si="7"/>
        <v>11344868.661560819</v>
      </c>
      <c r="P5" s="6">
        <f t="shared" si="8"/>
        <v>114971.22709444724</v>
      </c>
      <c r="Q5" s="14">
        <f t="shared" si="9"/>
        <v>1.0237958785053722E-2</v>
      </c>
      <c r="T5" t="s">
        <v>361</v>
      </c>
    </row>
    <row r="6" spans="1:24" x14ac:dyDescent="0.25">
      <c r="A6" s="208">
        <v>41395</v>
      </c>
      <c r="B6">
        <f t="shared" si="0"/>
        <v>5</v>
      </c>
      <c r="C6">
        <f t="shared" si="1"/>
        <v>2013</v>
      </c>
      <c r="D6" s="6">
        <f>'Monthly Data'!I6</f>
        <v>10514335.94446641</v>
      </c>
      <c r="E6">
        <f>'Monthly Data'!BA6</f>
        <v>206.1</v>
      </c>
      <c r="F6">
        <f>'Monthly Data'!AZ6</f>
        <v>0.8</v>
      </c>
      <c r="G6" s="6">
        <f>'Monthly Data'!J6</f>
        <v>4546.074415418836</v>
      </c>
      <c r="H6">
        <f>'Monthly Data'!DM6</f>
        <v>0</v>
      </c>
      <c r="J6" s="6">
        <f t="shared" si="2"/>
        <v>-36945454.187088698</v>
      </c>
      <c r="K6" s="6">
        <f t="shared" si="3"/>
        <v>1118775.5741290275</v>
      </c>
      <c r="L6" s="6">
        <f t="shared" si="4"/>
        <v>15611.88118566672</v>
      </c>
      <c r="M6" s="6">
        <f t="shared" si="5"/>
        <v>46043091.465526119</v>
      </c>
      <c r="N6" s="6">
        <f t="shared" si="6"/>
        <v>0</v>
      </c>
      <c r="O6" s="6">
        <f t="shared" si="7"/>
        <v>10232024.733752117</v>
      </c>
      <c r="P6" s="6">
        <f t="shared" si="8"/>
        <v>-282311.21071429364</v>
      </c>
      <c r="Q6" s="14">
        <f t="shared" si="9"/>
        <v>2.6850122747206988E-2</v>
      </c>
      <c r="T6" t="s">
        <v>414</v>
      </c>
    </row>
    <row r="7" spans="1:24" x14ac:dyDescent="0.25">
      <c r="A7" s="208">
        <v>41426</v>
      </c>
      <c r="B7">
        <f t="shared" si="0"/>
        <v>6</v>
      </c>
      <c r="C7">
        <f t="shared" si="1"/>
        <v>2013</v>
      </c>
      <c r="D7" s="6">
        <f>'Monthly Data'!I7</f>
        <v>9911695.3344663866</v>
      </c>
      <c r="E7">
        <f>'Monthly Data'!BA7</f>
        <v>48.2</v>
      </c>
      <c r="F7">
        <f>'Monthly Data'!AZ7</f>
        <v>20.9</v>
      </c>
      <c r="G7" s="6">
        <f>'Monthly Data'!J7</f>
        <v>4550.2531873914922</v>
      </c>
      <c r="H7">
        <f>'Monthly Data'!DM7</f>
        <v>0</v>
      </c>
      <c r="J7" s="6">
        <f t="shared" si="2"/>
        <v>-36945454.187088698</v>
      </c>
      <c r="K7" s="6">
        <f t="shared" si="3"/>
        <v>261644.74853478474</v>
      </c>
      <c r="L7" s="6">
        <f t="shared" si="4"/>
        <v>407860.39597554301</v>
      </c>
      <c r="M7" s="6">
        <f t="shared" si="5"/>
        <v>46085414.481510639</v>
      </c>
      <c r="N7" s="6">
        <f t="shared" si="6"/>
        <v>0</v>
      </c>
      <c r="O7" s="6">
        <f t="shared" si="7"/>
        <v>9809465.4389322698</v>
      </c>
      <c r="P7" s="6">
        <f t="shared" si="8"/>
        <v>-102229.89553411677</v>
      </c>
      <c r="Q7" s="14">
        <f t="shared" si="9"/>
        <v>1.031406758222563E-2</v>
      </c>
    </row>
    <row r="8" spans="1:24" x14ac:dyDescent="0.25">
      <c r="A8" s="208">
        <v>41456</v>
      </c>
      <c r="B8">
        <f t="shared" si="0"/>
        <v>7</v>
      </c>
      <c r="C8">
        <f t="shared" si="1"/>
        <v>2013</v>
      </c>
      <c r="D8" s="6">
        <f>'Monthly Data'!I8</f>
        <v>10414020.254466401</v>
      </c>
      <c r="E8">
        <f>'Monthly Data'!BA8</f>
        <v>8.5</v>
      </c>
      <c r="F8">
        <f>'Monthly Data'!AZ8</f>
        <v>58.3</v>
      </c>
      <c r="G8" s="6">
        <f>'Monthly Data'!J8</f>
        <v>4554.4319593641485</v>
      </c>
      <c r="H8">
        <f>'Monthly Data'!DM8</f>
        <v>0</v>
      </c>
      <c r="J8" s="6">
        <f t="shared" si="2"/>
        <v>-36945454.187088698</v>
      </c>
      <c r="K8" s="6">
        <f t="shared" si="3"/>
        <v>46140.671422109343</v>
      </c>
      <c r="L8" s="6">
        <f t="shared" si="4"/>
        <v>1137715.841405462</v>
      </c>
      <c r="M8" s="6">
        <f t="shared" si="5"/>
        <v>46127737.49749516</v>
      </c>
      <c r="N8" s="6">
        <f t="shared" si="6"/>
        <v>0</v>
      </c>
      <c r="O8" s="6">
        <f t="shared" si="7"/>
        <v>10366139.823234029</v>
      </c>
      <c r="P8" s="6">
        <f t="shared" si="8"/>
        <v>-47880.431232372299</v>
      </c>
      <c r="Q8" s="14">
        <f t="shared" si="9"/>
        <v>4.5976894669315796E-3</v>
      </c>
      <c r="U8" t="s">
        <v>53</v>
      </c>
      <c r="V8" t="s">
        <v>54</v>
      </c>
      <c r="W8" t="s">
        <v>55</v>
      </c>
      <c r="X8" t="s">
        <v>56</v>
      </c>
    </row>
    <row r="9" spans="1:24" x14ac:dyDescent="0.25">
      <c r="A9" s="208">
        <v>41487</v>
      </c>
      <c r="B9">
        <f t="shared" si="0"/>
        <v>8</v>
      </c>
      <c r="C9">
        <f t="shared" si="1"/>
        <v>2013</v>
      </c>
      <c r="D9" s="6">
        <f>'Monthly Data'!I9</f>
        <v>10488884.114466378</v>
      </c>
      <c r="E9">
        <f>'Monthly Data'!BA9</f>
        <v>2.1</v>
      </c>
      <c r="F9">
        <f>'Monthly Data'!AZ9</f>
        <v>74.8</v>
      </c>
      <c r="G9" s="6">
        <f>'Monthly Data'!J9</f>
        <v>4558.6107313368047</v>
      </c>
      <c r="H9">
        <f>'Monthly Data'!DM9</f>
        <v>0</v>
      </c>
      <c r="J9" s="6">
        <f t="shared" si="2"/>
        <v>-36945454.187088698</v>
      </c>
      <c r="K9" s="6">
        <f t="shared" si="3"/>
        <v>11399.459998403485</v>
      </c>
      <c r="L9" s="6">
        <f t="shared" si="4"/>
        <v>1459710.8908598381</v>
      </c>
      <c r="M9" s="6">
        <f t="shared" si="5"/>
        <v>46170060.51347968</v>
      </c>
      <c r="N9" s="6">
        <f t="shared" si="6"/>
        <v>0</v>
      </c>
      <c r="O9" s="6">
        <f t="shared" si="7"/>
        <v>10695716.677249223</v>
      </c>
      <c r="P9" s="6">
        <f t="shared" si="8"/>
        <v>206832.56278284453</v>
      </c>
      <c r="Q9" s="14">
        <f t="shared" si="9"/>
        <v>1.9719215173478646E-2</v>
      </c>
      <c r="T9" t="s">
        <v>50</v>
      </c>
      <c r="U9" s="6">
        <v>-36945454.187088698</v>
      </c>
      <c r="V9" s="61">
        <v>3050960.7351049799</v>
      </c>
      <c r="W9" s="74">
        <v>-12.1094492505219</v>
      </c>
      <c r="X9" s="203">
        <v>2.9225703522504599E-22</v>
      </c>
    </row>
    <row r="10" spans="1:24" x14ac:dyDescent="0.25">
      <c r="A10" s="208">
        <v>41518</v>
      </c>
      <c r="B10">
        <f t="shared" ref="B10:B73" si="10">MONTH(A10)</f>
        <v>9</v>
      </c>
      <c r="C10">
        <f t="shared" ref="C10:C73" si="11">YEAR(A10)</f>
        <v>2013</v>
      </c>
      <c r="D10" s="6">
        <f>'Monthly Data'!I10</f>
        <v>9917097.2744664121</v>
      </c>
      <c r="E10">
        <f>'Monthly Data'!BA10</f>
        <v>75.2</v>
      </c>
      <c r="F10">
        <f>'Monthly Data'!AZ10</f>
        <v>1.5</v>
      </c>
      <c r="G10" s="6">
        <f>'Monthly Data'!J10</f>
        <v>4562.789503309461</v>
      </c>
      <c r="H10">
        <f>'Monthly Data'!DM10</f>
        <v>0</v>
      </c>
      <c r="J10" s="6">
        <f t="shared" si="2"/>
        <v>-36945454.187088698</v>
      </c>
      <c r="K10" s="6">
        <f t="shared" si="3"/>
        <v>408209.23422854382</v>
      </c>
      <c r="L10" s="6">
        <f t="shared" si="4"/>
        <v>29272.2772231251</v>
      </c>
      <c r="M10" s="6">
        <f t="shared" si="5"/>
        <v>46212383.5294642</v>
      </c>
      <c r="N10" s="6">
        <f t="shared" si="6"/>
        <v>0</v>
      </c>
      <c r="O10" s="6">
        <f t="shared" si="7"/>
        <v>9704410.853827171</v>
      </c>
      <c r="P10" s="6">
        <f t="shared" si="8"/>
        <v>-212686.42063924111</v>
      </c>
      <c r="Q10" s="14">
        <f t="shared" si="9"/>
        <v>2.1446438887601279E-2</v>
      </c>
      <c r="T10" t="s">
        <v>345</v>
      </c>
      <c r="U10" s="6">
        <v>5428.31428495404</v>
      </c>
      <c r="V10" s="61">
        <v>105.99135243008099</v>
      </c>
      <c r="W10" s="74">
        <v>51.214690260084403</v>
      </c>
      <c r="X10" s="203">
        <v>5.22409682665531E-81</v>
      </c>
    </row>
    <row r="11" spans="1:24" x14ac:dyDescent="0.25">
      <c r="A11" s="208">
        <v>41548</v>
      </c>
      <c r="B11">
        <f t="shared" si="10"/>
        <v>10</v>
      </c>
      <c r="C11">
        <f t="shared" si="11"/>
        <v>2013</v>
      </c>
      <c r="D11" s="6">
        <f>'Monthly Data'!I11</f>
        <v>10570537.392078405</v>
      </c>
      <c r="E11">
        <f>'Monthly Data'!BA11</f>
        <v>263.93</v>
      </c>
      <c r="F11">
        <f>'Monthly Data'!AZ11</f>
        <v>1.6</v>
      </c>
      <c r="G11" s="6">
        <f>'Monthly Data'!J11</f>
        <v>4566.9682752821172</v>
      </c>
      <c r="H11">
        <f>'Monthly Data'!DM11</f>
        <v>0</v>
      </c>
      <c r="J11" s="6">
        <f t="shared" si="2"/>
        <v>-36945454.187088698</v>
      </c>
      <c r="K11" s="6">
        <f t="shared" si="3"/>
        <v>1432694.9892279198</v>
      </c>
      <c r="L11" s="6">
        <f t="shared" si="4"/>
        <v>31223.76237133344</v>
      </c>
      <c r="M11" s="6">
        <f t="shared" si="5"/>
        <v>46254706.54544872</v>
      </c>
      <c r="N11" s="6">
        <f t="shared" si="6"/>
        <v>0</v>
      </c>
      <c r="O11" s="6">
        <f t="shared" si="7"/>
        <v>10773171.109959275</v>
      </c>
      <c r="P11" s="6">
        <f t="shared" si="8"/>
        <v>202633.71788086928</v>
      </c>
      <c r="Q11" s="14">
        <f t="shared" si="9"/>
        <v>1.9169670411716595E-2</v>
      </c>
      <c r="T11" t="s">
        <v>346</v>
      </c>
      <c r="U11" s="6">
        <v>19514.851482083399</v>
      </c>
      <c r="V11" s="61">
        <v>1234.79067311264</v>
      </c>
      <c r="W11" s="74">
        <v>15.8041779121078</v>
      </c>
      <c r="X11" s="203">
        <v>1.3337677747557701E-30</v>
      </c>
    </row>
    <row r="12" spans="1:24" x14ac:dyDescent="0.25">
      <c r="A12" s="208">
        <v>41579</v>
      </c>
      <c r="B12">
        <f t="shared" si="10"/>
        <v>11</v>
      </c>
      <c r="C12">
        <f t="shared" si="11"/>
        <v>2013</v>
      </c>
      <c r="D12" s="6">
        <f>'Monthly Data'!I12</f>
        <v>11966683.716854399</v>
      </c>
      <c r="E12">
        <f>'Monthly Data'!BA12</f>
        <v>500.6</v>
      </c>
      <c r="F12">
        <f>'Monthly Data'!AZ12</f>
        <v>0</v>
      </c>
      <c r="G12" s="6">
        <f>'Monthly Data'!J12</f>
        <v>4571.1470472547735</v>
      </c>
      <c r="H12">
        <f>'Monthly Data'!DM12</f>
        <v>0</v>
      </c>
      <c r="J12" s="6">
        <f t="shared" si="2"/>
        <v>-36945454.187088698</v>
      </c>
      <c r="K12" s="6">
        <f t="shared" si="3"/>
        <v>2717414.1310479925</v>
      </c>
      <c r="L12" s="6">
        <f t="shared" si="4"/>
        <v>0</v>
      </c>
      <c r="M12" s="6">
        <f t="shared" si="5"/>
        <v>46297029.561433241</v>
      </c>
      <c r="N12" s="6">
        <f t="shared" si="6"/>
        <v>0</v>
      </c>
      <c r="O12" s="6">
        <f t="shared" si="7"/>
        <v>12068989.505392537</v>
      </c>
      <c r="P12" s="6">
        <f t="shared" si="8"/>
        <v>102305.78853813745</v>
      </c>
      <c r="Q12" s="14">
        <f t="shared" si="9"/>
        <v>8.5492180589719705E-3</v>
      </c>
      <c r="T12" t="s">
        <v>260</v>
      </c>
      <c r="U12" s="6">
        <v>10128.0989394636</v>
      </c>
      <c r="V12" s="61">
        <v>660.82415465976203</v>
      </c>
      <c r="W12" s="74">
        <v>15.326466001652401</v>
      </c>
      <c r="X12" s="203">
        <v>1.47464508553083E-29</v>
      </c>
    </row>
    <row r="13" spans="1:24" x14ac:dyDescent="0.25">
      <c r="A13" s="208">
        <v>41609</v>
      </c>
      <c r="B13">
        <f t="shared" si="10"/>
        <v>12</v>
      </c>
      <c r="C13">
        <f t="shared" si="11"/>
        <v>2013</v>
      </c>
      <c r="D13" s="6">
        <f>'Monthly Data'!I13</f>
        <v>14488516.214466402</v>
      </c>
      <c r="E13">
        <f>'Monthly Data'!BA13</f>
        <v>988.9</v>
      </c>
      <c r="F13">
        <f>'Monthly Data'!AZ13</f>
        <v>0</v>
      </c>
      <c r="G13" s="6">
        <f>'Monthly Data'!J13</f>
        <v>4575.3258192274297</v>
      </c>
      <c r="H13">
        <f>'Monthly Data'!DM13</f>
        <v>0</v>
      </c>
      <c r="J13" s="6">
        <f t="shared" si="2"/>
        <v>-36945454.187088698</v>
      </c>
      <c r="K13" s="6">
        <f t="shared" si="3"/>
        <v>5368059.9963910496</v>
      </c>
      <c r="L13" s="6">
        <f t="shared" si="4"/>
        <v>0</v>
      </c>
      <c r="M13" s="6">
        <f t="shared" si="5"/>
        <v>46339352.577417761</v>
      </c>
      <c r="N13" s="6">
        <f t="shared" si="6"/>
        <v>0</v>
      </c>
      <c r="O13" s="6">
        <f t="shared" si="7"/>
        <v>14761958.386720113</v>
      </c>
      <c r="P13" s="6">
        <f t="shared" si="8"/>
        <v>273442.17225371115</v>
      </c>
      <c r="Q13" s="14">
        <f t="shared" si="9"/>
        <v>1.887302800411586E-2</v>
      </c>
      <c r="T13" t="s">
        <v>215</v>
      </c>
      <c r="U13" s="6">
        <v>-1957124.40509553</v>
      </c>
      <c r="V13" s="61">
        <v>143212.35273518701</v>
      </c>
      <c r="W13" s="74">
        <v>-13.665891019292401</v>
      </c>
      <c r="X13" s="203">
        <v>7.6285760304865601E-26</v>
      </c>
    </row>
    <row r="14" spans="1:24" x14ac:dyDescent="0.25">
      <c r="A14" s="208">
        <v>41640</v>
      </c>
      <c r="B14">
        <f t="shared" si="10"/>
        <v>1</v>
      </c>
      <c r="C14">
        <f t="shared" si="11"/>
        <v>2014</v>
      </c>
      <c r="D14" s="6">
        <f>'Monthly Data'!I14</f>
        <v>15391200.409158656</v>
      </c>
      <c r="E14">
        <f>'Monthly Data'!BA14</f>
        <v>995.6</v>
      </c>
      <c r="F14">
        <f>'Monthly Data'!AZ14</f>
        <v>0</v>
      </c>
      <c r="G14" s="6">
        <f>'Monthly Data'!J14</f>
        <v>4577.7100707044192</v>
      </c>
      <c r="H14">
        <f>'Monthly Data'!DM14</f>
        <v>0</v>
      </c>
      <c r="J14" s="6">
        <f t="shared" si="2"/>
        <v>-36945454.187088698</v>
      </c>
      <c r="K14" s="6">
        <f t="shared" si="3"/>
        <v>5404429.7021002425</v>
      </c>
      <c r="L14" s="6">
        <f t="shared" si="4"/>
        <v>0</v>
      </c>
      <c r="M14" s="6">
        <f t="shared" si="5"/>
        <v>46363500.512273267</v>
      </c>
      <c r="N14" s="6">
        <f t="shared" si="6"/>
        <v>0</v>
      </c>
      <c r="O14" s="6">
        <f t="shared" si="7"/>
        <v>14822476.027284812</v>
      </c>
      <c r="P14" s="6">
        <f t="shared" si="8"/>
        <v>-568724.38187384419</v>
      </c>
      <c r="Q14" s="14">
        <f t="shared" si="9"/>
        <v>3.6951268696067414E-2</v>
      </c>
    </row>
    <row r="15" spans="1:24" x14ac:dyDescent="0.25">
      <c r="A15" s="208">
        <v>41671</v>
      </c>
      <c r="B15">
        <f t="shared" si="10"/>
        <v>2</v>
      </c>
      <c r="C15">
        <f t="shared" si="11"/>
        <v>2014</v>
      </c>
      <c r="D15" s="6">
        <f>'Monthly Data'!I15</f>
        <v>13508217.449158659</v>
      </c>
      <c r="E15">
        <f>'Monthly Data'!BA15</f>
        <v>866.4</v>
      </c>
      <c r="F15">
        <f>'Monthly Data'!AZ15</f>
        <v>0</v>
      </c>
      <c r="G15" s="6">
        <f>'Monthly Data'!J15</f>
        <v>4580.0943221814086</v>
      </c>
      <c r="H15">
        <f>'Monthly Data'!DM15</f>
        <v>0</v>
      </c>
      <c r="J15" s="6">
        <f t="shared" si="2"/>
        <v>-36945454.187088698</v>
      </c>
      <c r="K15" s="6">
        <f t="shared" si="3"/>
        <v>4703091.49648418</v>
      </c>
      <c r="L15" s="6">
        <f t="shared" si="4"/>
        <v>0</v>
      </c>
      <c r="M15" s="6">
        <f t="shared" si="5"/>
        <v>46387648.44712878</v>
      </c>
      <c r="N15" s="6">
        <f t="shared" si="6"/>
        <v>0</v>
      </c>
      <c r="O15" s="6">
        <f t="shared" si="7"/>
        <v>14145285.756524261</v>
      </c>
      <c r="P15" s="6">
        <f t="shared" si="8"/>
        <v>637068.30736560188</v>
      </c>
      <c r="Q15" s="14">
        <f t="shared" si="9"/>
        <v>4.7161537764946242E-2</v>
      </c>
      <c r="T15" t="s">
        <v>145</v>
      </c>
    </row>
    <row r="16" spans="1:24" x14ac:dyDescent="0.25">
      <c r="A16" s="208">
        <v>41699</v>
      </c>
      <c r="B16">
        <f t="shared" si="10"/>
        <v>3</v>
      </c>
      <c r="C16">
        <f t="shared" si="11"/>
        <v>2014</v>
      </c>
      <c r="D16" s="6">
        <f>'Monthly Data'!I16</f>
        <v>13569784.539158652</v>
      </c>
      <c r="E16">
        <f>'Monthly Data'!BA16</f>
        <v>759.5</v>
      </c>
      <c r="F16">
        <f>'Monthly Data'!AZ16</f>
        <v>0</v>
      </c>
      <c r="G16" s="6">
        <f>'Monthly Data'!J16</f>
        <v>4582.4785736583981</v>
      </c>
      <c r="H16">
        <f>'Monthly Data'!DM16</f>
        <v>0</v>
      </c>
      <c r="J16" s="6">
        <f t="shared" si="2"/>
        <v>-36945454.187088698</v>
      </c>
      <c r="K16" s="6">
        <f t="shared" si="3"/>
        <v>4122804.6994225932</v>
      </c>
      <c r="L16" s="6">
        <f t="shared" si="4"/>
        <v>0</v>
      </c>
      <c r="M16" s="6">
        <f t="shared" si="5"/>
        <v>46411796.381984293</v>
      </c>
      <c r="N16" s="6">
        <f t="shared" si="6"/>
        <v>0</v>
      </c>
      <c r="O16" s="6">
        <f t="shared" si="7"/>
        <v>13589146.894318189</v>
      </c>
      <c r="P16" s="6">
        <f t="shared" si="8"/>
        <v>19362.355159537867</v>
      </c>
      <c r="Q16" s="14">
        <f t="shared" si="9"/>
        <v>1.4268727041069412E-3</v>
      </c>
      <c r="T16" t="s">
        <v>58</v>
      </c>
      <c r="U16" s="6">
        <v>12003169.0840296</v>
      </c>
      <c r="V16" t="s">
        <v>59</v>
      </c>
      <c r="W16" s="204">
        <v>1526247.54688318</v>
      </c>
    </row>
    <row r="17" spans="1:23" x14ac:dyDescent="0.25">
      <c r="A17" s="208">
        <v>41730</v>
      </c>
      <c r="B17">
        <f t="shared" si="10"/>
        <v>4</v>
      </c>
      <c r="C17">
        <f t="shared" si="11"/>
        <v>2014</v>
      </c>
      <c r="D17" s="6">
        <f>'Monthly Data'!I17</f>
        <v>11392171.739158669</v>
      </c>
      <c r="E17">
        <f>'Monthly Data'!BA17</f>
        <v>402.9</v>
      </c>
      <c r="F17">
        <f>'Monthly Data'!AZ17</f>
        <v>0</v>
      </c>
      <c r="G17" s="6">
        <f>'Monthly Data'!J17</f>
        <v>4584.8628251353875</v>
      </c>
      <c r="H17">
        <f>'Monthly Data'!DM17</f>
        <v>0</v>
      </c>
      <c r="J17" s="6">
        <f t="shared" si="2"/>
        <v>-36945454.187088698</v>
      </c>
      <c r="K17" s="6">
        <f t="shared" si="3"/>
        <v>2187067.8254079828</v>
      </c>
      <c r="L17" s="6">
        <f t="shared" si="4"/>
        <v>0</v>
      </c>
      <c r="M17" s="6">
        <f t="shared" si="5"/>
        <v>46435944.316839799</v>
      </c>
      <c r="N17" s="6">
        <f t="shared" si="6"/>
        <v>0</v>
      </c>
      <c r="O17" s="6">
        <f t="shared" si="7"/>
        <v>11677557.955159083</v>
      </c>
      <c r="P17" s="6">
        <f t="shared" si="8"/>
        <v>285386.21600041352</v>
      </c>
      <c r="Q17" s="14">
        <f t="shared" si="9"/>
        <v>2.5051080911942938E-2</v>
      </c>
      <c r="T17" t="s">
        <v>60</v>
      </c>
      <c r="U17" s="204">
        <v>13171665351608</v>
      </c>
      <c r="V17" t="s">
        <v>61</v>
      </c>
      <c r="W17" s="204">
        <v>338432.00269591098</v>
      </c>
    </row>
    <row r="18" spans="1:23" x14ac:dyDescent="0.25">
      <c r="A18" s="208">
        <v>41760</v>
      </c>
      <c r="B18">
        <f t="shared" si="10"/>
        <v>5</v>
      </c>
      <c r="C18">
        <f t="shared" si="11"/>
        <v>2014</v>
      </c>
      <c r="D18" s="6">
        <f>'Monthly Data'!I18</f>
        <v>10805868.629158646</v>
      </c>
      <c r="E18">
        <f>'Monthly Data'!BA18</f>
        <v>153</v>
      </c>
      <c r="F18">
        <f>'Monthly Data'!AZ18</f>
        <v>5.2</v>
      </c>
      <c r="G18" s="6">
        <f>'Monthly Data'!J18</f>
        <v>4587.247076612377</v>
      </c>
      <c r="H18">
        <f>'Monthly Data'!DM18</f>
        <v>0</v>
      </c>
      <c r="J18" s="6">
        <f t="shared" si="2"/>
        <v>-36945454.187088698</v>
      </c>
      <c r="K18" s="6">
        <f t="shared" si="3"/>
        <v>830532.08559796808</v>
      </c>
      <c r="L18" s="6">
        <f t="shared" si="4"/>
        <v>101477.22770683368</v>
      </c>
      <c r="M18" s="6">
        <f t="shared" si="5"/>
        <v>46460092.251695313</v>
      </c>
      <c r="N18" s="6">
        <f t="shared" si="6"/>
        <v>0</v>
      </c>
      <c r="O18" s="6">
        <f t="shared" si="7"/>
        <v>10446647.377911419</v>
      </c>
      <c r="P18" s="6">
        <f t="shared" si="8"/>
        <v>-359221.25124722719</v>
      </c>
      <c r="Q18" s="14">
        <f t="shared" si="9"/>
        <v>3.3243162912225455E-2</v>
      </c>
      <c r="T18" t="s">
        <v>62</v>
      </c>
      <c r="U18" s="74">
        <v>0.952487907994646</v>
      </c>
      <c r="V18" t="s">
        <v>63</v>
      </c>
      <c r="W18" s="104">
        <v>0.95083531349011197</v>
      </c>
    </row>
    <row r="19" spans="1:23" x14ac:dyDescent="0.25">
      <c r="A19" s="208">
        <v>41791</v>
      </c>
      <c r="B19">
        <f t="shared" si="10"/>
        <v>6</v>
      </c>
      <c r="C19">
        <f t="shared" si="11"/>
        <v>2014</v>
      </c>
      <c r="D19" s="6">
        <f>'Monthly Data'!I19</f>
        <v>10047478.889158642</v>
      </c>
      <c r="E19">
        <f>'Monthly Data'!BA19</f>
        <v>40.9</v>
      </c>
      <c r="F19">
        <f>'Monthly Data'!AZ19</f>
        <v>16.600000000000001</v>
      </c>
      <c r="G19" s="6">
        <f>'Monthly Data'!J19</f>
        <v>4589.6313280893664</v>
      </c>
      <c r="H19">
        <f>'Monthly Data'!DM19</f>
        <v>0</v>
      </c>
      <c r="J19" s="6">
        <f t="shared" si="2"/>
        <v>-36945454.187088698</v>
      </c>
      <c r="K19" s="6">
        <f t="shared" si="3"/>
        <v>222018.05425462022</v>
      </c>
      <c r="L19" s="6">
        <f t="shared" si="4"/>
        <v>323946.53460258443</v>
      </c>
      <c r="M19" s="6">
        <f t="shared" si="5"/>
        <v>46484240.186550826</v>
      </c>
      <c r="N19" s="6">
        <f t="shared" si="6"/>
        <v>0</v>
      </c>
      <c r="O19" s="6">
        <f t="shared" si="7"/>
        <v>10084750.588319331</v>
      </c>
      <c r="P19" s="6">
        <f t="shared" si="8"/>
        <v>37271.699160689488</v>
      </c>
      <c r="Q19" s="14">
        <f t="shared" si="9"/>
        <v>3.709557349844858E-3</v>
      </c>
      <c r="T19" t="s">
        <v>415</v>
      </c>
      <c r="U19" s="74">
        <v>856.02916516488699</v>
      </c>
      <c r="V19" t="s">
        <v>64</v>
      </c>
      <c r="W19" s="104">
        <v>1.51959935485572E-84</v>
      </c>
    </row>
    <row r="20" spans="1:23" x14ac:dyDescent="0.25">
      <c r="A20" s="208">
        <v>41821</v>
      </c>
      <c r="B20">
        <f t="shared" si="10"/>
        <v>7</v>
      </c>
      <c r="C20">
        <f t="shared" si="11"/>
        <v>2014</v>
      </c>
      <c r="D20" s="6">
        <f>'Monthly Data'!I20</f>
        <v>10592943.219158662</v>
      </c>
      <c r="E20">
        <f>'Monthly Data'!BA20</f>
        <v>1.7</v>
      </c>
      <c r="F20">
        <f>'Monthly Data'!AZ20</f>
        <v>35.5</v>
      </c>
      <c r="G20" s="6">
        <f>'Monthly Data'!J20</f>
        <v>4592.0155795663559</v>
      </c>
      <c r="H20">
        <f>'Monthly Data'!DM20</f>
        <v>0</v>
      </c>
      <c r="J20" s="6">
        <f t="shared" si="2"/>
        <v>-36945454.187088698</v>
      </c>
      <c r="K20" s="6">
        <f t="shared" si="3"/>
        <v>9228.1342844218671</v>
      </c>
      <c r="L20" s="6">
        <f t="shared" si="4"/>
        <v>692777.22761396063</v>
      </c>
      <c r="M20" s="6">
        <f t="shared" si="5"/>
        <v>46508388.121406339</v>
      </c>
      <c r="N20" s="6">
        <f t="shared" si="6"/>
        <v>0</v>
      </c>
      <c r="O20" s="6">
        <f t="shared" si="7"/>
        <v>10264939.296216026</v>
      </c>
      <c r="P20" s="6">
        <f t="shared" si="8"/>
        <v>-328003.92294263653</v>
      </c>
      <c r="Q20" s="14">
        <f t="shared" si="9"/>
        <v>3.0964380357425162E-2</v>
      </c>
      <c r="T20" t="s">
        <v>65</v>
      </c>
      <c r="U20" s="74">
        <v>2.8256262231855598E-3</v>
      </c>
      <c r="V20" t="s">
        <v>66</v>
      </c>
      <c r="W20" s="104">
        <v>1.94721947961632</v>
      </c>
    </row>
    <row r="21" spans="1:23" x14ac:dyDescent="0.25">
      <c r="A21" s="208">
        <v>41852</v>
      </c>
      <c r="B21">
        <f t="shared" si="10"/>
        <v>8</v>
      </c>
      <c r="C21">
        <f t="shared" si="11"/>
        <v>2014</v>
      </c>
      <c r="D21" s="6">
        <f>'Monthly Data'!I21</f>
        <v>10596375.052770652</v>
      </c>
      <c r="E21">
        <f>'Monthly Data'!BA21</f>
        <v>8.6999999999999993</v>
      </c>
      <c r="F21">
        <f>'Monthly Data'!AZ21</f>
        <v>36.799999999999997</v>
      </c>
      <c r="G21" s="6">
        <f>'Monthly Data'!J21</f>
        <v>4594.3998310433453</v>
      </c>
      <c r="H21">
        <f>'Monthly Data'!DM21</f>
        <v>0</v>
      </c>
      <c r="J21" s="6">
        <f t="shared" si="2"/>
        <v>-36945454.187088698</v>
      </c>
      <c r="K21" s="6">
        <f t="shared" si="3"/>
        <v>47226.334279100141</v>
      </c>
      <c r="L21" s="6">
        <f t="shared" si="4"/>
        <v>718146.53454066906</v>
      </c>
      <c r="M21" s="6">
        <f t="shared" si="5"/>
        <v>46532536.056261845</v>
      </c>
      <c r="N21" s="6">
        <f t="shared" si="6"/>
        <v>0</v>
      </c>
      <c r="O21" s="6">
        <f t="shared" si="7"/>
        <v>10352454.737992913</v>
      </c>
      <c r="P21" s="6">
        <f t="shared" si="8"/>
        <v>-243920.31477773935</v>
      </c>
      <c r="Q21" s="14">
        <f t="shared" si="9"/>
        <v>2.3019222475893875E-2</v>
      </c>
    </row>
    <row r="22" spans="1:23" x14ac:dyDescent="0.25">
      <c r="A22" s="208">
        <v>41883</v>
      </c>
      <c r="B22">
        <f t="shared" si="10"/>
        <v>9</v>
      </c>
      <c r="C22">
        <f t="shared" si="11"/>
        <v>2014</v>
      </c>
      <c r="D22" s="6">
        <f>'Monthly Data'!I22</f>
        <v>10083567.483158655</v>
      </c>
      <c r="E22">
        <f>'Monthly Data'!BA22</f>
        <v>92.1</v>
      </c>
      <c r="F22">
        <f>'Monthly Data'!AZ22</f>
        <v>1.9</v>
      </c>
      <c r="G22" s="6">
        <f>'Monthly Data'!J22</f>
        <v>4596.7840825203348</v>
      </c>
      <c r="H22">
        <f>'Monthly Data'!DM22</f>
        <v>0</v>
      </c>
      <c r="J22" s="6">
        <f t="shared" si="2"/>
        <v>-36945454.187088698</v>
      </c>
      <c r="K22" s="6">
        <f t="shared" si="3"/>
        <v>499947.74564426707</v>
      </c>
      <c r="L22" s="6">
        <f t="shared" si="4"/>
        <v>37078.217815958458</v>
      </c>
      <c r="M22" s="6">
        <f t="shared" si="5"/>
        <v>46556683.991117358</v>
      </c>
      <c r="N22" s="6">
        <f t="shared" si="6"/>
        <v>0</v>
      </c>
      <c r="O22" s="6">
        <f t="shared" si="7"/>
        <v>10148255.767488882</v>
      </c>
      <c r="P22" s="6">
        <f t="shared" ref="P22:P53" si="12">O22-D22</f>
        <v>64688.284330226481</v>
      </c>
      <c r="Q22" s="14">
        <f t="shared" ref="Q22:Q53" si="13">ABS(O22-D22)/D22</f>
        <v>6.4152180702184399E-3</v>
      </c>
    </row>
    <row r="23" spans="1:23" x14ac:dyDescent="0.25">
      <c r="A23" s="208">
        <v>41913</v>
      </c>
      <c r="B23">
        <f t="shared" si="10"/>
        <v>10</v>
      </c>
      <c r="C23">
        <f t="shared" si="11"/>
        <v>2014</v>
      </c>
      <c r="D23" s="6">
        <f>'Monthly Data'!I23</f>
        <v>10955848.910158675</v>
      </c>
      <c r="E23">
        <f>'Monthly Data'!BA23</f>
        <v>258.60000000000002</v>
      </c>
      <c r="F23">
        <f>'Monthly Data'!AZ23</f>
        <v>0</v>
      </c>
      <c r="G23" s="6">
        <f>'Monthly Data'!J23</f>
        <v>4599.1683339973242</v>
      </c>
      <c r="H23">
        <f>'Monthly Data'!DM23</f>
        <v>0</v>
      </c>
      <c r="J23" s="6">
        <f t="shared" si="2"/>
        <v>-36945454.187088698</v>
      </c>
      <c r="K23" s="6">
        <f t="shared" si="3"/>
        <v>1403762.0740891148</v>
      </c>
      <c r="L23" s="6">
        <f t="shared" si="4"/>
        <v>0</v>
      </c>
      <c r="M23" s="6">
        <f t="shared" si="5"/>
        <v>46580831.925972871</v>
      </c>
      <c r="N23" s="6">
        <f t="shared" si="6"/>
        <v>0</v>
      </c>
      <c r="O23" s="6">
        <f t="shared" si="7"/>
        <v>11039139.812973291</v>
      </c>
      <c r="P23" s="6">
        <f t="shared" si="12"/>
        <v>83290.902814615518</v>
      </c>
      <c r="Q23" s="14">
        <f t="shared" si="13"/>
        <v>7.6024143357239131E-3</v>
      </c>
    </row>
    <row r="24" spans="1:23" x14ac:dyDescent="0.25">
      <c r="A24" s="208">
        <v>41944</v>
      </c>
      <c r="B24">
        <f t="shared" si="10"/>
        <v>11</v>
      </c>
      <c r="C24">
        <f t="shared" si="11"/>
        <v>2014</v>
      </c>
      <c r="D24" s="6">
        <f>'Monthly Data'!I24</f>
        <v>12555970.239158671</v>
      </c>
      <c r="E24">
        <f>'Monthly Data'!BA24</f>
        <v>613.11</v>
      </c>
      <c r="F24">
        <f>'Monthly Data'!AZ24</f>
        <v>0</v>
      </c>
      <c r="G24" s="6">
        <f>'Monthly Data'!J24</f>
        <v>4601.5525854743137</v>
      </c>
      <c r="H24">
        <f>'Monthly Data'!DM24</f>
        <v>0</v>
      </c>
      <c r="J24" s="6">
        <f t="shared" si="2"/>
        <v>-36945454.187088698</v>
      </c>
      <c r="K24" s="6">
        <f t="shared" si="3"/>
        <v>3328153.7712481716</v>
      </c>
      <c r="L24" s="6">
        <f t="shared" si="4"/>
        <v>0</v>
      </c>
      <c r="M24" s="6">
        <f t="shared" si="5"/>
        <v>46604979.860828385</v>
      </c>
      <c r="N24" s="6">
        <f t="shared" si="6"/>
        <v>0</v>
      </c>
      <c r="O24" s="6">
        <f t="shared" si="7"/>
        <v>12987679.444987856</v>
      </c>
      <c r="P24" s="6">
        <f t="shared" si="12"/>
        <v>431709.2058291845</v>
      </c>
      <c r="Q24" s="14">
        <f t="shared" si="13"/>
        <v>3.4382783457291129E-2</v>
      </c>
    </row>
    <row r="25" spans="1:23" x14ac:dyDescent="0.25">
      <c r="A25" s="208">
        <v>41974</v>
      </c>
      <c r="B25">
        <f t="shared" si="10"/>
        <v>12</v>
      </c>
      <c r="C25">
        <f t="shared" si="11"/>
        <v>2014</v>
      </c>
      <c r="D25" s="6">
        <f>'Monthly Data'!I25</f>
        <v>13645088.359158646</v>
      </c>
      <c r="E25">
        <f>'Monthly Data'!BA25</f>
        <v>672.98</v>
      </c>
      <c r="F25">
        <f>'Monthly Data'!AZ25</f>
        <v>0</v>
      </c>
      <c r="G25" s="6">
        <f>'Monthly Data'!J25</f>
        <v>4603.9368369513031</v>
      </c>
      <c r="H25">
        <f>'Monthly Data'!DM25</f>
        <v>0</v>
      </c>
      <c r="J25" s="6">
        <f t="shared" si="2"/>
        <v>-36945454.187088698</v>
      </c>
      <c r="K25" s="6">
        <f t="shared" si="3"/>
        <v>3653146.9474883699</v>
      </c>
      <c r="L25" s="6">
        <f t="shared" si="4"/>
        <v>0</v>
      </c>
      <c r="M25" s="6">
        <f t="shared" si="5"/>
        <v>46629127.795683891</v>
      </c>
      <c r="N25" s="6">
        <f t="shared" si="6"/>
        <v>0</v>
      </c>
      <c r="O25" s="6">
        <f t="shared" si="7"/>
        <v>13336820.556083564</v>
      </c>
      <c r="P25" s="6">
        <f t="shared" si="12"/>
        <v>-308267.8030750826</v>
      </c>
      <c r="Q25" s="14">
        <f t="shared" si="13"/>
        <v>2.2591850998764096E-2</v>
      </c>
    </row>
    <row r="26" spans="1:23" x14ac:dyDescent="0.25">
      <c r="A26" s="208">
        <v>42005</v>
      </c>
      <c r="B26">
        <f t="shared" si="10"/>
        <v>1</v>
      </c>
      <c r="C26">
        <f t="shared" si="11"/>
        <v>2015</v>
      </c>
      <c r="D26" s="6">
        <f>'Monthly Data'!I26</f>
        <v>15046380.398526348</v>
      </c>
      <c r="E26">
        <f>'Monthly Data'!BA26</f>
        <v>877.48</v>
      </c>
      <c r="F26">
        <f>'Monthly Data'!AZ26</f>
        <v>0</v>
      </c>
      <c r="G26" s="6">
        <f>'Monthly Data'!J26</f>
        <v>4604.0063733475017</v>
      </c>
      <c r="H26">
        <f>'Monthly Data'!DM26</f>
        <v>0</v>
      </c>
      <c r="J26" s="6">
        <f t="shared" si="2"/>
        <v>-36945454.187088698</v>
      </c>
      <c r="K26" s="6">
        <f t="shared" si="3"/>
        <v>4763237.2187614711</v>
      </c>
      <c r="L26" s="6">
        <f t="shared" si="4"/>
        <v>0</v>
      </c>
      <c r="M26" s="6">
        <f t="shared" si="5"/>
        <v>46629832.067184485</v>
      </c>
      <c r="N26" s="6">
        <f t="shared" si="6"/>
        <v>0</v>
      </c>
      <c r="O26" s="6">
        <f t="shared" si="7"/>
        <v>14447615.098857258</v>
      </c>
      <c r="P26" s="6">
        <f t="shared" si="12"/>
        <v>-598765.29966909066</v>
      </c>
      <c r="Q26" s="14">
        <f t="shared" si="13"/>
        <v>3.9794640558717634E-2</v>
      </c>
    </row>
    <row r="27" spans="1:23" x14ac:dyDescent="0.25">
      <c r="A27" s="208">
        <v>42036</v>
      </c>
      <c r="B27">
        <f t="shared" si="10"/>
        <v>2</v>
      </c>
      <c r="C27">
        <f t="shared" si="11"/>
        <v>2015</v>
      </c>
      <c r="D27" s="6">
        <f>'Monthly Data'!I27</f>
        <v>13717002.876526358</v>
      </c>
      <c r="E27">
        <f>'Monthly Data'!BA27</f>
        <v>941.3</v>
      </c>
      <c r="F27">
        <f>'Monthly Data'!AZ27</f>
        <v>0</v>
      </c>
      <c r="G27" s="6">
        <f>'Monthly Data'!J27</f>
        <v>4604.0759097437003</v>
      </c>
      <c r="H27">
        <f>'Monthly Data'!DM27</f>
        <v>0</v>
      </c>
      <c r="J27" s="6">
        <f t="shared" si="2"/>
        <v>-36945454.187088698</v>
      </c>
      <c r="K27" s="6">
        <f t="shared" si="3"/>
        <v>5109672.2364272373</v>
      </c>
      <c r="L27" s="6">
        <f t="shared" si="4"/>
        <v>0</v>
      </c>
      <c r="M27" s="6">
        <f t="shared" si="5"/>
        <v>46630536.33868508</v>
      </c>
      <c r="N27" s="6">
        <f t="shared" si="6"/>
        <v>0</v>
      </c>
      <c r="O27" s="6">
        <f t="shared" si="7"/>
        <v>14794754.388023619</v>
      </c>
      <c r="P27" s="6">
        <f t="shared" si="12"/>
        <v>1077751.511497261</v>
      </c>
      <c r="Q27" s="14">
        <f t="shared" si="13"/>
        <v>7.8570480825778374E-2</v>
      </c>
    </row>
    <row r="28" spans="1:23" x14ac:dyDescent="0.25">
      <c r="A28" s="208">
        <v>42064</v>
      </c>
      <c r="B28">
        <f t="shared" si="10"/>
        <v>3</v>
      </c>
      <c r="C28">
        <f t="shared" si="11"/>
        <v>2015</v>
      </c>
      <c r="D28" s="6">
        <f>'Monthly Data'!I28</f>
        <v>13265796.418526402</v>
      </c>
      <c r="E28">
        <f>'Monthly Data'!BA28</f>
        <v>586.4</v>
      </c>
      <c r="F28">
        <f>'Monthly Data'!AZ28</f>
        <v>0</v>
      </c>
      <c r="G28" s="6">
        <f>'Monthly Data'!J28</f>
        <v>4604.1454461398989</v>
      </c>
      <c r="H28">
        <f>'Monthly Data'!DM28</f>
        <v>0</v>
      </c>
      <c r="J28" s="6">
        <f t="shared" si="2"/>
        <v>-36945454.187088698</v>
      </c>
      <c r="K28" s="6">
        <f t="shared" si="3"/>
        <v>3183163.4966970491</v>
      </c>
      <c r="L28" s="6">
        <f t="shared" si="4"/>
        <v>0</v>
      </c>
      <c r="M28" s="6">
        <f t="shared" si="5"/>
        <v>46631240.610185675</v>
      </c>
      <c r="N28" s="6">
        <f t="shared" si="6"/>
        <v>0</v>
      </c>
      <c r="O28" s="6">
        <f t="shared" si="7"/>
        <v>12868949.919794023</v>
      </c>
      <c r="P28" s="6">
        <f t="shared" si="12"/>
        <v>-396846.49873237871</v>
      </c>
      <c r="Q28" s="14">
        <f t="shared" si="13"/>
        <v>2.9915014991347307E-2</v>
      </c>
    </row>
    <row r="29" spans="1:23" x14ac:dyDescent="0.25">
      <c r="A29" s="208">
        <v>42095</v>
      </c>
      <c r="B29">
        <f t="shared" si="10"/>
        <v>4</v>
      </c>
      <c r="C29">
        <f t="shared" si="11"/>
        <v>2015</v>
      </c>
      <c r="D29" s="6">
        <f>'Monthly Data'!I29</f>
        <v>11148469.469526365</v>
      </c>
      <c r="E29">
        <f>'Monthly Data'!BA29</f>
        <v>335.55</v>
      </c>
      <c r="F29">
        <f>'Monthly Data'!AZ29</f>
        <v>0</v>
      </c>
      <c r="G29" s="6">
        <f>'Monthly Data'!J29</f>
        <v>4604.2149825360975</v>
      </c>
      <c r="H29">
        <f>'Monthly Data'!DM29</f>
        <v>0</v>
      </c>
      <c r="J29" s="6">
        <f t="shared" si="2"/>
        <v>-36945454.187088698</v>
      </c>
      <c r="K29" s="6">
        <f t="shared" si="3"/>
        <v>1821470.8583163281</v>
      </c>
      <c r="L29" s="6">
        <f t="shared" si="4"/>
        <v>0</v>
      </c>
      <c r="M29" s="6">
        <f t="shared" si="5"/>
        <v>46631944.881686263</v>
      </c>
      <c r="N29" s="6">
        <f t="shared" si="6"/>
        <v>0</v>
      </c>
      <c r="O29" s="6">
        <f t="shared" si="7"/>
        <v>11507961.552913889</v>
      </c>
      <c r="P29" s="6">
        <f t="shared" si="12"/>
        <v>359492.08338752389</v>
      </c>
      <c r="Q29" s="14">
        <f t="shared" si="13"/>
        <v>3.2245868759848403E-2</v>
      </c>
    </row>
    <row r="30" spans="1:23" x14ac:dyDescent="0.25">
      <c r="A30" s="208">
        <v>42125</v>
      </c>
      <c r="B30">
        <f t="shared" si="10"/>
        <v>5</v>
      </c>
      <c r="C30">
        <f t="shared" si="11"/>
        <v>2015</v>
      </c>
      <c r="D30" s="6">
        <f>'Monthly Data'!I30</f>
        <v>10799890.806526352</v>
      </c>
      <c r="E30">
        <f>'Monthly Data'!BA30</f>
        <v>161.80000000000001</v>
      </c>
      <c r="F30">
        <f>'Monthly Data'!AZ30</f>
        <v>2.7</v>
      </c>
      <c r="G30" s="6">
        <f>'Monthly Data'!J30</f>
        <v>4604.2845189322961</v>
      </c>
      <c r="H30">
        <f>'Monthly Data'!DM30</f>
        <v>0</v>
      </c>
      <c r="J30" s="6">
        <f t="shared" si="2"/>
        <v>-36945454.187088698</v>
      </c>
      <c r="K30" s="6">
        <f t="shared" si="3"/>
        <v>878301.25130556372</v>
      </c>
      <c r="L30" s="6">
        <f t="shared" si="4"/>
        <v>52690.099001625182</v>
      </c>
      <c r="M30" s="6">
        <f t="shared" si="5"/>
        <v>46632649.153186858</v>
      </c>
      <c r="N30" s="6">
        <f t="shared" si="6"/>
        <v>0</v>
      </c>
      <c r="O30" s="6">
        <f t="shared" si="7"/>
        <v>10618186.316405348</v>
      </c>
      <c r="P30" s="6">
        <f t="shared" si="12"/>
        <v>-181704.49012100324</v>
      </c>
      <c r="Q30" s="14">
        <f t="shared" si="13"/>
        <v>1.6824659931857791E-2</v>
      </c>
    </row>
    <row r="31" spans="1:23" x14ac:dyDescent="0.25">
      <c r="A31" s="208">
        <v>42156</v>
      </c>
      <c r="B31">
        <f t="shared" si="10"/>
        <v>6</v>
      </c>
      <c r="C31">
        <f t="shared" si="11"/>
        <v>2015</v>
      </c>
      <c r="D31" s="6">
        <f>'Monthly Data'!I31</f>
        <v>10336838.356526336</v>
      </c>
      <c r="E31">
        <f>'Monthly Data'!BA31</f>
        <v>32.5</v>
      </c>
      <c r="F31">
        <f>'Monthly Data'!AZ31</f>
        <v>11.7</v>
      </c>
      <c r="G31" s="6">
        <f>'Monthly Data'!J31</f>
        <v>4604.3540553284947</v>
      </c>
      <c r="H31">
        <f>'Monthly Data'!DM31</f>
        <v>0</v>
      </c>
      <c r="J31" s="6">
        <f t="shared" si="2"/>
        <v>-36945454.187088698</v>
      </c>
      <c r="K31" s="6">
        <f t="shared" si="3"/>
        <v>176420.2142610063</v>
      </c>
      <c r="L31" s="6">
        <f t="shared" si="4"/>
        <v>228323.76234037575</v>
      </c>
      <c r="M31" s="6">
        <f t="shared" si="5"/>
        <v>46633353.424687453</v>
      </c>
      <c r="N31" s="6">
        <f t="shared" si="6"/>
        <v>0</v>
      </c>
      <c r="O31" s="6">
        <f t="shared" si="7"/>
        <v>10092643.214200132</v>
      </c>
      <c r="P31" s="6">
        <f t="shared" si="12"/>
        <v>-244195.14232620411</v>
      </c>
      <c r="Q31" s="14">
        <f t="shared" si="13"/>
        <v>2.3623774882000299E-2</v>
      </c>
    </row>
    <row r="32" spans="1:23" x14ac:dyDescent="0.25">
      <c r="A32" s="208">
        <v>42186</v>
      </c>
      <c r="B32">
        <f t="shared" si="10"/>
        <v>7</v>
      </c>
      <c r="C32">
        <f t="shared" si="11"/>
        <v>2015</v>
      </c>
      <c r="D32" s="6">
        <f>'Monthly Data'!I32</f>
        <v>11024526.425526379</v>
      </c>
      <c r="E32">
        <f>'Monthly Data'!BA32</f>
        <v>2.2000000000000002</v>
      </c>
      <c r="F32">
        <f>'Monthly Data'!AZ32</f>
        <v>78.099999999999994</v>
      </c>
      <c r="G32" s="6">
        <f>'Monthly Data'!J32</f>
        <v>4604.4235917246933</v>
      </c>
      <c r="H32">
        <f>'Monthly Data'!DM32</f>
        <v>0</v>
      </c>
      <c r="J32" s="6">
        <f t="shared" si="2"/>
        <v>-36945454.187088698</v>
      </c>
      <c r="K32" s="6">
        <f t="shared" si="3"/>
        <v>11942.29142689889</v>
      </c>
      <c r="L32" s="6">
        <f t="shared" si="4"/>
        <v>1524109.9007507134</v>
      </c>
      <c r="M32" s="6">
        <f t="shared" si="5"/>
        <v>46634057.696188048</v>
      </c>
      <c r="N32" s="6">
        <f t="shared" si="6"/>
        <v>0</v>
      </c>
      <c r="O32" s="6">
        <f t="shared" si="7"/>
        <v>11224655.701276958</v>
      </c>
      <c r="P32" s="6">
        <f t="shared" si="12"/>
        <v>200129.27575057931</v>
      </c>
      <c r="Q32" s="14">
        <f t="shared" si="13"/>
        <v>1.8153095019773052E-2</v>
      </c>
    </row>
    <row r="33" spans="1:17" x14ac:dyDescent="0.25">
      <c r="A33" s="208">
        <v>42217</v>
      </c>
      <c r="B33">
        <f t="shared" si="10"/>
        <v>8</v>
      </c>
      <c r="C33">
        <f t="shared" si="11"/>
        <v>2015</v>
      </c>
      <c r="D33" s="6">
        <f>'Monthly Data'!I33</f>
        <v>11075757.129526347</v>
      </c>
      <c r="E33">
        <f>'Monthly Data'!BA33</f>
        <v>5.2</v>
      </c>
      <c r="F33">
        <f>'Monthly Data'!AZ33</f>
        <v>69.2</v>
      </c>
      <c r="G33" s="6">
        <f>'Monthly Data'!J33</f>
        <v>4604.4931281208919</v>
      </c>
      <c r="H33">
        <f>'Monthly Data'!DM33</f>
        <v>0</v>
      </c>
      <c r="J33" s="6">
        <f t="shared" si="2"/>
        <v>-36945454.187088698</v>
      </c>
      <c r="K33" s="6">
        <f t="shared" si="3"/>
        <v>28227.234281761008</v>
      </c>
      <c r="L33" s="6">
        <f t="shared" si="4"/>
        <v>1350427.7225601713</v>
      </c>
      <c r="M33" s="6">
        <f t="shared" si="5"/>
        <v>46634761.967688642</v>
      </c>
      <c r="N33" s="6">
        <f t="shared" si="6"/>
        <v>0</v>
      </c>
      <c r="O33" s="6">
        <f t="shared" si="7"/>
        <v>11067962.737441882</v>
      </c>
      <c r="P33" s="6">
        <f t="shared" si="12"/>
        <v>-7794.3920844644308</v>
      </c>
      <c r="Q33" s="14">
        <f t="shared" si="13"/>
        <v>7.037344709993435E-4</v>
      </c>
    </row>
    <row r="34" spans="1:17" x14ac:dyDescent="0.25">
      <c r="A34" s="208">
        <v>42248</v>
      </c>
      <c r="B34">
        <f t="shared" si="10"/>
        <v>9</v>
      </c>
      <c r="C34">
        <f t="shared" si="11"/>
        <v>2015</v>
      </c>
      <c r="D34" s="6">
        <f>'Monthly Data'!I34</f>
        <v>10438151.518526342</v>
      </c>
      <c r="E34">
        <f>'Monthly Data'!BA34</f>
        <v>35</v>
      </c>
      <c r="F34">
        <f>'Monthly Data'!AZ34</f>
        <v>34</v>
      </c>
      <c r="G34" s="6">
        <f>'Monthly Data'!J34</f>
        <v>4604.5626645170905</v>
      </c>
      <c r="H34">
        <f>'Monthly Data'!DM34</f>
        <v>0</v>
      </c>
      <c r="J34" s="6">
        <f t="shared" ref="J34:J65" si="14">$U$9</f>
        <v>-36945454.187088698</v>
      </c>
      <c r="K34" s="6">
        <f t="shared" ref="K34:K65" si="15">E34*$U$10</f>
        <v>189990.99997339139</v>
      </c>
      <c r="L34" s="6">
        <f t="shared" ref="L34:L65" si="16">F34*$U$11</f>
        <v>663504.95039083553</v>
      </c>
      <c r="M34" s="6">
        <f t="shared" ref="M34:M65" si="17">G34*$U$12</f>
        <v>46635466.23918923</v>
      </c>
      <c r="N34" s="6">
        <f t="shared" ref="N34:N65" si="18">H34*$U$13</f>
        <v>0</v>
      </c>
      <c r="O34" s="6">
        <f t="shared" si="7"/>
        <v>10543508.002464764</v>
      </c>
      <c r="P34" s="6">
        <f t="shared" si="12"/>
        <v>105356.48393842205</v>
      </c>
      <c r="Q34" s="14">
        <f t="shared" si="13"/>
        <v>1.0093404349556355E-2</v>
      </c>
    </row>
    <row r="35" spans="1:17" x14ac:dyDescent="0.25">
      <c r="A35" s="208">
        <v>42278</v>
      </c>
      <c r="B35">
        <f t="shared" si="10"/>
        <v>10</v>
      </c>
      <c r="C35">
        <f t="shared" si="11"/>
        <v>2015</v>
      </c>
      <c r="D35" s="6">
        <f>'Monthly Data'!I35</f>
        <v>10886683.006526368</v>
      </c>
      <c r="E35">
        <f>'Monthly Data'!BA35</f>
        <v>256.13</v>
      </c>
      <c r="F35">
        <f>'Monthly Data'!AZ35</f>
        <v>0</v>
      </c>
      <c r="G35" s="6">
        <f>'Monthly Data'!J35</f>
        <v>4604.6322009132891</v>
      </c>
      <c r="H35">
        <f>'Monthly Data'!DM35</f>
        <v>0</v>
      </c>
      <c r="J35" s="6">
        <f t="shared" si="14"/>
        <v>-36945454.187088698</v>
      </c>
      <c r="K35" s="6">
        <f t="shared" si="15"/>
        <v>1390354.1378052782</v>
      </c>
      <c r="L35" s="6">
        <f t="shared" si="16"/>
        <v>0</v>
      </c>
      <c r="M35" s="6">
        <f t="shared" si="17"/>
        <v>46636170.510689825</v>
      </c>
      <c r="N35" s="6">
        <f t="shared" si="18"/>
        <v>0</v>
      </c>
      <c r="O35" s="6">
        <f t="shared" si="7"/>
        <v>11081070.461406402</v>
      </c>
      <c r="P35" s="6">
        <f t="shared" si="12"/>
        <v>194387.45488003455</v>
      </c>
      <c r="Q35" s="14">
        <f t="shared" si="13"/>
        <v>1.7855526312606219E-2</v>
      </c>
    </row>
    <row r="36" spans="1:17" x14ac:dyDescent="0.25">
      <c r="A36" s="208">
        <v>42309</v>
      </c>
      <c r="B36">
        <f t="shared" si="10"/>
        <v>11</v>
      </c>
      <c r="C36">
        <f t="shared" si="11"/>
        <v>2015</v>
      </c>
      <c r="D36" s="6">
        <f>'Monthly Data'!I36</f>
        <v>11497281.430526339</v>
      </c>
      <c r="E36">
        <f>'Monthly Data'!BA36</f>
        <v>370.78</v>
      </c>
      <c r="F36">
        <f>'Monthly Data'!AZ36</f>
        <v>0</v>
      </c>
      <c r="G36" s="6">
        <f>'Monthly Data'!J36</f>
        <v>4604.7017373094877</v>
      </c>
      <c r="H36">
        <f>'Monthly Data'!DM36</f>
        <v>0</v>
      </c>
      <c r="J36" s="6">
        <f t="shared" si="14"/>
        <v>-36945454.187088698</v>
      </c>
      <c r="K36" s="6">
        <f t="shared" si="15"/>
        <v>2012710.3705752587</v>
      </c>
      <c r="L36" s="6">
        <f t="shared" si="16"/>
        <v>0</v>
      </c>
      <c r="M36" s="6">
        <f t="shared" si="17"/>
        <v>46636874.78219042</v>
      </c>
      <c r="N36" s="6">
        <f t="shared" si="18"/>
        <v>0</v>
      </c>
      <c r="O36" s="6">
        <f t="shared" si="7"/>
        <v>11704130.965676978</v>
      </c>
      <c r="P36" s="6">
        <f t="shared" si="12"/>
        <v>206849.53515063971</v>
      </c>
      <c r="Q36" s="14">
        <f t="shared" si="13"/>
        <v>1.7991169164689246E-2</v>
      </c>
    </row>
    <row r="37" spans="1:17" x14ac:dyDescent="0.25">
      <c r="A37" s="208">
        <v>42339</v>
      </c>
      <c r="B37">
        <f t="shared" si="10"/>
        <v>12</v>
      </c>
      <c r="C37">
        <f t="shared" si="11"/>
        <v>2015</v>
      </c>
      <c r="D37" s="6">
        <f>'Monthly Data'!I37</f>
        <v>12724783.321526384</v>
      </c>
      <c r="E37">
        <f>'Monthly Data'!BA37</f>
        <v>537.99</v>
      </c>
      <c r="F37">
        <f>'Monthly Data'!AZ37</f>
        <v>0</v>
      </c>
      <c r="G37" s="6">
        <f>'Monthly Data'!J37</f>
        <v>4604.7712737056863</v>
      </c>
      <c r="H37">
        <f>'Monthly Data'!DM37</f>
        <v>0</v>
      </c>
      <c r="J37" s="6">
        <f t="shared" si="14"/>
        <v>-36945454.187088698</v>
      </c>
      <c r="K37" s="6">
        <f t="shared" si="15"/>
        <v>2920378.8021624242</v>
      </c>
      <c r="L37" s="6">
        <f t="shared" si="16"/>
        <v>0</v>
      </c>
      <c r="M37" s="6">
        <f t="shared" si="17"/>
        <v>46637579.053691015</v>
      </c>
      <c r="N37" s="6">
        <f t="shared" si="18"/>
        <v>0</v>
      </c>
      <c r="O37" s="6">
        <f t="shared" si="7"/>
        <v>12612503.66876474</v>
      </c>
      <c r="P37" s="6">
        <f t="shared" si="12"/>
        <v>-112279.65276164375</v>
      </c>
      <c r="Q37" s="14">
        <f t="shared" si="13"/>
        <v>8.8236985986002159E-3</v>
      </c>
    </row>
    <row r="38" spans="1:17" x14ac:dyDescent="0.25">
      <c r="A38" s="208">
        <v>42370</v>
      </c>
      <c r="B38">
        <f t="shared" si="10"/>
        <v>1</v>
      </c>
      <c r="C38">
        <f t="shared" si="11"/>
        <v>2016</v>
      </c>
      <c r="D38" s="6">
        <f>'Monthly Data'!I38</f>
        <v>14463575.22574288</v>
      </c>
      <c r="E38">
        <f>'Monthly Data'!BA38</f>
        <v>761.7</v>
      </c>
      <c r="F38">
        <f>'Monthly Data'!AZ38</f>
        <v>0</v>
      </c>
      <c r="G38" s="6">
        <f>'Monthly Data'!J38</f>
        <v>4607.3407181501389</v>
      </c>
      <c r="H38">
        <f>'Monthly Data'!DM38</f>
        <v>0</v>
      </c>
      <c r="J38" s="6">
        <f t="shared" si="14"/>
        <v>-36945454.187088698</v>
      </c>
      <c r="K38" s="6">
        <f t="shared" si="15"/>
        <v>4134746.9908494926</v>
      </c>
      <c r="L38" s="6">
        <f t="shared" si="16"/>
        <v>0</v>
      </c>
      <c r="M38" s="6">
        <f t="shared" si="17"/>
        <v>46663602.641243882</v>
      </c>
      <c r="N38" s="6">
        <f t="shared" si="18"/>
        <v>0</v>
      </c>
      <c r="O38" s="6">
        <f t="shared" si="7"/>
        <v>13852895.445004676</v>
      </c>
      <c r="P38" s="6">
        <f t="shared" si="12"/>
        <v>-610679.78073820472</v>
      </c>
      <c r="Q38" s="14">
        <f t="shared" si="13"/>
        <v>4.2221910641519055E-2</v>
      </c>
    </row>
    <row r="39" spans="1:17" x14ac:dyDescent="0.25">
      <c r="A39" s="208">
        <v>42401</v>
      </c>
      <c r="B39">
        <f t="shared" si="10"/>
        <v>2</v>
      </c>
      <c r="C39">
        <f t="shared" si="11"/>
        <v>2016</v>
      </c>
      <c r="D39" s="6">
        <f>'Monthly Data'!I39</f>
        <v>13447183.655742858</v>
      </c>
      <c r="E39">
        <f>'Monthly Data'!BA39</f>
        <v>726.98</v>
      </c>
      <c r="F39">
        <f>'Monthly Data'!AZ39</f>
        <v>0</v>
      </c>
      <c r="G39" s="6">
        <f>'Monthly Data'!J39</f>
        <v>4609.1703590750694</v>
      </c>
      <c r="H39">
        <f>'Monthly Data'!DM39</f>
        <v>0</v>
      </c>
      <c r="J39" s="6">
        <f t="shared" si="14"/>
        <v>-36945454.187088698</v>
      </c>
      <c r="K39" s="6">
        <f t="shared" si="15"/>
        <v>3946275.918875888</v>
      </c>
      <c r="L39" s="6">
        <f t="shared" si="16"/>
        <v>0</v>
      </c>
      <c r="M39" s="6">
        <f t="shared" si="17"/>
        <v>46682133.425555274</v>
      </c>
      <c r="N39" s="6">
        <f t="shared" si="18"/>
        <v>0</v>
      </c>
      <c r="O39" s="6">
        <f t="shared" si="7"/>
        <v>13682955.157342464</v>
      </c>
      <c r="P39" s="6">
        <f t="shared" si="12"/>
        <v>235771.50159960613</v>
      </c>
      <c r="Q39" s="14">
        <f t="shared" si="13"/>
        <v>1.7533151002880498E-2</v>
      </c>
    </row>
    <row r="40" spans="1:17" x14ac:dyDescent="0.25">
      <c r="A40" s="208">
        <v>42430</v>
      </c>
      <c r="B40">
        <f t="shared" si="10"/>
        <v>3</v>
      </c>
      <c r="C40">
        <f t="shared" si="11"/>
        <v>2016</v>
      </c>
      <c r="D40" s="6">
        <f>'Monthly Data'!I40</f>
        <v>12794711.545742895</v>
      </c>
      <c r="E40">
        <f>'Monthly Data'!BA40</f>
        <v>534.67999999999995</v>
      </c>
      <c r="F40">
        <f>'Monthly Data'!AZ40</f>
        <v>0</v>
      </c>
      <c r="G40" s="6">
        <f>'Monthly Data'!J40</f>
        <v>4609.0851795375347</v>
      </c>
      <c r="H40">
        <f>'Monthly Data'!DM40</f>
        <v>0</v>
      </c>
      <c r="J40" s="6">
        <f t="shared" si="14"/>
        <v>-36945454.187088698</v>
      </c>
      <c r="K40" s="6">
        <f t="shared" si="15"/>
        <v>2902411.081879226</v>
      </c>
      <c r="L40" s="6">
        <f t="shared" si="16"/>
        <v>0</v>
      </c>
      <c r="M40" s="6">
        <f t="shared" si="17"/>
        <v>46681270.718771502</v>
      </c>
      <c r="N40" s="6">
        <f t="shared" si="18"/>
        <v>0</v>
      </c>
      <c r="O40" s="6">
        <f t="shared" si="7"/>
        <v>12638227.613562033</v>
      </c>
      <c r="P40" s="6">
        <f t="shared" si="12"/>
        <v>-156483.93218086287</v>
      </c>
      <c r="Q40" s="14">
        <f t="shared" si="13"/>
        <v>1.2230360303271456E-2</v>
      </c>
    </row>
    <row r="41" spans="1:17" x14ac:dyDescent="0.25">
      <c r="A41" s="208">
        <v>42461</v>
      </c>
      <c r="B41">
        <f t="shared" si="10"/>
        <v>4</v>
      </c>
      <c r="C41">
        <f t="shared" si="11"/>
        <v>2016</v>
      </c>
      <c r="D41" s="6">
        <f>'Monthly Data'!I41</f>
        <v>11392813.425742846</v>
      </c>
      <c r="E41">
        <f>'Monthly Data'!BA41</f>
        <v>395.13</v>
      </c>
      <c r="F41">
        <f>'Monthly Data'!AZ41</f>
        <v>0</v>
      </c>
      <c r="G41" s="6">
        <f>'Monthly Data'!J41</f>
        <v>4607.5425897687674</v>
      </c>
      <c r="H41">
        <f>'Monthly Data'!DM41</f>
        <v>0</v>
      </c>
      <c r="J41" s="6">
        <f t="shared" si="14"/>
        <v>-36945454.187088698</v>
      </c>
      <c r="K41" s="6">
        <f t="shared" si="15"/>
        <v>2144889.8234138899</v>
      </c>
      <c r="L41" s="6">
        <f t="shared" si="16"/>
        <v>0</v>
      </c>
      <c r="M41" s="6">
        <f t="shared" si="17"/>
        <v>46665647.216970421</v>
      </c>
      <c r="N41" s="6">
        <f t="shared" si="18"/>
        <v>0</v>
      </c>
      <c r="O41" s="6">
        <f t="shared" si="7"/>
        <v>11865082.853295617</v>
      </c>
      <c r="P41" s="6">
        <f t="shared" si="12"/>
        <v>472269.42755277082</v>
      </c>
      <c r="Q41" s="14">
        <f t="shared" si="13"/>
        <v>4.1453274964166932E-2</v>
      </c>
    </row>
    <row r="42" spans="1:17" x14ac:dyDescent="0.25">
      <c r="A42" s="208">
        <v>42491</v>
      </c>
      <c r="B42">
        <f t="shared" si="10"/>
        <v>5</v>
      </c>
      <c r="C42">
        <f t="shared" si="11"/>
        <v>2016</v>
      </c>
      <c r="D42" s="6">
        <f>'Monthly Data'!I42</f>
        <v>10714098.015742861</v>
      </c>
      <c r="E42">
        <f>'Monthly Data'!BA42</f>
        <v>130.80000000000001</v>
      </c>
      <c r="F42">
        <f>'Monthly Data'!AZ42</f>
        <v>0.7</v>
      </c>
      <c r="G42" s="6">
        <f>'Monthly Data'!J42</f>
        <v>4604.7712948843837</v>
      </c>
      <c r="H42">
        <f>'Monthly Data'!DM42</f>
        <v>0</v>
      </c>
      <c r="J42" s="6">
        <f t="shared" si="14"/>
        <v>-36945454.187088698</v>
      </c>
      <c r="K42" s="6">
        <f t="shared" si="15"/>
        <v>710023.50847198849</v>
      </c>
      <c r="L42" s="6">
        <f t="shared" si="16"/>
        <v>13660.396037458378</v>
      </c>
      <c r="M42" s="6">
        <f t="shared" si="17"/>
        <v>46637579.268190958</v>
      </c>
      <c r="N42" s="6">
        <f t="shared" si="18"/>
        <v>0</v>
      </c>
      <c r="O42" s="6">
        <f t="shared" si="7"/>
        <v>10415808.985611707</v>
      </c>
      <c r="P42" s="6">
        <f t="shared" si="12"/>
        <v>-298289.03013115376</v>
      </c>
      <c r="Q42" s="14">
        <f t="shared" si="13"/>
        <v>2.7840797208767361E-2</v>
      </c>
    </row>
    <row r="43" spans="1:17" x14ac:dyDescent="0.25">
      <c r="A43" s="208">
        <v>42522</v>
      </c>
      <c r="B43">
        <f t="shared" si="10"/>
        <v>6</v>
      </c>
      <c r="C43">
        <f t="shared" si="11"/>
        <v>2016</v>
      </c>
      <c r="D43" s="6">
        <f>'Monthly Data'!I43</f>
        <v>10430200.305742871</v>
      </c>
      <c r="E43">
        <f>'Monthly Data'!BA43</f>
        <v>32.6</v>
      </c>
      <c r="F43">
        <f>'Monthly Data'!AZ43</f>
        <v>24.32</v>
      </c>
      <c r="G43" s="6">
        <f>'Monthly Data'!J43</f>
        <v>4600.8856474421918</v>
      </c>
      <c r="H43">
        <f>'Monthly Data'!DM43</f>
        <v>0</v>
      </c>
      <c r="J43" s="6">
        <f t="shared" si="14"/>
        <v>-36945454.187088698</v>
      </c>
      <c r="K43" s="6">
        <f t="shared" si="15"/>
        <v>176963.04568950171</v>
      </c>
      <c r="L43" s="6">
        <f t="shared" si="16"/>
        <v>474601.18804426829</v>
      </c>
      <c r="M43" s="6">
        <f t="shared" si="17"/>
        <v>46598225.04645256</v>
      </c>
      <c r="N43" s="6">
        <f t="shared" si="18"/>
        <v>0</v>
      </c>
      <c r="O43" s="6">
        <f t="shared" si="7"/>
        <v>10304335.093097627</v>
      </c>
      <c r="P43" s="6">
        <f t="shared" si="12"/>
        <v>-125865.21264524385</v>
      </c>
      <c r="Q43" s="14">
        <f t="shared" si="13"/>
        <v>1.2067382116903587E-2</v>
      </c>
    </row>
    <row r="44" spans="1:17" x14ac:dyDescent="0.25">
      <c r="A44" s="208">
        <v>42552</v>
      </c>
      <c r="B44">
        <f t="shared" si="10"/>
        <v>7</v>
      </c>
      <c r="C44">
        <f t="shared" si="11"/>
        <v>2016</v>
      </c>
      <c r="D44" s="6">
        <f>'Monthly Data'!I44</f>
        <v>11328724.89574286</v>
      </c>
      <c r="E44">
        <f>'Monthly Data'!BA44</f>
        <v>0.3</v>
      </c>
      <c r="F44">
        <f>'Monthly Data'!AZ44</f>
        <v>85.3</v>
      </c>
      <c r="G44" s="6">
        <f>'Monthly Data'!J44</f>
        <v>4618.9428237210959</v>
      </c>
      <c r="H44">
        <f>'Monthly Data'!DM44</f>
        <v>0</v>
      </c>
      <c r="J44" s="6">
        <f t="shared" si="14"/>
        <v>-36945454.187088698</v>
      </c>
      <c r="K44" s="6">
        <f t="shared" si="15"/>
        <v>1628.494285486212</v>
      </c>
      <c r="L44" s="6">
        <f t="shared" si="16"/>
        <v>1664616.8314217138</v>
      </c>
      <c r="M44" s="6">
        <f t="shared" si="17"/>
        <v>46781109.914372638</v>
      </c>
      <c r="N44" s="6">
        <f t="shared" si="18"/>
        <v>0</v>
      </c>
      <c r="O44" s="6">
        <f t="shared" si="7"/>
        <v>11501901.052991137</v>
      </c>
      <c r="P44" s="6">
        <f t="shared" si="12"/>
        <v>173176.15724827722</v>
      </c>
      <c r="Q44" s="14">
        <f t="shared" si="13"/>
        <v>1.52864650560412E-2</v>
      </c>
    </row>
    <row r="45" spans="1:17" x14ac:dyDescent="0.25">
      <c r="A45" s="208">
        <v>42583</v>
      </c>
      <c r="B45">
        <f t="shared" si="10"/>
        <v>8</v>
      </c>
      <c r="C45">
        <f t="shared" si="11"/>
        <v>2016</v>
      </c>
      <c r="D45" s="6">
        <f>'Monthly Data'!I45</f>
        <v>11571175.055742867</v>
      </c>
      <c r="E45">
        <f>'Monthly Data'!BA45</f>
        <v>1.2</v>
      </c>
      <c r="F45">
        <f>'Monthly Data'!AZ45</f>
        <v>88.55</v>
      </c>
      <c r="G45" s="6">
        <f>'Monthly Data'!J45</f>
        <v>4616.971411860548</v>
      </c>
      <c r="H45">
        <f>'Monthly Data'!DM45</f>
        <v>0</v>
      </c>
      <c r="J45" s="6">
        <f t="shared" si="14"/>
        <v>-36945454.187088698</v>
      </c>
      <c r="K45" s="6">
        <f t="shared" si="15"/>
        <v>6513.977141944848</v>
      </c>
      <c r="L45" s="6">
        <f t="shared" si="16"/>
        <v>1728040.098738485</v>
      </c>
      <c r="M45" s="6">
        <f t="shared" si="17"/>
        <v>46761143.259998575</v>
      </c>
      <c r="N45" s="6">
        <f t="shared" si="18"/>
        <v>0</v>
      </c>
      <c r="O45" s="6">
        <f t="shared" si="7"/>
        <v>11550243.148790307</v>
      </c>
      <c r="P45" s="6">
        <f t="shared" si="12"/>
        <v>-20931.906952559948</v>
      </c>
      <c r="Q45" s="14">
        <f t="shared" si="13"/>
        <v>1.8089698627600725E-3</v>
      </c>
    </row>
    <row r="46" spans="1:17" x14ac:dyDescent="0.25">
      <c r="A46" s="208">
        <v>42614</v>
      </c>
      <c r="B46">
        <f t="shared" si="10"/>
        <v>9</v>
      </c>
      <c r="C46">
        <f t="shared" si="11"/>
        <v>2016</v>
      </c>
      <c r="D46" s="6">
        <f>'Monthly Data'!I46</f>
        <v>10321746.885742884</v>
      </c>
      <c r="E46">
        <f>'Monthly Data'!BA46</f>
        <v>32.299999999999997</v>
      </c>
      <c r="F46">
        <f>'Monthly Data'!AZ46</f>
        <v>15.9</v>
      </c>
      <c r="G46" s="6">
        <f>'Monthly Data'!J46</f>
        <v>4617.485705930274</v>
      </c>
      <c r="H46">
        <f>'Monthly Data'!DM46</f>
        <v>0</v>
      </c>
      <c r="J46" s="6">
        <f t="shared" si="14"/>
        <v>-36945454.187088698</v>
      </c>
      <c r="K46" s="6">
        <f t="shared" si="15"/>
        <v>175334.55140401548</v>
      </c>
      <c r="L46" s="6">
        <f t="shared" si="16"/>
        <v>310286.13856512605</v>
      </c>
      <c r="M46" s="6">
        <f t="shared" si="17"/>
        <v>46766352.081220739</v>
      </c>
      <c r="N46" s="6">
        <f t="shared" si="18"/>
        <v>0</v>
      </c>
      <c r="O46" s="6">
        <f t="shared" si="7"/>
        <v>10306518.584101178</v>
      </c>
      <c r="P46" s="6">
        <f t="shared" si="12"/>
        <v>-15228.301641706377</v>
      </c>
      <c r="Q46" s="14">
        <f t="shared" si="13"/>
        <v>1.4753608870937116E-3</v>
      </c>
    </row>
    <row r="47" spans="1:17" x14ac:dyDescent="0.25">
      <c r="A47" s="208">
        <v>42644</v>
      </c>
      <c r="B47">
        <f t="shared" si="10"/>
        <v>10</v>
      </c>
      <c r="C47">
        <f t="shared" si="11"/>
        <v>2016</v>
      </c>
      <c r="D47" s="6">
        <f>'Monthly Data'!I47</f>
        <v>10521528.575742852</v>
      </c>
      <c r="E47">
        <f>'Monthly Data'!BA47</f>
        <v>205.54</v>
      </c>
      <c r="F47">
        <f>'Monthly Data'!AZ47</f>
        <v>0</v>
      </c>
      <c r="G47" s="6">
        <f>'Monthly Data'!J47</f>
        <v>4614.242852965137</v>
      </c>
      <c r="H47">
        <f>'Monthly Data'!DM47</f>
        <v>0</v>
      </c>
      <c r="J47" s="6">
        <f t="shared" si="14"/>
        <v>-36945454.187088698</v>
      </c>
      <c r="K47" s="6">
        <f t="shared" si="15"/>
        <v>1115735.7181294532</v>
      </c>
      <c r="L47" s="6">
        <f t="shared" si="16"/>
        <v>0</v>
      </c>
      <c r="M47" s="6">
        <f t="shared" si="17"/>
        <v>46733508.145543702</v>
      </c>
      <c r="N47" s="6">
        <f t="shared" si="18"/>
        <v>0</v>
      </c>
      <c r="O47" s="6">
        <f t="shared" si="7"/>
        <v>10903789.67658446</v>
      </c>
      <c r="P47" s="6">
        <f t="shared" si="12"/>
        <v>382261.1008416079</v>
      </c>
      <c r="Q47" s="14">
        <f t="shared" si="13"/>
        <v>3.6331327533805524E-2</v>
      </c>
    </row>
    <row r="48" spans="1:17" x14ac:dyDescent="0.25">
      <c r="A48" s="208">
        <v>42675</v>
      </c>
      <c r="B48">
        <f t="shared" si="10"/>
        <v>11</v>
      </c>
      <c r="C48">
        <f t="shared" si="11"/>
        <v>2016</v>
      </c>
      <c r="D48" s="6">
        <f>'Monthly Data'!I48</f>
        <v>11256161.045742854</v>
      </c>
      <c r="E48">
        <f>'Monthly Data'!BA48</f>
        <v>354.31</v>
      </c>
      <c r="F48">
        <f>'Monthly Data'!AZ48</f>
        <v>0</v>
      </c>
      <c r="G48" s="6">
        <f>'Monthly Data'!J48</f>
        <v>4618.1214264825685</v>
      </c>
      <c r="H48">
        <f>'Monthly Data'!DM48</f>
        <v>0</v>
      </c>
      <c r="J48" s="6">
        <f t="shared" si="14"/>
        <v>-36945454.187088698</v>
      </c>
      <c r="K48" s="6">
        <f t="shared" si="15"/>
        <v>1923306.0343020658</v>
      </c>
      <c r="L48" s="6">
        <f t="shared" si="16"/>
        <v>0</v>
      </c>
      <c r="M48" s="6">
        <f t="shared" si="17"/>
        <v>46772790.721872225</v>
      </c>
      <c r="N48" s="6">
        <f t="shared" si="18"/>
        <v>0</v>
      </c>
      <c r="O48" s="6">
        <f t="shared" si="7"/>
        <v>11750642.569085591</v>
      </c>
      <c r="P48" s="6">
        <f t="shared" si="12"/>
        <v>494481.52334273607</v>
      </c>
      <c r="Q48" s="14">
        <f t="shared" si="13"/>
        <v>4.3929855066328481E-2</v>
      </c>
    </row>
    <row r="49" spans="1:17" x14ac:dyDescent="0.25">
      <c r="A49" s="208">
        <v>42705</v>
      </c>
      <c r="B49">
        <f t="shared" si="10"/>
        <v>12</v>
      </c>
      <c r="C49">
        <f t="shared" si="11"/>
        <v>2016</v>
      </c>
      <c r="D49" s="6">
        <f>'Monthly Data'!I49</f>
        <v>13764672.905742895</v>
      </c>
      <c r="E49">
        <f>'Monthly Data'!BA49</f>
        <v>712.98</v>
      </c>
      <c r="F49">
        <f>'Monthly Data'!AZ49</f>
        <v>0</v>
      </c>
      <c r="G49" s="6">
        <f>'Monthly Data'!J49</f>
        <v>4623.0607132412842</v>
      </c>
      <c r="H49">
        <f>'Monthly Data'!DM49</f>
        <v>0</v>
      </c>
      <c r="J49" s="6">
        <f t="shared" si="14"/>
        <v>-36945454.187088698</v>
      </c>
      <c r="K49" s="6">
        <f t="shared" si="15"/>
        <v>3870279.5188865317</v>
      </c>
      <c r="L49" s="6">
        <f t="shared" si="16"/>
        <v>0</v>
      </c>
      <c r="M49" s="6">
        <f t="shared" si="17"/>
        <v>46822816.306854881</v>
      </c>
      <c r="N49" s="6">
        <f t="shared" si="18"/>
        <v>0</v>
      </c>
      <c r="O49" s="6">
        <f t="shared" si="7"/>
        <v>13747641.638652716</v>
      </c>
      <c r="P49" s="6">
        <f t="shared" si="12"/>
        <v>-17031.267090179026</v>
      </c>
      <c r="Q49" s="14">
        <f t="shared" si="13"/>
        <v>1.2373172400684685E-3</v>
      </c>
    </row>
    <row r="50" spans="1:17" x14ac:dyDescent="0.25">
      <c r="A50" s="208">
        <v>42736</v>
      </c>
      <c r="B50">
        <f t="shared" si="10"/>
        <v>1</v>
      </c>
      <c r="C50">
        <f t="shared" si="11"/>
        <v>2017</v>
      </c>
      <c r="D50" s="6">
        <f>'Monthly Data'!I50</f>
        <v>14343453.216893746</v>
      </c>
      <c r="E50">
        <f>'Monthly Data'!BA50</f>
        <v>743.9</v>
      </c>
      <c r="F50">
        <f>'Monthly Data'!AZ50</f>
        <v>0</v>
      </c>
      <c r="G50" s="6">
        <f>'Monthly Data'!J50</f>
        <v>4627.0303566206421</v>
      </c>
      <c r="H50">
        <f>'Monthly Data'!DM50</f>
        <v>0</v>
      </c>
      <c r="J50" s="6">
        <f t="shared" si="14"/>
        <v>-36945454.187088698</v>
      </c>
      <c r="K50" s="6">
        <f t="shared" si="15"/>
        <v>4038122.9965773104</v>
      </c>
      <c r="L50" s="6">
        <f t="shared" si="16"/>
        <v>0</v>
      </c>
      <c r="M50" s="6">
        <f t="shared" si="17"/>
        <v>46863021.247755408</v>
      </c>
      <c r="N50" s="6">
        <f t="shared" si="18"/>
        <v>0</v>
      </c>
      <c r="O50" s="6">
        <f t="shared" si="7"/>
        <v>13955690.057244021</v>
      </c>
      <c r="P50" s="6">
        <f t="shared" si="12"/>
        <v>-387763.15964972414</v>
      </c>
      <c r="Q50" s="14">
        <f t="shared" si="13"/>
        <v>2.7034156544186724E-2</v>
      </c>
    </row>
    <row r="51" spans="1:17" x14ac:dyDescent="0.25">
      <c r="A51" s="208">
        <v>42767</v>
      </c>
      <c r="B51">
        <f t="shared" si="10"/>
        <v>2</v>
      </c>
      <c r="C51">
        <f t="shared" si="11"/>
        <v>2017</v>
      </c>
      <c r="D51" s="6">
        <f>'Monthly Data'!I51</f>
        <v>12711893.556893792</v>
      </c>
      <c r="E51">
        <f>'Monthly Data'!BA51</f>
        <v>625.79999999999995</v>
      </c>
      <c r="F51">
        <f>'Monthly Data'!AZ51</f>
        <v>0</v>
      </c>
      <c r="G51" s="6">
        <f>'Monthly Data'!J51</f>
        <v>4629.0151783103211</v>
      </c>
      <c r="H51">
        <f>'Monthly Data'!DM51</f>
        <v>0</v>
      </c>
      <c r="J51" s="6">
        <f t="shared" si="14"/>
        <v>-36945454.187088698</v>
      </c>
      <c r="K51" s="6">
        <f t="shared" si="15"/>
        <v>3397039.0795242381</v>
      </c>
      <c r="L51" s="6">
        <f t="shared" si="16"/>
        <v>0</v>
      </c>
      <c r="M51" s="6">
        <f t="shared" si="17"/>
        <v>46883123.718205668</v>
      </c>
      <c r="N51" s="6">
        <f t="shared" si="18"/>
        <v>0</v>
      </c>
      <c r="O51" s="6">
        <f t="shared" si="7"/>
        <v>13334708.610641208</v>
      </c>
      <c r="P51" s="6">
        <f t="shared" si="12"/>
        <v>622815.05374741554</v>
      </c>
      <c r="Q51" s="14">
        <f t="shared" si="13"/>
        <v>4.89946718763749E-2</v>
      </c>
    </row>
    <row r="52" spans="1:17" x14ac:dyDescent="0.25">
      <c r="A52" s="208">
        <v>42795</v>
      </c>
      <c r="B52">
        <f t="shared" si="10"/>
        <v>3</v>
      </c>
      <c r="C52">
        <f t="shared" si="11"/>
        <v>2017</v>
      </c>
      <c r="D52" s="6">
        <f>'Monthly Data'!I52</f>
        <v>13510644.686893711</v>
      </c>
      <c r="E52">
        <f>'Monthly Data'!BA52</f>
        <v>577.70000000000005</v>
      </c>
      <c r="F52">
        <f>'Monthly Data'!AZ52</f>
        <v>0</v>
      </c>
      <c r="G52" s="6">
        <f>'Monthly Data'!J52</f>
        <v>4634.0075891551605</v>
      </c>
      <c r="H52">
        <f>'Monthly Data'!DM52</f>
        <v>0</v>
      </c>
      <c r="J52" s="6">
        <f t="shared" si="14"/>
        <v>-36945454.187088698</v>
      </c>
      <c r="K52" s="6">
        <f t="shared" si="15"/>
        <v>3135937.1624179492</v>
      </c>
      <c r="L52" s="6">
        <f t="shared" si="16"/>
        <v>0</v>
      </c>
      <c r="M52" s="6">
        <f t="shared" si="17"/>
        <v>46933687.349188656</v>
      </c>
      <c r="N52" s="6">
        <f t="shared" si="18"/>
        <v>0</v>
      </c>
      <c r="O52" s="6">
        <f t="shared" si="7"/>
        <v>13124170.324517906</v>
      </c>
      <c r="P52" s="6">
        <f t="shared" si="12"/>
        <v>-386474.36237580515</v>
      </c>
      <c r="Q52" s="14">
        <f t="shared" si="13"/>
        <v>2.8605175499190862E-2</v>
      </c>
    </row>
    <row r="53" spans="1:17" x14ac:dyDescent="0.25">
      <c r="A53" s="208">
        <v>42826</v>
      </c>
      <c r="B53">
        <f t="shared" si="10"/>
        <v>4</v>
      </c>
      <c r="C53">
        <f t="shared" si="11"/>
        <v>2017</v>
      </c>
      <c r="D53" s="6">
        <f>'Monthly Data'!I53</f>
        <v>11131255.036893748</v>
      </c>
      <c r="E53">
        <f>'Monthly Data'!BA53</f>
        <v>324.3</v>
      </c>
      <c r="F53">
        <f>'Monthly Data'!AZ53</f>
        <v>0</v>
      </c>
      <c r="G53" s="6">
        <f>'Monthly Data'!J53</f>
        <v>4635.0037945775803</v>
      </c>
      <c r="H53">
        <f>'Monthly Data'!DM53</f>
        <v>0</v>
      </c>
      <c r="J53" s="6">
        <f t="shared" si="14"/>
        <v>-36945454.187088698</v>
      </c>
      <c r="K53" s="6">
        <f t="shared" si="15"/>
        <v>1760402.3226105953</v>
      </c>
      <c r="L53" s="6">
        <f t="shared" si="16"/>
        <v>0</v>
      </c>
      <c r="M53" s="6">
        <f t="shared" si="17"/>
        <v>46943777.01627095</v>
      </c>
      <c r="N53" s="6">
        <f t="shared" si="18"/>
        <v>0</v>
      </c>
      <c r="O53" s="6">
        <f t="shared" si="7"/>
        <v>11758725.151792847</v>
      </c>
      <c r="P53" s="6">
        <f t="shared" si="12"/>
        <v>627470.11489909887</v>
      </c>
      <c r="Q53" s="14">
        <f t="shared" si="13"/>
        <v>5.6370113955649573E-2</v>
      </c>
    </row>
    <row r="54" spans="1:17" x14ac:dyDescent="0.25">
      <c r="A54" s="208">
        <v>42856</v>
      </c>
      <c r="B54">
        <f t="shared" si="10"/>
        <v>5</v>
      </c>
      <c r="C54">
        <f t="shared" si="11"/>
        <v>2017</v>
      </c>
      <c r="D54" s="6">
        <f>'Monthly Data'!I54</f>
        <v>10860581.426893739</v>
      </c>
      <c r="E54">
        <f>'Monthly Data'!BA54</f>
        <v>191.59</v>
      </c>
      <c r="F54">
        <f>'Monthly Data'!AZ54</f>
        <v>0</v>
      </c>
      <c r="G54" s="6">
        <f>'Monthly Data'!J54</f>
        <v>4630.0018972887901</v>
      </c>
      <c r="H54">
        <f>'Monthly Data'!DM54</f>
        <v>0</v>
      </c>
      <c r="J54" s="6">
        <f t="shared" si="14"/>
        <v>-36945454.187088698</v>
      </c>
      <c r="K54" s="6">
        <f t="shared" si="15"/>
        <v>1040010.7338543446</v>
      </c>
      <c r="L54" s="6">
        <f t="shared" si="16"/>
        <v>0</v>
      </c>
      <c r="M54" s="6">
        <f t="shared" si="17"/>
        <v>46893117.305645049</v>
      </c>
      <c r="N54" s="6">
        <f t="shared" si="18"/>
        <v>0</v>
      </c>
      <c r="O54" s="6">
        <f t="shared" si="7"/>
        <v>10987673.852410696</v>
      </c>
      <c r="P54" s="6">
        <f t="shared" ref="P54:P85" si="19">O54-D54</f>
        <v>127092.42551695742</v>
      </c>
      <c r="Q54" s="14">
        <f t="shared" ref="Q54:Q85" si="20">ABS(O54-D54)/D54</f>
        <v>1.1702175097388632E-2</v>
      </c>
    </row>
    <row r="55" spans="1:17" x14ac:dyDescent="0.25">
      <c r="A55" s="208">
        <v>42887</v>
      </c>
      <c r="B55">
        <f t="shared" si="10"/>
        <v>6</v>
      </c>
      <c r="C55">
        <f t="shared" si="11"/>
        <v>2017</v>
      </c>
      <c r="D55" s="6">
        <f>'Monthly Data'!I55</f>
        <v>10519928.806893751</v>
      </c>
      <c r="E55">
        <f>'Monthly Data'!BA55</f>
        <v>14.1</v>
      </c>
      <c r="F55">
        <f>'Monthly Data'!AZ55</f>
        <v>5.4</v>
      </c>
      <c r="G55" s="6">
        <f>'Monthly Data'!J55</f>
        <v>4623.0009486443951</v>
      </c>
      <c r="H55">
        <f>'Monthly Data'!DM55</f>
        <v>0</v>
      </c>
      <c r="J55" s="6">
        <f t="shared" si="14"/>
        <v>-36945454.187088698</v>
      </c>
      <c r="K55" s="6">
        <f t="shared" si="15"/>
        <v>76539.231417851959</v>
      </c>
      <c r="L55" s="6">
        <f t="shared" si="16"/>
        <v>105380.19800325036</v>
      </c>
      <c r="M55" s="6">
        <f t="shared" si="17"/>
        <v>46822211.005104512</v>
      </c>
      <c r="N55" s="6">
        <f t="shared" si="18"/>
        <v>0</v>
      </c>
      <c r="O55" s="6">
        <f t="shared" ref="O55:O118" si="21">SUM(J55:N55)</f>
        <v>10058676.247436911</v>
      </c>
      <c r="P55" s="6">
        <f t="shared" si="19"/>
        <v>-461252.55945684016</v>
      </c>
      <c r="Q55" s="14">
        <f t="shared" si="20"/>
        <v>4.3845597049533218E-2</v>
      </c>
    </row>
    <row r="56" spans="1:17" x14ac:dyDescent="0.25">
      <c r="A56" s="208">
        <v>42917</v>
      </c>
      <c r="B56">
        <f t="shared" si="10"/>
        <v>7</v>
      </c>
      <c r="C56">
        <f t="shared" si="11"/>
        <v>2017</v>
      </c>
      <c r="D56" s="6">
        <f>'Monthly Data'!I56</f>
        <v>11315985.256893709</v>
      </c>
      <c r="E56">
        <f>'Monthly Data'!BA56</f>
        <v>1.2</v>
      </c>
      <c r="F56">
        <f>'Monthly Data'!AZ56</f>
        <v>69.2</v>
      </c>
      <c r="G56" s="6">
        <f>'Monthly Data'!J56</f>
        <v>4624.000474322198</v>
      </c>
      <c r="H56">
        <f>'Monthly Data'!DM56</f>
        <v>0</v>
      </c>
      <c r="J56" s="6">
        <f t="shared" si="14"/>
        <v>-36945454.187088698</v>
      </c>
      <c r="K56" s="6">
        <f t="shared" si="15"/>
        <v>6513.977141944848</v>
      </c>
      <c r="L56" s="6">
        <f t="shared" si="16"/>
        <v>1350427.7225601713</v>
      </c>
      <c r="M56" s="6">
        <f t="shared" si="17"/>
        <v>46832334.300061837</v>
      </c>
      <c r="N56" s="6">
        <f t="shared" si="18"/>
        <v>0</v>
      </c>
      <c r="O56" s="6">
        <f t="shared" si="21"/>
        <v>11243821.81267526</v>
      </c>
      <c r="P56" s="6">
        <f t="shared" si="19"/>
        <v>-72163.444218449295</v>
      </c>
      <c r="Q56" s="14">
        <f t="shared" si="20"/>
        <v>6.3771242698011871E-3</v>
      </c>
    </row>
    <row r="57" spans="1:17" x14ac:dyDescent="0.25">
      <c r="A57" s="208">
        <v>42948</v>
      </c>
      <c r="B57">
        <f t="shared" si="10"/>
        <v>8</v>
      </c>
      <c r="C57">
        <f t="shared" si="11"/>
        <v>2017</v>
      </c>
      <c r="D57" s="6">
        <f>'Monthly Data'!I57</f>
        <v>11090769.596893732</v>
      </c>
      <c r="E57">
        <f>'Monthly Data'!BA57</f>
        <v>17.399999999999999</v>
      </c>
      <c r="F57">
        <f>'Monthly Data'!AZ57</f>
        <v>30.6</v>
      </c>
      <c r="G57" s="6">
        <f>'Monthly Data'!J57</f>
        <v>4626.000237161099</v>
      </c>
      <c r="H57">
        <f>'Monthly Data'!DM57</f>
        <v>0</v>
      </c>
      <c r="J57" s="6">
        <f t="shared" si="14"/>
        <v>-36945454.187088698</v>
      </c>
      <c r="K57" s="6">
        <f t="shared" si="15"/>
        <v>94452.668558200283</v>
      </c>
      <c r="L57" s="6">
        <f t="shared" si="16"/>
        <v>597154.455351752</v>
      </c>
      <c r="M57" s="6">
        <f t="shared" si="17"/>
        <v>46852588.095949687</v>
      </c>
      <c r="N57" s="6">
        <f t="shared" si="18"/>
        <v>0</v>
      </c>
      <c r="O57" s="6">
        <f t="shared" si="21"/>
        <v>10598741.032770947</v>
      </c>
      <c r="P57" s="6">
        <f t="shared" si="19"/>
        <v>-492028.56412278488</v>
      </c>
      <c r="Q57" s="14">
        <f t="shared" si="20"/>
        <v>4.4363789169381961E-2</v>
      </c>
    </row>
    <row r="58" spans="1:17" x14ac:dyDescent="0.25">
      <c r="A58" s="208">
        <v>42979</v>
      </c>
      <c r="B58">
        <f t="shared" si="10"/>
        <v>9</v>
      </c>
      <c r="C58">
        <f t="shared" si="11"/>
        <v>2017</v>
      </c>
      <c r="D58" s="6">
        <f>'Monthly Data'!I58</f>
        <v>10318049.376893764</v>
      </c>
      <c r="E58">
        <f>'Monthly Data'!BA58</f>
        <v>60.9</v>
      </c>
      <c r="F58">
        <f>'Monthly Data'!AZ58</f>
        <v>13.5</v>
      </c>
      <c r="G58" s="6">
        <f>'Monthly Data'!J58</f>
        <v>4630.0001185805495</v>
      </c>
      <c r="H58">
        <f>'Monthly Data'!DM58</f>
        <v>0</v>
      </c>
      <c r="J58" s="6">
        <f t="shared" si="14"/>
        <v>-36945454.187088698</v>
      </c>
      <c r="K58" s="6">
        <f t="shared" si="15"/>
        <v>330584.33995370101</v>
      </c>
      <c r="L58" s="6">
        <f t="shared" si="16"/>
        <v>263450.4950081259</v>
      </c>
      <c r="M58" s="6">
        <f t="shared" si="17"/>
        <v>46893099.290712006</v>
      </c>
      <c r="N58" s="6">
        <f t="shared" si="18"/>
        <v>0</v>
      </c>
      <c r="O58" s="6">
        <f t="shared" si="21"/>
        <v>10541679.938585132</v>
      </c>
      <c r="P58" s="6">
        <f t="shared" si="19"/>
        <v>223630.561691368</v>
      </c>
      <c r="Q58" s="14">
        <f t="shared" si="20"/>
        <v>2.1673724705385321E-2</v>
      </c>
    </row>
    <row r="59" spans="1:17" x14ac:dyDescent="0.25">
      <c r="A59" s="208">
        <v>43009</v>
      </c>
      <c r="B59">
        <f t="shared" si="10"/>
        <v>10</v>
      </c>
      <c r="C59">
        <f t="shared" si="11"/>
        <v>2017</v>
      </c>
      <c r="D59" s="6">
        <f>'Monthly Data'!I59</f>
        <v>10807140.926893745</v>
      </c>
      <c r="E59">
        <f>'Monthly Data'!BA59</f>
        <v>221.94</v>
      </c>
      <c r="F59">
        <f>'Monthly Data'!AZ59</f>
        <v>0</v>
      </c>
      <c r="G59" s="6">
        <f>'Monthly Data'!J59</f>
        <v>4630.0000592902743</v>
      </c>
      <c r="H59">
        <f>'Monthly Data'!DM59</f>
        <v>0</v>
      </c>
      <c r="J59" s="6">
        <f t="shared" si="14"/>
        <v>-36945454.187088698</v>
      </c>
      <c r="K59" s="6">
        <f t="shared" si="15"/>
        <v>1204760.0724026996</v>
      </c>
      <c r="L59" s="6">
        <f t="shared" si="16"/>
        <v>0</v>
      </c>
      <c r="M59" s="6">
        <f t="shared" si="17"/>
        <v>46893098.690214232</v>
      </c>
      <c r="N59" s="6">
        <f t="shared" si="18"/>
        <v>0</v>
      </c>
      <c r="O59" s="6">
        <f t="shared" si="21"/>
        <v>11152404.575528234</v>
      </c>
      <c r="P59" s="6">
        <f t="shared" si="19"/>
        <v>345263.64863448963</v>
      </c>
      <c r="Q59" s="14">
        <f t="shared" si="20"/>
        <v>3.1947732612174554E-2</v>
      </c>
    </row>
    <row r="60" spans="1:17" x14ac:dyDescent="0.25">
      <c r="A60" s="208">
        <v>43040</v>
      </c>
      <c r="B60">
        <f t="shared" si="10"/>
        <v>11</v>
      </c>
      <c r="C60">
        <f t="shared" si="11"/>
        <v>2017</v>
      </c>
      <c r="D60" s="6">
        <f>'Monthly Data'!I60</f>
        <v>12595937.326893749</v>
      </c>
      <c r="E60">
        <f>'Monthly Data'!BA60</f>
        <v>526.87</v>
      </c>
      <c r="F60">
        <f>'Monthly Data'!AZ60</f>
        <v>0</v>
      </c>
      <c r="G60" s="6">
        <f>'Monthly Data'!J60</f>
        <v>4630.5000296451371</v>
      </c>
      <c r="H60">
        <f>'Monthly Data'!DM60</f>
        <v>0</v>
      </c>
      <c r="J60" s="6">
        <f t="shared" si="14"/>
        <v>-36945454.187088698</v>
      </c>
      <c r="K60" s="6">
        <f t="shared" si="15"/>
        <v>2860015.9473137353</v>
      </c>
      <c r="L60" s="6">
        <f t="shared" si="16"/>
        <v>0</v>
      </c>
      <c r="M60" s="6">
        <f t="shared" si="17"/>
        <v>46898162.43943508</v>
      </c>
      <c r="N60" s="6">
        <f t="shared" si="18"/>
        <v>0</v>
      </c>
      <c r="O60" s="6">
        <f t="shared" si="21"/>
        <v>12812724.199660115</v>
      </c>
      <c r="P60" s="6">
        <f t="shared" si="19"/>
        <v>216786.87276636623</v>
      </c>
      <c r="Q60" s="14">
        <f t="shared" si="20"/>
        <v>1.7210856734218721E-2</v>
      </c>
    </row>
    <row r="61" spans="1:17" x14ac:dyDescent="0.25">
      <c r="A61" s="208">
        <v>43070</v>
      </c>
      <c r="B61">
        <f t="shared" si="10"/>
        <v>12</v>
      </c>
      <c r="C61">
        <f t="shared" si="11"/>
        <v>2017</v>
      </c>
      <c r="D61" s="6">
        <f>'Monthly Data'!I61</f>
        <v>14251192.646893697</v>
      </c>
      <c r="E61">
        <f>'Monthly Data'!BA61</f>
        <v>833.2</v>
      </c>
      <c r="F61">
        <f>'Monthly Data'!AZ61</f>
        <v>0</v>
      </c>
      <c r="G61" s="6">
        <f>'Monthly Data'!J61</f>
        <v>4630.2500148225681</v>
      </c>
      <c r="H61">
        <f>'Monthly Data'!DM61</f>
        <v>0</v>
      </c>
      <c r="J61" s="6">
        <f t="shared" si="14"/>
        <v>-36945454.187088698</v>
      </c>
      <c r="K61" s="6">
        <f t="shared" si="15"/>
        <v>4522871.4622237068</v>
      </c>
      <c r="L61" s="6">
        <f t="shared" si="16"/>
        <v>0</v>
      </c>
      <c r="M61" s="6">
        <f t="shared" si="17"/>
        <v>46895630.264575772</v>
      </c>
      <c r="N61" s="6">
        <f t="shared" si="18"/>
        <v>0</v>
      </c>
      <c r="O61" s="6">
        <f t="shared" si="21"/>
        <v>14473047.539710782</v>
      </c>
      <c r="P61" s="6">
        <f t="shared" si="19"/>
        <v>221854.89281708561</v>
      </c>
      <c r="Q61" s="14">
        <f t="shared" si="20"/>
        <v>1.5567461497016733E-2</v>
      </c>
    </row>
    <row r="62" spans="1:17" x14ac:dyDescent="0.25">
      <c r="A62" s="208">
        <v>43101</v>
      </c>
      <c r="B62">
        <f t="shared" si="10"/>
        <v>1</v>
      </c>
      <c r="C62">
        <f t="shared" si="11"/>
        <v>2018</v>
      </c>
      <c r="D62" s="6">
        <f>'Monthly Data'!I62</f>
        <v>15487349.478090642</v>
      </c>
      <c r="E62">
        <f>'Monthly Data'!BA62</f>
        <v>839.8</v>
      </c>
      <c r="F62">
        <f>'Monthly Data'!AZ62</f>
        <v>0</v>
      </c>
      <c r="G62" s="6">
        <f>'Monthly Data'!J62</f>
        <v>4625.6250074112841</v>
      </c>
      <c r="H62">
        <f>'Monthly Data'!DM62</f>
        <v>0</v>
      </c>
      <c r="J62" s="6">
        <f t="shared" si="14"/>
        <v>-36945454.187088698</v>
      </c>
      <c r="K62" s="6">
        <f t="shared" si="15"/>
        <v>4558698.3365044026</v>
      </c>
      <c r="L62" s="6">
        <f t="shared" si="16"/>
        <v>0</v>
      </c>
      <c r="M62" s="6">
        <f t="shared" si="17"/>
        <v>46848787.731918536</v>
      </c>
      <c r="N62" s="6">
        <f t="shared" si="18"/>
        <v>0</v>
      </c>
      <c r="O62" s="6">
        <f t="shared" si="21"/>
        <v>14462031.881334241</v>
      </c>
      <c r="P62" s="6">
        <f t="shared" si="19"/>
        <v>-1025317.5967564005</v>
      </c>
      <c r="Q62" s="14">
        <f t="shared" si="20"/>
        <v>6.6203555244031778E-2</v>
      </c>
    </row>
    <row r="63" spans="1:17" x14ac:dyDescent="0.25">
      <c r="A63" s="208">
        <v>43132</v>
      </c>
      <c r="B63">
        <f t="shared" si="10"/>
        <v>2</v>
      </c>
      <c r="C63">
        <f t="shared" si="11"/>
        <v>2018</v>
      </c>
      <c r="D63" s="6">
        <f>'Monthly Data'!I63</f>
        <v>13984303.518090684</v>
      </c>
      <c r="E63">
        <f>'Monthly Data'!BA63</f>
        <v>788</v>
      </c>
      <c r="F63">
        <f>'Monthly Data'!AZ63</f>
        <v>0</v>
      </c>
      <c r="G63" s="6">
        <f>'Monthly Data'!J63</f>
        <v>4624.8125037056416</v>
      </c>
      <c r="H63">
        <f>'Monthly Data'!DM63</f>
        <v>0</v>
      </c>
      <c r="J63" s="6">
        <f t="shared" si="14"/>
        <v>-36945454.187088698</v>
      </c>
      <c r="K63" s="6">
        <f t="shared" si="15"/>
        <v>4277511.6565437838</v>
      </c>
      <c r="L63" s="6">
        <f t="shared" si="16"/>
        <v>0</v>
      </c>
      <c r="M63" s="6">
        <f t="shared" si="17"/>
        <v>46840558.613999106</v>
      </c>
      <c r="N63" s="6">
        <f t="shared" si="18"/>
        <v>0</v>
      </c>
      <c r="O63" s="6">
        <f t="shared" si="21"/>
        <v>14172616.083454192</v>
      </c>
      <c r="P63" s="6">
        <f t="shared" si="19"/>
        <v>188312.56536350772</v>
      </c>
      <c r="Q63" s="14">
        <f t="shared" si="20"/>
        <v>1.3465995293930702E-2</v>
      </c>
    </row>
    <row r="64" spans="1:17" x14ac:dyDescent="0.25">
      <c r="A64" s="208">
        <v>43160</v>
      </c>
      <c r="B64">
        <f t="shared" si="10"/>
        <v>3</v>
      </c>
      <c r="C64">
        <f t="shared" si="11"/>
        <v>2018</v>
      </c>
      <c r="D64" s="6">
        <f>'Monthly Data'!I64</f>
        <v>13430304.528090633</v>
      </c>
      <c r="E64">
        <f>'Monthly Data'!BA64</f>
        <v>607.1</v>
      </c>
      <c r="F64">
        <f>'Monthly Data'!AZ64</f>
        <v>0</v>
      </c>
      <c r="G64" s="6">
        <f>'Monthly Data'!J64</f>
        <v>4623.9062518528208</v>
      </c>
      <c r="H64">
        <f>'Monthly Data'!DM64</f>
        <v>0</v>
      </c>
      <c r="J64" s="6">
        <f t="shared" si="14"/>
        <v>-36945454.187088698</v>
      </c>
      <c r="K64" s="6">
        <f t="shared" si="15"/>
        <v>3295529.6023955978</v>
      </c>
      <c r="L64" s="6">
        <f t="shared" si="16"/>
        <v>0</v>
      </c>
      <c r="M64" s="6">
        <f t="shared" si="17"/>
        <v>46831380.005569667</v>
      </c>
      <c r="N64" s="6">
        <f t="shared" si="18"/>
        <v>0</v>
      </c>
      <c r="O64" s="6">
        <f t="shared" si="21"/>
        <v>13181455.420876563</v>
      </c>
      <c r="P64" s="6">
        <f t="shared" si="19"/>
        <v>-248849.10721407086</v>
      </c>
      <c r="Q64" s="14">
        <f t="shared" si="20"/>
        <v>1.8528925140422661E-2</v>
      </c>
    </row>
    <row r="65" spans="1:17" x14ac:dyDescent="0.25">
      <c r="A65" s="208">
        <v>43191</v>
      </c>
      <c r="B65">
        <f t="shared" si="10"/>
        <v>4</v>
      </c>
      <c r="C65">
        <f t="shared" si="11"/>
        <v>2018</v>
      </c>
      <c r="D65" s="6">
        <f>'Monthly Data'!I65</f>
        <v>11842414.6180907</v>
      </c>
      <c r="E65">
        <f>'Monthly Data'!BA65</f>
        <v>431.93</v>
      </c>
      <c r="F65">
        <f>'Monthly Data'!AZ65</f>
        <v>0</v>
      </c>
      <c r="G65" s="6">
        <f>'Monthly Data'!J65</f>
        <v>4619.4531259264104</v>
      </c>
      <c r="H65">
        <f>'Monthly Data'!DM65</f>
        <v>0</v>
      </c>
      <c r="J65" s="6">
        <f t="shared" si="14"/>
        <v>-36945454.187088698</v>
      </c>
      <c r="K65" s="6">
        <f t="shared" si="15"/>
        <v>2344651.7891001985</v>
      </c>
      <c r="L65" s="6">
        <f t="shared" si="16"/>
        <v>0</v>
      </c>
      <c r="M65" s="6">
        <f t="shared" si="17"/>
        <v>46786278.305597089</v>
      </c>
      <c r="N65" s="6">
        <f t="shared" si="18"/>
        <v>0</v>
      </c>
      <c r="O65" s="6">
        <f t="shared" si="21"/>
        <v>12185475.907608591</v>
      </c>
      <c r="P65" s="6">
        <f t="shared" si="19"/>
        <v>343061.28951789066</v>
      </c>
      <c r="Q65" s="14">
        <f t="shared" si="20"/>
        <v>2.8968863241270376E-2</v>
      </c>
    </row>
    <row r="66" spans="1:17" x14ac:dyDescent="0.25">
      <c r="A66" s="208">
        <v>43221</v>
      </c>
      <c r="B66">
        <f t="shared" si="10"/>
        <v>5</v>
      </c>
      <c r="C66">
        <f t="shared" si="11"/>
        <v>2018</v>
      </c>
      <c r="D66" s="6">
        <f>'Monthly Data'!I66</f>
        <v>11149383.268090665</v>
      </c>
      <c r="E66">
        <f>'Monthly Data'!BA66</f>
        <v>119.91</v>
      </c>
      <c r="F66">
        <f>'Monthly Data'!AZ66</f>
        <v>2.7</v>
      </c>
      <c r="G66" s="6">
        <f>'Monthly Data'!J66</f>
        <v>4617.2265629632057</v>
      </c>
      <c r="H66">
        <f>'Monthly Data'!DM66</f>
        <v>0</v>
      </c>
      <c r="J66" s="6">
        <f t="shared" ref="J66:J97" si="22">$U$9</f>
        <v>-36945454.187088698</v>
      </c>
      <c r="K66" s="6">
        <f t="shared" ref="K66:K97" si="23">E66*$U$10</f>
        <v>650909.16590883897</v>
      </c>
      <c r="L66" s="6">
        <f t="shared" ref="L66:L97" si="24">F66*$U$11</f>
        <v>52690.099001625182</v>
      </c>
      <c r="M66" s="6">
        <f t="shared" ref="M66:M97" si="25">G66*$U$12</f>
        <v>46763727.455610804</v>
      </c>
      <c r="N66" s="6">
        <f t="shared" ref="N66:N97" si="26">H66*$U$13</f>
        <v>0</v>
      </c>
      <c r="O66" s="6">
        <f t="shared" si="21"/>
        <v>10521872.533432566</v>
      </c>
      <c r="P66" s="6">
        <f t="shared" si="19"/>
        <v>-627510.73465809971</v>
      </c>
      <c r="Q66" s="14">
        <f t="shared" si="20"/>
        <v>5.6282102746797139E-2</v>
      </c>
    </row>
    <row r="67" spans="1:17" x14ac:dyDescent="0.25">
      <c r="A67" s="208">
        <v>43252</v>
      </c>
      <c r="B67">
        <f t="shared" si="10"/>
        <v>6</v>
      </c>
      <c r="C67">
        <f t="shared" si="11"/>
        <v>2018</v>
      </c>
      <c r="D67" s="6">
        <f>'Monthly Data'!I67</f>
        <v>10795985.63809067</v>
      </c>
      <c r="E67">
        <f>'Monthly Data'!BA67</f>
        <v>27.4</v>
      </c>
      <c r="F67">
        <f>'Monthly Data'!AZ67</f>
        <v>20.6</v>
      </c>
      <c r="G67" s="6">
        <f>'Monthly Data'!J67</f>
        <v>4625.1132814816028</v>
      </c>
      <c r="H67">
        <f>'Monthly Data'!DM67</f>
        <v>0</v>
      </c>
      <c r="J67" s="6">
        <f t="shared" si="22"/>
        <v>-36945454.187088698</v>
      </c>
      <c r="K67" s="6">
        <f t="shared" si="23"/>
        <v>148735.81140774069</v>
      </c>
      <c r="L67" s="6">
        <f t="shared" si="24"/>
        <v>402005.94053091807</v>
      </c>
      <c r="M67" s="6">
        <f t="shared" si="25"/>
        <v>46843604.921072833</v>
      </c>
      <c r="N67" s="6">
        <f t="shared" si="26"/>
        <v>0</v>
      </c>
      <c r="O67" s="6">
        <f t="shared" si="21"/>
        <v>10448892.485922791</v>
      </c>
      <c r="P67" s="6">
        <f t="shared" si="19"/>
        <v>-347093.15216787905</v>
      </c>
      <c r="Q67" s="14">
        <f t="shared" si="20"/>
        <v>3.2150205067266499E-2</v>
      </c>
    </row>
    <row r="68" spans="1:17" x14ac:dyDescent="0.25">
      <c r="A68" s="208">
        <v>43282</v>
      </c>
      <c r="B68">
        <f t="shared" si="10"/>
        <v>7</v>
      </c>
      <c r="C68">
        <f t="shared" si="11"/>
        <v>2018</v>
      </c>
      <c r="D68" s="6">
        <f>'Monthly Data'!I68</f>
        <v>11780107.118090665</v>
      </c>
      <c r="E68">
        <f>'Monthly Data'!BA68</f>
        <v>0</v>
      </c>
      <c r="F68">
        <f>'Monthly Data'!AZ68</f>
        <v>91</v>
      </c>
      <c r="G68" s="6">
        <f>'Monthly Data'!J68</f>
        <v>4622.5566407408014</v>
      </c>
      <c r="H68">
        <f>'Monthly Data'!DM68</f>
        <v>0</v>
      </c>
      <c r="J68" s="6">
        <f t="shared" si="22"/>
        <v>-36945454.187088698</v>
      </c>
      <c r="K68" s="6">
        <f t="shared" si="23"/>
        <v>0</v>
      </c>
      <c r="L68" s="6">
        <f t="shared" si="24"/>
        <v>1775851.4848695893</v>
      </c>
      <c r="M68" s="6">
        <f t="shared" si="25"/>
        <v>46817711.010697335</v>
      </c>
      <c r="N68" s="6">
        <f t="shared" si="26"/>
        <v>0</v>
      </c>
      <c r="O68" s="6">
        <f t="shared" si="21"/>
        <v>11648108.308478229</v>
      </c>
      <c r="P68" s="6">
        <f t="shared" si="19"/>
        <v>-131998.80961243622</v>
      </c>
      <c r="Q68" s="14">
        <f t="shared" si="20"/>
        <v>1.1205229994023243E-2</v>
      </c>
    </row>
    <row r="69" spans="1:17" x14ac:dyDescent="0.25">
      <c r="A69" s="208">
        <v>43313</v>
      </c>
      <c r="B69">
        <f t="shared" si="10"/>
        <v>8</v>
      </c>
      <c r="C69">
        <f t="shared" si="11"/>
        <v>2018</v>
      </c>
      <c r="D69" s="6">
        <f>'Monthly Data'!I69</f>
        <v>11411251.258090649</v>
      </c>
      <c r="E69">
        <f>'Monthly Data'!BA69</f>
        <v>9.6999999999999993</v>
      </c>
      <c r="F69">
        <f>'Monthly Data'!AZ69</f>
        <v>52.3</v>
      </c>
      <c r="G69" s="6">
        <f>'Monthly Data'!J69</f>
        <v>4626.7783203704003</v>
      </c>
      <c r="H69">
        <f>'Monthly Data'!DM69</f>
        <v>0</v>
      </c>
      <c r="J69" s="6">
        <f t="shared" si="22"/>
        <v>-36945454.187088698</v>
      </c>
      <c r="K69" s="6">
        <f t="shared" si="23"/>
        <v>52654.648564054187</v>
      </c>
      <c r="L69" s="6">
        <f t="shared" si="24"/>
        <v>1020626.7325129617</v>
      </c>
      <c r="M69" s="6">
        <f t="shared" si="25"/>
        <v>46860468.599676624</v>
      </c>
      <c r="N69" s="6">
        <f t="shared" si="26"/>
        <v>0</v>
      </c>
      <c r="O69" s="6">
        <f t="shared" si="21"/>
        <v>10988295.79366494</v>
      </c>
      <c r="P69" s="6">
        <f t="shared" si="19"/>
        <v>-422955.4644257091</v>
      </c>
      <c r="Q69" s="14">
        <f t="shared" si="20"/>
        <v>3.7064775357201166E-2</v>
      </c>
    </row>
    <row r="70" spans="1:17" x14ac:dyDescent="0.25">
      <c r="A70" s="208">
        <v>43344</v>
      </c>
      <c r="B70">
        <f t="shared" si="10"/>
        <v>9</v>
      </c>
      <c r="C70">
        <f t="shared" si="11"/>
        <v>2018</v>
      </c>
      <c r="D70" s="6">
        <f>'Monthly Data'!I70</f>
        <v>10502730.918090679</v>
      </c>
      <c r="E70">
        <f>'Monthly Data'!BA70</f>
        <v>93.58</v>
      </c>
      <c r="F70">
        <f>'Monthly Data'!AZ70</f>
        <v>26</v>
      </c>
      <c r="G70" s="6">
        <f>'Monthly Data'!J70</f>
        <v>4628.8891601852001</v>
      </c>
      <c r="H70">
        <f>'Monthly Data'!DM70</f>
        <v>0</v>
      </c>
      <c r="J70" s="6">
        <f t="shared" si="22"/>
        <v>-36945454.187088698</v>
      </c>
      <c r="K70" s="6">
        <f t="shared" si="23"/>
        <v>507981.65078599902</v>
      </c>
      <c r="L70" s="6">
        <f t="shared" si="24"/>
        <v>507386.13853416836</v>
      </c>
      <c r="M70" s="6">
        <f t="shared" si="25"/>
        <v>46881847.394166276</v>
      </c>
      <c r="N70" s="6">
        <f t="shared" si="26"/>
        <v>0</v>
      </c>
      <c r="O70" s="6">
        <f t="shared" si="21"/>
        <v>10951760.996397741</v>
      </c>
      <c r="P70" s="6">
        <f t="shared" si="19"/>
        <v>449030.07830706239</v>
      </c>
      <c r="Q70" s="14">
        <f t="shared" si="20"/>
        <v>4.2753649675402031E-2</v>
      </c>
    </row>
    <row r="71" spans="1:17" x14ac:dyDescent="0.25">
      <c r="A71" s="208">
        <v>43374</v>
      </c>
      <c r="B71">
        <f t="shared" si="10"/>
        <v>10</v>
      </c>
      <c r="C71">
        <f t="shared" si="11"/>
        <v>2018</v>
      </c>
      <c r="D71" s="6">
        <f>'Monthly Data'!I71</f>
        <v>11592985.148090666</v>
      </c>
      <c r="E71">
        <f>'Monthly Data'!BA71</f>
        <v>324.24</v>
      </c>
      <c r="F71">
        <f>'Monthly Data'!AZ71</f>
        <v>0</v>
      </c>
      <c r="G71" s="6">
        <f>'Monthly Data'!J71</f>
        <v>4630.9445800926005</v>
      </c>
      <c r="H71">
        <f>'Monthly Data'!DM71</f>
        <v>0</v>
      </c>
      <c r="J71" s="6">
        <f t="shared" si="22"/>
        <v>-36945454.187088698</v>
      </c>
      <c r="K71" s="6">
        <f t="shared" si="23"/>
        <v>1760076.6237534981</v>
      </c>
      <c r="L71" s="6">
        <f t="shared" si="24"/>
        <v>0</v>
      </c>
      <c r="M71" s="6">
        <f t="shared" si="25"/>
        <v>46902664.890350573</v>
      </c>
      <c r="N71" s="6">
        <f t="shared" si="26"/>
        <v>0</v>
      </c>
      <c r="O71" s="6">
        <f t="shared" si="21"/>
        <v>11717287.32701537</v>
      </c>
      <c r="P71" s="6">
        <f t="shared" si="19"/>
        <v>124302.17892470397</v>
      </c>
      <c r="Q71" s="14">
        <f t="shared" si="20"/>
        <v>1.0722189094253796E-2</v>
      </c>
    </row>
    <row r="72" spans="1:17" x14ac:dyDescent="0.25">
      <c r="A72" s="208">
        <v>43405</v>
      </c>
      <c r="B72">
        <f t="shared" si="10"/>
        <v>11</v>
      </c>
      <c r="C72">
        <f t="shared" si="11"/>
        <v>2018</v>
      </c>
      <c r="D72" s="6">
        <f>'Monthly Data'!I72</f>
        <v>13036078.528090673</v>
      </c>
      <c r="E72">
        <f>'Monthly Data'!BA72</f>
        <v>577.79999999999995</v>
      </c>
      <c r="F72">
        <f>'Monthly Data'!AZ72</f>
        <v>0</v>
      </c>
      <c r="G72" s="6">
        <f>'Monthly Data'!J72</f>
        <v>4628.9722900463003</v>
      </c>
      <c r="H72">
        <f>'Monthly Data'!DM72</f>
        <v>0</v>
      </c>
      <c r="J72" s="6">
        <f t="shared" si="22"/>
        <v>-36945454.187088698</v>
      </c>
      <c r="K72" s="6">
        <f t="shared" si="23"/>
        <v>3136479.9938464439</v>
      </c>
      <c r="L72" s="6">
        <f t="shared" si="24"/>
        <v>0</v>
      </c>
      <c r="M72" s="6">
        <f t="shared" si="25"/>
        <v>46882689.341624327</v>
      </c>
      <c r="N72" s="6">
        <f t="shared" si="26"/>
        <v>0</v>
      </c>
      <c r="O72" s="6">
        <f t="shared" si="21"/>
        <v>13073715.148382075</v>
      </c>
      <c r="P72" s="6">
        <f t="shared" si="19"/>
        <v>37636.620291402563</v>
      </c>
      <c r="Q72" s="14">
        <f t="shared" si="20"/>
        <v>2.8871121181344253E-3</v>
      </c>
    </row>
    <row r="73" spans="1:17" x14ac:dyDescent="0.25">
      <c r="A73" s="208">
        <v>43435</v>
      </c>
      <c r="B73">
        <f t="shared" si="10"/>
        <v>12</v>
      </c>
      <c r="C73">
        <f t="shared" si="11"/>
        <v>2018</v>
      </c>
      <c r="D73" s="6">
        <f>'Monthly Data'!I73</f>
        <v>13651124.658090642</v>
      </c>
      <c r="E73">
        <f>'Monthly Data'!BA73</f>
        <v>678.8</v>
      </c>
      <c r="F73">
        <f>'Monthly Data'!AZ73</f>
        <v>0</v>
      </c>
      <c r="G73" s="6">
        <f>'Monthly Data'!J73</f>
        <v>4631.4861450231501</v>
      </c>
      <c r="H73">
        <f>'Monthly Data'!DM73</f>
        <v>0</v>
      </c>
      <c r="J73" s="6">
        <f t="shared" si="22"/>
        <v>-36945454.187088698</v>
      </c>
      <c r="K73" s="6">
        <f t="shared" si="23"/>
        <v>3684739.736626802</v>
      </c>
      <c r="L73" s="6">
        <f t="shared" si="24"/>
        <v>0</v>
      </c>
      <c r="M73" s="6">
        <f t="shared" si="25"/>
        <v>46908149.913549326</v>
      </c>
      <c r="N73" s="6">
        <f t="shared" si="26"/>
        <v>0</v>
      </c>
      <c r="O73" s="6">
        <f t="shared" si="21"/>
        <v>13647435.463087432</v>
      </c>
      <c r="P73" s="6">
        <f t="shared" si="19"/>
        <v>-3689.1950032096356</v>
      </c>
      <c r="Q73" s="14">
        <f t="shared" si="20"/>
        <v>2.7024842975286671E-4</v>
      </c>
    </row>
    <row r="74" spans="1:17" x14ac:dyDescent="0.25">
      <c r="A74" s="208">
        <v>43466</v>
      </c>
      <c r="B74">
        <f t="shared" ref="B74:B85" si="27">MONTH(A74)</f>
        <v>1</v>
      </c>
      <c r="C74">
        <f t="shared" ref="C74:C85" si="28">YEAR(A74)</f>
        <v>2019</v>
      </c>
      <c r="D74" s="6">
        <f>'Monthly Data'!I74</f>
        <v>15450818.072486484</v>
      </c>
      <c r="E74">
        <f>'Monthly Data'!BA74</f>
        <v>926.2</v>
      </c>
      <c r="F74">
        <f>'Monthly Data'!AZ74</f>
        <v>0</v>
      </c>
      <c r="G74" s="6">
        <f>'Monthly Data'!J74</f>
        <v>4633.7430725115755</v>
      </c>
      <c r="H74">
        <f>'Monthly Data'!DM74</f>
        <v>0</v>
      </c>
      <c r="J74" s="6">
        <f t="shared" si="22"/>
        <v>-36945454.187088698</v>
      </c>
      <c r="K74" s="6">
        <f t="shared" si="23"/>
        <v>5027704.6907244325</v>
      </c>
      <c r="L74" s="6">
        <f t="shared" si="24"/>
        <v>0</v>
      </c>
      <c r="M74" s="6">
        <f t="shared" si="25"/>
        <v>46931008.29845129</v>
      </c>
      <c r="N74" s="6">
        <f t="shared" si="26"/>
        <v>0</v>
      </c>
      <c r="O74" s="6">
        <f t="shared" si="21"/>
        <v>15013258.802087024</v>
      </c>
      <c r="P74" s="6">
        <f t="shared" si="19"/>
        <v>-437559.27039946057</v>
      </c>
      <c r="Q74" s="14">
        <f t="shared" si="20"/>
        <v>2.8319488867623734E-2</v>
      </c>
    </row>
    <row r="75" spans="1:17" x14ac:dyDescent="0.25">
      <c r="A75" s="208">
        <v>43497</v>
      </c>
      <c r="B75">
        <f t="shared" si="27"/>
        <v>2</v>
      </c>
      <c r="C75">
        <f t="shared" si="28"/>
        <v>2019</v>
      </c>
      <c r="D75" s="6">
        <f>'Monthly Data'!I75</f>
        <v>13956467.072486553</v>
      </c>
      <c r="E75">
        <f>'Monthly Data'!BA75</f>
        <v>781.4</v>
      </c>
      <c r="F75">
        <f>'Monthly Data'!AZ75</f>
        <v>0</v>
      </c>
      <c r="G75" s="6">
        <f>'Monthly Data'!J75</f>
        <v>4636.3715362557878</v>
      </c>
      <c r="H75">
        <f>'Monthly Data'!DM75</f>
        <v>0</v>
      </c>
      <c r="J75" s="6">
        <f t="shared" si="22"/>
        <v>-36945454.187088698</v>
      </c>
      <c r="K75" s="6">
        <f t="shared" si="23"/>
        <v>4241684.7822630871</v>
      </c>
      <c r="L75" s="6">
        <f t="shared" si="24"/>
        <v>0</v>
      </c>
      <c r="M75" s="6">
        <f t="shared" si="25"/>
        <v>46957629.639311463</v>
      </c>
      <c r="N75" s="6">
        <f t="shared" si="26"/>
        <v>0</v>
      </c>
      <c r="O75" s="6">
        <f t="shared" si="21"/>
        <v>14253860.23448585</v>
      </c>
      <c r="P75" s="6">
        <f t="shared" si="19"/>
        <v>297393.1619992964</v>
      </c>
      <c r="Q75" s="14">
        <f t="shared" si="20"/>
        <v>2.1308627781995788E-2</v>
      </c>
    </row>
    <row r="76" spans="1:17" x14ac:dyDescent="0.25">
      <c r="A76" s="208">
        <v>43525</v>
      </c>
      <c r="B76">
        <f t="shared" si="27"/>
        <v>3</v>
      </c>
      <c r="C76">
        <f t="shared" si="28"/>
        <v>2019</v>
      </c>
      <c r="D76" s="6">
        <f>'Monthly Data'!I76</f>
        <v>13466624.482486509</v>
      </c>
      <c r="E76">
        <f>'Monthly Data'!BA76</f>
        <v>600.6</v>
      </c>
      <c r="F76">
        <f>'Monthly Data'!AZ76</f>
        <v>0</v>
      </c>
      <c r="G76" s="6">
        <f>'Monthly Data'!J76</f>
        <v>4640.1857681278943</v>
      </c>
      <c r="H76">
        <f>'Monthly Data'!DM76</f>
        <v>0</v>
      </c>
      <c r="J76" s="6">
        <f t="shared" si="22"/>
        <v>-36945454.187088698</v>
      </c>
      <c r="K76" s="6">
        <f t="shared" si="23"/>
        <v>3260245.5595433963</v>
      </c>
      <c r="L76" s="6">
        <f t="shared" si="24"/>
        <v>0</v>
      </c>
      <c r="M76" s="6">
        <f t="shared" si="25"/>
        <v>46996260.557090215</v>
      </c>
      <c r="N76" s="6">
        <f t="shared" si="26"/>
        <v>0</v>
      </c>
      <c r="O76" s="6">
        <f t="shared" si="21"/>
        <v>13311051.929544911</v>
      </c>
      <c r="P76" s="6">
        <f t="shared" si="19"/>
        <v>-155572.552941598</v>
      </c>
      <c r="Q76" s="14">
        <f t="shared" si="20"/>
        <v>1.1552453485572557E-2</v>
      </c>
    </row>
    <row r="77" spans="1:17" x14ac:dyDescent="0.25">
      <c r="A77" s="208">
        <v>43556</v>
      </c>
      <c r="B77">
        <f t="shared" si="27"/>
        <v>4</v>
      </c>
      <c r="C77">
        <f t="shared" si="28"/>
        <v>2019</v>
      </c>
      <c r="D77" s="6">
        <f>'Monthly Data'!I77</f>
        <v>11857796.482486546</v>
      </c>
      <c r="E77">
        <f>'Monthly Data'!BA77</f>
        <v>354.1</v>
      </c>
      <c r="F77">
        <f>'Monthly Data'!AZ77</f>
        <v>0</v>
      </c>
      <c r="G77" s="6">
        <f>'Monthly Data'!J77</f>
        <v>4651.0928840639472</v>
      </c>
      <c r="H77">
        <f>'Monthly Data'!DM77</f>
        <v>0</v>
      </c>
      <c r="J77" s="6">
        <f t="shared" si="22"/>
        <v>-36945454.187088698</v>
      </c>
      <c r="K77" s="6">
        <f t="shared" si="23"/>
        <v>1922166.0883022256</v>
      </c>
      <c r="L77" s="6">
        <f t="shared" si="24"/>
        <v>0</v>
      </c>
      <c r="M77" s="6">
        <f t="shared" si="25"/>
        <v>47106728.906434759</v>
      </c>
      <c r="N77" s="6">
        <f t="shared" si="26"/>
        <v>0</v>
      </c>
      <c r="O77" s="6">
        <f t="shared" si="21"/>
        <v>12083440.807648286</v>
      </c>
      <c r="P77" s="6">
        <f t="shared" si="19"/>
        <v>225644.32516174018</v>
      </c>
      <c r="Q77" s="14">
        <f t="shared" si="20"/>
        <v>1.9029195305806362E-2</v>
      </c>
    </row>
    <row r="78" spans="1:17" x14ac:dyDescent="0.25">
      <c r="A78" s="208">
        <v>43586</v>
      </c>
      <c r="B78">
        <f t="shared" si="27"/>
        <v>5</v>
      </c>
      <c r="C78">
        <f t="shared" si="28"/>
        <v>2019</v>
      </c>
      <c r="D78" s="6">
        <f>'Monthly Data'!I78</f>
        <v>11371708.072486496</v>
      </c>
      <c r="E78">
        <f>'Monthly Data'!BA78</f>
        <v>203</v>
      </c>
      <c r="F78">
        <f>'Monthly Data'!AZ78</f>
        <v>0</v>
      </c>
      <c r="G78" s="6">
        <f>'Monthly Data'!J78</f>
        <v>4654.0464420319731</v>
      </c>
      <c r="H78">
        <f>'Monthly Data'!DM78</f>
        <v>0</v>
      </c>
      <c r="J78" s="6">
        <f t="shared" si="22"/>
        <v>-36945454.187088698</v>
      </c>
      <c r="K78" s="6">
        <f t="shared" si="23"/>
        <v>1101947.7998456701</v>
      </c>
      <c r="L78" s="6">
        <f t="shared" si="24"/>
        <v>0</v>
      </c>
      <c r="M78" s="6">
        <f t="shared" si="25"/>
        <v>47136642.833758369</v>
      </c>
      <c r="N78" s="6">
        <f t="shared" si="26"/>
        <v>0</v>
      </c>
      <c r="O78" s="6">
        <f t="shared" si="21"/>
        <v>11293136.446515344</v>
      </c>
      <c r="P78" s="6">
        <f t="shared" si="19"/>
        <v>-78571.625971151516</v>
      </c>
      <c r="Q78" s="14">
        <f t="shared" si="20"/>
        <v>6.9093952702895351E-3</v>
      </c>
    </row>
    <row r="79" spans="1:17" x14ac:dyDescent="0.25">
      <c r="A79" s="208">
        <v>43617</v>
      </c>
      <c r="B79">
        <f t="shared" si="27"/>
        <v>6</v>
      </c>
      <c r="C79">
        <f t="shared" si="28"/>
        <v>2019</v>
      </c>
      <c r="D79" s="6">
        <f>'Monthly Data'!I79</f>
        <v>10788475.332486559</v>
      </c>
      <c r="E79">
        <f>'Monthly Data'!BA79</f>
        <v>49.9</v>
      </c>
      <c r="F79">
        <f>'Monthly Data'!AZ79</f>
        <v>22.2</v>
      </c>
      <c r="G79" s="6">
        <f>'Monthly Data'!J79</f>
        <v>4653.0232210159866</v>
      </c>
      <c r="H79">
        <f>'Monthly Data'!DM79</f>
        <v>0</v>
      </c>
      <c r="J79" s="6">
        <f t="shared" si="22"/>
        <v>-36945454.187088698</v>
      </c>
      <c r="K79" s="6">
        <f t="shared" si="23"/>
        <v>270872.88281920657</v>
      </c>
      <c r="L79" s="6">
        <f t="shared" si="24"/>
        <v>433229.70290225145</v>
      </c>
      <c r="M79" s="6">
        <f t="shared" si="25"/>
        <v>47126279.550071515</v>
      </c>
      <c r="N79" s="6">
        <f t="shared" si="26"/>
        <v>0</v>
      </c>
      <c r="O79" s="6">
        <f t="shared" si="21"/>
        <v>10884927.948704273</v>
      </c>
      <c r="P79" s="6">
        <f t="shared" si="19"/>
        <v>96452.616217713803</v>
      </c>
      <c r="Q79" s="14">
        <f t="shared" si="20"/>
        <v>8.9403380223035765E-3</v>
      </c>
    </row>
    <row r="80" spans="1:17" x14ac:dyDescent="0.25">
      <c r="A80" s="208">
        <v>43647</v>
      </c>
      <c r="B80">
        <f t="shared" si="27"/>
        <v>7</v>
      </c>
      <c r="C80">
        <f t="shared" si="28"/>
        <v>2019</v>
      </c>
      <c r="D80" s="6">
        <f>'Monthly Data'!I80</f>
        <v>12077507.492486516</v>
      </c>
      <c r="E80">
        <f>'Monthly Data'!BA80</f>
        <v>0</v>
      </c>
      <c r="F80">
        <f>'Monthly Data'!AZ80</f>
        <v>101.7</v>
      </c>
      <c r="G80" s="6">
        <f>'Monthly Data'!J80</f>
        <v>4651.5116105079933</v>
      </c>
      <c r="H80">
        <f>'Monthly Data'!DM80</f>
        <v>0</v>
      </c>
      <c r="J80" s="6">
        <f t="shared" si="22"/>
        <v>-36945454.187088698</v>
      </c>
      <c r="K80" s="6">
        <f t="shared" si="23"/>
        <v>0</v>
      </c>
      <c r="L80" s="6">
        <f t="shared" si="24"/>
        <v>1984660.3957278817</v>
      </c>
      <c r="M80" s="6">
        <f t="shared" si="25"/>
        <v>47110969.809288628</v>
      </c>
      <c r="N80" s="6">
        <f t="shared" si="26"/>
        <v>0</v>
      </c>
      <c r="O80" s="6">
        <f t="shared" si="21"/>
        <v>12150176.017927811</v>
      </c>
      <c r="P80" s="6">
        <f t="shared" si="19"/>
        <v>72668.525441294536</v>
      </c>
      <c r="Q80" s="14">
        <f t="shared" si="20"/>
        <v>6.016847887405744E-3</v>
      </c>
    </row>
    <row r="81" spans="1:17" x14ac:dyDescent="0.25">
      <c r="A81" s="208">
        <v>43678</v>
      </c>
      <c r="B81">
        <f t="shared" si="27"/>
        <v>8</v>
      </c>
      <c r="C81">
        <f t="shared" si="28"/>
        <v>2019</v>
      </c>
      <c r="D81" s="6">
        <f>'Monthly Data'!I81</f>
        <v>11427332.232486537</v>
      </c>
      <c r="E81">
        <f>'Monthly Data'!BA81</f>
        <v>6.3</v>
      </c>
      <c r="F81">
        <f>'Monthly Data'!AZ81</f>
        <v>34.1</v>
      </c>
      <c r="G81" s="6">
        <f>'Monthly Data'!J81</f>
        <v>4653.7558052539971</v>
      </c>
      <c r="H81">
        <f>'Monthly Data'!DM81</f>
        <v>0</v>
      </c>
      <c r="J81" s="6">
        <f t="shared" si="22"/>
        <v>-36945454.187088698</v>
      </c>
      <c r="K81" s="6">
        <f t="shared" si="23"/>
        <v>34198.379995210453</v>
      </c>
      <c r="L81" s="6">
        <f t="shared" si="24"/>
        <v>665456.43553904397</v>
      </c>
      <c r="M81" s="6">
        <f t="shared" si="25"/>
        <v>47133699.235715583</v>
      </c>
      <c r="N81" s="6">
        <f t="shared" si="26"/>
        <v>0</v>
      </c>
      <c r="O81" s="6">
        <f t="shared" si="21"/>
        <v>10887899.864161141</v>
      </c>
      <c r="P81" s="6">
        <f t="shared" si="19"/>
        <v>-539432.36832539551</v>
      </c>
      <c r="Q81" s="14">
        <f t="shared" si="20"/>
        <v>4.7205450699320167E-2</v>
      </c>
    </row>
    <row r="82" spans="1:17" x14ac:dyDescent="0.25">
      <c r="A82" s="208">
        <v>43709</v>
      </c>
      <c r="B82">
        <f t="shared" si="27"/>
        <v>9</v>
      </c>
      <c r="C82">
        <f t="shared" si="28"/>
        <v>2019</v>
      </c>
      <c r="D82" s="6">
        <f>'Monthly Data'!I82</f>
        <v>10504707.542486519</v>
      </c>
      <c r="E82">
        <f>'Monthly Data'!BA82</f>
        <v>58</v>
      </c>
      <c r="F82">
        <f>'Monthly Data'!AZ82</f>
        <v>12.1</v>
      </c>
      <c r="G82" s="6">
        <f>'Monthly Data'!J82</f>
        <v>4653.3779026269985</v>
      </c>
      <c r="H82">
        <f>'Monthly Data'!DM82</f>
        <v>0</v>
      </c>
      <c r="J82" s="6">
        <f t="shared" si="22"/>
        <v>-36945454.187088698</v>
      </c>
      <c r="K82" s="6">
        <f t="shared" si="23"/>
        <v>314842.22852733434</v>
      </c>
      <c r="L82" s="6">
        <f t="shared" si="24"/>
        <v>236129.70293320913</v>
      </c>
      <c r="M82" s="6">
        <f t="shared" si="25"/>
        <v>47129871.800519854</v>
      </c>
      <c r="N82" s="6">
        <f t="shared" si="26"/>
        <v>0</v>
      </c>
      <c r="O82" s="6">
        <f t="shared" si="21"/>
        <v>10735389.5448917</v>
      </c>
      <c r="P82" s="6">
        <f t="shared" si="19"/>
        <v>230682.00240518153</v>
      </c>
      <c r="Q82" s="14">
        <f t="shared" si="20"/>
        <v>2.1959869084615936E-2</v>
      </c>
    </row>
    <row r="83" spans="1:17" x14ac:dyDescent="0.25">
      <c r="A83" s="208">
        <v>43739</v>
      </c>
      <c r="B83">
        <f t="shared" si="27"/>
        <v>10</v>
      </c>
      <c r="C83">
        <f t="shared" si="28"/>
        <v>2019</v>
      </c>
      <c r="D83" s="6">
        <f>'Monthly Data'!I83</f>
        <v>11435723.092486512</v>
      </c>
      <c r="E83">
        <f>'Monthly Data'!BA83</f>
        <v>274.31</v>
      </c>
      <c r="F83">
        <f>'Monthly Data'!AZ83</f>
        <v>0</v>
      </c>
      <c r="G83" s="6">
        <f>'Monthly Data'!J83</f>
        <v>4655.6889513134993</v>
      </c>
      <c r="H83">
        <f>'Monthly Data'!DM83</f>
        <v>0</v>
      </c>
      <c r="J83" s="6">
        <f t="shared" si="22"/>
        <v>-36945454.187088698</v>
      </c>
      <c r="K83" s="6">
        <f t="shared" si="23"/>
        <v>1489040.8915057427</v>
      </c>
      <c r="L83" s="6">
        <f t="shared" si="24"/>
        <v>0</v>
      </c>
      <c r="M83" s="6">
        <f t="shared" si="25"/>
        <v>47153278.330270648</v>
      </c>
      <c r="N83" s="6">
        <f t="shared" si="26"/>
        <v>0</v>
      </c>
      <c r="O83" s="6">
        <f t="shared" si="21"/>
        <v>11696865.03468769</v>
      </c>
      <c r="P83" s="6">
        <f t="shared" si="19"/>
        <v>261141.94220117852</v>
      </c>
      <c r="Q83" s="14">
        <f t="shared" si="20"/>
        <v>2.2835630076838233E-2</v>
      </c>
    </row>
    <row r="84" spans="1:17" x14ac:dyDescent="0.25">
      <c r="A84" s="208">
        <v>43770</v>
      </c>
      <c r="B84">
        <f t="shared" si="27"/>
        <v>11</v>
      </c>
      <c r="C84">
        <f t="shared" si="28"/>
        <v>2019</v>
      </c>
      <c r="D84" s="6">
        <f>'Monthly Data'!I84</f>
        <v>13053060.732486539</v>
      </c>
      <c r="E84">
        <f>'Monthly Data'!BA84</f>
        <v>545.21</v>
      </c>
      <c r="F84">
        <f>'Monthly Data'!AZ84</f>
        <v>0</v>
      </c>
      <c r="G84" s="6">
        <f>'Monthly Data'!J84</f>
        <v>4657.8444756567496</v>
      </c>
      <c r="H84">
        <f>'Monthly Data'!DM84</f>
        <v>0</v>
      </c>
      <c r="J84" s="6">
        <f t="shared" si="22"/>
        <v>-36945454.187088698</v>
      </c>
      <c r="K84" s="6">
        <f t="shared" si="23"/>
        <v>2959571.2312997924</v>
      </c>
      <c r="L84" s="6">
        <f t="shared" si="24"/>
        <v>0</v>
      </c>
      <c r="M84" s="6">
        <f t="shared" si="25"/>
        <v>47175109.694085516</v>
      </c>
      <c r="N84" s="6">
        <f t="shared" si="26"/>
        <v>0</v>
      </c>
      <c r="O84" s="6">
        <f t="shared" si="21"/>
        <v>13189226.738296613</v>
      </c>
      <c r="P84" s="6">
        <f t="shared" si="19"/>
        <v>136166.00581007451</v>
      </c>
      <c r="Q84" s="14">
        <f t="shared" si="20"/>
        <v>1.0431730044064202E-2</v>
      </c>
    </row>
    <row r="85" spans="1:17" x14ac:dyDescent="0.25">
      <c r="A85" s="208">
        <v>43800</v>
      </c>
      <c r="B85">
        <f t="shared" si="27"/>
        <v>12</v>
      </c>
      <c r="C85">
        <f t="shared" si="28"/>
        <v>2019</v>
      </c>
      <c r="D85" s="6">
        <f>'Monthly Data'!I85</f>
        <v>14389735.212486496</v>
      </c>
      <c r="E85">
        <f>'Monthly Data'!BA85</f>
        <v>727.1</v>
      </c>
      <c r="F85">
        <f>'Monthly Data'!AZ85</f>
        <v>0</v>
      </c>
      <c r="G85" s="6">
        <f>'Monthly Data'!J85</f>
        <v>4659.4222378283748</v>
      </c>
      <c r="H85">
        <f>'Monthly Data'!DM85</f>
        <v>0</v>
      </c>
      <c r="J85" s="6">
        <f t="shared" si="22"/>
        <v>-36945454.187088698</v>
      </c>
      <c r="K85" s="6">
        <f t="shared" si="23"/>
        <v>3946927.3165900824</v>
      </c>
      <c r="L85" s="6">
        <f t="shared" si="24"/>
        <v>0</v>
      </c>
      <c r="M85" s="6">
        <f t="shared" si="25"/>
        <v>47191089.425462678</v>
      </c>
      <c r="N85" s="6">
        <f t="shared" si="26"/>
        <v>0</v>
      </c>
      <c r="O85" s="6">
        <f t="shared" si="21"/>
        <v>14192562.554964062</v>
      </c>
      <c r="P85" s="6">
        <f t="shared" si="19"/>
        <v>-197172.65752243437</v>
      </c>
      <c r="Q85" s="14">
        <f t="shared" si="20"/>
        <v>1.3702313114930737E-2</v>
      </c>
    </row>
    <row r="86" spans="1:17" x14ac:dyDescent="0.25">
      <c r="A86" s="208">
        <v>43831</v>
      </c>
      <c r="B86">
        <f t="shared" ref="B86:B109" si="29">MONTH(A86)</f>
        <v>1</v>
      </c>
      <c r="C86">
        <f t="shared" ref="C86:C109" si="30">YEAR(A86)</f>
        <v>2020</v>
      </c>
      <c r="D86" s="6">
        <f>'Monthly Data'!I86</f>
        <v>14485860.174549976</v>
      </c>
      <c r="E86">
        <f>'Monthly Data'!BA86</f>
        <v>710.9</v>
      </c>
      <c r="F86">
        <f>'Monthly Data'!AZ86</f>
        <v>0</v>
      </c>
      <c r="G86" s="6">
        <f>'Monthly Data'!J86</f>
        <v>4659.211118914187</v>
      </c>
      <c r="H86">
        <f>'Monthly Data'!DM86</f>
        <v>0</v>
      </c>
      <c r="J86" s="6">
        <f t="shared" si="22"/>
        <v>-36945454.187088698</v>
      </c>
      <c r="K86" s="6">
        <f t="shared" si="23"/>
        <v>3858988.6251738267</v>
      </c>
      <c r="L86" s="6">
        <f t="shared" si="24"/>
        <v>0</v>
      </c>
      <c r="M86" s="6">
        <f t="shared" si="25"/>
        <v>47188951.192211792</v>
      </c>
      <c r="N86" s="6">
        <f t="shared" si="26"/>
        <v>0</v>
      </c>
      <c r="O86" s="6">
        <f t="shared" si="21"/>
        <v>14102485.630296919</v>
      </c>
      <c r="P86" s="6">
        <f t="shared" ref="P86:P109" si="31">O86-D86</f>
        <v>-383374.54425305687</v>
      </c>
      <c r="Q86" s="14">
        <f t="shared" ref="Q86:Q109" si="32">ABS(O86-D86)/D86</f>
        <v>2.6465431781994054E-2</v>
      </c>
    </row>
    <row r="87" spans="1:17" x14ac:dyDescent="0.25">
      <c r="A87" s="208">
        <v>43862</v>
      </c>
      <c r="B87">
        <f t="shared" si="29"/>
        <v>2</v>
      </c>
      <c r="C87">
        <f t="shared" si="30"/>
        <v>2020</v>
      </c>
      <c r="D87" s="6">
        <f>'Monthly Data'!I87</f>
        <v>13707720.514549965</v>
      </c>
      <c r="E87">
        <f>'Monthly Data'!BA87</f>
        <v>744.2</v>
      </c>
      <c r="F87">
        <f>'Monthly Data'!AZ87</f>
        <v>0</v>
      </c>
      <c r="G87" s="6">
        <f>'Monthly Data'!J87</f>
        <v>4659.6055594570935</v>
      </c>
      <c r="H87">
        <f>'Monthly Data'!DM87</f>
        <v>0</v>
      </c>
      <c r="J87" s="6">
        <f t="shared" si="22"/>
        <v>-36945454.187088698</v>
      </c>
      <c r="K87" s="6">
        <f t="shared" si="23"/>
        <v>4039751.490862797</v>
      </c>
      <c r="L87" s="6">
        <f t="shared" si="24"/>
        <v>0</v>
      </c>
      <c r="M87" s="6">
        <f t="shared" si="25"/>
        <v>47192946.125056081</v>
      </c>
      <c r="N87" s="6">
        <f t="shared" si="26"/>
        <v>0</v>
      </c>
      <c r="O87" s="6">
        <f t="shared" si="21"/>
        <v>14287243.42883018</v>
      </c>
      <c r="P87" s="6">
        <f t="shared" si="31"/>
        <v>579522.91428021528</v>
      </c>
      <c r="Q87" s="14">
        <f t="shared" si="32"/>
        <v>4.2277117750182072E-2</v>
      </c>
    </row>
    <row r="88" spans="1:17" x14ac:dyDescent="0.25">
      <c r="A88" s="208">
        <v>43891</v>
      </c>
      <c r="B88">
        <f t="shared" si="29"/>
        <v>3</v>
      </c>
      <c r="C88">
        <f t="shared" si="30"/>
        <v>2020</v>
      </c>
      <c r="D88" s="6">
        <f>'Monthly Data'!I88</f>
        <v>12594427.794549998</v>
      </c>
      <c r="E88">
        <f>'Monthly Data'!BA88</f>
        <v>551.20000000000005</v>
      </c>
      <c r="F88">
        <f>'Monthly Data'!AZ88</f>
        <v>0</v>
      </c>
      <c r="G88" s="6">
        <f>'Monthly Data'!J88</f>
        <v>4660.3027797285467</v>
      </c>
      <c r="H88">
        <f>'Monthly Data'!DM88</f>
        <v>0.5</v>
      </c>
      <c r="J88" s="6">
        <f t="shared" si="22"/>
        <v>-36945454.187088698</v>
      </c>
      <c r="K88" s="6">
        <f t="shared" si="23"/>
        <v>2992086.833866667</v>
      </c>
      <c r="L88" s="6">
        <f t="shared" si="24"/>
        <v>0</v>
      </c>
      <c r="M88" s="6">
        <f t="shared" si="25"/>
        <v>47200007.64094796</v>
      </c>
      <c r="N88" s="6">
        <f t="shared" si="26"/>
        <v>-978562.20254776499</v>
      </c>
      <c r="O88" s="6">
        <f t="shared" si="21"/>
        <v>12268078.085178168</v>
      </c>
      <c r="P88" s="6">
        <f t="shared" si="31"/>
        <v>-326349.70937182941</v>
      </c>
      <c r="Q88" s="14">
        <f t="shared" si="32"/>
        <v>2.5912229971499865E-2</v>
      </c>
    </row>
    <row r="89" spans="1:17" x14ac:dyDescent="0.25">
      <c r="A89" s="208">
        <v>43922</v>
      </c>
      <c r="B89">
        <f t="shared" si="29"/>
        <v>4</v>
      </c>
      <c r="C89">
        <f t="shared" si="30"/>
        <v>2020</v>
      </c>
      <c r="D89" s="6">
        <f>'Monthly Data'!I89</f>
        <v>10208951.224550037</v>
      </c>
      <c r="E89">
        <f>'Monthly Data'!BA89</f>
        <v>368.9</v>
      </c>
      <c r="F89">
        <f>'Monthly Data'!AZ89</f>
        <v>0</v>
      </c>
      <c r="G89" s="6">
        <f>'Monthly Data'!J89</f>
        <v>4660.6513898642734</v>
      </c>
      <c r="H89">
        <f>'Monthly Data'!DM89</f>
        <v>1</v>
      </c>
      <c r="J89" s="6">
        <f t="shared" si="22"/>
        <v>-36945454.187088698</v>
      </c>
      <c r="K89" s="6">
        <f t="shared" si="23"/>
        <v>2002505.1397195451</v>
      </c>
      <c r="L89" s="6">
        <f t="shared" si="24"/>
        <v>0</v>
      </c>
      <c r="M89" s="6">
        <f t="shared" si="25"/>
        <v>47203538.3988939</v>
      </c>
      <c r="N89" s="6">
        <f t="shared" si="26"/>
        <v>-1957124.40509553</v>
      </c>
      <c r="O89" s="6">
        <f t="shared" si="21"/>
        <v>10303464.946429217</v>
      </c>
      <c r="P89" s="6">
        <f t="shared" si="31"/>
        <v>94513.721879180521</v>
      </c>
      <c r="Q89" s="14">
        <f t="shared" si="32"/>
        <v>9.2579266763365541E-3</v>
      </c>
    </row>
    <row r="90" spans="1:17" x14ac:dyDescent="0.25">
      <c r="A90" s="208">
        <v>43952</v>
      </c>
      <c r="B90">
        <f t="shared" si="29"/>
        <v>5</v>
      </c>
      <c r="C90">
        <f t="shared" si="30"/>
        <v>2020</v>
      </c>
      <c r="D90" s="6">
        <f>'Monthly Data'!I90</f>
        <v>9613596.5245500151</v>
      </c>
      <c r="E90">
        <f>'Monthly Data'!BA90</f>
        <v>172.91</v>
      </c>
      <c r="F90">
        <f>'Monthly Data'!AZ90</f>
        <v>8.39</v>
      </c>
      <c r="G90" s="6">
        <f>'Monthly Data'!J90</f>
        <v>4660.3256949321367</v>
      </c>
      <c r="H90">
        <f>'Monthly Data'!DM90</f>
        <v>1</v>
      </c>
      <c r="J90" s="6">
        <f t="shared" si="22"/>
        <v>-36945454.187088698</v>
      </c>
      <c r="K90" s="6">
        <f t="shared" si="23"/>
        <v>938609.82301140309</v>
      </c>
      <c r="L90" s="6">
        <f t="shared" si="24"/>
        <v>163729.60393467973</v>
      </c>
      <c r="M90" s="6">
        <f t="shared" si="25"/>
        <v>47200239.728397138</v>
      </c>
      <c r="N90" s="6">
        <f t="shared" si="26"/>
        <v>-1957124.40509553</v>
      </c>
      <c r="O90" s="6">
        <f t="shared" si="21"/>
        <v>9400000.5631589983</v>
      </c>
      <c r="P90" s="6">
        <f t="shared" si="31"/>
        <v>-213595.96139101684</v>
      </c>
      <c r="Q90" s="14">
        <f t="shared" si="32"/>
        <v>2.2218111696862029E-2</v>
      </c>
    </row>
    <row r="91" spans="1:17" x14ac:dyDescent="0.25">
      <c r="A91" s="208">
        <v>43983</v>
      </c>
      <c r="B91">
        <f t="shared" si="29"/>
        <v>6</v>
      </c>
      <c r="C91">
        <f t="shared" si="30"/>
        <v>2020</v>
      </c>
      <c r="D91" s="6">
        <f>'Monthly Data'!I91</f>
        <v>9772725.7245500628</v>
      </c>
      <c r="E91">
        <f>'Monthly Data'!BA91</f>
        <v>39.5</v>
      </c>
      <c r="F91">
        <f>'Monthly Data'!AZ91</f>
        <v>46.6</v>
      </c>
      <c r="G91" s="6">
        <f>'Monthly Data'!J91</f>
        <v>4663.1628474660683</v>
      </c>
      <c r="H91">
        <f>'Monthly Data'!DM91</f>
        <v>0.5</v>
      </c>
      <c r="J91" s="6">
        <f t="shared" si="22"/>
        <v>-36945454.187088698</v>
      </c>
      <c r="K91" s="6">
        <f t="shared" si="23"/>
        <v>214418.41425568459</v>
      </c>
      <c r="L91" s="6">
        <f t="shared" si="24"/>
        <v>909392.07906508644</v>
      </c>
      <c r="M91" s="6">
        <f t="shared" si="25"/>
        <v>47228974.689967148</v>
      </c>
      <c r="N91" s="6">
        <f t="shared" si="26"/>
        <v>-978562.20254776499</v>
      </c>
      <c r="O91" s="6">
        <f t="shared" si="21"/>
        <v>10428768.793651456</v>
      </c>
      <c r="P91" s="6">
        <f t="shared" si="31"/>
        <v>656043.06910139322</v>
      </c>
      <c r="Q91" s="14">
        <f t="shared" si="32"/>
        <v>6.7129999100798213E-2</v>
      </c>
    </row>
    <row r="92" spans="1:17" x14ac:dyDescent="0.25">
      <c r="A92" s="208">
        <v>44013</v>
      </c>
      <c r="B92">
        <f t="shared" si="29"/>
        <v>7</v>
      </c>
      <c r="C92">
        <f t="shared" si="30"/>
        <v>2020</v>
      </c>
      <c r="D92" s="6">
        <f>'Monthly Data'!I92</f>
        <v>11161158.254549997</v>
      </c>
      <c r="E92">
        <f>'Monthly Data'!BA92</f>
        <v>0</v>
      </c>
      <c r="F92">
        <f>'Monthly Data'!AZ92</f>
        <v>125.1</v>
      </c>
      <c r="G92" s="6">
        <f>'Monthly Data'!J92</f>
        <v>4664.5814237330342</v>
      </c>
      <c r="H92">
        <f>'Monthly Data'!DM92</f>
        <v>0.5</v>
      </c>
      <c r="J92" s="6">
        <f t="shared" si="22"/>
        <v>-36945454.187088698</v>
      </c>
      <c r="K92" s="6">
        <f t="shared" si="23"/>
        <v>0</v>
      </c>
      <c r="L92" s="6">
        <f t="shared" si="24"/>
        <v>2441307.9204086331</v>
      </c>
      <c r="M92" s="6">
        <f t="shared" si="25"/>
        <v>47243342.170752153</v>
      </c>
      <c r="N92" s="6">
        <f t="shared" si="26"/>
        <v>-978562.20254776499</v>
      </c>
      <c r="O92" s="6">
        <f t="shared" si="21"/>
        <v>11760633.701524327</v>
      </c>
      <c r="P92" s="6">
        <f t="shared" si="31"/>
        <v>599475.44697432965</v>
      </c>
      <c r="Q92" s="14">
        <f t="shared" si="32"/>
        <v>5.3710863451823687E-2</v>
      </c>
    </row>
    <row r="93" spans="1:17" x14ac:dyDescent="0.25">
      <c r="A93" s="208">
        <v>44044</v>
      </c>
      <c r="B93">
        <f t="shared" si="29"/>
        <v>8</v>
      </c>
      <c r="C93">
        <f t="shared" si="30"/>
        <v>2020</v>
      </c>
      <c r="D93" s="6">
        <f>'Monthly Data'!I93</f>
        <v>10656680.594549995</v>
      </c>
      <c r="E93">
        <f>'Monthly Data'!BA93</f>
        <v>8.8000000000000007</v>
      </c>
      <c r="F93">
        <f>'Monthly Data'!AZ93</f>
        <v>57.1</v>
      </c>
      <c r="G93" s="6">
        <f>'Monthly Data'!J93</f>
        <v>4663.2907118665171</v>
      </c>
      <c r="H93">
        <f>'Monthly Data'!DM93</f>
        <v>0.5</v>
      </c>
      <c r="J93" s="6">
        <f t="shared" si="22"/>
        <v>-36945454.187088698</v>
      </c>
      <c r="K93" s="6">
        <f t="shared" si="23"/>
        <v>47769.165707595559</v>
      </c>
      <c r="L93" s="6">
        <f t="shared" si="24"/>
        <v>1114298.019626962</v>
      </c>
      <c r="M93" s="6">
        <f t="shared" si="25"/>
        <v>47230269.713265724</v>
      </c>
      <c r="N93" s="6">
        <f t="shared" si="26"/>
        <v>-978562.20254776499</v>
      </c>
      <c r="O93" s="6">
        <f t="shared" si="21"/>
        <v>10468320.508963818</v>
      </c>
      <c r="P93" s="6">
        <f t="shared" si="31"/>
        <v>-188360.08558617719</v>
      </c>
      <c r="Q93" s="14">
        <f t="shared" si="32"/>
        <v>1.7675305543314087E-2</v>
      </c>
    </row>
    <row r="94" spans="1:17" x14ac:dyDescent="0.25">
      <c r="A94" s="208">
        <v>44075</v>
      </c>
      <c r="B94">
        <f t="shared" si="29"/>
        <v>9</v>
      </c>
      <c r="C94">
        <f t="shared" si="30"/>
        <v>2020</v>
      </c>
      <c r="D94" s="6">
        <f>'Monthly Data'!I94</f>
        <v>9850384.1045500394</v>
      </c>
      <c r="E94">
        <f>'Monthly Data'!BA94</f>
        <v>93.51</v>
      </c>
      <c r="F94">
        <f>'Monthly Data'!AZ94</f>
        <v>1.7</v>
      </c>
      <c r="G94" s="6">
        <f>'Monthly Data'!J94</f>
        <v>4663.6453559332585</v>
      </c>
      <c r="H94">
        <f>'Monthly Data'!DM94</f>
        <v>0.5</v>
      </c>
      <c r="J94" s="6">
        <f t="shared" si="22"/>
        <v>-36945454.187088698</v>
      </c>
      <c r="K94" s="6">
        <f t="shared" si="23"/>
        <v>507601.66878605232</v>
      </c>
      <c r="L94" s="6">
        <f t="shared" si="24"/>
        <v>33175.247519541779</v>
      </c>
      <c r="M94" s="6">
        <f t="shared" si="25"/>
        <v>47233861.583461978</v>
      </c>
      <c r="N94" s="6">
        <f t="shared" si="26"/>
        <v>-978562.20254776499</v>
      </c>
      <c r="O94" s="6">
        <f t="shared" si="21"/>
        <v>9850622.1101311091</v>
      </c>
      <c r="P94" s="6">
        <f t="shared" si="31"/>
        <v>238.00558106973767</v>
      </c>
      <c r="Q94" s="14">
        <f t="shared" si="32"/>
        <v>2.4162060945400023E-5</v>
      </c>
    </row>
    <row r="95" spans="1:17" x14ac:dyDescent="0.25">
      <c r="A95" s="208">
        <v>44105</v>
      </c>
      <c r="B95">
        <f t="shared" si="29"/>
        <v>10</v>
      </c>
      <c r="C95">
        <f t="shared" si="30"/>
        <v>2020</v>
      </c>
      <c r="D95" s="6">
        <f>'Monthly Data'!I95</f>
        <v>11234372.434549997</v>
      </c>
      <c r="E95">
        <f>'Monthly Data'!BA95</f>
        <v>365.1</v>
      </c>
      <c r="F95">
        <f>'Monthly Data'!AZ95</f>
        <v>0</v>
      </c>
      <c r="G95" s="6">
        <f>'Monthly Data'!J95</f>
        <v>4662.8226779666293</v>
      </c>
      <c r="H95">
        <f>'Monthly Data'!DM95</f>
        <v>0.5</v>
      </c>
      <c r="J95" s="6">
        <f t="shared" si="22"/>
        <v>-36945454.187088698</v>
      </c>
      <c r="K95" s="6">
        <f t="shared" si="23"/>
        <v>1981877.5454367201</v>
      </c>
      <c r="L95" s="6">
        <f t="shared" si="24"/>
        <v>0</v>
      </c>
      <c r="M95" s="6">
        <f t="shared" si="25"/>
        <v>47225529.419620641</v>
      </c>
      <c r="N95" s="6">
        <f t="shared" si="26"/>
        <v>-978562.20254776499</v>
      </c>
      <c r="O95" s="6">
        <f t="shared" si="21"/>
        <v>11283390.575420896</v>
      </c>
      <c r="P95" s="6">
        <f t="shared" si="31"/>
        <v>49018.140870898962</v>
      </c>
      <c r="Q95" s="14">
        <f t="shared" si="32"/>
        <v>4.3632291128385074E-3</v>
      </c>
    </row>
    <row r="96" spans="1:17" x14ac:dyDescent="0.25">
      <c r="A96" s="208">
        <v>44136</v>
      </c>
      <c r="B96">
        <f t="shared" si="29"/>
        <v>11</v>
      </c>
      <c r="C96">
        <f t="shared" si="30"/>
        <v>2020</v>
      </c>
      <c r="D96" s="6">
        <f>'Monthly Data'!I96</f>
        <v>11836082.98455005</v>
      </c>
      <c r="E96">
        <f>'Monthly Data'!BA96</f>
        <v>436.6</v>
      </c>
      <c r="F96">
        <f>'Monthly Data'!AZ96</f>
        <v>0</v>
      </c>
      <c r="G96" s="6">
        <f>'Monthly Data'!J96</f>
        <v>4666.4113389833146</v>
      </c>
      <c r="H96">
        <f>'Monthly Data'!DM96</f>
        <v>0.5</v>
      </c>
      <c r="J96" s="6">
        <f t="shared" si="22"/>
        <v>-36945454.187088698</v>
      </c>
      <c r="K96" s="6">
        <f t="shared" si="23"/>
        <v>2370002.0168109341</v>
      </c>
      <c r="L96" s="6">
        <f t="shared" si="24"/>
        <v>0</v>
      </c>
      <c r="M96" s="6">
        <f t="shared" si="25"/>
        <v>47261875.733457826</v>
      </c>
      <c r="N96" s="6">
        <f t="shared" si="26"/>
        <v>-978562.20254776499</v>
      </c>
      <c r="O96" s="6">
        <f t="shared" si="21"/>
        <v>11707861.360632295</v>
      </c>
      <c r="P96" s="6">
        <f t="shared" si="31"/>
        <v>-128221.62391775474</v>
      </c>
      <c r="Q96" s="14">
        <f t="shared" si="32"/>
        <v>1.0833112955115793E-2</v>
      </c>
    </row>
    <row r="97" spans="1:17" x14ac:dyDescent="0.25">
      <c r="A97" s="208">
        <v>44166</v>
      </c>
      <c r="B97">
        <f t="shared" si="29"/>
        <v>12</v>
      </c>
      <c r="C97">
        <f t="shared" si="30"/>
        <v>2020</v>
      </c>
      <c r="D97" s="6">
        <f>'Monthly Data'!I97</f>
        <v>13283818.114549991</v>
      </c>
      <c r="E97">
        <f>'Monthly Data'!BA97</f>
        <v>683.3</v>
      </c>
      <c r="F97">
        <f>'Monthly Data'!AZ97</f>
        <v>0</v>
      </c>
      <c r="G97" s="6">
        <f>'Monthly Data'!J97</f>
        <v>4670.2056694916573</v>
      </c>
      <c r="H97">
        <f>'Monthly Data'!DM97</f>
        <v>0.5</v>
      </c>
      <c r="J97" s="6">
        <f t="shared" si="22"/>
        <v>-36945454.187088698</v>
      </c>
      <c r="K97" s="6">
        <f t="shared" si="23"/>
        <v>3709167.1509090951</v>
      </c>
      <c r="L97" s="6">
        <f t="shared" si="24"/>
        <v>0</v>
      </c>
      <c r="M97" s="6">
        <f t="shared" si="25"/>
        <v>47300305.088255346</v>
      </c>
      <c r="N97" s="6">
        <f t="shared" si="26"/>
        <v>-978562.20254776499</v>
      </c>
      <c r="O97" s="6">
        <f t="shared" si="21"/>
        <v>13085455.849527979</v>
      </c>
      <c r="P97" s="6">
        <f t="shared" si="31"/>
        <v>-198362.26502201147</v>
      </c>
      <c r="Q97" s="14">
        <f t="shared" si="32"/>
        <v>1.4932624288550137E-2</v>
      </c>
    </row>
    <row r="98" spans="1:17" x14ac:dyDescent="0.25">
      <c r="A98" s="208">
        <v>44197</v>
      </c>
      <c r="B98">
        <f t="shared" si="29"/>
        <v>1</v>
      </c>
      <c r="C98">
        <f t="shared" si="30"/>
        <v>2021</v>
      </c>
      <c r="D98" s="6">
        <f>'Monthly Data'!I98</f>
        <v>13272431.476802889</v>
      </c>
      <c r="E98">
        <f>'Monthly Data'!BA98</f>
        <v>719.4</v>
      </c>
      <c r="F98">
        <f>'Monthly Data'!AZ98</f>
        <v>0</v>
      </c>
      <c r="G98" s="6">
        <f>'Monthly Data'!J98</f>
        <v>4670.6028347458287</v>
      </c>
      <c r="H98">
        <f>'Monthly Data'!DM98</f>
        <v>0.5</v>
      </c>
      <c r="J98" s="6">
        <f t="shared" ref="J98:J121" si="33">$U$9</f>
        <v>-36945454.187088698</v>
      </c>
      <c r="K98" s="6">
        <f t="shared" ref="K98:K121" si="34">E98*$U$10</f>
        <v>3905129.2965959362</v>
      </c>
      <c r="L98" s="6">
        <f t="shared" ref="L98:L121" si="35">F98*$U$11</f>
        <v>0</v>
      </c>
      <c r="M98" s="6">
        <f t="shared" ref="M98:M121" si="36">G98*$U$12</f>
        <v>47304327.617244914</v>
      </c>
      <c r="N98" s="6">
        <f t="shared" ref="N98:N121" si="37">H98*$U$13</f>
        <v>-978562.20254776499</v>
      </c>
      <c r="O98" s="6">
        <f t="shared" si="21"/>
        <v>13285440.524204386</v>
      </c>
      <c r="P98" s="6">
        <f t="shared" si="31"/>
        <v>13009.047401497141</v>
      </c>
      <c r="Q98" s="14">
        <f t="shared" si="32"/>
        <v>9.8015555207302566E-4</v>
      </c>
    </row>
    <row r="99" spans="1:17" x14ac:dyDescent="0.25">
      <c r="A99" s="208">
        <v>44228</v>
      </c>
      <c r="B99">
        <f t="shared" si="29"/>
        <v>2</v>
      </c>
      <c r="C99">
        <f t="shared" si="30"/>
        <v>2021</v>
      </c>
      <c r="D99" s="6">
        <f>'Monthly Data'!I99</f>
        <v>13138044.586803002</v>
      </c>
      <c r="E99">
        <f>'Monthly Data'!BA99</f>
        <v>795.7</v>
      </c>
      <c r="F99">
        <f>'Monthly Data'!AZ99</f>
        <v>0</v>
      </c>
      <c r="G99" s="6">
        <f>'Monthly Data'!J99</f>
        <v>4667.8014173729143</v>
      </c>
      <c r="H99">
        <f>'Monthly Data'!DM99</f>
        <v>0.5</v>
      </c>
      <c r="J99" s="6">
        <f t="shared" si="33"/>
        <v>-36945454.187088698</v>
      </c>
      <c r="K99" s="6">
        <f t="shared" si="34"/>
        <v>4319309.67653793</v>
      </c>
      <c r="L99" s="6">
        <f t="shared" si="35"/>
        <v>0</v>
      </c>
      <c r="M99" s="6">
        <f t="shared" si="36"/>
        <v>47275954.5849213</v>
      </c>
      <c r="N99" s="6">
        <f t="shared" si="37"/>
        <v>-978562.20254776499</v>
      </c>
      <c r="O99" s="6">
        <f t="shared" si="21"/>
        <v>13671247.871822769</v>
      </c>
      <c r="P99" s="6">
        <f t="shared" si="31"/>
        <v>533203.28501976654</v>
      </c>
      <c r="Q99" s="14">
        <f t="shared" si="32"/>
        <v>4.058467616675334E-2</v>
      </c>
    </row>
    <row r="100" spans="1:17" x14ac:dyDescent="0.25">
      <c r="A100" s="208">
        <v>44256</v>
      </c>
      <c r="B100">
        <f t="shared" si="29"/>
        <v>3</v>
      </c>
      <c r="C100">
        <f t="shared" si="30"/>
        <v>2021</v>
      </c>
      <c r="D100" s="6">
        <f>'Monthly Data'!I100</f>
        <v>12286582.916802878</v>
      </c>
      <c r="E100">
        <f>'Monthly Data'!BA100</f>
        <v>506.9</v>
      </c>
      <c r="F100">
        <f>'Monthly Data'!AZ100</f>
        <v>0</v>
      </c>
      <c r="G100" s="6">
        <f>'Monthly Data'!J100</f>
        <v>4668.9007086864567</v>
      </c>
      <c r="H100">
        <f>'Monthly Data'!DM100</f>
        <v>0.5</v>
      </c>
      <c r="J100" s="6">
        <f t="shared" si="33"/>
        <v>-36945454.187088698</v>
      </c>
      <c r="K100" s="6">
        <f t="shared" si="34"/>
        <v>2751612.5110432026</v>
      </c>
      <c r="L100" s="6">
        <f t="shared" si="35"/>
        <v>0</v>
      </c>
      <c r="M100" s="6">
        <f t="shared" si="36"/>
        <v>47287088.316108152</v>
      </c>
      <c r="N100" s="6">
        <f t="shared" si="37"/>
        <v>-978562.20254776499</v>
      </c>
      <c r="O100" s="6">
        <f t="shared" si="21"/>
        <v>12114684.437514896</v>
      </c>
      <c r="P100" s="6">
        <f t="shared" si="31"/>
        <v>-171898.47928798199</v>
      </c>
      <c r="Q100" s="14">
        <f t="shared" si="32"/>
        <v>1.3990747504979369E-2</v>
      </c>
    </row>
    <row r="101" spans="1:17" x14ac:dyDescent="0.25">
      <c r="A101" s="208">
        <v>44287</v>
      </c>
      <c r="B101">
        <f t="shared" si="29"/>
        <v>4</v>
      </c>
      <c r="C101">
        <f t="shared" si="30"/>
        <v>2021</v>
      </c>
      <c r="D101" s="6">
        <f>'Monthly Data'!I101</f>
        <v>10720774.456802933</v>
      </c>
      <c r="E101">
        <f>'Monthly Data'!BA101</f>
        <v>318.02</v>
      </c>
      <c r="F101">
        <f>'Monthly Data'!AZ101</f>
        <v>0</v>
      </c>
      <c r="G101" s="6">
        <f>'Monthly Data'!J101</f>
        <v>4671.4503543432284</v>
      </c>
      <c r="H101">
        <f>'Monthly Data'!DM101</f>
        <v>0.5</v>
      </c>
      <c r="J101" s="6">
        <f t="shared" si="33"/>
        <v>-36945454.187088698</v>
      </c>
      <c r="K101" s="6">
        <f t="shared" si="34"/>
        <v>1726312.5089010836</v>
      </c>
      <c r="L101" s="6">
        <f t="shared" si="35"/>
        <v>0</v>
      </c>
      <c r="M101" s="6">
        <f t="shared" si="36"/>
        <v>47312911.379580513</v>
      </c>
      <c r="N101" s="6">
        <f t="shared" si="37"/>
        <v>-978562.20254776499</v>
      </c>
      <c r="O101" s="6">
        <f t="shared" si="21"/>
        <v>11115207.498845132</v>
      </c>
      <c r="P101" s="6">
        <f t="shared" si="31"/>
        <v>394433.04204219952</v>
      </c>
      <c r="Q101" s="14">
        <f t="shared" si="32"/>
        <v>3.6791469089428486E-2</v>
      </c>
    </row>
    <row r="102" spans="1:17" x14ac:dyDescent="0.25">
      <c r="A102" s="208">
        <v>44317</v>
      </c>
      <c r="B102">
        <f t="shared" si="29"/>
        <v>5</v>
      </c>
      <c r="C102">
        <f t="shared" si="30"/>
        <v>2021</v>
      </c>
      <c r="D102" s="6">
        <f>'Monthly Data'!I102</f>
        <v>10442304.036802925</v>
      </c>
      <c r="E102">
        <f>'Monthly Data'!BA102</f>
        <v>162.80000000000001</v>
      </c>
      <c r="F102">
        <f>'Monthly Data'!AZ102</f>
        <v>7</v>
      </c>
      <c r="G102" s="6">
        <f>'Monthly Data'!J102</f>
        <v>4690.2251771716146</v>
      </c>
      <c r="H102">
        <f>'Monthly Data'!DM102</f>
        <v>0.5</v>
      </c>
      <c r="J102" s="6">
        <f t="shared" si="33"/>
        <v>-36945454.187088698</v>
      </c>
      <c r="K102" s="6">
        <f t="shared" si="34"/>
        <v>883729.56559051771</v>
      </c>
      <c r="L102" s="6">
        <f t="shared" si="35"/>
        <v>136603.96037458378</v>
      </c>
      <c r="M102" s="6">
        <f t="shared" si="36"/>
        <v>47503064.642757304</v>
      </c>
      <c r="N102" s="6">
        <f t="shared" si="37"/>
        <v>-978562.20254776499</v>
      </c>
      <c r="O102" s="6">
        <f t="shared" si="21"/>
        <v>10599381.779085943</v>
      </c>
      <c r="P102" s="6">
        <f t="shared" si="31"/>
        <v>157077.74228301831</v>
      </c>
      <c r="Q102" s="14">
        <f t="shared" si="32"/>
        <v>1.5042440990935763E-2</v>
      </c>
    </row>
    <row r="103" spans="1:17" x14ac:dyDescent="0.25">
      <c r="A103" s="208">
        <v>44348</v>
      </c>
      <c r="B103">
        <f t="shared" si="29"/>
        <v>6</v>
      </c>
      <c r="C103">
        <f t="shared" si="30"/>
        <v>2021</v>
      </c>
      <c r="D103" s="6">
        <f>'Monthly Data'!I103</f>
        <v>10600876.246802963</v>
      </c>
      <c r="E103">
        <f>'Monthly Data'!BA103</f>
        <v>9.1</v>
      </c>
      <c r="F103">
        <f>'Monthly Data'!AZ103</f>
        <v>54.1</v>
      </c>
      <c r="G103" s="6">
        <f>'Monthly Data'!J103</f>
        <v>4698.6125885858073</v>
      </c>
      <c r="H103">
        <f>'Monthly Data'!DM103</f>
        <v>0.5</v>
      </c>
      <c r="J103" s="6">
        <f t="shared" si="33"/>
        <v>-36945454.187088698</v>
      </c>
      <c r="K103" s="6">
        <f t="shared" si="34"/>
        <v>49397.659993081761</v>
      </c>
      <c r="L103" s="6">
        <f t="shared" si="35"/>
        <v>1055753.4651807118</v>
      </c>
      <c r="M103" s="6">
        <f t="shared" si="36"/>
        <v>47588013.175406232</v>
      </c>
      <c r="N103" s="6">
        <f t="shared" si="37"/>
        <v>-978562.20254776499</v>
      </c>
      <c r="O103" s="6">
        <f t="shared" si="21"/>
        <v>10769147.910943562</v>
      </c>
      <c r="P103" s="6">
        <f t="shared" si="31"/>
        <v>168271.66414059885</v>
      </c>
      <c r="Q103" s="14">
        <f t="shared" si="32"/>
        <v>1.5873373127183388E-2</v>
      </c>
    </row>
    <row r="104" spans="1:17" x14ac:dyDescent="0.25">
      <c r="A104" s="208">
        <v>44378</v>
      </c>
      <c r="B104">
        <f t="shared" si="29"/>
        <v>7</v>
      </c>
      <c r="C104">
        <f t="shared" si="30"/>
        <v>2021</v>
      </c>
      <c r="D104" s="6">
        <f>'Monthly Data'!I104</f>
        <v>11779120.786802934</v>
      </c>
      <c r="E104">
        <f>'Monthly Data'!BA104</f>
        <v>5.7</v>
      </c>
      <c r="F104">
        <f>'Monthly Data'!AZ104</f>
        <v>93.3</v>
      </c>
      <c r="G104" s="6">
        <f>'Monthly Data'!J104</f>
        <v>4705.8062942929037</v>
      </c>
      <c r="H104">
        <f>'Monthly Data'!DM104</f>
        <v>0.5</v>
      </c>
      <c r="J104" s="6">
        <f t="shared" si="33"/>
        <v>-36945454.187088698</v>
      </c>
      <c r="K104" s="6">
        <f t="shared" si="34"/>
        <v>30941.391424238031</v>
      </c>
      <c r="L104" s="6">
        <f t="shared" si="35"/>
        <v>1820735.6432783811</v>
      </c>
      <c r="M104" s="6">
        <f t="shared" si="36"/>
        <v>47660871.738549091</v>
      </c>
      <c r="N104" s="6">
        <f t="shared" si="37"/>
        <v>-978562.20254776499</v>
      </c>
      <c r="O104" s="6">
        <f t="shared" si="21"/>
        <v>11588532.38361525</v>
      </c>
      <c r="P104" s="6">
        <f t="shared" si="31"/>
        <v>-190588.40318768471</v>
      </c>
      <c r="Q104" s="14">
        <f t="shared" si="32"/>
        <v>1.6180189221016879E-2</v>
      </c>
    </row>
    <row r="105" spans="1:17" x14ac:dyDescent="0.25">
      <c r="A105" s="208">
        <v>44409</v>
      </c>
      <c r="B105">
        <f t="shared" si="29"/>
        <v>8</v>
      </c>
      <c r="C105">
        <f t="shared" si="30"/>
        <v>2021</v>
      </c>
      <c r="D105" s="6">
        <f>'Monthly Data'!I105</f>
        <v>11771902.156802928</v>
      </c>
      <c r="E105">
        <f>'Monthly Data'!BA105</f>
        <v>0</v>
      </c>
      <c r="F105">
        <f>'Monthly Data'!AZ105</f>
        <v>97.33</v>
      </c>
      <c r="G105" s="6">
        <f>'Monthly Data'!J105</f>
        <v>4708.4031471464514</v>
      </c>
      <c r="H105">
        <f>'Monthly Data'!DM105</f>
        <v>0.5</v>
      </c>
      <c r="J105" s="6">
        <f t="shared" si="33"/>
        <v>-36945454.187088698</v>
      </c>
      <c r="K105" s="6">
        <f t="shared" si="34"/>
        <v>0</v>
      </c>
      <c r="L105" s="6">
        <f t="shared" si="35"/>
        <v>1899380.4947511773</v>
      </c>
      <c r="M105" s="6">
        <f t="shared" si="36"/>
        <v>47687172.921181053</v>
      </c>
      <c r="N105" s="6">
        <f t="shared" si="37"/>
        <v>-978562.20254776499</v>
      </c>
      <c r="O105" s="6">
        <f t="shared" si="21"/>
        <v>11662537.026295768</v>
      </c>
      <c r="P105" s="6">
        <f t="shared" si="31"/>
        <v>-109365.13050715998</v>
      </c>
      <c r="Q105" s="14">
        <f t="shared" si="32"/>
        <v>9.2903533388576775E-3</v>
      </c>
    </row>
    <row r="106" spans="1:17" x14ac:dyDescent="0.25">
      <c r="A106" s="208">
        <v>44440</v>
      </c>
      <c r="B106">
        <f t="shared" si="29"/>
        <v>9</v>
      </c>
      <c r="C106">
        <f t="shared" si="30"/>
        <v>2021</v>
      </c>
      <c r="D106" s="6">
        <f>'Monthly Data'!I106</f>
        <v>10596162.846802952</v>
      </c>
      <c r="E106">
        <f>'Monthly Data'!BA106</f>
        <v>44.6</v>
      </c>
      <c r="F106">
        <f>'Monthly Data'!AZ106</f>
        <v>15.4</v>
      </c>
      <c r="G106" s="6">
        <f>'Monthly Data'!J106</f>
        <v>4709.7015735732257</v>
      </c>
      <c r="H106">
        <f>'Monthly Data'!DM106</f>
        <v>0.5</v>
      </c>
      <c r="J106" s="6">
        <f t="shared" si="33"/>
        <v>-36945454.187088698</v>
      </c>
      <c r="K106" s="6">
        <f t="shared" si="34"/>
        <v>242102.8171089502</v>
      </c>
      <c r="L106" s="6">
        <f t="shared" si="35"/>
        <v>300528.71282408433</v>
      </c>
      <c r="M106" s="6">
        <f t="shared" si="36"/>
        <v>47700323.512497038</v>
      </c>
      <c r="N106" s="6">
        <f t="shared" si="37"/>
        <v>-978562.20254776499</v>
      </c>
      <c r="O106" s="6">
        <f t="shared" si="21"/>
        <v>10318938.65279361</v>
      </c>
      <c r="P106" s="6">
        <f t="shared" si="31"/>
        <v>-277224.1940093413</v>
      </c>
      <c r="Q106" s="14">
        <f t="shared" si="32"/>
        <v>2.6162696630600075E-2</v>
      </c>
    </row>
    <row r="107" spans="1:17" x14ac:dyDescent="0.25">
      <c r="A107" s="208">
        <v>44470</v>
      </c>
      <c r="B107">
        <f t="shared" si="29"/>
        <v>10</v>
      </c>
      <c r="C107">
        <f t="shared" si="30"/>
        <v>2021</v>
      </c>
      <c r="D107" s="6">
        <f>'Monthly Data'!I107</f>
        <v>10931292.84680292</v>
      </c>
      <c r="E107">
        <f>'Monthly Data'!BA107</f>
        <v>146.31</v>
      </c>
      <c r="F107">
        <f>'Monthly Data'!AZ107</f>
        <v>0.9</v>
      </c>
      <c r="G107" s="6">
        <f>'Monthly Data'!J107</f>
        <v>4709.3507867866128</v>
      </c>
      <c r="H107">
        <f>'Monthly Data'!DM107</f>
        <v>0.5</v>
      </c>
      <c r="J107" s="6">
        <f t="shared" si="33"/>
        <v>-36945454.187088698</v>
      </c>
      <c r="K107" s="6">
        <f t="shared" si="34"/>
        <v>794216.66303162556</v>
      </c>
      <c r="L107" s="6">
        <f t="shared" si="35"/>
        <v>17563.366333875059</v>
      </c>
      <c r="M107" s="6">
        <f t="shared" si="36"/>
        <v>47696770.709215567</v>
      </c>
      <c r="N107" s="6">
        <f t="shared" si="37"/>
        <v>-978562.20254776499</v>
      </c>
      <c r="O107" s="6">
        <f t="shared" si="21"/>
        <v>10584534.348944599</v>
      </c>
      <c r="P107" s="6">
        <f t="shared" si="31"/>
        <v>-346758.49785832129</v>
      </c>
      <c r="Q107" s="14">
        <f t="shared" si="32"/>
        <v>3.1721636472280393E-2</v>
      </c>
    </row>
    <row r="108" spans="1:17" x14ac:dyDescent="0.25">
      <c r="A108" s="208">
        <v>44501</v>
      </c>
      <c r="B108">
        <f t="shared" si="29"/>
        <v>11</v>
      </c>
      <c r="C108">
        <f t="shared" si="30"/>
        <v>2021</v>
      </c>
      <c r="D108" s="6">
        <f>'Monthly Data'!I108</f>
        <v>12414546.076802967</v>
      </c>
      <c r="E108">
        <f>'Monthly Data'!BA108</f>
        <v>441</v>
      </c>
      <c r="F108">
        <f>'Monthly Data'!AZ108</f>
        <v>0</v>
      </c>
      <c r="G108" s="6">
        <f>'Monthly Data'!J108</f>
        <v>4711.1753933933069</v>
      </c>
      <c r="H108">
        <f>'Monthly Data'!DM108</f>
        <v>0.5</v>
      </c>
      <c r="J108" s="6">
        <f t="shared" si="33"/>
        <v>-36945454.187088698</v>
      </c>
      <c r="K108" s="6">
        <f t="shared" si="34"/>
        <v>2393886.5996647314</v>
      </c>
      <c r="L108" s="6">
        <f t="shared" si="35"/>
        <v>0</v>
      </c>
      <c r="M108" s="6">
        <f t="shared" si="36"/>
        <v>47715250.505453758</v>
      </c>
      <c r="N108" s="6">
        <f t="shared" si="37"/>
        <v>-978562.20254776499</v>
      </c>
      <c r="O108" s="6">
        <f t="shared" si="21"/>
        <v>12185120.715482028</v>
      </c>
      <c r="P108" s="6">
        <f t="shared" si="31"/>
        <v>-229425.36132093892</v>
      </c>
      <c r="Q108" s="14">
        <f t="shared" si="32"/>
        <v>1.8480366491178329E-2</v>
      </c>
    </row>
    <row r="109" spans="1:17" x14ac:dyDescent="0.25">
      <c r="A109" s="208">
        <v>44531</v>
      </c>
      <c r="B109">
        <f t="shared" si="29"/>
        <v>12</v>
      </c>
      <c r="C109">
        <f t="shared" si="30"/>
        <v>2021</v>
      </c>
      <c r="D109" s="6">
        <f>'Monthly Data'!I109</f>
        <v>14310942.16680293</v>
      </c>
      <c r="E109">
        <f>'Monthly Data'!BA109</f>
        <v>705.2</v>
      </c>
      <c r="F109">
        <f>'Monthly Data'!AZ109</f>
        <v>0</v>
      </c>
      <c r="G109" s="6">
        <f>'Monthly Data'!J109</f>
        <v>4711.0876966966534</v>
      </c>
      <c r="H109">
        <f>'Monthly Data'!DM109</f>
        <v>0.5</v>
      </c>
      <c r="J109" s="6">
        <f t="shared" si="33"/>
        <v>-36945454.187088698</v>
      </c>
      <c r="K109" s="6">
        <f t="shared" si="34"/>
        <v>3828047.2337495894</v>
      </c>
      <c r="L109" s="6">
        <f t="shared" si="35"/>
        <v>0</v>
      </c>
      <c r="M109" s="6">
        <f t="shared" si="36"/>
        <v>47714362.304633386</v>
      </c>
      <c r="N109" s="6">
        <f t="shared" si="37"/>
        <v>-978562.20254776499</v>
      </c>
      <c r="O109" s="6">
        <f t="shared" si="21"/>
        <v>13618393.148746515</v>
      </c>
      <c r="P109" s="6">
        <f t="shared" si="31"/>
        <v>-692549.01805641502</v>
      </c>
      <c r="Q109" s="14">
        <f t="shared" si="32"/>
        <v>4.8392971614609689E-2</v>
      </c>
    </row>
    <row r="110" spans="1:17" x14ac:dyDescent="0.25">
      <c r="A110" s="208">
        <v>44562</v>
      </c>
      <c r="B110">
        <f t="shared" ref="B110:B121" si="38">MONTH(A110)</f>
        <v>1</v>
      </c>
      <c r="C110">
        <f t="shared" ref="C110:C121" si="39">YEAR(A110)</f>
        <v>2022</v>
      </c>
      <c r="D110" s="6">
        <f>'Monthly Data'!I110</f>
        <v>15910860.836526856</v>
      </c>
      <c r="E110">
        <f>'Monthly Data'!BA110</f>
        <v>996.8</v>
      </c>
      <c r="F110">
        <f>'Monthly Data'!AZ110</f>
        <v>0</v>
      </c>
      <c r="G110" s="6">
        <f>'Monthly Data'!J110</f>
        <v>4711.5438483483267</v>
      </c>
      <c r="H110">
        <f>'Monthly Data'!DM110</f>
        <v>0.25</v>
      </c>
      <c r="J110" s="6">
        <f t="shared" si="33"/>
        <v>-36945454.187088698</v>
      </c>
      <c r="K110" s="6">
        <f t="shared" si="34"/>
        <v>5410943.6792421872</v>
      </c>
      <c r="L110" s="6">
        <f t="shared" si="35"/>
        <v>0</v>
      </c>
      <c r="M110" s="6">
        <f t="shared" si="36"/>
        <v>47718982.253692932</v>
      </c>
      <c r="N110" s="6">
        <f t="shared" si="37"/>
        <v>-489281.10127388249</v>
      </c>
      <c r="O110" s="6">
        <f t="shared" si="21"/>
        <v>15695190.644572537</v>
      </c>
      <c r="P110" s="6">
        <f t="shared" ref="P110:P121" si="40">O110-D110</f>
        <v>-215670.19195431843</v>
      </c>
      <c r="Q110" s="14">
        <f t="shared" ref="Q110:Q121" si="41">ABS(O110-D110)/D110</f>
        <v>1.3554904047630182E-2</v>
      </c>
    </row>
    <row r="111" spans="1:17" x14ac:dyDescent="0.25">
      <c r="A111" s="208">
        <v>44593</v>
      </c>
      <c r="B111">
        <f t="shared" si="38"/>
        <v>2</v>
      </c>
      <c r="C111">
        <f t="shared" si="39"/>
        <v>2022</v>
      </c>
      <c r="D111" s="6">
        <f>'Monthly Data'!I111</f>
        <v>14416743.836526856</v>
      </c>
      <c r="E111">
        <f>'Monthly Data'!BA111</f>
        <v>864</v>
      </c>
      <c r="F111">
        <f>'Monthly Data'!AZ111</f>
        <v>0</v>
      </c>
      <c r="G111" s="6">
        <f>'Monthly Data'!J111</f>
        <v>4714.2719241741634</v>
      </c>
      <c r="H111">
        <f>'Monthly Data'!DM111</f>
        <v>0.25</v>
      </c>
      <c r="J111" s="6">
        <f t="shared" si="33"/>
        <v>-36945454.187088698</v>
      </c>
      <c r="K111" s="6">
        <f t="shared" si="34"/>
        <v>4690063.5422002906</v>
      </c>
      <c r="L111" s="6">
        <f t="shared" si="35"/>
        <v>0</v>
      </c>
      <c r="M111" s="6">
        <f t="shared" si="36"/>
        <v>47746612.475571372</v>
      </c>
      <c r="N111" s="6">
        <f t="shared" si="37"/>
        <v>-489281.10127388249</v>
      </c>
      <c r="O111" s="6">
        <f t="shared" si="21"/>
        <v>15001940.72940908</v>
      </c>
      <c r="P111" s="6">
        <f t="shared" si="40"/>
        <v>585196.89288222417</v>
      </c>
      <c r="Q111" s="14">
        <f t="shared" si="41"/>
        <v>4.0591474712864443E-2</v>
      </c>
    </row>
    <row r="112" spans="1:17" x14ac:dyDescent="0.25">
      <c r="A112" s="208">
        <v>44621</v>
      </c>
      <c r="B112">
        <f t="shared" si="38"/>
        <v>3</v>
      </c>
      <c r="C112">
        <f t="shared" si="39"/>
        <v>2022</v>
      </c>
      <c r="D112" s="6">
        <f>'Monthly Data'!I112</f>
        <v>13975541.836526856</v>
      </c>
      <c r="E112">
        <f>'Monthly Data'!BA112</f>
        <v>621.79999999999995</v>
      </c>
      <c r="F112">
        <f>'Monthly Data'!AZ112</f>
        <v>0</v>
      </c>
      <c r="G112" s="6">
        <f>'Monthly Data'!J112</f>
        <v>4715.1359620870817</v>
      </c>
      <c r="H112">
        <f>'Monthly Data'!DM112</f>
        <v>0.25</v>
      </c>
      <c r="J112" s="6">
        <f t="shared" si="33"/>
        <v>-36945454.187088698</v>
      </c>
      <c r="K112" s="6">
        <f t="shared" si="34"/>
        <v>3375325.8223844217</v>
      </c>
      <c r="L112" s="6">
        <f t="shared" si="35"/>
        <v>0</v>
      </c>
      <c r="M112" s="6">
        <f t="shared" si="36"/>
        <v>47755363.537040852</v>
      </c>
      <c r="N112" s="6">
        <f t="shared" si="37"/>
        <v>-489281.10127388249</v>
      </c>
      <c r="O112" s="6">
        <f t="shared" si="21"/>
        <v>13695954.071062695</v>
      </c>
      <c r="P112" s="6">
        <f t="shared" si="40"/>
        <v>-279587.76546416059</v>
      </c>
      <c r="Q112" s="14">
        <f t="shared" si="41"/>
        <v>2.0005504526015759E-2</v>
      </c>
    </row>
    <row r="113" spans="1:17" x14ac:dyDescent="0.25">
      <c r="A113" s="208">
        <v>44652</v>
      </c>
      <c r="B113">
        <f t="shared" si="38"/>
        <v>4</v>
      </c>
      <c r="C113">
        <f t="shared" si="39"/>
        <v>2022</v>
      </c>
      <c r="D113" s="6">
        <f>'Monthly Data'!I113</f>
        <v>12388834.836526856</v>
      </c>
      <c r="E113">
        <f>'Monthly Data'!BA113</f>
        <v>403</v>
      </c>
      <c r="F113">
        <f>'Monthly Data'!AZ113</f>
        <v>0</v>
      </c>
      <c r="G113" s="6">
        <f>'Monthly Data'!J113</f>
        <v>4716.5679810435413</v>
      </c>
      <c r="H113">
        <f>'Monthly Data'!DM113</f>
        <v>0.25</v>
      </c>
      <c r="J113" s="6">
        <f t="shared" si="33"/>
        <v>-36945454.187088698</v>
      </c>
      <c r="K113" s="6">
        <f t="shared" si="34"/>
        <v>2187610.656836478</v>
      </c>
      <c r="L113" s="6">
        <f t="shared" si="35"/>
        <v>0</v>
      </c>
      <c r="M113" s="6">
        <f t="shared" si="36"/>
        <v>47769867.166715063</v>
      </c>
      <c r="N113" s="6">
        <f t="shared" si="37"/>
        <v>-489281.10127388249</v>
      </c>
      <c r="O113" s="6">
        <f t="shared" si="21"/>
        <v>12522742.535188962</v>
      </c>
      <c r="P113" s="6">
        <f t="shared" si="40"/>
        <v>133907.69866210595</v>
      </c>
      <c r="Q113" s="14">
        <f t="shared" si="41"/>
        <v>1.0808740323770936E-2</v>
      </c>
    </row>
    <row r="114" spans="1:17" x14ac:dyDescent="0.25">
      <c r="A114" s="208">
        <v>44682</v>
      </c>
      <c r="B114">
        <f t="shared" si="38"/>
        <v>5</v>
      </c>
      <c r="C114">
        <f t="shared" si="39"/>
        <v>2022</v>
      </c>
      <c r="D114" s="6">
        <f>'Monthly Data'!I114</f>
        <v>11419565.836526856</v>
      </c>
      <c r="E114">
        <f>'Monthly Data'!BA114</f>
        <v>150.11000000000001</v>
      </c>
      <c r="F114">
        <f>'Monthly Data'!AZ114</f>
        <v>0.4</v>
      </c>
      <c r="G114" s="6">
        <f>'Monthly Data'!J114</f>
        <v>4720.7839905217706</v>
      </c>
      <c r="H114">
        <f>'Monthly Data'!DM114</f>
        <v>0.25</v>
      </c>
      <c r="J114" s="6">
        <f t="shared" si="33"/>
        <v>-36945454.187088698</v>
      </c>
      <c r="K114" s="6">
        <f t="shared" si="34"/>
        <v>814844.25731445104</v>
      </c>
      <c r="L114" s="6">
        <f t="shared" si="35"/>
        <v>7805.9405928333599</v>
      </c>
      <c r="M114" s="6">
        <f t="shared" si="36"/>
        <v>47812567.327840284</v>
      </c>
      <c r="N114" s="6">
        <f t="shared" si="37"/>
        <v>-489281.10127388249</v>
      </c>
      <c r="O114" s="6">
        <f t="shared" si="21"/>
        <v>11200482.237384986</v>
      </c>
      <c r="P114" s="6">
        <f t="shared" si="40"/>
        <v>-219083.59914186969</v>
      </c>
      <c r="Q114" s="14">
        <f t="shared" si="41"/>
        <v>1.9184932446477468E-2</v>
      </c>
    </row>
    <row r="115" spans="1:17" x14ac:dyDescent="0.25">
      <c r="A115" s="208">
        <v>44713</v>
      </c>
      <c r="B115">
        <f t="shared" si="38"/>
        <v>6</v>
      </c>
      <c r="C115">
        <f t="shared" si="39"/>
        <v>2022</v>
      </c>
      <c r="D115" s="6">
        <f>'Monthly Data'!I115</f>
        <v>10990180.836526856</v>
      </c>
      <c r="E115">
        <f>'Monthly Data'!BA115</f>
        <v>31</v>
      </c>
      <c r="F115">
        <f>'Monthly Data'!AZ115</f>
        <v>26.7</v>
      </c>
      <c r="G115" s="6">
        <f>'Monthly Data'!J115</f>
        <v>4721.8919952608849</v>
      </c>
      <c r="H115">
        <f>'Monthly Data'!DM115</f>
        <v>0.25</v>
      </c>
      <c r="J115" s="6">
        <f t="shared" si="33"/>
        <v>-36945454.187088698</v>
      </c>
      <c r="K115" s="6">
        <f t="shared" si="34"/>
        <v>168277.74283357523</v>
      </c>
      <c r="L115" s="6">
        <f t="shared" si="35"/>
        <v>521046.53457162675</v>
      </c>
      <c r="M115" s="6">
        <f t="shared" si="36"/>
        <v>47823789.309463426</v>
      </c>
      <c r="N115" s="6">
        <f t="shared" si="37"/>
        <v>-489281.10127388249</v>
      </c>
      <c r="O115" s="6">
        <f t="shared" si="21"/>
        <v>11078378.298506048</v>
      </c>
      <c r="P115" s="6">
        <f t="shared" si="40"/>
        <v>88197.46197919175</v>
      </c>
      <c r="Q115" s="14">
        <f t="shared" si="41"/>
        <v>8.0251147174994191E-3</v>
      </c>
    </row>
    <row r="116" spans="1:17" x14ac:dyDescent="0.25">
      <c r="A116" s="208">
        <v>44743</v>
      </c>
      <c r="B116">
        <f t="shared" si="38"/>
        <v>7</v>
      </c>
      <c r="C116">
        <f t="shared" si="39"/>
        <v>2022</v>
      </c>
      <c r="D116" s="6">
        <f>'Monthly Data'!I116</f>
        <v>11581437.836526856</v>
      </c>
      <c r="E116">
        <f>'Monthly Data'!BA116</f>
        <v>3.1</v>
      </c>
      <c r="F116">
        <f>'Monthly Data'!AZ116</f>
        <v>60.2</v>
      </c>
      <c r="G116" s="6">
        <f>'Monthly Data'!J116</f>
        <v>4723.4459976304424</v>
      </c>
      <c r="H116">
        <f>'Monthly Data'!DM116</f>
        <v>0.25</v>
      </c>
      <c r="J116" s="6">
        <f t="shared" si="33"/>
        <v>-36945454.187088698</v>
      </c>
      <c r="K116" s="6">
        <f t="shared" si="34"/>
        <v>16827.774283357525</v>
      </c>
      <c r="L116" s="6">
        <f t="shared" si="35"/>
        <v>1174794.0592214207</v>
      </c>
      <c r="M116" s="6">
        <f t="shared" si="36"/>
        <v>47839528.399214469</v>
      </c>
      <c r="N116" s="6">
        <f t="shared" si="37"/>
        <v>-489281.10127388249</v>
      </c>
      <c r="O116" s="6">
        <f t="shared" si="21"/>
        <v>11596414.944356669</v>
      </c>
      <c r="P116" s="6">
        <f t="shared" si="40"/>
        <v>14977.107829812914</v>
      </c>
      <c r="Q116" s="14">
        <f t="shared" si="41"/>
        <v>1.2931993454712858E-3</v>
      </c>
    </row>
    <row r="117" spans="1:17" x14ac:dyDescent="0.25">
      <c r="A117" s="208">
        <v>44774</v>
      </c>
      <c r="B117">
        <f t="shared" si="38"/>
        <v>8</v>
      </c>
      <c r="C117">
        <f t="shared" si="39"/>
        <v>2022</v>
      </c>
      <c r="D117" s="6">
        <f>'Monthly Data'!I117</f>
        <v>11824724.836526856</v>
      </c>
      <c r="E117">
        <f>'Monthly Data'!BA117</f>
        <v>0</v>
      </c>
      <c r="F117">
        <f>'Monthly Data'!AZ117</f>
        <v>72.28</v>
      </c>
      <c r="G117" s="6">
        <f>'Monthly Data'!J117</f>
        <v>4723.2229988152212</v>
      </c>
      <c r="H117">
        <f>'Monthly Data'!DM117</f>
        <v>0.25</v>
      </c>
      <c r="J117" s="6">
        <f t="shared" si="33"/>
        <v>-36945454.187088698</v>
      </c>
      <c r="K117" s="6">
        <f t="shared" si="34"/>
        <v>0</v>
      </c>
      <c r="L117" s="6">
        <f t="shared" si="35"/>
        <v>1410533.465124988</v>
      </c>
      <c r="M117" s="6">
        <f t="shared" si="36"/>
        <v>47837269.845150523</v>
      </c>
      <c r="N117" s="6">
        <f t="shared" si="37"/>
        <v>-489281.10127388249</v>
      </c>
      <c r="O117" s="6">
        <f t="shared" si="21"/>
        <v>11813068.021912929</v>
      </c>
      <c r="P117" s="6">
        <f t="shared" si="40"/>
        <v>-11656.814613927156</v>
      </c>
      <c r="Q117" s="14">
        <f t="shared" si="41"/>
        <v>9.8580007358133005E-4</v>
      </c>
    </row>
    <row r="118" spans="1:17" x14ac:dyDescent="0.25">
      <c r="A118" s="208">
        <v>44805</v>
      </c>
      <c r="B118">
        <f t="shared" si="38"/>
        <v>9</v>
      </c>
      <c r="C118">
        <f t="shared" si="39"/>
        <v>2022</v>
      </c>
      <c r="D118" s="6">
        <f>'Monthly Data'!I118</f>
        <v>10784565.836526856</v>
      </c>
      <c r="E118">
        <f>'Monthly Data'!BA118</f>
        <v>72.73</v>
      </c>
      <c r="F118">
        <f>'Monthly Data'!AZ118</f>
        <v>10.88</v>
      </c>
      <c r="G118" s="6">
        <f>'Monthly Data'!J118</f>
        <v>4722.1114994076106</v>
      </c>
      <c r="H118">
        <f>'Monthly Data'!DM118</f>
        <v>0.25</v>
      </c>
      <c r="J118" s="6">
        <f t="shared" si="33"/>
        <v>-36945454.187088698</v>
      </c>
      <c r="K118" s="6">
        <f t="shared" si="34"/>
        <v>394801.29794470733</v>
      </c>
      <c r="L118" s="6">
        <f t="shared" si="35"/>
        <v>212321.5841250674</v>
      </c>
      <c r="M118" s="6">
        <f t="shared" si="36"/>
        <v>47826012.469179094</v>
      </c>
      <c r="N118" s="6">
        <f t="shared" si="37"/>
        <v>-489281.10127388249</v>
      </c>
      <c r="O118" s="6">
        <f t="shared" si="21"/>
        <v>10998400.062886287</v>
      </c>
      <c r="P118" s="6">
        <f t="shared" si="40"/>
        <v>213834.2263594307</v>
      </c>
      <c r="Q118" s="14">
        <f t="shared" si="41"/>
        <v>1.9827801100270857E-2</v>
      </c>
    </row>
    <row r="119" spans="1:17" x14ac:dyDescent="0.25">
      <c r="A119" s="208">
        <v>44835</v>
      </c>
      <c r="B119">
        <f t="shared" si="38"/>
        <v>10</v>
      </c>
      <c r="C119">
        <f t="shared" si="39"/>
        <v>2022</v>
      </c>
      <c r="D119" s="6">
        <f>'Monthly Data'!I119</f>
        <v>11310618.836526856</v>
      </c>
      <c r="E119">
        <f>'Monthly Data'!BA119</f>
        <v>222.79</v>
      </c>
      <c r="F119">
        <f>'Monthly Data'!AZ119</f>
        <v>0</v>
      </c>
      <c r="G119" s="6">
        <f>'Monthly Data'!J119</f>
        <v>4720.5557497038053</v>
      </c>
      <c r="H119">
        <f>'Monthly Data'!DM119</f>
        <v>0.25</v>
      </c>
      <c r="J119" s="6">
        <f t="shared" si="33"/>
        <v>-36945454.187088698</v>
      </c>
      <c r="K119" s="6">
        <f t="shared" si="34"/>
        <v>1209374.1395449105</v>
      </c>
      <c r="L119" s="6">
        <f t="shared" si="35"/>
        <v>0</v>
      </c>
      <c r="M119" s="6">
        <f t="shared" si="36"/>
        <v>47810255.682253912</v>
      </c>
      <c r="N119" s="6">
        <f t="shared" si="37"/>
        <v>-489281.10127388249</v>
      </c>
      <c r="O119" s="6">
        <f>SUM(J119:N119)</f>
        <v>11584894.533436242</v>
      </c>
      <c r="P119" s="6">
        <f t="shared" si="40"/>
        <v>274275.69690938666</v>
      </c>
      <c r="Q119" s="14">
        <f t="shared" si="41"/>
        <v>2.4249397921856618E-2</v>
      </c>
    </row>
    <row r="120" spans="1:17" x14ac:dyDescent="0.25">
      <c r="A120" s="208">
        <v>44866</v>
      </c>
      <c r="B120">
        <f t="shared" si="38"/>
        <v>11</v>
      </c>
      <c r="C120">
        <f t="shared" si="39"/>
        <v>2022</v>
      </c>
      <c r="D120" s="6">
        <f>'Monthly Data'!I120</f>
        <v>12663291.836526856</v>
      </c>
      <c r="E120">
        <f>'Monthly Data'!BA120</f>
        <v>453.1</v>
      </c>
      <c r="F120">
        <f>'Monthly Data'!AZ120</f>
        <v>0</v>
      </c>
      <c r="G120" s="6">
        <f>'Monthly Data'!J120</f>
        <v>4721.7778748519031</v>
      </c>
      <c r="H120">
        <f>'Monthly Data'!DM120</f>
        <v>0.25</v>
      </c>
      <c r="J120" s="6">
        <f t="shared" si="33"/>
        <v>-36945454.187088698</v>
      </c>
      <c r="K120" s="6">
        <f t="shared" si="34"/>
        <v>2459569.2025126754</v>
      </c>
      <c r="L120" s="6">
        <f t="shared" si="35"/>
        <v>0</v>
      </c>
      <c r="M120" s="6">
        <f t="shared" si="36"/>
        <v>47822633.486670248</v>
      </c>
      <c r="N120" s="6">
        <f t="shared" si="37"/>
        <v>-489281.10127388249</v>
      </c>
      <c r="O120" s="6">
        <f>SUM(J120:N120)</f>
        <v>12847467.400820341</v>
      </c>
      <c r="P120" s="6">
        <f t="shared" si="40"/>
        <v>184175.56429348513</v>
      </c>
      <c r="Q120" s="14">
        <f t="shared" si="41"/>
        <v>1.4544051157554205E-2</v>
      </c>
    </row>
    <row r="121" spans="1:17" x14ac:dyDescent="0.25">
      <c r="A121" s="208">
        <v>44896</v>
      </c>
      <c r="B121">
        <f t="shared" si="38"/>
        <v>12</v>
      </c>
      <c r="C121">
        <f t="shared" si="39"/>
        <v>2022</v>
      </c>
      <c r="D121" s="6">
        <f>'Monthly Data'!I121</f>
        <v>14639322.836526856</v>
      </c>
      <c r="E121">
        <f>'Monthly Data'!BA121</f>
        <v>711</v>
      </c>
      <c r="F121">
        <f>'Monthly Data'!AZ121</f>
        <v>0</v>
      </c>
      <c r="G121" s="6">
        <f>'Monthly Data'!J121</f>
        <v>4728.3889374259516</v>
      </c>
      <c r="H121">
        <f>'Monthly Data'!DM121</f>
        <v>0.25</v>
      </c>
      <c r="J121" s="6">
        <f t="shared" si="33"/>
        <v>-36945454.187088698</v>
      </c>
      <c r="K121" s="6">
        <f t="shared" si="34"/>
        <v>3859531.4566023224</v>
      </c>
      <c r="L121" s="6">
        <f t="shared" si="35"/>
        <v>0</v>
      </c>
      <c r="M121" s="6">
        <f t="shared" si="36"/>
        <v>47889590.982515201</v>
      </c>
      <c r="N121" s="6">
        <f t="shared" si="37"/>
        <v>-489281.10127388249</v>
      </c>
      <c r="O121" s="6">
        <f>SUM(J121:N121)</f>
        <v>14314387.150754943</v>
      </c>
      <c r="P121" s="6">
        <f t="shared" si="40"/>
        <v>-324935.68577191234</v>
      </c>
      <c r="Q121" s="14">
        <f t="shared" si="41"/>
        <v>2.2196087168810778E-2</v>
      </c>
    </row>
    <row r="122" spans="1:17" x14ac:dyDescent="0.25">
      <c r="A122" s="17"/>
      <c r="Q122" s="15">
        <f>AVERAGE(Q2:Q121)</f>
        <v>2.2653707285730552E-2</v>
      </c>
    </row>
    <row r="123" spans="1:17" x14ac:dyDescent="0.25">
      <c r="A123" s="17"/>
      <c r="Q123" s="15"/>
    </row>
    <row r="124" spans="1:17" x14ac:dyDescent="0.25">
      <c r="A124" s="17"/>
    </row>
    <row r="125" spans="1:17" x14ac:dyDescent="0.25">
      <c r="A125" s="17"/>
    </row>
    <row r="126" spans="1:17" x14ac:dyDescent="0.25">
      <c r="A126" s="17"/>
    </row>
    <row r="127" spans="1:17" x14ac:dyDescent="0.25">
      <c r="A127" s="17"/>
    </row>
    <row r="128" spans="1:17" x14ac:dyDescent="0.25">
      <c r="A128" s="17"/>
    </row>
    <row r="129" spans="1:22" x14ac:dyDescent="0.25">
      <c r="A129" s="17"/>
    </row>
    <row r="130" spans="1:22" x14ac:dyDescent="0.25">
      <c r="A130" s="17"/>
    </row>
    <row r="131" spans="1:22" x14ac:dyDescent="0.25">
      <c r="A131" s="17"/>
    </row>
    <row r="132" spans="1:22" x14ac:dyDescent="0.25">
      <c r="A132" s="17"/>
    </row>
    <row r="133" spans="1:22" x14ac:dyDescent="0.25">
      <c r="A133" s="17"/>
    </row>
    <row r="134" spans="1:22" x14ac:dyDescent="0.25">
      <c r="A134" s="17"/>
    </row>
    <row r="135" spans="1:22" x14ac:dyDescent="0.25">
      <c r="A135" s="17"/>
    </row>
    <row r="136" spans="1:22" x14ac:dyDescent="0.25">
      <c r="A136" s="17"/>
    </row>
    <row r="137" spans="1:22" x14ac:dyDescent="0.25">
      <c r="A137" s="17"/>
    </row>
    <row r="138" spans="1:22" x14ac:dyDescent="0.25">
      <c r="A138" s="17"/>
    </row>
    <row r="139" spans="1:22" x14ac:dyDescent="0.25">
      <c r="A139" s="17"/>
      <c r="T139">
        <v>1</v>
      </c>
      <c r="U139" s="6">
        <f t="shared" ref="U139:U150" si="42">SUMIF($B$2:$B$85,$T139,P$2:P$85)</f>
        <v>-4397399.2182367537</v>
      </c>
      <c r="V139" s="14">
        <f t="shared" ref="V139:V150" si="43">SUMIF($B$2:$B$85,$T139,Q$2:Q$85)</f>
        <v>0.29517651673246403</v>
      </c>
    </row>
    <row r="140" spans="1:22" x14ac:dyDescent="0.25">
      <c r="A140" s="17"/>
      <c r="T140">
        <v>2</v>
      </c>
      <c r="U140" s="6">
        <f t="shared" si="42"/>
        <v>3531995.7470164765</v>
      </c>
      <c r="V140" s="14">
        <f t="shared" si="43"/>
        <v>0.264582820944472</v>
      </c>
    </row>
    <row r="141" spans="1:22" x14ac:dyDescent="0.25">
      <c r="A141" s="17"/>
      <c r="T141">
        <v>3</v>
      </c>
      <c r="U141" s="6">
        <f t="shared" si="42"/>
        <v>-1451076.1167722549</v>
      </c>
      <c r="V141" s="14">
        <f t="shared" si="43"/>
        <v>0.11225085674604603</v>
      </c>
    </row>
    <row r="142" spans="1:22" x14ac:dyDescent="0.25">
      <c r="A142" s="17"/>
      <c r="T142">
        <v>4</v>
      </c>
      <c r="U142" s="6">
        <f t="shared" si="42"/>
        <v>2428294.6836138852</v>
      </c>
      <c r="V142" s="14">
        <f t="shared" si="43"/>
        <v>0.21335635592373831</v>
      </c>
    </row>
    <row r="143" spans="1:22" x14ac:dyDescent="0.25">
      <c r="A143" s="17"/>
      <c r="T143">
        <v>5</v>
      </c>
      <c r="U143" s="6">
        <f t="shared" si="42"/>
        <v>-1700515.9173259716</v>
      </c>
      <c r="V143" s="14">
        <f t="shared" si="43"/>
        <v>0.17965241591453288</v>
      </c>
    </row>
    <row r="144" spans="1:22" x14ac:dyDescent="0.25">
      <c r="A144" s="17"/>
      <c r="T144">
        <v>6</v>
      </c>
      <c r="U144" s="6">
        <f t="shared" si="42"/>
        <v>-1146911.6467518806</v>
      </c>
      <c r="V144" s="14">
        <f t="shared" si="43"/>
        <v>0.13465092207007764</v>
      </c>
    </row>
    <row r="145" spans="1:22" x14ac:dyDescent="0.25">
      <c r="A145" s="17"/>
      <c r="T145">
        <v>7</v>
      </c>
      <c r="U145" s="6">
        <f t="shared" si="42"/>
        <v>-134072.64956574328</v>
      </c>
      <c r="V145" s="14">
        <f t="shared" si="43"/>
        <v>9.2600832051401169E-2</v>
      </c>
    </row>
    <row r="146" spans="1:22" x14ac:dyDescent="0.25">
      <c r="A146" s="17"/>
      <c r="T146">
        <v>8</v>
      </c>
      <c r="U146" s="6">
        <f t="shared" si="42"/>
        <v>-1520230.4479058087</v>
      </c>
      <c r="V146" s="14">
        <f t="shared" si="43"/>
        <v>0.17388515720903522</v>
      </c>
    </row>
    <row r="147" spans="1:22" x14ac:dyDescent="0.25">
      <c r="A147" s="17"/>
      <c r="T147">
        <v>9</v>
      </c>
      <c r="U147" s="6">
        <f t="shared" si="42"/>
        <v>845472.68839131296</v>
      </c>
      <c r="V147" s="14">
        <f t="shared" si="43"/>
        <v>0.12581766565987307</v>
      </c>
    </row>
    <row r="148" spans="1:22" x14ac:dyDescent="0.25">
      <c r="A148" s="17"/>
      <c r="T148">
        <v>10</v>
      </c>
      <c r="U148" s="6">
        <f t="shared" si="42"/>
        <v>1593280.9461774994</v>
      </c>
      <c r="V148" s="14">
        <f t="shared" si="43"/>
        <v>0.14646449037711884</v>
      </c>
    </row>
    <row r="149" spans="1:22" x14ac:dyDescent="0.25">
      <c r="A149" s="17"/>
      <c r="T149">
        <v>11</v>
      </c>
      <c r="U149" s="6">
        <f t="shared" si="42"/>
        <v>1625935.551728541</v>
      </c>
      <c r="V149" s="14">
        <f t="shared" si="43"/>
        <v>0.13538272464369819</v>
      </c>
    </row>
    <row r="150" spans="1:22" x14ac:dyDescent="0.25">
      <c r="A150" s="17"/>
      <c r="T150">
        <v>12</v>
      </c>
      <c r="U150" s="6">
        <f t="shared" si="42"/>
        <v>-143143.51038175263</v>
      </c>
      <c r="V150" s="14">
        <f t="shared" si="43"/>
        <v>8.1065917883248989E-2</v>
      </c>
    </row>
    <row r="151" spans="1:22" x14ac:dyDescent="0.25">
      <c r="A151" s="17"/>
      <c r="Q151" s="14"/>
      <c r="U151" s="6"/>
    </row>
    <row r="152" spans="1:22" x14ac:dyDescent="0.25">
      <c r="A152" s="17"/>
      <c r="Q152" s="14"/>
      <c r="T152">
        <v>2012</v>
      </c>
      <c r="U152" s="6">
        <f t="shared" ref="U152:U159" si="44">SUMIF($C:$C,$T152,$P:$P)</f>
        <v>0</v>
      </c>
      <c r="V152" s="14">
        <f t="shared" ref="V152:V159" si="45">SUMIF($C$2:$C$85,$T152,Q$2:Q$85)</f>
        <v>0</v>
      </c>
    </row>
    <row r="153" spans="1:22" x14ac:dyDescent="0.25">
      <c r="A153" s="17"/>
      <c r="Q153" s="14"/>
      <c r="T153">
        <v>2013</v>
      </c>
      <c r="U153" s="6">
        <f t="shared" si="44"/>
        <v>-166840.59176333249</v>
      </c>
      <c r="V153" s="14">
        <f t="shared" si="45"/>
        <v>0.24194931631831967</v>
      </c>
    </row>
    <row r="154" spans="1:22" x14ac:dyDescent="0.25">
      <c r="A154" s="17"/>
      <c r="Q154" s="14"/>
      <c r="T154">
        <v>2014</v>
      </c>
      <c r="U154" s="6">
        <f t="shared" si="44"/>
        <v>-249360.7032562606</v>
      </c>
      <c r="V154" s="14">
        <f t="shared" si="45"/>
        <v>0.27251935003445049</v>
      </c>
    </row>
    <row r="155" spans="1:22" x14ac:dyDescent="0.25">
      <c r="A155" s="17"/>
      <c r="Q155" s="14"/>
      <c r="T155">
        <v>2015</v>
      </c>
      <c r="U155" s="6">
        <f t="shared" si="44"/>
        <v>602380.86890967563</v>
      </c>
      <c r="V155" s="14">
        <f t="shared" si="45"/>
        <v>0.29459506786577422</v>
      </c>
    </row>
    <row r="156" spans="1:22" x14ac:dyDescent="0.25">
      <c r="A156" s="17"/>
      <c r="Q156" s="14"/>
      <c r="T156">
        <v>2016</v>
      </c>
      <c r="U156" s="6">
        <f t="shared" si="44"/>
        <v>513450.27920508757</v>
      </c>
      <c r="V156" s="14">
        <f t="shared" si="45"/>
        <v>0.25341617188360638</v>
      </c>
    </row>
    <row r="157" spans="1:22" x14ac:dyDescent="0.25">
      <c r="A157" s="17"/>
      <c r="Q157" s="14"/>
      <c r="T157">
        <v>2017</v>
      </c>
      <c r="U157" s="6">
        <f t="shared" si="44"/>
        <v>585231.48024917766</v>
      </c>
      <c r="V157" s="14">
        <f t="shared" si="45"/>
        <v>0.35369257901030238</v>
      </c>
    </row>
    <row r="158" spans="1:22" x14ac:dyDescent="0.25">
      <c r="A158" s="17"/>
      <c r="Q158" s="14"/>
      <c r="T158">
        <v>2018</v>
      </c>
      <c r="U158" s="6">
        <f t="shared" si="44"/>
        <v>-1665071.3274332378</v>
      </c>
      <c r="V158" s="14">
        <f t="shared" si="45"/>
        <v>0.32050285140248669</v>
      </c>
    </row>
    <row r="159" spans="1:22" x14ac:dyDescent="0.25">
      <c r="A159" s="17"/>
      <c r="Q159" s="14"/>
      <c r="T159">
        <v>2019</v>
      </c>
      <c r="U159" s="6">
        <f t="shared" si="44"/>
        <v>-88159.895923560485</v>
      </c>
      <c r="V159" s="14">
        <f t="shared" si="45"/>
        <v>0.21821133964076658</v>
      </c>
    </row>
    <row r="160" spans="1:22" x14ac:dyDescent="0.25">
      <c r="A160" s="17"/>
      <c r="Q160" s="14"/>
      <c r="T160">
        <v>2020</v>
      </c>
      <c r="U160" s="6">
        <f>SUMIF($C:$C,$T160,P:P)</f>
        <v>540547.10914524086</v>
      </c>
      <c r="V160" s="14">
        <f>SUMIF($C:$C,$T160,Q:Q)</f>
        <v>0.29480011439026038</v>
      </c>
    </row>
    <row r="161" spans="1:22" x14ac:dyDescent="0.25">
      <c r="A161" s="17"/>
      <c r="Q161" s="14"/>
      <c r="T161">
        <v>2021</v>
      </c>
      <c r="U161" s="6">
        <f>SUMIF($C:$C,$T161,$P:$P)</f>
        <v>-751814.30334076285</v>
      </c>
      <c r="V161" s="14">
        <f>SUMIF($C:$C,$T161,Q:Q)</f>
        <v>0.27349107619989638</v>
      </c>
    </row>
    <row r="162" spans="1:22" x14ac:dyDescent="0.25">
      <c r="A162" s="17"/>
      <c r="Q162" s="14"/>
    </row>
    <row r="163" spans="1:22" x14ac:dyDescent="0.25">
      <c r="A163" s="17"/>
      <c r="Q163" s="14"/>
    </row>
    <row r="164" spans="1:22" x14ac:dyDescent="0.25">
      <c r="A164" s="17"/>
      <c r="Q164" s="14"/>
    </row>
    <row r="165" spans="1:22" x14ac:dyDescent="0.25">
      <c r="A165" s="17"/>
      <c r="Q165" s="14"/>
    </row>
    <row r="166" spans="1:22" x14ac:dyDescent="0.25">
      <c r="A166" s="17"/>
      <c r="Q166" s="14"/>
    </row>
    <row r="167" spans="1:22" x14ac:dyDescent="0.25">
      <c r="A167" s="17"/>
      <c r="Q167" s="14"/>
    </row>
    <row r="168" spans="1:22" x14ac:dyDescent="0.25">
      <c r="A168" s="17"/>
      <c r="Q168" s="14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CB6B1-6DDB-40B4-81B2-499D2FCA9620}">
  <sheetPr codeName="Sheet45">
    <tabColor theme="3" tint="0.79998168889431442"/>
  </sheetPr>
  <dimension ref="A1:AE168"/>
  <sheetViews>
    <sheetView topLeftCell="A55" workbookViewId="0">
      <selection activeCell="V10" sqref="V10:Y14"/>
    </sheetView>
  </sheetViews>
  <sheetFormatPr defaultRowHeight="15" x14ac:dyDescent="0.25"/>
  <cols>
    <col min="1" max="1" width="12.28515625" customWidth="1"/>
    <col min="4" max="4" width="19.5703125" customWidth="1"/>
    <col min="11" max="11" width="14" bestFit="1" customWidth="1"/>
    <col min="12" max="13" width="13.28515625" bestFit="1" customWidth="1"/>
    <col min="14" max="14" width="14.28515625" bestFit="1" customWidth="1"/>
    <col min="15" max="15" width="13.28515625" bestFit="1" customWidth="1"/>
    <col min="16" max="16" width="12.28515625" bestFit="1" customWidth="1"/>
    <col min="17" max="17" width="13" customWidth="1"/>
    <col min="18" max="18" width="13.7109375" customWidth="1"/>
    <col min="21" max="21" width="13.7109375" customWidth="1"/>
    <col min="22" max="22" width="12.140625" customWidth="1"/>
    <col min="23" max="23" width="12.5703125" customWidth="1"/>
    <col min="24" max="24" width="11" customWidth="1"/>
  </cols>
  <sheetData>
    <row r="1" spans="1:31" x14ac:dyDescent="0.25">
      <c r="A1" t="s">
        <v>0</v>
      </c>
      <c r="B1" t="s">
        <v>28</v>
      </c>
      <c r="C1" t="s">
        <v>29</v>
      </c>
      <c r="D1" t="str">
        <f>'Monthly Data'!M1</f>
        <v>TB_GSgt50kWh_NoCDM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Data'!DM1</f>
        <v>COVID_AM</v>
      </c>
      <c r="I1" t="str">
        <f>'Monthly Data'!O1</f>
        <v>TB_GSgt50Cust</v>
      </c>
      <c r="K1" t="s">
        <v>50</v>
      </c>
      <c r="L1" t="str">
        <f>E1</f>
        <v>TB_HDD14</v>
      </c>
      <c r="M1" t="str">
        <f>F1</f>
        <v>TB_CDD16</v>
      </c>
      <c r="N1" t="str">
        <f>G1</f>
        <v>Month Days</v>
      </c>
      <c r="O1" t="str">
        <f>H1</f>
        <v>COVID_AM</v>
      </c>
      <c r="P1" t="str">
        <f>I1</f>
        <v>TB_GSgt50Cust</v>
      </c>
      <c r="Q1" t="s">
        <v>51</v>
      </c>
      <c r="R1" t="s">
        <v>67</v>
      </c>
      <c r="S1" t="s">
        <v>52</v>
      </c>
    </row>
    <row r="2" spans="1:31" x14ac:dyDescent="0.25">
      <c r="A2" s="208">
        <v>41275</v>
      </c>
      <c r="B2">
        <f t="shared" ref="B2:B9" si="0">MONTH(A2)</f>
        <v>1</v>
      </c>
      <c r="C2">
        <f t="shared" ref="C2:C9" si="1">YEAR(A2)</f>
        <v>2013</v>
      </c>
      <c r="D2" s="6">
        <f>'Monthly Data'!M2</f>
        <v>28995206.669760678</v>
      </c>
      <c r="E2">
        <f>'Monthly Data'!BA2</f>
        <v>804.4</v>
      </c>
      <c r="F2">
        <f>'Monthly Data'!AZ2</f>
        <v>0</v>
      </c>
      <c r="G2">
        <f>'Monthly Data'!DJ2</f>
        <v>31</v>
      </c>
      <c r="H2">
        <f>'Monthly Data'!DM2</f>
        <v>0</v>
      </c>
      <c r="I2" s="6">
        <f>'Monthly Data'!O2</f>
        <v>510.38624064127646</v>
      </c>
      <c r="K2" s="6">
        <f t="shared" ref="K2:K33" si="2">$V$9</f>
        <v>-4408850.8039945997</v>
      </c>
      <c r="L2" s="6">
        <f t="shared" ref="L2:L33" si="3">E2*$V$10</f>
        <v>7158190.7800509548</v>
      </c>
      <c r="M2" s="6">
        <f t="shared" ref="M2:M33" si="4">F2*$V$11</f>
        <v>0</v>
      </c>
      <c r="N2" s="6">
        <f t="shared" ref="N2:N33" si="5">G2*$V$12</f>
        <v>16911066.870676506</v>
      </c>
      <c r="O2" s="6">
        <f t="shared" ref="O2:O33" si="6">H2*$V$13</f>
        <v>0</v>
      </c>
      <c r="P2" s="6">
        <f t="shared" ref="P2:P33" si="7">I2*$V$14</f>
        <v>7881146.3065128438</v>
      </c>
      <c r="Q2" s="6">
        <f t="shared" ref="Q2:Q33" si="8">SUM(K2:P2)</f>
        <v>27541553.153245706</v>
      </c>
      <c r="R2" s="6">
        <f t="shared" ref="R2:R33" si="9">Q2-D2</f>
        <v>-1453653.5165149719</v>
      </c>
      <c r="S2" s="14">
        <f t="shared" ref="S2:S33" si="10">ABS(Q2-D2)/D2</f>
        <v>5.013426988368385E-2</v>
      </c>
    </row>
    <row r="3" spans="1:31" x14ac:dyDescent="0.25">
      <c r="A3" s="208">
        <v>41306</v>
      </c>
      <c r="B3">
        <f t="shared" si="0"/>
        <v>2</v>
      </c>
      <c r="C3">
        <f t="shared" si="1"/>
        <v>2013</v>
      </c>
      <c r="D3" s="6">
        <f>'Monthly Data'!M3</f>
        <v>26014224.669760678</v>
      </c>
      <c r="E3">
        <f>'Monthly Data'!BA3</f>
        <v>754.6</v>
      </c>
      <c r="F3">
        <f>'Monthly Data'!AZ3</f>
        <v>0</v>
      </c>
      <c r="G3">
        <f>'Monthly Data'!DJ3</f>
        <v>28</v>
      </c>
      <c r="H3">
        <f>'Monthly Data'!DM3</f>
        <v>0</v>
      </c>
      <c r="I3" s="6">
        <f>'Monthly Data'!O3</f>
        <v>509.02942572699692</v>
      </c>
      <c r="K3" s="6">
        <f t="shared" si="2"/>
        <v>-4408850.8039945997</v>
      </c>
      <c r="L3" s="6">
        <f t="shared" si="3"/>
        <v>6715030.7839712221</v>
      </c>
      <c r="M3" s="6">
        <f t="shared" si="4"/>
        <v>0</v>
      </c>
      <c r="N3" s="6">
        <f t="shared" si="5"/>
        <v>15274512.01222394</v>
      </c>
      <c r="O3" s="6">
        <f t="shared" si="6"/>
        <v>0</v>
      </c>
      <c r="P3" s="6">
        <f t="shared" si="7"/>
        <v>7860195.0033647418</v>
      </c>
      <c r="Q3" s="6">
        <f t="shared" si="8"/>
        <v>25440886.995565303</v>
      </c>
      <c r="R3" s="6">
        <f t="shared" si="9"/>
        <v>-573337.67419537529</v>
      </c>
      <c r="S3" s="14">
        <f t="shared" si="10"/>
        <v>2.2039391197456348E-2</v>
      </c>
    </row>
    <row r="4" spans="1:31" x14ac:dyDescent="0.25">
      <c r="A4" s="208">
        <v>41334</v>
      </c>
      <c r="B4">
        <f t="shared" si="0"/>
        <v>3</v>
      </c>
      <c r="C4">
        <f t="shared" si="1"/>
        <v>2013</v>
      </c>
      <c r="D4" s="6">
        <f>'Monthly Data'!M4</f>
        <v>26487357.669760678</v>
      </c>
      <c r="E4">
        <f>'Monthly Data'!BA4</f>
        <v>643.29999999999995</v>
      </c>
      <c r="F4">
        <f>'Monthly Data'!AZ4</f>
        <v>0</v>
      </c>
      <c r="G4">
        <f>'Monthly Data'!DJ4</f>
        <v>31</v>
      </c>
      <c r="H4">
        <f>'Monthly Data'!DM4</f>
        <v>0</v>
      </c>
      <c r="I4" s="6">
        <f>'Monthly Data'!O4</f>
        <v>507.67261081271738</v>
      </c>
      <c r="K4" s="6">
        <f t="shared" si="2"/>
        <v>-4408850.8039945997</v>
      </c>
      <c r="L4" s="6">
        <f t="shared" si="3"/>
        <v>5724594.8891183231</v>
      </c>
      <c r="M4" s="6">
        <f t="shared" si="4"/>
        <v>0</v>
      </c>
      <c r="N4" s="6">
        <f t="shared" si="5"/>
        <v>16911066.870676506</v>
      </c>
      <c r="O4" s="6">
        <f t="shared" si="6"/>
        <v>0</v>
      </c>
      <c r="P4" s="6">
        <f t="shared" si="7"/>
        <v>7839243.7002166389</v>
      </c>
      <c r="Q4" s="6">
        <f t="shared" si="8"/>
        <v>26066054.656016868</v>
      </c>
      <c r="R4" s="6">
        <f t="shared" si="9"/>
        <v>-421303.01374381036</v>
      </c>
      <c r="S4" s="14">
        <f t="shared" si="10"/>
        <v>1.590581510607951E-2</v>
      </c>
      <c r="U4" t="s">
        <v>402</v>
      </c>
    </row>
    <row r="5" spans="1:31" x14ac:dyDescent="0.25">
      <c r="A5" s="208">
        <v>41365</v>
      </c>
      <c r="B5">
        <f t="shared" si="0"/>
        <v>4</v>
      </c>
      <c r="C5">
        <f t="shared" si="1"/>
        <v>2013</v>
      </c>
      <c r="D5" s="6">
        <f>'Monthly Data'!M5</f>
        <v>23179193.669760678</v>
      </c>
      <c r="E5">
        <f>'Monthly Data'!BA5</f>
        <v>421.78</v>
      </c>
      <c r="F5">
        <f>'Monthly Data'!AZ5</f>
        <v>0</v>
      </c>
      <c r="G5">
        <f>'Monthly Data'!DJ5</f>
        <v>30</v>
      </c>
      <c r="H5">
        <f>'Monthly Data'!DM5</f>
        <v>0</v>
      </c>
      <c r="I5" s="6">
        <f>'Monthly Data'!O5</f>
        <v>506.31579589843784</v>
      </c>
      <c r="K5" s="6">
        <f t="shared" si="2"/>
        <v>-4408850.8039945997</v>
      </c>
      <c r="L5" s="6">
        <f t="shared" si="3"/>
        <v>3753333.7981226901</v>
      </c>
      <c r="M5" s="6">
        <f t="shared" si="4"/>
        <v>0</v>
      </c>
      <c r="N5" s="6">
        <f t="shared" si="5"/>
        <v>16365548.58452565</v>
      </c>
      <c r="O5" s="6">
        <f t="shared" si="6"/>
        <v>0</v>
      </c>
      <c r="P5" s="6">
        <f t="shared" si="7"/>
        <v>7818292.3970685368</v>
      </c>
      <c r="Q5" s="6">
        <f t="shared" si="8"/>
        <v>23528323.975722279</v>
      </c>
      <c r="R5" s="6">
        <f t="shared" si="9"/>
        <v>349130.30596160144</v>
      </c>
      <c r="S5" s="14">
        <f t="shared" si="10"/>
        <v>1.5062228261075061E-2</v>
      </c>
      <c r="U5" t="s">
        <v>365</v>
      </c>
    </row>
    <row r="6" spans="1:31" x14ac:dyDescent="0.25">
      <c r="A6" s="208">
        <v>41395</v>
      </c>
      <c r="B6">
        <f t="shared" si="0"/>
        <v>5</v>
      </c>
      <c r="C6">
        <f t="shared" si="1"/>
        <v>2013</v>
      </c>
      <c r="D6" s="6">
        <f>'Monthly Data'!M6</f>
        <v>21647652.669760678</v>
      </c>
      <c r="E6">
        <f>'Monthly Data'!BA6</f>
        <v>206.1</v>
      </c>
      <c r="F6">
        <f>'Monthly Data'!AZ6</f>
        <v>0.8</v>
      </c>
      <c r="G6">
        <f>'Monthly Data'!DJ6</f>
        <v>31</v>
      </c>
      <c r="H6">
        <f>'Monthly Data'!DM6</f>
        <v>0</v>
      </c>
      <c r="I6" s="6">
        <f>'Monthly Data'!O6</f>
        <v>504.9589809841583</v>
      </c>
      <c r="K6" s="6">
        <f t="shared" si="2"/>
        <v>-4408850.8039945997</v>
      </c>
      <c r="L6" s="6">
        <f t="shared" si="3"/>
        <v>1834041.6705227522</v>
      </c>
      <c r="M6" s="6">
        <f t="shared" si="4"/>
        <v>17420.594967094403</v>
      </c>
      <c r="N6" s="6">
        <f t="shared" si="5"/>
        <v>16911066.870676506</v>
      </c>
      <c r="O6" s="6">
        <f t="shared" si="6"/>
        <v>0</v>
      </c>
      <c r="P6" s="6">
        <f t="shared" si="7"/>
        <v>7797341.0939204339</v>
      </c>
      <c r="Q6" s="6">
        <f t="shared" si="8"/>
        <v>22151019.426092185</v>
      </c>
      <c r="R6" s="6">
        <f t="shared" si="9"/>
        <v>503366.75633150712</v>
      </c>
      <c r="S6" s="14">
        <f t="shared" si="10"/>
        <v>2.3252717696947048E-2</v>
      </c>
      <c r="U6" t="s">
        <v>416</v>
      </c>
    </row>
    <row r="7" spans="1:31" x14ac:dyDescent="0.25">
      <c r="A7" s="208">
        <v>41426</v>
      </c>
      <c r="B7">
        <f t="shared" si="0"/>
        <v>6</v>
      </c>
      <c r="C7">
        <f t="shared" si="1"/>
        <v>2013</v>
      </c>
      <c r="D7" s="6">
        <f>'Monthly Data'!M7</f>
        <v>20878094.669760678</v>
      </c>
      <c r="E7">
        <f>'Monthly Data'!BA7</f>
        <v>48.2</v>
      </c>
      <c r="F7">
        <f>'Monthly Data'!AZ7</f>
        <v>20.9</v>
      </c>
      <c r="G7">
        <f>'Monthly Data'!DJ7</f>
        <v>30</v>
      </c>
      <c r="H7">
        <f>'Monthly Data'!DM7</f>
        <v>0</v>
      </c>
      <c r="I7" s="6">
        <f>'Monthly Data'!O7</f>
        <v>503.60216606987876</v>
      </c>
      <c r="K7" s="6">
        <f t="shared" si="2"/>
        <v>-4408850.8039945997</v>
      </c>
      <c r="L7" s="6">
        <f t="shared" si="3"/>
        <v>428921.92391652917</v>
      </c>
      <c r="M7" s="6">
        <f t="shared" si="4"/>
        <v>455113.04351534118</v>
      </c>
      <c r="N7" s="6">
        <f t="shared" si="5"/>
        <v>16365548.58452565</v>
      </c>
      <c r="O7" s="6">
        <f t="shared" si="6"/>
        <v>0</v>
      </c>
      <c r="P7" s="6">
        <f t="shared" si="7"/>
        <v>7776389.7907723319</v>
      </c>
      <c r="Q7" s="6">
        <f t="shared" si="8"/>
        <v>20617122.538735256</v>
      </c>
      <c r="R7" s="6">
        <f t="shared" si="9"/>
        <v>-260972.13102542236</v>
      </c>
      <c r="S7" s="14">
        <f t="shared" si="10"/>
        <v>1.249980590438686E-2</v>
      </c>
    </row>
    <row r="8" spans="1:31" x14ac:dyDescent="0.25">
      <c r="A8" s="208">
        <v>41456</v>
      </c>
      <c r="B8">
        <f t="shared" si="0"/>
        <v>7</v>
      </c>
      <c r="C8">
        <f t="shared" si="1"/>
        <v>2013</v>
      </c>
      <c r="D8" s="6">
        <f>'Monthly Data'!M8</f>
        <v>22033662.669760678</v>
      </c>
      <c r="E8">
        <f>'Monthly Data'!BA8</f>
        <v>8.5</v>
      </c>
      <c r="F8">
        <f>'Monthly Data'!AZ8</f>
        <v>58.3</v>
      </c>
      <c r="G8">
        <f>'Monthly Data'!DJ8</f>
        <v>31</v>
      </c>
      <c r="H8">
        <f>'Monthly Data'!DM8</f>
        <v>0</v>
      </c>
      <c r="I8" s="6">
        <f>'Monthly Data'!O8</f>
        <v>502.24535115559922</v>
      </c>
      <c r="K8" s="6">
        <f t="shared" si="2"/>
        <v>-4408850.8039945997</v>
      </c>
      <c r="L8" s="6">
        <f t="shared" si="3"/>
        <v>75639.758367022776</v>
      </c>
      <c r="M8" s="6">
        <f t="shared" si="4"/>
        <v>1269525.8582270045</v>
      </c>
      <c r="N8" s="6">
        <f t="shared" si="5"/>
        <v>16911066.870676506</v>
      </c>
      <c r="O8" s="6">
        <f t="shared" si="6"/>
        <v>0</v>
      </c>
      <c r="P8" s="6">
        <f t="shared" si="7"/>
        <v>7755438.4876242289</v>
      </c>
      <c r="Q8" s="6">
        <f t="shared" si="8"/>
        <v>21602820.170900162</v>
      </c>
      <c r="R8" s="6">
        <f t="shared" si="9"/>
        <v>-430842.49886051565</v>
      </c>
      <c r="S8" s="14">
        <f t="shared" si="10"/>
        <v>1.9553830215064981E-2</v>
      </c>
      <c r="V8" t="s">
        <v>53</v>
      </c>
      <c r="W8" t="s">
        <v>54</v>
      </c>
      <c r="X8" t="s">
        <v>55</v>
      </c>
      <c r="Y8" t="s">
        <v>56</v>
      </c>
    </row>
    <row r="9" spans="1:31" x14ac:dyDescent="0.25">
      <c r="A9" s="208">
        <v>41487</v>
      </c>
      <c r="B9">
        <f t="shared" si="0"/>
        <v>8</v>
      </c>
      <c r="C9">
        <f t="shared" si="1"/>
        <v>2013</v>
      </c>
      <c r="D9" s="6">
        <f>'Monthly Data'!M9</f>
        <v>22313973.669760678</v>
      </c>
      <c r="E9">
        <f>'Monthly Data'!BA9</f>
        <v>2.1</v>
      </c>
      <c r="F9">
        <f>'Monthly Data'!AZ9</f>
        <v>74.8</v>
      </c>
      <c r="G9">
        <f>'Monthly Data'!DJ9</f>
        <v>31</v>
      </c>
      <c r="H9">
        <f>'Monthly Data'!DM9</f>
        <v>0</v>
      </c>
      <c r="I9" s="6">
        <f>'Monthly Data'!O9</f>
        <v>500.88853624131968</v>
      </c>
      <c r="K9" s="6">
        <f t="shared" si="2"/>
        <v>-4408850.8039945997</v>
      </c>
      <c r="L9" s="6">
        <f t="shared" si="3"/>
        <v>18687.469714205628</v>
      </c>
      <c r="M9" s="6">
        <f t="shared" si="4"/>
        <v>1628825.6294233266</v>
      </c>
      <c r="N9" s="6">
        <f t="shared" si="5"/>
        <v>16911066.870676506</v>
      </c>
      <c r="O9" s="6">
        <f t="shared" si="6"/>
        <v>0</v>
      </c>
      <c r="P9" s="6">
        <f t="shared" si="7"/>
        <v>7734487.1844761269</v>
      </c>
      <c r="Q9" s="6">
        <f t="shared" si="8"/>
        <v>21884216.350295566</v>
      </c>
      <c r="R9" s="6">
        <f t="shared" si="9"/>
        <v>-429757.31946511194</v>
      </c>
      <c r="S9" s="14">
        <f t="shared" si="10"/>
        <v>1.9259560212151187E-2</v>
      </c>
      <c r="U9" t="s">
        <v>50</v>
      </c>
      <c r="V9" s="6">
        <v>-4408850.8039945997</v>
      </c>
      <c r="W9" s="6">
        <v>2218198.1041956199</v>
      </c>
      <c r="X9" s="104">
        <v>-1.9875820809942399</v>
      </c>
      <c r="Y9" s="104">
        <v>4.92553935308793E-2</v>
      </c>
    </row>
    <row r="10" spans="1:31" x14ac:dyDescent="0.25">
      <c r="A10" s="208">
        <v>41518</v>
      </c>
      <c r="B10">
        <f t="shared" ref="B10:B73" si="11">MONTH(A10)</f>
        <v>9</v>
      </c>
      <c r="C10">
        <f t="shared" ref="C10:C73" si="12">YEAR(A10)</f>
        <v>2013</v>
      </c>
      <c r="D10" s="6">
        <f>'Monthly Data'!M10</f>
        <v>21097275.669760678</v>
      </c>
      <c r="E10">
        <f>'Monthly Data'!BA10</f>
        <v>75.2</v>
      </c>
      <c r="F10">
        <f>'Monthly Data'!AZ10</f>
        <v>1.5</v>
      </c>
      <c r="G10">
        <f>'Monthly Data'!DJ10</f>
        <v>30</v>
      </c>
      <c r="H10">
        <f>'Monthly Data'!DM10</f>
        <v>0</v>
      </c>
      <c r="I10" s="6">
        <f>'Monthly Data'!O10</f>
        <v>499.53172132704015</v>
      </c>
      <c r="K10" s="6">
        <f t="shared" si="2"/>
        <v>-4408850.8039945997</v>
      </c>
      <c r="L10" s="6">
        <f t="shared" si="3"/>
        <v>669189.39167060156</v>
      </c>
      <c r="M10" s="6">
        <f t="shared" si="4"/>
        <v>32663.615563302003</v>
      </c>
      <c r="N10" s="6">
        <f t="shared" si="5"/>
        <v>16365548.58452565</v>
      </c>
      <c r="O10" s="6">
        <f t="shared" si="6"/>
        <v>0</v>
      </c>
      <c r="P10" s="6">
        <f t="shared" si="7"/>
        <v>7713535.8813280249</v>
      </c>
      <c r="Q10" s="6">
        <f t="shared" si="8"/>
        <v>20372086.669092979</v>
      </c>
      <c r="R10" s="6">
        <f t="shared" si="9"/>
        <v>-725189.00066769868</v>
      </c>
      <c r="S10" s="14">
        <f t="shared" si="10"/>
        <v>3.4373585102607941E-2</v>
      </c>
      <c r="U10" t="s">
        <v>345</v>
      </c>
      <c r="V10" s="6">
        <v>8898.7951020026794</v>
      </c>
      <c r="W10" s="6">
        <v>228.09877125442699</v>
      </c>
      <c r="X10" s="104">
        <v>39.012902406548903</v>
      </c>
      <c r="Y10" s="104">
        <v>8.8260994294827296E-68</v>
      </c>
      <c r="AE10" s="18"/>
    </row>
    <row r="11" spans="1:31" x14ac:dyDescent="0.25">
      <c r="A11" s="208">
        <v>41548</v>
      </c>
      <c r="B11">
        <f t="shared" si="11"/>
        <v>10</v>
      </c>
      <c r="C11">
        <f t="shared" si="12"/>
        <v>2013</v>
      </c>
      <c r="D11" s="6">
        <f>'Monthly Data'!M11</f>
        <v>22315413.669760678</v>
      </c>
      <c r="E11">
        <f>'Monthly Data'!BA11</f>
        <v>263.93</v>
      </c>
      <c r="F11">
        <f>'Monthly Data'!AZ11</f>
        <v>1.6</v>
      </c>
      <c r="G11">
        <f>'Monthly Data'!DJ11</f>
        <v>31</v>
      </c>
      <c r="H11">
        <f>'Monthly Data'!DM11</f>
        <v>0</v>
      </c>
      <c r="I11" s="6">
        <f>'Monthly Data'!O11</f>
        <v>498.17490641276061</v>
      </c>
      <c r="K11" s="6">
        <f t="shared" si="2"/>
        <v>-4408850.8039945997</v>
      </c>
      <c r="L11" s="6">
        <f t="shared" si="3"/>
        <v>2348658.9912715671</v>
      </c>
      <c r="M11" s="6">
        <f t="shared" si="4"/>
        <v>34841.189934188806</v>
      </c>
      <c r="N11" s="6">
        <f t="shared" si="5"/>
        <v>16911066.870676506</v>
      </c>
      <c r="O11" s="6">
        <f t="shared" si="6"/>
        <v>0</v>
      </c>
      <c r="P11" s="6">
        <f t="shared" si="7"/>
        <v>7692584.578179922</v>
      </c>
      <c r="Q11" s="6">
        <f t="shared" si="8"/>
        <v>22578300.826067582</v>
      </c>
      <c r="R11" s="6">
        <f t="shared" si="9"/>
        <v>262887.15630690381</v>
      </c>
      <c r="S11" s="14">
        <f t="shared" si="10"/>
        <v>1.1780519070687841E-2</v>
      </c>
      <c r="U11" t="s">
        <v>346</v>
      </c>
      <c r="V11" s="6">
        <v>21775.743708868002</v>
      </c>
      <c r="W11" s="6">
        <v>1999.5353247636999</v>
      </c>
      <c r="X11" s="104">
        <v>10.8904021045196</v>
      </c>
      <c r="Y11" s="104">
        <v>2.3014435983392399E-19</v>
      </c>
      <c r="AE11" s="18"/>
    </row>
    <row r="12" spans="1:31" x14ac:dyDescent="0.25">
      <c r="A12" s="208">
        <v>41579</v>
      </c>
      <c r="B12">
        <f t="shared" si="11"/>
        <v>11</v>
      </c>
      <c r="C12">
        <f t="shared" si="12"/>
        <v>2013</v>
      </c>
      <c r="D12" s="6">
        <f>'Monthly Data'!M12</f>
        <v>24559879.669760678</v>
      </c>
      <c r="E12">
        <f>'Monthly Data'!BA12</f>
        <v>500.6</v>
      </c>
      <c r="F12">
        <f>'Monthly Data'!AZ12</f>
        <v>0</v>
      </c>
      <c r="G12">
        <f>'Monthly Data'!DJ12</f>
        <v>30</v>
      </c>
      <c r="H12">
        <f>'Monthly Data'!DM12</f>
        <v>0</v>
      </c>
      <c r="I12" s="6">
        <f>'Monthly Data'!O12</f>
        <v>496.81809149848107</v>
      </c>
      <c r="K12" s="6">
        <f t="shared" si="2"/>
        <v>-4408850.8039945997</v>
      </c>
      <c r="L12" s="6">
        <f t="shared" si="3"/>
        <v>4454736.8280625418</v>
      </c>
      <c r="M12" s="6">
        <f t="shared" si="4"/>
        <v>0</v>
      </c>
      <c r="N12" s="6">
        <f t="shared" si="5"/>
        <v>16365548.58452565</v>
      </c>
      <c r="O12" s="6">
        <f t="shared" si="6"/>
        <v>0</v>
      </c>
      <c r="P12" s="6">
        <f t="shared" si="7"/>
        <v>7671633.2750318199</v>
      </c>
      <c r="Q12" s="6">
        <f t="shared" si="8"/>
        <v>24083067.88362541</v>
      </c>
      <c r="R12" s="6">
        <f t="shared" si="9"/>
        <v>-476811.78613526747</v>
      </c>
      <c r="S12" s="14">
        <f t="shared" si="10"/>
        <v>1.9414255792235879E-2</v>
      </c>
      <c r="U12" t="s">
        <v>57</v>
      </c>
      <c r="V12" s="6">
        <v>545518.28615085501</v>
      </c>
      <c r="W12" s="6">
        <v>40635.951661730498</v>
      </c>
      <c r="X12" s="104">
        <v>13.424523453811601</v>
      </c>
      <c r="Y12" s="104">
        <v>3.2068425182400901E-25</v>
      </c>
      <c r="AE12" s="18"/>
    </row>
    <row r="13" spans="1:31" x14ac:dyDescent="0.25">
      <c r="A13" s="208">
        <v>41609</v>
      </c>
      <c r="B13">
        <f t="shared" si="11"/>
        <v>12</v>
      </c>
      <c r="C13">
        <f t="shared" si="12"/>
        <v>2013</v>
      </c>
      <c r="D13" s="6">
        <f>'Monthly Data'!M13</f>
        <v>28896174.669760678</v>
      </c>
      <c r="E13">
        <f>'Monthly Data'!BA13</f>
        <v>988.9</v>
      </c>
      <c r="F13">
        <f>'Monthly Data'!AZ13</f>
        <v>0</v>
      </c>
      <c r="G13">
        <f>'Monthly Data'!DJ13</f>
        <v>31</v>
      </c>
      <c r="H13">
        <f>'Monthly Data'!DM13</f>
        <v>0</v>
      </c>
      <c r="I13" s="6">
        <f>'Monthly Data'!O13</f>
        <v>495.46127658420153</v>
      </c>
      <c r="K13" s="6">
        <f t="shared" si="2"/>
        <v>-4408850.8039945997</v>
      </c>
      <c r="L13" s="6">
        <f t="shared" si="3"/>
        <v>8800018.4763704501</v>
      </c>
      <c r="M13" s="6">
        <f t="shared" si="4"/>
        <v>0</v>
      </c>
      <c r="N13" s="6">
        <f t="shared" si="5"/>
        <v>16911066.870676506</v>
      </c>
      <c r="O13" s="6">
        <f t="shared" si="6"/>
        <v>0</v>
      </c>
      <c r="P13" s="6">
        <f t="shared" si="7"/>
        <v>7650681.971883717</v>
      </c>
      <c r="Q13" s="6">
        <f t="shared" si="8"/>
        <v>28952916.514936075</v>
      </c>
      <c r="R13" s="6">
        <f t="shared" si="9"/>
        <v>56741.845175396651</v>
      </c>
      <c r="S13" s="14">
        <f t="shared" si="10"/>
        <v>1.9636455629116873E-3</v>
      </c>
      <c r="U13" t="s">
        <v>215</v>
      </c>
      <c r="V13" s="6">
        <v>-3571907.77291092</v>
      </c>
      <c r="W13" s="6">
        <v>383616.82586475799</v>
      </c>
      <c r="X13" s="104">
        <v>-9.3111342675312798</v>
      </c>
      <c r="Y13" s="104">
        <v>1.1187401679868799E-15</v>
      </c>
    </row>
    <row r="14" spans="1:31" x14ac:dyDescent="0.25">
      <c r="A14" s="208">
        <v>41640</v>
      </c>
      <c r="B14">
        <f t="shared" si="11"/>
        <v>1</v>
      </c>
      <c r="C14">
        <f t="shared" si="12"/>
        <v>2014</v>
      </c>
      <c r="D14" s="6">
        <f>'Monthly Data'!M14</f>
        <v>30293413.64212333</v>
      </c>
      <c r="E14">
        <f>'Monthly Data'!BA14</f>
        <v>995.6</v>
      </c>
      <c r="F14">
        <f>'Monthly Data'!AZ14</f>
        <v>0</v>
      </c>
      <c r="G14">
        <f>'Monthly Data'!DJ14</f>
        <v>31</v>
      </c>
      <c r="H14">
        <f>'Monthly Data'!DM14</f>
        <v>0</v>
      </c>
      <c r="I14" s="6">
        <f>'Monthly Data'!O14</f>
        <v>493.48833146608553</v>
      </c>
      <c r="K14" s="6">
        <f t="shared" si="2"/>
        <v>-4408850.8039945997</v>
      </c>
      <c r="L14" s="6">
        <f t="shared" si="3"/>
        <v>8859640.4035538677</v>
      </c>
      <c r="M14" s="6">
        <f t="shared" si="4"/>
        <v>0</v>
      </c>
      <c r="N14" s="6">
        <f t="shared" si="5"/>
        <v>16911066.870676506</v>
      </c>
      <c r="O14" s="6">
        <f t="shared" si="6"/>
        <v>0</v>
      </c>
      <c r="P14" s="6">
        <f t="shared" si="7"/>
        <v>7620216.6734637292</v>
      </c>
      <c r="Q14" s="6">
        <f t="shared" si="8"/>
        <v>28982073.143699501</v>
      </c>
      <c r="R14" s="6">
        <f t="shared" si="9"/>
        <v>-1311340.4984238297</v>
      </c>
      <c r="S14" s="14">
        <f t="shared" si="10"/>
        <v>4.3287973878268909E-2</v>
      </c>
      <c r="U14" t="s">
        <v>265</v>
      </c>
      <c r="V14" s="6">
        <v>15441.533644423</v>
      </c>
      <c r="W14" s="6">
        <v>3881.37618889852</v>
      </c>
      <c r="X14" s="104">
        <v>3.9783656344851899</v>
      </c>
      <c r="Y14" s="104">
        <v>1.22313144619434E-4</v>
      </c>
    </row>
    <row r="15" spans="1:31" x14ac:dyDescent="0.25">
      <c r="A15" s="208">
        <v>41671</v>
      </c>
      <c r="B15">
        <f t="shared" si="11"/>
        <v>2</v>
      </c>
      <c r="C15">
        <f t="shared" si="12"/>
        <v>2014</v>
      </c>
      <c r="D15" s="6">
        <f>'Monthly Data'!M15</f>
        <v>27086922.64212333</v>
      </c>
      <c r="E15">
        <f>'Monthly Data'!BA15</f>
        <v>866.4</v>
      </c>
      <c r="F15">
        <f>'Monthly Data'!AZ15</f>
        <v>0</v>
      </c>
      <c r="G15">
        <f>'Monthly Data'!DJ15</f>
        <v>28</v>
      </c>
      <c r="H15">
        <f>'Monthly Data'!DM15</f>
        <v>0</v>
      </c>
      <c r="I15" s="6">
        <f>'Monthly Data'!O15</f>
        <v>491.51538634796952</v>
      </c>
      <c r="K15" s="6">
        <f t="shared" si="2"/>
        <v>-4408850.8039945997</v>
      </c>
      <c r="L15" s="6">
        <f t="shared" si="3"/>
        <v>7709916.0763751213</v>
      </c>
      <c r="M15" s="6">
        <f t="shared" si="4"/>
        <v>0</v>
      </c>
      <c r="N15" s="6">
        <f t="shared" si="5"/>
        <v>15274512.01222394</v>
      </c>
      <c r="O15" s="6">
        <f t="shared" si="6"/>
        <v>0</v>
      </c>
      <c r="P15" s="6">
        <f t="shared" si="7"/>
        <v>7589751.3750437405</v>
      </c>
      <c r="Q15" s="6">
        <f t="shared" si="8"/>
        <v>26165328.659648202</v>
      </c>
      <c r="R15" s="6">
        <f t="shared" si="9"/>
        <v>-921593.98247512802</v>
      </c>
      <c r="S15" s="14">
        <f t="shared" si="10"/>
        <v>3.4023576419195796E-2</v>
      </c>
      <c r="V15" s="6"/>
      <c r="W15" s="61"/>
      <c r="X15" s="74"/>
      <c r="Y15" s="203"/>
    </row>
    <row r="16" spans="1:31" x14ac:dyDescent="0.25">
      <c r="A16" s="208">
        <v>41699</v>
      </c>
      <c r="B16">
        <f t="shared" si="11"/>
        <v>3</v>
      </c>
      <c r="C16">
        <f t="shared" si="12"/>
        <v>2014</v>
      </c>
      <c r="D16" s="6">
        <f>'Monthly Data'!M16</f>
        <v>27135944.64212333</v>
      </c>
      <c r="E16">
        <f>'Monthly Data'!BA16</f>
        <v>759.5</v>
      </c>
      <c r="F16">
        <f>'Monthly Data'!AZ16</f>
        <v>0</v>
      </c>
      <c r="G16">
        <f>'Monthly Data'!DJ16</f>
        <v>31</v>
      </c>
      <c r="H16">
        <f>'Monthly Data'!DM16</f>
        <v>0</v>
      </c>
      <c r="I16" s="6">
        <f>'Monthly Data'!O16</f>
        <v>489.54244122985352</v>
      </c>
      <c r="K16" s="6">
        <f t="shared" si="2"/>
        <v>-4408850.8039945997</v>
      </c>
      <c r="L16" s="6">
        <f t="shared" si="3"/>
        <v>6758634.8799710348</v>
      </c>
      <c r="M16" s="6">
        <f t="shared" si="4"/>
        <v>0</v>
      </c>
      <c r="N16" s="6">
        <f t="shared" si="5"/>
        <v>16911066.870676506</v>
      </c>
      <c r="O16" s="6">
        <f t="shared" si="6"/>
        <v>0</v>
      </c>
      <c r="P16" s="6">
        <f t="shared" si="7"/>
        <v>7559286.0766237518</v>
      </c>
      <c r="Q16" s="6">
        <f t="shared" si="8"/>
        <v>26820137.023276694</v>
      </c>
      <c r="R16" s="6">
        <f t="shared" si="9"/>
        <v>-315807.61884663627</v>
      </c>
      <c r="S16" s="14">
        <f t="shared" si="10"/>
        <v>1.1637981393741706E-2</v>
      </c>
      <c r="U16" t="s">
        <v>145</v>
      </c>
    </row>
    <row r="17" spans="1:30" x14ac:dyDescent="0.25">
      <c r="A17" s="208">
        <v>41730</v>
      </c>
      <c r="B17">
        <f t="shared" si="11"/>
        <v>4</v>
      </c>
      <c r="C17">
        <f t="shared" si="12"/>
        <v>2014</v>
      </c>
      <c r="D17" s="6">
        <f>'Monthly Data'!M17</f>
        <v>23347565.64212333</v>
      </c>
      <c r="E17">
        <f>'Monthly Data'!BA17</f>
        <v>402.9</v>
      </c>
      <c r="F17">
        <f>'Monthly Data'!AZ17</f>
        <v>0</v>
      </c>
      <c r="G17">
        <f>'Monthly Data'!DJ17</f>
        <v>30</v>
      </c>
      <c r="H17">
        <f>'Monthly Data'!DM17</f>
        <v>0</v>
      </c>
      <c r="I17" s="6">
        <f>'Monthly Data'!O17</f>
        <v>487.56949611173752</v>
      </c>
      <c r="K17" s="6">
        <f t="shared" si="2"/>
        <v>-4408850.8039945997</v>
      </c>
      <c r="L17" s="6">
        <f t="shared" si="3"/>
        <v>3585324.5465968791</v>
      </c>
      <c r="M17" s="6">
        <f t="shared" si="4"/>
        <v>0</v>
      </c>
      <c r="N17" s="6">
        <f t="shared" si="5"/>
        <v>16365548.58452565</v>
      </c>
      <c r="O17" s="6">
        <f t="shared" si="6"/>
        <v>0</v>
      </c>
      <c r="P17" s="6">
        <f t="shared" si="7"/>
        <v>7528820.778203764</v>
      </c>
      <c r="Q17" s="6">
        <f t="shared" si="8"/>
        <v>23070843.105331693</v>
      </c>
      <c r="R17" s="6">
        <f t="shared" si="9"/>
        <v>-276722.53679163754</v>
      </c>
      <c r="S17" s="14">
        <f t="shared" si="10"/>
        <v>1.185230790367193E-2</v>
      </c>
      <c r="U17" t="s">
        <v>58</v>
      </c>
      <c r="V17" s="6">
        <v>22529682.826806001</v>
      </c>
      <c r="W17" t="s">
        <v>59</v>
      </c>
      <c r="X17" s="204">
        <v>2786350.4594252398</v>
      </c>
    </row>
    <row r="18" spans="1:30" x14ac:dyDescent="0.25">
      <c r="A18" s="208">
        <v>41760</v>
      </c>
      <c r="B18">
        <f t="shared" si="11"/>
        <v>5</v>
      </c>
      <c r="C18">
        <f t="shared" si="12"/>
        <v>2014</v>
      </c>
      <c r="D18" s="6">
        <f>'Monthly Data'!M18</f>
        <v>21725234.64212333</v>
      </c>
      <c r="E18">
        <f>'Monthly Data'!BA18</f>
        <v>153</v>
      </c>
      <c r="F18">
        <f>'Monthly Data'!AZ18</f>
        <v>5.2</v>
      </c>
      <c r="G18">
        <f>'Monthly Data'!DJ18</f>
        <v>31</v>
      </c>
      <c r="H18">
        <f>'Monthly Data'!DM18</f>
        <v>0</v>
      </c>
      <c r="I18" s="6">
        <f>'Monthly Data'!O18</f>
        <v>485.59655099362152</v>
      </c>
      <c r="K18" s="6">
        <f t="shared" si="2"/>
        <v>-4408850.8039945997</v>
      </c>
      <c r="L18" s="6">
        <f t="shared" si="3"/>
        <v>1361515.6506064099</v>
      </c>
      <c r="M18" s="6">
        <f t="shared" si="4"/>
        <v>113233.86728611361</v>
      </c>
      <c r="N18" s="6">
        <f t="shared" si="5"/>
        <v>16911066.870676506</v>
      </c>
      <c r="O18" s="6">
        <f t="shared" si="6"/>
        <v>0</v>
      </c>
      <c r="P18" s="6">
        <f t="shared" si="7"/>
        <v>7498355.4797837753</v>
      </c>
      <c r="Q18" s="6">
        <f t="shared" si="8"/>
        <v>21475321.064358205</v>
      </c>
      <c r="R18" s="6">
        <f t="shared" si="9"/>
        <v>-249913.57776512578</v>
      </c>
      <c r="S18" s="14">
        <f t="shared" si="10"/>
        <v>1.1503377610503004E-2</v>
      </c>
      <c r="U18" t="s">
        <v>60</v>
      </c>
      <c r="V18" s="204">
        <v>24940377760894</v>
      </c>
      <c r="W18" t="s">
        <v>61</v>
      </c>
      <c r="X18" s="204">
        <v>467734.15902263799</v>
      </c>
    </row>
    <row r="19" spans="1:30" x14ac:dyDescent="0.25">
      <c r="A19" s="208">
        <v>41791</v>
      </c>
      <c r="B19">
        <f t="shared" si="11"/>
        <v>6</v>
      </c>
      <c r="C19">
        <f t="shared" si="12"/>
        <v>2014</v>
      </c>
      <c r="D19" s="6">
        <f>'Monthly Data'!M19</f>
        <v>20427023.64212333</v>
      </c>
      <c r="E19">
        <f>'Monthly Data'!BA19</f>
        <v>40.9</v>
      </c>
      <c r="F19">
        <f>'Monthly Data'!AZ19</f>
        <v>16.600000000000001</v>
      </c>
      <c r="G19">
        <f>'Monthly Data'!DJ19</f>
        <v>30</v>
      </c>
      <c r="H19">
        <f>'Monthly Data'!DM19</f>
        <v>0</v>
      </c>
      <c r="I19" s="6">
        <f>'Monthly Data'!O19</f>
        <v>483.62360587550552</v>
      </c>
      <c r="K19" s="6">
        <f t="shared" si="2"/>
        <v>-4408850.8039945997</v>
      </c>
      <c r="L19" s="6">
        <f t="shared" si="3"/>
        <v>363960.71967190958</v>
      </c>
      <c r="M19" s="6">
        <f t="shared" si="4"/>
        <v>361477.34556720883</v>
      </c>
      <c r="N19" s="6">
        <f t="shared" si="5"/>
        <v>16365548.58452565</v>
      </c>
      <c r="O19" s="6">
        <f t="shared" si="6"/>
        <v>0</v>
      </c>
      <c r="P19" s="6">
        <f t="shared" si="7"/>
        <v>7467890.1813637875</v>
      </c>
      <c r="Q19" s="6">
        <f t="shared" si="8"/>
        <v>20150026.027133957</v>
      </c>
      <c r="R19" s="6">
        <f t="shared" si="9"/>
        <v>-276997.61498937383</v>
      </c>
      <c r="S19" s="14">
        <f t="shared" si="10"/>
        <v>1.3560351221122919E-2</v>
      </c>
      <c r="U19" t="s">
        <v>62</v>
      </c>
      <c r="V19" s="74">
        <v>0.97302565902050198</v>
      </c>
      <c r="W19" t="s">
        <v>63</v>
      </c>
      <c r="X19" s="104">
        <v>0.97184257388982198</v>
      </c>
    </row>
    <row r="20" spans="1:30" x14ac:dyDescent="0.25">
      <c r="A20" s="208">
        <v>41821</v>
      </c>
      <c r="B20">
        <f t="shared" si="11"/>
        <v>7</v>
      </c>
      <c r="C20">
        <f t="shared" si="12"/>
        <v>2014</v>
      </c>
      <c r="D20" s="6">
        <f>'Monthly Data'!M20</f>
        <v>21113525.64212333</v>
      </c>
      <c r="E20">
        <f>'Monthly Data'!BA20</f>
        <v>1.7</v>
      </c>
      <c r="F20">
        <f>'Monthly Data'!AZ20</f>
        <v>35.5</v>
      </c>
      <c r="G20">
        <f>'Monthly Data'!DJ20</f>
        <v>31</v>
      </c>
      <c r="H20">
        <f>'Monthly Data'!DM20</f>
        <v>0</v>
      </c>
      <c r="I20" s="6">
        <f>'Monthly Data'!O20</f>
        <v>481.65066075738952</v>
      </c>
      <c r="K20" s="6">
        <f t="shared" si="2"/>
        <v>-4408850.8039945997</v>
      </c>
      <c r="L20" s="6">
        <f t="shared" si="3"/>
        <v>15127.951673404554</v>
      </c>
      <c r="M20" s="6">
        <f t="shared" si="4"/>
        <v>773038.9016648141</v>
      </c>
      <c r="N20" s="6">
        <f t="shared" si="5"/>
        <v>16911066.870676506</v>
      </c>
      <c r="O20" s="6">
        <f t="shared" si="6"/>
        <v>0</v>
      </c>
      <c r="P20" s="6">
        <f t="shared" si="7"/>
        <v>7437424.8829437988</v>
      </c>
      <c r="Q20" s="6">
        <f t="shared" si="8"/>
        <v>20727807.802963924</v>
      </c>
      <c r="R20" s="6">
        <f t="shared" si="9"/>
        <v>-385717.83915940672</v>
      </c>
      <c r="S20" s="14">
        <f t="shared" si="10"/>
        <v>1.8268755569172488E-2</v>
      </c>
      <c r="U20" t="s">
        <v>405</v>
      </c>
      <c r="V20" s="74">
        <v>533.16754090316397</v>
      </c>
      <c r="W20" t="s">
        <v>64</v>
      </c>
      <c r="X20" s="104">
        <v>2.7037571759294501E-77</v>
      </c>
      <c r="AD20" s="18"/>
    </row>
    <row r="21" spans="1:30" x14ac:dyDescent="0.25">
      <c r="A21" s="208">
        <v>41852</v>
      </c>
      <c r="B21">
        <f t="shared" si="11"/>
        <v>8</v>
      </c>
      <c r="C21">
        <f t="shared" si="12"/>
        <v>2014</v>
      </c>
      <c r="D21" s="6">
        <f>'Monthly Data'!M21</f>
        <v>21371911.64212333</v>
      </c>
      <c r="E21">
        <f>'Monthly Data'!BA21</f>
        <v>8.6999999999999993</v>
      </c>
      <c r="F21">
        <f>'Monthly Data'!AZ21</f>
        <v>36.799999999999997</v>
      </c>
      <c r="G21">
        <f>'Monthly Data'!DJ21</f>
        <v>31</v>
      </c>
      <c r="H21">
        <f>'Monthly Data'!DM21</f>
        <v>0</v>
      </c>
      <c r="I21" s="6">
        <f>'Monthly Data'!O21</f>
        <v>479.67771563927352</v>
      </c>
      <c r="K21" s="6">
        <f t="shared" si="2"/>
        <v>-4408850.8039945997</v>
      </c>
      <c r="L21" s="6">
        <f t="shared" si="3"/>
        <v>77419.517387423301</v>
      </c>
      <c r="M21" s="6">
        <f t="shared" si="4"/>
        <v>801347.36848634237</v>
      </c>
      <c r="N21" s="6">
        <f t="shared" si="5"/>
        <v>16911066.870676506</v>
      </c>
      <c r="O21" s="6">
        <f t="shared" si="6"/>
        <v>0</v>
      </c>
      <c r="P21" s="6">
        <f t="shared" si="7"/>
        <v>7406959.5845238101</v>
      </c>
      <c r="Q21" s="6">
        <f t="shared" si="8"/>
        <v>20787942.537079483</v>
      </c>
      <c r="R21" s="6">
        <f t="shared" si="9"/>
        <v>-583969.10504384711</v>
      </c>
      <c r="S21" s="14">
        <f t="shared" si="10"/>
        <v>2.7324139965695129E-2</v>
      </c>
      <c r="U21" t="s">
        <v>65</v>
      </c>
      <c r="V21" s="74">
        <v>-1.3190249137513399E-2</v>
      </c>
      <c r="W21" t="s">
        <v>66</v>
      </c>
      <c r="X21" s="104">
        <v>1.9605933259464099</v>
      </c>
    </row>
    <row r="22" spans="1:30" x14ac:dyDescent="0.25">
      <c r="A22" s="208">
        <v>41883</v>
      </c>
      <c r="B22">
        <f t="shared" si="11"/>
        <v>9</v>
      </c>
      <c r="C22">
        <f t="shared" si="12"/>
        <v>2014</v>
      </c>
      <c r="D22" s="6">
        <f>'Monthly Data'!M22</f>
        <v>20540949.64212333</v>
      </c>
      <c r="E22">
        <f>'Monthly Data'!BA22</f>
        <v>92.1</v>
      </c>
      <c r="F22">
        <f>'Monthly Data'!AZ22</f>
        <v>1.9</v>
      </c>
      <c r="G22">
        <f>'Monthly Data'!DJ22</f>
        <v>30</v>
      </c>
      <c r="H22">
        <f>'Monthly Data'!DM22</f>
        <v>0</v>
      </c>
      <c r="I22" s="6">
        <f>'Monthly Data'!O22</f>
        <v>477.70477052115751</v>
      </c>
      <c r="K22" s="6">
        <f t="shared" si="2"/>
        <v>-4408850.8039945997</v>
      </c>
      <c r="L22" s="6">
        <f t="shared" si="3"/>
        <v>819579.02889444667</v>
      </c>
      <c r="M22" s="6">
        <f t="shared" si="4"/>
        <v>41373.9130468492</v>
      </c>
      <c r="N22" s="6">
        <f t="shared" si="5"/>
        <v>16365548.58452565</v>
      </c>
      <c r="O22" s="6">
        <f t="shared" si="6"/>
        <v>0</v>
      </c>
      <c r="P22" s="6">
        <f t="shared" si="7"/>
        <v>7376494.2861038223</v>
      </c>
      <c r="Q22" s="6">
        <f t="shared" si="8"/>
        <v>20194145.00857617</v>
      </c>
      <c r="R22" s="6">
        <f t="shared" si="9"/>
        <v>-346804.63354716077</v>
      </c>
      <c r="S22" s="14">
        <f t="shared" si="10"/>
        <v>1.6883573524564242E-2</v>
      </c>
      <c r="V22" s="206"/>
      <c r="X22" s="104"/>
    </row>
    <row r="23" spans="1:30" x14ac:dyDescent="0.25">
      <c r="A23" s="208">
        <v>41913</v>
      </c>
      <c r="B23">
        <f t="shared" si="11"/>
        <v>10</v>
      </c>
      <c r="C23">
        <f t="shared" si="12"/>
        <v>2014</v>
      </c>
      <c r="D23" s="6">
        <f>'Monthly Data'!M23</f>
        <v>22339339.64212333</v>
      </c>
      <c r="E23">
        <f>'Monthly Data'!BA23</f>
        <v>258.60000000000002</v>
      </c>
      <c r="F23">
        <f>'Monthly Data'!AZ23</f>
        <v>0</v>
      </c>
      <c r="G23">
        <f>'Monthly Data'!DJ23</f>
        <v>31</v>
      </c>
      <c r="H23">
        <f>'Monthly Data'!DM23</f>
        <v>0</v>
      </c>
      <c r="I23" s="6">
        <f>'Monthly Data'!O23</f>
        <v>475.73182540304151</v>
      </c>
      <c r="K23" s="6">
        <f t="shared" si="2"/>
        <v>-4408850.8039945997</v>
      </c>
      <c r="L23" s="6">
        <f t="shared" si="3"/>
        <v>2301228.4133778932</v>
      </c>
      <c r="M23" s="6">
        <f t="shared" si="4"/>
        <v>0</v>
      </c>
      <c r="N23" s="6">
        <f t="shared" si="5"/>
        <v>16911066.870676506</v>
      </c>
      <c r="O23" s="6">
        <f t="shared" si="6"/>
        <v>0</v>
      </c>
      <c r="P23" s="6">
        <f t="shared" si="7"/>
        <v>7346028.9876838336</v>
      </c>
      <c r="Q23" s="6">
        <f t="shared" si="8"/>
        <v>22149473.467743631</v>
      </c>
      <c r="R23" s="6">
        <f t="shared" si="9"/>
        <v>-189866.17437969893</v>
      </c>
      <c r="S23" s="14">
        <f t="shared" si="10"/>
        <v>8.4991847306750724E-3</v>
      </c>
    </row>
    <row r="24" spans="1:30" x14ac:dyDescent="0.25">
      <c r="A24" s="208">
        <v>41944</v>
      </c>
      <c r="B24">
        <f t="shared" si="11"/>
        <v>11</v>
      </c>
      <c r="C24">
        <f t="shared" si="12"/>
        <v>2014</v>
      </c>
      <c r="D24" s="6">
        <f>'Monthly Data'!M24</f>
        <v>24703279.64212333</v>
      </c>
      <c r="E24">
        <f>'Monthly Data'!BA24</f>
        <v>613.11</v>
      </c>
      <c r="F24">
        <f>'Monthly Data'!AZ24</f>
        <v>0</v>
      </c>
      <c r="G24">
        <f>'Monthly Data'!DJ24</f>
        <v>30</v>
      </c>
      <c r="H24">
        <f>'Monthly Data'!DM24</f>
        <v>0</v>
      </c>
      <c r="I24" s="6">
        <f>'Monthly Data'!O24</f>
        <v>473.75888028492551</v>
      </c>
      <c r="K24" s="6">
        <f t="shared" si="2"/>
        <v>-4408850.8039945997</v>
      </c>
      <c r="L24" s="6">
        <f t="shared" si="3"/>
        <v>5455940.2649888629</v>
      </c>
      <c r="M24" s="6">
        <f t="shared" si="4"/>
        <v>0</v>
      </c>
      <c r="N24" s="6">
        <f t="shared" si="5"/>
        <v>16365548.58452565</v>
      </c>
      <c r="O24" s="6">
        <f t="shared" si="6"/>
        <v>0</v>
      </c>
      <c r="P24" s="6">
        <f t="shared" si="7"/>
        <v>7315563.6892638458</v>
      </c>
      <c r="Q24" s="6">
        <f t="shared" si="8"/>
        <v>24728201.734783761</v>
      </c>
      <c r="R24" s="6">
        <f t="shared" si="9"/>
        <v>24922.092660430819</v>
      </c>
      <c r="S24" s="14">
        <f t="shared" si="10"/>
        <v>1.0088576505418484E-3</v>
      </c>
    </row>
    <row r="25" spans="1:30" x14ac:dyDescent="0.25">
      <c r="A25" s="208">
        <v>41974</v>
      </c>
      <c r="B25">
        <f t="shared" si="11"/>
        <v>12</v>
      </c>
      <c r="C25">
        <f t="shared" si="12"/>
        <v>2014</v>
      </c>
      <c r="D25" s="6">
        <f>'Monthly Data'!M25</f>
        <v>26696980.64212333</v>
      </c>
      <c r="E25">
        <f>'Monthly Data'!BA25</f>
        <v>672.98</v>
      </c>
      <c r="F25">
        <f>'Monthly Data'!AZ25</f>
        <v>0</v>
      </c>
      <c r="G25">
        <f>'Monthly Data'!DJ25</f>
        <v>31</v>
      </c>
      <c r="H25">
        <f>'Monthly Data'!DM25</f>
        <v>0</v>
      </c>
      <c r="I25" s="6">
        <f>'Monthly Data'!O25</f>
        <v>471.78593516680951</v>
      </c>
      <c r="K25" s="6">
        <f t="shared" si="2"/>
        <v>-4408850.8039945997</v>
      </c>
      <c r="L25" s="6">
        <f t="shared" si="3"/>
        <v>5988711.1277457634</v>
      </c>
      <c r="M25" s="6">
        <f t="shared" si="4"/>
        <v>0</v>
      </c>
      <c r="N25" s="6">
        <f t="shared" si="5"/>
        <v>16911066.870676506</v>
      </c>
      <c r="O25" s="6">
        <f t="shared" si="6"/>
        <v>0</v>
      </c>
      <c r="P25" s="6">
        <f t="shared" si="7"/>
        <v>7285098.3908438571</v>
      </c>
      <c r="Q25" s="6">
        <f t="shared" si="8"/>
        <v>25776025.585271526</v>
      </c>
      <c r="R25" s="6">
        <f t="shared" si="9"/>
        <v>-920955.05685180426</v>
      </c>
      <c r="S25" s="14">
        <f t="shared" si="10"/>
        <v>3.4496599791464529E-2</v>
      </c>
    </row>
    <row r="26" spans="1:30" x14ac:dyDescent="0.25">
      <c r="A26" s="208">
        <v>42005</v>
      </c>
      <c r="B26">
        <f t="shared" si="11"/>
        <v>1</v>
      </c>
      <c r="C26">
        <f t="shared" si="12"/>
        <v>2015</v>
      </c>
      <c r="D26" s="6">
        <f>'Monthly Data'!M26</f>
        <v>28424848.185129702</v>
      </c>
      <c r="E26">
        <f>'Monthly Data'!BA26</f>
        <v>877.48</v>
      </c>
      <c r="F26">
        <f>'Monthly Data'!AZ26</f>
        <v>0</v>
      </c>
      <c r="G26">
        <f>'Monthly Data'!DJ26</f>
        <v>31</v>
      </c>
      <c r="H26">
        <f>'Monthly Data'!DM26</f>
        <v>0</v>
      </c>
      <c r="I26" s="6">
        <f>'Monthly Data'!O26</f>
        <v>471.48375075476059</v>
      </c>
      <c r="K26" s="6">
        <f t="shared" si="2"/>
        <v>-4408850.8039945997</v>
      </c>
      <c r="L26" s="6">
        <f t="shared" si="3"/>
        <v>7808514.726105311</v>
      </c>
      <c r="M26" s="6">
        <f t="shared" si="4"/>
        <v>0</v>
      </c>
      <c r="N26" s="6">
        <f t="shared" si="5"/>
        <v>16911066.870676506</v>
      </c>
      <c r="O26" s="6">
        <f t="shared" si="6"/>
        <v>0</v>
      </c>
      <c r="P26" s="6">
        <f t="shared" si="7"/>
        <v>7280432.200078384</v>
      </c>
      <c r="Q26" s="6">
        <f t="shared" si="8"/>
        <v>27591162.9928656</v>
      </c>
      <c r="R26" s="6">
        <f t="shared" si="9"/>
        <v>-833685.1922641024</v>
      </c>
      <c r="S26" s="14">
        <f t="shared" si="10"/>
        <v>2.9329451008299142E-2</v>
      </c>
    </row>
    <row r="27" spans="1:30" x14ac:dyDescent="0.25">
      <c r="A27" s="208">
        <v>42036</v>
      </c>
      <c r="B27">
        <f t="shared" si="11"/>
        <v>2</v>
      </c>
      <c r="C27">
        <f t="shared" si="12"/>
        <v>2015</v>
      </c>
      <c r="D27" s="6">
        <f>'Monthly Data'!M27</f>
        <v>26408676.185129702</v>
      </c>
      <c r="E27">
        <f>'Monthly Data'!BA27</f>
        <v>941.3</v>
      </c>
      <c r="F27">
        <f>'Monthly Data'!AZ27</f>
        <v>0</v>
      </c>
      <c r="G27">
        <f>'Monthly Data'!DJ27</f>
        <v>28</v>
      </c>
      <c r="H27">
        <f>'Monthly Data'!DM27</f>
        <v>0</v>
      </c>
      <c r="I27" s="6">
        <f>'Monthly Data'!O27</f>
        <v>471.18156634271168</v>
      </c>
      <c r="K27" s="6">
        <f t="shared" si="2"/>
        <v>-4408850.8039945997</v>
      </c>
      <c r="L27" s="6">
        <f t="shared" si="3"/>
        <v>8376435.8295151219</v>
      </c>
      <c r="M27" s="6">
        <f t="shared" si="4"/>
        <v>0</v>
      </c>
      <c r="N27" s="6">
        <f t="shared" si="5"/>
        <v>15274512.01222394</v>
      </c>
      <c r="O27" s="6">
        <f t="shared" si="6"/>
        <v>0</v>
      </c>
      <c r="P27" s="6">
        <f t="shared" si="7"/>
        <v>7275766.00931291</v>
      </c>
      <c r="Q27" s="6">
        <f t="shared" si="8"/>
        <v>26517863.047057372</v>
      </c>
      <c r="R27" s="6">
        <f t="shared" si="9"/>
        <v>109186.8619276695</v>
      </c>
      <c r="S27" s="14">
        <f t="shared" si="10"/>
        <v>4.1345072037026545E-3</v>
      </c>
    </row>
    <row r="28" spans="1:30" x14ac:dyDescent="0.25">
      <c r="A28" s="208">
        <v>42064</v>
      </c>
      <c r="B28">
        <f t="shared" si="11"/>
        <v>3</v>
      </c>
      <c r="C28">
        <f t="shared" si="12"/>
        <v>2015</v>
      </c>
      <c r="D28" s="6">
        <f>'Monthly Data'!M28</f>
        <v>25744752.185129702</v>
      </c>
      <c r="E28">
        <f>'Monthly Data'!BA28</f>
        <v>586.4</v>
      </c>
      <c r="F28">
        <f>'Monthly Data'!AZ28</f>
        <v>0</v>
      </c>
      <c r="G28">
        <f>'Monthly Data'!DJ28</f>
        <v>31</v>
      </c>
      <c r="H28">
        <f>'Monthly Data'!DM28</f>
        <v>0</v>
      </c>
      <c r="I28" s="6">
        <f>'Monthly Data'!O28</f>
        <v>470.87938193066276</v>
      </c>
      <c r="K28" s="6">
        <f t="shared" si="2"/>
        <v>-4408850.8039945997</v>
      </c>
      <c r="L28" s="6">
        <f t="shared" si="3"/>
        <v>5218253.4478143714</v>
      </c>
      <c r="M28" s="6">
        <f t="shared" si="4"/>
        <v>0</v>
      </c>
      <c r="N28" s="6">
        <f t="shared" si="5"/>
        <v>16911066.870676506</v>
      </c>
      <c r="O28" s="6">
        <f t="shared" si="6"/>
        <v>0</v>
      </c>
      <c r="P28" s="6">
        <f t="shared" si="7"/>
        <v>7271099.818547437</v>
      </c>
      <c r="Q28" s="6">
        <f t="shared" si="8"/>
        <v>24991569.333043717</v>
      </c>
      <c r="R28" s="6">
        <f t="shared" si="9"/>
        <v>-753182.85208598524</v>
      </c>
      <c r="S28" s="14">
        <f t="shared" si="10"/>
        <v>2.9255781786900532E-2</v>
      </c>
    </row>
    <row r="29" spans="1:30" x14ac:dyDescent="0.25">
      <c r="A29" s="208">
        <v>42095</v>
      </c>
      <c r="B29">
        <f t="shared" si="11"/>
        <v>4</v>
      </c>
      <c r="C29">
        <f t="shared" si="12"/>
        <v>2015</v>
      </c>
      <c r="D29" s="6">
        <f>'Monthly Data'!M29</f>
        <v>22070706.185129702</v>
      </c>
      <c r="E29">
        <f>'Monthly Data'!BA29</f>
        <v>335.55</v>
      </c>
      <c r="F29">
        <f>'Monthly Data'!AZ29</f>
        <v>0</v>
      </c>
      <c r="G29">
        <f>'Monthly Data'!DJ29</f>
        <v>30</v>
      </c>
      <c r="H29">
        <f>'Monthly Data'!DM29</f>
        <v>0</v>
      </c>
      <c r="I29" s="6">
        <f>'Monthly Data'!O29</f>
        <v>470.57719751861384</v>
      </c>
      <c r="K29" s="6">
        <f t="shared" si="2"/>
        <v>-4408850.8039945997</v>
      </c>
      <c r="L29" s="6">
        <f t="shared" si="3"/>
        <v>2985990.6964769992</v>
      </c>
      <c r="M29" s="6">
        <f t="shared" si="4"/>
        <v>0</v>
      </c>
      <c r="N29" s="6">
        <f t="shared" si="5"/>
        <v>16365548.58452565</v>
      </c>
      <c r="O29" s="6">
        <f t="shared" si="6"/>
        <v>0</v>
      </c>
      <c r="P29" s="6">
        <f t="shared" si="7"/>
        <v>7266433.627781963</v>
      </c>
      <c r="Q29" s="6">
        <f t="shared" si="8"/>
        <v>22209122.104790013</v>
      </c>
      <c r="R29" s="6">
        <f t="shared" si="9"/>
        <v>138415.91966031119</v>
      </c>
      <c r="S29" s="14">
        <f t="shared" si="10"/>
        <v>6.271476703068519E-3</v>
      </c>
    </row>
    <row r="30" spans="1:30" x14ac:dyDescent="0.25">
      <c r="A30" s="208">
        <v>42125</v>
      </c>
      <c r="B30">
        <f t="shared" si="11"/>
        <v>5</v>
      </c>
      <c r="C30">
        <f t="shared" si="12"/>
        <v>2015</v>
      </c>
      <c r="D30" s="6">
        <f>'Monthly Data'!M30</f>
        <v>20973523.185129702</v>
      </c>
      <c r="E30">
        <f>'Monthly Data'!BA30</f>
        <v>161.80000000000001</v>
      </c>
      <c r="F30">
        <f>'Monthly Data'!AZ30</f>
        <v>2.7</v>
      </c>
      <c r="G30">
        <f>'Monthly Data'!DJ30</f>
        <v>31</v>
      </c>
      <c r="H30">
        <f>'Monthly Data'!DM30</f>
        <v>0</v>
      </c>
      <c r="I30" s="6">
        <f>'Monthly Data'!O30</f>
        <v>470.27501310656493</v>
      </c>
      <c r="K30" s="6">
        <f t="shared" si="2"/>
        <v>-4408850.8039945997</v>
      </c>
      <c r="L30" s="6">
        <f t="shared" si="3"/>
        <v>1439825.0475040337</v>
      </c>
      <c r="M30" s="6">
        <f t="shared" si="4"/>
        <v>58794.50801394361</v>
      </c>
      <c r="N30" s="6">
        <f t="shared" si="5"/>
        <v>16911066.870676506</v>
      </c>
      <c r="O30" s="6">
        <f t="shared" si="6"/>
        <v>0</v>
      </c>
      <c r="P30" s="6">
        <f t="shared" si="7"/>
        <v>7261767.4370164899</v>
      </c>
      <c r="Q30" s="6">
        <f t="shared" si="8"/>
        <v>21262603.059216373</v>
      </c>
      <c r="R30" s="6">
        <f t="shared" si="9"/>
        <v>289079.87408667058</v>
      </c>
      <c r="S30" s="14">
        <f t="shared" si="10"/>
        <v>1.3783086014448406E-2</v>
      </c>
    </row>
    <row r="31" spans="1:30" x14ac:dyDescent="0.25">
      <c r="A31" s="208">
        <v>42156</v>
      </c>
      <c r="B31">
        <f t="shared" si="11"/>
        <v>6</v>
      </c>
      <c r="C31">
        <f t="shared" si="12"/>
        <v>2015</v>
      </c>
      <c r="D31" s="6">
        <f>'Monthly Data'!M31</f>
        <v>20064724.185129702</v>
      </c>
      <c r="E31">
        <f>'Monthly Data'!BA31</f>
        <v>32.5</v>
      </c>
      <c r="F31">
        <f>'Monthly Data'!AZ31</f>
        <v>11.7</v>
      </c>
      <c r="G31">
        <f>'Monthly Data'!DJ31</f>
        <v>30</v>
      </c>
      <c r="H31">
        <f>'Monthly Data'!DM31</f>
        <v>0</v>
      </c>
      <c r="I31" s="6">
        <f>'Monthly Data'!O31</f>
        <v>469.97282869451601</v>
      </c>
      <c r="K31" s="6">
        <f t="shared" si="2"/>
        <v>-4408850.8039945997</v>
      </c>
      <c r="L31" s="6">
        <f t="shared" si="3"/>
        <v>289210.84081508708</v>
      </c>
      <c r="M31" s="6">
        <f t="shared" si="4"/>
        <v>254776.20139375562</v>
      </c>
      <c r="N31" s="6">
        <f t="shared" si="5"/>
        <v>16365548.58452565</v>
      </c>
      <c r="O31" s="6">
        <f t="shared" si="6"/>
        <v>0</v>
      </c>
      <c r="P31" s="6">
        <f t="shared" si="7"/>
        <v>7257101.2462510159</v>
      </c>
      <c r="Q31" s="6">
        <f t="shared" si="8"/>
        <v>19757786.068990909</v>
      </c>
      <c r="R31" s="6">
        <f t="shared" si="9"/>
        <v>-306938.11613879353</v>
      </c>
      <c r="S31" s="14">
        <f t="shared" si="10"/>
        <v>1.5297400218751596E-2</v>
      </c>
    </row>
    <row r="32" spans="1:30" x14ac:dyDescent="0.25">
      <c r="A32" s="208">
        <v>42186</v>
      </c>
      <c r="B32">
        <f t="shared" si="11"/>
        <v>7</v>
      </c>
      <c r="C32">
        <f t="shared" si="12"/>
        <v>2015</v>
      </c>
      <c r="D32" s="6">
        <f>'Monthly Data'!M32</f>
        <v>21368206.185129702</v>
      </c>
      <c r="E32">
        <f>'Monthly Data'!BA32</f>
        <v>2.2000000000000002</v>
      </c>
      <c r="F32">
        <f>'Monthly Data'!AZ32</f>
        <v>78.099999999999994</v>
      </c>
      <c r="G32">
        <f>'Monthly Data'!DJ32</f>
        <v>31</v>
      </c>
      <c r="H32">
        <f>'Monthly Data'!DM32</f>
        <v>0</v>
      </c>
      <c r="I32" s="6">
        <f>'Monthly Data'!O32</f>
        <v>469.67064428246709</v>
      </c>
      <c r="K32" s="6">
        <f t="shared" si="2"/>
        <v>-4408850.8039945997</v>
      </c>
      <c r="L32" s="6">
        <f t="shared" si="3"/>
        <v>19577.349224405898</v>
      </c>
      <c r="M32" s="6">
        <f t="shared" si="4"/>
        <v>1700685.5836625907</v>
      </c>
      <c r="N32" s="6">
        <f t="shared" si="5"/>
        <v>16911066.870676506</v>
      </c>
      <c r="O32" s="6">
        <f t="shared" si="6"/>
        <v>0</v>
      </c>
      <c r="P32" s="6">
        <f t="shared" si="7"/>
        <v>7252435.0554855429</v>
      </c>
      <c r="Q32" s="6">
        <f t="shared" si="8"/>
        <v>21474914.055054449</v>
      </c>
      <c r="R32" s="6">
        <f t="shared" si="9"/>
        <v>106707.86992474645</v>
      </c>
      <c r="S32" s="14">
        <f t="shared" si="10"/>
        <v>4.9937682648815542E-3</v>
      </c>
    </row>
    <row r="33" spans="1:19" x14ac:dyDescent="0.25">
      <c r="A33" s="208">
        <v>42217</v>
      </c>
      <c r="B33">
        <f t="shared" si="11"/>
        <v>8</v>
      </c>
      <c r="C33">
        <f t="shared" si="12"/>
        <v>2015</v>
      </c>
      <c r="D33" s="6">
        <f>'Monthly Data'!M33</f>
        <v>21307923.185129702</v>
      </c>
      <c r="E33">
        <f>'Monthly Data'!BA33</f>
        <v>5.2</v>
      </c>
      <c r="F33">
        <f>'Monthly Data'!AZ33</f>
        <v>69.2</v>
      </c>
      <c r="G33">
        <f>'Monthly Data'!DJ33</f>
        <v>31</v>
      </c>
      <c r="H33">
        <f>'Monthly Data'!DM33</f>
        <v>0</v>
      </c>
      <c r="I33" s="6">
        <f>'Monthly Data'!O33</f>
        <v>469.36845987041818</v>
      </c>
      <c r="K33" s="6">
        <f t="shared" si="2"/>
        <v>-4408850.8039945997</v>
      </c>
      <c r="L33" s="6">
        <f t="shared" si="3"/>
        <v>46273.734530413938</v>
      </c>
      <c r="M33" s="6">
        <f t="shared" si="4"/>
        <v>1506881.4646536657</v>
      </c>
      <c r="N33" s="6">
        <f t="shared" si="5"/>
        <v>16911066.870676506</v>
      </c>
      <c r="O33" s="6">
        <f t="shared" si="6"/>
        <v>0</v>
      </c>
      <c r="P33" s="6">
        <f t="shared" si="7"/>
        <v>7247768.8647200689</v>
      </c>
      <c r="Q33" s="6">
        <f t="shared" si="8"/>
        <v>21303140.130586054</v>
      </c>
      <c r="R33" s="6">
        <f t="shared" si="9"/>
        <v>-4783.0545436479151</v>
      </c>
      <c r="S33" s="14">
        <f t="shared" si="10"/>
        <v>2.2447305174189366E-4</v>
      </c>
    </row>
    <row r="34" spans="1:19" x14ac:dyDescent="0.25">
      <c r="A34" s="208">
        <v>42248</v>
      </c>
      <c r="B34">
        <f t="shared" si="11"/>
        <v>9</v>
      </c>
      <c r="C34">
        <f t="shared" si="12"/>
        <v>2015</v>
      </c>
      <c r="D34" s="6">
        <f>'Monthly Data'!M34</f>
        <v>20632261.185129702</v>
      </c>
      <c r="E34">
        <f>'Monthly Data'!BA34</f>
        <v>35</v>
      </c>
      <c r="F34">
        <f>'Monthly Data'!AZ34</f>
        <v>34</v>
      </c>
      <c r="G34">
        <f>'Monthly Data'!DJ34</f>
        <v>30</v>
      </c>
      <c r="H34">
        <f>'Monthly Data'!DM34</f>
        <v>0</v>
      </c>
      <c r="I34" s="6">
        <f>'Monthly Data'!O34</f>
        <v>469.06627545836926</v>
      </c>
      <c r="K34" s="6">
        <f t="shared" ref="K34:K65" si="13">$V$9</f>
        <v>-4408850.8039945997</v>
      </c>
      <c r="L34" s="6">
        <f t="shared" ref="L34:L65" si="14">E34*$V$10</f>
        <v>311457.82857009378</v>
      </c>
      <c r="M34" s="6">
        <f t="shared" ref="M34:M65" si="15">F34*$V$11</f>
        <v>740375.28610151203</v>
      </c>
      <c r="N34" s="6">
        <f t="shared" ref="N34:N65" si="16">G34*$V$12</f>
        <v>16365548.58452565</v>
      </c>
      <c r="O34" s="6">
        <f t="shared" ref="O34:O65" si="17">H34*$V$13</f>
        <v>0</v>
      </c>
      <c r="P34" s="6">
        <f t="shared" ref="P34:P65" si="18">I34*$V$14</f>
        <v>7243102.6739545958</v>
      </c>
      <c r="Q34" s="6">
        <f t="shared" ref="Q34:Q65" si="19">SUM(K34:P34)</f>
        <v>20251633.569157254</v>
      </c>
      <c r="R34" s="6">
        <f t="shared" ref="R34:R65" si="20">Q34-D34</f>
        <v>-380627.61597244814</v>
      </c>
      <c r="S34" s="14">
        <f t="shared" ref="S34:S65" si="21">ABS(Q34-D34)/D34</f>
        <v>1.8448177471055767E-2</v>
      </c>
    </row>
    <row r="35" spans="1:19" x14ac:dyDescent="0.25">
      <c r="A35" s="208">
        <v>42278</v>
      </c>
      <c r="B35">
        <f t="shared" si="11"/>
        <v>10</v>
      </c>
      <c r="C35">
        <f t="shared" si="12"/>
        <v>2015</v>
      </c>
      <c r="D35" s="6">
        <f>'Monthly Data'!M35</f>
        <v>21419320.185129702</v>
      </c>
      <c r="E35">
        <f>'Monthly Data'!BA35</f>
        <v>256.13</v>
      </c>
      <c r="F35">
        <f>'Monthly Data'!AZ35</f>
        <v>0</v>
      </c>
      <c r="G35">
        <f>'Monthly Data'!DJ35</f>
        <v>31</v>
      </c>
      <c r="H35">
        <f>'Monthly Data'!DM35</f>
        <v>0</v>
      </c>
      <c r="I35" s="6">
        <f>'Monthly Data'!O35</f>
        <v>468.76409104632035</v>
      </c>
      <c r="K35" s="6">
        <f t="shared" si="13"/>
        <v>-4408850.8039945997</v>
      </c>
      <c r="L35" s="6">
        <f t="shared" si="14"/>
        <v>2279248.3894759463</v>
      </c>
      <c r="M35" s="6">
        <f t="shared" si="15"/>
        <v>0</v>
      </c>
      <c r="N35" s="6">
        <f t="shared" si="16"/>
        <v>16911066.870676506</v>
      </c>
      <c r="O35" s="6">
        <f t="shared" si="17"/>
        <v>0</v>
      </c>
      <c r="P35" s="6">
        <f t="shared" si="18"/>
        <v>7238436.4831891218</v>
      </c>
      <c r="Q35" s="6">
        <f t="shared" si="19"/>
        <v>22019900.939346973</v>
      </c>
      <c r="R35" s="6">
        <f t="shared" si="20"/>
        <v>600580.75421727076</v>
      </c>
      <c r="S35" s="14">
        <f t="shared" si="21"/>
        <v>2.803920708156845E-2</v>
      </c>
    </row>
    <row r="36" spans="1:19" x14ac:dyDescent="0.25">
      <c r="A36" s="208">
        <v>42309</v>
      </c>
      <c r="B36">
        <f t="shared" si="11"/>
        <v>11</v>
      </c>
      <c r="C36">
        <f t="shared" si="12"/>
        <v>2015</v>
      </c>
      <c r="D36" s="6">
        <f>'Monthly Data'!M36</f>
        <v>22163339.185129702</v>
      </c>
      <c r="E36">
        <f>'Monthly Data'!BA36</f>
        <v>370.78</v>
      </c>
      <c r="F36">
        <f>'Monthly Data'!AZ36</f>
        <v>0</v>
      </c>
      <c r="G36">
        <f>'Monthly Data'!DJ36</f>
        <v>30</v>
      </c>
      <c r="H36">
        <f>'Monthly Data'!DM36</f>
        <v>0</v>
      </c>
      <c r="I36" s="6">
        <f>'Monthly Data'!O36</f>
        <v>468.46190663427143</v>
      </c>
      <c r="K36" s="6">
        <f t="shared" si="13"/>
        <v>-4408850.8039945997</v>
      </c>
      <c r="L36" s="6">
        <f t="shared" si="14"/>
        <v>3299495.2479205532</v>
      </c>
      <c r="M36" s="6">
        <f t="shared" si="15"/>
        <v>0</v>
      </c>
      <c r="N36" s="6">
        <f t="shared" si="16"/>
        <v>16365548.58452565</v>
      </c>
      <c r="O36" s="6">
        <f t="shared" si="17"/>
        <v>0</v>
      </c>
      <c r="P36" s="6">
        <f t="shared" si="18"/>
        <v>7233770.2924236488</v>
      </c>
      <c r="Q36" s="6">
        <f t="shared" si="19"/>
        <v>22489963.32087525</v>
      </c>
      <c r="R36" s="6">
        <f t="shared" si="20"/>
        <v>326624.13574554771</v>
      </c>
      <c r="S36" s="14">
        <f t="shared" si="21"/>
        <v>1.4737135637246093E-2</v>
      </c>
    </row>
    <row r="37" spans="1:19" x14ac:dyDescent="0.25">
      <c r="A37" s="208">
        <v>42339</v>
      </c>
      <c r="B37">
        <f t="shared" si="11"/>
        <v>12</v>
      </c>
      <c r="C37">
        <f t="shared" si="12"/>
        <v>2015</v>
      </c>
      <c r="D37" s="6">
        <f>'Monthly Data'!M37</f>
        <v>24288327.185129702</v>
      </c>
      <c r="E37">
        <f>'Monthly Data'!BA37</f>
        <v>537.99</v>
      </c>
      <c r="F37">
        <f>'Monthly Data'!AZ37</f>
        <v>0</v>
      </c>
      <c r="G37">
        <f>'Monthly Data'!DJ37</f>
        <v>31</v>
      </c>
      <c r="H37">
        <f>'Monthly Data'!DM37</f>
        <v>0</v>
      </c>
      <c r="I37" s="6">
        <f>'Monthly Data'!O37</f>
        <v>468.15972222222251</v>
      </c>
      <c r="K37" s="6">
        <f t="shared" si="13"/>
        <v>-4408850.8039945997</v>
      </c>
      <c r="L37" s="6">
        <f t="shared" si="14"/>
        <v>4787462.7769264216</v>
      </c>
      <c r="M37" s="6">
        <f t="shared" si="15"/>
        <v>0</v>
      </c>
      <c r="N37" s="6">
        <f t="shared" si="16"/>
        <v>16911066.870676506</v>
      </c>
      <c r="O37" s="6">
        <f t="shared" si="17"/>
        <v>0</v>
      </c>
      <c r="P37" s="6">
        <f t="shared" si="18"/>
        <v>7229104.1016581748</v>
      </c>
      <c r="Q37" s="6">
        <f t="shared" si="19"/>
        <v>24518782.9452665</v>
      </c>
      <c r="R37" s="6">
        <f t="shared" si="20"/>
        <v>230455.76013679802</v>
      </c>
      <c r="S37" s="14">
        <f t="shared" si="21"/>
        <v>9.4883339795378083E-3</v>
      </c>
    </row>
    <row r="38" spans="1:19" x14ac:dyDescent="0.25">
      <c r="A38" s="208">
        <v>42370</v>
      </c>
      <c r="B38">
        <f t="shared" si="11"/>
        <v>1</v>
      </c>
      <c r="C38">
        <f t="shared" si="12"/>
        <v>2016</v>
      </c>
      <c r="D38" s="6">
        <f>'Monthly Data'!M38</f>
        <v>26850333.381759644</v>
      </c>
      <c r="E38">
        <f>'Monthly Data'!BA38</f>
        <v>761.7</v>
      </c>
      <c r="F38">
        <f>'Monthly Data'!AZ38</f>
        <v>0</v>
      </c>
      <c r="G38">
        <f>'Monthly Data'!DJ38</f>
        <v>31</v>
      </c>
      <c r="H38">
        <f>'Monthly Data'!DM38</f>
        <v>0</v>
      </c>
      <c r="I38" s="6">
        <f>'Monthly Data'!O38</f>
        <v>468</v>
      </c>
      <c r="K38" s="6">
        <f t="shared" si="13"/>
        <v>-4408850.8039945997</v>
      </c>
      <c r="L38" s="6">
        <f t="shared" si="14"/>
        <v>6778212.2291954411</v>
      </c>
      <c r="M38" s="6">
        <f t="shared" si="15"/>
        <v>0</v>
      </c>
      <c r="N38" s="6">
        <f t="shared" si="16"/>
        <v>16911066.870676506</v>
      </c>
      <c r="O38" s="6">
        <f t="shared" si="17"/>
        <v>0</v>
      </c>
      <c r="P38" s="6">
        <f t="shared" si="18"/>
        <v>7226637.7455899641</v>
      </c>
      <c r="Q38" s="6">
        <f t="shared" si="19"/>
        <v>26507066.041467313</v>
      </c>
      <c r="R38" s="6">
        <f t="shared" si="20"/>
        <v>-343267.34029233083</v>
      </c>
      <c r="S38" s="14">
        <f t="shared" si="21"/>
        <v>1.2784472185567877E-2</v>
      </c>
    </row>
    <row r="39" spans="1:19" x14ac:dyDescent="0.25">
      <c r="A39" s="208">
        <v>42401</v>
      </c>
      <c r="B39">
        <f t="shared" si="11"/>
        <v>2</v>
      </c>
      <c r="C39">
        <f t="shared" si="12"/>
        <v>2016</v>
      </c>
      <c r="D39" s="6">
        <f>'Monthly Data'!M39</f>
        <v>25187777.681759633</v>
      </c>
      <c r="E39">
        <f>'Monthly Data'!BA39</f>
        <v>726.98</v>
      </c>
      <c r="F39">
        <f>'Monthly Data'!AZ39</f>
        <v>0</v>
      </c>
      <c r="G39">
        <f>'Monthly Data'!DJ39</f>
        <v>29</v>
      </c>
      <c r="H39">
        <f>'Monthly Data'!DM39</f>
        <v>0</v>
      </c>
      <c r="I39" s="6">
        <f>'Monthly Data'!O39</f>
        <v>473</v>
      </c>
      <c r="K39" s="6">
        <f t="shared" si="13"/>
        <v>-4408850.8039945997</v>
      </c>
      <c r="L39" s="6">
        <f t="shared" si="14"/>
        <v>6469246.0632539084</v>
      </c>
      <c r="M39" s="6">
        <f t="shared" si="15"/>
        <v>0</v>
      </c>
      <c r="N39" s="6">
        <f t="shared" si="16"/>
        <v>15820030.298374794</v>
      </c>
      <c r="O39" s="6">
        <f t="shared" si="17"/>
        <v>0</v>
      </c>
      <c r="P39" s="6">
        <f t="shared" si="18"/>
        <v>7303845.4138120785</v>
      </c>
      <c r="Q39" s="6">
        <f t="shared" si="19"/>
        <v>25184270.971446183</v>
      </c>
      <c r="R39" s="6">
        <f t="shared" si="20"/>
        <v>-3506.7103134505451</v>
      </c>
      <c r="S39" s="14">
        <f t="shared" si="21"/>
        <v>1.3922269593438639E-4</v>
      </c>
    </row>
    <row r="40" spans="1:19" x14ac:dyDescent="0.25">
      <c r="A40" s="208">
        <v>42430</v>
      </c>
      <c r="B40">
        <f t="shared" si="11"/>
        <v>3</v>
      </c>
      <c r="C40">
        <f t="shared" si="12"/>
        <v>2016</v>
      </c>
      <c r="D40" s="6">
        <f>'Monthly Data'!M40</f>
        <v>24376971.971759643</v>
      </c>
      <c r="E40">
        <f>'Monthly Data'!BA40</f>
        <v>534.67999999999995</v>
      </c>
      <c r="F40">
        <f>'Monthly Data'!AZ40</f>
        <v>0</v>
      </c>
      <c r="G40">
        <f>'Monthly Data'!DJ40</f>
        <v>31</v>
      </c>
      <c r="H40">
        <f>'Monthly Data'!DM40</f>
        <v>0</v>
      </c>
      <c r="I40" s="6">
        <f>'Monthly Data'!O40</f>
        <v>473</v>
      </c>
      <c r="K40" s="6">
        <f t="shared" si="13"/>
        <v>-4408850.8039945997</v>
      </c>
      <c r="L40" s="6">
        <f t="shared" si="14"/>
        <v>4758007.7651387919</v>
      </c>
      <c r="M40" s="6">
        <f t="shared" si="15"/>
        <v>0</v>
      </c>
      <c r="N40" s="6">
        <f t="shared" si="16"/>
        <v>16911066.870676506</v>
      </c>
      <c r="O40" s="6">
        <f t="shared" si="17"/>
        <v>0</v>
      </c>
      <c r="P40" s="6">
        <f t="shared" si="18"/>
        <v>7303845.4138120785</v>
      </c>
      <c r="Q40" s="6">
        <f t="shared" si="19"/>
        <v>24564069.245632775</v>
      </c>
      <c r="R40" s="6">
        <f t="shared" si="20"/>
        <v>187097.27387313172</v>
      </c>
      <c r="S40" s="14">
        <f t="shared" si="21"/>
        <v>7.6751646631862689E-3</v>
      </c>
    </row>
    <row r="41" spans="1:19" x14ac:dyDescent="0.25">
      <c r="A41" s="208">
        <v>42461</v>
      </c>
      <c r="B41">
        <f t="shared" si="11"/>
        <v>4</v>
      </c>
      <c r="C41">
        <f t="shared" si="12"/>
        <v>2016</v>
      </c>
      <c r="D41" s="6">
        <f>'Monthly Data'!M41</f>
        <v>21668230.331759639</v>
      </c>
      <c r="E41">
        <f>'Monthly Data'!BA41</f>
        <v>395.13</v>
      </c>
      <c r="F41">
        <f>'Monthly Data'!AZ41</f>
        <v>0</v>
      </c>
      <c r="G41">
        <f>'Monthly Data'!DJ41</f>
        <v>30</v>
      </c>
      <c r="H41">
        <f>'Monthly Data'!DM41</f>
        <v>0</v>
      </c>
      <c r="I41" s="6">
        <f>'Monthly Data'!O41</f>
        <v>465</v>
      </c>
      <c r="K41" s="6">
        <f t="shared" si="13"/>
        <v>-4408850.8039945997</v>
      </c>
      <c r="L41" s="6">
        <f t="shared" si="14"/>
        <v>3516180.9086543187</v>
      </c>
      <c r="M41" s="6">
        <f t="shared" si="15"/>
        <v>0</v>
      </c>
      <c r="N41" s="6">
        <f t="shared" si="16"/>
        <v>16365548.58452565</v>
      </c>
      <c r="O41" s="6">
        <f t="shared" si="17"/>
        <v>0</v>
      </c>
      <c r="P41" s="6">
        <f t="shared" si="18"/>
        <v>7180313.1446566945</v>
      </c>
      <c r="Q41" s="6">
        <f t="shared" si="19"/>
        <v>22653191.833842065</v>
      </c>
      <c r="R41" s="6">
        <f t="shared" si="20"/>
        <v>984961.5020824261</v>
      </c>
      <c r="S41" s="14">
        <f t="shared" si="21"/>
        <v>4.5456481078602187E-2</v>
      </c>
    </row>
    <row r="42" spans="1:19" x14ac:dyDescent="0.25">
      <c r="A42" s="208">
        <v>42491</v>
      </c>
      <c r="B42">
        <f t="shared" si="11"/>
        <v>5</v>
      </c>
      <c r="C42">
        <f t="shared" si="12"/>
        <v>2016</v>
      </c>
      <c r="D42" s="6">
        <f>'Monthly Data'!M42</f>
        <v>20239384.191759657</v>
      </c>
      <c r="E42">
        <f>'Monthly Data'!BA42</f>
        <v>130.80000000000001</v>
      </c>
      <c r="F42">
        <f>'Monthly Data'!AZ42</f>
        <v>0.7</v>
      </c>
      <c r="G42">
        <f>'Monthly Data'!DJ42</f>
        <v>31</v>
      </c>
      <c r="H42">
        <f>'Monthly Data'!DM42</f>
        <v>0</v>
      </c>
      <c r="I42" s="6">
        <f>'Monthly Data'!O42</f>
        <v>463</v>
      </c>
      <c r="K42" s="6">
        <f t="shared" si="13"/>
        <v>-4408850.8039945997</v>
      </c>
      <c r="L42" s="6">
        <f t="shared" si="14"/>
        <v>1163962.3993419507</v>
      </c>
      <c r="M42" s="6">
        <f t="shared" si="15"/>
        <v>15243.0205962076</v>
      </c>
      <c r="N42" s="6">
        <f t="shared" si="16"/>
        <v>16911066.870676506</v>
      </c>
      <c r="O42" s="6">
        <f t="shared" si="17"/>
        <v>0</v>
      </c>
      <c r="P42" s="6">
        <f t="shared" si="18"/>
        <v>7149430.0773678487</v>
      </c>
      <c r="Q42" s="6">
        <f t="shared" si="19"/>
        <v>20830851.563987914</v>
      </c>
      <c r="R42" s="6">
        <f t="shared" si="20"/>
        <v>591467.37222825736</v>
      </c>
      <c r="S42" s="14">
        <f t="shared" si="21"/>
        <v>2.9223585392932544E-2</v>
      </c>
    </row>
    <row r="43" spans="1:19" x14ac:dyDescent="0.25">
      <c r="A43" s="208">
        <v>42522</v>
      </c>
      <c r="B43">
        <f t="shared" si="11"/>
        <v>6</v>
      </c>
      <c r="C43">
        <f t="shared" si="12"/>
        <v>2016</v>
      </c>
      <c r="D43" s="6">
        <f>'Monthly Data'!M43</f>
        <v>19922107.431759637</v>
      </c>
      <c r="E43">
        <f>'Monthly Data'!BA43</f>
        <v>32.6</v>
      </c>
      <c r="F43">
        <f>'Monthly Data'!AZ43</f>
        <v>24.32</v>
      </c>
      <c r="G43">
        <f>'Monthly Data'!DJ43</f>
        <v>30</v>
      </c>
      <c r="H43">
        <f>'Monthly Data'!DM43</f>
        <v>0</v>
      </c>
      <c r="I43" s="6">
        <f>'Monthly Data'!O43</f>
        <v>463</v>
      </c>
      <c r="K43" s="6">
        <f t="shared" si="13"/>
        <v>-4408850.8039945997</v>
      </c>
      <c r="L43" s="6">
        <f t="shared" si="14"/>
        <v>290100.72032528737</v>
      </c>
      <c r="M43" s="6">
        <f t="shared" si="15"/>
        <v>529586.08699966979</v>
      </c>
      <c r="N43" s="6">
        <f t="shared" si="16"/>
        <v>16365548.58452565</v>
      </c>
      <c r="O43" s="6">
        <f t="shared" si="17"/>
        <v>0</v>
      </c>
      <c r="P43" s="6">
        <f t="shared" si="18"/>
        <v>7149430.0773678487</v>
      </c>
      <c r="Q43" s="6">
        <f t="shared" si="19"/>
        <v>19925814.665223856</v>
      </c>
      <c r="R43" s="6">
        <f t="shared" si="20"/>
        <v>3707.2334642186761</v>
      </c>
      <c r="S43" s="14">
        <f t="shared" si="21"/>
        <v>1.8608641063287508E-4</v>
      </c>
    </row>
    <row r="44" spans="1:19" x14ac:dyDescent="0.25">
      <c r="A44" s="208">
        <v>42552</v>
      </c>
      <c r="B44">
        <f t="shared" si="11"/>
        <v>7</v>
      </c>
      <c r="C44">
        <f t="shared" si="12"/>
        <v>2016</v>
      </c>
      <c r="D44" s="6">
        <f>'Monthly Data'!M44</f>
        <v>21516110.431759644</v>
      </c>
      <c r="E44">
        <f>'Monthly Data'!BA44</f>
        <v>0.3</v>
      </c>
      <c r="F44">
        <f>'Monthly Data'!AZ44</f>
        <v>85.3</v>
      </c>
      <c r="G44">
        <f>'Monthly Data'!DJ44</f>
        <v>31</v>
      </c>
      <c r="H44">
        <f>'Monthly Data'!DM44</f>
        <v>0</v>
      </c>
      <c r="I44" s="6">
        <f>'Monthly Data'!O44</f>
        <v>467</v>
      </c>
      <c r="K44" s="6">
        <f t="shared" si="13"/>
        <v>-4408850.8039945997</v>
      </c>
      <c r="L44" s="6">
        <f t="shared" si="14"/>
        <v>2669.6385306008037</v>
      </c>
      <c r="M44" s="6">
        <f t="shared" si="15"/>
        <v>1857470.9383664406</v>
      </c>
      <c r="N44" s="6">
        <f t="shared" si="16"/>
        <v>16911066.870676506</v>
      </c>
      <c r="O44" s="6">
        <f t="shared" si="17"/>
        <v>0</v>
      </c>
      <c r="P44" s="6">
        <f t="shared" si="18"/>
        <v>7211196.2119455412</v>
      </c>
      <c r="Q44" s="6">
        <f t="shared" si="19"/>
        <v>21573552.855524488</v>
      </c>
      <c r="R44" s="6">
        <f t="shared" si="20"/>
        <v>57442.423764843494</v>
      </c>
      <c r="S44" s="14">
        <f t="shared" si="21"/>
        <v>2.6697401441132919E-3</v>
      </c>
    </row>
    <row r="45" spans="1:19" x14ac:dyDescent="0.25">
      <c r="A45" s="208">
        <v>42583</v>
      </c>
      <c r="B45">
        <f t="shared" si="11"/>
        <v>8</v>
      </c>
      <c r="C45">
        <f t="shared" si="12"/>
        <v>2016</v>
      </c>
      <c r="D45" s="6">
        <f>'Monthly Data'!M45</f>
        <v>21624668.971759651</v>
      </c>
      <c r="E45">
        <f>'Monthly Data'!BA45</f>
        <v>1.2</v>
      </c>
      <c r="F45">
        <f>'Monthly Data'!AZ45</f>
        <v>88.55</v>
      </c>
      <c r="G45">
        <f>'Monthly Data'!DJ45</f>
        <v>31</v>
      </c>
      <c r="H45">
        <f>'Monthly Data'!DM45</f>
        <v>0</v>
      </c>
      <c r="I45" s="6">
        <f>'Monthly Data'!O45</f>
        <v>468</v>
      </c>
      <c r="K45" s="6">
        <f t="shared" si="13"/>
        <v>-4408850.8039945997</v>
      </c>
      <c r="L45" s="6">
        <f t="shared" si="14"/>
        <v>10678.554122403215</v>
      </c>
      <c r="M45" s="6">
        <f t="shared" si="15"/>
        <v>1928242.1054202614</v>
      </c>
      <c r="N45" s="6">
        <f t="shared" si="16"/>
        <v>16911066.870676506</v>
      </c>
      <c r="O45" s="6">
        <f t="shared" si="17"/>
        <v>0</v>
      </c>
      <c r="P45" s="6">
        <f t="shared" si="18"/>
        <v>7226637.7455899641</v>
      </c>
      <c r="Q45" s="6">
        <f t="shared" si="19"/>
        <v>21667774.471814536</v>
      </c>
      <c r="R45" s="6">
        <f t="shared" si="20"/>
        <v>43105.500054884702</v>
      </c>
      <c r="S45" s="14">
        <f t="shared" si="21"/>
        <v>1.9933484351218303E-3</v>
      </c>
    </row>
    <row r="46" spans="1:19" x14ac:dyDescent="0.25">
      <c r="A46" s="208">
        <v>42614</v>
      </c>
      <c r="B46">
        <f t="shared" si="11"/>
        <v>9</v>
      </c>
      <c r="C46">
        <f t="shared" si="12"/>
        <v>2016</v>
      </c>
      <c r="D46" s="6">
        <f>'Monthly Data'!M46</f>
        <v>20435204.371759642</v>
      </c>
      <c r="E46">
        <f>'Monthly Data'!BA46</f>
        <v>32.299999999999997</v>
      </c>
      <c r="F46">
        <f>'Monthly Data'!AZ46</f>
        <v>15.9</v>
      </c>
      <c r="G46">
        <f>'Monthly Data'!DJ46</f>
        <v>30</v>
      </c>
      <c r="H46">
        <f>'Monthly Data'!DM46</f>
        <v>0</v>
      </c>
      <c r="I46" s="6">
        <f>'Monthly Data'!O46</f>
        <v>466</v>
      </c>
      <c r="K46" s="6">
        <f t="shared" si="13"/>
        <v>-4408850.8039945997</v>
      </c>
      <c r="L46" s="6">
        <f t="shared" si="14"/>
        <v>287431.0817946865</v>
      </c>
      <c r="M46" s="6">
        <f t="shared" si="15"/>
        <v>346234.32497100125</v>
      </c>
      <c r="N46" s="6">
        <f t="shared" si="16"/>
        <v>16365548.58452565</v>
      </c>
      <c r="O46" s="6">
        <f t="shared" si="17"/>
        <v>0</v>
      </c>
      <c r="P46" s="6">
        <f t="shared" si="18"/>
        <v>7195754.6783011183</v>
      </c>
      <c r="Q46" s="6">
        <f t="shared" si="19"/>
        <v>19786117.865597859</v>
      </c>
      <c r="R46" s="6">
        <f t="shared" si="20"/>
        <v>-649086.50616178289</v>
      </c>
      <c r="S46" s="14">
        <f t="shared" si="21"/>
        <v>3.1763152173745111E-2</v>
      </c>
    </row>
    <row r="47" spans="1:19" x14ac:dyDescent="0.25">
      <c r="A47" s="208">
        <v>42644</v>
      </c>
      <c r="B47">
        <f t="shared" si="11"/>
        <v>10</v>
      </c>
      <c r="C47">
        <f t="shared" si="12"/>
        <v>2016</v>
      </c>
      <c r="D47" s="6">
        <f>'Monthly Data'!M47</f>
        <v>21068635.251759648</v>
      </c>
      <c r="E47">
        <f>'Monthly Data'!BA47</f>
        <v>205.54</v>
      </c>
      <c r="F47">
        <f>'Monthly Data'!AZ47</f>
        <v>0</v>
      </c>
      <c r="G47">
        <f>'Monthly Data'!DJ47</f>
        <v>31</v>
      </c>
      <c r="H47">
        <f>'Monthly Data'!DM47</f>
        <v>0</v>
      </c>
      <c r="I47" s="6">
        <f>'Monthly Data'!O47</f>
        <v>468</v>
      </c>
      <c r="K47" s="6">
        <f t="shared" si="13"/>
        <v>-4408850.8039945997</v>
      </c>
      <c r="L47" s="6">
        <f t="shared" si="14"/>
        <v>1829058.3452656306</v>
      </c>
      <c r="M47" s="6">
        <f t="shared" si="15"/>
        <v>0</v>
      </c>
      <c r="N47" s="6">
        <f t="shared" si="16"/>
        <v>16911066.870676506</v>
      </c>
      <c r="O47" s="6">
        <f t="shared" si="17"/>
        <v>0</v>
      </c>
      <c r="P47" s="6">
        <f t="shared" si="18"/>
        <v>7226637.7455899641</v>
      </c>
      <c r="Q47" s="6">
        <f t="shared" si="19"/>
        <v>21557912.157537501</v>
      </c>
      <c r="R47" s="6">
        <f t="shared" si="20"/>
        <v>489276.90577785298</v>
      </c>
      <c r="S47" s="14">
        <f t="shared" si="21"/>
        <v>2.3222999493381455E-2</v>
      </c>
    </row>
    <row r="48" spans="1:19" x14ac:dyDescent="0.25">
      <c r="A48" s="208">
        <v>42675</v>
      </c>
      <c r="B48">
        <f t="shared" si="11"/>
        <v>11</v>
      </c>
      <c r="C48">
        <f t="shared" si="12"/>
        <v>2016</v>
      </c>
      <c r="D48" s="6">
        <f>'Monthly Data'!M48</f>
        <v>22068158.561759651</v>
      </c>
      <c r="E48">
        <f>'Monthly Data'!BA48</f>
        <v>354.31</v>
      </c>
      <c r="F48">
        <f>'Monthly Data'!AZ48</f>
        <v>0</v>
      </c>
      <c r="G48">
        <f>'Monthly Data'!DJ48</f>
        <v>30</v>
      </c>
      <c r="H48">
        <f>'Monthly Data'!DM48</f>
        <v>0</v>
      </c>
      <c r="I48" s="6">
        <f>'Monthly Data'!O48</f>
        <v>467</v>
      </c>
      <c r="K48" s="6">
        <f t="shared" si="13"/>
        <v>-4408850.8039945997</v>
      </c>
      <c r="L48" s="6">
        <f t="shared" si="14"/>
        <v>3152932.0925905695</v>
      </c>
      <c r="M48" s="6">
        <f t="shared" si="15"/>
        <v>0</v>
      </c>
      <c r="N48" s="6">
        <f t="shared" si="16"/>
        <v>16365548.58452565</v>
      </c>
      <c r="O48" s="6">
        <f t="shared" si="17"/>
        <v>0</v>
      </c>
      <c r="P48" s="6">
        <f t="shared" si="18"/>
        <v>7211196.2119455412</v>
      </c>
      <c r="Q48" s="6">
        <f t="shared" si="19"/>
        <v>22320826.08506716</v>
      </c>
      <c r="R48" s="6">
        <f t="shared" si="20"/>
        <v>252667.52330750972</v>
      </c>
      <c r="S48" s="14">
        <f t="shared" si="21"/>
        <v>1.1449415799709695E-2</v>
      </c>
    </row>
    <row r="49" spans="1:19" x14ac:dyDescent="0.25">
      <c r="A49" s="208">
        <v>42705</v>
      </c>
      <c r="B49">
        <f t="shared" si="11"/>
        <v>12</v>
      </c>
      <c r="C49">
        <f t="shared" si="12"/>
        <v>2016</v>
      </c>
      <c r="D49" s="6">
        <f>'Monthly Data'!M49</f>
        <v>25966803.851759639</v>
      </c>
      <c r="E49">
        <f>'Monthly Data'!BA49</f>
        <v>712.98</v>
      </c>
      <c r="F49">
        <f>'Monthly Data'!AZ49</f>
        <v>0</v>
      </c>
      <c r="G49">
        <f>'Monthly Data'!DJ49</f>
        <v>31</v>
      </c>
      <c r="H49">
        <f>'Monthly Data'!DM49</f>
        <v>0</v>
      </c>
      <c r="I49" s="6">
        <f>'Monthly Data'!O49</f>
        <v>467.2</v>
      </c>
      <c r="K49" s="6">
        <f t="shared" si="13"/>
        <v>-4408850.8039945997</v>
      </c>
      <c r="L49" s="6">
        <f t="shared" si="14"/>
        <v>6344662.9318258706</v>
      </c>
      <c r="M49" s="6">
        <f t="shared" si="15"/>
        <v>0</v>
      </c>
      <c r="N49" s="6">
        <f t="shared" si="16"/>
        <v>16911066.870676506</v>
      </c>
      <c r="O49" s="6">
        <f t="shared" si="17"/>
        <v>0</v>
      </c>
      <c r="P49" s="6">
        <f t="shared" si="18"/>
        <v>7214284.5186744248</v>
      </c>
      <c r="Q49" s="6">
        <f t="shared" si="19"/>
        <v>26061163.517182201</v>
      </c>
      <c r="R49" s="6">
        <f t="shared" si="20"/>
        <v>94359.66542256251</v>
      </c>
      <c r="S49" s="14">
        <f t="shared" si="21"/>
        <v>3.6338575190557475E-3</v>
      </c>
    </row>
    <row r="50" spans="1:19" x14ac:dyDescent="0.25">
      <c r="A50" s="208">
        <v>42736</v>
      </c>
      <c r="B50">
        <f t="shared" si="11"/>
        <v>1</v>
      </c>
      <c r="C50">
        <f t="shared" si="12"/>
        <v>2017</v>
      </c>
      <c r="D50" s="6">
        <f>'Monthly Data'!M50</f>
        <v>26524301.427732486</v>
      </c>
      <c r="E50">
        <f>'Monthly Data'!BA50</f>
        <v>743.9</v>
      </c>
      <c r="F50">
        <f>'Monthly Data'!AZ50</f>
        <v>0</v>
      </c>
      <c r="G50">
        <f>'Monthly Data'!DJ50</f>
        <v>31</v>
      </c>
      <c r="H50">
        <f>'Monthly Data'!DM50</f>
        <v>0</v>
      </c>
      <c r="I50" s="6">
        <f>'Monthly Data'!O50</f>
        <v>470.6</v>
      </c>
      <c r="K50" s="6">
        <f t="shared" si="13"/>
        <v>-4408850.8039945997</v>
      </c>
      <c r="L50" s="6">
        <f t="shared" si="14"/>
        <v>6619813.6763797933</v>
      </c>
      <c r="M50" s="6">
        <f t="shared" si="15"/>
        <v>0</v>
      </c>
      <c r="N50" s="6">
        <f t="shared" si="16"/>
        <v>16911066.870676506</v>
      </c>
      <c r="O50" s="6">
        <f t="shared" si="17"/>
        <v>0</v>
      </c>
      <c r="P50" s="6">
        <f t="shared" si="18"/>
        <v>7266785.7330654636</v>
      </c>
      <c r="Q50" s="6">
        <f t="shared" si="19"/>
        <v>26388815.476127163</v>
      </c>
      <c r="R50" s="6">
        <f t="shared" si="20"/>
        <v>-135485.9516053237</v>
      </c>
      <c r="S50" s="14">
        <f t="shared" si="21"/>
        <v>5.1079932104702427E-3</v>
      </c>
    </row>
    <row r="51" spans="1:19" x14ac:dyDescent="0.25">
      <c r="A51" s="208">
        <v>42767</v>
      </c>
      <c r="B51">
        <f t="shared" si="11"/>
        <v>2</v>
      </c>
      <c r="C51">
        <f t="shared" si="12"/>
        <v>2017</v>
      </c>
      <c r="D51" s="6">
        <f>'Monthly Data'!M51</f>
        <v>23744727.097732488</v>
      </c>
      <c r="E51">
        <f>'Monthly Data'!BA51</f>
        <v>625.79999999999995</v>
      </c>
      <c r="F51">
        <f>'Monthly Data'!AZ51</f>
        <v>0</v>
      </c>
      <c r="G51">
        <f>'Monthly Data'!DJ51</f>
        <v>28</v>
      </c>
      <c r="H51">
        <f>'Monthly Data'!DM51</f>
        <v>0</v>
      </c>
      <c r="I51" s="6">
        <f>'Monthly Data'!O51</f>
        <v>480.2</v>
      </c>
      <c r="K51" s="6">
        <f t="shared" si="13"/>
        <v>-4408850.8039945997</v>
      </c>
      <c r="L51" s="6">
        <f t="shared" si="14"/>
        <v>5568865.9748332761</v>
      </c>
      <c r="M51" s="6">
        <f t="shared" si="15"/>
        <v>0</v>
      </c>
      <c r="N51" s="6">
        <f t="shared" si="16"/>
        <v>15274512.01222394</v>
      </c>
      <c r="O51" s="6">
        <f t="shared" si="17"/>
        <v>0</v>
      </c>
      <c r="P51" s="6">
        <f t="shared" si="18"/>
        <v>7415024.4560519243</v>
      </c>
      <c r="Q51" s="6">
        <f t="shared" si="19"/>
        <v>23849551.63911454</v>
      </c>
      <c r="R51" s="6">
        <f t="shared" si="20"/>
        <v>104824.541382052</v>
      </c>
      <c r="S51" s="14">
        <f t="shared" si="21"/>
        <v>4.4146450262661585E-3</v>
      </c>
    </row>
    <row r="52" spans="1:19" x14ac:dyDescent="0.25">
      <c r="A52" s="208">
        <v>42795</v>
      </c>
      <c r="B52">
        <f t="shared" si="11"/>
        <v>3</v>
      </c>
      <c r="C52">
        <f t="shared" si="12"/>
        <v>2017</v>
      </c>
      <c r="D52" s="6">
        <f>'Monthly Data'!M52</f>
        <v>25448842.697732486</v>
      </c>
      <c r="E52">
        <f>'Monthly Data'!BA52</f>
        <v>577.70000000000005</v>
      </c>
      <c r="F52">
        <f>'Monthly Data'!AZ52</f>
        <v>0</v>
      </c>
      <c r="G52">
        <f>'Monthly Data'!DJ52</f>
        <v>31</v>
      </c>
      <c r="H52">
        <f>'Monthly Data'!DM52</f>
        <v>0</v>
      </c>
      <c r="I52" s="6">
        <f>'Monthly Data'!O52</f>
        <v>483.8</v>
      </c>
      <c r="K52" s="6">
        <f t="shared" si="13"/>
        <v>-4408850.8039945997</v>
      </c>
      <c r="L52" s="6">
        <f t="shared" si="14"/>
        <v>5140833.9304269487</v>
      </c>
      <c r="M52" s="6">
        <f t="shared" si="15"/>
        <v>0</v>
      </c>
      <c r="N52" s="6">
        <f t="shared" si="16"/>
        <v>16911066.870676506</v>
      </c>
      <c r="O52" s="6">
        <f t="shared" si="17"/>
        <v>0</v>
      </c>
      <c r="P52" s="6">
        <f t="shared" si="18"/>
        <v>7470613.9771718476</v>
      </c>
      <c r="Q52" s="6">
        <f t="shared" si="19"/>
        <v>25113663.9742807</v>
      </c>
      <c r="R52" s="6">
        <f t="shared" si="20"/>
        <v>-335178.72345178574</v>
      </c>
      <c r="S52" s="14">
        <f t="shared" si="21"/>
        <v>1.3170686283571176E-2</v>
      </c>
    </row>
    <row r="53" spans="1:19" x14ac:dyDescent="0.25">
      <c r="A53" s="208">
        <v>42826</v>
      </c>
      <c r="B53">
        <f t="shared" si="11"/>
        <v>4</v>
      </c>
      <c r="C53">
        <f t="shared" si="12"/>
        <v>2017</v>
      </c>
      <c r="D53" s="6">
        <f>'Monthly Data'!M53</f>
        <v>21611640.437732492</v>
      </c>
      <c r="E53">
        <f>'Monthly Data'!BA53</f>
        <v>324.3</v>
      </c>
      <c r="F53">
        <f>'Monthly Data'!AZ53</f>
        <v>0</v>
      </c>
      <c r="G53">
        <f>'Monthly Data'!DJ53</f>
        <v>30</v>
      </c>
      <c r="H53">
        <f>'Monthly Data'!DM53</f>
        <v>0</v>
      </c>
      <c r="I53" s="6">
        <f>'Monthly Data'!O53</f>
        <v>486.2</v>
      </c>
      <c r="K53" s="6">
        <f t="shared" si="13"/>
        <v>-4408850.8039945997</v>
      </c>
      <c r="L53" s="6">
        <f t="shared" si="14"/>
        <v>2885879.2515794691</v>
      </c>
      <c r="M53" s="6">
        <f t="shared" si="15"/>
        <v>0</v>
      </c>
      <c r="N53" s="6">
        <f t="shared" si="16"/>
        <v>16365548.58452565</v>
      </c>
      <c r="O53" s="6">
        <f t="shared" si="17"/>
        <v>0</v>
      </c>
      <c r="P53" s="6">
        <f t="shared" si="18"/>
        <v>7507673.6579184625</v>
      </c>
      <c r="Q53" s="6">
        <f t="shared" si="19"/>
        <v>22350250.69002898</v>
      </c>
      <c r="R53" s="6">
        <f t="shared" si="20"/>
        <v>738610.25229648873</v>
      </c>
      <c r="S53" s="14">
        <f t="shared" si="21"/>
        <v>3.4176501058518639E-2</v>
      </c>
    </row>
    <row r="54" spans="1:19" x14ac:dyDescent="0.25">
      <c r="A54" s="208">
        <v>42856</v>
      </c>
      <c r="B54">
        <f t="shared" si="11"/>
        <v>5</v>
      </c>
      <c r="C54">
        <f t="shared" si="12"/>
        <v>2017</v>
      </c>
      <c r="D54" s="6">
        <f>'Monthly Data'!M54</f>
        <v>21177942.957732484</v>
      </c>
      <c r="E54">
        <f>'Monthly Data'!BA54</f>
        <v>191.59</v>
      </c>
      <c r="F54">
        <f>'Monthly Data'!AZ54</f>
        <v>0</v>
      </c>
      <c r="G54">
        <f>'Monthly Data'!DJ54</f>
        <v>31</v>
      </c>
      <c r="H54">
        <f>'Monthly Data'!DM54</f>
        <v>0</v>
      </c>
      <c r="I54" s="6">
        <f>'Monthly Data'!O54</f>
        <v>489.8</v>
      </c>
      <c r="K54" s="6">
        <f t="shared" si="13"/>
        <v>-4408850.8039945997</v>
      </c>
      <c r="L54" s="6">
        <f t="shared" si="14"/>
        <v>1704920.1535926934</v>
      </c>
      <c r="M54" s="6">
        <f t="shared" si="15"/>
        <v>0</v>
      </c>
      <c r="N54" s="6">
        <f t="shared" si="16"/>
        <v>16911066.870676506</v>
      </c>
      <c r="O54" s="6">
        <f t="shared" si="17"/>
        <v>0</v>
      </c>
      <c r="P54" s="6">
        <f t="shared" si="18"/>
        <v>7563263.1790383859</v>
      </c>
      <c r="Q54" s="6">
        <f t="shared" si="19"/>
        <v>21770399.399312988</v>
      </c>
      <c r="R54" s="6">
        <f t="shared" si="20"/>
        <v>592456.44158050418</v>
      </c>
      <c r="S54" s="14">
        <f t="shared" si="21"/>
        <v>2.7975164668397914E-2</v>
      </c>
    </row>
    <row r="55" spans="1:19" x14ac:dyDescent="0.25">
      <c r="A55" s="208">
        <v>42887</v>
      </c>
      <c r="B55">
        <f t="shared" si="11"/>
        <v>6</v>
      </c>
      <c r="C55">
        <f t="shared" si="12"/>
        <v>2017</v>
      </c>
      <c r="D55" s="6">
        <f>'Monthly Data'!M55</f>
        <v>20233919.687732488</v>
      </c>
      <c r="E55">
        <f>'Monthly Data'!BA55</f>
        <v>14.1</v>
      </c>
      <c r="F55">
        <f>'Monthly Data'!AZ55</f>
        <v>5.4</v>
      </c>
      <c r="G55">
        <f>'Monthly Data'!DJ55</f>
        <v>30</v>
      </c>
      <c r="H55">
        <f>'Monthly Data'!DM55</f>
        <v>0</v>
      </c>
      <c r="I55" s="6">
        <f>'Monthly Data'!O55</f>
        <v>489.8</v>
      </c>
      <c r="K55" s="6">
        <f t="shared" si="13"/>
        <v>-4408850.8039945997</v>
      </c>
      <c r="L55" s="6">
        <f t="shared" si="14"/>
        <v>125473.01093823777</v>
      </c>
      <c r="M55" s="6">
        <f t="shared" si="15"/>
        <v>117589.01602788722</v>
      </c>
      <c r="N55" s="6">
        <f t="shared" si="16"/>
        <v>16365548.58452565</v>
      </c>
      <c r="O55" s="6">
        <f t="shared" si="17"/>
        <v>0</v>
      </c>
      <c r="P55" s="6">
        <f t="shared" si="18"/>
        <v>7563263.1790383859</v>
      </c>
      <c r="Q55" s="6">
        <f t="shared" si="19"/>
        <v>19763022.98653556</v>
      </c>
      <c r="R55" s="6">
        <f t="shared" si="20"/>
        <v>-470896.70119692758</v>
      </c>
      <c r="S55" s="14">
        <f t="shared" si="21"/>
        <v>2.3272638641657996E-2</v>
      </c>
    </row>
    <row r="56" spans="1:19" x14ac:dyDescent="0.25">
      <c r="A56" s="208">
        <v>42917</v>
      </c>
      <c r="B56">
        <f t="shared" si="11"/>
        <v>7</v>
      </c>
      <c r="C56">
        <f t="shared" si="12"/>
        <v>2017</v>
      </c>
      <c r="D56" s="6">
        <f>'Monthly Data'!M56</f>
        <v>21534107.837732486</v>
      </c>
      <c r="E56">
        <f>'Monthly Data'!BA56</f>
        <v>1.2</v>
      </c>
      <c r="F56">
        <f>'Monthly Data'!AZ56</f>
        <v>69.2</v>
      </c>
      <c r="G56">
        <f>'Monthly Data'!DJ56</f>
        <v>31</v>
      </c>
      <c r="H56">
        <f>'Monthly Data'!DM56</f>
        <v>0</v>
      </c>
      <c r="I56" s="6">
        <f>'Monthly Data'!O56</f>
        <v>483</v>
      </c>
      <c r="K56" s="6">
        <f t="shared" si="13"/>
        <v>-4408850.8039945997</v>
      </c>
      <c r="L56" s="6">
        <f t="shared" si="14"/>
        <v>10678.554122403215</v>
      </c>
      <c r="M56" s="6">
        <f t="shared" si="15"/>
        <v>1506881.4646536657</v>
      </c>
      <c r="N56" s="6">
        <f t="shared" si="16"/>
        <v>16911066.870676506</v>
      </c>
      <c r="O56" s="6">
        <f t="shared" si="17"/>
        <v>0</v>
      </c>
      <c r="P56" s="6">
        <f t="shared" si="18"/>
        <v>7458260.7502563093</v>
      </c>
      <c r="Q56" s="6">
        <f t="shared" si="19"/>
        <v>21478036.835714284</v>
      </c>
      <c r="R56" s="6">
        <f t="shared" si="20"/>
        <v>-56071.002018202096</v>
      </c>
      <c r="S56" s="14">
        <f t="shared" si="21"/>
        <v>2.6038228488831743E-3</v>
      </c>
    </row>
    <row r="57" spans="1:19" x14ac:dyDescent="0.25">
      <c r="A57" s="208">
        <v>42948</v>
      </c>
      <c r="B57">
        <f t="shared" si="11"/>
        <v>8</v>
      </c>
      <c r="C57">
        <f t="shared" si="12"/>
        <v>2017</v>
      </c>
      <c r="D57" s="6">
        <f>'Monthly Data'!M57</f>
        <v>21230678.827732485</v>
      </c>
      <c r="E57">
        <f>'Monthly Data'!BA57</f>
        <v>17.399999999999999</v>
      </c>
      <c r="F57">
        <f>'Monthly Data'!AZ57</f>
        <v>30.6</v>
      </c>
      <c r="G57">
        <f>'Monthly Data'!DJ57</f>
        <v>31</v>
      </c>
      <c r="H57">
        <f>'Monthly Data'!DM57</f>
        <v>0</v>
      </c>
      <c r="I57" s="6">
        <f>'Monthly Data'!O57</f>
        <v>482.4</v>
      </c>
      <c r="K57" s="6">
        <f t="shared" si="13"/>
        <v>-4408850.8039945997</v>
      </c>
      <c r="L57" s="6">
        <f t="shared" si="14"/>
        <v>154839.0347748466</v>
      </c>
      <c r="M57" s="6">
        <f t="shared" si="15"/>
        <v>666337.75749136088</v>
      </c>
      <c r="N57" s="6">
        <f t="shared" si="16"/>
        <v>16911066.870676506</v>
      </c>
      <c r="O57" s="6">
        <f t="shared" si="17"/>
        <v>0</v>
      </c>
      <c r="P57" s="6">
        <f t="shared" si="18"/>
        <v>7448995.8300696546</v>
      </c>
      <c r="Q57" s="6">
        <f t="shared" si="19"/>
        <v>20772388.689017769</v>
      </c>
      <c r="R57" s="6">
        <f t="shared" si="20"/>
        <v>-458290.13871471584</v>
      </c>
      <c r="S57" s="14">
        <f t="shared" si="21"/>
        <v>2.1586221638663586E-2</v>
      </c>
    </row>
    <row r="58" spans="1:19" x14ac:dyDescent="0.25">
      <c r="A58" s="208">
        <v>42979</v>
      </c>
      <c r="B58">
        <f t="shared" si="11"/>
        <v>9</v>
      </c>
      <c r="C58">
        <f t="shared" si="12"/>
        <v>2017</v>
      </c>
      <c r="D58" s="6">
        <f>'Monthly Data'!M58</f>
        <v>20653099.947732501</v>
      </c>
      <c r="E58">
        <f>'Monthly Data'!BA58</f>
        <v>60.9</v>
      </c>
      <c r="F58">
        <f>'Monthly Data'!AZ58</f>
        <v>13.5</v>
      </c>
      <c r="G58">
        <f>'Monthly Data'!DJ58</f>
        <v>30</v>
      </c>
      <c r="H58">
        <f>'Monthly Data'!DM58</f>
        <v>0</v>
      </c>
      <c r="I58" s="6">
        <f>'Monthly Data'!O58</f>
        <v>482.6</v>
      </c>
      <c r="K58" s="6">
        <f t="shared" si="13"/>
        <v>-4408850.8039945997</v>
      </c>
      <c r="L58" s="6">
        <f t="shared" si="14"/>
        <v>541936.62171196321</v>
      </c>
      <c r="M58" s="6">
        <f t="shared" si="15"/>
        <v>293972.54006971803</v>
      </c>
      <c r="N58" s="6">
        <f t="shared" si="16"/>
        <v>16365548.58452565</v>
      </c>
      <c r="O58" s="6">
        <f t="shared" si="17"/>
        <v>0</v>
      </c>
      <c r="P58" s="6">
        <f t="shared" si="18"/>
        <v>7452084.1367985401</v>
      </c>
      <c r="Q58" s="6">
        <f t="shared" si="19"/>
        <v>20244691.079111271</v>
      </c>
      <c r="R58" s="6">
        <f t="shared" si="20"/>
        <v>-408408.86862123013</v>
      </c>
      <c r="S58" s="14">
        <f t="shared" si="21"/>
        <v>1.9774700633551585E-2</v>
      </c>
    </row>
    <row r="59" spans="1:19" x14ac:dyDescent="0.25">
      <c r="A59" s="208">
        <v>43009</v>
      </c>
      <c r="B59">
        <f t="shared" si="11"/>
        <v>10</v>
      </c>
      <c r="C59">
        <f t="shared" si="12"/>
        <v>2017</v>
      </c>
      <c r="D59" s="6">
        <f>'Monthly Data'!M59</f>
        <v>21601320.097732484</v>
      </c>
      <c r="E59">
        <f>'Monthly Data'!BA59</f>
        <v>221.94</v>
      </c>
      <c r="F59">
        <f>'Monthly Data'!AZ59</f>
        <v>0</v>
      </c>
      <c r="G59">
        <f>'Monthly Data'!DJ59</f>
        <v>31</v>
      </c>
      <c r="H59">
        <f>'Monthly Data'!DM59</f>
        <v>0</v>
      </c>
      <c r="I59" s="6">
        <f>'Monthly Data'!O59</f>
        <v>481.5</v>
      </c>
      <c r="K59" s="6">
        <f t="shared" si="13"/>
        <v>-4408850.8039945997</v>
      </c>
      <c r="L59" s="6">
        <f t="shared" si="14"/>
        <v>1974998.5849384747</v>
      </c>
      <c r="M59" s="6">
        <f t="shared" si="15"/>
        <v>0</v>
      </c>
      <c r="N59" s="6">
        <f t="shared" si="16"/>
        <v>16911066.870676506</v>
      </c>
      <c r="O59" s="6">
        <f t="shared" si="17"/>
        <v>0</v>
      </c>
      <c r="P59" s="6">
        <f t="shared" si="18"/>
        <v>7435098.449789674</v>
      </c>
      <c r="Q59" s="6">
        <f t="shared" si="19"/>
        <v>21912313.101410054</v>
      </c>
      <c r="R59" s="6">
        <f t="shared" si="20"/>
        <v>310993.00367756933</v>
      </c>
      <c r="S59" s="14">
        <f t="shared" si="21"/>
        <v>1.4396944365923942E-2</v>
      </c>
    </row>
    <row r="60" spans="1:19" x14ac:dyDescent="0.25">
      <c r="A60" s="208">
        <v>43040</v>
      </c>
      <c r="B60">
        <f t="shared" si="11"/>
        <v>11</v>
      </c>
      <c r="C60">
        <f t="shared" si="12"/>
        <v>2017</v>
      </c>
      <c r="D60" s="6">
        <f>'Monthly Data'!M60</f>
        <v>24037501.717732489</v>
      </c>
      <c r="E60">
        <f>'Monthly Data'!BA60</f>
        <v>526.87</v>
      </c>
      <c r="F60">
        <f>'Monthly Data'!AZ60</f>
        <v>0</v>
      </c>
      <c r="G60">
        <f>'Monthly Data'!DJ60</f>
        <v>30</v>
      </c>
      <c r="H60">
        <f>'Monthly Data'!DM60</f>
        <v>0</v>
      </c>
      <c r="I60" s="6">
        <f>'Monthly Data'!O60</f>
        <v>480.3</v>
      </c>
      <c r="K60" s="6">
        <f t="shared" si="13"/>
        <v>-4408850.8039945997</v>
      </c>
      <c r="L60" s="6">
        <f t="shared" si="14"/>
        <v>4688508.1753921518</v>
      </c>
      <c r="M60" s="6">
        <f t="shared" si="15"/>
        <v>0</v>
      </c>
      <c r="N60" s="6">
        <f t="shared" si="16"/>
        <v>16365548.58452565</v>
      </c>
      <c r="O60" s="6">
        <f t="shared" si="17"/>
        <v>0</v>
      </c>
      <c r="P60" s="6">
        <f t="shared" si="18"/>
        <v>7416568.6094163666</v>
      </c>
      <c r="Q60" s="6">
        <f t="shared" si="19"/>
        <v>24061774.565339569</v>
      </c>
      <c r="R60" s="6">
        <f t="shared" si="20"/>
        <v>24272.847607079893</v>
      </c>
      <c r="S60" s="14">
        <f t="shared" si="21"/>
        <v>1.0097907799284228E-3</v>
      </c>
    </row>
    <row r="61" spans="1:19" x14ac:dyDescent="0.25">
      <c r="A61" s="208">
        <v>43070</v>
      </c>
      <c r="B61">
        <f t="shared" si="11"/>
        <v>12</v>
      </c>
      <c r="C61">
        <f t="shared" si="12"/>
        <v>2017</v>
      </c>
      <c r="D61" s="6">
        <f>'Monthly Data'!M61</f>
        <v>27547529.567732483</v>
      </c>
      <c r="E61">
        <f>'Monthly Data'!BA61</f>
        <v>833.2</v>
      </c>
      <c r="F61">
        <f>'Monthly Data'!AZ61</f>
        <v>0</v>
      </c>
      <c r="G61">
        <f>'Monthly Data'!DJ61</f>
        <v>31</v>
      </c>
      <c r="H61">
        <f>'Monthly Data'!DM61</f>
        <v>0</v>
      </c>
      <c r="I61" s="6">
        <f>'Monthly Data'!O61</f>
        <v>480.1</v>
      </c>
      <c r="K61" s="6">
        <f t="shared" si="13"/>
        <v>-4408850.8039945997</v>
      </c>
      <c r="L61" s="6">
        <f t="shared" si="14"/>
        <v>7414476.0789886331</v>
      </c>
      <c r="M61" s="6">
        <f t="shared" si="15"/>
        <v>0</v>
      </c>
      <c r="N61" s="6">
        <f t="shared" si="16"/>
        <v>16911066.870676506</v>
      </c>
      <c r="O61" s="6">
        <f t="shared" si="17"/>
        <v>0</v>
      </c>
      <c r="P61" s="6">
        <f t="shared" si="18"/>
        <v>7413480.3026874829</v>
      </c>
      <c r="Q61" s="6">
        <f t="shared" si="19"/>
        <v>27330172.448358022</v>
      </c>
      <c r="R61" s="6">
        <f t="shared" si="20"/>
        <v>-217357.11937446147</v>
      </c>
      <c r="S61" s="14">
        <f t="shared" si="21"/>
        <v>7.8902581387574038E-3</v>
      </c>
    </row>
    <row r="62" spans="1:19" x14ac:dyDescent="0.25">
      <c r="A62" s="208">
        <v>43101</v>
      </c>
      <c r="B62">
        <f t="shared" si="11"/>
        <v>1</v>
      </c>
      <c r="C62">
        <f t="shared" si="12"/>
        <v>2018</v>
      </c>
      <c r="D62" s="6">
        <f>'Monthly Data'!M62</f>
        <v>28451872.7048513</v>
      </c>
      <c r="E62">
        <f>'Monthly Data'!BA62</f>
        <v>839.8</v>
      </c>
      <c r="F62">
        <f>'Monthly Data'!AZ62</f>
        <v>0</v>
      </c>
      <c r="G62">
        <f>'Monthly Data'!DJ62</f>
        <v>31</v>
      </c>
      <c r="H62">
        <f>'Monthly Data'!DM62</f>
        <v>0</v>
      </c>
      <c r="I62" s="6">
        <f>'Monthly Data'!O62</f>
        <v>479.5</v>
      </c>
      <c r="K62" s="6">
        <f t="shared" si="13"/>
        <v>-4408850.8039945997</v>
      </c>
      <c r="L62" s="6">
        <f t="shared" si="14"/>
        <v>7473208.1266618501</v>
      </c>
      <c r="M62" s="6">
        <f t="shared" si="15"/>
        <v>0</v>
      </c>
      <c r="N62" s="6">
        <f t="shared" si="16"/>
        <v>16911066.870676506</v>
      </c>
      <c r="O62" s="6">
        <f t="shared" si="17"/>
        <v>0</v>
      </c>
      <c r="P62" s="6">
        <f t="shared" si="18"/>
        <v>7404215.3825008282</v>
      </c>
      <c r="Q62" s="6">
        <f t="shared" si="19"/>
        <v>27379639.575844586</v>
      </c>
      <c r="R62" s="6">
        <f t="shared" si="20"/>
        <v>-1072233.1290067136</v>
      </c>
      <c r="S62" s="14">
        <f t="shared" si="21"/>
        <v>3.7685854289088265E-2</v>
      </c>
    </row>
    <row r="63" spans="1:19" x14ac:dyDescent="0.25">
      <c r="A63" s="208">
        <v>43132</v>
      </c>
      <c r="B63">
        <f t="shared" si="11"/>
        <v>2</v>
      </c>
      <c r="C63">
        <f t="shared" si="12"/>
        <v>2018</v>
      </c>
      <c r="D63" s="6">
        <f>'Monthly Data'!M63</f>
        <v>25755056.884851277</v>
      </c>
      <c r="E63">
        <f>'Monthly Data'!BA63</f>
        <v>788</v>
      </c>
      <c r="F63">
        <f>'Monthly Data'!AZ63</f>
        <v>0</v>
      </c>
      <c r="G63">
        <f>'Monthly Data'!DJ63</f>
        <v>28</v>
      </c>
      <c r="H63">
        <f>'Monthly Data'!DM63</f>
        <v>0</v>
      </c>
      <c r="I63" s="6">
        <f>'Monthly Data'!O63</f>
        <v>480.3</v>
      </c>
      <c r="K63" s="6">
        <f t="shared" si="13"/>
        <v>-4408850.8039945997</v>
      </c>
      <c r="L63" s="6">
        <f t="shared" si="14"/>
        <v>7012250.5403781114</v>
      </c>
      <c r="M63" s="6">
        <f t="shared" si="15"/>
        <v>0</v>
      </c>
      <c r="N63" s="6">
        <f t="shared" si="16"/>
        <v>15274512.01222394</v>
      </c>
      <c r="O63" s="6">
        <f t="shared" si="17"/>
        <v>0</v>
      </c>
      <c r="P63" s="6">
        <f t="shared" si="18"/>
        <v>7416568.6094163666</v>
      </c>
      <c r="Q63" s="6">
        <f t="shared" si="19"/>
        <v>25294480.358023819</v>
      </c>
      <c r="R63" s="6">
        <f t="shared" si="20"/>
        <v>-460576.52682745829</v>
      </c>
      <c r="S63" s="14">
        <f t="shared" si="21"/>
        <v>1.7882955137185592E-2</v>
      </c>
    </row>
    <row r="64" spans="1:19" x14ac:dyDescent="0.25">
      <c r="A64" s="208">
        <v>43160</v>
      </c>
      <c r="B64">
        <f t="shared" si="11"/>
        <v>3</v>
      </c>
      <c r="C64">
        <f t="shared" si="12"/>
        <v>2018</v>
      </c>
      <c r="D64" s="6">
        <f>'Monthly Data'!M64</f>
        <v>25338434.704851296</v>
      </c>
      <c r="E64">
        <f>'Monthly Data'!BA64</f>
        <v>607.1</v>
      </c>
      <c r="F64">
        <f>'Monthly Data'!AZ64</f>
        <v>0</v>
      </c>
      <c r="G64">
        <f>'Monthly Data'!DJ64</f>
        <v>31</v>
      </c>
      <c r="H64">
        <f>'Monthly Data'!DM64</f>
        <v>0</v>
      </c>
      <c r="I64" s="6">
        <f>'Monthly Data'!O64</f>
        <v>481</v>
      </c>
      <c r="K64" s="6">
        <f t="shared" si="13"/>
        <v>-4408850.8039945997</v>
      </c>
      <c r="L64" s="6">
        <f t="shared" si="14"/>
        <v>5402458.5064258268</v>
      </c>
      <c r="M64" s="6">
        <f t="shared" si="15"/>
        <v>0</v>
      </c>
      <c r="N64" s="6">
        <f t="shared" si="16"/>
        <v>16911066.870676506</v>
      </c>
      <c r="O64" s="6">
        <f t="shared" si="17"/>
        <v>0</v>
      </c>
      <c r="P64" s="6">
        <f t="shared" si="18"/>
        <v>7427377.6829674626</v>
      </c>
      <c r="Q64" s="6">
        <f t="shared" si="19"/>
        <v>25332052.256075196</v>
      </c>
      <c r="R64" s="6">
        <f t="shared" si="20"/>
        <v>-6382.4487760998309</v>
      </c>
      <c r="S64" s="14">
        <f t="shared" si="21"/>
        <v>2.5188804480009367E-4</v>
      </c>
    </row>
    <row r="65" spans="1:19" x14ac:dyDescent="0.25">
      <c r="A65" s="208">
        <v>43191</v>
      </c>
      <c r="B65">
        <f t="shared" si="11"/>
        <v>4</v>
      </c>
      <c r="C65">
        <f t="shared" si="12"/>
        <v>2018</v>
      </c>
      <c r="D65" s="6">
        <f>'Monthly Data'!M65</f>
        <v>22755429.834851295</v>
      </c>
      <c r="E65">
        <f>'Monthly Data'!BA65</f>
        <v>431.93</v>
      </c>
      <c r="F65">
        <f>'Monthly Data'!AZ65</f>
        <v>0</v>
      </c>
      <c r="G65">
        <f>'Monthly Data'!DJ65</f>
        <v>30</v>
      </c>
      <c r="H65">
        <f>'Monthly Data'!DM65</f>
        <v>0</v>
      </c>
      <c r="I65" s="6">
        <f>'Monthly Data'!O65</f>
        <v>482</v>
      </c>
      <c r="K65" s="6">
        <f t="shared" si="13"/>
        <v>-4408850.8039945997</v>
      </c>
      <c r="L65" s="6">
        <f t="shared" si="14"/>
        <v>3843656.5684080175</v>
      </c>
      <c r="M65" s="6">
        <f t="shared" si="15"/>
        <v>0</v>
      </c>
      <c r="N65" s="6">
        <f t="shared" si="16"/>
        <v>16365548.58452565</v>
      </c>
      <c r="O65" s="6">
        <f t="shared" si="17"/>
        <v>0</v>
      </c>
      <c r="P65" s="6">
        <f t="shared" si="18"/>
        <v>7442819.2166118855</v>
      </c>
      <c r="Q65" s="6">
        <f t="shared" si="19"/>
        <v>23243173.565550953</v>
      </c>
      <c r="R65" s="6">
        <f t="shared" si="20"/>
        <v>487743.73069965839</v>
      </c>
      <c r="S65" s="14">
        <f t="shared" si="21"/>
        <v>2.1434169085773534E-2</v>
      </c>
    </row>
    <row r="66" spans="1:19" x14ac:dyDescent="0.25">
      <c r="A66" s="208">
        <v>43221</v>
      </c>
      <c r="B66">
        <f t="shared" si="11"/>
        <v>5</v>
      </c>
      <c r="C66">
        <f t="shared" si="12"/>
        <v>2018</v>
      </c>
      <c r="D66" s="6">
        <f>'Monthly Data'!M66</f>
        <v>21190362.674851283</v>
      </c>
      <c r="E66">
        <f>'Monthly Data'!BA66</f>
        <v>119.91</v>
      </c>
      <c r="F66">
        <f>'Monthly Data'!AZ66</f>
        <v>2.7</v>
      </c>
      <c r="G66">
        <f>'Monthly Data'!DJ66</f>
        <v>31</v>
      </c>
      <c r="H66">
        <f>'Monthly Data'!DM66</f>
        <v>0</v>
      </c>
      <c r="I66" s="6">
        <f>'Monthly Data'!O66</f>
        <v>485</v>
      </c>
      <c r="K66" s="6">
        <f t="shared" ref="K66:K97" si="22">$V$9</f>
        <v>-4408850.8039945997</v>
      </c>
      <c r="L66" s="6">
        <f t="shared" ref="L66:L97" si="23">E66*$V$10</f>
        <v>1067054.5206811412</v>
      </c>
      <c r="M66" s="6">
        <f t="shared" ref="M66:M97" si="24">F66*$V$11</f>
        <v>58794.50801394361</v>
      </c>
      <c r="N66" s="6">
        <f t="shared" ref="N66:N97" si="25">G66*$V$12</f>
        <v>16911066.870676506</v>
      </c>
      <c r="O66" s="6">
        <f t="shared" ref="O66:O97" si="26">H66*$V$13</f>
        <v>0</v>
      </c>
      <c r="P66" s="6">
        <f t="shared" ref="P66:P97" si="27">I66*$V$14</f>
        <v>7489143.8175451551</v>
      </c>
      <c r="Q66" s="6">
        <f t="shared" ref="Q66:Q97" si="28">SUM(K66:P66)</f>
        <v>21117208.912922144</v>
      </c>
      <c r="R66" s="6">
        <f t="shared" ref="R66:R97" si="29">Q66-D66</f>
        <v>-73153.761929139495</v>
      </c>
      <c r="S66" s="14">
        <f t="shared" ref="S66:S97" si="30">ABS(Q66-D66)/D66</f>
        <v>3.452218494398794E-3</v>
      </c>
    </row>
    <row r="67" spans="1:19" x14ac:dyDescent="0.25">
      <c r="A67" s="208">
        <v>43252</v>
      </c>
      <c r="B67">
        <f t="shared" si="11"/>
        <v>6</v>
      </c>
      <c r="C67">
        <f t="shared" si="12"/>
        <v>2018</v>
      </c>
      <c r="D67" s="6">
        <f>'Monthly Data'!M67</f>
        <v>20490162.48485129</v>
      </c>
      <c r="E67">
        <f>'Monthly Data'!BA67</f>
        <v>27.4</v>
      </c>
      <c r="F67">
        <f>'Monthly Data'!AZ67</f>
        <v>20.6</v>
      </c>
      <c r="G67">
        <f>'Monthly Data'!DJ67</f>
        <v>30</v>
      </c>
      <c r="H67">
        <f>'Monthly Data'!DM67</f>
        <v>0</v>
      </c>
      <c r="I67" s="6">
        <f>'Monthly Data'!O67</f>
        <v>486.6</v>
      </c>
      <c r="K67" s="6">
        <f t="shared" si="22"/>
        <v>-4408850.8039945997</v>
      </c>
      <c r="L67" s="6">
        <f t="shared" si="23"/>
        <v>243826.98579487341</v>
      </c>
      <c r="M67" s="6">
        <f t="shared" si="24"/>
        <v>448580.32040268084</v>
      </c>
      <c r="N67" s="6">
        <f t="shared" si="25"/>
        <v>16365548.58452565</v>
      </c>
      <c r="O67" s="6">
        <f t="shared" si="26"/>
        <v>0</v>
      </c>
      <c r="P67" s="6">
        <f t="shared" si="27"/>
        <v>7513850.2713762317</v>
      </c>
      <c r="Q67" s="6">
        <f t="shared" si="28"/>
        <v>20162955.358104836</v>
      </c>
      <c r="R67" s="6">
        <f t="shared" si="29"/>
        <v>-327207.12674645334</v>
      </c>
      <c r="S67" s="14">
        <f t="shared" si="30"/>
        <v>1.5968986433775863E-2</v>
      </c>
    </row>
    <row r="68" spans="1:19" x14ac:dyDescent="0.25">
      <c r="A68" s="208">
        <v>43282</v>
      </c>
      <c r="B68">
        <f t="shared" si="11"/>
        <v>7</v>
      </c>
      <c r="C68">
        <f t="shared" si="12"/>
        <v>2018</v>
      </c>
      <c r="D68" s="6">
        <f>'Monthly Data'!M68</f>
        <v>21869329.964851294</v>
      </c>
      <c r="E68">
        <f>'Monthly Data'!BA68</f>
        <v>0</v>
      </c>
      <c r="F68">
        <f>'Monthly Data'!AZ68</f>
        <v>91</v>
      </c>
      <c r="G68">
        <f>'Monthly Data'!DJ68</f>
        <v>31</v>
      </c>
      <c r="H68">
        <f>'Monthly Data'!DM68</f>
        <v>0</v>
      </c>
      <c r="I68" s="6">
        <f>'Monthly Data'!O68</f>
        <v>482.6</v>
      </c>
      <c r="K68" s="6">
        <f t="shared" si="22"/>
        <v>-4408850.8039945997</v>
      </c>
      <c r="L68" s="6">
        <f t="shared" si="23"/>
        <v>0</v>
      </c>
      <c r="M68" s="6">
        <f t="shared" si="24"/>
        <v>1981592.6775069882</v>
      </c>
      <c r="N68" s="6">
        <f t="shared" si="25"/>
        <v>16911066.870676506</v>
      </c>
      <c r="O68" s="6">
        <f t="shared" si="26"/>
        <v>0</v>
      </c>
      <c r="P68" s="6">
        <f t="shared" si="27"/>
        <v>7452084.1367985401</v>
      </c>
      <c r="Q68" s="6">
        <f t="shared" si="28"/>
        <v>21935892.880987436</v>
      </c>
      <c r="R68" s="6">
        <f t="shared" si="29"/>
        <v>66562.916136141866</v>
      </c>
      <c r="S68" s="14">
        <f t="shared" si="30"/>
        <v>3.0436650891052792E-3</v>
      </c>
    </row>
    <row r="69" spans="1:19" x14ac:dyDescent="0.25">
      <c r="A69" s="208">
        <v>43313</v>
      </c>
      <c r="B69">
        <f t="shared" si="11"/>
        <v>8</v>
      </c>
      <c r="C69">
        <f t="shared" si="12"/>
        <v>2018</v>
      </c>
      <c r="D69" s="6">
        <f>'Monthly Data'!M69</f>
        <v>21436663.454851288</v>
      </c>
      <c r="E69">
        <f>'Monthly Data'!BA69</f>
        <v>9.6999999999999993</v>
      </c>
      <c r="F69">
        <f>'Monthly Data'!AZ69</f>
        <v>52.3</v>
      </c>
      <c r="G69">
        <f>'Monthly Data'!DJ69</f>
        <v>31</v>
      </c>
      <c r="H69">
        <f>'Monthly Data'!DM69</f>
        <v>0</v>
      </c>
      <c r="I69" s="6">
        <f>'Monthly Data'!O69</f>
        <v>479.2</v>
      </c>
      <c r="K69" s="6">
        <f t="shared" si="22"/>
        <v>-4408850.8039945997</v>
      </c>
      <c r="L69" s="6">
        <f t="shared" si="23"/>
        <v>86318.312489425982</v>
      </c>
      <c r="M69" s="6">
        <f t="shared" si="24"/>
        <v>1138871.3959737965</v>
      </c>
      <c r="N69" s="6">
        <f t="shared" si="25"/>
        <v>16911066.870676506</v>
      </c>
      <c r="O69" s="6">
        <f t="shared" si="26"/>
        <v>0</v>
      </c>
      <c r="P69" s="6">
        <f t="shared" si="27"/>
        <v>7399582.9224075014</v>
      </c>
      <c r="Q69" s="6">
        <f t="shared" si="28"/>
        <v>21126988.697552629</v>
      </c>
      <c r="R69" s="6">
        <f t="shared" si="29"/>
        <v>-309674.75729865953</v>
      </c>
      <c r="S69" s="14">
        <f t="shared" si="30"/>
        <v>1.4446033448763112E-2</v>
      </c>
    </row>
    <row r="70" spans="1:19" x14ac:dyDescent="0.25">
      <c r="A70" s="208">
        <v>43344</v>
      </c>
      <c r="B70">
        <f t="shared" si="11"/>
        <v>9</v>
      </c>
      <c r="C70">
        <f t="shared" si="12"/>
        <v>2018</v>
      </c>
      <c r="D70" s="6">
        <f>'Monthly Data'!M70</f>
        <v>20633562.984851286</v>
      </c>
      <c r="E70">
        <f>'Monthly Data'!BA70</f>
        <v>93.58</v>
      </c>
      <c r="F70">
        <f>'Monthly Data'!AZ70</f>
        <v>26</v>
      </c>
      <c r="G70">
        <f>'Monthly Data'!DJ70</f>
        <v>30</v>
      </c>
      <c r="H70">
        <f>'Monthly Data'!DM70</f>
        <v>0</v>
      </c>
      <c r="I70" s="6">
        <f>'Monthly Data'!O70</f>
        <v>474.8</v>
      </c>
      <c r="K70" s="6">
        <f t="shared" si="22"/>
        <v>-4408850.8039945997</v>
      </c>
      <c r="L70" s="6">
        <f t="shared" si="23"/>
        <v>832749.24564541073</v>
      </c>
      <c r="M70" s="6">
        <f t="shared" si="24"/>
        <v>566169.33643056802</v>
      </c>
      <c r="N70" s="6">
        <f t="shared" si="25"/>
        <v>16365548.58452565</v>
      </c>
      <c r="O70" s="6">
        <f t="shared" si="26"/>
        <v>0</v>
      </c>
      <c r="P70" s="6">
        <f t="shared" si="27"/>
        <v>7331640.1743720407</v>
      </c>
      <c r="Q70" s="6">
        <f t="shared" si="28"/>
        <v>20687256.536979068</v>
      </c>
      <c r="R70" s="6">
        <f t="shared" si="29"/>
        <v>53693.552127782255</v>
      </c>
      <c r="S70" s="14">
        <f t="shared" si="30"/>
        <v>2.6022433530846268E-3</v>
      </c>
    </row>
    <row r="71" spans="1:19" x14ac:dyDescent="0.25">
      <c r="A71" s="208">
        <v>43374</v>
      </c>
      <c r="B71">
        <f t="shared" si="11"/>
        <v>10</v>
      </c>
      <c r="C71">
        <f t="shared" si="12"/>
        <v>2018</v>
      </c>
      <c r="D71" s="6">
        <f>'Monthly Data'!M71</f>
        <v>22217902.544851299</v>
      </c>
      <c r="E71">
        <f>'Monthly Data'!BA71</f>
        <v>324.24</v>
      </c>
      <c r="F71">
        <f>'Monthly Data'!AZ71</f>
        <v>0</v>
      </c>
      <c r="G71">
        <f>'Monthly Data'!DJ71</f>
        <v>31</v>
      </c>
      <c r="H71">
        <f>'Monthly Data'!DM71</f>
        <v>0</v>
      </c>
      <c r="I71" s="6">
        <f>'Monthly Data'!O71</f>
        <v>468.8</v>
      </c>
      <c r="K71" s="6">
        <f t="shared" si="22"/>
        <v>-4408850.8039945997</v>
      </c>
      <c r="L71" s="6">
        <f t="shared" si="23"/>
        <v>2885345.323873349</v>
      </c>
      <c r="M71" s="6">
        <f t="shared" si="24"/>
        <v>0</v>
      </c>
      <c r="N71" s="6">
        <f t="shared" si="25"/>
        <v>16911066.870676506</v>
      </c>
      <c r="O71" s="6">
        <f t="shared" si="26"/>
        <v>0</v>
      </c>
      <c r="P71" s="6">
        <f t="shared" si="27"/>
        <v>7238990.9725055024</v>
      </c>
      <c r="Q71" s="6">
        <f t="shared" si="28"/>
        <v>22626552.363060758</v>
      </c>
      <c r="R71" s="6">
        <f t="shared" si="29"/>
        <v>408649.81820945814</v>
      </c>
      <c r="S71" s="14">
        <f t="shared" si="30"/>
        <v>1.8392817116040381E-2</v>
      </c>
    </row>
    <row r="72" spans="1:19" x14ac:dyDescent="0.25">
      <c r="A72" s="208">
        <v>43405</v>
      </c>
      <c r="B72">
        <f t="shared" si="11"/>
        <v>11</v>
      </c>
      <c r="C72">
        <f t="shared" si="12"/>
        <v>2018</v>
      </c>
      <c r="D72" s="6">
        <f>'Monthly Data'!M72</f>
        <v>24243925.78485129</v>
      </c>
      <c r="E72">
        <f>'Monthly Data'!BA72</f>
        <v>577.79999999999995</v>
      </c>
      <c r="F72">
        <f>'Monthly Data'!AZ72</f>
        <v>0</v>
      </c>
      <c r="G72">
        <f>'Monthly Data'!DJ72</f>
        <v>30</v>
      </c>
      <c r="H72">
        <f>'Monthly Data'!DM72</f>
        <v>0</v>
      </c>
      <c r="I72" s="6">
        <f>'Monthly Data'!O72</f>
        <v>464.6</v>
      </c>
      <c r="K72" s="6">
        <f t="shared" si="22"/>
        <v>-4408850.8039945997</v>
      </c>
      <c r="L72" s="6">
        <f t="shared" si="23"/>
        <v>5141723.8099371474</v>
      </c>
      <c r="M72" s="6">
        <f t="shared" si="24"/>
        <v>0</v>
      </c>
      <c r="N72" s="6">
        <f t="shared" si="25"/>
        <v>16365548.58452565</v>
      </c>
      <c r="O72" s="6">
        <f t="shared" si="26"/>
        <v>0</v>
      </c>
      <c r="P72" s="6">
        <f t="shared" si="27"/>
        <v>7174136.5311989263</v>
      </c>
      <c r="Q72" s="6">
        <f t="shared" si="28"/>
        <v>24272558.121667124</v>
      </c>
      <c r="R72" s="6">
        <f t="shared" si="29"/>
        <v>28632.336815834045</v>
      </c>
      <c r="S72" s="14">
        <f t="shared" si="30"/>
        <v>1.1810107434714568E-3</v>
      </c>
    </row>
    <row r="73" spans="1:19" x14ac:dyDescent="0.25">
      <c r="A73" s="208">
        <v>43435</v>
      </c>
      <c r="B73">
        <f t="shared" si="11"/>
        <v>12</v>
      </c>
      <c r="C73">
        <f t="shared" si="12"/>
        <v>2018</v>
      </c>
      <c r="D73" s="6">
        <f>'Monthly Data'!M73</f>
        <v>25605468.334851291</v>
      </c>
      <c r="E73">
        <f>'Monthly Data'!BA73</f>
        <v>678.8</v>
      </c>
      <c r="F73">
        <f>'Monthly Data'!AZ73</f>
        <v>0</v>
      </c>
      <c r="G73">
        <f>'Monthly Data'!DJ73</f>
        <v>31</v>
      </c>
      <c r="H73">
        <f>'Monthly Data'!DM73</f>
        <v>0</v>
      </c>
      <c r="I73" s="6">
        <f>'Monthly Data'!O73</f>
        <v>464.8</v>
      </c>
      <c r="K73" s="6">
        <f t="shared" si="22"/>
        <v>-4408850.8039945997</v>
      </c>
      <c r="L73" s="6">
        <f t="shared" si="23"/>
        <v>6040502.1152394181</v>
      </c>
      <c r="M73" s="6">
        <f t="shared" si="24"/>
        <v>0</v>
      </c>
      <c r="N73" s="6">
        <f t="shared" si="25"/>
        <v>16911066.870676506</v>
      </c>
      <c r="O73" s="6">
        <f t="shared" si="26"/>
        <v>0</v>
      </c>
      <c r="P73" s="6">
        <f t="shared" si="27"/>
        <v>7177224.8379278108</v>
      </c>
      <c r="Q73" s="6">
        <f t="shared" si="28"/>
        <v>25719943.019849136</v>
      </c>
      <c r="R73" s="6">
        <f t="shared" si="29"/>
        <v>114474.68499784544</v>
      </c>
      <c r="S73" s="14">
        <f t="shared" si="30"/>
        <v>4.470712408022443E-3</v>
      </c>
    </row>
    <row r="74" spans="1:19" x14ac:dyDescent="0.25">
      <c r="A74" s="208">
        <v>43466</v>
      </c>
      <c r="B74">
        <f t="shared" ref="B74:B85" si="31">MONTH(A74)</f>
        <v>1</v>
      </c>
      <c r="C74">
        <f t="shared" ref="C74:C85" si="32">YEAR(A74)</f>
        <v>2019</v>
      </c>
      <c r="D74" s="6">
        <f>'Monthly Data'!M74</f>
        <v>28068967.003935955</v>
      </c>
      <c r="E74">
        <f>'Monthly Data'!BA74</f>
        <v>926.2</v>
      </c>
      <c r="F74">
        <f>'Monthly Data'!AZ74</f>
        <v>0</v>
      </c>
      <c r="G74">
        <f>'Monthly Data'!DJ74</f>
        <v>31</v>
      </c>
      <c r="H74">
        <f>'Monthly Data'!DM74</f>
        <v>0</v>
      </c>
      <c r="I74" s="6">
        <f>'Monthly Data'!O74</f>
        <v>464.8</v>
      </c>
      <c r="K74" s="6">
        <f t="shared" si="22"/>
        <v>-4408850.8039945997</v>
      </c>
      <c r="L74" s="6">
        <f t="shared" si="23"/>
        <v>8242064.0234748824</v>
      </c>
      <c r="M74" s="6">
        <f t="shared" si="24"/>
        <v>0</v>
      </c>
      <c r="N74" s="6">
        <f t="shared" si="25"/>
        <v>16911066.870676506</v>
      </c>
      <c r="O74" s="6">
        <f t="shared" si="26"/>
        <v>0</v>
      </c>
      <c r="P74" s="6">
        <f t="shared" si="27"/>
        <v>7177224.8379278108</v>
      </c>
      <c r="Q74" s="6">
        <f t="shared" si="28"/>
        <v>27921504.928084601</v>
      </c>
      <c r="R74" s="6">
        <f t="shared" si="29"/>
        <v>-147462.07585135475</v>
      </c>
      <c r="S74" s="14">
        <f t="shared" si="30"/>
        <v>5.2535626206221611E-3</v>
      </c>
    </row>
    <row r="75" spans="1:19" x14ac:dyDescent="0.25">
      <c r="A75" s="208">
        <v>43497</v>
      </c>
      <c r="B75">
        <f t="shared" si="31"/>
        <v>2</v>
      </c>
      <c r="C75">
        <f t="shared" si="32"/>
        <v>2019</v>
      </c>
      <c r="D75" s="6">
        <f>'Monthly Data'!M75</f>
        <v>25313972.923935961</v>
      </c>
      <c r="E75">
        <f>'Monthly Data'!BA75</f>
        <v>781.4</v>
      </c>
      <c r="F75">
        <f>'Monthly Data'!AZ75</f>
        <v>0</v>
      </c>
      <c r="G75">
        <f>'Monthly Data'!DJ75</f>
        <v>28</v>
      </c>
      <c r="H75">
        <f>'Monthly Data'!DM75</f>
        <v>0</v>
      </c>
      <c r="I75" s="6">
        <f>'Monthly Data'!O75</f>
        <v>469.4</v>
      </c>
      <c r="K75" s="6">
        <f t="shared" si="22"/>
        <v>-4408850.8039945997</v>
      </c>
      <c r="L75" s="6">
        <f t="shared" si="23"/>
        <v>6953518.4927048935</v>
      </c>
      <c r="M75" s="6">
        <f t="shared" si="24"/>
        <v>0</v>
      </c>
      <c r="N75" s="6">
        <f t="shared" si="25"/>
        <v>15274512.01222394</v>
      </c>
      <c r="O75" s="6">
        <f t="shared" si="26"/>
        <v>0</v>
      </c>
      <c r="P75" s="6">
        <f t="shared" si="27"/>
        <v>7248255.8926921561</v>
      </c>
      <c r="Q75" s="6">
        <f t="shared" si="28"/>
        <v>25067435.593626391</v>
      </c>
      <c r="R75" s="6">
        <f t="shared" si="29"/>
        <v>-246537.33030956984</v>
      </c>
      <c r="S75" s="14">
        <f t="shared" si="30"/>
        <v>9.7391796637521563E-3</v>
      </c>
    </row>
    <row r="76" spans="1:19" x14ac:dyDescent="0.25">
      <c r="A76" s="208">
        <v>43525</v>
      </c>
      <c r="B76">
        <f t="shared" si="31"/>
        <v>3</v>
      </c>
      <c r="C76">
        <f t="shared" si="32"/>
        <v>2019</v>
      </c>
      <c r="D76" s="6">
        <f>'Monthly Data'!M76</f>
        <v>24850895.063935962</v>
      </c>
      <c r="E76">
        <f>'Monthly Data'!BA76</f>
        <v>600.6</v>
      </c>
      <c r="F76">
        <f>'Monthly Data'!AZ76</f>
        <v>0</v>
      </c>
      <c r="G76">
        <f>'Monthly Data'!DJ76</f>
        <v>31</v>
      </c>
      <c r="H76">
        <f>'Monthly Data'!DM76</f>
        <v>0</v>
      </c>
      <c r="I76" s="6">
        <f>'Monthly Data'!O76</f>
        <v>478.6</v>
      </c>
      <c r="K76" s="6">
        <f t="shared" si="22"/>
        <v>-4408850.8039945997</v>
      </c>
      <c r="L76" s="6">
        <f t="shared" si="23"/>
        <v>5344616.3382628094</v>
      </c>
      <c r="M76" s="6">
        <f t="shared" si="24"/>
        <v>0</v>
      </c>
      <c r="N76" s="6">
        <f t="shared" si="25"/>
        <v>16911066.870676506</v>
      </c>
      <c r="O76" s="6">
        <f t="shared" si="26"/>
        <v>0</v>
      </c>
      <c r="P76" s="6">
        <f t="shared" si="27"/>
        <v>7390318.0022208476</v>
      </c>
      <c r="Q76" s="6">
        <f t="shared" si="28"/>
        <v>25237150.407165565</v>
      </c>
      <c r="R76" s="6">
        <f t="shared" si="29"/>
        <v>386255.34322960302</v>
      </c>
      <c r="S76" s="14">
        <f t="shared" si="30"/>
        <v>1.5542914741535539E-2</v>
      </c>
    </row>
    <row r="77" spans="1:19" x14ac:dyDescent="0.25">
      <c r="A77" s="208">
        <v>43556</v>
      </c>
      <c r="B77">
        <f t="shared" si="31"/>
        <v>4</v>
      </c>
      <c r="C77">
        <f t="shared" si="32"/>
        <v>2019</v>
      </c>
      <c r="D77" s="6">
        <f>'Monthly Data'!M77</f>
        <v>21448874.683935951</v>
      </c>
      <c r="E77">
        <f>'Monthly Data'!BA77</f>
        <v>354.1</v>
      </c>
      <c r="F77">
        <f>'Monthly Data'!AZ77</f>
        <v>0</v>
      </c>
      <c r="G77">
        <f>'Monthly Data'!DJ77</f>
        <v>30</v>
      </c>
      <c r="H77">
        <f>'Monthly Data'!DM77</f>
        <v>0</v>
      </c>
      <c r="I77" s="6">
        <f>'Monthly Data'!O77</f>
        <v>484.1</v>
      </c>
      <c r="K77" s="6">
        <f t="shared" si="22"/>
        <v>-4408850.8039945997</v>
      </c>
      <c r="L77" s="6">
        <f t="shared" si="23"/>
        <v>3151063.345619149</v>
      </c>
      <c r="M77" s="6">
        <f t="shared" si="24"/>
        <v>0</v>
      </c>
      <c r="N77" s="6">
        <f t="shared" si="25"/>
        <v>16365548.58452565</v>
      </c>
      <c r="O77" s="6">
        <f t="shared" si="26"/>
        <v>0</v>
      </c>
      <c r="P77" s="6">
        <f t="shared" si="27"/>
        <v>7475246.4372651745</v>
      </c>
      <c r="Q77" s="6">
        <f t="shared" si="28"/>
        <v>22583007.563415375</v>
      </c>
      <c r="R77" s="6">
        <f t="shared" si="29"/>
        <v>1134132.8794794232</v>
      </c>
      <c r="S77" s="14">
        <f t="shared" si="30"/>
        <v>5.2876101715901555E-2</v>
      </c>
    </row>
    <row r="78" spans="1:19" x14ac:dyDescent="0.25">
      <c r="A78" s="208">
        <v>43586</v>
      </c>
      <c r="B78">
        <f t="shared" si="31"/>
        <v>5</v>
      </c>
      <c r="C78">
        <f t="shared" si="32"/>
        <v>2019</v>
      </c>
      <c r="D78" s="6">
        <f>'Monthly Data'!M78</f>
        <v>20828039.383935958</v>
      </c>
      <c r="E78">
        <f>'Monthly Data'!BA78</f>
        <v>203</v>
      </c>
      <c r="F78">
        <f>'Monthly Data'!AZ78</f>
        <v>0</v>
      </c>
      <c r="G78">
        <f>'Monthly Data'!DJ78</f>
        <v>31</v>
      </c>
      <c r="H78">
        <f>'Monthly Data'!DM78</f>
        <v>0</v>
      </c>
      <c r="I78" s="6">
        <f>'Monthly Data'!O78</f>
        <v>486.9</v>
      </c>
      <c r="K78" s="6">
        <f t="shared" si="22"/>
        <v>-4408850.8039945997</v>
      </c>
      <c r="L78" s="6">
        <f t="shared" si="23"/>
        <v>1806455.4057065439</v>
      </c>
      <c r="M78" s="6">
        <f t="shared" si="24"/>
        <v>0</v>
      </c>
      <c r="N78" s="6">
        <f t="shared" si="25"/>
        <v>16911066.870676506</v>
      </c>
      <c r="O78" s="6">
        <f t="shared" si="26"/>
        <v>0</v>
      </c>
      <c r="P78" s="6">
        <f t="shared" si="27"/>
        <v>7518482.7314695586</v>
      </c>
      <c r="Q78" s="6">
        <f t="shared" si="28"/>
        <v>21827154.20385801</v>
      </c>
      <c r="R78" s="6">
        <f t="shared" si="29"/>
        <v>999114.81992205232</v>
      </c>
      <c r="S78" s="14">
        <f t="shared" si="30"/>
        <v>4.7969700916382925E-2</v>
      </c>
    </row>
    <row r="79" spans="1:19" x14ac:dyDescent="0.25">
      <c r="A79" s="208">
        <v>43617</v>
      </c>
      <c r="B79">
        <f t="shared" si="31"/>
        <v>6</v>
      </c>
      <c r="C79">
        <f t="shared" si="32"/>
        <v>2019</v>
      </c>
      <c r="D79" s="6">
        <f>'Monthly Data'!M79</f>
        <v>19896718.173935954</v>
      </c>
      <c r="E79">
        <f>'Monthly Data'!BA79</f>
        <v>49.9</v>
      </c>
      <c r="F79">
        <f>'Monthly Data'!AZ79</f>
        <v>22.2</v>
      </c>
      <c r="G79">
        <f>'Monthly Data'!DJ79</f>
        <v>30</v>
      </c>
      <c r="H79">
        <f>'Monthly Data'!DM79</f>
        <v>0</v>
      </c>
      <c r="I79" s="6">
        <f>'Monthly Data'!O79</f>
        <v>483.5</v>
      </c>
      <c r="K79" s="6">
        <f t="shared" si="22"/>
        <v>-4408850.8039945997</v>
      </c>
      <c r="L79" s="6">
        <f t="shared" si="23"/>
        <v>444049.87558993371</v>
      </c>
      <c r="M79" s="6">
        <f t="shared" si="24"/>
        <v>483421.51033686963</v>
      </c>
      <c r="N79" s="6">
        <f t="shared" si="25"/>
        <v>16365548.58452565</v>
      </c>
      <c r="O79" s="6">
        <f t="shared" si="26"/>
        <v>0</v>
      </c>
      <c r="P79" s="6">
        <f t="shared" si="27"/>
        <v>7465981.5170785207</v>
      </c>
      <c r="Q79" s="6">
        <f t="shared" si="28"/>
        <v>20350150.683536373</v>
      </c>
      <c r="R79" s="6">
        <f t="shared" si="29"/>
        <v>453432.50960041955</v>
      </c>
      <c r="S79" s="14">
        <f t="shared" si="30"/>
        <v>2.2789311565683291E-2</v>
      </c>
    </row>
    <row r="80" spans="1:19" x14ac:dyDescent="0.25">
      <c r="A80" s="208">
        <v>43647</v>
      </c>
      <c r="B80">
        <f t="shared" si="31"/>
        <v>7</v>
      </c>
      <c r="C80">
        <f t="shared" si="32"/>
        <v>2019</v>
      </c>
      <c r="D80" s="6">
        <f>'Monthly Data'!M80</f>
        <v>21752557.093935966</v>
      </c>
      <c r="E80">
        <f>'Monthly Data'!BA80</f>
        <v>0</v>
      </c>
      <c r="F80">
        <f>'Monthly Data'!AZ80</f>
        <v>101.7</v>
      </c>
      <c r="G80">
        <f>'Monthly Data'!DJ80</f>
        <v>31</v>
      </c>
      <c r="H80">
        <f>'Monthly Data'!DM80</f>
        <v>0</v>
      </c>
      <c r="I80" s="6">
        <f>'Monthly Data'!O80</f>
        <v>477.1</v>
      </c>
      <c r="K80" s="6">
        <f t="shared" si="22"/>
        <v>-4408850.8039945997</v>
      </c>
      <c r="L80" s="6">
        <f t="shared" si="23"/>
        <v>0</v>
      </c>
      <c r="M80" s="6">
        <f t="shared" si="24"/>
        <v>2214593.135191876</v>
      </c>
      <c r="N80" s="6">
        <f t="shared" si="25"/>
        <v>16911066.870676506</v>
      </c>
      <c r="O80" s="6">
        <f t="shared" si="26"/>
        <v>0</v>
      </c>
      <c r="P80" s="6">
        <f t="shared" si="27"/>
        <v>7367155.7017542133</v>
      </c>
      <c r="Q80" s="6">
        <f t="shared" si="28"/>
        <v>22083964.903627995</v>
      </c>
      <c r="R80" s="6">
        <f t="shared" si="29"/>
        <v>331407.80969202891</v>
      </c>
      <c r="S80" s="14">
        <f t="shared" si="30"/>
        <v>1.5235349492976004E-2</v>
      </c>
    </row>
    <row r="81" spans="1:19" x14ac:dyDescent="0.25">
      <c r="A81" s="208">
        <v>43678</v>
      </c>
      <c r="B81">
        <f t="shared" si="31"/>
        <v>8</v>
      </c>
      <c r="C81">
        <f t="shared" si="32"/>
        <v>2019</v>
      </c>
      <c r="D81" s="6">
        <f>'Monthly Data'!M81</f>
        <v>20899300.073935956</v>
      </c>
      <c r="E81">
        <f>'Monthly Data'!BA81</f>
        <v>6.3</v>
      </c>
      <c r="F81">
        <f>'Monthly Data'!AZ81</f>
        <v>34.1</v>
      </c>
      <c r="G81">
        <f>'Monthly Data'!DJ81</f>
        <v>31</v>
      </c>
      <c r="H81">
        <f>'Monthly Data'!DM81</f>
        <v>0</v>
      </c>
      <c r="I81" s="6">
        <f>'Monthly Data'!O81</f>
        <v>465.7</v>
      </c>
      <c r="K81" s="6">
        <f t="shared" si="22"/>
        <v>-4408850.8039945997</v>
      </c>
      <c r="L81" s="6">
        <f t="shared" si="23"/>
        <v>56062.409142616882</v>
      </c>
      <c r="M81" s="6">
        <f t="shared" si="24"/>
        <v>742552.86047239893</v>
      </c>
      <c r="N81" s="6">
        <f t="shared" si="25"/>
        <v>16911066.870676506</v>
      </c>
      <c r="O81" s="6">
        <f t="shared" si="26"/>
        <v>0</v>
      </c>
      <c r="P81" s="6">
        <f t="shared" si="27"/>
        <v>7191122.2182077905</v>
      </c>
      <c r="Q81" s="6">
        <f t="shared" si="28"/>
        <v>20491953.554504715</v>
      </c>
      <c r="R81" s="6">
        <f t="shared" si="29"/>
        <v>-407346.51943124086</v>
      </c>
      <c r="S81" s="14">
        <f t="shared" si="30"/>
        <v>1.9490916824494661E-2</v>
      </c>
    </row>
    <row r="82" spans="1:19" x14ac:dyDescent="0.25">
      <c r="A82" s="208">
        <v>43709</v>
      </c>
      <c r="B82">
        <f t="shared" si="31"/>
        <v>9</v>
      </c>
      <c r="C82">
        <f t="shared" si="32"/>
        <v>2019</v>
      </c>
      <c r="D82" s="6">
        <f>'Monthly Data'!M82</f>
        <v>19729696.403935958</v>
      </c>
      <c r="E82">
        <f>'Monthly Data'!BA82</f>
        <v>58</v>
      </c>
      <c r="F82">
        <f>'Monthly Data'!AZ82</f>
        <v>12.1</v>
      </c>
      <c r="G82">
        <f>'Monthly Data'!DJ82</f>
        <v>30</v>
      </c>
      <c r="H82">
        <f>'Monthly Data'!DM82</f>
        <v>0</v>
      </c>
      <c r="I82" s="6">
        <f>'Monthly Data'!O82</f>
        <v>469</v>
      </c>
      <c r="K82" s="6">
        <f t="shared" si="22"/>
        <v>-4408850.8039945997</v>
      </c>
      <c r="L82" s="6">
        <f t="shared" si="23"/>
        <v>516130.1159161554</v>
      </c>
      <c r="M82" s="6">
        <f t="shared" si="24"/>
        <v>263486.4988773028</v>
      </c>
      <c r="N82" s="6">
        <f t="shared" si="25"/>
        <v>16365548.58452565</v>
      </c>
      <c r="O82" s="6">
        <f t="shared" si="26"/>
        <v>0</v>
      </c>
      <c r="P82" s="6">
        <f t="shared" si="27"/>
        <v>7242079.279234387</v>
      </c>
      <c r="Q82" s="6">
        <f t="shared" si="28"/>
        <v>19978393.674558897</v>
      </c>
      <c r="R82" s="6">
        <f t="shared" si="29"/>
        <v>248697.27062293887</v>
      </c>
      <c r="S82" s="14">
        <f t="shared" si="30"/>
        <v>1.2605225419146604E-2</v>
      </c>
    </row>
    <row r="83" spans="1:19" x14ac:dyDescent="0.25">
      <c r="A83" s="208">
        <v>43739</v>
      </c>
      <c r="B83">
        <f t="shared" si="31"/>
        <v>10</v>
      </c>
      <c r="C83">
        <f t="shared" si="32"/>
        <v>2019</v>
      </c>
      <c r="D83" s="6">
        <f>'Monthly Data'!M83</f>
        <v>21046584.913935963</v>
      </c>
      <c r="E83">
        <f>'Monthly Data'!BA83</f>
        <v>274.31</v>
      </c>
      <c r="F83">
        <f>'Monthly Data'!AZ83</f>
        <v>0</v>
      </c>
      <c r="G83">
        <f>'Monthly Data'!DJ83</f>
        <v>31</v>
      </c>
      <c r="H83">
        <f>'Monthly Data'!DM83</f>
        <v>0</v>
      </c>
      <c r="I83" s="6">
        <f>'Monthly Data'!O83</f>
        <v>475.5</v>
      </c>
      <c r="K83" s="6">
        <f t="shared" si="22"/>
        <v>-4408850.8039945997</v>
      </c>
      <c r="L83" s="6">
        <f t="shared" si="23"/>
        <v>2441028.484430355</v>
      </c>
      <c r="M83" s="6">
        <f t="shared" si="24"/>
        <v>0</v>
      </c>
      <c r="N83" s="6">
        <f t="shared" si="25"/>
        <v>16911066.870676506</v>
      </c>
      <c r="O83" s="6">
        <f t="shared" si="26"/>
        <v>0</v>
      </c>
      <c r="P83" s="6">
        <f t="shared" si="27"/>
        <v>7342449.2479231367</v>
      </c>
      <c r="Q83" s="6">
        <f t="shared" si="28"/>
        <v>22285693.799035396</v>
      </c>
      <c r="R83" s="6">
        <f t="shared" si="29"/>
        <v>1239108.8850994334</v>
      </c>
      <c r="S83" s="14">
        <f t="shared" si="30"/>
        <v>5.8874581798729703E-2</v>
      </c>
    </row>
    <row r="84" spans="1:19" x14ac:dyDescent="0.25">
      <c r="A84" s="208">
        <v>43770</v>
      </c>
      <c r="B84">
        <f t="shared" si="31"/>
        <v>11</v>
      </c>
      <c r="C84">
        <f t="shared" si="32"/>
        <v>2019</v>
      </c>
      <c r="D84" s="6">
        <f>'Monthly Data'!M84</f>
        <v>23413422.133935962</v>
      </c>
      <c r="E84">
        <f>'Monthly Data'!BA84</f>
        <v>545.21</v>
      </c>
      <c r="F84">
        <f>'Monthly Data'!AZ84</f>
        <v>0</v>
      </c>
      <c r="G84">
        <f>'Monthly Data'!DJ84</f>
        <v>30</v>
      </c>
      <c r="H84">
        <f>'Monthly Data'!DM84</f>
        <v>0</v>
      </c>
      <c r="I84" s="6">
        <f>'Monthly Data'!O84</f>
        <v>488.1</v>
      </c>
      <c r="K84" s="6">
        <f t="shared" si="22"/>
        <v>-4408850.8039945997</v>
      </c>
      <c r="L84" s="6">
        <f t="shared" si="23"/>
        <v>4851712.0775628807</v>
      </c>
      <c r="M84" s="6">
        <f t="shared" si="24"/>
        <v>0</v>
      </c>
      <c r="N84" s="6">
        <f t="shared" si="25"/>
        <v>16365548.58452565</v>
      </c>
      <c r="O84" s="6">
        <f t="shared" si="26"/>
        <v>0</v>
      </c>
      <c r="P84" s="6">
        <f t="shared" si="27"/>
        <v>7537012.5718428669</v>
      </c>
      <c r="Q84" s="6">
        <f t="shared" si="28"/>
        <v>24345422.4299368</v>
      </c>
      <c r="R84" s="6">
        <f t="shared" si="29"/>
        <v>932000.29600083828</v>
      </c>
      <c r="S84" s="14">
        <f t="shared" si="30"/>
        <v>3.9806239799946852E-2</v>
      </c>
    </row>
    <row r="85" spans="1:19" x14ac:dyDescent="0.25">
      <c r="A85" s="208">
        <v>43800</v>
      </c>
      <c r="B85">
        <f t="shared" si="31"/>
        <v>12</v>
      </c>
      <c r="C85">
        <f t="shared" si="32"/>
        <v>2019</v>
      </c>
      <c r="D85" s="6">
        <f>'Monthly Data'!M85</f>
        <v>25736747.153935958</v>
      </c>
      <c r="E85">
        <f>'Monthly Data'!BA85</f>
        <v>727.1</v>
      </c>
      <c r="F85">
        <f>'Monthly Data'!AZ85</f>
        <v>0</v>
      </c>
      <c r="G85">
        <f>'Monthly Data'!DJ85</f>
        <v>31</v>
      </c>
      <c r="H85">
        <f>'Monthly Data'!DM85</f>
        <v>0</v>
      </c>
      <c r="I85" s="6">
        <f>'Monthly Data'!O85</f>
        <v>498.1</v>
      </c>
      <c r="K85" s="6">
        <f t="shared" si="22"/>
        <v>-4408850.8039945997</v>
      </c>
      <c r="L85" s="6">
        <f t="shared" si="23"/>
        <v>6470313.9186661486</v>
      </c>
      <c r="M85" s="6">
        <f t="shared" si="24"/>
        <v>0</v>
      </c>
      <c r="N85" s="6">
        <f t="shared" si="25"/>
        <v>16911066.870676506</v>
      </c>
      <c r="O85" s="6">
        <f t="shared" si="26"/>
        <v>0</v>
      </c>
      <c r="P85" s="6">
        <f t="shared" si="27"/>
        <v>7691427.9082870968</v>
      </c>
      <c r="Q85" s="6">
        <f t="shared" si="28"/>
        <v>26663957.89363515</v>
      </c>
      <c r="R85" s="6">
        <f t="shared" si="29"/>
        <v>927210.73969919235</v>
      </c>
      <c r="S85" s="14">
        <f t="shared" si="30"/>
        <v>3.6026726072000623E-2</v>
      </c>
    </row>
    <row r="86" spans="1:19" x14ac:dyDescent="0.25">
      <c r="A86" s="208">
        <v>43831</v>
      </c>
      <c r="B86">
        <f t="shared" ref="B86:B109" si="33">MONTH(A86)</f>
        <v>1</v>
      </c>
      <c r="C86">
        <f t="shared" ref="C86:C109" si="34">YEAR(A86)</f>
        <v>2020</v>
      </c>
      <c r="D86" s="6">
        <f>'Monthly Data'!M86</f>
        <v>25864008.648993447</v>
      </c>
      <c r="E86">
        <f>'Monthly Data'!BA86</f>
        <v>710.9</v>
      </c>
      <c r="F86">
        <f>'Monthly Data'!AZ86</f>
        <v>0</v>
      </c>
      <c r="G86">
        <f>'Monthly Data'!DJ86</f>
        <v>31</v>
      </c>
      <c r="H86">
        <f>'Monthly Data'!DM86</f>
        <v>0</v>
      </c>
      <c r="I86" s="6">
        <f>'Monthly Data'!O86</f>
        <v>498.9</v>
      </c>
      <c r="K86" s="6">
        <f t="shared" si="22"/>
        <v>-4408850.8039945997</v>
      </c>
      <c r="L86" s="6">
        <f t="shared" si="23"/>
        <v>6326153.4380137045</v>
      </c>
      <c r="M86" s="6">
        <f t="shared" si="24"/>
        <v>0</v>
      </c>
      <c r="N86" s="6">
        <f t="shared" si="25"/>
        <v>16911066.870676506</v>
      </c>
      <c r="O86" s="6">
        <f t="shared" si="26"/>
        <v>0</v>
      </c>
      <c r="P86" s="6">
        <f t="shared" si="27"/>
        <v>7703781.1352026341</v>
      </c>
      <c r="Q86" s="6">
        <f t="shared" si="28"/>
        <v>26532150.639898244</v>
      </c>
      <c r="R86" s="6">
        <f t="shared" si="29"/>
        <v>668141.99090479687</v>
      </c>
      <c r="S86" s="14">
        <f t="shared" si="30"/>
        <v>2.5832886153585439E-2</v>
      </c>
    </row>
    <row r="87" spans="1:19" x14ac:dyDescent="0.25">
      <c r="A87" s="208">
        <v>43862</v>
      </c>
      <c r="B87">
        <f t="shared" si="33"/>
        <v>2</v>
      </c>
      <c r="C87">
        <f t="shared" si="34"/>
        <v>2020</v>
      </c>
      <c r="D87" s="6">
        <f>'Monthly Data'!M87</f>
        <v>24376511.248993456</v>
      </c>
      <c r="E87">
        <f>'Monthly Data'!BA87</f>
        <v>744.2</v>
      </c>
      <c r="F87">
        <f>'Monthly Data'!AZ87</f>
        <v>0</v>
      </c>
      <c r="G87">
        <f>'Monthly Data'!DJ87</f>
        <v>29</v>
      </c>
      <c r="H87">
        <f>'Monthly Data'!DM87</f>
        <v>0</v>
      </c>
      <c r="I87" s="6">
        <f>'Monthly Data'!O87</f>
        <v>488.3</v>
      </c>
      <c r="K87" s="6">
        <f t="shared" si="22"/>
        <v>-4408850.8039945997</v>
      </c>
      <c r="L87" s="6">
        <f t="shared" si="23"/>
        <v>6622483.3149103941</v>
      </c>
      <c r="M87" s="6">
        <f t="shared" si="24"/>
        <v>0</v>
      </c>
      <c r="N87" s="6">
        <f t="shared" si="25"/>
        <v>15820030.298374794</v>
      </c>
      <c r="O87" s="6">
        <f t="shared" si="26"/>
        <v>0</v>
      </c>
      <c r="P87" s="6">
        <f t="shared" si="27"/>
        <v>7540100.8785717506</v>
      </c>
      <c r="Q87" s="6">
        <f t="shared" si="28"/>
        <v>25573763.687862337</v>
      </c>
      <c r="R87" s="6">
        <f t="shared" si="29"/>
        <v>1197252.4388688803</v>
      </c>
      <c r="S87" s="14">
        <f t="shared" si="30"/>
        <v>4.9115003645910024E-2</v>
      </c>
    </row>
    <row r="88" spans="1:19" x14ac:dyDescent="0.25">
      <c r="A88" s="208">
        <v>43891</v>
      </c>
      <c r="B88">
        <f t="shared" si="33"/>
        <v>3</v>
      </c>
      <c r="C88">
        <f t="shared" si="34"/>
        <v>2020</v>
      </c>
      <c r="D88" s="6">
        <f>'Monthly Data'!M88</f>
        <v>22658247.76899346</v>
      </c>
      <c r="E88">
        <f>'Monthly Data'!BA88</f>
        <v>551.20000000000005</v>
      </c>
      <c r="F88">
        <f>'Monthly Data'!AZ88</f>
        <v>0</v>
      </c>
      <c r="G88">
        <f>'Monthly Data'!DJ88</f>
        <v>31</v>
      </c>
      <c r="H88">
        <f>'Monthly Data'!DM88</f>
        <v>0.5</v>
      </c>
      <c r="I88" s="6">
        <f>'Monthly Data'!O88</f>
        <v>476.8</v>
      </c>
      <c r="K88" s="6">
        <f t="shared" si="22"/>
        <v>-4408850.8039945997</v>
      </c>
      <c r="L88" s="6">
        <f t="shared" si="23"/>
        <v>4905015.8602238772</v>
      </c>
      <c r="M88" s="6">
        <f t="shared" si="24"/>
        <v>0</v>
      </c>
      <c r="N88" s="6">
        <f t="shared" si="25"/>
        <v>16911066.870676506</v>
      </c>
      <c r="O88" s="6">
        <f t="shared" si="26"/>
        <v>-1785953.88645546</v>
      </c>
      <c r="P88" s="6">
        <f t="shared" si="27"/>
        <v>7362523.2416608864</v>
      </c>
      <c r="Q88" s="6">
        <f t="shared" si="28"/>
        <v>22983801.282111213</v>
      </c>
      <c r="R88" s="6">
        <f t="shared" si="29"/>
        <v>325553.51311775297</v>
      </c>
      <c r="S88" s="14">
        <f t="shared" si="30"/>
        <v>1.436799157802726E-2</v>
      </c>
    </row>
    <row r="89" spans="1:19" x14ac:dyDescent="0.25">
      <c r="A89" s="208">
        <v>43922</v>
      </c>
      <c r="B89">
        <f t="shared" si="33"/>
        <v>4</v>
      </c>
      <c r="C89">
        <f t="shared" si="34"/>
        <v>2020</v>
      </c>
      <c r="D89" s="6">
        <f>'Monthly Data'!M89</f>
        <v>18489887.368993454</v>
      </c>
      <c r="E89">
        <f>'Monthly Data'!BA89</f>
        <v>368.9</v>
      </c>
      <c r="F89">
        <f>'Monthly Data'!AZ89</f>
        <v>0</v>
      </c>
      <c r="G89">
        <f>'Monthly Data'!DJ89</f>
        <v>30</v>
      </c>
      <c r="H89">
        <f>'Monthly Data'!DM89</f>
        <v>1</v>
      </c>
      <c r="I89" s="6">
        <f>'Monthly Data'!O89</f>
        <v>465</v>
      </c>
      <c r="K89" s="6">
        <f t="shared" si="22"/>
        <v>-4408850.8039945997</v>
      </c>
      <c r="L89" s="6">
        <f t="shared" si="23"/>
        <v>3282765.5131287882</v>
      </c>
      <c r="M89" s="6">
        <f t="shared" si="24"/>
        <v>0</v>
      </c>
      <c r="N89" s="6">
        <f t="shared" si="25"/>
        <v>16365548.58452565</v>
      </c>
      <c r="O89" s="6">
        <f t="shared" si="26"/>
        <v>-3571907.77291092</v>
      </c>
      <c r="P89" s="6">
        <f t="shared" si="27"/>
        <v>7180313.1446566945</v>
      </c>
      <c r="Q89" s="6">
        <f t="shared" si="28"/>
        <v>18847868.665405616</v>
      </c>
      <c r="R89" s="6">
        <f t="shared" si="29"/>
        <v>357981.29641216248</v>
      </c>
      <c r="S89" s="14">
        <f t="shared" si="30"/>
        <v>1.9360923583151612E-2</v>
      </c>
    </row>
    <row r="90" spans="1:19" x14ac:dyDescent="0.25">
      <c r="A90" s="208">
        <v>43952</v>
      </c>
      <c r="B90">
        <f t="shared" si="33"/>
        <v>5</v>
      </c>
      <c r="C90">
        <f t="shared" si="34"/>
        <v>2020</v>
      </c>
      <c r="D90" s="6">
        <f>'Monthly Data'!M90</f>
        <v>17664511.508993454</v>
      </c>
      <c r="E90">
        <f>'Monthly Data'!BA90</f>
        <v>172.91</v>
      </c>
      <c r="F90">
        <f>'Monthly Data'!AZ90</f>
        <v>8.39</v>
      </c>
      <c r="G90">
        <f>'Monthly Data'!DJ90</f>
        <v>31</v>
      </c>
      <c r="H90">
        <f>'Monthly Data'!DM90</f>
        <v>1</v>
      </c>
      <c r="I90" s="6">
        <f>'Monthly Data'!O90</f>
        <v>455.2</v>
      </c>
      <c r="K90" s="6">
        <f t="shared" si="22"/>
        <v>-4408850.8039945997</v>
      </c>
      <c r="L90" s="6">
        <f t="shared" si="23"/>
        <v>1538690.6610872832</v>
      </c>
      <c r="M90" s="6">
        <f t="shared" si="24"/>
        <v>182698.48971740255</v>
      </c>
      <c r="N90" s="6">
        <f t="shared" si="25"/>
        <v>16911066.870676506</v>
      </c>
      <c r="O90" s="6">
        <f t="shared" si="26"/>
        <v>-3571907.77291092</v>
      </c>
      <c r="P90" s="6">
        <f t="shared" si="27"/>
        <v>7028986.1149413493</v>
      </c>
      <c r="Q90" s="6">
        <f t="shared" si="28"/>
        <v>17680683.559517018</v>
      </c>
      <c r="R90" s="6">
        <f t="shared" si="29"/>
        <v>16172.050523564219</v>
      </c>
      <c r="S90" s="14">
        <f t="shared" si="30"/>
        <v>9.1551076945040998E-4</v>
      </c>
    </row>
    <row r="91" spans="1:19" x14ac:dyDescent="0.25">
      <c r="A91" s="208">
        <v>43983</v>
      </c>
      <c r="B91">
        <f t="shared" si="33"/>
        <v>6</v>
      </c>
      <c r="C91">
        <f t="shared" si="34"/>
        <v>2020</v>
      </c>
      <c r="D91" s="6">
        <f>'Monthly Data'!M91</f>
        <v>17884161.58899346</v>
      </c>
      <c r="E91">
        <f>'Monthly Data'!BA91</f>
        <v>39.5</v>
      </c>
      <c r="F91">
        <f>'Monthly Data'!AZ91</f>
        <v>46.6</v>
      </c>
      <c r="G91">
        <f>'Monthly Data'!DJ91</f>
        <v>30</v>
      </c>
      <c r="H91">
        <f>'Monthly Data'!DM91</f>
        <v>0.5</v>
      </c>
      <c r="I91" s="6">
        <f>'Monthly Data'!O91</f>
        <v>454.6</v>
      </c>
      <c r="K91" s="6">
        <f t="shared" si="22"/>
        <v>-4408850.8039945997</v>
      </c>
      <c r="L91" s="6">
        <f t="shared" si="23"/>
        <v>351502.40652910585</v>
      </c>
      <c r="M91" s="6">
        <f t="shared" si="24"/>
        <v>1014749.6568332489</v>
      </c>
      <c r="N91" s="6">
        <f t="shared" si="25"/>
        <v>16365548.58452565</v>
      </c>
      <c r="O91" s="6">
        <f t="shared" si="26"/>
        <v>-1785953.88645546</v>
      </c>
      <c r="P91" s="6">
        <f t="shared" si="27"/>
        <v>7019721.1947546965</v>
      </c>
      <c r="Q91" s="6">
        <f t="shared" si="28"/>
        <v>18556717.152192641</v>
      </c>
      <c r="R91" s="6">
        <f t="shared" si="29"/>
        <v>672555.56319918111</v>
      </c>
      <c r="S91" s="14">
        <f t="shared" si="30"/>
        <v>3.7606211499067163E-2</v>
      </c>
    </row>
    <row r="92" spans="1:19" x14ac:dyDescent="0.25">
      <c r="A92" s="208">
        <v>44013</v>
      </c>
      <c r="B92">
        <f t="shared" si="33"/>
        <v>7</v>
      </c>
      <c r="C92">
        <f t="shared" si="34"/>
        <v>2020</v>
      </c>
      <c r="D92" s="6">
        <f>'Monthly Data'!M92</f>
        <v>20231733.748993449</v>
      </c>
      <c r="E92">
        <f>'Monthly Data'!BA92</f>
        <v>0</v>
      </c>
      <c r="F92">
        <f>'Monthly Data'!AZ92</f>
        <v>125.1</v>
      </c>
      <c r="G92">
        <f>'Monthly Data'!DJ92</f>
        <v>31</v>
      </c>
      <c r="H92">
        <f>'Monthly Data'!DM92</f>
        <v>0.5</v>
      </c>
      <c r="I92" s="6">
        <f>'Monthly Data'!O92</f>
        <v>456.4</v>
      </c>
      <c r="K92" s="6">
        <f t="shared" si="22"/>
        <v>-4408850.8039945997</v>
      </c>
      <c r="L92" s="6">
        <f t="shared" si="23"/>
        <v>0</v>
      </c>
      <c r="M92" s="6">
        <f t="shared" si="24"/>
        <v>2724145.5379793867</v>
      </c>
      <c r="N92" s="6">
        <f t="shared" si="25"/>
        <v>16911066.870676506</v>
      </c>
      <c r="O92" s="6">
        <f t="shared" si="26"/>
        <v>-1785953.88645546</v>
      </c>
      <c r="P92" s="6">
        <f t="shared" si="27"/>
        <v>7047515.9553146567</v>
      </c>
      <c r="Q92" s="6">
        <f t="shared" si="28"/>
        <v>20487923.673520491</v>
      </c>
      <c r="R92" s="6">
        <f t="shared" si="29"/>
        <v>256189.92452704161</v>
      </c>
      <c r="S92" s="14">
        <f t="shared" si="30"/>
        <v>1.2662776591738577E-2</v>
      </c>
    </row>
    <row r="93" spans="1:19" x14ac:dyDescent="0.25">
      <c r="A93" s="208">
        <v>44044</v>
      </c>
      <c r="B93">
        <f t="shared" si="33"/>
        <v>8</v>
      </c>
      <c r="C93">
        <f t="shared" si="34"/>
        <v>2020</v>
      </c>
      <c r="D93" s="6">
        <f>'Monthly Data'!M93</f>
        <v>19555762.408993453</v>
      </c>
      <c r="E93">
        <f>'Monthly Data'!BA93</f>
        <v>8.8000000000000007</v>
      </c>
      <c r="F93">
        <f>'Monthly Data'!AZ93</f>
        <v>57.1</v>
      </c>
      <c r="G93">
        <f>'Monthly Data'!DJ93</f>
        <v>31</v>
      </c>
      <c r="H93">
        <f>'Monthly Data'!DM93</f>
        <v>0.5</v>
      </c>
      <c r="I93" s="6">
        <f>'Monthly Data'!O93</f>
        <v>456.8</v>
      </c>
      <c r="K93" s="6">
        <f t="shared" si="22"/>
        <v>-4408850.8039945997</v>
      </c>
      <c r="L93" s="6">
        <f t="shared" si="23"/>
        <v>78309.396897623592</v>
      </c>
      <c r="M93" s="6">
        <f t="shared" si="24"/>
        <v>1243394.9657763629</v>
      </c>
      <c r="N93" s="6">
        <f t="shared" si="25"/>
        <v>16911066.870676506</v>
      </c>
      <c r="O93" s="6">
        <f t="shared" si="26"/>
        <v>-1785953.88645546</v>
      </c>
      <c r="P93" s="6">
        <f t="shared" si="27"/>
        <v>7053692.5687724268</v>
      </c>
      <c r="Q93" s="6">
        <f t="shared" si="28"/>
        <v>19091659.11167286</v>
      </c>
      <c r="R93" s="6">
        <f t="shared" si="29"/>
        <v>-464103.29732059315</v>
      </c>
      <c r="S93" s="14">
        <f t="shared" si="30"/>
        <v>2.3732303942655686E-2</v>
      </c>
    </row>
    <row r="94" spans="1:19" x14ac:dyDescent="0.25">
      <c r="A94" s="208">
        <v>44075</v>
      </c>
      <c r="B94">
        <f t="shared" si="33"/>
        <v>9</v>
      </c>
      <c r="C94">
        <f t="shared" si="34"/>
        <v>2020</v>
      </c>
      <c r="D94" s="6">
        <f>'Monthly Data'!M94</f>
        <v>18409251.378993459</v>
      </c>
      <c r="E94">
        <f>'Monthly Data'!BA94</f>
        <v>93.51</v>
      </c>
      <c r="F94">
        <f>'Monthly Data'!AZ94</f>
        <v>1.7</v>
      </c>
      <c r="G94">
        <f>'Monthly Data'!DJ94</f>
        <v>30</v>
      </c>
      <c r="H94">
        <f>'Monthly Data'!DM94</f>
        <v>0.5</v>
      </c>
      <c r="I94" s="6">
        <f>'Monthly Data'!O94</f>
        <v>457.4</v>
      </c>
      <c r="K94" s="6">
        <f t="shared" si="22"/>
        <v>-4408850.8039945997</v>
      </c>
      <c r="L94" s="6">
        <f t="shared" si="23"/>
        <v>832126.32998827065</v>
      </c>
      <c r="M94" s="6">
        <f t="shared" si="24"/>
        <v>37018.764305075601</v>
      </c>
      <c r="N94" s="6">
        <f t="shared" si="25"/>
        <v>16365548.58452565</v>
      </c>
      <c r="O94" s="6">
        <f t="shared" si="26"/>
        <v>-1785953.88645546</v>
      </c>
      <c r="P94" s="6">
        <f t="shared" si="27"/>
        <v>7062957.4889590796</v>
      </c>
      <c r="Q94" s="6">
        <f t="shared" si="28"/>
        <v>18102846.477328017</v>
      </c>
      <c r="R94" s="6">
        <f t="shared" si="29"/>
        <v>-306404.90166544169</v>
      </c>
      <c r="S94" s="14">
        <f t="shared" si="30"/>
        <v>1.6644071796155496E-2</v>
      </c>
    </row>
    <row r="95" spans="1:19" x14ac:dyDescent="0.25">
      <c r="A95" s="208">
        <v>44105</v>
      </c>
      <c r="B95">
        <f t="shared" si="33"/>
        <v>10</v>
      </c>
      <c r="C95">
        <f t="shared" si="34"/>
        <v>2020</v>
      </c>
      <c r="D95" s="6">
        <f>'Monthly Data'!M95</f>
        <v>20604963.748993441</v>
      </c>
      <c r="E95">
        <f>'Monthly Data'!BA95</f>
        <v>365.1</v>
      </c>
      <c r="F95">
        <f>'Monthly Data'!AZ95</f>
        <v>0</v>
      </c>
      <c r="G95">
        <f>'Monthly Data'!DJ95</f>
        <v>31</v>
      </c>
      <c r="H95">
        <f>'Monthly Data'!DM95</f>
        <v>0.5</v>
      </c>
      <c r="I95" s="6">
        <f>'Monthly Data'!O95</f>
        <v>458</v>
      </c>
      <c r="K95" s="6">
        <f t="shared" si="22"/>
        <v>-4408850.8039945997</v>
      </c>
      <c r="L95" s="6">
        <f t="shared" si="23"/>
        <v>3248950.0917411787</v>
      </c>
      <c r="M95" s="6">
        <f t="shared" si="24"/>
        <v>0</v>
      </c>
      <c r="N95" s="6">
        <f t="shared" si="25"/>
        <v>16911066.870676506</v>
      </c>
      <c r="O95" s="6">
        <f t="shared" si="26"/>
        <v>-1785953.88645546</v>
      </c>
      <c r="P95" s="6">
        <f t="shared" si="27"/>
        <v>7072222.4091457343</v>
      </c>
      <c r="Q95" s="6">
        <f t="shared" si="28"/>
        <v>21037434.681113359</v>
      </c>
      <c r="R95" s="6">
        <f t="shared" si="29"/>
        <v>432470.93211991712</v>
      </c>
      <c r="S95" s="14">
        <f t="shared" si="30"/>
        <v>2.0988677164794502E-2</v>
      </c>
    </row>
    <row r="96" spans="1:19" x14ac:dyDescent="0.25">
      <c r="A96" s="208">
        <v>44136</v>
      </c>
      <c r="B96">
        <f t="shared" si="33"/>
        <v>11</v>
      </c>
      <c r="C96">
        <f t="shared" si="34"/>
        <v>2020</v>
      </c>
      <c r="D96" s="6">
        <f>'Monthly Data'!M96</f>
        <v>21251996.048993461</v>
      </c>
      <c r="E96">
        <f>'Monthly Data'!BA96</f>
        <v>436.6</v>
      </c>
      <c r="F96">
        <f>'Monthly Data'!AZ96</f>
        <v>0</v>
      </c>
      <c r="G96">
        <f>'Monthly Data'!DJ96</f>
        <v>30</v>
      </c>
      <c r="H96">
        <f>'Monthly Data'!DM96</f>
        <v>0.5</v>
      </c>
      <c r="I96" s="6">
        <f>'Monthly Data'!O96</f>
        <v>459.4</v>
      </c>
      <c r="K96" s="6">
        <f t="shared" si="22"/>
        <v>-4408850.8039945997</v>
      </c>
      <c r="L96" s="6">
        <f t="shared" si="23"/>
        <v>3885213.9415343702</v>
      </c>
      <c r="M96" s="6">
        <f t="shared" si="24"/>
        <v>0</v>
      </c>
      <c r="N96" s="6">
        <f t="shared" si="25"/>
        <v>16365548.58452565</v>
      </c>
      <c r="O96" s="6">
        <f t="shared" si="26"/>
        <v>-1785953.88645546</v>
      </c>
      <c r="P96" s="6">
        <f t="shared" si="27"/>
        <v>7093840.5562479254</v>
      </c>
      <c r="Q96" s="6">
        <f t="shared" si="28"/>
        <v>21149798.391857885</v>
      </c>
      <c r="R96" s="6">
        <f t="shared" si="29"/>
        <v>-102197.65713557601</v>
      </c>
      <c r="S96" s="14">
        <f t="shared" si="30"/>
        <v>4.8088498087414389E-3</v>
      </c>
    </row>
    <row r="97" spans="1:19" x14ac:dyDescent="0.25">
      <c r="A97" s="208">
        <v>44166</v>
      </c>
      <c r="B97">
        <f t="shared" si="33"/>
        <v>12</v>
      </c>
      <c r="C97">
        <f t="shared" si="34"/>
        <v>2020</v>
      </c>
      <c r="D97" s="6">
        <f>'Monthly Data'!M97</f>
        <v>23735839.178993464</v>
      </c>
      <c r="E97">
        <f>'Monthly Data'!BA97</f>
        <v>683.3</v>
      </c>
      <c r="F97">
        <f>'Monthly Data'!AZ97</f>
        <v>0</v>
      </c>
      <c r="G97">
        <f>'Monthly Data'!DJ97</f>
        <v>31</v>
      </c>
      <c r="H97">
        <f>'Monthly Data'!DM97</f>
        <v>0.5</v>
      </c>
      <c r="I97" s="6">
        <f>'Monthly Data'!O97</f>
        <v>457.8</v>
      </c>
      <c r="K97" s="6">
        <f t="shared" si="22"/>
        <v>-4408850.8039945997</v>
      </c>
      <c r="L97" s="6">
        <f t="shared" si="23"/>
        <v>6080546.6931984304</v>
      </c>
      <c r="M97" s="6">
        <f t="shared" si="24"/>
        <v>0</v>
      </c>
      <c r="N97" s="6">
        <f t="shared" si="25"/>
        <v>16911066.870676506</v>
      </c>
      <c r="O97" s="6">
        <f t="shared" si="26"/>
        <v>-1785953.88645546</v>
      </c>
      <c r="P97" s="6">
        <f t="shared" si="27"/>
        <v>7069134.1024168497</v>
      </c>
      <c r="Q97" s="6">
        <f t="shared" si="28"/>
        <v>23865942.975841727</v>
      </c>
      <c r="R97" s="6">
        <f t="shared" si="29"/>
        <v>130103.79684826359</v>
      </c>
      <c r="S97" s="14">
        <f t="shared" si="30"/>
        <v>5.4813228159806202E-3</v>
      </c>
    </row>
    <row r="98" spans="1:19" x14ac:dyDescent="0.25">
      <c r="A98" s="208">
        <v>44197</v>
      </c>
      <c r="B98">
        <f t="shared" si="33"/>
        <v>1</v>
      </c>
      <c r="C98">
        <f t="shared" si="34"/>
        <v>2021</v>
      </c>
      <c r="D98" s="6">
        <f>'Monthly Data'!M98</f>
        <v>23536412.746311586</v>
      </c>
      <c r="E98">
        <f>'Monthly Data'!BA98</f>
        <v>719.4</v>
      </c>
      <c r="F98">
        <f>'Monthly Data'!AZ98</f>
        <v>0</v>
      </c>
      <c r="G98">
        <f>'Monthly Data'!DJ98</f>
        <v>31</v>
      </c>
      <c r="H98">
        <f>'Monthly Data'!DM98</f>
        <v>0.5</v>
      </c>
      <c r="I98" s="6">
        <f>'Monthly Data'!O98</f>
        <v>458.4</v>
      </c>
      <c r="K98" s="6">
        <f t="shared" ref="K98:K121" si="35">$V$9</f>
        <v>-4408850.8039945997</v>
      </c>
      <c r="L98" s="6">
        <f t="shared" ref="L98:L121" si="36">E98*$V$10</f>
        <v>6401793.196380727</v>
      </c>
      <c r="M98" s="6">
        <f t="shared" ref="M98:M121" si="37">F98*$V$11</f>
        <v>0</v>
      </c>
      <c r="N98" s="6">
        <f t="shared" ref="N98:N121" si="38">G98*$V$12</f>
        <v>16911066.870676506</v>
      </c>
      <c r="O98" s="6">
        <f t="shared" ref="O98:O121" si="39">H98*$V$13</f>
        <v>-1785953.88645546</v>
      </c>
      <c r="P98" s="6">
        <f t="shared" ref="P98:P121" si="40">I98*$V$14</f>
        <v>7078399.0226035025</v>
      </c>
      <c r="Q98" s="6">
        <f t="shared" ref="Q98:Q121" si="41">SUM(K98:P98)</f>
        <v>24196454.399210677</v>
      </c>
      <c r="R98" s="6">
        <f t="shared" ref="R98:R121" si="42">Q98-D98</f>
        <v>660041.6528990902</v>
      </c>
      <c r="S98" s="14">
        <f t="shared" ref="S98:S121" si="43">ABS(Q98-D98)/D98</f>
        <v>2.8043426159006579E-2</v>
      </c>
    </row>
    <row r="99" spans="1:19" x14ac:dyDescent="0.25">
      <c r="A99" s="208">
        <v>44228</v>
      </c>
      <c r="B99">
        <f t="shared" si="33"/>
        <v>2</v>
      </c>
      <c r="C99">
        <f t="shared" si="34"/>
        <v>2021</v>
      </c>
      <c r="D99" s="6">
        <f>'Monthly Data'!M99</f>
        <v>22939141.516311586</v>
      </c>
      <c r="E99">
        <f>'Monthly Data'!BA99</f>
        <v>795.7</v>
      </c>
      <c r="F99">
        <f>'Monthly Data'!AZ99</f>
        <v>0</v>
      </c>
      <c r="G99">
        <f>'Monthly Data'!DJ99</f>
        <v>28</v>
      </c>
      <c r="H99">
        <f>'Monthly Data'!DM99</f>
        <v>0.5</v>
      </c>
      <c r="I99" s="6">
        <f>'Monthly Data'!O99</f>
        <v>459.8</v>
      </c>
      <c r="K99" s="6">
        <f t="shared" si="35"/>
        <v>-4408850.8039945997</v>
      </c>
      <c r="L99" s="6">
        <f t="shared" si="36"/>
        <v>7080771.262663532</v>
      </c>
      <c r="M99" s="6">
        <f t="shared" si="37"/>
        <v>0</v>
      </c>
      <c r="N99" s="6">
        <f t="shared" si="38"/>
        <v>15274512.01222394</v>
      </c>
      <c r="O99" s="6">
        <f t="shared" si="39"/>
        <v>-1785953.88645546</v>
      </c>
      <c r="P99" s="6">
        <f t="shared" si="40"/>
        <v>7100017.1697056955</v>
      </c>
      <c r="Q99" s="6">
        <f t="shared" si="41"/>
        <v>23260495.754143108</v>
      </c>
      <c r="R99" s="6">
        <f t="shared" si="42"/>
        <v>321354.23783152178</v>
      </c>
      <c r="S99" s="14">
        <f t="shared" si="43"/>
        <v>1.4008991470016998E-2</v>
      </c>
    </row>
    <row r="100" spans="1:19" x14ac:dyDescent="0.25">
      <c r="A100" s="208">
        <v>44256</v>
      </c>
      <c r="B100">
        <f t="shared" si="33"/>
        <v>3</v>
      </c>
      <c r="C100">
        <f t="shared" si="34"/>
        <v>2021</v>
      </c>
      <c r="D100" s="6">
        <f>'Monthly Data'!M100</f>
        <v>21816988.046311583</v>
      </c>
      <c r="E100">
        <f>'Monthly Data'!BA100</f>
        <v>506.9</v>
      </c>
      <c r="F100">
        <f>'Monthly Data'!AZ100</f>
        <v>0</v>
      </c>
      <c r="G100">
        <f>'Monthly Data'!DJ100</f>
        <v>31</v>
      </c>
      <c r="H100">
        <f>'Monthly Data'!DM100</f>
        <v>0.5</v>
      </c>
      <c r="I100" s="6">
        <f>'Monthly Data'!O100</f>
        <v>462.6</v>
      </c>
      <c r="K100" s="6">
        <f t="shared" si="35"/>
        <v>-4408850.8039945997</v>
      </c>
      <c r="L100" s="6">
        <f t="shared" si="36"/>
        <v>4510799.237205158</v>
      </c>
      <c r="M100" s="6">
        <f t="shared" si="37"/>
        <v>0</v>
      </c>
      <c r="N100" s="6">
        <f t="shared" si="38"/>
        <v>16911066.870676506</v>
      </c>
      <c r="O100" s="6">
        <f t="shared" si="39"/>
        <v>-1785953.88645546</v>
      </c>
      <c r="P100" s="6">
        <f t="shared" si="40"/>
        <v>7143253.4639100796</v>
      </c>
      <c r="Q100" s="6">
        <f t="shared" si="41"/>
        <v>22370314.881341685</v>
      </c>
      <c r="R100" s="6">
        <f t="shared" si="42"/>
        <v>553326.83503010124</v>
      </c>
      <c r="S100" s="14">
        <f t="shared" si="43"/>
        <v>2.5362200953474308E-2</v>
      </c>
    </row>
    <row r="101" spans="1:19" x14ac:dyDescent="0.25">
      <c r="A101" s="208">
        <v>44287</v>
      </c>
      <c r="B101">
        <f t="shared" si="33"/>
        <v>4</v>
      </c>
      <c r="C101">
        <f t="shared" si="34"/>
        <v>2021</v>
      </c>
      <c r="D101" s="6">
        <f>'Monthly Data'!M101</f>
        <v>19340633.796311583</v>
      </c>
      <c r="E101">
        <f>'Monthly Data'!BA101</f>
        <v>318.02</v>
      </c>
      <c r="F101">
        <f>'Monthly Data'!AZ101</f>
        <v>0</v>
      </c>
      <c r="G101">
        <f>'Monthly Data'!DJ101</f>
        <v>30</v>
      </c>
      <c r="H101">
        <f>'Monthly Data'!DM101</f>
        <v>0.5</v>
      </c>
      <c r="I101" s="6">
        <f>'Monthly Data'!O101</f>
        <v>463.4</v>
      </c>
      <c r="K101" s="6">
        <f t="shared" si="35"/>
        <v>-4408850.8039945997</v>
      </c>
      <c r="L101" s="6">
        <f t="shared" si="36"/>
        <v>2829994.818338892</v>
      </c>
      <c r="M101" s="6">
        <f t="shared" si="37"/>
        <v>0</v>
      </c>
      <c r="N101" s="6">
        <f t="shared" si="38"/>
        <v>16365548.58452565</v>
      </c>
      <c r="O101" s="6">
        <f t="shared" si="39"/>
        <v>-1785953.88645546</v>
      </c>
      <c r="P101" s="6">
        <f t="shared" si="40"/>
        <v>7155606.6908256179</v>
      </c>
      <c r="Q101" s="6">
        <f t="shared" si="41"/>
        <v>20156345.4032401</v>
      </c>
      <c r="R101" s="6">
        <f t="shared" si="42"/>
        <v>815711.60692851618</v>
      </c>
      <c r="S101" s="14">
        <f t="shared" si="43"/>
        <v>4.2176053562633459E-2</v>
      </c>
    </row>
    <row r="102" spans="1:19" x14ac:dyDescent="0.25">
      <c r="A102" s="208">
        <v>44317</v>
      </c>
      <c r="B102">
        <f t="shared" si="33"/>
        <v>5</v>
      </c>
      <c r="C102">
        <f t="shared" si="34"/>
        <v>2021</v>
      </c>
      <c r="D102" s="6">
        <f>'Monthly Data'!M102</f>
        <v>18250114.746311594</v>
      </c>
      <c r="E102">
        <f>'Monthly Data'!BA102</f>
        <v>162.80000000000001</v>
      </c>
      <c r="F102">
        <f>'Monthly Data'!AZ102</f>
        <v>7</v>
      </c>
      <c r="G102">
        <f>'Monthly Data'!DJ102</f>
        <v>31</v>
      </c>
      <c r="H102">
        <f>'Monthly Data'!DM102</f>
        <v>0.5</v>
      </c>
      <c r="I102" s="6">
        <f>'Monthly Data'!O102</f>
        <v>469.8</v>
      </c>
      <c r="K102" s="6">
        <f t="shared" si="35"/>
        <v>-4408850.8039945997</v>
      </c>
      <c r="L102" s="6">
        <f t="shared" si="36"/>
        <v>1448723.8426060362</v>
      </c>
      <c r="M102" s="6">
        <f t="shared" si="37"/>
        <v>152430.20596207603</v>
      </c>
      <c r="N102" s="6">
        <f t="shared" si="38"/>
        <v>16911066.870676506</v>
      </c>
      <c r="O102" s="6">
        <f t="shared" si="39"/>
        <v>-1785953.88645546</v>
      </c>
      <c r="P102" s="6">
        <f t="shared" si="40"/>
        <v>7254432.5061499253</v>
      </c>
      <c r="Q102" s="6">
        <f t="shared" si="41"/>
        <v>19571848.734944485</v>
      </c>
      <c r="R102" s="6">
        <f t="shared" si="42"/>
        <v>1321733.9886328913</v>
      </c>
      <c r="S102" s="14">
        <f t="shared" si="43"/>
        <v>7.2423324839643435E-2</v>
      </c>
    </row>
    <row r="103" spans="1:19" x14ac:dyDescent="0.25">
      <c r="A103" s="208">
        <v>44348</v>
      </c>
      <c r="B103">
        <f t="shared" si="33"/>
        <v>6</v>
      </c>
      <c r="C103">
        <f t="shared" si="34"/>
        <v>2021</v>
      </c>
      <c r="D103" s="6">
        <f>'Monthly Data'!M103</f>
        <v>17987006.306311589</v>
      </c>
      <c r="E103">
        <f>'Monthly Data'!BA103</f>
        <v>9.1</v>
      </c>
      <c r="F103">
        <f>'Monthly Data'!AZ103</f>
        <v>54.1</v>
      </c>
      <c r="G103">
        <f>'Monthly Data'!DJ103</f>
        <v>30</v>
      </c>
      <c r="H103">
        <f>'Monthly Data'!DM103</f>
        <v>0.5</v>
      </c>
      <c r="I103" s="6">
        <f>'Monthly Data'!O103</f>
        <v>463.2</v>
      </c>
      <c r="K103" s="6">
        <f t="shared" si="35"/>
        <v>-4408850.8039945997</v>
      </c>
      <c r="L103" s="6">
        <f t="shared" si="36"/>
        <v>80979.035428224379</v>
      </c>
      <c r="M103" s="6">
        <f t="shared" si="37"/>
        <v>1178067.734649759</v>
      </c>
      <c r="N103" s="6">
        <f t="shared" si="38"/>
        <v>16365548.58452565</v>
      </c>
      <c r="O103" s="6">
        <f t="shared" si="39"/>
        <v>-1785953.88645546</v>
      </c>
      <c r="P103" s="6">
        <f t="shared" si="40"/>
        <v>7152518.3840967333</v>
      </c>
      <c r="Q103" s="6">
        <f t="shared" si="41"/>
        <v>18582309.048250306</v>
      </c>
      <c r="R103" s="6">
        <f t="shared" si="42"/>
        <v>595302.74193871766</v>
      </c>
      <c r="S103" s="14">
        <f t="shared" si="43"/>
        <v>3.3096265815497468E-2</v>
      </c>
    </row>
    <row r="104" spans="1:19" x14ac:dyDescent="0.25">
      <c r="A104" s="208">
        <v>44378</v>
      </c>
      <c r="B104">
        <f t="shared" si="33"/>
        <v>7</v>
      </c>
      <c r="C104">
        <f t="shared" si="34"/>
        <v>2021</v>
      </c>
      <c r="D104" s="6">
        <f>'Monthly Data'!M104</f>
        <v>19522999.54631158</v>
      </c>
      <c r="E104">
        <f>'Monthly Data'!BA104</f>
        <v>5.7</v>
      </c>
      <c r="F104">
        <f>'Monthly Data'!AZ104</f>
        <v>93.3</v>
      </c>
      <c r="G104">
        <f>'Monthly Data'!DJ104</f>
        <v>31</v>
      </c>
      <c r="H104">
        <f>'Monthly Data'!DM104</f>
        <v>0.5</v>
      </c>
      <c r="I104" s="6">
        <f>'Monthly Data'!O104</f>
        <v>456.6</v>
      </c>
      <c r="K104" s="6">
        <f t="shared" si="35"/>
        <v>-4408850.8039945997</v>
      </c>
      <c r="L104" s="6">
        <f t="shared" si="36"/>
        <v>50723.132081415271</v>
      </c>
      <c r="M104" s="6">
        <f t="shared" si="37"/>
        <v>2031676.8880373845</v>
      </c>
      <c r="N104" s="6">
        <f t="shared" si="38"/>
        <v>16911066.870676506</v>
      </c>
      <c r="O104" s="6">
        <f t="shared" si="39"/>
        <v>-1785953.88645546</v>
      </c>
      <c r="P104" s="6">
        <f t="shared" si="40"/>
        <v>7050604.2620435422</v>
      </c>
      <c r="Q104" s="6">
        <f t="shared" si="41"/>
        <v>19849266.462388787</v>
      </c>
      <c r="R104" s="6">
        <f t="shared" si="42"/>
        <v>326266.91607720777</v>
      </c>
      <c r="S104" s="14">
        <f t="shared" si="43"/>
        <v>1.6711925608728931E-2</v>
      </c>
    </row>
    <row r="105" spans="1:19" x14ac:dyDescent="0.25">
      <c r="A105" s="208">
        <v>44409</v>
      </c>
      <c r="B105">
        <f t="shared" si="33"/>
        <v>8</v>
      </c>
      <c r="C105">
        <f t="shared" si="34"/>
        <v>2021</v>
      </c>
      <c r="D105" s="6">
        <f>'Monthly Data'!M105</f>
        <v>19738012.036311597</v>
      </c>
      <c r="E105">
        <f>'Monthly Data'!BA105</f>
        <v>0</v>
      </c>
      <c r="F105">
        <f>'Monthly Data'!AZ105</f>
        <v>97.33</v>
      </c>
      <c r="G105">
        <f>'Monthly Data'!DJ105</f>
        <v>31</v>
      </c>
      <c r="H105">
        <f>'Monthly Data'!DM105</f>
        <v>0.5</v>
      </c>
      <c r="I105" s="6">
        <f>'Monthly Data'!O105</f>
        <v>446.2</v>
      </c>
      <c r="K105" s="6">
        <f t="shared" si="35"/>
        <v>-4408850.8039945997</v>
      </c>
      <c r="L105" s="6">
        <f t="shared" si="36"/>
        <v>0</v>
      </c>
      <c r="M105" s="6">
        <f t="shared" si="37"/>
        <v>2119433.1351841227</v>
      </c>
      <c r="N105" s="6">
        <f t="shared" si="38"/>
        <v>16911066.870676506</v>
      </c>
      <c r="O105" s="6">
        <f t="shared" si="39"/>
        <v>-1785953.88645546</v>
      </c>
      <c r="P105" s="6">
        <f t="shared" si="40"/>
        <v>6890012.3121415423</v>
      </c>
      <c r="Q105" s="6">
        <f t="shared" si="41"/>
        <v>19725707.627552111</v>
      </c>
      <c r="R105" s="6">
        <f t="shared" si="42"/>
        <v>-12304.40875948593</v>
      </c>
      <c r="S105" s="14">
        <f t="shared" si="43"/>
        <v>6.2338642497784347E-4</v>
      </c>
    </row>
    <row r="106" spans="1:19" x14ac:dyDescent="0.25">
      <c r="A106" s="208">
        <v>44440</v>
      </c>
      <c r="B106">
        <f t="shared" si="33"/>
        <v>9</v>
      </c>
      <c r="C106">
        <f t="shared" si="34"/>
        <v>2021</v>
      </c>
      <c r="D106" s="6">
        <f>'Monthly Data'!M106</f>
        <v>18324048.476311591</v>
      </c>
      <c r="E106">
        <f>'Monthly Data'!BA106</f>
        <v>44.6</v>
      </c>
      <c r="F106">
        <f>'Monthly Data'!AZ106</f>
        <v>15.4</v>
      </c>
      <c r="G106">
        <f>'Monthly Data'!DJ106</f>
        <v>30</v>
      </c>
      <c r="H106">
        <f>'Monthly Data'!DM106</f>
        <v>0.5</v>
      </c>
      <c r="I106" s="6">
        <f>'Monthly Data'!O106</f>
        <v>437</v>
      </c>
      <c r="K106" s="6">
        <f t="shared" si="35"/>
        <v>-4408850.8039945997</v>
      </c>
      <c r="L106" s="6">
        <f t="shared" si="36"/>
        <v>396886.26154931949</v>
      </c>
      <c r="M106" s="6">
        <f t="shared" si="37"/>
        <v>335346.45311656722</v>
      </c>
      <c r="N106" s="6">
        <f t="shared" si="38"/>
        <v>16365548.58452565</v>
      </c>
      <c r="O106" s="6">
        <f t="shared" si="39"/>
        <v>-1785953.88645546</v>
      </c>
      <c r="P106" s="6">
        <f t="shared" si="40"/>
        <v>6747950.2026128508</v>
      </c>
      <c r="Q106" s="6">
        <f t="shared" si="41"/>
        <v>17650926.811354332</v>
      </c>
      <c r="R106" s="6">
        <f t="shared" si="42"/>
        <v>-673121.66495725885</v>
      </c>
      <c r="S106" s="14">
        <f t="shared" si="43"/>
        <v>3.6734331161993851E-2</v>
      </c>
    </row>
    <row r="107" spans="1:19" x14ac:dyDescent="0.25">
      <c r="A107" s="208">
        <v>44470</v>
      </c>
      <c r="B107">
        <f t="shared" si="33"/>
        <v>10</v>
      </c>
      <c r="C107">
        <f t="shared" si="34"/>
        <v>2021</v>
      </c>
      <c r="D107" s="6">
        <f>'Monthly Data'!M107</f>
        <v>19111659.566311598</v>
      </c>
      <c r="E107">
        <f>'Monthly Data'!BA107</f>
        <v>146.31</v>
      </c>
      <c r="F107">
        <f>'Monthly Data'!AZ107</f>
        <v>0.9</v>
      </c>
      <c r="G107">
        <f>'Monthly Data'!DJ107</f>
        <v>31</v>
      </c>
      <c r="H107">
        <f>'Monthly Data'!DM107</f>
        <v>0.5</v>
      </c>
      <c r="I107" s="6">
        <f>'Monthly Data'!O107</f>
        <v>422.6</v>
      </c>
      <c r="K107" s="6">
        <f t="shared" si="35"/>
        <v>-4408850.8039945997</v>
      </c>
      <c r="L107" s="6">
        <f t="shared" si="36"/>
        <v>1301982.7113740121</v>
      </c>
      <c r="M107" s="6">
        <f t="shared" si="37"/>
        <v>19598.169337981202</v>
      </c>
      <c r="N107" s="6">
        <f t="shared" si="38"/>
        <v>16911066.870676506</v>
      </c>
      <c r="O107" s="6">
        <f t="shared" si="39"/>
        <v>-1785953.88645546</v>
      </c>
      <c r="P107" s="6">
        <f t="shared" si="40"/>
        <v>6525592.1181331603</v>
      </c>
      <c r="Q107" s="6">
        <f t="shared" si="41"/>
        <v>18563435.179071601</v>
      </c>
      <c r="R107" s="6">
        <f t="shared" si="42"/>
        <v>-548224.38723999634</v>
      </c>
      <c r="S107" s="14">
        <f t="shared" si="43"/>
        <v>2.8685336578847372E-2</v>
      </c>
    </row>
    <row r="108" spans="1:19" x14ac:dyDescent="0.25">
      <c r="A108" s="208">
        <v>44501</v>
      </c>
      <c r="B108">
        <f t="shared" si="33"/>
        <v>11</v>
      </c>
      <c r="C108">
        <f t="shared" si="34"/>
        <v>2021</v>
      </c>
      <c r="D108" s="6">
        <f>'Monthly Data'!M108</f>
        <v>21248375.836311597</v>
      </c>
      <c r="E108">
        <f>'Monthly Data'!BA108</f>
        <v>441</v>
      </c>
      <c r="F108">
        <f>'Monthly Data'!AZ108</f>
        <v>0</v>
      </c>
      <c r="G108">
        <f>'Monthly Data'!DJ108</f>
        <v>30</v>
      </c>
      <c r="H108">
        <f>'Monthly Data'!DM108</f>
        <v>0.5</v>
      </c>
      <c r="I108" s="6">
        <f>'Monthly Data'!O108</f>
        <v>421.2</v>
      </c>
      <c r="K108" s="6">
        <f t="shared" si="35"/>
        <v>-4408850.8039945997</v>
      </c>
      <c r="L108" s="6">
        <f t="shared" si="36"/>
        <v>3924368.6399831818</v>
      </c>
      <c r="M108" s="6">
        <f t="shared" si="37"/>
        <v>0</v>
      </c>
      <c r="N108" s="6">
        <f t="shared" si="38"/>
        <v>16365548.58452565</v>
      </c>
      <c r="O108" s="6">
        <f t="shared" si="39"/>
        <v>-1785953.88645546</v>
      </c>
      <c r="P108" s="6">
        <f t="shared" si="40"/>
        <v>6503973.9710309673</v>
      </c>
      <c r="Q108" s="6">
        <f t="shared" si="41"/>
        <v>20599086.505089741</v>
      </c>
      <c r="R108" s="6">
        <f t="shared" si="42"/>
        <v>-649289.33122185618</v>
      </c>
      <c r="S108" s="14">
        <f t="shared" si="43"/>
        <v>3.0557127576418243E-2</v>
      </c>
    </row>
    <row r="109" spans="1:19" x14ac:dyDescent="0.25">
      <c r="A109" s="208">
        <v>44531</v>
      </c>
      <c r="B109">
        <f t="shared" si="33"/>
        <v>12</v>
      </c>
      <c r="C109">
        <f t="shared" si="34"/>
        <v>2021</v>
      </c>
      <c r="D109" s="6">
        <f>'Monthly Data'!M109</f>
        <v>24143852.146311585</v>
      </c>
      <c r="E109">
        <f>'Monthly Data'!BA109</f>
        <v>705.2</v>
      </c>
      <c r="F109">
        <f>'Monthly Data'!AZ109</f>
        <v>0</v>
      </c>
      <c r="G109">
        <f>'Monthly Data'!DJ109</f>
        <v>31</v>
      </c>
      <c r="H109">
        <f>'Monthly Data'!DM109</f>
        <v>0.5</v>
      </c>
      <c r="I109" s="6">
        <f>'Monthly Data'!O109</f>
        <v>419.6</v>
      </c>
      <c r="K109" s="6">
        <f t="shared" si="35"/>
        <v>-4408850.8039945997</v>
      </c>
      <c r="L109" s="6">
        <f t="shared" si="36"/>
        <v>6275430.3059322899</v>
      </c>
      <c r="M109" s="6">
        <f t="shared" si="37"/>
        <v>0</v>
      </c>
      <c r="N109" s="6">
        <f t="shared" si="38"/>
        <v>16911066.870676506</v>
      </c>
      <c r="O109" s="6">
        <f t="shared" si="39"/>
        <v>-1785953.88645546</v>
      </c>
      <c r="P109" s="6">
        <f t="shared" si="40"/>
        <v>6479267.5171998907</v>
      </c>
      <c r="Q109" s="6">
        <f t="shared" si="41"/>
        <v>23470960.003358625</v>
      </c>
      <c r="R109" s="6">
        <f t="shared" si="42"/>
        <v>-672892.14295295998</v>
      </c>
      <c r="S109" s="14">
        <f t="shared" si="43"/>
        <v>2.7870123577432383E-2</v>
      </c>
    </row>
    <row r="110" spans="1:19" x14ac:dyDescent="0.25">
      <c r="A110" s="208">
        <v>44562</v>
      </c>
      <c r="B110">
        <f t="shared" ref="B110:B121" si="44">MONTH(A110)</f>
        <v>1</v>
      </c>
      <c r="C110">
        <f t="shared" ref="C110:C121" si="45">YEAR(A110)</f>
        <v>2022</v>
      </c>
      <c r="D110" s="6">
        <f>'Monthly Data'!M110</f>
        <v>26441921.561629042</v>
      </c>
      <c r="E110">
        <f>'Monthly Data'!BA110</f>
        <v>996.8</v>
      </c>
      <c r="F110">
        <f>'Monthly Data'!AZ110</f>
        <v>0</v>
      </c>
      <c r="G110">
        <f>'Monthly Data'!DJ110</f>
        <v>31</v>
      </c>
      <c r="H110">
        <f>'Monthly Data'!DM110</f>
        <v>0.25</v>
      </c>
      <c r="I110" s="6">
        <f>'Monthly Data'!O110</f>
        <v>419.6</v>
      </c>
      <c r="K110" s="6">
        <f t="shared" si="35"/>
        <v>-4408850.8039945997</v>
      </c>
      <c r="L110" s="6">
        <f t="shared" si="36"/>
        <v>8870318.957676271</v>
      </c>
      <c r="M110" s="6">
        <f t="shared" si="37"/>
        <v>0</v>
      </c>
      <c r="N110" s="6">
        <f t="shared" si="38"/>
        <v>16911066.870676506</v>
      </c>
      <c r="O110" s="6">
        <f t="shared" si="39"/>
        <v>-892976.94322772999</v>
      </c>
      <c r="P110" s="6">
        <f t="shared" si="40"/>
        <v>6479267.5171998907</v>
      </c>
      <c r="Q110" s="6">
        <f t="shared" si="41"/>
        <v>26958825.598330334</v>
      </c>
      <c r="R110" s="6">
        <f t="shared" si="42"/>
        <v>516904.0367012918</v>
      </c>
      <c r="S110" s="14">
        <f t="shared" si="43"/>
        <v>1.9548656306862072E-2</v>
      </c>
    </row>
    <row r="111" spans="1:19" x14ac:dyDescent="0.25">
      <c r="A111" s="208">
        <v>44593</v>
      </c>
      <c r="B111">
        <f t="shared" si="44"/>
        <v>2</v>
      </c>
      <c r="C111">
        <f t="shared" si="45"/>
        <v>2022</v>
      </c>
      <c r="D111" s="6">
        <f>'Monthly Data'!M111</f>
        <v>23929958.561629042</v>
      </c>
      <c r="E111">
        <f>'Monthly Data'!BA111</f>
        <v>864</v>
      </c>
      <c r="F111">
        <f>'Monthly Data'!AZ111</f>
        <v>0</v>
      </c>
      <c r="G111">
        <f>'Monthly Data'!DJ111</f>
        <v>28</v>
      </c>
      <c r="H111">
        <f>'Monthly Data'!DM111</f>
        <v>0.25</v>
      </c>
      <c r="I111" s="6">
        <f>'Monthly Data'!O111</f>
        <v>420</v>
      </c>
      <c r="K111" s="6">
        <f t="shared" si="35"/>
        <v>-4408850.8039945997</v>
      </c>
      <c r="L111" s="6">
        <f t="shared" si="36"/>
        <v>7688558.9681303147</v>
      </c>
      <c r="M111" s="6">
        <f t="shared" si="37"/>
        <v>0</v>
      </c>
      <c r="N111" s="6">
        <f t="shared" si="38"/>
        <v>15274512.01222394</v>
      </c>
      <c r="O111" s="6">
        <f t="shared" si="39"/>
        <v>-892976.94322772999</v>
      </c>
      <c r="P111" s="6">
        <f t="shared" si="40"/>
        <v>6485444.1306576598</v>
      </c>
      <c r="Q111" s="6">
        <f t="shared" si="41"/>
        <v>24146687.363789581</v>
      </c>
      <c r="R111" s="6">
        <f t="shared" si="42"/>
        <v>216728.80216053873</v>
      </c>
      <c r="S111" s="14">
        <f t="shared" si="43"/>
        <v>9.056798055139835E-3</v>
      </c>
    </row>
    <row r="112" spans="1:19" x14ac:dyDescent="0.25">
      <c r="A112" s="208">
        <v>44621</v>
      </c>
      <c r="B112">
        <f t="shared" si="44"/>
        <v>3</v>
      </c>
      <c r="C112">
        <f t="shared" si="45"/>
        <v>2022</v>
      </c>
      <c r="D112" s="6">
        <f>'Monthly Data'!M112</f>
        <v>23582756.561629042</v>
      </c>
      <c r="E112">
        <f>'Monthly Data'!BA112</f>
        <v>621.79999999999995</v>
      </c>
      <c r="F112">
        <f>'Monthly Data'!AZ112</f>
        <v>0</v>
      </c>
      <c r="G112">
        <f>'Monthly Data'!DJ112</f>
        <v>31</v>
      </c>
      <c r="H112">
        <f>'Monthly Data'!DM112</f>
        <v>0.25</v>
      </c>
      <c r="I112" s="6">
        <f>'Monthly Data'!O112</f>
        <v>419.8</v>
      </c>
      <c r="K112" s="6">
        <f t="shared" si="35"/>
        <v>-4408850.8039945997</v>
      </c>
      <c r="L112" s="6">
        <f t="shared" si="36"/>
        <v>5533270.7944252659</v>
      </c>
      <c r="M112" s="6">
        <f t="shared" si="37"/>
        <v>0</v>
      </c>
      <c r="N112" s="6">
        <f t="shared" si="38"/>
        <v>16911066.870676506</v>
      </c>
      <c r="O112" s="6">
        <f t="shared" si="39"/>
        <v>-892976.94322772999</v>
      </c>
      <c r="P112" s="6">
        <f t="shared" si="40"/>
        <v>6482355.8239287753</v>
      </c>
      <c r="Q112" s="6">
        <f t="shared" si="41"/>
        <v>23624865.741808213</v>
      </c>
      <c r="R112" s="6">
        <f t="shared" si="42"/>
        <v>42109.180179171264</v>
      </c>
      <c r="S112" s="14">
        <f t="shared" si="43"/>
        <v>1.7855919459256997E-3</v>
      </c>
    </row>
    <row r="113" spans="1:24" x14ac:dyDescent="0.25">
      <c r="A113" s="208">
        <v>44652</v>
      </c>
      <c r="B113">
        <f t="shared" si="44"/>
        <v>4</v>
      </c>
      <c r="C113">
        <f t="shared" si="45"/>
        <v>2022</v>
      </c>
      <c r="D113" s="6">
        <f>'Monthly Data'!M113</f>
        <v>21001005.561629042</v>
      </c>
      <c r="E113">
        <f>'Monthly Data'!BA113</f>
        <v>403</v>
      </c>
      <c r="F113">
        <f>'Monthly Data'!AZ113</f>
        <v>0</v>
      </c>
      <c r="G113">
        <f>'Monthly Data'!DJ113</f>
        <v>30</v>
      </c>
      <c r="H113">
        <f>'Monthly Data'!DM113</f>
        <v>0.25</v>
      </c>
      <c r="I113" s="6">
        <f>'Monthly Data'!O113</f>
        <v>420</v>
      </c>
      <c r="K113" s="6">
        <f t="shared" si="35"/>
        <v>-4408850.8039945997</v>
      </c>
      <c r="L113" s="6">
        <f t="shared" si="36"/>
        <v>3586214.4261070797</v>
      </c>
      <c r="M113" s="6">
        <f t="shared" si="37"/>
        <v>0</v>
      </c>
      <c r="N113" s="6">
        <f t="shared" si="38"/>
        <v>16365548.58452565</v>
      </c>
      <c r="O113" s="6">
        <f t="shared" si="39"/>
        <v>-892976.94322772999</v>
      </c>
      <c r="P113" s="6">
        <f t="shared" si="40"/>
        <v>6485444.1306576598</v>
      </c>
      <c r="Q113" s="6">
        <f t="shared" si="41"/>
        <v>21135379.394068062</v>
      </c>
      <c r="R113" s="6">
        <f t="shared" si="42"/>
        <v>134373.83243902028</v>
      </c>
      <c r="S113" s="14">
        <f t="shared" si="43"/>
        <v>6.3984475431278793E-3</v>
      </c>
    </row>
    <row r="114" spans="1:24" x14ac:dyDescent="0.25">
      <c r="A114" s="208">
        <v>44682</v>
      </c>
      <c r="B114">
        <f t="shared" si="44"/>
        <v>5</v>
      </c>
      <c r="C114">
        <f t="shared" si="45"/>
        <v>2022</v>
      </c>
      <c r="D114" s="6">
        <f>'Monthly Data'!M114</f>
        <v>19307186.561629042</v>
      </c>
      <c r="E114">
        <f>'Monthly Data'!BA114</f>
        <v>150.11000000000001</v>
      </c>
      <c r="F114">
        <f>'Monthly Data'!AZ114</f>
        <v>0.4</v>
      </c>
      <c r="G114">
        <f>'Monthly Data'!DJ114</f>
        <v>31</v>
      </c>
      <c r="H114">
        <f>'Monthly Data'!DM114</f>
        <v>0.25</v>
      </c>
      <c r="I114" s="6">
        <f>'Monthly Data'!O114</f>
        <v>423</v>
      </c>
      <c r="K114" s="6">
        <f t="shared" si="35"/>
        <v>-4408850.8039945997</v>
      </c>
      <c r="L114" s="6">
        <f t="shared" si="36"/>
        <v>1335798.1327616223</v>
      </c>
      <c r="M114" s="6">
        <f t="shared" si="37"/>
        <v>8710.2974835472014</v>
      </c>
      <c r="N114" s="6">
        <f t="shared" si="38"/>
        <v>16911066.870676506</v>
      </c>
      <c r="O114" s="6">
        <f t="shared" si="39"/>
        <v>-892976.94322772999</v>
      </c>
      <c r="P114" s="6">
        <f t="shared" si="40"/>
        <v>6531768.7315909285</v>
      </c>
      <c r="Q114" s="6">
        <f t="shared" si="41"/>
        <v>19485516.285290271</v>
      </c>
      <c r="R114" s="6">
        <f t="shared" si="42"/>
        <v>178329.72366122901</v>
      </c>
      <c r="S114" s="14">
        <f t="shared" si="43"/>
        <v>9.2364427666348954E-3</v>
      </c>
    </row>
    <row r="115" spans="1:24" x14ac:dyDescent="0.25">
      <c r="A115" s="208">
        <v>44713</v>
      </c>
      <c r="B115">
        <f t="shared" si="44"/>
        <v>6</v>
      </c>
      <c r="C115">
        <f t="shared" si="45"/>
        <v>2022</v>
      </c>
      <c r="D115" s="6">
        <f>'Monthly Data'!M115</f>
        <v>18860165.561629042</v>
      </c>
      <c r="E115">
        <f>'Monthly Data'!BA115</f>
        <v>31</v>
      </c>
      <c r="F115">
        <f>'Monthly Data'!AZ115</f>
        <v>26.7</v>
      </c>
      <c r="G115">
        <f>'Monthly Data'!DJ115</f>
        <v>30</v>
      </c>
      <c r="H115">
        <f>'Monthly Data'!DM115</f>
        <v>0.25</v>
      </c>
      <c r="I115" s="6">
        <f>'Monthly Data'!O115</f>
        <v>422.6</v>
      </c>
      <c r="K115" s="6">
        <f t="shared" si="35"/>
        <v>-4408850.8039945997</v>
      </c>
      <c r="L115" s="6">
        <f t="shared" si="36"/>
        <v>275862.64816208306</v>
      </c>
      <c r="M115" s="6">
        <f t="shared" si="37"/>
        <v>581412.3570267756</v>
      </c>
      <c r="N115" s="6">
        <f t="shared" si="38"/>
        <v>16365548.58452565</v>
      </c>
      <c r="O115" s="6">
        <f t="shared" si="39"/>
        <v>-892976.94322772999</v>
      </c>
      <c r="P115" s="6">
        <f t="shared" si="40"/>
        <v>6525592.1181331603</v>
      </c>
      <c r="Q115" s="6">
        <f t="shared" si="41"/>
        <v>18446587.960625339</v>
      </c>
      <c r="R115" s="6">
        <f t="shared" si="42"/>
        <v>-413577.60100370273</v>
      </c>
      <c r="S115" s="14">
        <f t="shared" si="43"/>
        <v>2.1928630459380764E-2</v>
      </c>
    </row>
    <row r="116" spans="1:24" x14ac:dyDescent="0.25">
      <c r="A116" s="208">
        <v>44743</v>
      </c>
      <c r="B116">
        <f t="shared" si="44"/>
        <v>7</v>
      </c>
      <c r="C116">
        <f t="shared" si="45"/>
        <v>2022</v>
      </c>
      <c r="D116" s="6">
        <f>'Monthly Data'!M116</f>
        <v>19961359.561629042</v>
      </c>
      <c r="E116">
        <f>'Monthly Data'!BA116</f>
        <v>3.1</v>
      </c>
      <c r="F116">
        <f>'Monthly Data'!AZ116</f>
        <v>60.2</v>
      </c>
      <c r="G116">
        <f>'Monthly Data'!DJ116</f>
        <v>31</v>
      </c>
      <c r="H116">
        <f>'Monthly Data'!DM116</f>
        <v>0.25</v>
      </c>
      <c r="I116" s="6">
        <f>'Monthly Data'!O116</f>
        <v>421.4</v>
      </c>
      <c r="K116" s="6">
        <f t="shared" si="35"/>
        <v>-4408850.8039945997</v>
      </c>
      <c r="L116" s="6">
        <f t="shared" si="36"/>
        <v>27586.264816208306</v>
      </c>
      <c r="M116" s="6">
        <f t="shared" si="37"/>
        <v>1310899.7712738537</v>
      </c>
      <c r="N116" s="6">
        <f t="shared" si="38"/>
        <v>16911066.870676506</v>
      </c>
      <c r="O116" s="6">
        <f t="shared" si="39"/>
        <v>-892976.94322772999</v>
      </c>
      <c r="P116" s="6">
        <f t="shared" si="40"/>
        <v>6507062.2777598519</v>
      </c>
      <c r="Q116" s="6">
        <f t="shared" si="41"/>
        <v>19454787.437304091</v>
      </c>
      <c r="R116" s="6">
        <f t="shared" si="42"/>
        <v>-506572.12432495132</v>
      </c>
      <c r="S116" s="14">
        <f t="shared" si="43"/>
        <v>2.5377636365947514E-2</v>
      </c>
    </row>
    <row r="117" spans="1:24" x14ac:dyDescent="0.25">
      <c r="A117" s="208">
        <v>44774</v>
      </c>
      <c r="B117">
        <f t="shared" si="44"/>
        <v>8</v>
      </c>
      <c r="C117">
        <f t="shared" si="45"/>
        <v>2022</v>
      </c>
      <c r="D117" s="6">
        <f>'Monthly Data'!M117</f>
        <v>20175951.561629042</v>
      </c>
      <c r="E117">
        <f>'Monthly Data'!BA117</f>
        <v>0</v>
      </c>
      <c r="F117">
        <f>'Monthly Data'!AZ117</f>
        <v>72.28</v>
      </c>
      <c r="G117">
        <f>'Monthly Data'!DJ117</f>
        <v>31</v>
      </c>
      <c r="H117">
        <f>'Monthly Data'!DM117</f>
        <v>0.25</v>
      </c>
      <c r="I117" s="6">
        <f>'Monthly Data'!O117</f>
        <v>421.2</v>
      </c>
      <c r="K117" s="6">
        <f t="shared" si="35"/>
        <v>-4408850.8039945997</v>
      </c>
      <c r="L117" s="6">
        <f t="shared" si="36"/>
        <v>0</v>
      </c>
      <c r="M117" s="6">
        <f t="shared" si="37"/>
        <v>1573950.7552769792</v>
      </c>
      <c r="N117" s="6">
        <f t="shared" si="38"/>
        <v>16911066.870676506</v>
      </c>
      <c r="O117" s="6">
        <f t="shared" si="39"/>
        <v>-892976.94322772999</v>
      </c>
      <c r="P117" s="6">
        <f t="shared" si="40"/>
        <v>6503973.9710309673</v>
      </c>
      <c r="Q117" s="6">
        <f t="shared" si="41"/>
        <v>19687163.849762119</v>
      </c>
      <c r="R117" s="6">
        <f t="shared" si="42"/>
        <v>-488787.71186692268</v>
      </c>
      <c r="S117" s="14">
        <f t="shared" si="43"/>
        <v>2.4226253238856264E-2</v>
      </c>
    </row>
    <row r="118" spans="1:24" x14ac:dyDescent="0.25">
      <c r="A118" s="208">
        <v>44805</v>
      </c>
      <c r="B118">
        <f t="shared" si="44"/>
        <v>9</v>
      </c>
      <c r="C118">
        <f t="shared" si="45"/>
        <v>2022</v>
      </c>
      <c r="D118" s="6">
        <f>'Monthly Data'!M118</f>
        <v>18747957.561629042</v>
      </c>
      <c r="E118">
        <f>'Monthly Data'!BA118</f>
        <v>72.73</v>
      </c>
      <c r="F118">
        <f>'Monthly Data'!AZ118</f>
        <v>10.88</v>
      </c>
      <c r="G118">
        <f>'Monthly Data'!DJ118</f>
        <v>30</v>
      </c>
      <c r="H118">
        <f>'Monthly Data'!DM118</f>
        <v>0.25</v>
      </c>
      <c r="I118" s="6">
        <f>'Monthly Data'!O118</f>
        <v>420.8</v>
      </c>
      <c r="K118" s="6">
        <f t="shared" si="35"/>
        <v>-4408850.8039945997</v>
      </c>
      <c r="L118" s="6">
        <f t="shared" si="36"/>
        <v>647209.36776865495</v>
      </c>
      <c r="M118" s="6">
        <f t="shared" si="37"/>
        <v>236920.09155248388</v>
      </c>
      <c r="N118" s="6">
        <f t="shared" si="38"/>
        <v>16365548.58452565</v>
      </c>
      <c r="O118" s="6">
        <f t="shared" si="39"/>
        <v>-892976.94322772999</v>
      </c>
      <c r="P118" s="6">
        <f t="shared" si="40"/>
        <v>6497797.3575731982</v>
      </c>
      <c r="Q118" s="6">
        <f t="shared" si="41"/>
        <v>18445647.654197656</v>
      </c>
      <c r="R118" s="6">
        <f t="shared" si="42"/>
        <v>-302309.90743138641</v>
      </c>
      <c r="S118" s="14">
        <f t="shared" si="43"/>
        <v>1.6124951554729153E-2</v>
      </c>
    </row>
    <row r="119" spans="1:24" x14ac:dyDescent="0.25">
      <c r="A119" s="208">
        <v>44835</v>
      </c>
      <c r="B119">
        <f t="shared" si="44"/>
        <v>10</v>
      </c>
      <c r="C119">
        <f t="shared" si="45"/>
        <v>2022</v>
      </c>
      <c r="D119" s="6">
        <f>'Monthly Data'!M119</f>
        <v>19696312.561629042</v>
      </c>
      <c r="E119">
        <f>'Monthly Data'!BA119</f>
        <v>222.79</v>
      </c>
      <c r="F119">
        <f>'Monthly Data'!AZ119</f>
        <v>0</v>
      </c>
      <c r="G119">
        <f>'Monthly Data'!DJ119</f>
        <v>31</v>
      </c>
      <c r="H119">
        <f>'Monthly Data'!DM119</f>
        <v>0.25</v>
      </c>
      <c r="I119" s="6">
        <f>'Monthly Data'!O119</f>
        <v>416.8</v>
      </c>
      <c r="K119" s="6">
        <f t="shared" si="35"/>
        <v>-4408850.8039945997</v>
      </c>
      <c r="L119" s="6">
        <f t="shared" si="36"/>
        <v>1982562.5607751769</v>
      </c>
      <c r="M119" s="6">
        <f t="shared" si="37"/>
        <v>0</v>
      </c>
      <c r="N119" s="6">
        <f t="shared" si="38"/>
        <v>16911066.870676506</v>
      </c>
      <c r="O119" s="6">
        <f t="shared" si="39"/>
        <v>-892976.94322772999</v>
      </c>
      <c r="P119" s="6">
        <f t="shared" si="40"/>
        <v>6436031.2229955066</v>
      </c>
      <c r="Q119" s="6">
        <f t="shared" si="41"/>
        <v>20027832.907224856</v>
      </c>
      <c r="R119" s="6">
        <f t="shared" si="42"/>
        <v>331520.34559581429</v>
      </c>
      <c r="S119" s="14">
        <f t="shared" si="43"/>
        <v>1.6831594470208534E-2</v>
      </c>
    </row>
    <row r="120" spans="1:24" x14ac:dyDescent="0.25">
      <c r="A120" s="208">
        <v>44866</v>
      </c>
      <c r="B120">
        <f t="shared" si="44"/>
        <v>11</v>
      </c>
      <c r="C120">
        <f t="shared" si="45"/>
        <v>2022</v>
      </c>
      <c r="D120" s="6">
        <f>'Monthly Data'!M120</f>
        <v>21430850.561629042</v>
      </c>
      <c r="E120">
        <f>'Monthly Data'!BA120</f>
        <v>453.1</v>
      </c>
      <c r="F120">
        <f>'Monthly Data'!AZ120</f>
        <v>0</v>
      </c>
      <c r="G120">
        <f>'Monthly Data'!DJ120</f>
        <v>30</v>
      </c>
      <c r="H120">
        <f>'Monthly Data'!DM120</f>
        <v>0.25</v>
      </c>
      <c r="I120" s="6">
        <f>'Monthly Data'!O120</f>
        <v>417.2</v>
      </c>
      <c r="K120" s="6">
        <f t="shared" si="35"/>
        <v>-4408850.8039945997</v>
      </c>
      <c r="L120" s="6">
        <f t="shared" si="36"/>
        <v>4032044.0607174141</v>
      </c>
      <c r="M120" s="6">
        <f t="shared" si="37"/>
        <v>0</v>
      </c>
      <c r="N120" s="6">
        <f t="shared" si="38"/>
        <v>16365548.58452565</v>
      </c>
      <c r="O120" s="6">
        <f t="shared" si="39"/>
        <v>-892976.94322772999</v>
      </c>
      <c r="P120" s="6">
        <f t="shared" si="40"/>
        <v>6442207.8364532758</v>
      </c>
      <c r="Q120" s="6">
        <f t="shared" si="41"/>
        <v>21537972.734474011</v>
      </c>
      <c r="R120" s="6">
        <f t="shared" si="42"/>
        <v>107122.17284496874</v>
      </c>
      <c r="S120" s="14">
        <f t="shared" si="43"/>
        <v>4.9985030942619746E-3</v>
      </c>
    </row>
    <row r="121" spans="1:24" x14ac:dyDescent="0.25">
      <c r="A121" s="208">
        <v>44896</v>
      </c>
      <c r="B121">
        <f t="shared" si="44"/>
        <v>12</v>
      </c>
      <c r="C121">
        <f t="shared" si="45"/>
        <v>2022</v>
      </c>
      <c r="D121" s="6">
        <f>'Monthly Data'!M121</f>
        <v>24429638.561629042</v>
      </c>
      <c r="E121">
        <f>'Monthly Data'!BA121</f>
        <v>711</v>
      </c>
      <c r="F121">
        <f>'Monthly Data'!AZ121</f>
        <v>0</v>
      </c>
      <c r="G121">
        <f>'Monthly Data'!DJ121</f>
        <v>31</v>
      </c>
      <c r="H121">
        <f>'Monthly Data'!DM121</f>
        <v>0.25</v>
      </c>
      <c r="I121" s="6">
        <f>'Monthly Data'!O121</f>
        <v>419</v>
      </c>
      <c r="K121" s="6">
        <f t="shared" si="35"/>
        <v>-4408850.8039945997</v>
      </c>
      <c r="L121" s="6">
        <f t="shared" si="36"/>
        <v>6327043.3175239051</v>
      </c>
      <c r="M121" s="6">
        <f t="shared" si="37"/>
        <v>0</v>
      </c>
      <c r="N121" s="6">
        <f t="shared" si="38"/>
        <v>16911066.870676506</v>
      </c>
      <c r="O121" s="6">
        <f t="shared" si="39"/>
        <v>-892976.94322772999</v>
      </c>
      <c r="P121" s="6">
        <f t="shared" si="40"/>
        <v>6470002.597013237</v>
      </c>
      <c r="Q121" s="6">
        <f t="shared" si="41"/>
        <v>24406285.037991315</v>
      </c>
      <c r="R121" s="6">
        <f t="shared" si="42"/>
        <v>-23353.523637726903</v>
      </c>
      <c r="S121" s="14">
        <f t="shared" si="43"/>
        <v>9.5595043613979768E-4</v>
      </c>
    </row>
    <row r="122" spans="1:24" x14ac:dyDescent="0.25">
      <c r="A122" s="17"/>
      <c r="S122" s="15">
        <f>AVERAGE(S2:S121)</f>
        <v>1.8487223658012562E-2</v>
      </c>
    </row>
    <row r="123" spans="1:24" x14ac:dyDescent="0.25">
      <c r="A123" s="17"/>
      <c r="S123" s="15"/>
    </row>
    <row r="124" spans="1:24" x14ac:dyDescent="0.25">
      <c r="A124" s="17"/>
    </row>
    <row r="125" spans="1:24" x14ac:dyDescent="0.25">
      <c r="A125" s="17"/>
      <c r="U125">
        <v>1</v>
      </c>
      <c r="W125" s="6">
        <f t="shared" ref="W125:W136" si="46">SUMIF($B:$B,$U125,$R:$R)</f>
        <v>-3452040.023453448</v>
      </c>
      <c r="X125" s="14">
        <f t="shared" ref="X125:X136" si="47">SUMIF($B:$B,$U125,$S:$S)</f>
        <v>0.25700854569545456</v>
      </c>
    </row>
    <row r="126" spans="1:24" x14ac:dyDescent="0.25">
      <c r="A126" s="17"/>
      <c r="U126">
        <v>2</v>
      </c>
      <c r="W126" s="6">
        <f t="shared" si="46"/>
        <v>-256205.34195031971</v>
      </c>
      <c r="X126" s="14">
        <f t="shared" si="47"/>
        <v>0.16455427051455995</v>
      </c>
    </row>
    <row r="127" spans="1:24" x14ac:dyDescent="0.25">
      <c r="A127" s="17"/>
      <c r="U127">
        <v>3</v>
      </c>
      <c r="W127" s="6">
        <f t="shared" si="46"/>
        <v>-337512.51147455722</v>
      </c>
      <c r="X127" s="14">
        <f t="shared" si="47"/>
        <v>0.13495601649724209</v>
      </c>
    </row>
    <row r="128" spans="1:24" x14ac:dyDescent="0.25">
      <c r="A128" s="17"/>
      <c r="U128">
        <v>4</v>
      </c>
      <c r="W128" s="6">
        <f t="shared" si="46"/>
        <v>4864338.7891679704</v>
      </c>
      <c r="X128" s="14">
        <f t="shared" si="47"/>
        <v>0.25506469049552438</v>
      </c>
    </row>
    <row r="129" spans="1:24" x14ac:dyDescent="0.25">
      <c r="A129" s="17"/>
      <c r="U129">
        <v>5</v>
      </c>
      <c r="W129" s="6">
        <f t="shared" si="46"/>
        <v>4168653.6872724108</v>
      </c>
      <c r="X129" s="14">
        <f t="shared" si="47"/>
        <v>0.23973512916973941</v>
      </c>
    </row>
    <row r="130" spans="1:24" x14ac:dyDescent="0.25">
      <c r="A130" s="17"/>
      <c r="U130">
        <v>6</v>
      </c>
      <c r="W130" s="6">
        <f t="shared" si="46"/>
        <v>-331591.24289813638</v>
      </c>
      <c r="X130" s="14">
        <f t="shared" si="47"/>
        <v>0.19620568816995676</v>
      </c>
    </row>
    <row r="131" spans="1:24" x14ac:dyDescent="0.25">
      <c r="A131" s="17"/>
      <c r="U131">
        <v>7</v>
      </c>
      <c r="W131" s="6">
        <f t="shared" si="46"/>
        <v>-234625.60424106568</v>
      </c>
      <c r="X131" s="14">
        <f t="shared" si="47"/>
        <v>0.12112127019061181</v>
      </c>
    </row>
    <row r="132" spans="1:24" x14ac:dyDescent="0.25">
      <c r="A132" s="17"/>
      <c r="U132">
        <v>8</v>
      </c>
      <c r="W132" s="6">
        <f t="shared" si="46"/>
        <v>-3115910.8123893403</v>
      </c>
      <c r="X132" s="14">
        <f t="shared" si="47"/>
        <v>0.15290663718312117</v>
      </c>
    </row>
    <row r="133" spans="1:24" x14ac:dyDescent="0.25">
      <c r="A133" s="17"/>
      <c r="U133">
        <v>9</v>
      </c>
      <c r="W133" s="6">
        <f t="shared" si="46"/>
        <v>-3489562.2762736864</v>
      </c>
      <c r="X133" s="14">
        <f t="shared" si="47"/>
        <v>0.20595401219063436</v>
      </c>
    </row>
    <row r="134" spans="1:24" x14ac:dyDescent="0.25">
      <c r="A134" s="17"/>
      <c r="U134">
        <v>10</v>
      </c>
      <c r="W134" s="6">
        <f t="shared" si="46"/>
        <v>3337397.2393845245</v>
      </c>
      <c r="X134" s="14">
        <f t="shared" si="47"/>
        <v>0.22971186187085724</v>
      </c>
    </row>
    <row r="135" spans="1:24" x14ac:dyDescent="0.25">
      <c r="A135" s="17"/>
      <c r="U135">
        <v>11</v>
      </c>
      <c r="W135" s="6">
        <f t="shared" si="46"/>
        <v>467942.63048950955</v>
      </c>
      <c r="X135" s="14">
        <f t="shared" si="47"/>
        <v>0.1289711866825019</v>
      </c>
    </row>
    <row r="136" spans="1:24" x14ac:dyDescent="0.25">
      <c r="A136" s="17"/>
      <c r="U136">
        <v>12</v>
      </c>
      <c r="W136" s="6">
        <f t="shared" si="46"/>
        <v>-281211.35053689405</v>
      </c>
      <c r="X136" s="14">
        <f t="shared" si="47"/>
        <v>0.13227753030130304</v>
      </c>
    </row>
    <row r="137" spans="1:24" x14ac:dyDescent="0.25">
      <c r="A137" s="17"/>
      <c r="W137" s="6"/>
      <c r="X137" s="65"/>
    </row>
    <row r="138" spans="1:24" x14ac:dyDescent="0.25">
      <c r="A138" s="17"/>
      <c r="U138">
        <v>2012</v>
      </c>
      <c r="W138" s="6">
        <f t="shared" ref="W138:W147" si="48">SUMIF($C:$C,$U138,$R:$R)</f>
        <v>0</v>
      </c>
      <c r="X138" s="14">
        <f t="shared" ref="X138:X147" si="49">SUMIF($C:$C,$U138,$S:$S)</f>
        <v>0</v>
      </c>
    </row>
    <row r="139" spans="1:24" x14ac:dyDescent="0.25">
      <c r="A139" s="17"/>
      <c r="U139">
        <v>2013</v>
      </c>
      <c r="W139" s="6">
        <f t="shared" si="48"/>
        <v>-3599740.8768327646</v>
      </c>
      <c r="X139" s="14">
        <f t="shared" si="49"/>
        <v>0.2452396240052882</v>
      </c>
    </row>
    <row r="140" spans="1:24" x14ac:dyDescent="0.25">
      <c r="A140" s="17"/>
      <c r="U140">
        <v>2014</v>
      </c>
      <c r="W140" s="6">
        <f t="shared" si="48"/>
        <v>-5754766.5456132181</v>
      </c>
      <c r="X140" s="14">
        <f t="shared" si="49"/>
        <v>0.23234667965861755</v>
      </c>
    </row>
    <row r="141" spans="1:24" x14ac:dyDescent="0.25">
      <c r="A141" s="17"/>
      <c r="U141">
        <v>2015</v>
      </c>
      <c r="W141" s="6">
        <f t="shared" si="48"/>
        <v>-478165.65530596301</v>
      </c>
      <c r="X141" s="14">
        <f t="shared" si="49"/>
        <v>0.17400279842120242</v>
      </c>
    </row>
    <row r="142" spans="1:24" x14ac:dyDescent="0.25">
      <c r="A142" s="17"/>
      <c r="U142">
        <v>2016</v>
      </c>
      <c r="W142" s="6">
        <f t="shared" si="48"/>
        <v>1708224.843208123</v>
      </c>
      <c r="X142" s="14">
        <f t="shared" si="49"/>
        <v>0.17019752599198329</v>
      </c>
    </row>
    <row r="143" spans="1:24" x14ac:dyDescent="0.25">
      <c r="A143" s="17"/>
      <c r="U143">
        <v>2017</v>
      </c>
      <c r="W143" s="6">
        <f t="shared" si="48"/>
        <v>-310531.41843895242</v>
      </c>
      <c r="X143" s="14">
        <f t="shared" si="49"/>
        <v>0.17537936729459025</v>
      </c>
    </row>
    <row r="144" spans="1:24" x14ac:dyDescent="0.25">
      <c r="A144" s="17"/>
      <c r="U144">
        <v>2018</v>
      </c>
      <c r="W144" s="6">
        <f t="shared" si="48"/>
        <v>-1089470.711597804</v>
      </c>
      <c r="X144" s="14">
        <f t="shared" si="49"/>
        <v>0.14081255364350945</v>
      </c>
    </row>
    <row r="145" spans="1:24" x14ac:dyDescent="0.25">
      <c r="A145" s="17"/>
      <c r="U145">
        <v>2019</v>
      </c>
      <c r="W145" s="6">
        <f t="shared" si="48"/>
        <v>5850014.6277537644</v>
      </c>
      <c r="X145" s="14">
        <f t="shared" si="49"/>
        <v>0.33620981063117211</v>
      </c>
    </row>
    <row r="146" spans="1:24" x14ac:dyDescent="0.25">
      <c r="A146" s="17"/>
      <c r="U146">
        <v>2020</v>
      </c>
      <c r="W146" s="6">
        <f t="shared" si="48"/>
        <v>3183715.6503999494</v>
      </c>
      <c r="X146" s="14">
        <f t="shared" si="49"/>
        <v>0.23151652934925823</v>
      </c>
    </row>
    <row r="147" spans="1:24" x14ac:dyDescent="0.25">
      <c r="A147" s="17"/>
      <c r="U147">
        <v>2021</v>
      </c>
      <c r="W147" s="6">
        <f t="shared" si="48"/>
        <v>2037906.0442064889</v>
      </c>
      <c r="X147" s="14">
        <f t="shared" si="49"/>
        <v>0.35629249372867089</v>
      </c>
    </row>
    <row r="148" spans="1:24" x14ac:dyDescent="0.25">
      <c r="A148" s="17"/>
      <c r="S148" s="14"/>
    </row>
    <row r="149" spans="1:24" x14ac:dyDescent="0.25">
      <c r="A149" s="17"/>
      <c r="S149" s="14"/>
    </row>
    <row r="150" spans="1:24" x14ac:dyDescent="0.25">
      <c r="A150" s="17"/>
      <c r="S150" s="14"/>
    </row>
    <row r="151" spans="1:24" x14ac:dyDescent="0.25">
      <c r="A151" s="17"/>
      <c r="S151" s="14"/>
    </row>
    <row r="152" spans="1:24" x14ac:dyDescent="0.25">
      <c r="A152" s="17"/>
      <c r="S152" s="14"/>
    </row>
    <row r="153" spans="1:24" x14ac:dyDescent="0.25">
      <c r="A153" s="17"/>
      <c r="S153" s="14"/>
    </row>
    <row r="154" spans="1:24" x14ac:dyDescent="0.25">
      <c r="A154" s="17"/>
      <c r="S154" s="14"/>
    </row>
    <row r="155" spans="1:24" x14ac:dyDescent="0.25">
      <c r="A155" s="17"/>
      <c r="S155" s="14"/>
    </row>
    <row r="156" spans="1:24" x14ac:dyDescent="0.25">
      <c r="A156" s="17"/>
      <c r="S156" s="14"/>
    </row>
    <row r="157" spans="1:24" x14ac:dyDescent="0.25">
      <c r="A157" s="17"/>
      <c r="S157" s="14"/>
    </row>
    <row r="158" spans="1:24" x14ac:dyDescent="0.25">
      <c r="A158" s="17"/>
      <c r="S158" s="14"/>
    </row>
    <row r="159" spans="1:24" x14ac:dyDescent="0.25">
      <c r="A159" s="17"/>
      <c r="S159" s="14"/>
    </row>
    <row r="160" spans="1:24" x14ac:dyDescent="0.25">
      <c r="A160" s="17"/>
      <c r="S160" s="14"/>
    </row>
    <row r="161" spans="1:19" x14ac:dyDescent="0.25">
      <c r="A161" s="17"/>
      <c r="S161" s="14"/>
    </row>
    <row r="162" spans="1:19" x14ac:dyDescent="0.25">
      <c r="A162" s="17"/>
      <c r="S162" s="14"/>
    </row>
    <row r="163" spans="1:19" x14ac:dyDescent="0.25">
      <c r="A163" s="17"/>
      <c r="S163" s="14"/>
    </row>
    <row r="164" spans="1:19" x14ac:dyDescent="0.25">
      <c r="A164" s="17"/>
      <c r="S164" s="14"/>
    </row>
    <row r="165" spans="1:19" x14ac:dyDescent="0.25">
      <c r="A165" s="17"/>
      <c r="S165" s="14"/>
    </row>
    <row r="166" spans="1:19" x14ac:dyDescent="0.25">
      <c r="A166" s="17"/>
      <c r="S166" s="14"/>
    </row>
    <row r="167" spans="1:19" x14ac:dyDescent="0.25">
      <c r="A167" s="17"/>
      <c r="S167" s="14"/>
    </row>
    <row r="168" spans="1:19" x14ac:dyDescent="0.25">
      <c r="A168" s="17"/>
      <c r="S168" s="14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95F82-F0D8-49DB-BEBB-9DDB945F12EC}">
  <sheetPr codeName="Sheet49">
    <tabColor theme="3" tint="0.79998168889431442"/>
  </sheetPr>
  <dimension ref="A1:AC168"/>
  <sheetViews>
    <sheetView topLeftCell="F19" workbookViewId="0">
      <selection activeCell="P13" sqref="P13"/>
    </sheetView>
  </sheetViews>
  <sheetFormatPr defaultRowHeight="15" x14ac:dyDescent="0.25"/>
  <cols>
    <col min="1" max="1" width="12.28515625" customWidth="1"/>
    <col min="4" max="4" width="16.85546875" customWidth="1"/>
    <col min="5" max="5" width="11.7109375" customWidth="1"/>
    <col min="6" max="7" width="9.140625" style="6"/>
    <col min="9" max="9" width="14" bestFit="1" customWidth="1"/>
    <col min="10" max="10" width="14.28515625" bestFit="1" customWidth="1"/>
    <col min="11" max="11" width="14" bestFit="1" customWidth="1"/>
    <col min="12" max="12" width="14" customWidth="1"/>
    <col min="13" max="13" width="13.7109375" customWidth="1"/>
    <col min="14" max="14" width="12.28515625" customWidth="1"/>
    <col min="18" max="18" width="13.28515625" customWidth="1"/>
    <col min="19" max="19" width="12.5703125" customWidth="1"/>
    <col min="20" max="20" width="12" customWidth="1"/>
  </cols>
  <sheetData>
    <row r="1" spans="1:29" x14ac:dyDescent="0.25">
      <c r="A1" t="s">
        <v>0</v>
      </c>
      <c r="B1" t="s">
        <v>28</v>
      </c>
      <c r="C1" t="s">
        <v>29</v>
      </c>
      <c r="D1" s="6" t="str">
        <f>'Monthly Data'!R1</f>
        <v>TB_IntkWh_NoCDM</v>
      </c>
      <c r="E1" t="str">
        <f>'Monthly Data'!DJ1</f>
        <v>Month Days</v>
      </c>
      <c r="F1" s="6" t="str">
        <f>'Monthly Data'!T1</f>
        <v>TB_IntCust</v>
      </c>
      <c r="G1" s="6" t="str">
        <f>'Monthly Data'!DE1</f>
        <v>Nov</v>
      </c>
      <c r="I1" t="s">
        <v>50</v>
      </c>
      <c r="J1" t="str">
        <f>E1</f>
        <v>Month Days</v>
      </c>
      <c r="K1" t="str">
        <f>F1</f>
        <v>TB_IntCust</v>
      </c>
      <c r="L1" t="str">
        <f>G1</f>
        <v>Nov</v>
      </c>
      <c r="M1" t="s">
        <v>51</v>
      </c>
      <c r="N1" t="s">
        <v>67</v>
      </c>
      <c r="O1" t="s">
        <v>52</v>
      </c>
    </row>
    <row r="2" spans="1:29" x14ac:dyDescent="0.25">
      <c r="A2" s="208">
        <v>41275</v>
      </c>
      <c r="B2">
        <f t="shared" ref="B2:B9" si="0">MONTH(A2)</f>
        <v>1</v>
      </c>
      <c r="C2">
        <f t="shared" ref="C2:C9" si="1">YEAR(A2)</f>
        <v>2013</v>
      </c>
      <c r="D2" s="6">
        <f>'Monthly Data'!R2</f>
        <v>16730126.307801947</v>
      </c>
      <c r="E2">
        <f>'Monthly Data'!DJ2</f>
        <v>31</v>
      </c>
      <c r="F2" s="6">
        <f>'Monthly Data'!T2</f>
        <v>20.917746649848095</v>
      </c>
      <c r="G2" s="6">
        <f>'Monthly Data'!DE2</f>
        <v>0</v>
      </c>
      <c r="I2" s="6">
        <f t="shared" ref="I2:I33" si="2">$S$8</f>
        <v>-3171369.0814573499</v>
      </c>
      <c r="J2" s="6">
        <f t="shared" ref="J2:J33" si="3">E2*$S$9</f>
        <v>15523653.087580239</v>
      </c>
      <c r="K2" s="6">
        <f t="shared" ref="K2:K33" si="4">F2*$S$10</f>
        <v>4406063.4877838688</v>
      </c>
      <c r="L2" s="6">
        <f t="shared" ref="L2:L33" si="5">G2*$S$11</f>
        <v>0</v>
      </c>
      <c r="M2" s="6">
        <f t="shared" ref="M2:M54" si="6">SUM(I2:L2)</f>
        <v>16758347.493906759</v>
      </c>
      <c r="N2" s="6">
        <f t="shared" ref="N2:N21" si="7">M2-D2</f>
        <v>28221.186104811728</v>
      </c>
      <c r="O2" s="14">
        <f t="shared" ref="O2:O21" si="8">ABS(M2-D2)/D2</f>
        <v>1.6868483587987634E-3</v>
      </c>
    </row>
    <row r="3" spans="1:29" x14ac:dyDescent="0.25">
      <c r="A3" s="208">
        <v>41306</v>
      </c>
      <c r="B3">
        <f t="shared" si="0"/>
        <v>2</v>
      </c>
      <c r="C3">
        <f t="shared" si="1"/>
        <v>2013</v>
      </c>
      <c r="D3" s="6">
        <f>'Monthly Data'!R3</f>
        <v>13835731.677801952</v>
      </c>
      <c r="E3">
        <f>'Monthly Data'!DJ3</f>
        <v>28</v>
      </c>
      <c r="F3" s="6">
        <f>'Monthly Data'!T3</f>
        <v>20.891048855251739</v>
      </c>
      <c r="G3" s="6">
        <f>'Monthly Data'!DE3</f>
        <v>0</v>
      </c>
      <c r="I3" s="6">
        <f t="shared" si="2"/>
        <v>-3171369.0814573499</v>
      </c>
      <c r="J3" s="6">
        <f t="shared" si="3"/>
        <v>14021364.079104733</v>
      </c>
      <c r="K3" s="6">
        <f t="shared" si="4"/>
        <v>4400439.9289969476</v>
      </c>
      <c r="L3" s="6">
        <f t="shared" si="5"/>
        <v>0</v>
      </c>
      <c r="M3" s="6">
        <f t="shared" si="6"/>
        <v>15250434.926644329</v>
      </c>
      <c r="N3" s="6">
        <f t="shared" si="7"/>
        <v>1414703.2488423772</v>
      </c>
      <c r="O3" s="14">
        <f t="shared" si="8"/>
        <v>0.10224997721747721</v>
      </c>
      <c r="R3" t="s">
        <v>367</v>
      </c>
    </row>
    <row r="4" spans="1:29" x14ac:dyDescent="0.25">
      <c r="A4" s="208">
        <v>41334</v>
      </c>
      <c r="B4">
        <f t="shared" si="0"/>
        <v>3</v>
      </c>
      <c r="C4">
        <f t="shared" si="1"/>
        <v>2013</v>
      </c>
      <c r="D4" s="6">
        <f>'Monthly Data'!R4</f>
        <v>15127497.297801949</v>
      </c>
      <c r="E4">
        <f>'Monthly Data'!DJ4</f>
        <v>31</v>
      </c>
      <c r="F4" s="6">
        <f>'Monthly Data'!T4</f>
        <v>20.864351060655384</v>
      </c>
      <c r="G4" s="6">
        <f>'Monthly Data'!DE4</f>
        <v>0</v>
      </c>
      <c r="I4" s="6">
        <f t="shared" si="2"/>
        <v>-3171369.0814573499</v>
      </c>
      <c r="J4" s="6">
        <f t="shared" si="3"/>
        <v>15523653.087580239</v>
      </c>
      <c r="K4" s="6">
        <f t="shared" si="4"/>
        <v>4394816.3702100255</v>
      </c>
      <c r="L4" s="6">
        <f t="shared" si="5"/>
        <v>0</v>
      </c>
      <c r="M4" s="6">
        <f t="shared" si="6"/>
        <v>16747100.376332914</v>
      </c>
      <c r="N4" s="6">
        <f t="shared" si="7"/>
        <v>1619603.0785309654</v>
      </c>
      <c r="O4" s="14">
        <f t="shared" si="8"/>
        <v>0.10706351795325036</v>
      </c>
      <c r="R4" t="s">
        <v>366</v>
      </c>
    </row>
    <row r="5" spans="1:29" x14ac:dyDescent="0.25">
      <c r="A5" s="208">
        <v>41365</v>
      </c>
      <c r="B5">
        <f t="shared" si="0"/>
        <v>4</v>
      </c>
      <c r="C5">
        <f t="shared" si="1"/>
        <v>2013</v>
      </c>
      <c r="D5" s="6">
        <f>'Monthly Data'!R5</f>
        <v>16237049.297801949</v>
      </c>
      <c r="E5">
        <f>'Monthly Data'!DJ5</f>
        <v>30</v>
      </c>
      <c r="F5" s="6">
        <f>'Monthly Data'!T5</f>
        <v>20.837653266059029</v>
      </c>
      <c r="G5" s="6">
        <f>'Monthly Data'!DE5</f>
        <v>0</v>
      </c>
      <c r="I5" s="6">
        <f t="shared" si="2"/>
        <v>-3171369.0814573499</v>
      </c>
      <c r="J5" s="6">
        <f t="shared" si="3"/>
        <v>15022890.084755071</v>
      </c>
      <c r="K5" s="6">
        <f t="shared" si="4"/>
        <v>4389192.8114231043</v>
      </c>
      <c r="L5" s="6">
        <f t="shared" si="5"/>
        <v>0</v>
      </c>
      <c r="M5" s="6">
        <f t="shared" si="6"/>
        <v>16240713.814720824</v>
      </c>
      <c r="N5" s="6">
        <f t="shared" si="7"/>
        <v>3664.516918875277</v>
      </c>
      <c r="O5" s="14">
        <f t="shared" si="8"/>
        <v>2.2568859967502544E-4</v>
      </c>
      <c r="R5" t="s">
        <v>368</v>
      </c>
    </row>
    <row r="6" spans="1:29" x14ac:dyDescent="0.25">
      <c r="A6" s="208">
        <v>41395</v>
      </c>
      <c r="B6">
        <f t="shared" si="0"/>
        <v>5</v>
      </c>
      <c r="C6">
        <f t="shared" si="1"/>
        <v>2013</v>
      </c>
      <c r="D6" s="6">
        <f>'Monthly Data'!R6</f>
        <v>16179829.547801953</v>
      </c>
      <c r="E6">
        <f>'Monthly Data'!DJ6</f>
        <v>31</v>
      </c>
      <c r="F6" s="6">
        <f>'Monthly Data'!T6</f>
        <v>20.810955471462673</v>
      </c>
      <c r="G6" s="6">
        <f>'Monthly Data'!DE6</f>
        <v>0</v>
      </c>
      <c r="I6" s="6">
        <f t="shared" si="2"/>
        <v>-3171369.0814573499</v>
      </c>
      <c r="J6" s="6">
        <f t="shared" si="3"/>
        <v>15523653.087580239</v>
      </c>
      <c r="K6" s="6">
        <f t="shared" si="4"/>
        <v>4383569.2526361821</v>
      </c>
      <c r="L6" s="6">
        <f t="shared" si="5"/>
        <v>0</v>
      </c>
      <c r="M6" s="6">
        <f t="shared" si="6"/>
        <v>16735853.25875907</v>
      </c>
      <c r="N6" s="6">
        <f t="shared" si="7"/>
        <v>556023.71095711738</v>
      </c>
      <c r="O6" s="14">
        <f t="shared" si="8"/>
        <v>3.4365239096888621E-2</v>
      </c>
    </row>
    <row r="7" spans="1:29" x14ac:dyDescent="0.25">
      <c r="A7" s="208">
        <v>41426</v>
      </c>
      <c r="B7">
        <f t="shared" si="0"/>
        <v>6</v>
      </c>
      <c r="C7">
        <f t="shared" si="1"/>
        <v>2013</v>
      </c>
      <c r="D7" s="6">
        <f>'Monthly Data'!R7</f>
        <v>14397869.657801945</v>
      </c>
      <c r="E7">
        <f>'Monthly Data'!DJ7</f>
        <v>30</v>
      </c>
      <c r="F7" s="6">
        <f>'Monthly Data'!T7</f>
        <v>20.784257676866318</v>
      </c>
      <c r="G7" s="6">
        <f>'Monthly Data'!DE7</f>
        <v>0</v>
      </c>
      <c r="I7" s="6">
        <f t="shared" si="2"/>
        <v>-3171369.0814573499</v>
      </c>
      <c r="J7" s="6">
        <f t="shared" si="3"/>
        <v>15022890.084755071</v>
      </c>
      <c r="K7" s="6">
        <f t="shared" si="4"/>
        <v>4377945.6938492609</v>
      </c>
      <c r="L7" s="6">
        <f t="shared" si="5"/>
        <v>0</v>
      </c>
      <c r="M7" s="6">
        <f t="shared" si="6"/>
        <v>16229466.697146982</v>
      </c>
      <c r="N7" s="6">
        <f t="shared" si="7"/>
        <v>1831597.0393450372</v>
      </c>
      <c r="O7" s="14">
        <f t="shared" si="8"/>
        <v>0.12721305879807907</v>
      </c>
      <c r="S7" t="s">
        <v>53</v>
      </c>
      <c r="T7" t="s">
        <v>54</v>
      </c>
      <c r="U7" t="s">
        <v>55</v>
      </c>
      <c r="V7" t="s">
        <v>56</v>
      </c>
    </row>
    <row r="8" spans="1:29" x14ac:dyDescent="0.25">
      <c r="A8" s="208">
        <v>41456</v>
      </c>
      <c r="B8">
        <f t="shared" si="0"/>
        <v>7</v>
      </c>
      <c r="C8">
        <f t="shared" si="1"/>
        <v>2013</v>
      </c>
      <c r="D8" s="6">
        <f>'Monthly Data'!R8</f>
        <v>15358730.637801949</v>
      </c>
      <c r="E8">
        <f>'Monthly Data'!DJ8</f>
        <v>31</v>
      </c>
      <c r="F8" s="6">
        <f>'Monthly Data'!T8</f>
        <v>20.757559882269963</v>
      </c>
      <c r="G8" s="6">
        <f>'Monthly Data'!DE8</f>
        <v>0</v>
      </c>
      <c r="I8" s="6">
        <f t="shared" si="2"/>
        <v>-3171369.0814573499</v>
      </c>
      <c r="J8" s="6">
        <f t="shared" si="3"/>
        <v>15523653.087580239</v>
      </c>
      <c r="K8" s="6">
        <f t="shared" si="4"/>
        <v>4372322.1350623388</v>
      </c>
      <c r="L8" s="6">
        <f t="shared" si="5"/>
        <v>0</v>
      </c>
      <c r="M8" s="6">
        <f t="shared" si="6"/>
        <v>16724606.141185228</v>
      </c>
      <c r="N8" s="6">
        <f t="shared" si="7"/>
        <v>1365875.5033832788</v>
      </c>
      <c r="O8" s="14">
        <f t="shared" si="8"/>
        <v>8.893153578860831E-2</v>
      </c>
      <c r="R8" t="s">
        <v>50</v>
      </c>
      <c r="S8" s="6">
        <v>-3171369.0814573499</v>
      </c>
      <c r="T8" s="61">
        <v>1999175.97770897</v>
      </c>
      <c r="U8" s="74">
        <v>-1.5863381297186701</v>
      </c>
      <c r="V8" s="203">
        <v>0.11512999355388399</v>
      </c>
    </row>
    <row r="9" spans="1:29" x14ac:dyDescent="0.25">
      <c r="A9" s="208">
        <v>41487</v>
      </c>
      <c r="B9">
        <f t="shared" si="0"/>
        <v>8</v>
      </c>
      <c r="C9">
        <f t="shared" si="1"/>
        <v>2013</v>
      </c>
      <c r="D9" s="6">
        <f>'Monthly Data'!R9</f>
        <v>15483544.697801944</v>
      </c>
      <c r="E9">
        <f>'Monthly Data'!DJ9</f>
        <v>31</v>
      </c>
      <c r="F9" s="6">
        <f>'Monthly Data'!T9</f>
        <v>20.730862087673607</v>
      </c>
      <c r="G9" s="6">
        <f>'Monthly Data'!DE9</f>
        <v>0</v>
      </c>
      <c r="I9" s="6">
        <f t="shared" si="2"/>
        <v>-3171369.0814573499</v>
      </c>
      <c r="J9" s="6">
        <f t="shared" si="3"/>
        <v>15523653.087580239</v>
      </c>
      <c r="K9" s="6">
        <f t="shared" si="4"/>
        <v>4366698.5762754176</v>
      </c>
      <c r="L9" s="6">
        <f t="shared" si="5"/>
        <v>0</v>
      </c>
      <c r="M9" s="6">
        <f t="shared" si="6"/>
        <v>16718982.582398307</v>
      </c>
      <c r="N9" s="6">
        <f t="shared" si="7"/>
        <v>1235437.8845963627</v>
      </c>
      <c r="O9" s="14">
        <f t="shared" si="8"/>
        <v>7.9790378024467895E-2</v>
      </c>
      <c r="R9" t="s">
        <v>57</v>
      </c>
      <c r="S9" s="6">
        <v>500763.00282516901</v>
      </c>
      <c r="T9" s="61">
        <v>62248.553359314697</v>
      </c>
      <c r="U9" s="74">
        <v>8.0445725370457399</v>
      </c>
      <c r="V9" s="203">
        <v>5.0686027916933701E-13</v>
      </c>
      <c r="AB9" s="18"/>
      <c r="AC9" s="18"/>
    </row>
    <row r="10" spans="1:29" x14ac:dyDescent="0.25">
      <c r="A10" s="208">
        <v>41518</v>
      </c>
      <c r="B10">
        <f t="shared" ref="B10:B73" si="9">MONTH(A10)</f>
        <v>9</v>
      </c>
      <c r="C10">
        <f t="shared" ref="C10:C73" si="10">YEAR(A10)</f>
        <v>2013</v>
      </c>
      <c r="D10" s="6">
        <f>'Monthly Data'!R10</f>
        <v>15378585.477801949</v>
      </c>
      <c r="E10">
        <f>'Monthly Data'!DJ10</f>
        <v>30</v>
      </c>
      <c r="F10" s="6">
        <f>'Monthly Data'!T10</f>
        <v>20.704164293077252</v>
      </c>
      <c r="G10" s="6">
        <f>'Monthly Data'!DE10</f>
        <v>0</v>
      </c>
      <c r="I10" s="6">
        <f t="shared" si="2"/>
        <v>-3171369.0814573499</v>
      </c>
      <c r="J10" s="6">
        <f t="shared" si="3"/>
        <v>15022890.084755071</v>
      </c>
      <c r="K10" s="6">
        <f t="shared" si="4"/>
        <v>4361075.0174884954</v>
      </c>
      <c r="L10" s="6">
        <f t="shared" si="5"/>
        <v>0</v>
      </c>
      <c r="M10" s="6">
        <f t="shared" si="6"/>
        <v>16212596.020786215</v>
      </c>
      <c r="N10" s="6">
        <f t="shared" si="7"/>
        <v>834010.54298426583</v>
      </c>
      <c r="O10" s="14">
        <f t="shared" si="8"/>
        <v>5.4231941174831017E-2</v>
      </c>
      <c r="R10" t="s">
        <v>270</v>
      </c>
      <c r="S10" s="6">
        <v>210637.577820356</v>
      </c>
      <c r="T10" s="61">
        <v>41397.995691296201</v>
      </c>
      <c r="U10" s="74">
        <v>5.0881105305453804</v>
      </c>
      <c r="V10" s="203">
        <v>1.25750814889481E-6</v>
      </c>
      <c r="AB10" s="18"/>
      <c r="AC10" s="18"/>
    </row>
    <row r="11" spans="1:29" x14ac:dyDescent="0.25">
      <c r="A11" s="208">
        <v>41548</v>
      </c>
      <c r="B11">
        <f t="shared" si="9"/>
        <v>10</v>
      </c>
      <c r="C11">
        <f t="shared" si="10"/>
        <v>2013</v>
      </c>
      <c r="D11" s="6">
        <f>'Monthly Data'!R11</f>
        <v>16354683.447801948</v>
      </c>
      <c r="E11">
        <f>'Monthly Data'!DJ11</f>
        <v>31</v>
      </c>
      <c r="F11" s="6">
        <f>'Monthly Data'!T11</f>
        <v>20.677466498480896</v>
      </c>
      <c r="G11" s="6">
        <f>'Monthly Data'!DE11</f>
        <v>0</v>
      </c>
      <c r="I11" s="6">
        <f t="shared" si="2"/>
        <v>-3171369.0814573499</v>
      </c>
      <c r="J11" s="6">
        <f t="shared" si="3"/>
        <v>15523653.087580239</v>
      </c>
      <c r="K11" s="6">
        <f t="shared" si="4"/>
        <v>4355451.4587015742</v>
      </c>
      <c r="L11" s="6">
        <f t="shared" si="5"/>
        <v>0</v>
      </c>
      <c r="M11" s="6">
        <f t="shared" si="6"/>
        <v>16707735.464824464</v>
      </c>
      <c r="N11" s="6">
        <f t="shared" si="7"/>
        <v>353052.01702251658</v>
      </c>
      <c r="O11" s="14">
        <f t="shared" si="8"/>
        <v>2.1587211892503271E-2</v>
      </c>
      <c r="R11" t="s">
        <v>21</v>
      </c>
      <c r="S11" s="6">
        <v>871828.270979397</v>
      </c>
      <c r="T11" s="61">
        <v>206696.074484685</v>
      </c>
      <c r="U11" s="74">
        <v>4.2179236986138102</v>
      </c>
      <c r="V11" s="203">
        <v>4.6295640854972703E-5</v>
      </c>
      <c r="AB11" s="18"/>
      <c r="AC11" s="18"/>
    </row>
    <row r="12" spans="1:29" x14ac:dyDescent="0.25">
      <c r="A12" s="208">
        <v>41579</v>
      </c>
      <c r="B12">
        <f t="shared" si="9"/>
        <v>11</v>
      </c>
      <c r="C12">
        <f t="shared" si="10"/>
        <v>2013</v>
      </c>
      <c r="D12" s="6">
        <f>'Monthly Data'!R12</f>
        <v>16831059.897801947</v>
      </c>
      <c r="E12">
        <f>'Monthly Data'!DJ12</f>
        <v>30</v>
      </c>
      <c r="F12" s="6">
        <f>'Monthly Data'!T12</f>
        <v>20.650768703884541</v>
      </c>
      <c r="G12" s="6">
        <f>'Monthly Data'!DE12</f>
        <v>1</v>
      </c>
      <c r="I12" s="6">
        <f t="shared" si="2"/>
        <v>-3171369.0814573499</v>
      </c>
      <c r="J12" s="6">
        <f t="shared" si="3"/>
        <v>15022890.084755071</v>
      </c>
      <c r="K12" s="6">
        <f t="shared" si="4"/>
        <v>4349827.8999146521</v>
      </c>
      <c r="L12" s="6">
        <f t="shared" si="5"/>
        <v>871828.270979397</v>
      </c>
      <c r="M12" s="6">
        <f t="shared" si="6"/>
        <v>17073177.174191769</v>
      </c>
      <c r="N12" s="6">
        <f t="shared" si="7"/>
        <v>242117.27638982236</v>
      </c>
      <c r="O12" s="14">
        <f t="shared" si="8"/>
        <v>1.4385147332369822E-2</v>
      </c>
      <c r="S12" s="6"/>
      <c r="T12" s="61"/>
      <c r="U12" s="74"/>
      <c r="V12" s="203"/>
      <c r="AB12" s="18"/>
      <c r="AC12" s="18"/>
    </row>
    <row r="13" spans="1:29" x14ac:dyDescent="0.25">
      <c r="A13" s="208">
        <v>41609</v>
      </c>
      <c r="B13">
        <f t="shared" si="9"/>
        <v>12</v>
      </c>
      <c r="C13">
        <f t="shared" si="10"/>
        <v>2013</v>
      </c>
      <c r="D13" s="6">
        <f>'Monthly Data'!R13</f>
        <v>17788795.217801947</v>
      </c>
      <c r="E13">
        <f>'Monthly Data'!DJ13</f>
        <v>31</v>
      </c>
      <c r="F13" s="6">
        <f>'Monthly Data'!T13</f>
        <v>20.624070909288186</v>
      </c>
      <c r="G13" s="6">
        <f>'Monthly Data'!DE13</f>
        <v>0</v>
      </c>
      <c r="I13" s="6">
        <f t="shared" si="2"/>
        <v>-3171369.0814573499</v>
      </c>
      <c r="J13" s="6">
        <f t="shared" si="3"/>
        <v>15523653.087580239</v>
      </c>
      <c r="K13" s="6">
        <f t="shared" si="4"/>
        <v>4344204.3411277309</v>
      </c>
      <c r="L13" s="6">
        <f t="shared" si="5"/>
        <v>0</v>
      </c>
      <c r="M13" s="6">
        <f t="shared" si="6"/>
        <v>16696488.34725062</v>
      </c>
      <c r="N13" s="6">
        <f t="shared" si="7"/>
        <v>-1092306.8705513272</v>
      </c>
      <c r="O13" s="14">
        <f t="shared" si="8"/>
        <v>6.140420737758636E-2</v>
      </c>
      <c r="R13" t="s">
        <v>145</v>
      </c>
      <c r="S13" s="6"/>
      <c r="T13" s="61"/>
      <c r="U13" s="74"/>
      <c r="V13" s="203"/>
      <c r="AB13" s="18"/>
    </row>
    <row r="14" spans="1:29" x14ac:dyDescent="0.25">
      <c r="A14" s="208">
        <v>41640</v>
      </c>
      <c r="B14">
        <f t="shared" si="9"/>
        <v>1</v>
      </c>
      <c r="C14">
        <f t="shared" si="10"/>
        <v>2014</v>
      </c>
      <c r="D14" s="6">
        <f>'Monthly Data'!R14</f>
        <v>16404525.602364834</v>
      </c>
      <c r="E14">
        <f>'Monthly Data'!DJ14</f>
        <v>31</v>
      </c>
      <c r="F14" s="6">
        <f>'Monthly Data'!T14</f>
        <v>20.719136819243424</v>
      </c>
      <c r="G14" s="6">
        <f>'Monthly Data'!DE14</f>
        <v>0</v>
      </c>
      <c r="I14" s="6">
        <f t="shared" si="2"/>
        <v>-3171369.0814573499</v>
      </c>
      <c r="J14" s="6">
        <f t="shared" si="3"/>
        <v>15523653.087580239</v>
      </c>
      <c r="K14" s="6">
        <f t="shared" si="4"/>
        <v>4364228.7941339901</v>
      </c>
      <c r="L14" s="6">
        <f t="shared" si="5"/>
        <v>0</v>
      </c>
      <c r="M14" s="6">
        <f t="shared" si="6"/>
        <v>16716512.800256878</v>
      </c>
      <c r="N14" s="6">
        <f t="shared" si="7"/>
        <v>311987.19789204374</v>
      </c>
      <c r="O14" s="14">
        <f t="shared" si="8"/>
        <v>1.9018361484776401E-2</v>
      </c>
      <c r="R14" t="s">
        <v>58</v>
      </c>
      <c r="S14" s="6">
        <v>15883732.804543899</v>
      </c>
      <c r="T14" t="s">
        <v>59</v>
      </c>
      <c r="U14" s="204">
        <v>1201983.86233567</v>
      </c>
      <c r="V14" s="203"/>
      <c r="AC14" s="18"/>
    </row>
    <row r="15" spans="1:29" x14ac:dyDescent="0.25">
      <c r="A15" s="208">
        <v>41671</v>
      </c>
      <c r="B15">
        <f t="shared" si="9"/>
        <v>2</v>
      </c>
      <c r="C15">
        <f t="shared" si="10"/>
        <v>2014</v>
      </c>
      <c r="D15" s="6">
        <f>'Monthly Data'!R15</f>
        <v>14422806.832364833</v>
      </c>
      <c r="E15">
        <f>'Monthly Data'!DJ15</f>
        <v>28</v>
      </c>
      <c r="F15" s="6">
        <f>'Monthly Data'!T15</f>
        <v>20.814202729198662</v>
      </c>
      <c r="G15" s="6">
        <f>'Monthly Data'!DE15</f>
        <v>0</v>
      </c>
      <c r="I15" s="6">
        <f t="shared" si="2"/>
        <v>-3171369.0814573499</v>
      </c>
      <c r="J15" s="6">
        <f t="shared" si="3"/>
        <v>14021364.079104733</v>
      </c>
      <c r="K15" s="6">
        <f t="shared" si="4"/>
        <v>4384253.2471402492</v>
      </c>
      <c r="L15" s="6">
        <f t="shared" si="5"/>
        <v>0</v>
      </c>
      <c r="M15" s="6">
        <f t="shared" si="6"/>
        <v>15234248.244787632</v>
      </c>
      <c r="N15" s="6">
        <f t="shared" si="7"/>
        <v>811441.41242279857</v>
      </c>
      <c r="O15" s="14">
        <f t="shared" si="8"/>
        <v>5.6260991487587626E-2</v>
      </c>
      <c r="R15" t="s">
        <v>60</v>
      </c>
      <c r="S15" s="204">
        <v>68302954587224</v>
      </c>
      <c r="T15" t="s">
        <v>61</v>
      </c>
      <c r="U15" s="204">
        <v>730490.81630961504</v>
      </c>
    </row>
    <row r="16" spans="1:29" x14ac:dyDescent="0.25">
      <c r="A16" s="208">
        <v>41699</v>
      </c>
      <c r="B16">
        <f t="shared" si="9"/>
        <v>3</v>
      </c>
      <c r="C16">
        <f t="shared" si="10"/>
        <v>2014</v>
      </c>
      <c r="D16" s="6">
        <f>'Monthly Data'!R16</f>
        <v>15640173.162364833</v>
      </c>
      <c r="E16">
        <f>'Monthly Data'!DJ16</f>
        <v>31</v>
      </c>
      <c r="F16" s="6">
        <f>'Monthly Data'!T16</f>
        <v>20.9092686391539</v>
      </c>
      <c r="G16" s="6">
        <f>'Monthly Data'!DE16</f>
        <v>0</v>
      </c>
      <c r="I16" s="6">
        <f t="shared" si="2"/>
        <v>-3171369.0814573499</v>
      </c>
      <c r="J16" s="6">
        <f t="shared" si="3"/>
        <v>15523653.087580239</v>
      </c>
      <c r="K16" s="6">
        <f t="shared" si="4"/>
        <v>4404277.7001465093</v>
      </c>
      <c r="L16" s="6">
        <f t="shared" si="5"/>
        <v>0</v>
      </c>
      <c r="M16" s="6">
        <f t="shared" si="6"/>
        <v>16756561.706269398</v>
      </c>
      <c r="N16" s="6">
        <f t="shared" si="7"/>
        <v>1116388.5439045653</v>
      </c>
      <c r="O16" s="14">
        <f t="shared" si="8"/>
        <v>7.137955138444034E-2</v>
      </c>
      <c r="R16" t="s">
        <v>62</v>
      </c>
      <c r="S16" s="74">
        <v>0.64049594995488901</v>
      </c>
      <c r="T16" t="s">
        <v>63</v>
      </c>
      <c r="U16" s="104">
        <v>0.63207007378195601</v>
      </c>
    </row>
    <row r="17" spans="1:28" x14ac:dyDescent="0.25">
      <c r="A17" s="208">
        <v>41730</v>
      </c>
      <c r="B17">
        <f t="shared" si="9"/>
        <v>4</v>
      </c>
      <c r="C17">
        <f t="shared" si="10"/>
        <v>2014</v>
      </c>
      <c r="D17" s="6">
        <f>'Monthly Data'!R17</f>
        <v>15898759.312364835</v>
      </c>
      <c r="E17">
        <f>'Monthly Data'!DJ17</f>
        <v>30</v>
      </c>
      <c r="F17" s="6">
        <f>'Monthly Data'!T17</f>
        <v>21.004334549109139</v>
      </c>
      <c r="G17" s="6">
        <f>'Monthly Data'!DE17</f>
        <v>0</v>
      </c>
      <c r="I17" s="6">
        <f t="shared" si="2"/>
        <v>-3171369.0814573499</v>
      </c>
      <c r="J17" s="6">
        <f t="shared" si="3"/>
        <v>15022890.084755071</v>
      </c>
      <c r="K17" s="6">
        <f t="shared" si="4"/>
        <v>4424302.1531527685</v>
      </c>
      <c r="L17" s="6">
        <f t="shared" si="5"/>
        <v>0</v>
      </c>
      <c r="M17" s="6">
        <f t="shared" si="6"/>
        <v>16275823.156450488</v>
      </c>
      <c r="N17" s="6">
        <f t="shared" si="7"/>
        <v>377063.84408565238</v>
      </c>
      <c r="O17" s="14">
        <f t="shared" si="8"/>
        <v>2.3716557794066423E-2</v>
      </c>
      <c r="R17" t="s">
        <v>362</v>
      </c>
      <c r="S17" s="74">
        <v>47.3590481738024</v>
      </c>
      <c r="T17" t="s">
        <v>64</v>
      </c>
      <c r="U17" s="104">
        <v>1.1689362528837799E-20</v>
      </c>
    </row>
    <row r="18" spans="1:28" x14ac:dyDescent="0.25">
      <c r="A18" s="208">
        <v>41760</v>
      </c>
      <c r="B18">
        <f t="shared" si="9"/>
        <v>5</v>
      </c>
      <c r="C18">
        <f t="shared" si="10"/>
        <v>2014</v>
      </c>
      <c r="D18" s="6">
        <f>'Monthly Data'!R18</f>
        <v>17388732.522364832</v>
      </c>
      <c r="E18">
        <f>'Monthly Data'!DJ18</f>
        <v>31</v>
      </c>
      <c r="F18" s="6">
        <f>'Monthly Data'!T18</f>
        <v>21.099400459064377</v>
      </c>
      <c r="G18" s="6">
        <f>'Monthly Data'!DE18</f>
        <v>0</v>
      </c>
      <c r="I18" s="6">
        <f t="shared" si="2"/>
        <v>-3171369.0814573499</v>
      </c>
      <c r="J18" s="6">
        <f t="shared" si="3"/>
        <v>15523653.087580239</v>
      </c>
      <c r="K18" s="6">
        <f t="shared" si="4"/>
        <v>4444326.6061590277</v>
      </c>
      <c r="L18" s="6">
        <f t="shared" si="5"/>
        <v>0</v>
      </c>
      <c r="M18" s="6">
        <f t="shared" si="6"/>
        <v>16796610.612281919</v>
      </c>
      <c r="N18" s="6">
        <f t="shared" si="7"/>
        <v>-592121.91008291394</v>
      </c>
      <c r="O18" s="14">
        <f t="shared" si="8"/>
        <v>3.4052045445022841E-2</v>
      </c>
      <c r="R18" t="s">
        <v>65</v>
      </c>
      <c r="S18" s="74">
        <v>2.27234562664449E-2</v>
      </c>
      <c r="T18" t="s">
        <v>66</v>
      </c>
      <c r="U18" s="104">
        <v>1.9172199875752201</v>
      </c>
    </row>
    <row r="19" spans="1:28" x14ac:dyDescent="0.25">
      <c r="A19" s="208">
        <v>41791</v>
      </c>
      <c r="B19">
        <f t="shared" si="9"/>
        <v>6</v>
      </c>
      <c r="C19">
        <f t="shared" si="10"/>
        <v>2014</v>
      </c>
      <c r="D19" s="6">
        <f>'Monthly Data'!R19</f>
        <v>16706938.612364834</v>
      </c>
      <c r="E19">
        <f>'Monthly Data'!DJ19</f>
        <v>30</v>
      </c>
      <c r="F19" s="6">
        <f>'Monthly Data'!T19</f>
        <v>21.194466369019615</v>
      </c>
      <c r="G19" s="6">
        <f>'Monthly Data'!DE19</f>
        <v>0</v>
      </c>
      <c r="I19" s="6">
        <f t="shared" si="2"/>
        <v>-3171369.0814573499</v>
      </c>
      <c r="J19" s="6">
        <f t="shared" si="3"/>
        <v>15022890.084755071</v>
      </c>
      <c r="K19" s="6">
        <f t="shared" si="4"/>
        <v>4464351.0591652878</v>
      </c>
      <c r="L19" s="6">
        <f t="shared" si="5"/>
        <v>0</v>
      </c>
      <c r="M19" s="6">
        <f t="shared" si="6"/>
        <v>16315872.062463008</v>
      </c>
      <c r="N19" s="6">
        <f t="shared" si="7"/>
        <v>-391066.54990182631</v>
      </c>
      <c r="O19" s="14">
        <f t="shared" si="8"/>
        <v>2.3407433221332201E-2</v>
      </c>
      <c r="S19" s="205"/>
      <c r="U19" s="104"/>
    </row>
    <row r="20" spans="1:28" x14ac:dyDescent="0.25">
      <c r="A20" s="208">
        <v>41821</v>
      </c>
      <c r="B20">
        <f t="shared" si="9"/>
        <v>7</v>
      </c>
      <c r="C20">
        <f t="shared" si="10"/>
        <v>2014</v>
      </c>
      <c r="D20" s="6">
        <f>'Monthly Data'!R20</f>
        <v>16949112.182364833</v>
      </c>
      <c r="E20">
        <f>'Monthly Data'!DJ20</f>
        <v>31</v>
      </c>
      <c r="F20" s="6">
        <f>'Monthly Data'!T20</f>
        <v>21.289532278974853</v>
      </c>
      <c r="G20" s="6">
        <f>'Monthly Data'!DE20</f>
        <v>0</v>
      </c>
      <c r="I20" s="6">
        <f t="shared" si="2"/>
        <v>-3171369.0814573499</v>
      </c>
      <c r="J20" s="6">
        <f t="shared" si="3"/>
        <v>15523653.087580239</v>
      </c>
      <c r="K20" s="6">
        <f t="shared" si="4"/>
        <v>4484375.5121715469</v>
      </c>
      <c r="L20" s="6">
        <f t="shared" si="5"/>
        <v>0</v>
      </c>
      <c r="M20" s="6">
        <f t="shared" si="6"/>
        <v>16836659.518294435</v>
      </c>
      <c r="N20" s="6">
        <f t="shared" si="7"/>
        <v>-112452.66407039762</v>
      </c>
      <c r="O20" s="14">
        <f t="shared" si="8"/>
        <v>6.6347229790243564E-3</v>
      </c>
      <c r="S20" s="207"/>
      <c r="U20" s="104"/>
      <c r="AA20" s="18"/>
      <c r="AB20" s="18"/>
    </row>
    <row r="21" spans="1:28" x14ac:dyDescent="0.25">
      <c r="A21" s="208">
        <v>41852</v>
      </c>
      <c r="B21">
        <f t="shared" si="9"/>
        <v>8</v>
      </c>
      <c r="C21">
        <f t="shared" si="10"/>
        <v>2014</v>
      </c>
      <c r="D21" s="6">
        <f>'Monthly Data'!R21</f>
        <v>16624476.552364832</v>
      </c>
      <c r="E21">
        <f>'Monthly Data'!DJ21</f>
        <v>31</v>
      </c>
      <c r="F21" s="6">
        <f>'Monthly Data'!T21</f>
        <v>21.384598188930092</v>
      </c>
      <c r="G21" s="6">
        <f>'Monthly Data'!DE21</f>
        <v>0</v>
      </c>
      <c r="I21" s="6">
        <f t="shared" si="2"/>
        <v>-3171369.0814573499</v>
      </c>
      <c r="J21" s="6">
        <f t="shared" si="3"/>
        <v>15523653.087580239</v>
      </c>
      <c r="K21" s="6">
        <f t="shared" si="4"/>
        <v>4504399.9651778061</v>
      </c>
      <c r="L21" s="6">
        <f t="shared" si="5"/>
        <v>0</v>
      </c>
      <c r="M21" s="6">
        <f t="shared" si="6"/>
        <v>16856683.971300695</v>
      </c>
      <c r="N21" s="6">
        <f t="shared" si="7"/>
        <v>232207.4189358633</v>
      </c>
      <c r="O21" s="14">
        <f t="shared" si="8"/>
        <v>1.3967803329292301E-2</v>
      </c>
      <c r="S21" s="206"/>
      <c r="U21" s="104"/>
    </row>
    <row r="22" spans="1:28" x14ac:dyDescent="0.25">
      <c r="A22" s="208">
        <v>41883</v>
      </c>
      <c r="B22">
        <f t="shared" si="9"/>
        <v>9</v>
      </c>
      <c r="C22">
        <f t="shared" si="10"/>
        <v>2014</v>
      </c>
      <c r="D22" s="6">
        <f>'Monthly Data'!R22</f>
        <v>16388961.712364832</v>
      </c>
      <c r="E22">
        <f>'Monthly Data'!DJ22</f>
        <v>30</v>
      </c>
      <c r="F22" s="6">
        <f>'Monthly Data'!T22</f>
        <v>21.47966409888533</v>
      </c>
      <c r="G22" s="6">
        <f>'Monthly Data'!DE22</f>
        <v>0</v>
      </c>
      <c r="I22" s="6">
        <f t="shared" si="2"/>
        <v>-3171369.0814573499</v>
      </c>
      <c r="J22" s="6">
        <f t="shared" si="3"/>
        <v>15022890.084755071</v>
      </c>
      <c r="K22" s="6">
        <f t="shared" si="4"/>
        <v>4524424.4181840653</v>
      </c>
      <c r="L22" s="6">
        <f t="shared" si="5"/>
        <v>0</v>
      </c>
      <c r="M22" s="6">
        <f t="shared" si="6"/>
        <v>16375945.421481784</v>
      </c>
      <c r="N22" s="6">
        <f t="shared" ref="N22:N53" si="11">M22-D22</f>
        <v>-13016.290883047506</v>
      </c>
      <c r="O22" s="14">
        <f t="shared" ref="O22:O53" si="12">ABS(M22-D22)/D22</f>
        <v>7.9421082991652987E-4</v>
      </c>
    </row>
    <row r="23" spans="1:28" x14ac:dyDescent="0.25">
      <c r="A23" s="208">
        <v>41913</v>
      </c>
      <c r="B23">
        <f t="shared" si="9"/>
        <v>10</v>
      </c>
      <c r="C23">
        <f t="shared" si="10"/>
        <v>2014</v>
      </c>
      <c r="D23" s="6">
        <f>'Monthly Data'!R23</f>
        <v>16846527.412364833</v>
      </c>
      <c r="E23">
        <f>'Monthly Data'!DJ23</f>
        <v>31</v>
      </c>
      <c r="F23" s="6">
        <f>'Monthly Data'!T23</f>
        <v>21.574730008840568</v>
      </c>
      <c r="G23" s="6">
        <f>'Monthly Data'!DE23</f>
        <v>0</v>
      </c>
      <c r="I23" s="6">
        <f t="shared" si="2"/>
        <v>-3171369.0814573499</v>
      </c>
      <c r="J23" s="6">
        <f t="shared" si="3"/>
        <v>15523653.087580239</v>
      </c>
      <c r="K23" s="6">
        <f t="shared" si="4"/>
        <v>4544448.8711903254</v>
      </c>
      <c r="L23" s="6">
        <f t="shared" si="5"/>
        <v>0</v>
      </c>
      <c r="M23" s="6">
        <f t="shared" si="6"/>
        <v>16896732.877313215</v>
      </c>
      <c r="N23" s="6">
        <f t="shared" si="11"/>
        <v>50205.464948382229</v>
      </c>
      <c r="O23" s="14">
        <f t="shared" si="12"/>
        <v>2.9801669934382416E-3</v>
      </c>
    </row>
    <row r="24" spans="1:28" x14ac:dyDescent="0.25">
      <c r="A24" s="208">
        <v>41944</v>
      </c>
      <c r="B24">
        <f t="shared" si="9"/>
        <v>11</v>
      </c>
      <c r="C24">
        <f t="shared" si="10"/>
        <v>2014</v>
      </c>
      <c r="D24" s="6">
        <f>'Monthly Data'!R24</f>
        <v>17500477.612364832</v>
      </c>
      <c r="E24">
        <f>'Monthly Data'!DJ24</f>
        <v>30</v>
      </c>
      <c r="F24" s="6">
        <f>'Monthly Data'!T24</f>
        <v>21.669795918795806</v>
      </c>
      <c r="G24" s="6">
        <f>'Monthly Data'!DE24</f>
        <v>1</v>
      </c>
      <c r="I24" s="6">
        <f t="shared" si="2"/>
        <v>-3171369.0814573499</v>
      </c>
      <c r="J24" s="6">
        <f t="shared" si="3"/>
        <v>15022890.084755071</v>
      </c>
      <c r="K24" s="6">
        <f t="shared" si="4"/>
        <v>4564473.3241965845</v>
      </c>
      <c r="L24" s="6">
        <f t="shared" si="5"/>
        <v>871828.270979397</v>
      </c>
      <c r="M24" s="6">
        <f t="shared" si="6"/>
        <v>17287822.598473702</v>
      </c>
      <c r="N24" s="6">
        <f t="shared" si="11"/>
        <v>-212655.01389113069</v>
      </c>
      <c r="O24" s="14">
        <f t="shared" si="12"/>
        <v>1.2151383442294219E-2</v>
      </c>
    </row>
    <row r="25" spans="1:28" x14ac:dyDescent="0.25">
      <c r="A25" s="208">
        <v>41974</v>
      </c>
      <c r="B25">
        <f t="shared" si="9"/>
        <v>12</v>
      </c>
      <c r="C25">
        <f t="shared" si="10"/>
        <v>2014</v>
      </c>
      <c r="D25" s="6">
        <f>'Monthly Data'!R25</f>
        <v>17937632.162364837</v>
      </c>
      <c r="E25">
        <f>'Monthly Data'!DJ25</f>
        <v>31</v>
      </c>
      <c r="F25" s="6">
        <f>'Monthly Data'!T25</f>
        <v>21.764861828751044</v>
      </c>
      <c r="G25" s="6">
        <f>'Monthly Data'!DE25</f>
        <v>0</v>
      </c>
      <c r="I25" s="6">
        <f t="shared" si="2"/>
        <v>-3171369.0814573499</v>
      </c>
      <c r="J25" s="6">
        <f t="shared" si="3"/>
        <v>15523653.087580239</v>
      </c>
      <c r="K25" s="6">
        <f t="shared" si="4"/>
        <v>4584497.7772028437</v>
      </c>
      <c r="L25" s="6">
        <f t="shared" si="5"/>
        <v>0</v>
      </c>
      <c r="M25" s="6">
        <f t="shared" si="6"/>
        <v>16936781.783325732</v>
      </c>
      <c r="N25" s="6">
        <f t="shared" si="11"/>
        <v>-1000850.379039105</v>
      </c>
      <c r="O25" s="14">
        <f t="shared" si="12"/>
        <v>5.5796125708219242E-2</v>
      </c>
    </row>
    <row r="26" spans="1:28" x14ac:dyDescent="0.25">
      <c r="A26" s="208">
        <v>42005</v>
      </c>
      <c r="B26">
        <f t="shared" si="9"/>
        <v>1</v>
      </c>
      <c r="C26">
        <f t="shared" si="10"/>
        <v>2015</v>
      </c>
      <c r="D26" s="6">
        <f>'Monthly Data'!R26</f>
        <v>18071154.391308233</v>
      </c>
      <c r="E26">
        <f>'Monthly Data'!DJ26</f>
        <v>31</v>
      </c>
      <c r="F26" s="6">
        <f>'Monthly Data'!T26</f>
        <v>21.689549268947719</v>
      </c>
      <c r="G26" s="6">
        <f>'Monthly Data'!DE26</f>
        <v>0</v>
      </c>
      <c r="I26" s="6">
        <f t="shared" si="2"/>
        <v>-3171369.0814573499</v>
      </c>
      <c r="J26" s="6">
        <f t="shared" si="3"/>
        <v>15523653.087580239</v>
      </c>
      <c r="K26" s="6">
        <f t="shared" si="4"/>
        <v>4568634.1220264211</v>
      </c>
      <c r="L26" s="6">
        <f t="shared" si="5"/>
        <v>0</v>
      </c>
      <c r="M26" s="6">
        <f t="shared" si="6"/>
        <v>16920918.128149308</v>
      </c>
      <c r="N26" s="6">
        <f t="shared" si="11"/>
        <v>-1150236.2631589249</v>
      </c>
      <c r="O26" s="14">
        <f t="shared" si="12"/>
        <v>6.3650403192402547E-2</v>
      </c>
    </row>
    <row r="27" spans="1:28" x14ac:dyDescent="0.25">
      <c r="A27" s="208">
        <v>42036</v>
      </c>
      <c r="B27">
        <f t="shared" si="9"/>
        <v>2</v>
      </c>
      <c r="C27">
        <f t="shared" si="10"/>
        <v>2015</v>
      </c>
      <c r="D27" s="6">
        <f>'Monthly Data'!R27</f>
        <v>15657996.441308239</v>
      </c>
      <c r="E27">
        <f>'Monthly Data'!DJ27</f>
        <v>28</v>
      </c>
      <c r="F27" s="6">
        <f>'Monthly Data'!T27</f>
        <v>21.614236709144393</v>
      </c>
      <c r="G27" s="6">
        <f>'Monthly Data'!DE27</f>
        <v>0</v>
      </c>
      <c r="I27" s="6">
        <f t="shared" si="2"/>
        <v>-3171369.0814573499</v>
      </c>
      <c r="J27" s="6">
        <f t="shared" si="3"/>
        <v>14021364.079104733</v>
      </c>
      <c r="K27" s="6">
        <f t="shared" si="4"/>
        <v>4552770.4668499976</v>
      </c>
      <c r="L27" s="6">
        <f t="shared" si="5"/>
        <v>0</v>
      </c>
      <c r="M27" s="6">
        <f t="shared" si="6"/>
        <v>15402765.46449738</v>
      </c>
      <c r="N27" s="6">
        <f t="shared" si="11"/>
        <v>-255230.97681085952</v>
      </c>
      <c r="O27" s="14">
        <f t="shared" si="12"/>
        <v>1.6300359868362233E-2</v>
      </c>
    </row>
    <row r="28" spans="1:28" x14ac:dyDescent="0.25">
      <c r="A28" s="208">
        <v>42064</v>
      </c>
      <c r="B28">
        <f t="shared" si="9"/>
        <v>3</v>
      </c>
      <c r="C28">
        <f t="shared" si="10"/>
        <v>2015</v>
      </c>
      <c r="D28" s="6">
        <f>'Monthly Data'!R28</f>
        <v>16205361.601308236</v>
      </c>
      <c r="E28">
        <f>'Monthly Data'!DJ28</f>
        <v>31</v>
      </c>
      <c r="F28" s="6">
        <f>'Monthly Data'!T28</f>
        <v>21.538924149341067</v>
      </c>
      <c r="G28" s="6">
        <f>'Monthly Data'!DE28</f>
        <v>0</v>
      </c>
      <c r="I28" s="6">
        <f t="shared" si="2"/>
        <v>-3171369.0814573499</v>
      </c>
      <c r="J28" s="6">
        <f t="shared" si="3"/>
        <v>15523653.087580239</v>
      </c>
      <c r="K28" s="6">
        <f t="shared" si="4"/>
        <v>4536906.8116735741</v>
      </c>
      <c r="L28" s="6">
        <f t="shared" si="5"/>
        <v>0</v>
      </c>
      <c r="M28" s="6">
        <f t="shared" si="6"/>
        <v>16889190.817796461</v>
      </c>
      <c r="N28" s="6">
        <f t="shared" si="11"/>
        <v>683829.21648822539</v>
      </c>
      <c r="O28" s="14">
        <f t="shared" si="12"/>
        <v>4.2197714146225584E-2</v>
      </c>
    </row>
    <row r="29" spans="1:28" x14ac:dyDescent="0.25">
      <c r="A29" s="208">
        <v>42095</v>
      </c>
      <c r="B29">
        <f t="shared" si="9"/>
        <v>4</v>
      </c>
      <c r="C29">
        <f t="shared" si="10"/>
        <v>2015</v>
      </c>
      <c r="D29" s="6">
        <f>'Monthly Data'!R29</f>
        <v>17439471.501308236</v>
      </c>
      <c r="E29">
        <f>'Monthly Data'!DJ29</f>
        <v>30</v>
      </c>
      <c r="F29" s="6">
        <f>'Monthly Data'!T29</f>
        <v>21.463611589537742</v>
      </c>
      <c r="G29" s="6">
        <f>'Monthly Data'!DE29</f>
        <v>0</v>
      </c>
      <c r="I29" s="6">
        <f t="shared" si="2"/>
        <v>-3171369.0814573499</v>
      </c>
      <c r="J29" s="6">
        <f t="shared" si="3"/>
        <v>15022890.084755071</v>
      </c>
      <c r="K29" s="6">
        <f t="shared" si="4"/>
        <v>4521043.1564971507</v>
      </c>
      <c r="L29" s="6">
        <f t="shared" si="5"/>
        <v>0</v>
      </c>
      <c r="M29" s="6">
        <f t="shared" si="6"/>
        <v>16372564.159794871</v>
      </c>
      <c r="N29" s="6">
        <f t="shared" si="11"/>
        <v>-1066907.3415133655</v>
      </c>
      <c r="O29" s="14">
        <f t="shared" si="12"/>
        <v>6.1177733593207259E-2</v>
      </c>
    </row>
    <row r="30" spans="1:28" x14ac:dyDescent="0.25">
      <c r="A30" s="208">
        <v>42125</v>
      </c>
      <c r="B30">
        <f t="shared" si="9"/>
        <v>5</v>
      </c>
      <c r="C30">
        <f t="shared" si="10"/>
        <v>2015</v>
      </c>
      <c r="D30" s="6">
        <f>'Monthly Data'!R30</f>
        <v>18098187.501308236</v>
      </c>
      <c r="E30">
        <f>'Monthly Data'!DJ30</f>
        <v>31</v>
      </c>
      <c r="F30" s="6">
        <f>'Monthly Data'!T30</f>
        <v>21.388299029734416</v>
      </c>
      <c r="G30" s="6">
        <f>'Monthly Data'!DE30</f>
        <v>0</v>
      </c>
      <c r="I30" s="6">
        <f t="shared" si="2"/>
        <v>-3171369.0814573499</v>
      </c>
      <c r="J30" s="6">
        <f t="shared" si="3"/>
        <v>15523653.087580239</v>
      </c>
      <c r="K30" s="6">
        <f t="shared" si="4"/>
        <v>4505179.5013207281</v>
      </c>
      <c r="L30" s="6">
        <f t="shared" si="5"/>
        <v>0</v>
      </c>
      <c r="M30" s="6">
        <f t="shared" si="6"/>
        <v>16857463.507443618</v>
      </c>
      <c r="N30" s="6">
        <f t="shared" si="11"/>
        <v>-1240723.9938646182</v>
      </c>
      <c r="O30" s="14">
        <f t="shared" si="12"/>
        <v>6.8555151933028205E-2</v>
      </c>
    </row>
    <row r="31" spans="1:28" x14ac:dyDescent="0.25">
      <c r="A31" s="208">
        <v>42156</v>
      </c>
      <c r="B31">
        <f t="shared" si="9"/>
        <v>6</v>
      </c>
      <c r="C31">
        <f t="shared" si="10"/>
        <v>2015</v>
      </c>
      <c r="D31" s="6">
        <f>'Monthly Data'!R31</f>
        <v>17254672.061308239</v>
      </c>
      <c r="E31">
        <f>'Monthly Data'!DJ31</f>
        <v>30</v>
      </c>
      <c r="F31" s="6">
        <f>'Monthly Data'!T31</f>
        <v>21.31298646993109</v>
      </c>
      <c r="G31" s="6">
        <f>'Monthly Data'!DE31</f>
        <v>0</v>
      </c>
      <c r="I31" s="6">
        <f t="shared" si="2"/>
        <v>-3171369.0814573499</v>
      </c>
      <c r="J31" s="6">
        <f t="shared" si="3"/>
        <v>15022890.084755071</v>
      </c>
      <c r="K31" s="6">
        <f t="shared" si="4"/>
        <v>4489315.8461443046</v>
      </c>
      <c r="L31" s="6">
        <f t="shared" si="5"/>
        <v>0</v>
      </c>
      <c r="M31" s="6">
        <f t="shared" si="6"/>
        <v>16340836.849442024</v>
      </c>
      <c r="N31" s="6">
        <f t="shared" si="11"/>
        <v>-913835.21186621487</v>
      </c>
      <c r="O31" s="14">
        <f t="shared" si="12"/>
        <v>5.2961609969707439E-2</v>
      </c>
    </row>
    <row r="32" spans="1:28" x14ac:dyDescent="0.25">
      <c r="A32" s="208">
        <v>42186</v>
      </c>
      <c r="B32">
        <f t="shared" si="9"/>
        <v>7</v>
      </c>
      <c r="C32">
        <f t="shared" si="10"/>
        <v>2015</v>
      </c>
      <c r="D32" s="6">
        <f>'Monthly Data'!R32</f>
        <v>17987437.351308234</v>
      </c>
      <c r="E32">
        <f>'Monthly Data'!DJ32</f>
        <v>31</v>
      </c>
      <c r="F32" s="6">
        <f>'Monthly Data'!T32</f>
        <v>21.237673910127764</v>
      </c>
      <c r="G32" s="6">
        <f>'Monthly Data'!DE32</f>
        <v>0</v>
      </c>
      <c r="I32" s="6">
        <f t="shared" si="2"/>
        <v>-3171369.0814573499</v>
      </c>
      <c r="J32" s="6">
        <f t="shared" si="3"/>
        <v>15523653.087580239</v>
      </c>
      <c r="K32" s="6">
        <f t="shared" si="4"/>
        <v>4473452.1909678811</v>
      </c>
      <c r="L32" s="6">
        <f t="shared" si="5"/>
        <v>0</v>
      </c>
      <c r="M32" s="6">
        <f t="shared" si="6"/>
        <v>16825736.197090771</v>
      </c>
      <c r="N32" s="6">
        <f t="shared" si="11"/>
        <v>-1161701.154217463</v>
      </c>
      <c r="O32" s="14">
        <f t="shared" si="12"/>
        <v>6.4584027815000111E-2</v>
      </c>
    </row>
    <row r="33" spans="1:15" x14ac:dyDescent="0.25">
      <c r="A33" s="208">
        <v>42217</v>
      </c>
      <c r="B33">
        <f t="shared" si="9"/>
        <v>8</v>
      </c>
      <c r="C33">
        <f t="shared" si="10"/>
        <v>2015</v>
      </c>
      <c r="D33" s="6">
        <f>'Monthly Data'!R33</f>
        <v>17427649.75130824</v>
      </c>
      <c r="E33">
        <f>'Monthly Data'!DJ33</f>
        <v>31</v>
      </c>
      <c r="F33" s="6">
        <f>'Monthly Data'!T33</f>
        <v>21.162361350324439</v>
      </c>
      <c r="G33" s="6">
        <f>'Monthly Data'!DE33</f>
        <v>0</v>
      </c>
      <c r="I33" s="6">
        <f t="shared" si="2"/>
        <v>-3171369.0814573499</v>
      </c>
      <c r="J33" s="6">
        <f t="shared" si="3"/>
        <v>15523653.087580239</v>
      </c>
      <c r="K33" s="6">
        <f t="shared" si="4"/>
        <v>4457588.5357914576</v>
      </c>
      <c r="L33" s="6">
        <f t="shared" si="5"/>
        <v>0</v>
      </c>
      <c r="M33" s="6">
        <f t="shared" si="6"/>
        <v>16809872.541914348</v>
      </c>
      <c r="N33" s="6">
        <f t="shared" si="11"/>
        <v>-617777.20939389244</v>
      </c>
      <c r="O33" s="14">
        <f t="shared" si="12"/>
        <v>3.5448107932483423E-2</v>
      </c>
    </row>
    <row r="34" spans="1:15" x14ac:dyDescent="0.25">
      <c r="A34" s="208">
        <v>42248</v>
      </c>
      <c r="B34">
        <f t="shared" si="9"/>
        <v>9</v>
      </c>
      <c r="C34">
        <f t="shared" si="10"/>
        <v>2015</v>
      </c>
      <c r="D34" s="6">
        <f>'Monthly Data'!R34</f>
        <v>18053251.961308237</v>
      </c>
      <c r="E34">
        <f>'Monthly Data'!DJ34</f>
        <v>30</v>
      </c>
      <c r="F34" s="6">
        <f>'Monthly Data'!T34</f>
        <v>21.087048790521113</v>
      </c>
      <c r="G34" s="6">
        <f>'Monthly Data'!DE34</f>
        <v>0</v>
      </c>
      <c r="I34" s="6">
        <f t="shared" ref="I34:I65" si="13">$S$8</f>
        <v>-3171369.0814573499</v>
      </c>
      <c r="J34" s="6">
        <f t="shared" ref="J34:J65" si="14">E34*$S$9</f>
        <v>15022890.084755071</v>
      </c>
      <c r="K34" s="6">
        <f t="shared" ref="K34:K65" si="15">F34*$S$10</f>
        <v>4441724.8806150351</v>
      </c>
      <c r="L34" s="6">
        <f t="shared" ref="L34:L65" si="16">G34*$S$11</f>
        <v>0</v>
      </c>
      <c r="M34" s="6">
        <f t="shared" si="6"/>
        <v>16293245.883912755</v>
      </c>
      <c r="N34" s="6">
        <f t="shared" si="11"/>
        <v>-1760006.077395482</v>
      </c>
      <c r="O34" s="14">
        <f t="shared" si="12"/>
        <v>9.7489697765672928E-2</v>
      </c>
    </row>
    <row r="35" spans="1:15" x14ac:dyDescent="0.25">
      <c r="A35" s="208">
        <v>42278</v>
      </c>
      <c r="B35">
        <f t="shared" si="9"/>
        <v>10</v>
      </c>
      <c r="C35">
        <f t="shared" si="10"/>
        <v>2015</v>
      </c>
      <c r="D35" s="6">
        <f>'Monthly Data'!R35</f>
        <v>18053812.241308238</v>
      </c>
      <c r="E35">
        <f>'Monthly Data'!DJ35</f>
        <v>31</v>
      </c>
      <c r="F35" s="6">
        <f>'Monthly Data'!T35</f>
        <v>21.011736230717787</v>
      </c>
      <c r="G35" s="6">
        <f>'Monthly Data'!DE35</f>
        <v>0</v>
      </c>
      <c r="I35" s="6">
        <f t="shared" si="13"/>
        <v>-3171369.0814573499</v>
      </c>
      <c r="J35" s="6">
        <f t="shared" si="14"/>
        <v>15523653.087580239</v>
      </c>
      <c r="K35" s="6">
        <f t="shared" si="15"/>
        <v>4425861.2254386116</v>
      </c>
      <c r="L35" s="6">
        <f t="shared" si="16"/>
        <v>0</v>
      </c>
      <c r="M35" s="6">
        <f t="shared" si="6"/>
        <v>16778145.231561501</v>
      </c>
      <c r="N35" s="6">
        <f t="shared" si="11"/>
        <v>-1275667.0097467378</v>
      </c>
      <c r="O35" s="14">
        <f t="shared" si="12"/>
        <v>7.0659149031578647E-2</v>
      </c>
    </row>
    <row r="36" spans="1:15" x14ac:dyDescent="0.25">
      <c r="A36" s="208">
        <v>42309</v>
      </c>
      <c r="B36">
        <f t="shared" si="9"/>
        <v>11</v>
      </c>
      <c r="C36">
        <f t="shared" si="10"/>
        <v>2015</v>
      </c>
      <c r="D36" s="6">
        <f>'Monthly Data'!R36</f>
        <v>19096565.561308235</v>
      </c>
      <c r="E36">
        <f>'Monthly Data'!DJ36</f>
        <v>30</v>
      </c>
      <c r="F36" s="6">
        <f>'Monthly Data'!T36</f>
        <v>20.936423670914461</v>
      </c>
      <c r="G36" s="6">
        <f>'Monthly Data'!DE36</f>
        <v>1</v>
      </c>
      <c r="I36" s="6">
        <f t="shared" si="13"/>
        <v>-3171369.0814573499</v>
      </c>
      <c r="J36" s="6">
        <f t="shared" si="14"/>
        <v>15022890.084755071</v>
      </c>
      <c r="K36" s="6">
        <f t="shared" si="15"/>
        <v>4409997.5702621881</v>
      </c>
      <c r="L36" s="6">
        <f t="shared" si="16"/>
        <v>871828.270979397</v>
      </c>
      <c r="M36" s="6">
        <f t="shared" si="6"/>
        <v>17133346.844539307</v>
      </c>
      <c r="N36" s="6">
        <f t="shared" si="11"/>
        <v>-1963218.7167689279</v>
      </c>
      <c r="O36" s="14">
        <f t="shared" si="12"/>
        <v>0.10280480594618685</v>
      </c>
    </row>
    <row r="37" spans="1:15" x14ac:dyDescent="0.25">
      <c r="A37" s="208">
        <v>42339</v>
      </c>
      <c r="B37">
        <f t="shared" si="9"/>
        <v>12</v>
      </c>
      <c r="C37">
        <f t="shared" si="10"/>
        <v>2015</v>
      </c>
      <c r="D37" s="6">
        <f>'Monthly Data'!R37</f>
        <v>19334686.361308236</v>
      </c>
      <c r="E37">
        <f>'Monthly Data'!DJ37</f>
        <v>31</v>
      </c>
      <c r="F37" s="6">
        <f>'Monthly Data'!T37</f>
        <v>20.861111111111136</v>
      </c>
      <c r="G37" s="6">
        <f>'Monthly Data'!DE37</f>
        <v>0</v>
      </c>
      <c r="I37" s="6">
        <f t="shared" si="13"/>
        <v>-3171369.0814573499</v>
      </c>
      <c r="J37" s="6">
        <f t="shared" si="14"/>
        <v>15523653.087580239</v>
      </c>
      <c r="K37" s="6">
        <f t="shared" si="15"/>
        <v>4394133.9150857655</v>
      </c>
      <c r="L37" s="6">
        <f t="shared" si="16"/>
        <v>0</v>
      </c>
      <c r="M37" s="6">
        <f t="shared" si="6"/>
        <v>16746417.921208654</v>
      </c>
      <c r="N37" s="6">
        <f t="shared" si="11"/>
        <v>-2588268.4400995821</v>
      </c>
      <c r="O37" s="14">
        <f t="shared" si="12"/>
        <v>0.13386658525162923</v>
      </c>
    </row>
    <row r="38" spans="1:15" x14ac:dyDescent="0.25">
      <c r="A38" s="208">
        <v>42370</v>
      </c>
      <c r="B38">
        <f t="shared" si="9"/>
        <v>1</v>
      </c>
      <c r="C38">
        <f t="shared" si="10"/>
        <v>2016</v>
      </c>
      <c r="D38" s="6">
        <f>'Monthly Data'!R38</f>
        <v>17338773.127819873</v>
      </c>
      <c r="E38">
        <f>'Monthly Data'!DJ38</f>
        <v>31</v>
      </c>
      <c r="F38" s="6">
        <f>'Monthly Data'!T38</f>
        <v>21</v>
      </c>
      <c r="G38" s="6">
        <f>'Monthly Data'!DE38</f>
        <v>0</v>
      </c>
      <c r="I38" s="6">
        <f t="shared" si="13"/>
        <v>-3171369.0814573499</v>
      </c>
      <c r="J38" s="6">
        <f t="shared" si="14"/>
        <v>15523653.087580239</v>
      </c>
      <c r="K38" s="6">
        <f t="shared" si="15"/>
        <v>4423389.1342274761</v>
      </c>
      <c r="L38" s="6">
        <f t="shared" si="16"/>
        <v>0</v>
      </c>
      <c r="M38" s="6">
        <f t="shared" si="6"/>
        <v>16775673.140350364</v>
      </c>
      <c r="N38" s="6">
        <f t="shared" si="11"/>
        <v>-563099.98746950924</v>
      </c>
      <c r="O38" s="14">
        <f t="shared" si="12"/>
        <v>3.2476345547541738E-2</v>
      </c>
    </row>
    <row r="39" spans="1:15" x14ac:dyDescent="0.25">
      <c r="A39" s="208">
        <v>42401</v>
      </c>
      <c r="B39">
        <f t="shared" si="9"/>
        <v>2</v>
      </c>
      <c r="C39">
        <f t="shared" si="10"/>
        <v>2016</v>
      </c>
      <c r="D39" s="6">
        <f>'Monthly Data'!R39</f>
        <v>15471264.397819875</v>
      </c>
      <c r="E39">
        <f>'Monthly Data'!DJ39</f>
        <v>29</v>
      </c>
      <c r="F39" s="6">
        <f>'Monthly Data'!T39</f>
        <v>21</v>
      </c>
      <c r="G39" s="6">
        <f>'Monthly Data'!DE39</f>
        <v>0</v>
      </c>
      <c r="I39" s="6">
        <f t="shared" si="13"/>
        <v>-3171369.0814573499</v>
      </c>
      <c r="J39" s="6">
        <f t="shared" si="14"/>
        <v>14522127.081929902</v>
      </c>
      <c r="K39" s="6">
        <f t="shared" si="15"/>
        <v>4423389.1342274761</v>
      </c>
      <c r="L39" s="6">
        <f t="shared" si="16"/>
        <v>0</v>
      </c>
      <c r="M39" s="6">
        <f t="shared" si="6"/>
        <v>15774147.134700026</v>
      </c>
      <c r="N39" s="6">
        <f t="shared" si="11"/>
        <v>302882.73688015155</v>
      </c>
      <c r="O39" s="14">
        <f t="shared" si="12"/>
        <v>1.9577115941657109E-2</v>
      </c>
    </row>
    <row r="40" spans="1:15" x14ac:dyDescent="0.25">
      <c r="A40" s="208">
        <v>42430</v>
      </c>
      <c r="B40">
        <f t="shared" si="9"/>
        <v>3</v>
      </c>
      <c r="C40">
        <f t="shared" si="10"/>
        <v>2016</v>
      </c>
      <c r="D40" s="6">
        <f>'Monthly Data'!R40</f>
        <v>16425360.047819873</v>
      </c>
      <c r="E40">
        <f>'Monthly Data'!DJ40</f>
        <v>31</v>
      </c>
      <c r="F40" s="6">
        <f>'Monthly Data'!T40</f>
        <v>21</v>
      </c>
      <c r="G40" s="6">
        <f>'Monthly Data'!DE40</f>
        <v>0</v>
      </c>
      <c r="I40" s="6">
        <f t="shared" si="13"/>
        <v>-3171369.0814573499</v>
      </c>
      <c r="J40" s="6">
        <f t="shared" si="14"/>
        <v>15523653.087580239</v>
      </c>
      <c r="K40" s="6">
        <f t="shared" si="15"/>
        <v>4423389.1342274761</v>
      </c>
      <c r="L40" s="6">
        <f t="shared" si="16"/>
        <v>0</v>
      </c>
      <c r="M40" s="6">
        <f t="shared" si="6"/>
        <v>16775673.140350364</v>
      </c>
      <c r="N40" s="6">
        <f t="shared" si="11"/>
        <v>350313.09253049083</v>
      </c>
      <c r="O40" s="14">
        <f t="shared" si="12"/>
        <v>2.1327574647411619E-2</v>
      </c>
    </row>
    <row r="41" spans="1:15" x14ac:dyDescent="0.25">
      <c r="A41" s="208">
        <v>42461</v>
      </c>
      <c r="B41">
        <f t="shared" si="9"/>
        <v>4</v>
      </c>
      <c r="C41">
        <f t="shared" si="10"/>
        <v>2016</v>
      </c>
      <c r="D41" s="6">
        <f>'Monthly Data'!R41</f>
        <v>17442965.347819876</v>
      </c>
      <c r="E41">
        <f>'Monthly Data'!DJ41</f>
        <v>30</v>
      </c>
      <c r="F41" s="6">
        <f>'Monthly Data'!T41</f>
        <v>21</v>
      </c>
      <c r="G41" s="6">
        <f>'Monthly Data'!DE41</f>
        <v>0</v>
      </c>
      <c r="I41" s="6">
        <f t="shared" si="13"/>
        <v>-3171369.0814573499</v>
      </c>
      <c r="J41" s="6">
        <f t="shared" si="14"/>
        <v>15022890.084755071</v>
      </c>
      <c r="K41" s="6">
        <f t="shared" si="15"/>
        <v>4423389.1342274761</v>
      </c>
      <c r="L41" s="6">
        <f t="shared" si="16"/>
        <v>0</v>
      </c>
      <c r="M41" s="6">
        <f t="shared" si="6"/>
        <v>16274910.137525197</v>
      </c>
      <c r="N41" s="6">
        <f t="shared" si="11"/>
        <v>-1168055.2102946788</v>
      </c>
      <c r="O41" s="14">
        <f t="shared" si="12"/>
        <v>6.6964256765015537E-2</v>
      </c>
    </row>
    <row r="42" spans="1:15" x14ac:dyDescent="0.25">
      <c r="A42" s="208">
        <v>42491</v>
      </c>
      <c r="B42">
        <f t="shared" si="9"/>
        <v>5</v>
      </c>
      <c r="C42">
        <f t="shared" si="10"/>
        <v>2016</v>
      </c>
      <c r="D42" s="6">
        <f>'Monthly Data'!R42</f>
        <v>15902480.167819874</v>
      </c>
      <c r="E42">
        <f>'Monthly Data'!DJ42</f>
        <v>31</v>
      </c>
      <c r="F42" s="6">
        <f>'Monthly Data'!T42</f>
        <v>21</v>
      </c>
      <c r="G42" s="6">
        <f>'Monthly Data'!DE42</f>
        <v>0</v>
      </c>
      <c r="I42" s="6">
        <f t="shared" si="13"/>
        <v>-3171369.0814573499</v>
      </c>
      <c r="J42" s="6">
        <f t="shared" si="14"/>
        <v>15523653.087580239</v>
      </c>
      <c r="K42" s="6">
        <f t="shared" si="15"/>
        <v>4423389.1342274761</v>
      </c>
      <c r="L42" s="6">
        <f t="shared" si="16"/>
        <v>0</v>
      </c>
      <c r="M42" s="6">
        <f t="shared" si="6"/>
        <v>16775673.140350364</v>
      </c>
      <c r="N42" s="6">
        <f t="shared" si="11"/>
        <v>873192.97253048979</v>
      </c>
      <c r="O42" s="14">
        <f t="shared" si="12"/>
        <v>5.4909231976121298E-2</v>
      </c>
    </row>
    <row r="43" spans="1:15" x14ac:dyDescent="0.25">
      <c r="A43" s="208">
        <v>42522</v>
      </c>
      <c r="B43">
        <f t="shared" si="9"/>
        <v>6</v>
      </c>
      <c r="C43">
        <f t="shared" si="10"/>
        <v>2016</v>
      </c>
      <c r="D43" s="6">
        <f>'Monthly Data'!R43</f>
        <v>15249067.447819874</v>
      </c>
      <c r="E43">
        <f>'Monthly Data'!DJ43</f>
        <v>30</v>
      </c>
      <c r="F43" s="6">
        <f>'Monthly Data'!T43</f>
        <v>21</v>
      </c>
      <c r="G43" s="6">
        <f>'Monthly Data'!DE43</f>
        <v>0</v>
      </c>
      <c r="I43" s="6">
        <f t="shared" si="13"/>
        <v>-3171369.0814573499</v>
      </c>
      <c r="J43" s="6">
        <f t="shared" si="14"/>
        <v>15022890.084755071</v>
      </c>
      <c r="K43" s="6">
        <f t="shared" si="15"/>
        <v>4423389.1342274761</v>
      </c>
      <c r="L43" s="6">
        <f t="shared" si="16"/>
        <v>0</v>
      </c>
      <c r="M43" s="6">
        <f t="shared" si="6"/>
        <v>16274910.137525197</v>
      </c>
      <c r="N43" s="6">
        <f t="shared" si="11"/>
        <v>1025842.6897053234</v>
      </c>
      <c r="O43" s="14">
        <f t="shared" si="12"/>
        <v>6.7272486872761911E-2</v>
      </c>
    </row>
    <row r="44" spans="1:15" x14ac:dyDescent="0.25">
      <c r="A44" s="208">
        <v>42552</v>
      </c>
      <c r="B44">
        <f t="shared" si="9"/>
        <v>7</v>
      </c>
      <c r="C44">
        <f t="shared" si="10"/>
        <v>2016</v>
      </c>
      <c r="D44" s="6">
        <f>'Monthly Data'!R44</f>
        <v>16163853.177819876</v>
      </c>
      <c r="E44">
        <f>'Monthly Data'!DJ44</f>
        <v>31</v>
      </c>
      <c r="F44" s="6">
        <f>'Monthly Data'!T44</f>
        <v>21</v>
      </c>
      <c r="G44" s="6">
        <f>'Monthly Data'!DE44</f>
        <v>0</v>
      </c>
      <c r="I44" s="6">
        <f t="shared" si="13"/>
        <v>-3171369.0814573499</v>
      </c>
      <c r="J44" s="6">
        <f t="shared" si="14"/>
        <v>15523653.087580239</v>
      </c>
      <c r="K44" s="6">
        <f t="shared" si="15"/>
        <v>4423389.1342274761</v>
      </c>
      <c r="L44" s="6">
        <f t="shared" si="16"/>
        <v>0</v>
      </c>
      <c r="M44" s="6">
        <f t="shared" si="6"/>
        <v>16775673.140350364</v>
      </c>
      <c r="N44" s="6">
        <f t="shared" si="11"/>
        <v>611819.96253048815</v>
      </c>
      <c r="O44" s="14">
        <f t="shared" si="12"/>
        <v>3.7851121004367369E-2</v>
      </c>
    </row>
    <row r="45" spans="1:15" x14ac:dyDescent="0.25">
      <c r="A45" s="208">
        <v>42583</v>
      </c>
      <c r="B45">
        <f t="shared" si="9"/>
        <v>8</v>
      </c>
      <c r="C45">
        <f t="shared" si="10"/>
        <v>2016</v>
      </c>
      <c r="D45" s="6">
        <f>'Monthly Data'!R45</f>
        <v>16212545.337819872</v>
      </c>
      <c r="E45">
        <f>'Monthly Data'!DJ45</f>
        <v>31</v>
      </c>
      <c r="F45" s="6">
        <f>'Monthly Data'!T45</f>
        <v>21</v>
      </c>
      <c r="G45" s="6">
        <f>'Monthly Data'!DE45</f>
        <v>0</v>
      </c>
      <c r="I45" s="6">
        <f t="shared" si="13"/>
        <v>-3171369.0814573499</v>
      </c>
      <c r="J45" s="6">
        <f t="shared" si="14"/>
        <v>15523653.087580239</v>
      </c>
      <c r="K45" s="6">
        <f t="shared" si="15"/>
        <v>4423389.1342274761</v>
      </c>
      <c r="L45" s="6">
        <f t="shared" si="16"/>
        <v>0</v>
      </c>
      <c r="M45" s="6">
        <f t="shared" si="6"/>
        <v>16775673.140350364</v>
      </c>
      <c r="N45" s="6">
        <f t="shared" si="11"/>
        <v>563127.80253049172</v>
      </c>
      <c r="O45" s="14">
        <f t="shared" si="12"/>
        <v>3.4734077271435806E-2</v>
      </c>
    </row>
    <row r="46" spans="1:15" x14ac:dyDescent="0.25">
      <c r="A46" s="208">
        <v>42614</v>
      </c>
      <c r="B46">
        <f t="shared" si="9"/>
        <v>9</v>
      </c>
      <c r="C46">
        <f t="shared" si="10"/>
        <v>2016</v>
      </c>
      <c r="D46" s="6">
        <f>'Monthly Data'!R46</f>
        <v>16558507.747819873</v>
      </c>
      <c r="E46">
        <f>'Monthly Data'!DJ46</f>
        <v>30</v>
      </c>
      <c r="F46" s="6">
        <f>'Monthly Data'!T46</f>
        <v>21</v>
      </c>
      <c r="G46" s="6">
        <f>'Monthly Data'!DE46</f>
        <v>0</v>
      </c>
      <c r="I46" s="6">
        <f t="shared" si="13"/>
        <v>-3171369.0814573499</v>
      </c>
      <c r="J46" s="6">
        <f t="shared" si="14"/>
        <v>15022890.084755071</v>
      </c>
      <c r="K46" s="6">
        <f t="shared" si="15"/>
        <v>4423389.1342274761</v>
      </c>
      <c r="L46" s="6">
        <f t="shared" si="16"/>
        <v>0</v>
      </c>
      <c r="M46" s="6">
        <f t="shared" si="6"/>
        <v>16274910.137525197</v>
      </c>
      <c r="N46" s="6">
        <f t="shared" si="11"/>
        <v>-283597.61029467545</v>
      </c>
      <c r="O46" s="14">
        <f t="shared" si="12"/>
        <v>1.7127002904716127E-2</v>
      </c>
    </row>
    <row r="47" spans="1:15" x14ac:dyDescent="0.25">
      <c r="A47" s="208">
        <v>42644</v>
      </c>
      <c r="B47">
        <f t="shared" si="9"/>
        <v>10</v>
      </c>
      <c r="C47">
        <f t="shared" si="10"/>
        <v>2016</v>
      </c>
      <c r="D47" s="6">
        <f>'Monthly Data'!R47</f>
        <v>17044060.307819873</v>
      </c>
      <c r="E47">
        <f>'Monthly Data'!DJ47</f>
        <v>31</v>
      </c>
      <c r="F47" s="6">
        <f>'Monthly Data'!T47</f>
        <v>21</v>
      </c>
      <c r="G47" s="6">
        <f>'Monthly Data'!DE47</f>
        <v>0</v>
      </c>
      <c r="I47" s="6">
        <f t="shared" si="13"/>
        <v>-3171369.0814573499</v>
      </c>
      <c r="J47" s="6">
        <f t="shared" si="14"/>
        <v>15523653.087580239</v>
      </c>
      <c r="K47" s="6">
        <f t="shared" si="15"/>
        <v>4423389.1342274761</v>
      </c>
      <c r="L47" s="6">
        <f t="shared" si="16"/>
        <v>0</v>
      </c>
      <c r="M47" s="6">
        <f t="shared" si="6"/>
        <v>16775673.140350364</v>
      </c>
      <c r="N47" s="6">
        <f t="shared" si="11"/>
        <v>-268387.16746950895</v>
      </c>
      <c r="O47" s="14">
        <f t="shared" si="12"/>
        <v>1.5746668494617564E-2</v>
      </c>
    </row>
    <row r="48" spans="1:15" x14ac:dyDescent="0.25">
      <c r="A48" s="208">
        <v>42675</v>
      </c>
      <c r="B48">
        <f t="shared" si="9"/>
        <v>11</v>
      </c>
      <c r="C48">
        <f t="shared" si="10"/>
        <v>2016</v>
      </c>
      <c r="D48" s="6">
        <f>'Monthly Data'!R48</f>
        <v>17153411.047819875</v>
      </c>
      <c r="E48">
        <f>'Monthly Data'!DJ48</f>
        <v>30</v>
      </c>
      <c r="F48" s="6">
        <f>'Monthly Data'!T48</f>
        <v>21</v>
      </c>
      <c r="G48" s="6">
        <f>'Monthly Data'!DE48</f>
        <v>1</v>
      </c>
      <c r="I48" s="6">
        <f t="shared" si="13"/>
        <v>-3171369.0814573499</v>
      </c>
      <c r="J48" s="6">
        <f t="shared" si="14"/>
        <v>15022890.084755071</v>
      </c>
      <c r="K48" s="6">
        <f t="shared" si="15"/>
        <v>4423389.1342274761</v>
      </c>
      <c r="L48" s="6">
        <f t="shared" si="16"/>
        <v>871828.270979397</v>
      </c>
      <c r="M48" s="6">
        <f t="shared" si="6"/>
        <v>17146738.408504594</v>
      </c>
      <c r="N48" s="6">
        <f t="shared" si="11"/>
        <v>-6672.6393152810633</v>
      </c>
      <c r="O48" s="14">
        <f t="shared" si="12"/>
        <v>3.8899780904679758E-4</v>
      </c>
    </row>
    <row r="49" spans="1:15" x14ac:dyDescent="0.25">
      <c r="A49" s="208">
        <v>42705</v>
      </c>
      <c r="B49">
        <f t="shared" si="9"/>
        <v>12</v>
      </c>
      <c r="C49">
        <f t="shared" si="10"/>
        <v>2016</v>
      </c>
      <c r="D49" s="6">
        <f>'Monthly Data'!R49</f>
        <v>17936375.537819877</v>
      </c>
      <c r="E49">
        <f>'Monthly Data'!DJ49</f>
        <v>31</v>
      </c>
      <c r="F49" s="6">
        <f>'Monthly Data'!T49</f>
        <v>21</v>
      </c>
      <c r="G49" s="6">
        <f>'Monthly Data'!DE49</f>
        <v>0</v>
      </c>
      <c r="I49" s="6">
        <f t="shared" si="13"/>
        <v>-3171369.0814573499</v>
      </c>
      <c r="J49" s="6">
        <f t="shared" si="14"/>
        <v>15523653.087580239</v>
      </c>
      <c r="K49" s="6">
        <f t="shared" si="15"/>
        <v>4423389.1342274761</v>
      </c>
      <c r="L49" s="6">
        <f t="shared" si="16"/>
        <v>0</v>
      </c>
      <c r="M49" s="6">
        <f t="shared" si="6"/>
        <v>16775673.140350364</v>
      </c>
      <c r="N49" s="6">
        <f t="shared" si="11"/>
        <v>-1160702.3974695131</v>
      </c>
      <c r="O49" s="14">
        <f t="shared" si="12"/>
        <v>6.4712204258999012E-2</v>
      </c>
    </row>
    <row r="50" spans="1:15" x14ac:dyDescent="0.25">
      <c r="A50" s="208">
        <v>42736</v>
      </c>
      <c r="B50">
        <f t="shared" si="9"/>
        <v>1</v>
      </c>
      <c r="C50">
        <f t="shared" si="10"/>
        <v>2017</v>
      </c>
      <c r="D50" s="6">
        <f>'Monthly Data'!R50</f>
        <v>16479568.256407924</v>
      </c>
      <c r="E50">
        <f>'Monthly Data'!DJ50</f>
        <v>31</v>
      </c>
      <c r="F50" s="6">
        <f>'Monthly Data'!T50</f>
        <v>20</v>
      </c>
      <c r="G50" s="6">
        <f>'Monthly Data'!DE50</f>
        <v>0</v>
      </c>
      <c r="I50" s="6">
        <f t="shared" si="13"/>
        <v>-3171369.0814573499</v>
      </c>
      <c r="J50" s="6">
        <f t="shared" si="14"/>
        <v>15523653.087580239</v>
      </c>
      <c r="K50" s="6">
        <f t="shared" si="15"/>
        <v>4212751.5564071201</v>
      </c>
      <c r="L50" s="6">
        <f t="shared" si="16"/>
        <v>0</v>
      </c>
      <c r="M50" s="6">
        <f t="shared" si="6"/>
        <v>16565035.562530009</v>
      </c>
      <c r="N50" s="6">
        <f t="shared" si="11"/>
        <v>85467.30612208508</v>
      </c>
      <c r="O50" s="14">
        <f t="shared" si="12"/>
        <v>5.1862588140834292E-3</v>
      </c>
    </row>
    <row r="51" spans="1:15" x14ac:dyDescent="0.25">
      <c r="A51" s="208">
        <v>42767</v>
      </c>
      <c r="B51">
        <f t="shared" si="9"/>
        <v>2</v>
      </c>
      <c r="C51">
        <f t="shared" si="10"/>
        <v>2017</v>
      </c>
      <c r="D51" s="6">
        <f>'Monthly Data'!R51</f>
        <v>14078732.116407925</v>
      </c>
      <c r="E51">
        <f>'Monthly Data'!DJ51</f>
        <v>28</v>
      </c>
      <c r="F51" s="6">
        <f>'Monthly Data'!T51</f>
        <v>15</v>
      </c>
      <c r="G51" s="6">
        <f>'Monthly Data'!DE51</f>
        <v>0</v>
      </c>
      <c r="I51" s="6">
        <f t="shared" si="13"/>
        <v>-3171369.0814573499</v>
      </c>
      <c r="J51" s="6">
        <f t="shared" si="14"/>
        <v>14021364.079104733</v>
      </c>
      <c r="K51" s="6">
        <f t="shared" si="15"/>
        <v>3159563.6673053401</v>
      </c>
      <c r="L51" s="6">
        <f t="shared" si="16"/>
        <v>0</v>
      </c>
      <c r="M51" s="6">
        <f t="shared" si="6"/>
        <v>14009558.664952721</v>
      </c>
      <c r="N51" s="6">
        <f t="shared" si="11"/>
        <v>-69173.451455203816</v>
      </c>
      <c r="O51" s="14">
        <f t="shared" si="12"/>
        <v>4.9133296154265389E-3</v>
      </c>
    </row>
    <row r="52" spans="1:15" x14ac:dyDescent="0.25">
      <c r="A52" s="208">
        <v>42795</v>
      </c>
      <c r="B52">
        <f t="shared" si="9"/>
        <v>3</v>
      </c>
      <c r="C52">
        <f t="shared" si="10"/>
        <v>2017</v>
      </c>
      <c r="D52" s="6">
        <f>'Monthly Data'!R52</f>
        <v>15171702.436407926</v>
      </c>
      <c r="E52">
        <f>'Monthly Data'!DJ52</f>
        <v>31</v>
      </c>
      <c r="F52" s="6">
        <f>'Monthly Data'!T52</f>
        <v>15</v>
      </c>
      <c r="G52" s="6">
        <f>'Monthly Data'!DE52</f>
        <v>0</v>
      </c>
      <c r="I52" s="6">
        <f t="shared" si="13"/>
        <v>-3171369.0814573499</v>
      </c>
      <c r="J52" s="6">
        <f t="shared" si="14"/>
        <v>15523653.087580239</v>
      </c>
      <c r="K52" s="6">
        <f t="shared" si="15"/>
        <v>3159563.6673053401</v>
      </c>
      <c r="L52" s="6">
        <f t="shared" si="16"/>
        <v>0</v>
      </c>
      <c r="M52" s="6">
        <f t="shared" si="6"/>
        <v>15511847.67342823</v>
      </c>
      <c r="N52" s="6">
        <f t="shared" si="11"/>
        <v>340145.23702030443</v>
      </c>
      <c r="O52" s="14">
        <f t="shared" si="12"/>
        <v>2.2419714494534847E-2</v>
      </c>
    </row>
    <row r="53" spans="1:15" x14ac:dyDescent="0.25">
      <c r="A53" s="208">
        <v>42826</v>
      </c>
      <c r="B53">
        <f t="shared" si="9"/>
        <v>4</v>
      </c>
      <c r="C53">
        <f t="shared" si="10"/>
        <v>2017</v>
      </c>
      <c r="D53" s="6">
        <f>'Monthly Data'!R53</f>
        <v>15683036.976407923</v>
      </c>
      <c r="E53">
        <f>'Monthly Data'!DJ53</f>
        <v>30</v>
      </c>
      <c r="F53" s="6">
        <f>'Monthly Data'!T53</f>
        <v>15</v>
      </c>
      <c r="G53" s="6">
        <f>'Monthly Data'!DE53</f>
        <v>0</v>
      </c>
      <c r="I53" s="6">
        <f t="shared" si="13"/>
        <v>-3171369.0814573499</v>
      </c>
      <c r="J53" s="6">
        <f t="shared" si="14"/>
        <v>15022890.084755071</v>
      </c>
      <c r="K53" s="6">
        <f t="shared" si="15"/>
        <v>3159563.6673053401</v>
      </c>
      <c r="L53" s="6">
        <f t="shared" si="16"/>
        <v>0</v>
      </c>
      <c r="M53" s="6">
        <f t="shared" si="6"/>
        <v>15011084.670603059</v>
      </c>
      <c r="N53" s="6">
        <f t="shared" si="11"/>
        <v>-671952.30580486357</v>
      </c>
      <c r="O53" s="14">
        <f t="shared" si="12"/>
        <v>4.2845802558247173E-2</v>
      </c>
    </row>
    <row r="54" spans="1:15" x14ac:dyDescent="0.25">
      <c r="A54" s="208">
        <v>42856</v>
      </c>
      <c r="B54">
        <f t="shared" si="9"/>
        <v>5</v>
      </c>
      <c r="C54">
        <f t="shared" si="10"/>
        <v>2017</v>
      </c>
      <c r="D54" s="6">
        <f>'Monthly Data'!R54</f>
        <v>16456884.936407922</v>
      </c>
      <c r="E54">
        <f>'Monthly Data'!DJ54</f>
        <v>31</v>
      </c>
      <c r="F54" s="6">
        <f>'Monthly Data'!T54</f>
        <v>15</v>
      </c>
      <c r="G54" s="6">
        <f>'Monthly Data'!DE54</f>
        <v>0</v>
      </c>
      <c r="I54" s="6">
        <f t="shared" si="13"/>
        <v>-3171369.0814573499</v>
      </c>
      <c r="J54" s="6">
        <f t="shared" si="14"/>
        <v>15523653.087580239</v>
      </c>
      <c r="K54" s="6">
        <f t="shared" si="15"/>
        <v>3159563.6673053401</v>
      </c>
      <c r="L54" s="6">
        <f t="shared" si="16"/>
        <v>0</v>
      </c>
      <c r="M54" s="6">
        <f t="shared" si="6"/>
        <v>15511847.67342823</v>
      </c>
      <c r="N54" s="6">
        <f t="shared" ref="N54:N85" si="17">M54-D54</f>
        <v>-945037.26297969185</v>
      </c>
      <c r="O54" s="14">
        <f t="shared" ref="O54:O85" si="18">ABS(M54-D54)/D54</f>
        <v>5.7425039224097967E-2</v>
      </c>
    </row>
    <row r="55" spans="1:15" x14ac:dyDescent="0.25">
      <c r="A55" s="208">
        <v>42887</v>
      </c>
      <c r="B55">
        <f t="shared" si="9"/>
        <v>6</v>
      </c>
      <c r="C55">
        <f t="shared" si="10"/>
        <v>2017</v>
      </c>
      <c r="D55" s="6">
        <f>'Monthly Data'!R55</f>
        <v>15777504.876407923</v>
      </c>
      <c r="E55">
        <f>'Monthly Data'!DJ55</f>
        <v>30</v>
      </c>
      <c r="F55" s="6">
        <f>'Monthly Data'!T55</f>
        <v>15</v>
      </c>
      <c r="G55" s="6">
        <f>'Monthly Data'!DE55</f>
        <v>0</v>
      </c>
      <c r="I55" s="6">
        <f t="shared" si="13"/>
        <v>-3171369.0814573499</v>
      </c>
      <c r="J55" s="6">
        <f t="shared" si="14"/>
        <v>15022890.084755071</v>
      </c>
      <c r="K55" s="6">
        <f t="shared" si="15"/>
        <v>3159563.6673053401</v>
      </c>
      <c r="L55" s="6">
        <f t="shared" si="16"/>
        <v>0</v>
      </c>
      <c r="M55" s="6">
        <f t="shared" ref="M55:M109" si="19">SUM(I55:L55)</f>
        <v>15011084.670603059</v>
      </c>
      <c r="N55" s="6">
        <f t="shared" si="17"/>
        <v>-766420.20580486394</v>
      </c>
      <c r="O55" s="14">
        <f t="shared" si="18"/>
        <v>4.8576768748199904E-2</v>
      </c>
    </row>
    <row r="56" spans="1:15" x14ac:dyDescent="0.25">
      <c r="A56" s="208">
        <v>42917</v>
      </c>
      <c r="B56">
        <f t="shared" si="9"/>
        <v>7</v>
      </c>
      <c r="C56">
        <f t="shared" si="10"/>
        <v>2017</v>
      </c>
      <c r="D56" s="6">
        <f>'Monthly Data'!R56</f>
        <v>16368880.896407926</v>
      </c>
      <c r="E56">
        <f>'Monthly Data'!DJ56</f>
        <v>31</v>
      </c>
      <c r="F56" s="6">
        <f>'Monthly Data'!T56</f>
        <v>15</v>
      </c>
      <c r="G56" s="6">
        <f>'Monthly Data'!DE56</f>
        <v>0</v>
      </c>
      <c r="I56" s="6">
        <f t="shared" si="13"/>
        <v>-3171369.0814573499</v>
      </c>
      <c r="J56" s="6">
        <f t="shared" si="14"/>
        <v>15523653.087580239</v>
      </c>
      <c r="K56" s="6">
        <f t="shared" si="15"/>
        <v>3159563.6673053401</v>
      </c>
      <c r="L56" s="6">
        <f t="shared" si="16"/>
        <v>0</v>
      </c>
      <c r="M56" s="6">
        <f t="shared" si="19"/>
        <v>15511847.67342823</v>
      </c>
      <c r="N56" s="6">
        <f t="shared" si="17"/>
        <v>-857033.22297969647</v>
      </c>
      <c r="O56" s="14">
        <f t="shared" si="18"/>
        <v>5.2357471986235075E-2</v>
      </c>
    </row>
    <row r="57" spans="1:15" x14ac:dyDescent="0.25">
      <c r="A57" s="208">
        <v>42948</v>
      </c>
      <c r="B57">
        <f t="shared" si="9"/>
        <v>8</v>
      </c>
      <c r="C57">
        <f t="shared" si="10"/>
        <v>2017</v>
      </c>
      <c r="D57" s="6">
        <f>'Monthly Data'!R57</f>
        <v>15307132.446407923</v>
      </c>
      <c r="E57">
        <f>'Monthly Data'!DJ57</f>
        <v>31</v>
      </c>
      <c r="F57" s="6">
        <f>'Monthly Data'!T57</f>
        <v>15</v>
      </c>
      <c r="G57" s="6">
        <f>'Monthly Data'!DE57</f>
        <v>0</v>
      </c>
      <c r="I57" s="6">
        <f t="shared" si="13"/>
        <v>-3171369.0814573499</v>
      </c>
      <c r="J57" s="6">
        <f t="shared" si="14"/>
        <v>15523653.087580239</v>
      </c>
      <c r="K57" s="6">
        <f t="shared" si="15"/>
        <v>3159563.6673053401</v>
      </c>
      <c r="L57" s="6">
        <f t="shared" si="16"/>
        <v>0</v>
      </c>
      <c r="M57" s="6">
        <f t="shared" si="19"/>
        <v>15511847.67342823</v>
      </c>
      <c r="N57" s="6">
        <f t="shared" si="17"/>
        <v>204715.22702030651</v>
      </c>
      <c r="O57" s="14">
        <f t="shared" si="18"/>
        <v>1.3373845672077294E-2</v>
      </c>
    </row>
    <row r="58" spans="1:15" x14ac:dyDescent="0.25">
      <c r="A58" s="208">
        <v>42979</v>
      </c>
      <c r="B58">
        <f t="shared" si="9"/>
        <v>9</v>
      </c>
      <c r="C58">
        <f t="shared" si="10"/>
        <v>2017</v>
      </c>
      <c r="D58" s="6">
        <f>'Monthly Data'!R58</f>
        <v>15808734.576407924</v>
      </c>
      <c r="E58">
        <f>'Monthly Data'!DJ58</f>
        <v>30</v>
      </c>
      <c r="F58" s="6">
        <f>'Monthly Data'!T58</f>
        <v>15</v>
      </c>
      <c r="G58" s="6">
        <f>'Monthly Data'!DE58</f>
        <v>0</v>
      </c>
      <c r="I58" s="6">
        <f t="shared" si="13"/>
        <v>-3171369.0814573499</v>
      </c>
      <c r="J58" s="6">
        <f t="shared" si="14"/>
        <v>15022890.084755071</v>
      </c>
      <c r="K58" s="6">
        <f t="shared" si="15"/>
        <v>3159563.6673053401</v>
      </c>
      <c r="L58" s="6">
        <f t="shared" si="16"/>
        <v>0</v>
      </c>
      <c r="M58" s="6">
        <f t="shared" si="19"/>
        <v>15011084.670603059</v>
      </c>
      <c r="N58" s="6">
        <f t="shared" si="17"/>
        <v>-797649.90580486506</v>
      </c>
      <c r="O58" s="14">
        <f t="shared" si="18"/>
        <v>5.0456277948725474E-2</v>
      </c>
    </row>
    <row r="59" spans="1:15" x14ac:dyDescent="0.25">
      <c r="A59" s="208">
        <v>43009</v>
      </c>
      <c r="B59">
        <f t="shared" si="9"/>
        <v>10</v>
      </c>
      <c r="C59">
        <f t="shared" si="10"/>
        <v>2017</v>
      </c>
      <c r="D59" s="6">
        <f>'Monthly Data'!R59</f>
        <v>15963210.556407921</v>
      </c>
      <c r="E59">
        <f>'Monthly Data'!DJ59</f>
        <v>31</v>
      </c>
      <c r="F59" s="6">
        <f>'Monthly Data'!T59</f>
        <v>15</v>
      </c>
      <c r="G59" s="6">
        <f>'Monthly Data'!DE59</f>
        <v>0</v>
      </c>
      <c r="I59" s="6">
        <f t="shared" si="13"/>
        <v>-3171369.0814573499</v>
      </c>
      <c r="J59" s="6">
        <f t="shared" si="14"/>
        <v>15523653.087580239</v>
      </c>
      <c r="K59" s="6">
        <f t="shared" si="15"/>
        <v>3159563.6673053401</v>
      </c>
      <c r="L59" s="6">
        <f t="shared" si="16"/>
        <v>0</v>
      </c>
      <c r="M59" s="6">
        <f t="shared" si="19"/>
        <v>15511847.67342823</v>
      </c>
      <c r="N59" s="6">
        <f t="shared" si="17"/>
        <v>-451362.88297969103</v>
      </c>
      <c r="O59" s="14">
        <f t="shared" si="18"/>
        <v>2.8275194478250231E-2</v>
      </c>
    </row>
    <row r="60" spans="1:15" x14ac:dyDescent="0.25">
      <c r="A60" s="208">
        <v>43040</v>
      </c>
      <c r="B60">
        <f t="shared" si="9"/>
        <v>11</v>
      </c>
      <c r="C60">
        <f t="shared" si="10"/>
        <v>2017</v>
      </c>
      <c r="D60" s="6">
        <f>'Monthly Data'!R60</f>
        <v>16587784.776407924</v>
      </c>
      <c r="E60">
        <f>'Monthly Data'!DJ60</f>
        <v>30</v>
      </c>
      <c r="F60" s="6">
        <f>'Monthly Data'!T60</f>
        <v>15</v>
      </c>
      <c r="G60" s="6">
        <f>'Monthly Data'!DE60</f>
        <v>1</v>
      </c>
      <c r="I60" s="6">
        <f t="shared" si="13"/>
        <v>-3171369.0814573499</v>
      </c>
      <c r="J60" s="6">
        <f t="shared" si="14"/>
        <v>15022890.084755071</v>
      </c>
      <c r="K60" s="6">
        <f t="shared" si="15"/>
        <v>3159563.6673053401</v>
      </c>
      <c r="L60" s="6">
        <f t="shared" si="16"/>
        <v>871828.270979397</v>
      </c>
      <c r="M60" s="6">
        <f t="shared" si="19"/>
        <v>15882912.941582456</v>
      </c>
      <c r="N60" s="6">
        <f t="shared" si="17"/>
        <v>-704871.83482546732</v>
      </c>
      <c r="O60" s="14">
        <f t="shared" si="18"/>
        <v>4.249342780405347E-2</v>
      </c>
    </row>
    <row r="61" spans="1:15" x14ac:dyDescent="0.25">
      <c r="A61" s="208">
        <v>43070</v>
      </c>
      <c r="B61">
        <f t="shared" si="9"/>
        <v>12</v>
      </c>
      <c r="C61">
        <f t="shared" si="10"/>
        <v>2017</v>
      </c>
      <c r="D61" s="6">
        <f>'Monthly Data'!R61</f>
        <v>16860578.096407928</v>
      </c>
      <c r="E61">
        <f>'Monthly Data'!DJ61</f>
        <v>31</v>
      </c>
      <c r="F61" s="6">
        <f>'Monthly Data'!T61</f>
        <v>15</v>
      </c>
      <c r="G61" s="6">
        <f>'Monthly Data'!DE61</f>
        <v>0</v>
      </c>
      <c r="I61" s="6">
        <f t="shared" si="13"/>
        <v>-3171369.0814573499</v>
      </c>
      <c r="J61" s="6">
        <f t="shared" si="14"/>
        <v>15523653.087580239</v>
      </c>
      <c r="K61" s="6">
        <f t="shared" si="15"/>
        <v>3159563.6673053401</v>
      </c>
      <c r="L61" s="6">
        <f t="shared" si="16"/>
        <v>0</v>
      </c>
      <c r="M61" s="6">
        <f t="shared" si="19"/>
        <v>15511847.67342823</v>
      </c>
      <c r="N61" s="6">
        <f t="shared" si="17"/>
        <v>-1348730.4229796976</v>
      </c>
      <c r="O61" s="14">
        <f t="shared" si="18"/>
        <v>7.9993130441182128E-2</v>
      </c>
    </row>
    <row r="62" spans="1:15" x14ac:dyDescent="0.25">
      <c r="A62" s="208">
        <v>43101</v>
      </c>
      <c r="B62">
        <f t="shared" si="9"/>
        <v>1</v>
      </c>
      <c r="C62">
        <f t="shared" si="10"/>
        <v>2018</v>
      </c>
      <c r="D62" s="6">
        <f>'Monthly Data'!R62</f>
        <v>15196378.689372135</v>
      </c>
      <c r="E62">
        <f>'Monthly Data'!DJ62</f>
        <v>31</v>
      </c>
      <c r="F62" s="6">
        <f>'Monthly Data'!T62</f>
        <v>15</v>
      </c>
      <c r="G62" s="6">
        <f>'Monthly Data'!DE62</f>
        <v>0</v>
      </c>
      <c r="I62" s="6">
        <f t="shared" si="13"/>
        <v>-3171369.0814573499</v>
      </c>
      <c r="J62" s="6">
        <f t="shared" si="14"/>
        <v>15523653.087580239</v>
      </c>
      <c r="K62" s="6">
        <f t="shared" si="15"/>
        <v>3159563.6673053401</v>
      </c>
      <c r="L62" s="6">
        <f t="shared" si="16"/>
        <v>0</v>
      </c>
      <c r="M62" s="6">
        <f t="shared" si="19"/>
        <v>15511847.67342823</v>
      </c>
      <c r="N62" s="6">
        <f t="shared" si="17"/>
        <v>315468.98405609466</v>
      </c>
      <c r="O62" s="14">
        <f t="shared" si="18"/>
        <v>2.0759484249805098E-2</v>
      </c>
    </row>
    <row r="63" spans="1:15" x14ac:dyDescent="0.25">
      <c r="A63" s="208">
        <v>43132</v>
      </c>
      <c r="B63">
        <f t="shared" si="9"/>
        <v>2</v>
      </c>
      <c r="C63">
        <f t="shared" si="10"/>
        <v>2018</v>
      </c>
      <c r="D63" s="6">
        <f>'Monthly Data'!R63</f>
        <v>13616770.229372134</v>
      </c>
      <c r="E63">
        <f>'Monthly Data'!DJ63</f>
        <v>28</v>
      </c>
      <c r="F63" s="6">
        <f>'Monthly Data'!T63</f>
        <v>15</v>
      </c>
      <c r="G63" s="6">
        <f>'Monthly Data'!DE63</f>
        <v>0</v>
      </c>
      <c r="I63" s="6">
        <f t="shared" si="13"/>
        <v>-3171369.0814573499</v>
      </c>
      <c r="J63" s="6">
        <f t="shared" si="14"/>
        <v>14021364.079104733</v>
      </c>
      <c r="K63" s="6">
        <f t="shared" si="15"/>
        <v>3159563.6673053401</v>
      </c>
      <c r="L63" s="6">
        <f t="shared" si="16"/>
        <v>0</v>
      </c>
      <c r="M63" s="6">
        <f t="shared" si="19"/>
        <v>14009558.664952721</v>
      </c>
      <c r="N63" s="6">
        <f t="shared" si="17"/>
        <v>392788.43558058701</v>
      </c>
      <c r="O63" s="14">
        <f t="shared" si="18"/>
        <v>2.8845932549652665E-2</v>
      </c>
    </row>
    <row r="64" spans="1:15" x14ac:dyDescent="0.25">
      <c r="A64" s="208">
        <v>43160</v>
      </c>
      <c r="B64">
        <f t="shared" si="9"/>
        <v>3</v>
      </c>
      <c r="C64">
        <f t="shared" si="10"/>
        <v>2018</v>
      </c>
      <c r="D64" s="6">
        <f>'Monthly Data'!R64</f>
        <v>14931752.149372136</v>
      </c>
      <c r="E64">
        <f>'Monthly Data'!DJ64</f>
        <v>31</v>
      </c>
      <c r="F64" s="6">
        <f>'Monthly Data'!T64</f>
        <v>15</v>
      </c>
      <c r="G64" s="6">
        <f>'Monthly Data'!DE64</f>
        <v>0</v>
      </c>
      <c r="I64" s="6">
        <f t="shared" si="13"/>
        <v>-3171369.0814573499</v>
      </c>
      <c r="J64" s="6">
        <f t="shared" si="14"/>
        <v>15523653.087580239</v>
      </c>
      <c r="K64" s="6">
        <f t="shared" si="15"/>
        <v>3159563.6673053401</v>
      </c>
      <c r="L64" s="6">
        <f t="shared" si="16"/>
        <v>0</v>
      </c>
      <c r="M64" s="6">
        <f t="shared" si="19"/>
        <v>15511847.67342823</v>
      </c>
      <c r="N64" s="6">
        <f t="shared" si="17"/>
        <v>580095.52405609377</v>
      </c>
      <c r="O64" s="14">
        <f t="shared" si="18"/>
        <v>3.8849795941763347E-2</v>
      </c>
    </row>
    <row r="65" spans="1:15" x14ac:dyDescent="0.25">
      <c r="A65" s="208">
        <v>43191</v>
      </c>
      <c r="B65">
        <f t="shared" si="9"/>
        <v>4</v>
      </c>
      <c r="C65">
        <f t="shared" si="10"/>
        <v>2018</v>
      </c>
      <c r="D65" s="6">
        <f>'Monthly Data'!R65</f>
        <v>17249487.989372134</v>
      </c>
      <c r="E65">
        <f>'Monthly Data'!DJ65</f>
        <v>30</v>
      </c>
      <c r="F65" s="6">
        <f>'Monthly Data'!T65</f>
        <v>15</v>
      </c>
      <c r="G65" s="6">
        <f>'Monthly Data'!DE65</f>
        <v>0</v>
      </c>
      <c r="I65" s="6">
        <f t="shared" si="13"/>
        <v>-3171369.0814573499</v>
      </c>
      <c r="J65" s="6">
        <f t="shared" si="14"/>
        <v>15022890.084755071</v>
      </c>
      <c r="K65" s="6">
        <f t="shared" si="15"/>
        <v>3159563.6673053401</v>
      </c>
      <c r="L65" s="6">
        <f t="shared" si="16"/>
        <v>0</v>
      </c>
      <c r="M65" s="6">
        <f t="shared" si="19"/>
        <v>15011084.670603059</v>
      </c>
      <c r="N65" s="6">
        <f t="shared" si="17"/>
        <v>-2238403.318769075</v>
      </c>
      <c r="O65" s="14">
        <f t="shared" si="18"/>
        <v>0.12976636292904545</v>
      </c>
    </row>
    <row r="66" spans="1:15" x14ac:dyDescent="0.25">
      <c r="A66" s="208">
        <v>43221</v>
      </c>
      <c r="B66">
        <f t="shared" si="9"/>
        <v>5</v>
      </c>
      <c r="C66">
        <f t="shared" si="10"/>
        <v>2018</v>
      </c>
      <c r="D66" s="6">
        <f>'Monthly Data'!R66</f>
        <v>15754876.239372136</v>
      </c>
      <c r="E66">
        <f>'Monthly Data'!DJ66</f>
        <v>31</v>
      </c>
      <c r="F66" s="6">
        <f>'Monthly Data'!T66</f>
        <v>15</v>
      </c>
      <c r="G66" s="6">
        <f>'Monthly Data'!DE66</f>
        <v>0</v>
      </c>
      <c r="I66" s="6">
        <f t="shared" ref="I66:I97" si="20">$S$8</f>
        <v>-3171369.0814573499</v>
      </c>
      <c r="J66" s="6">
        <f t="shared" ref="J66:J97" si="21">E66*$S$9</f>
        <v>15523653.087580239</v>
      </c>
      <c r="K66" s="6">
        <f t="shared" ref="K66:K97" si="22">F66*$S$10</f>
        <v>3159563.6673053401</v>
      </c>
      <c r="L66" s="6">
        <f t="shared" ref="L66:L97" si="23">G66*$S$11</f>
        <v>0</v>
      </c>
      <c r="M66" s="6">
        <f t="shared" si="19"/>
        <v>15511847.67342823</v>
      </c>
      <c r="N66" s="6">
        <f t="shared" si="17"/>
        <v>-243028.56594390608</v>
      </c>
      <c r="O66" s="14">
        <f t="shared" si="18"/>
        <v>1.5425609332085193E-2</v>
      </c>
    </row>
    <row r="67" spans="1:15" x14ac:dyDescent="0.25">
      <c r="A67" s="208">
        <v>43252</v>
      </c>
      <c r="B67">
        <f t="shared" si="9"/>
        <v>6</v>
      </c>
      <c r="C67">
        <f t="shared" si="10"/>
        <v>2018</v>
      </c>
      <c r="D67" s="6">
        <f>'Monthly Data'!R67</f>
        <v>15112495.589372136</v>
      </c>
      <c r="E67">
        <f>'Monthly Data'!DJ67</f>
        <v>30</v>
      </c>
      <c r="F67" s="6">
        <f>'Monthly Data'!T67</f>
        <v>14</v>
      </c>
      <c r="G67" s="6">
        <f>'Monthly Data'!DE67</f>
        <v>0</v>
      </c>
      <c r="I67" s="6">
        <f t="shared" si="20"/>
        <v>-3171369.0814573499</v>
      </c>
      <c r="J67" s="6">
        <f t="shared" si="21"/>
        <v>15022890.084755071</v>
      </c>
      <c r="K67" s="6">
        <f t="shared" si="22"/>
        <v>2948926.0894849841</v>
      </c>
      <c r="L67" s="6">
        <f t="shared" si="23"/>
        <v>0</v>
      </c>
      <c r="M67" s="6">
        <f t="shared" si="19"/>
        <v>14800447.092782704</v>
      </c>
      <c r="N67" s="6">
        <f t="shared" si="17"/>
        <v>-312048.49658943154</v>
      </c>
      <c r="O67" s="14">
        <f t="shared" si="18"/>
        <v>2.0648376354788132E-2</v>
      </c>
    </row>
    <row r="68" spans="1:15" x14ac:dyDescent="0.25">
      <c r="A68" s="208">
        <v>43282</v>
      </c>
      <c r="B68">
        <f t="shared" si="9"/>
        <v>7</v>
      </c>
      <c r="C68">
        <f t="shared" si="10"/>
        <v>2018</v>
      </c>
      <c r="D68" s="6">
        <f>'Monthly Data'!R68</f>
        <v>16036949.579372136</v>
      </c>
      <c r="E68">
        <f>'Monthly Data'!DJ68</f>
        <v>31</v>
      </c>
      <c r="F68" s="6">
        <f>'Monthly Data'!T68</f>
        <v>15</v>
      </c>
      <c r="G68" s="6">
        <f>'Monthly Data'!DE68</f>
        <v>0</v>
      </c>
      <c r="I68" s="6">
        <f t="shared" si="20"/>
        <v>-3171369.0814573499</v>
      </c>
      <c r="J68" s="6">
        <f t="shared" si="21"/>
        <v>15523653.087580239</v>
      </c>
      <c r="K68" s="6">
        <f t="shared" si="22"/>
        <v>3159563.6673053401</v>
      </c>
      <c r="L68" s="6">
        <f t="shared" si="23"/>
        <v>0</v>
      </c>
      <c r="M68" s="6">
        <f t="shared" si="19"/>
        <v>15511847.67342823</v>
      </c>
      <c r="N68" s="6">
        <f t="shared" si="17"/>
        <v>-525101.90594390593</v>
      </c>
      <c r="O68" s="14">
        <f t="shared" si="18"/>
        <v>3.2743253531165882E-2</v>
      </c>
    </row>
    <row r="69" spans="1:15" x14ac:dyDescent="0.25">
      <c r="A69" s="208">
        <v>43313</v>
      </c>
      <c r="B69">
        <f t="shared" si="9"/>
        <v>8</v>
      </c>
      <c r="C69">
        <f t="shared" si="10"/>
        <v>2018</v>
      </c>
      <c r="D69" s="6">
        <f>'Monthly Data'!R69</f>
        <v>15731687.929372137</v>
      </c>
      <c r="E69">
        <f>'Monthly Data'!DJ69</f>
        <v>31</v>
      </c>
      <c r="F69" s="6">
        <f>'Monthly Data'!T69</f>
        <v>15</v>
      </c>
      <c r="G69" s="6">
        <f>'Monthly Data'!DE69</f>
        <v>0</v>
      </c>
      <c r="I69" s="6">
        <f t="shared" si="20"/>
        <v>-3171369.0814573499</v>
      </c>
      <c r="J69" s="6">
        <f t="shared" si="21"/>
        <v>15523653.087580239</v>
      </c>
      <c r="K69" s="6">
        <f t="shared" si="22"/>
        <v>3159563.6673053401</v>
      </c>
      <c r="L69" s="6">
        <f t="shared" si="23"/>
        <v>0</v>
      </c>
      <c r="M69" s="6">
        <f t="shared" si="19"/>
        <v>15511847.67342823</v>
      </c>
      <c r="N69" s="6">
        <f t="shared" si="17"/>
        <v>-219840.25594390742</v>
      </c>
      <c r="O69" s="14">
        <f t="shared" si="18"/>
        <v>1.39743590726492E-2</v>
      </c>
    </row>
    <row r="70" spans="1:15" x14ac:dyDescent="0.25">
      <c r="A70" s="208">
        <v>43344</v>
      </c>
      <c r="B70">
        <f t="shared" si="9"/>
        <v>9</v>
      </c>
      <c r="C70">
        <f t="shared" si="10"/>
        <v>2018</v>
      </c>
      <c r="D70" s="6">
        <f>'Monthly Data'!R70</f>
        <v>15059757.389372136</v>
      </c>
      <c r="E70">
        <f>'Monthly Data'!DJ70</f>
        <v>30</v>
      </c>
      <c r="F70" s="6">
        <f>'Monthly Data'!T70</f>
        <v>15</v>
      </c>
      <c r="G70" s="6">
        <f>'Monthly Data'!DE70</f>
        <v>0</v>
      </c>
      <c r="I70" s="6">
        <f t="shared" si="20"/>
        <v>-3171369.0814573499</v>
      </c>
      <c r="J70" s="6">
        <f t="shared" si="21"/>
        <v>15022890.084755071</v>
      </c>
      <c r="K70" s="6">
        <f t="shared" si="22"/>
        <v>3159563.6673053401</v>
      </c>
      <c r="L70" s="6">
        <f t="shared" si="23"/>
        <v>0</v>
      </c>
      <c r="M70" s="6">
        <f t="shared" si="19"/>
        <v>15011084.670603059</v>
      </c>
      <c r="N70" s="6">
        <f t="shared" si="17"/>
        <v>-48672.718769077212</v>
      </c>
      <c r="O70" s="14">
        <f t="shared" si="18"/>
        <v>3.2319723027826579E-3</v>
      </c>
    </row>
    <row r="71" spans="1:15" x14ac:dyDescent="0.25">
      <c r="A71" s="208">
        <v>43374</v>
      </c>
      <c r="B71">
        <f t="shared" si="9"/>
        <v>10</v>
      </c>
      <c r="C71">
        <f t="shared" si="10"/>
        <v>2018</v>
      </c>
      <c r="D71" s="6">
        <f>'Monthly Data'!R71</f>
        <v>16566005.559372136</v>
      </c>
      <c r="E71">
        <f>'Monthly Data'!DJ71</f>
        <v>31</v>
      </c>
      <c r="F71" s="6">
        <f>'Monthly Data'!T71</f>
        <v>17</v>
      </c>
      <c r="G71" s="6">
        <f>'Monthly Data'!DE71</f>
        <v>0</v>
      </c>
      <c r="I71" s="6">
        <f t="shared" si="20"/>
        <v>-3171369.0814573499</v>
      </c>
      <c r="J71" s="6">
        <f t="shared" si="21"/>
        <v>15523653.087580239</v>
      </c>
      <c r="K71" s="6">
        <f t="shared" si="22"/>
        <v>3580838.8229460521</v>
      </c>
      <c r="L71" s="6">
        <f t="shared" si="23"/>
        <v>0</v>
      </c>
      <c r="M71" s="6">
        <f t="shared" si="19"/>
        <v>15933122.82906894</v>
      </c>
      <c r="N71" s="6">
        <f t="shared" si="17"/>
        <v>-632882.73030319624</v>
      </c>
      <c r="O71" s="14">
        <f t="shared" si="18"/>
        <v>3.8203701431522574E-2</v>
      </c>
    </row>
    <row r="72" spans="1:15" x14ac:dyDescent="0.25">
      <c r="A72" s="208">
        <v>43405</v>
      </c>
      <c r="B72">
        <f t="shared" si="9"/>
        <v>11</v>
      </c>
      <c r="C72">
        <f t="shared" si="10"/>
        <v>2018</v>
      </c>
      <c r="D72" s="6">
        <f>'Monthly Data'!R72</f>
        <v>16735405.889372135</v>
      </c>
      <c r="E72">
        <f>'Monthly Data'!DJ72</f>
        <v>30</v>
      </c>
      <c r="F72" s="6">
        <f>'Monthly Data'!T72</f>
        <v>16</v>
      </c>
      <c r="G72" s="6">
        <f>'Monthly Data'!DE72</f>
        <v>1</v>
      </c>
      <c r="I72" s="6">
        <f t="shared" si="20"/>
        <v>-3171369.0814573499</v>
      </c>
      <c r="J72" s="6">
        <f t="shared" si="21"/>
        <v>15022890.084755071</v>
      </c>
      <c r="K72" s="6">
        <f t="shared" si="22"/>
        <v>3370201.2451256961</v>
      </c>
      <c r="L72" s="6">
        <f t="shared" si="23"/>
        <v>871828.270979397</v>
      </c>
      <c r="M72" s="6">
        <f t="shared" si="19"/>
        <v>16093550.519402813</v>
      </c>
      <c r="N72" s="6">
        <f t="shared" si="17"/>
        <v>-641855.36996932141</v>
      </c>
      <c r="O72" s="14">
        <f t="shared" si="18"/>
        <v>3.8353140295027649E-2</v>
      </c>
    </row>
    <row r="73" spans="1:15" x14ac:dyDescent="0.25">
      <c r="A73" s="208">
        <v>43435</v>
      </c>
      <c r="B73">
        <f t="shared" si="9"/>
        <v>12</v>
      </c>
      <c r="C73">
        <f t="shared" si="10"/>
        <v>2018</v>
      </c>
      <c r="D73" s="6">
        <f>'Monthly Data'!R73</f>
        <v>16667821.609372135</v>
      </c>
      <c r="E73">
        <f>'Monthly Data'!DJ73</f>
        <v>31</v>
      </c>
      <c r="F73" s="6">
        <f>'Monthly Data'!T73</f>
        <v>17</v>
      </c>
      <c r="G73" s="6">
        <f>'Monthly Data'!DE73</f>
        <v>0</v>
      </c>
      <c r="I73" s="6">
        <f t="shared" si="20"/>
        <v>-3171369.0814573499</v>
      </c>
      <c r="J73" s="6">
        <f t="shared" si="21"/>
        <v>15523653.087580239</v>
      </c>
      <c r="K73" s="6">
        <f t="shared" si="22"/>
        <v>3580838.8229460521</v>
      </c>
      <c r="L73" s="6">
        <f t="shared" si="23"/>
        <v>0</v>
      </c>
      <c r="M73" s="6">
        <f t="shared" si="19"/>
        <v>15933122.82906894</v>
      </c>
      <c r="N73" s="6">
        <f t="shared" si="17"/>
        <v>-734698.78030319512</v>
      </c>
      <c r="O73" s="14">
        <f t="shared" si="18"/>
        <v>4.4078872303869747E-2</v>
      </c>
    </row>
    <row r="74" spans="1:15" x14ac:dyDescent="0.25">
      <c r="A74" s="208">
        <v>43466</v>
      </c>
      <c r="B74">
        <f t="shared" ref="B74:B85" si="24">MONTH(A74)</f>
        <v>1</v>
      </c>
      <c r="C74">
        <f t="shared" ref="C74:C85" si="25">YEAR(A74)</f>
        <v>2019</v>
      </c>
      <c r="D74" s="6">
        <f>'Monthly Data'!R74</f>
        <v>15445811.899528764</v>
      </c>
      <c r="E74">
        <f>'Monthly Data'!DJ74</f>
        <v>31</v>
      </c>
      <c r="F74" s="6">
        <f>'Monthly Data'!T74</f>
        <v>15</v>
      </c>
      <c r="G74" s="6">
        <f>'Monthly Data'!DE74</f>
        <v>0</v>
      </c>
      <c r="I74" s="6">
        <f t="shared" si="20"/>
        <v>-3171369.0814573499</v>
      </c>
      <c r="J74" s="6">
        <f t="shared" si="21"/>
        <v>15523653.087580239</v>
      </c>
      <c r="K74" s="6">
        <f t="shared" si="22"/>
        <v>3159563.6673053401</v>
      </c>
      <c r="L74" s="6">
        <f t="shared" si="23"/>
        <v>0</v>
      </c>
      <c r="M74" s="6">
        <f t="shared" si="19"/>
        <v>15511847.67342823</v>
      </c>
      <c r="N74" s="6">
        <f t="shared" si="17"/>
        <v>66035.773899465799</v>
      </c>
      <c r="O74" s="14">
        <f t="shared" si="18"/>
        <v>4.2753190527641009E-3</v>
      </c>
    </row>
    <row r="75" spans="1:15" x14ac:dyDescent="0.25">
      <c r="A75" s="208">
        <v>43497</v>
      </c>
      <c r="B75">
        <f t="shared" si="24"/>
        <v>2</v>
      </c>
      <c r="C75">
        <f t="shared" si="25"/>
        <v>2019</v>
      </c>
      <c r="D75" s="6">
        <f>'Monthly Data'!R75</f>
        <v>13327840.249528764</v>
      </c>
      <c r="E75">
        <f>'Monthly Data'!DJ75</f>
        <v>28</v>
      </c>
      <c r="F75" s="6">
        <f>'Monthly Data'!T75</f>
        <v>15</v>
      </c>
      <c r="G75" s="6">
        <f>'Monthly Data'!DE75</f>
        <v>0</v>
      </c>
      <c r="I75" s="6">
        <f t="shared" si="20"/>
        <v>-3171369.0814573499</v>
      </c>
      <c r="J75" s="6">
        <f t="shared" si="21"/>
        <v>14021364.079104733</v>
      </c>
      <c r="K75" s="6">
        <f t="shared" si="22"/>
        <v>3159563.6673053401</v>
      </c>
      <c r="L75" s="6">
        <f t="shared" si="23"/>
        <v>0</v>
      </c>
      <c r="M75" s="6">
        <f t="shared" si="19"/>
        <v>14009558.664952721</v>
      </c>
      <c r="N75" s="6">
        <f t="shared" si="17"/>
        <v>681718.41542395763</v>
      </c>
      <c r="O75" s="14">
        <f t="shared" si="18"/>
        <v>5.1149953980582967E-2</v>
      </c>
    </row>
    <row r="76" spans="1:15" x14ac:dyDescent="0.25">
      <c r="A76" s="208">
        <v>43525</v>
      </c>
      <c r="B76">
        <f t="shared" si="24"/>
        <v>3</v>
      </c>
      <c r="C76">
        <f t="shared" si="25"/>
        <v>2019</v>
      </c>
      <c r="D76" s="6">
        <f>'Monthly Data'!R76</f>
        <v>15176304.169528762</v>
      </c>
      <c r="E76">
        <f>'Monthly Data'!DJ76</f>
        <v>31</v>
      </c>
      <c r="F76" s="6">
        <f>'Monthly Data'!T76</f>
        <v>15</v>
      </c>
      <c r="G76" s="6">
        <f>'Monthly Data'!DE76</f>
        <v>0</v>
      </c>
      <c r="I76" s="6">
        <f t="shared" si="20"/>
        <v>-3171369.0814573499</v>
      </c>
      <c r="J76" s="6">
        <f t="shared" si="21"/>
        <v>15523653.087580239</v>
      </c>
      <c r="K76" s="6">
        <f t="shared" si="22"/>
        <v>3159563.6673053401</v>
      </c>
      <c r="L76" s="6">
        <f t="shared" si="23"/>
        <v>0</v>
      </c>
      <c r="M76" s="6">
        <f t="shared" si="19"/>
        <v>15511847.67342823</v>
      </c>
      <c r="N76" s="6">
        <f t="shared" si="17"/>
        <v>335543.50389946811</v>
      </c>
      <c r="O76" s="14">
        <f t="shared" si="18"/>
        <v>2.2109698128822297E-2</v>
      </c>
    </row>
    <row r="77" spans="1:15" x14ac:dyDescent="0.25">
      <c r="A77" s="208">
        <v>43556</v>
      </c>
      <c r="B77">
        <f t="shared" si="24"/>
        <v>4</v>
      </c>
      <c r="C77">
        <f t="shared" si="25"/>
        <v>2019</v>
      </c>
      <c r="D77" s="6">
        <f>'Monthly Data'!R77</f>
        <v>16135678.349528763</v>
      </c>
      <c r="E77">
        <f>'Monthly Data'!DJ77</f>
        <v>30</v>
      </c>
      <c r="F77" s="6">
        <f>'Monthly Data'!T77</f>
        <v>15</v>
      </c>
      <c r="G77" s="6">
        <f>'Monthly Data'!DE77</f>
        <v>0</v>
      </c>
      <c r="I77" s="6">
        <f t="shared" si="20"/>
        <v>-3171369.0814573499</v>
      </c>
      <c r="J77" s="6">
        <f t="shared" si="21"/>
        <v>15022890.084755071</v>
      </c>
      <c r="K77" s="6">
        <f t="shared" si="22"/>
        <v>3159563.6673053401</v>
      </c>
      <c r="L77" s="6">
        <f t="shared" si="23"/>
        <v>0</v>
      </c>
      <c r="M77" s="6">
        <f t="shared" si="19"/>
        <v>15011084.670603059</v>
      </c>
      <c r="N77" s="6">
        <f t="shared" si="17"/>
        <v>-1124593.6789257042</v>
      </c>
      <c r="O77" s="14">
        <f t="shared" si="18"/>
        <v>6.9696089285180104E-2</v>
      </c>
    </row>
    <row r="78" spans="1:15" x14ac:dyDescent="0.25">
      <c r="A78" s="208">
        <v>43586</v>
      </c>
      <c r="B78">
        <f t="shared" si="24"/>
        <v>5</v>
      </c>
      <c r="C78">
        <f t="shared" si="25"/>
        <v>2019</v>
      </c>
      <c r="D78" s="6">
        <f>'Monthly Data'!R78</f>
        <v>16483062.289528763</v>
      </c>
      <c r="E78">
        <f>'Monthly Data'!DJ78</f>
        <v>31</v>
      </c>
      <c r="F78" s="6">
        <f>'Monthly Data'!T78</f>
        <v>15</v>
      </c>
      <c r="G78" s="6">
        <f>'Monthly Data'!DE78</f>
        <v>0</v>
      </c>
      <c r="I78" s="6">
        <f t="shared" si="20"/>
        <v>-3171369.0814573499</v>
      </c>
      <c r="J78" s="6">
        <f t="shared" si="21"/>
        <v>15523653.087580239</v>
      </c>
      <c r="K78" s="6">
        <f t="shared" si="22"/>
        <v>3159563.6673053401</v>
      </c>
      <c r="L78" s="6">
        <f t="shared" si="23"/>
        <v>0</v>
      </c>
      <c r="M78" s="6">
        <f t="shared" si="19"/>
        <v>15511847.67342823</v>
      </c>
      <c r="N78" s="6">
        <f t="shared" si="17"/>
        <v>-971214.61610053293</v>
      </c>
      <c r="O78" s="14">
        <f t="shared" si="18"/>
        <v>5.8921976938564317E-2</v>
      </c>
    </row>
    <row r="79" spans="1:15" x14ac:dyDescent="0.25">
      <c r="A79" s="208">
        <v>43617</v>
      </c>
      <c r="B79">
        <f t="shared" si="24"/>
        <v>6</v>
      </c>
      <c r="C79">
        <f t="shared" si="25"/>
        <v>2019</v>
      </c>
      <c r="D79" s="6">
        <f>'Monthly Data'!R79</f>
        <v>14912158.419528764</v>
      </c>
      <c r="E79">
        <f>'Monthly Data'!DJ79</f>
        <v>30</v>
      </c>
      <c r="F79" s="6">
        <f>'Monthly Data'!T79</f>
        <v>15</v>
      </c>
      <c r="G79" s="6">
        <f>'Monthly Data'!DE79</f>
        <v>0</v>
      </c>
      <c r="I79" s="6">
        <f t="shared" si="20"/>
        <v>-3171369.0814573499</v>
      </c>
      <c r="J79" s="6">
        <f t="shared" si="21"/>
        <v>15022890.084755071</v>
      </c>
      <c r="K79" s="6">
        <f t="shared" si="22"/>
        <v>3159563.6673053401</v>
      </c>
      <c r="L79" s="6">
        <f t="shared" si="23"/>
        <v>0</v>
      </c>
      <c r="M79" s="6">
        <f t="shared" si="19"/>
        <v>15011084.670603059</v>
      </c>
      <c r="N79" s="6">
        <f t="shared" si="17"/>
        <v>98926.251074295491</v>
      </c>
      <c r="O79" s="14">
        <f t="shared" si="18"/>
        <v>6.6339324121411558E-3</v>
      </c>
    </row>
    <row r="80" spans="1:15" x14ac:dyDescent="0.25">
      <c r="A80" s="208">
        <v>43647</v>
      </c>
      <c r="B80">
        <f t="shared" si="24"/>
        <v>7</v>
      </c>
      <c r="C80">
        <f t="shared" si="25"/>
        <v>2019</v>
      </c>
      <c r="D80" s="6">
        <f>'Monthly Data'!R80</f>
        <v>16004458.559528762</v>
      </c>
      <c r="E80">
        <f>'Monthly Data'!DJ80</f>
        <v>31</v>
      </c>
      <c r="F80" s="6">
        <f>'Monthly Data'!T80</f>
        <v>15</v>
      </c>
      <c r="G80" s="6">
        <f>'Monthly Data'!DE80</f>
        <v>0</v>
      </c>
      <c r="I80" s="6">
        <f t="shared" si="20"/>
        <v>-3171369.0814573499</v>
      </c>
      <c r="J80" s="6">
        <f t="shared" si="21"/>
        <v>15523653.087580239</v>
      </c>
      <c r="K80" s="6">
        <f t="shared" si="22"/>
        <v>3159563.6673053401</v>
      </c>
      <c r="L80" s="6">
        <f t="shared" si="23"/>
        <v>0</v>
      </c>
      <c r="M80" s="6">
        <f t="shared" si="19"/>
        <v>15511847.67342823</v>
      </c>
      <c r="N80" s="6">
        <f t="shared" si="17"/>
        <v>-492610.88610053249</v>
      </c>
      <c r="O80" s="14">
        <f t="shared" si="18"/>
        <v>3.0779603337923667E-2</v>
      </c>
    </row>
    <row r="81" spans="1:15" x14ac:dyDescent="0.25">
      <c r="A81" s="208">
        <v>43678</v>
      </c>
      <c r="B81">
        <f t="shared" si="24"/>
        <v>8</v>
      </c>
      <c r="C81">
        <f t="shared" si="25"/>
        <v>2019</v>
      </c>
      <c r="D81" s="6">
        <f>'Monthly Data'!R81</f>
        <v>15103823.929528764</v>
      </c>
      <c r="E81">
        <f>'Monthly Data'!DJ81</f>
        <v>31</v>
      </c>
      <c r="F81" s="6">
        <f>'Monthly Data'!T81</f>
        <v>15</v>
      </c>
      <c r="G81" s="6">
        <f>'Monthly Data'!DE81</f>
        <v>0</v>
      </c>
      <c r="I81" s="6">
        <f t="shared" si="20"/>
        <v>-3171369.0814573499</v>
      </c>
      <c r="J81" s="6">
        <f t="shared" si="21"/>
        <v>15523653.087580239</v>
      </c>
      <c r="K81" s="6">
        <f t="shared" si="22"/>
        <v>3159563.6673053401</v>
      </c>
      <c r="L81" s="6">
        <f t="shared" si="23"/>
        <v>0</v>
      </c>
      <c r="M81" s="6">
        <f t="shared" si="19"/>
        <v>15511847.67342823</v>
      </c>
      <c r="N81" s="6">
        <f t="shared" si="17"/>
        <v>408023.74389946647</v>
      </c>
      <c r="O81" s="14">
        <f t="shared" si="18"/>
        <v>2.7014598806449193E-2</v>
      </c>
    </row>
    <row r="82" spans="1:15" x14ac:dyDescent="0.25">
      <c r="A82" s="208">
        <v>43709</v>
      </c>
      <c r="B82">
        <f t="shared" si="24"/>
        <v>9</v>
      </c>
      <c r="C82">
        <f t="shared" si="25"/>
        <v>2019</v>
      </c>
      <c r="D82" s="6">
        <f>'Monthly Data'!R82</f>
        <v>15309116.249528764</v>
      </c>
      <c r="E82">
        <f>'Monthly Data'!DJ82</f>
        <v>30</v>
      </c>
      <c r="F82" s="6">
        <f>'Monthly Data'!T82</f>
        <v>15</v>
      </c>
      <c r="G82" s="6">
        <f>'Monthly Data'!DE82</f>
        <v>0</v>
      </c>
      <c r="I82" s="6">
        <f t="shared" si="20"/>
        <v>-3171369.0814573499</v>
      </c>
      <c r="J82" s="6">
        <f t="shared" si="21"/>
        <v>15022890.084755071</v>
      </c>
      <c r="K82" s="6">
        <f t="shared" si="22"/>
        <v>3159563.6673053401</v>
      </c>
      <c r="L82" s="6">
        <f t="shared" si="23"/>
        <v>0</v>
      </c>
      <c r="M82" s="6">
        <f t="shared" si="19"/>
        <v>15011084.670603059</v>
      </c>
      <c r="N82" s="6">
        <f t="shared" si="17"/>
        <v>-298031.57892570458</v>
      </c>
      <c r="O82" s="14">
        <f t="shared" si="18"/>
        <v>1.9467588727394923E-2</v>
      </c>
    </row>
    <row r="83" spans="1:15" x14ac:dyDescent="0.25">
      <c r="A83" s="208">
        <v>43739</v>
      </c>
      <c r="B83">
        <f t="shared" si="24"/>
        <v>10</v>
      </c>
      <c r="C83">
        <f t="shared" si="25"/>
        <v>2019</v>
      </c>
      <c r="D83" s="6">
        <f>'Monthly Data'!R83</f>
        <v>15748470.479528762</v>
      </c>
      <c r="E83">
        <f>'Monthly Data'!DJ83</f>
        <v>31</v>
      </c>
      <c r="F83" s="6">
        <f>'Monthly Data'!T83</f>
        <v>15</v>
      </c>
      <c r="G83" s="6">
        <f>'Monthly Data'!DE83</f>
        <v>0</v>
      </c>
      <c r="I83" s="6">
        <f t="shared" si="20"/>
        <v>-3171369.0814573499</v>
      </c>
      <c r="J83" s="6">
        <f t="shared" si="21"/>
        <v>15523653.087580239</v>
      </c>
      <c r="K83" s="6">
        <f t="shared" si="22"/>
        <v>3159563.6673053401</v>
      </c>
      <c r="L83" s="6">
        <f t="shared" si="23"/>
        <v>0</v>
      </c>
      <c r="M83" s="6">
        <f t="shared" si="19"/>
        <v>15511847.67342823</v>
      </c>
      <c r="N83" s="6">
        <f t="shared" si="17"/>
        <v>-236622.80610053241</v>
      </c>
      <c r="O83" s="14">
        <f t="shared" si="18"/>
        <v>1.5025129355140577E-2</v>
      </c>
    </row>
    <row r="84" spans="1:15" x14ac:dyDescent="0.25">
      <c r="A84" s="208">
        <v>43770</v>
      </c>
      <c r="B84">
        <f t="shared" si="24"/>
        <v>11</v>
      </c>
      <c r="C84">
        <f t="shared" si="25"/>
        <v>2019</v>
      </c>
      <c r="D84" s="6">
        <f>'Monthly Data'!R84</f>
        <v>16898756.249528762</v>
      </c>
      <c r="E84">
        <f>'Monthly Data'!DJ84</f>
        <v>30</v>
      </c>
      <c r="F84" s="6">
        <f>'Monthly Data'!T84</f>
        <v>15</v>
      </c>
      <c r="G84" s="6">
        <f>'Monthly Data'!DE84</f>
        <v>1</v>
      </c>
      <c r="I84" s="6">
        <f t="shared" si="20"/>
        <v>-3171369.0814573499</v>
      </c>
      <c r="J84" s="6">
        <f t="shared" si="21"/>
        <v>15022890.084755071</v>
      </c>
      <c r="K84" s="6">
        <f t="shared" si="22"/>
        <v>3159563.6673053401</v>
      </c>
      <c r="L84" s="6">
        <f t="shared" si="23"/>
        <v>871828.270979397</v>
      </c>
      <c r="M84" s="6">
        <f t="shared" si="19"/>
        <v>15882912.941582456</v>
      </c>
      <c r="N84" s="6">
        <f t="shared" si="17"/>
        <v>-1015843.3079463057</v>
      </c>
      <c r="O84" s="14">
        <f t="shared" si="18"/>
        <v>6.0113495510927525E-2</v>
      </c>
    </row>
    <row r="85" spans="1:15" x14ac:dyDescent="0.25">
      <c r="A85" s="208">
        <v>43800</v>
      </c>
      <c r="B85">
        <f t="shared" si="24"/>
        <v>12</v>
      </c>
      <c r="C85">
        <f t="shared" si="25"/>
        <v>2019</v>
      </c>
      <c r="D85" s="6">
        <f>'Monthly Data'!R85</f>
        <v>16646524.359528767</v>
      </c>
      <c r="E85">
        <f>'Monthly Data'!DJ85</f>
        <v>31</v>
      </c>
      <c r="F85" s="6">
        <f>'Monthly Data'!T85</f>
        <v>15</v>
      </c>
      <c r="G85" s="6">
        <f>'Monthly Data'!DE85</f>
        <v>0</v>
      </c>
      <c r="I85" s="6">
        <f t="shared" si="20"/>
        <v>-3171369.0814573499</v>
      </c>
      <c r="J85" s="6">
        <f t="shared" si="21"/>
        <v>15523653.087580239</v>
      </c>
      <c r="K85" s="6">
        <f t="shared" si="22"/>
        <v>3159563.6673053401</v>
      </c>
      <c r="L85" s="6">
        <f t="shared" si="23"/>
        <v>0</v>
      </c>
      <c r="M85" s="6">
        <f t="shared" si="19"/>
        <v>15511847.67342823</v>
      </c>
      <c r="N85" s="6">
        <f t="shared" si="17"/>
        <v>-1134676.686100537</v>
      </c>
      <c r="O85" s="14">
        <f t="shared" si="18"/>
        <v>6.8162978745231459E-2</v>
      </c>
    </row>
    <row r="86" spans="1:15" x14ac:dyDescent="0.25">
      <c r="A86" s="208">
        <v>43831</v>
      </c>
      <c r="B86">
        <f t="shared" ref="B86:B109" si="26">MONTH(A86)</f>
        <v>1</v>
      </c>
      <c r="C86">
        <f t="shared" ref="C86:C109" si="27">YEAR(A86)</f>
        <v>2020</v>
      </c>
      <c r="D86" s="6">
        <f>'Monthly Data'!R86</f>
        <v>14937664.958892485</v>
      </c>
      <c r="E86">
        <f>'Monthly Data'!DJ86</f>
        <v>31</v>
      </c>
      <c r="F86" s="6">
        <f>'Monthly Data'!T86</f>
        <v>15</v>
      </c>
      <c r="G86" s="6">
        <f>'Monthly Data'!DE86</f>
        <v>0</v>
      </c>
      <c r="I86" s="6">
        <f t="shared" si="20"/>
        <v>-3171369.0814573499</v>
      </c>
      <c r="J86" s="6">
        <f t="shared" si="21"/>
        <v>15523653.087580239</v>
      </c>
      <c r="K86" s="6">
        <f t="shared" si="22"/>
        <v>3159563.6673053401</v>
      </c>
      <c r="L86" s="6">
        <f t="shared" si="23"/>
        <v>0</v>
      </c>
      <c r="M86" s="6">
        <f t="shared" si="19"/>
        <v>15511847.67342823</v>
      </c>
      <c r="N86" s="6">
        <f t="shared" ref="N86:N109" si="28">M86-D86</f>
        <v>574182.71453574486</v>
      </c>
      <c r="O86" s="14">
        <f t="shared" ref="O86:O109" si="29">ABS(M86-D86)/D86</f>
        <v>3.8438585690324399E-2</v>
      </c>
    </row>
    <row r="87" spans="1:15" x14ac:dyDescent="0.25">
      <c r="A87" s="208">
        <v>43862</v>
      </c>
      <c r="B87">
        <f t="shared" si="26"/>
        <v>2</v>
      </c>
      <c r="C87">
        <f t="shared" si="27"/>
        <v>2020</v>
      </c>
      <c r="D87" s="6">
        <f>'Monthly Data'!R87</f>
        <v>13195414.638892485</v>
      </c>
      <c r="E87">
        <f>'Monthly Data'!DJ87</f>
        <v>29</v>
      </c>
      <c r="F87" s="6">
        <f>'Monthly Data'!T87</f>
        <v>15</v>
      </c>
      <c r="G87" s="6">
        <f>'Monthly Data'!DE87</f>
        <v>0</v>
      </c>
      <c r="I87" s="6">
        <f t="shared" si="20"/>
        <v>-3171369.0814573499</v>
      </c>
      <c r="J87" s="6">
        <f t="shared" si="21"/>
        <v>14522127.081929902</v>
      </c>
      <c r="K87" s="6">
        <f t="shared" si="22"/>
        <v>3159563.6673053401</v>
      </c>
      <c r="L87" s="6">
        <f t="shared" si="23"/>
        <v>0</v>
      </c>
      <c r="M87" s="6">
        <f t="shared" si="19"/>
        <v>14510321.667777892</v>
      </c>
      <c r="N87" s="6">
        <f t="shared" si="28"/>
        <v>1314907.0288854074</v>
      </c>
      <c r="O87" s="14">
        <f t="shared" si="29"/>
        <v>9.9648784435300619E-2</v>
      </c>
    </row>
    <row r="88" spans="1:15" x14ac:dyDescent="0.25">
      <c r="A88" s="208">
        <v>43891</v>
      </c>
      <c r="B88">
        <f t="shared" si="26"/>
        <v>3</v>
      </c>
      <c r="C88">
        <f t="shared" si="27"/>
        <v>2020</v>
      </c>
      <c r="D88" s="6">
        <f>'Monthly Data'!R88</f>
        <v>14184175.028892482</v>
      </c>
      <c r="E88">
        <f>'Monthly Data'!DJ88</f>
        <v>31</v>
      </c>
      <c r="F88" s="6">
        <f>'Monthly Data'!T88</f>
        <v>15</v>
      </c>
      <c r="G88" s="6">
        <f>'Monthly Data'!DE88</f>
        <v>0</v>
      </c>
      <c r="I88" s="6">
        <f t="shared" si="20"/>
        <v>-3171369.0814573499</v>
      </c>
      <c r="J88" s="6">
        <f t="shared" si="21"/>
        <v>15523653.087580239</v>
      </c>
      <c r="K88" s="6">
        <f t="shared" si="22"/>
        <v>3159563.6673053401</v>
      </c>
      <c r="L88" s="6">
        <f t="shared" si="23"/>
        <v>0</v>
      </c>
      <c r="M88" s="6">
        <f t="shared" si="19"/>
        <v>15511847.67342823</v>
      </c>
      <c r="N88" s="6">
        <f t="shared" si="28"/>
        <v>1327672.6445357483</v>
      </c>
      <c r="O88" s="14">
        <f t="shared" si="29"/>
        <v>9.3602387296500708E-2</v>
      </c>
    </row>
    <row r="89" spans="1:15" x14ac:dyDescent="0.25">
      <c r="A89" s="208">
        <v>43922</v>
      </c>
      <c r="B89">
        <f t="shared" si="26"/>
        <v>4</v>
      </c>
      <c r="C89">
        <f t="shared" si="27"/>
        <v>2020</v>
      </c>
      <c r="D89" s="6">
        <f>'Monthly Data'!R89</f>
        <v>15408308.768892484</v>
      </c>
      <c r="E89">
        <f>'Monthly Data'!DJ89</f>
        <v>30</v>
      </c>
      <c r="F89" s="6">
        <f>'Monthly Data'!T89</f>
        <v>15</v>
      </c>
      <c r="G89" s="6">
        <f>'Monthly Data'!DE89</f>
        <v>0</v>
      </c>
      <c r="I89" s="6">
        <f t="shared" si="20"/>
        <v>-3171369.0814573499</v>
      </c>
      <c r="J89" s="6">
        <f t="shared" si="21"/>
        <v>15022890.084755071</v>
      </c>
      <c r="K89" s="6">
        <f t="shared" si="22"/>
        <v>3159563.6673053401</v>
      </c>
      <c r="L89" s="6">
        <f t="shared" si="23"/>
        <v>0</v>
      </c>
      <c r="M89" s="6">
        <f t="shared" si="19"/>
        <v>15011084.670603059</v>
      </c>
      <c r="N89" s="6">
        <f t="shared" si="28"/>
        <v>-397224.09828942455</v>
      </c>
      <c r="O89" s="14">
        <f t="shared" si="29"/>
        <v>2.5779863594852934E-2</v>
      </c>
    </row>
    <row r="90" spans="1:15" x14ac:dyDescent="0.25">
      <c r="A90" s="208">
        <v>43952</v>
      </c>
      <c r="B90">
        <f t="shared" si="26"/>
        <v>5</v>
      </c>
      <c r="C90">
        <f t="shared" si="27"/>
        <v>2020</v>
      </c>
      <c r="D90" s="6">
        <f>'Monthly Data'!R90</f>
        <v>15095785.628892485</v>
      </c>
      <c r="E90">
        <f>'Monthly Data'!DJ90</f>
        <v>31</v>
      </c>
      <c r="F90" s="6">
        <f>'Monthly Data'!T90</f>
        <v>16</v>
      </c>
      <c r="G90" s="6">
        <f>'Monthly Data'!DE90</f>
        <v>0</v>
      </c>
      <c r="I90" s="6">
        <f t="shared" si="20"/>
        <v>-3171369.0814573499</v>
      </c>
      <c r="J90" s="6">
        <f t="shared" si="21"/>
        <v>15523653.087580239</v>
      </c>
      <c r="K90" s="6">
        <f t="shared" si="22"/>
        <v>3370201.2451256961</v>
      </c>
      <c r="L90" s="6">
        <f t="shared" si="23"/>
        <v>0</v>
      </c>
      <c r="M90" s="6">
        <f t="shared" si="19"/>
        <v>15722485.251248585</v>
      </c>
      <c r="N90" s="6">
        <f t="shared" si="28"/>
        <v>626699.62235610001</v>
      </c>
      <c r="O90" s="14">
        <f t="shared" si="29"/>
        <v>4.1514872942858445E-2</v>
      </c>
    </row>
    <row r="91" spans="1:15" x14ac:dyDescent="0.25">
      <c r="A91" s="208">
        <v>43983</v>
      </c>
      <c r="B91">
        <f t="shared" si="26"/>
        <v>6</v>
      </c>
      <c r="C91">
        <f t="shared" si="27"/>
        <v>2020</v>
      </c>
      <c r="D91" s="6">
        <f>'Monthly Data'!R91</f>
        <v>14699794.268892486</v>
      </c>
      <c r="E91">
        <f>'Monthly Data'!DJ91</f>
        <v>30</v>
      </c>
      <c r="F91" s="6">
        <f>'Monthly Data'!T91</f>
        <v>15</v>
      </c>
      <c r="G91" s="6">
        <f>'Monthly Data'!DE91</f>
        <v>0</v>
      </c>
      <c r="I91" s="6">
        <f t="shared" si="20"/>
        <v>-3171369.0814573499</v>
      </c>
      <c r="J91" s="6">
        <f t="shared" si="21"/>
        <v>15022890.084755071</v>
      </c>
      <c r="K91" s="6">
        <f t="shared" si="22"/>
        <v>3159563.6673053401</v>
      </c>
      <c r="L91" s="6">
        <f t="shared" si="23"/>
        <v>0</v>
      </c>
      <c r="M91" s="6">
        <f t="shared" si="19"/>
        <v>15011084.670603059</v>
      </c>
      <c r="N91" s="6">
        <f t="shared" si="28"/>
        <v>311290.40171057358</v>
      </c>
      <c r="O91" s="14">
        <f t="shared" si="29"/>
        <v>2.1176514175393756E-2</v>
      </c>
    </row>
    <row r="92" spans="1:15" x14ac:dyDescent="0.25">
      <c r="A92" s="208">
        <v>44013</v>
      </c>
      <c r="B92">
        <f t="shared" si="26"/>
        <v>7</v>
      </c>
      <c r="C92">
        <f t="shared" si="27"/>
        <v>2020</v>
      </c>
      <c r="D92" s="6">
        <f>'Monthly Data'!R92</f>
        <v>15600783.888892485</v>
      </c>
      <c r="E92">
        <f>'Monthly Data'!DJ92</f>
        <v>31</v>
      </c>
      <c r="F92" s="6">
        <f>'Monthly Data'!T92</f>
        <v>15</v>
      </c>
      <c r="G92" s="6">
        <f>'Monthly Data'!DE92</f>
        <v>0</v>
      </c>
      <c r="I92" s="6">
        <f t="shared" si="20"/>
        <v>-3171369.0814573499</v>
      </c>
      <c r="J92" s="6">
        <f t="shared" si="21"/>
        <v>15523653.087580239</v>
      </c>
      <c r="K92" s="6">
        <f t="shared" si="22"/>
        <v>3159563.6673053401</v>
      </c>
      <c r="L92" s="6">
        <f t="shared" si="23"/>
        <v>0</v>
      </c>
      <c r="M92" s="6">
        <f t="shared" si="19"/>
        <v>15511847.67342823</v>
      </c>
      <c r="N92" s="6">
        <f t="shared" si="28"/>
        <v>-88936.215464254841</v>
      </c>
      <c r="O92" s="14">
        <f t="shared" si="29"/>
        <v>5.7007529940579487E-3</v>
      </c>
    </row>
    <row r="93" spans="1:15" x14ac:dyDescent="0.25">
      <c r="A93" s="208">
        <v>44044</v>
      </c>
      <c r="B93">
        <f t="shared" si="26"/>
        <v>8</v>
      </c>
      <c r="C93">
        <f t="shared" si="27"/>
        <v>2020</v>
      </c>
      <c r="D93" s="6">
        <f>'Monthly Data'!R93</f>
        <v>15501618.918892484</v>
      </c>
      <c r="E93">
        <f>'Monthly Data'!DJ93</f>
        <v>31</v>
      </c>
      <c r="F93" s="6">
        <f>'Monthly Data'!T93</f>
        <v>15</v>
      </c>
      <c r="G93" s="6">
        <f>'Monthly Data'!DE93</f>
        <v>0</v>
      </c>
      <c r="I93" s="6">
        <f t="shared" si="20"/>
        <v>-3171369.0814573499</v>
      </c>
      <c r="J93" s="6">
        <f t="shared" si="21"/>
        <v>15523653.087580239</v>
      </c>
      <c r="K93" s="6">
        <f t="shared" si="22"/>
        <v>3159563.6673053401</v>
      </c>
      <c r="L93" s="6">
        <f t="shared" si="23"/>
        <v>0</v>
      </c>
      <c r="M93" s="6">
        <f t="shared" si="19"/>
        <v>15511847.67342823</v>
      </c>
      <c r="N93" s="6">
        <f t="shared" si="28"/>
        <v>10228.754535745829</v>
      </c>
      <c r="O93" s="14">
        <f t="shared" si="29"/>
        <v>6.5985072844744041E-4</v>
      </c>
    </row>
    <row r="94" spans="1:15" x14ac:dyDescent="0.25">
      <c r="A94" s="208">
        <v>44075</v>
      </c>
      <c r="B94">
        <f t="shared" si="26"/>
        <v>9</v>
      </c>
      <c r="C94">
        <f t="shared" si="27"/>
        <v>2020</v>
      </c>
      <c r="D94" s="6">
        <f>'Monthly Data'!R94</f>
        <v>15275490.668892484</v>
      </c>
      <c r="E94">
        <f>'Monthly Data'!DJ94</f>
        <v>30</v>
      </c>
      <c r="F94" s="6">
        <f>'Monthly Data'!T94</f>
        <v>15</v>
      </c>
      <c r="G94" s="6">
        <f>'Monthly Data'!DE94</f>
        <v>0</v>
      </c>
      <c r="I94" s="6">
        <f t="shared" si="20"/>
        <v>-3171369.0814573499</v>
      </c>
      <c r="J94" s="6">
        <f t="shared" si="21"/>
        <v>15022890.084755071</v>
      </c>
      <c r="K94" s="6">
        <f t="shared" si="22"/>
        <v>3159563.6673053401</v>
      </c>
      <c r="L94" s="6">
        <f t="shared" si="23"/>
        <v>0</v>
      </c>
      <c r="M94" s="6">
        <f t="shared" si="19"/>
        <v>15011084.670603059</v>
      </c>
      <c r="N94" s="6">
        <f t="shared" si="28"/>
        <v>-264405.99828942493</v>
      </c>
      <c r="O94" s="14">
        <f t="shared" si="29"/>
        <v>1.7309165644536058E-2</v>
      </c>
    </row>
    <row r="95" spans="1:15" x14ac:dyDescent="0.25">
      <c r="A95" s="208">
        <v>44105</v>
      </c>
      <c r="B95">
        <f t="shared" si="26"/>
        <v>10</v>
      </c>
      <c r="C95">
        <f t="shared" si="27"/>
        <v>2020</v>
      </c>
      <c r="D95" s="6">
        <f>'Monthly Data'!R95</f>
        <v>16063368.678892484</v>
      </c>
      <c r="E95">
        <f>'Monthly Data'!DJ95</f>
        <v>31</v>
      </c>
      <c r="F95" s="6">
        <f>'Monthly Data'!T95</f>
        <v>15</v>
      </c>
      <c r="G95" s="6">
        <f>'Monthly Data'!DE95</f>
        <v>0</v>
      </c>
      <c r="I95" s="6">
        <f t="shared" si="20"/>
        <v>-3171369.0814573499</v>
      </c>
      <c r="J95" s="6">
        <f t="shared" si="21"/>
        <v>15523653.087580239</v>
      </c>
      <c r="K95" s="6">
        <f t="shared" si="22"/>
        <v>3159563.6673053401</v>
      </c>
      <c r="L95" s="6">
        <f t="shared" si="23"/>
        <v>0</v>
      </c>
      <c r="M95" s="6">
        <f t="shared" si="19"/>
        <v>15511847.67342823</v>
      </c>
      <c r="N95" s="6">
        <f t="shared" si="28"/>
        <v>-551521.00546425395</v>
      </c>
      <c r="O95" s="14">
        <f t="shared" si="29"/>
        <v>3.4334081255880104E-2</v>
      </c>
    </row>
    <row r="96" spans="1:15" x14ac:dyDescent="0.25">
      <c r="A96" s="208">
        <v>44136</v>
      </c>
      <c r="B96">
        <f t="shared" si="26"/>
        <v>11</v>
      </c>
      <c r="C96">
        <f t="shared" si="27"/>
        <v>2020</v>
      </c>
      <c r="D96" s="6">
        <f>'Monthly Data'!R96</f>
        <v>16428564.668892484</v>
      </c>
      <c r="E96">
        <f>'Monthly Data'!DJ96</f>
        <v>30</v>
      </c>
      <c r="F96" s="6">
        <f>'Monthly Data'!T96</f>
        <v>15</v>
      </c>
      <c r="G96" s="6">
        <f>'Monthly Data'!DE96</f>
        <v>1</v>
      </c>
      <c r="I96" s="6">
        <f t="shared" si="20"/>
        <v>-3171369.0814573499</v>
      </c>
      <c r="J96" s="6">
        <f t="shared" si="21"/>
        <v>15022890.084755071</v>
      </c>
      <c r="K96" s="6">
        <f t="shared" si="22"/>
        <v>3159563.6673053401</v>
      </c>
      <c r="L96" s="6">
        <f t="shared" si="23"/>
        <v>871828.270979397</v>
      </c>
      <c r="M96" s="6">
        <f t="shared" si="19"/>
        <v>15882912.941582456</v>
      </c>
      <c r="N96" s="6">
        <f t="shared" si="28"/>
        <v>-545651.72731002793</v>
      </c>
      <c r="O96" s="14">
        <f t="shared" si="29"/>
        <v>3.3213597067504042E-2</v>
      </c>
    </row>
    <row r="97" spans="1:15" x14ac:dyDescent="0.25">
      <c r="A97" s="208">
        <v>44166</v>
      </c>
      <c r="B97">
        <f t="shared" si="26"/>
        <v>12</v>
      </c>
      <c r="C97">
        <f t="shared" si="27"/>
        <v>2020</v>
      </c>
      <c r="D97" s="6">
        <f>'Monthly Data'!R97</f>
        <v>16225728.698892483</v>
      </c>
      <c r="E97">
        <f>'Monthly Data'!DJ97</f>
        <v>31</v>
      </c>
      <c r="F97" s="6">
        <f>'Monthly Data'!T97</f>
        <v>15</v>
      </c>
      <c r="G97" s="6">
        <f>'Monthly Data'!DE97</f>
        <v>0</v>
      </c>
      <c r="I97" s="6">
        <f t="shared" si="20"/>
        <v>-3171369.0814573499</v>
      </c>
      <c r="J97" s="6">
        <f t="shared" si="21"/>
        <v>15523653.087580239</v>
      </c>
      <c r="K97" s="6">
        <f t="shared" si="22"/>
        <v>3159563.6673053401</v>
      </c>
      <c r="L97" s="6">
        <f t="shared" si="23"/>
        <v>0</v>
      </c>
      <c r="M97" s="6">
        <f t="shared" si="19"/>
        <v>15511847.67342823</v>
      </c>
      <c r="N97" s="6">
        <f t="shared" si="28"/>
        <v>-713881.0254642535</v>
      </c>
      <c r="O97" s="14">
        <f t="shared" si="29"/>
        <v>4.3996854545767225E-2</v>
      </c>
    </row>
    <row r="98" spans="1:15" x14ac:dyDescent="0.25">
      <c r="A98" s="208">
        <v>44197</v>
      </c>
      <c r="B98">
        <f t="shared" si="26"/>
        <v>1</v>
      </c>
      <c r="C98">
        <f t="shared" si="27"/>
        <v>2021</v>
      </c>
      <c r="D98" s="6">
        <f>'Monthly Data'!R98</f>
        <v>14481370.196357774</v>
      </c>
      <c r="E98">
        <f>'Monthly Data'!DJ98</f>
        <v>31</v>
      </c>
      <c r="F98" s="6">
        <f>'Monthly Data'!T98</f>
        <v>15</v>
      </c>
      <c r="G98" s="6">
        <f>'Monthly Data'!DE98</f>
        <v>0</v>
      </c>
      <c r="I98" s="6">
        <f t="shared" ref="I98:I121" si="30">$S$8</f>
        <v>-3171369.0814573499</v>
      </c>
      <c r="J98" s="6">
        <f t="shared" ref="J98:J121" si="31">E98*$S$9</f>
        <v>15523653.087580239</v>
      </c>
      <c r="K98" s="6">
        <f t="shared" ref="K98:K121" si="32">F98*$S$10</f>
        <v>3159563.6673053401</v>
      </c>
      <c r="L98" s="6">
        <f t="shared" ref="L98:L121" si="33">G98*$S$11</f>
        <v>0</v>
      </c>
      <c r="M98" s="6">
        <f t="shared" si="19"/>
        <v>15511847.67342823</v>
      </c>
      <c r="N98" s="6">
        <f t="shared" si="28"/>
        <v>1030477.4770704564</v>
      </c>
      <c r="O98" s="14">
        <f t="shared" si="29"/>
        <v>7.1158838086304355E-2</v>
      </c>
    </row>
    <row r="99" spans="1:15" x14ac:dyDescent="0.25">
      <c r="A99" s="208">
        <v>44228</v>
      </c>
      <c r="B99">
        <f t="shared" si="26"/>
        <v>2</v>
      </c>
      <c r="C99">
        <f t="shared" si="27"/>
        <v>2021</v>
      </c>
      <c r="D99" s="6">
        <f>'Monthly Data'!R99</f>
        <v>12659812.336357772</v>
      </c>
      <c r="E99">
        <f>'Monthly Data'!DJ99</f>
        <v>28</v>
      </c>
      <c r="F99" s="6">
        <f>'Monthly Data'!T99</f>
        <v>15</v>
      </c>
      <c r="G99" s="6">
        <f>'Monthly Data'!DE99</f>
        <v>0</v>
      </c>
      <c r="I99" s="6">
        <f t="shared" si="30"/>
        <v>-3171369.0814573499</v>
      </c>
      <c r="J99" s="6">
        <f t="shared" si="31"/>
        <v>14021364.079104733</v>
      </c>
      <c r="K99" s="6">
        <f t="shared" si="32"/>
        <v>3159563.6673053401</v>
      </c>
      <c r="L99" s="6">
        <f t="shared" si="33"/>
        <v>0</v>
      </c>
      <c r="M99" s="6">
        <f t="shared" si="19"/>
        <v>14009558.664952721</v>
      </c>
      <c r="N99" s="6">
        <f t="shared" si="28"/>
        <v>1349746.3285949491</v>
      </c>
      <c r="O99" s="14">
        <f t="shared" si="29"/>
        <v>0.10661661426991351</v>
      </c>
    </row>
    <row r="100" spans="1:15" x14ac:dyDescent="0.25">
      <c r="A100" s="208">
        <v>44256</v>
      </c>
      <c r="B100">
        <f t="shared" si="26"/>
        <v>3</v>
      </c>
      <c r="C100">
        <f t="shared" si="27"/>
        <v>2021</v>
      </c>
      <c r="D100" s="6">
        <f>'Monthly Data'!R100</f>
        <v>14753186.256357772</v>
      </c>
      <c r="E100">
        <f>'Monthly Data'!DJ100</f>
        <v>31</v>
      </c>
      <c r="F100" s="6">
        <f>'Monthly Data'!T100</f>
        <v>15</v>
      </c>
      <c r="G100" s="6">
        <f>'Monthly Data'!DE100</f>
        <v>0</v>
      </c>
      <c r="I100" s="6">
        <f t="shared" si="30"/>
        <v>-3171369.0814573499</v>
      </c>
      <c r="J100" s="6">
        <f t="shared" si="31"/>
        <v>15523653.087580239</v>
      </c>
      <c r="K100" s="6">
        <f t="shared" si="32"/>
        <v>3159563.6673053401</v>
      </c>
      <c r="L100" s="6">
        <f t="shared" si="33"/>
        <v>0</v>
      </c>
      <c r="M100" s="6">
        <f t="shared" si="19"/>
        <v>15511847.67342823</v>
      </c>
      <c r="N100" s="6">
        <f t="shared" si="28"/>
        <v>758661.41707045771</v>
      </c>
      <c r="O100" s="14">
        <f t="shared" si="29"/>
        <v>5.1423563960193236E-2</v>
      </c>
    </row>
    <row r="101" spans="1:15" x14ac:dyDescent="0.25">
      <c r="A101" s="208">
        <v>44287</v>
      </c>
      <c r="B101">
        <f t="shared" si="26"/>
        <v>4</v>
      </c>
      <c r="C101">
        <f t="shared" si="27"/>
        <v>2021</v>
      </c>
      <c r="D101" s="6">
        <f>'Monthly Data'!R101</f>
        <v>15906566.116357772</v>
      </c>
      <c r="E101">
        <f>'Monthly Data'!DJ101</f>
        <v>30</v>
      </c>
      <c r="F101" s="6">
        <f>'Monthly Data'!T101</f>
        <v>15</v>
      </c>
      <c r="G101" s="6">
        <f>'Monthly Data'!DE101</f>
        <v>0</v>
      </c>
      <c r="I101" s="6">
        <f t="shared" si="30"/>
        <v>-3171369.0814573499</v>
      </c>
      <c r="J101" s="6">
        <f t="shared" si="31"/>
        <v>15022890.084755071</v>
      </c>
      <c r="K101" s="6">
        <f t="shared" si="32"/>
        <v>3159563.6673053401</v>
      </c>
      <c r="L101" s="6">
        <f t="shared" si="33"/>
        <v>0</v>
      </c>
      <c r="M101" s="6">
        <f t="shared" si="19"/>
        <v>15011084.670603059</v>
      </c>
      <c r="N101" s="6">
        <f t="shared" si="28"/>
        <v>-895481.44575471245</v>
      </c>
      <c r="O101" s="14">
        <f t="shared" si="29"/>
        <v>5.6296339461590628E-2</v>
      </c>
    </row>
    <row r="102" spans="1:15" x14ac:dyDescent="0.25">
      <c r="A102" s="208">
        <v>44317</v>
      </c>
      <c r="B102">
        <f t="shared" si="26"/>
        <v>5</v>
      </c>
      <c r="C102">
        <f t="shared" si="27"/>
        <v>2021</v>
      </c>
      <c r="D102" s="6">
        <f>'Monthly Data'!R102</f>
        <v>15275818.566357773</v>
      </c>
      <c r="E102">
        <f>'Monthly Data'!DJ102</f>
        <v>31</v>
      </c>
      <c r="F102" s="6">
        <f>'Monthly Data'!T102</f>
        <v>15</v>
      </c>
      <c r="G102" s="6">
        <f>'Monthly Data'!DE102</f>
        <v>0</v>
      </c>
      <c r="I102" s="6">
        <f t="shared" si="30"/>
        <v>-3171369.0814573499</v>
      </c>
      <c r="J102" s="6">
        <f t="shared" si="31"/>
        <v>15523653.087580239</v>
      </c>
      <c r="K102" s="6">
        <f t="shared" si="32"/>
        <v>3159563.6673053401</v>
      </c>
      <c r="L102" s="6">
        <f t="shared" si="33"/>
        <v>0</v>
      </c>
      <c r="M102" s="6">
        <f t="shared" si="19"/>
        <v>15511847.67342823</v>
      </c>
      <c r="N102" s="6">
        <f t="shared" si="28"/>
        <v>236029.10707045719</v>
      </c>
      <c r="O102" s="14">
        <f t="shared" si="29"/>
        <v>1.5451159363090931E-2</v>
      </c>
    </row>
    <row r="103" spans="1:15" x14ac:dyDescent="0.25">
      <c r="A103" s="208">
        <v>44348</v>
      </c>
      <c r="B103">
        <f t="shared" si="26"/>
        <v>6</v>
      </c>
      <c r="C103">
        <f t="shared" si="27"/>
        <v>2021</v>
      </c>
      <c r="D103" s="6">
        <f>'Monthly Data'!R103</f>
        <v>14808296.416357771</v>
      </c>
      <c r="E103">
        <f>'Monthly Data'!DJ103</f>
        <v>30</v>
      </c>
      <c r="F103" s="6">
        <f>'Monthly Data'!T103</f>
        <v>15</v>
      </c>
      <c r="G103" s="6">
        <f>'Monthly Data'!DE103</f>
        <v>0</v>
      </c>
      <c r="I103" s="6">
        <f t="shared" si="30"/>
        <v>-3171369.0814573499</v>
      </c>
      <c r="J103" s="6">
        <f t="shared" si="31"/>
        <v>15022890.084755071</v>
      </c>
      <c r="K103" s="6">
        <f t="shared" si="32"/>
        <v>3159563.6673053401</v>
      </c>
      <c r="L103" s="6">
        <f t="shared" si="33"/>
        <v>0</v>
      </c>
      <c r="M103" s="6">
        <f t="shared" si="19"/>
        <v>15011084.670603059</v>
      </c>
      <c r="N103" s="6">
        <f t="shared" si="28"/>
        <v>202788.25424528867</v>
      </c>
      <c r="O103" s="14">
        <f t="shared" si="29"/>
        <v>1.3694232512882546E-2</v>
      </c>
    </row>
    <row r="104" spans="1:15" x14ac:dyDescent="0.25">
      <c r="A104" s="208">
        <v>44378</v>
      </c>
      <c r="B104">
        <f t="shared" si="26"/>
        <v>7</v>
      </c>
      <c r="C104">
        <f t="shared" si="27"/>
        <v>2021</v>
      </c>
      <c r="D104" s="6">
        <f>'Monthly Data'!R104</f>
        <v>15793191.616357772</v>
      </c>
      <c r="E104">
        <f>'Monthly Data'!DJ104</f>
        <v>31</v>
      </c>
      <c r="F104" s="6">
        <f>'Monthly Data'!T104</f>
        <v>15</v>
      </c>
      <c r="G104" s="6">
        <f>'Monthly Data'!DE104</f>
        <v>0</v>
      </c>
      <c r="I104" s="6">
        <f t="shared" si="30"/>
        <v>-3171369.0814573499</v>
      </c>
      <c r="J104" s="6">
        <f t="shared" si="31"/>
        <v>15523653.087580239</v>
      </c>
      <c r="K104" s="6">
        <f t="shared" si="32"/>
        <v>3159563.6673053401</v>
      </c>
      <c r="L104" s="6">
        <f t="shared" si="33"/>
        <v>0</v>
      </c>
      <c r="M104" s="6">
        <f t="shared" si="19"/>
        <v>15511847.67342823</v>
      </c>
      <c r="N104" s="6">
        <f t="shared" si="28"/>
        <v>-281343.94292954169</v>
      </c>
      <c r="O104" s="14">
        <f t="shared" si="29"/>
        <v>1.7814255013416047E-2</v>
      </c>
    </row>
    <row r="105" spans="1:15" x14ac:dyDescent="0.25">
      <c r="A105" s="208">
        <v>44409</v>
      </c>
      <c r="B105">
        <f t="shared" si="26"/>
        <v>8</v>
      </c>
      <c r="C105">
        <f t="shared" si="27"/>
        <v>2021</v>
      </c>
      <c r="D105" s="6">
        <f>'Monthly Data'!R105</f>
        <v>14372046.216357771</v>
      </c>
      <c r="E105">
        <f>'Monthly Data'!DJ105</f>
        <v>31</v>
      </c>
      <c r="F105" s="6">
        <f>'Monthly Data'!T105</f>
        <v>15</v>
      </c>
      <c r="G105" s="6">
        <f>'Monthly Data'!DE105</f>
        <v>0</v>
      </c>
      <c r="I105" s="6">
        <f t="shared" si="30"/>
        <v>-3171369.0814573499</v>
      </c>
      <c r="J105" s="6">
        <f t="shared" si="31"/>
        <v>15523653.087580239</v>
      </c>
      <c r="K105" s="6">
        <f t="shared" si="32"/>
        <v>3159563.6673053401</v>
      </c>
      <c r="L105" s="6">
        <f t="shared" si="33"/>
        <v>0</v>
      </c>
      <c r="M105" s="6">
        <f t="shared" si="19"/>
        <v>15511847.67342823</v>
      </c>
      <c r="N105" s="6">
        <f t="shared" si="28"/>
        <v>1139801.4570704587</v>
      </c>
      <c r="O105" s="14">
        <f t="shared" si="29"/>
        <v>7.9306832159583215E-2</v>
      </c>
    </row>
    <row r="106" spans="1:15" x14ac:dyDescent="0.25">
      <c r="A106" s="208">
        <v>44440</v>
      </c>
      <c r="B106">
        <f t="shared" si="26"/>
        <v>9</v>
      </c>
      <c r="C106">
        <f t="shared" si="27"/>
        <v>2021</v>
      </c>
      <c r="D106" s="6">
        <f>'Monthly Data'!R106</f>
        <v>14282496.316357771</v>
      </c>
      <c r="E106">
        <f>'Monthly Data'!DJ106</f>
        <v>30</v>
      </c>
      <c r="F106" s="6">
        <f>'Monthly Data'!T106</f>
        <v>15</v>
      </c>
      <c r="G106" s="6">
        <f>'Monthly Data'!DE106</f>
        <v>0</v>
      </c>
      <c r="I106" s="6">
        <f t="shared" si="30"/>
        <v>-3171369.0814573499</v>
      </c>
      <c r="J106" s="6">
        <f t="shared" si="31"/>
        <v>15022890.084755071</v>
      </c>
      <c r="K106" s="6">
        <f t="shared" si="32"/>
        <v>3159563.6673053401</v>
      </c>
      <c r="L106" s="6">
        <f t="shared" si="33"/>
        <v>0</v>
      </c>
      <c r="M106" s="6">
        <f t="shared" si="19"/>
        <v>15011084.670603059</v>
      </c>
      <c r="N106" s="6">
        <f t="shared" si="28"/>
        <v>728588.3542452883</v>
      </c>
      <c r="O106" s="14">
        <f t="shared" si="29"/>
        <v>5.1012675803097152E-2</v>
      </c>
    </row>
    <row r="107" spans="1:15" x14ac:dyDescent="0.25">
      <c r="A107" s="208">
        <v>44470</v>
      </c>
      <c r="B107">
        <f t="shared" si="26"/>
        <v>10</v>
      </c>
      <c r="C107">
        <f t="shared" si="27"/>
        <v>2021</v>
      </c>
      <c r="D107" s="6">
        <f>'Monthly Data'!R107</f>
        <v>15445250.096357772</v>
      </c>
      <c r="E107">
        <f>'Monthly Data'!DJ107</f>
        <v>31</v>
      </c>
      <c r="F107" s="6">
        <f>'Monthly Data'!T107</f>
        <v>15</v>
      </c>
      <c r="G107" s="6">
        <f>'Monthly Data'!DE107</f>
        <v>0</v>
      </c>
      <c r="I107" s="6">
        <f t="shared" si="30"/>
        <v>-3171369.0814573499</v>
      </c>
      <c r="J107" s="6">
        <f t="shared" si="31"/>
        <v>15523653.087580239</v>
      </c>
      <c r="K107" s="6">
        <f t="shared" si="32"/>
        <v>3159563.6673053401</v>
      </c>
      <c r="L107" s="6">
        <f t="shared" si="33"/>
        <v>0</v>
      </c>
      <c r="M107" s="6">
        <f t="shared" si="19"/>
        <v>15511847.67342823</v>
      </c>
      <c r="N107" s="6">
        <f t="shared" si="28"/>
        <v>66597.577070457861</v>
      </c>
      <c r="O107" s="14">
        <f t="shared" si="29"/>
        <v>4.3118484100275328E-3</v>
      </c>
    </row>
    <row r="108" spans="1:15" x14ac:dyDescent="0.25">
      <c r="A108" s="208">
        <v>44501</v>
      </c>
      <c r="B108">
        <f t="shared" si="26"/>
        <v>11</v>
      </c>
      <c r="C108">
        <f t="shared" si="27"/>
        <v>2021</v>
      </c>
      <c r="D108" s="6">
        <f>'Monthly Data'!R108</f>
        <v>16209194.116357772</v>
      </c>
      <c r="E108">
        <f>'Monthly Data'!DJ108</f>
        <v>30</v>
      </c>
      <c r="F108" s="6">
        <f>'Monthly Data'!T108</f>
        <v>15</v>
      </c>
      <c r="G108" s="6">
        <f>'Monthly Data'!DE108</f>
        <v>1</v>
      </c>
      <c r="I108" s="6">
        <f t="shared" si="30"/>
        <v>-3171369.0814573499</v>
      </c>
      <c r="J108" s="6">
        <f t="shared" si="31"/>
        <v>15022890.084755071</v>
      </c>
      <c r="K108" s="6">
        <f t="shared" si="32"/>
        <v>3159563.6673053401</v>
      </c>
      <c r="L108" s="6">
        <f t="shared" si="33"/>
        <v>871828.270979397</v>
      </c>
      <c r="M108" s="6">
        <f t="shared" si="19"/>
        <v>15882912.941582456</v>
      </c>
      <c r="N108" s="6">
        <f t="shared" si="28"/>
        <v>-326281.17477531545</v>
      </c>
      <c r="O108" s="14">
        <f t="shared" si="29"/>
        <v>2.012938906358358E-2</v>
      </c>
    </row>
    <row r="109" spans="1:15" x14ac:dyDescent="0.25">
      <c r="A109" s="208">
        <v>44531</v>
      </c>
      <c r="B109">
        <f t="shared" si="26"/>
        <v>12</v>
      </c>
      <c r="C109">
        <f t="shared" si="27"/>
        <v>2021</v>
      </c>
      <c r="D109" s="6">
        <f>'Monthly Data'!R109</f>
        <v>15842418.376357771</v>
      </c>
      <c r="E109">
        <f>'Monthly Data'!DJ109</f>
        <v>31</v>
      </c>
      <c r="F109" s="6">
        <f>'Monthly Data'!T109</f>
        <v>15</v>
      </c>
      <c r="G109" s="6">
        <f>'Monthly Data'!DE109</f>
        <v>0</v>
      </c>
      <c r="I109" s="6">
        <f t="shared" si="30"/>
        <v>-3171369.0814573499</v>
      </c>
      <c r="J109" s="6">
        <f t="shared" si="31"/>
        <v>15523653.087580239</v>
      </c>
      <c r="K109" s="6">
        <f t="shared" si="32"/>
        <v>3159563.6673053401</v>
      </c>
      <c r="L109" s="6">
        <f t="shared" si="33"/>
        <v>0</v>
      </c>
      <c r="M109" s="6">
        <f t="shared" si="19"/>
        <v>15511847.67342823</v>
      </c>
      <c r="N109" s="6">
        <f t="shared" si="28"/>
        <v>-330570.70292954147</v>
      </c>
      <c r="O109" s="14">
        <f t="shared" si="29"/>
        <v>2.0866176809398267E-2</v>
      </c>
    </row>
    <row r="110" spans="1:15" x14ac:dyDescent="0.25">
      <c r="A110" s="208">
        <v>44562</v>
      </c>
      <c r="B110">
        <f t="shared" ref="B110:B121" si="34">MONTH(A110)</f>
        <v>1</v>
      </c>
      <c r="C110">
        <f t="shared" ref="C110:C121" si="35">YEAR(A110)</f>
        <v>2022</v>
      </c>
      <c r="D110" s="6">
        <f>'Monthly Data'!R110</f>
        <v>14948077.541535191</v>
      </c>
      <c r="E110">
        <f>'Monthly Data'!DJ110</f>
        <v>31</v>
      </c>
      <c r="F110" s="6">
        <f>'Monthly Data'!T110</f>
        <v>15</v>
      </c>
      <c r="G110" s="6">
        <f>'Monthly Data'!DE110</f>
        <v>0</v>
      </c>
      <c r="I110" s="6">
        <f t="shared" si="30"/>
        <v>-3171369.0814573499</v>
      </c>
      <c r="J110" s="6">
        <f t="shared" si="31"/>
        <v>15523653.087580239</v>
      </c>
      <c r="K110" s="6">
        <f t="shared" si="32"/>
        <v>3159563.6673053401</v>
      </c>
      <c r="L110" s="6">
        <f t="shared" si="33"/>
        <v>0</v>
      </c>
      <c r="M110" s="6">
        <f t="shared" ref="M110:M121" si="36">SUM(I110:L110)</f>
        <v>15511847.67342823</v>
      </c>
      <c r="N110" s="6">
        <f t="shared" ref="N110:N121" si="37">M110-D110</f>
        <v>563770.13189303875</v>
      </c>
      <c r="O110" s="14">
        <f t="shared" ref="O110:O121" si="38">ABS(M110-D110)/D110</f>
        <v>3.7715226612019481E-2</v>
      </c>
    </row>
    <row r="111" spans="1:15" x14ac:dyDescent="0.25">
      <c r="A111" s="208">
        <v>44593</v>
      </c>
      <c r="B111">
        <f t="shared" si="34"/>
        <v>2</v>
      </c>
      <c r="C111">
        <f t="shared" si="35"/>
        <v>2022</v>
      </c>
      <c r="D111" s="6">
        <f>'Monthly Data'!R111</f>
        <v>13153155.981535191</v>
      </c>
      <c r="E111">
        <f>'Monthly Data'!DJ111</f>
        <v>28</v>
      </c>
      <c r="F111" s="6">
        <f>'Monthly Data'!T111</f>
        <v>15</v>
      </c>
      <c r="G111" s="6">
        <f>'Monthly Data'!DE111</f>
        <v>0</v>
      </c>
      <c r="I111" s="6">
        <f t="shared" si="30"/>
        <v>-3171369.0814573499</v>
      </c>
      <c r="J111" s="6">
        <f t="shared" si="31"/>
        <v>14021364.079104733</v>
      </c>
      <c r="K111" s="6">
        <f t="shared" si="32"/>
        <v>3159563.6673053401</v>
      </c>
      <c r="L111" s="6">
        <f t="shared" si="33"/>
        <v>0</v>
      </c>
      <c r="M111" s="6">
        <f t="shared" si="36"/>
        <v>14009558.664952721</v>
      </c>
      <c r="N111" s="6">
        <f t="shared" si="37"/>
        <v>856402.68341753073</v>
      </c>
      <c r="O111" s="14">
        <f t="shared" si="38"/>
        <v>6.5110053026039949E-2</v>
      </c>
    </row>
    <row r="112" spans="1:15" x14ac:dyDescent="0.25">
      <c r="A112" s="208">
        <v>44621</v>
      </c>
      <c r="B112">
        <f t="shared" si="34"/>
        <v>3</v>
      </c>
      <c r="C112">
        <f t="shared" si="35"/>
        <v>2022</v>
      </c>
      <c r="D112" s="6">
        <f>'Monthly Data'!R112</f>
        <v>14766463.871535189</v>
      </c>
      <c r="E112">
        <f>'Monthly Data'!DJ112</f>
        <v>31</v>
      </c>
      <c r="F112" s="6">
        <f>'Monthly Data'!T112</f>
        <v>15</v>
      </c>
      <c r="G112" s="6">
        <f>'Monthly Data'!DE112</f>
        <v>0</v>
      </c>
      <c r="I112" s="6">
        <f t="shared" si="30"/>
        <v>-3171369.0814573499</v>
      </c>
      <c r="J112" s="6">
        <f t="shared" si="31"/>
        <v>15523653.087580239</v>
      </c>
      <c r="K112" s="6">
        <f t="shared" si="32"/>
        <v>3159563.6673053401</v>
      </c>
      <c r="L112" s="6">
        <f t="shared" si="33"/>
        <v>0</v>
      </c>
      <c r="M112" s="6">
        <f t="shared" si="36"/>
        <v>15511847.67342823</v>
      </c>
      <c r="N112" s="6">
        <f t="shared" si="37"/>
        <v>745383.80189304054</v>
      </c>
      <c r="O112" s="14">
        <f t="shared" si="38"/>
        <v>5.0478151599306832E-2</v>
      </c>
    </row>
    <row r="113" spans="1:19" x14ac:dyDescent="0.25">
      <c r="A113" s="208">
        <v>44652</v>
      </c>
      <c r="B113">
        <f t="shared" si="34"/>
        <v>4</v>
      </c>
      <c r="C113">
        <f t="shared" si="35"/>
        <v>2022</v>
      </c>
      <c r="D113" s="6">
        <f>'Monthly Data'!R113</f>
        <v>15353641.641535191</v>
      </c>
      <c r="E113">
        <f>'Monthly Data'!DJ113</f>
        <v>30</v>
      </c>
      <c r="F113" s="6">
        <f>'Monthly Data'!T113</f>
        <v>15</v>
      </c>
      <c r="G113" s="6">
        <f>'Monthly Data'!DE113</f>
        <v>0</v>
      </c>
      <c r="I113" s="6">
        <f t="shared" si="30"/>
        <v>-3171369.0814573499</v>
      </c>
      <c r="J113" s="6">
        <f t="shared" si="31"/>
        <v>15022890.084755071</v>
      </c>
      <c r="K113" s="6">
        <f t="shared" si="32"/>
        <v>3159563.6673053401</v>
      </c>
      <c r="L113" s="6">
        <f t="shared" si="33"/>
        <v>0</v>
      </c>
      <c r="M113" s="6">
        <f t="shared" si="36"/>
        <v>15011084.670603059</v>
      </c>
      <c r="N113" s="6">
        <f t="shared" si="37"/>
        <v>-342556.97093213163</v>
      </c>
      <c r="O113" s="14">
        <f t="shared" si="38"/>
        <v>2.2311121942916456E-2</v>
      </c>
    </row>
    <row r="114" spans="1:19" x14ac:dyDescent="0.25">
      <c r="A114" s="208">
        <v>44682</v>
      </c>
      <c r="B114">
        <f t="shared" si="34"/>
        <v>5</v>
      </c>
      <c r="C114">
        <f t="shared" si="35"/>
        <v>2022</v>
      </c>
      <c r="D114" s="6">
        <f>'Monthly Data'!R114</f>
        <v>15085911.601535192</v>
      </c>
      <c r="E114">
        <f>'Monthly Data'!DJ114</f>
        <v>31</v>
      </c>
      <c r="F114" s="6">
        <f>'Monthly Data'!T114</f>
        <v>15</v>
      </c>
      <c r="G114" s="6">
        <f>'Monthly Data'!DE114</f>
        <v>0</v>
      </c>
      <c r="I114" s="6">
        <f t="shared" si="30"/>
        <v>-3171369.0814573499</v>
      </c>
      <c r="J114" s="6">
        <f t="shared" si="31"/>
        <v>15523653.087580239</v>
      </c>
      <c r="K114" s="6">
        <f t="shared" si="32"/>
        <v>3159563.6673053401</v>
      </c>
      <c r="L114" s="6">
        <f t="shared" si="33"/>
        <v>0</v>
      </c>
      <c r="M114" s="6">
        <f t="shared" si="36"/>
        <v>15511847.67342823</v>
      </c>
      <c r="N114" s="6">
        <f t="shared" si="37"/>
        <v>425936.07189303823</v>
      </c>
      <c r="O114" s="14">
        <f t="shared" si="38"/>
        <v>2.8234029413886634E-2</v>
      </c>
    </row>
    <row r="115" spans="1:19" x14ac:dyDescent="0.25">
      <c r="A115" s="208">
        <v>44713</v>
      </c>
      <c r="B115">
        <f t="shared" si="34"/>
        <v>6</v>
      </c>
      <c r="C115">
        <f t="shared" si="35"/>
        <v>2022</v>
      </c>
      <c r="D115" s="6">
        <f>'Monthly Data'!R115</f>
        <v>14423591.84153519</v>
      </c>
      <c r="E115">
        <f>'Monthly Data'!DJ115</f>
        <v>30</v>
      </c>
      <c r="F115" s="6">
        <f>'Monthly Data'!T115</f>
        <v>15</v>
      </c>
      <c r="G115" s="6">
        <f>'Monthly Data'!DE115</f>
        <v>0</v>
      </c>
      <c r="I115" s="6">
        <f t="shared" si="30"/>
        <v>-3171369.0814573499</v>
      </c>
      <c r="J115" s="6">
        <f t="shared" si="31"/>
        <v>15022890.084755071</v>
      </c>
      <c r="K115" s="6">
        <f t="shared" si="32"/>
        <v>3159563.6673053401</v>
      </c>
      <c r="L115" s="6">
        <f t="shared" si="33"/>
        <v>0</v>
      </c>
      <c r="M115" s="6">
        <f t="shared" si="36"/>
        <v>15011084.670603059</v>
      </c>
      <c r="N115" s="6">
        <f t="shared" si="37"/>
        <v>587492.82906786911</v>
      </c>
      <c r="O115" s="14">
        <f t="shared" si="38"/>
        <v>4.0731381997103064E-2</v>
      </c>
    </row>
    <row r="116" spans="1:19" x14ac:dyDescent="0.25">
      <c r="A116" s="208">
        <v>44743</v>
      </c>
      <c r="B116">
        <f t="shared" si="34"/>
        <v>7</v>
      </c>
      <c r="C116">
        <f t="shared" si="35"/>
        <v>2022</v>
      </c>
      <c r="D116" s="6">
        <f>'Monthly Data'!R116</f>
        <v>14940083.881535191</v>
      </c>
      <c r="E116">
        <f>'Monthly Data'!DJ116</f>
        <v>31</v>
      </c>
      <c r="F116" s="6">
        <f>'Monthly Data'!T116</f>
        <v>15</v>
      </c>
      <c r="G116" s="6">
        <f>'Monthly Data'!DE116</f>
        <v>0</v>
      </c>
      <c r="I116" s="6">
        <f t="shared" si="30"/>
        <v>-3171369.0814573499</v>
      </c>
      <c r="J116" s="6">
        <f t="shared" si="31"/>
        <v>15523653.087580239</v>
      </c>
      <c r="K116" s="6">
        <f t="shared" si="32"/>
        <v>3159563.6673053401</v>
      </c>
      <c r="L116" s="6">
        <f t="shared" si="33"/>
        <v>0</v>
      </c>
      <c r="M116" s="6">
        <f t="shared" si="36"/>
        <v>15511847.67342823</v>
      </c>
      <c r="N116" s="6">
        <f t="shared" si="37"/>
        <v>571763.7918930389</v>
      </c>
      <c r="O116" s="14">
        <f t="shared" si="38"/>
        <v>3.8270453929625893E-2</v>
      </c>
    </row>
    <row r="117" spans="1:19" x14ac:dyDescent="0.25">
      <c r="A117" s="208">
        <v>44774</v>
      </c>
      <c r="B117">
        <f t="shared" si="34"/>
        <v>8</v>
      </c>
      <c r="C117">
        <f t="shared" si="35"/>
        <v>2022</v>
      </c>
      <c r="D117" s="6">
        <f>'Monthly Data'!R117</f>
        <v>14527142.181535192</v>
      </c>
      <c r="E117">
        <f>'Monthly Data'!DJ117</f>
        <v>31</v>
      </c>
      <c r="F117" s="6">
        <f>'Monthly Data'!T117</f>
        <v>15</v>
      </c>
      <c r="G117" s="6">
        <f>'Monthly Data'!DE117</f>
        <v>0</v>
      </c>
      <c r="I117" s="6">
        <f t="shared" si="30"/>
        <v>-3171369.0814573499</v>
      </c>
      <c r="J117" s="6">
        <f t="shared" si="31"/>
        <v>15523653.087580239</v>
      </c>
      <c r="K117" s="6">
        <f t="shared" si="32"/>
        <v>3159563.6673053401</v>
      </c>
      <c r="L117" s="6">
        <f t="shared" si="33"/>
        <v>0</v>
      </c>
      <c r="M117" s="6">
        <f t="shared" si="36"/>
        <v>15511847.67342823</v>
      </c>
      <c r="N117" s="6">
        <f t="shared" si="37"/>
        <v>984705.49189303815</v>
      </c>
      <c r="O117" s="14">
        <f t="shared" si="38"/>
        <v>6.7783840729847999E-2</v>
      </c>
    </row>
    <row r="118" spans="1:19" x14ac:dyDescent="0.25">
      <c r="A118" s="208">
        <v>44805</v>
      </c>
      <c r="B118">
        <f t="shared" si="34"/>
        <v>9</v>
      </c>
      <c r="C118">
        <f t="shared" si="35"/>
        <v>2022</v>
      </c>
      <c r="D118" s="6">
        <f>'Monthly Data'!R118</f>
        <v>14312933.541535191</v>
      </c>
      <c r="E118">
        <f>'Monthly Data'!DJ118</f>
        <v>30</v>
      </c>
      <c r="F118" s="6">
        <f>'Monthly Data'!T118</f>
        <v>15</v>
      </c>
      <c r="G118" s="6">
        <f>'Monthly Data'!DE118</f>
        <v>0</v>
      </c>
      <c r="I118" s="6">
        <f t="shared" si="30"/>
        <v>-3171369.0814573499</v>
      </c>
      <c r="J118" s="6">
        <f t="shared" si="31"/>
        <v>15022890.084755071</v>
      </c>
      <c r="K118" s="6">
        <f t="shared" si="32"/>
        <v>3159563.6673053401</v>
      </c>
      <c r="L118" s="6">
        <f t="shared" si="33"/>
        <v>0</v>
      </c>
      <c r="M118" s="6">
        <f t="shared" si="36"/>
        <v>15011084.670603059</v>
      </c>
      <c r="N118" s="6">
        <f t="shared" si="37"/>
        <v>698151.12906786799</v>
      </c>
      <c r="O118" s="14">
        <f t="shared" si="38"/>
        <v>4.8777640659189769E-2</v>
      </c>
    </row>
    <row r="119" spans="1:19" x14ac:dyDescent="0.25">
      <c r="A119" s="208">
        <v>44835</v>
      </c>
      <c r="B119">
        <f t="shared" si="34"/>
        <v>10</v>
      </c>
      <c r="C119">
        <f t="shared" si="35"/>
        <v>2022</v>
      </c>
      <c r="D119" s="6">
        <f>'Monthly Data'!R119</f>
        <v>15015306.001535192</v>
      </c>
      <c r="E119">
        <f>'Monthly Data'!DJ119</f>
        <v>31</v>
      </c>
      <c r="F119" s="6">
        <f>'Monthly Data'!T119</f>
        <v>15</v>
      </c>
      <c r="G119" s="6">
        <f>'Monthly Data'!DE119</f>
        <v>0</v>
      </c>
      <c r="I119" s="6">
        <f t="shared" si="30"/>
        <v>-3171369.0814573499</v>
      </c>
      <c r="J119" s="6">
        <f t="shared" si="31"/>
        <v>15523653.087580239</v>
      </c>
      <c r="K119" s="6">
        <f t="shared" si="32"/>
        <v>3159563.6673053401</v>
      </c>
      <c r="L119" s="6">
        <f t="shared" si="33"/>
        <v>0</v>
      </c>
      <c r="M119" s="6">
        <f t="shared" si="36"/>
        <v>15511847.67342823</v>
      </c>
      <c r="N119" s="6">
        <f t="shared" si="37"/>
        <v>496541.67189303786</v>
      </c>
      <c r="O119" s="14">
        <f t="shared" si="38"/>
        <v>3.3069034480034606E-2</v>
      </c>
    </row>
    <row r="120" spans="1:19" x14ac:dyDescent="0.25">
      <c r="A120" s="208">
        <v>44866</v>
      </c>
      <c r="B120">
        <f t="shared" si="34"/>
        <v>11</v>
      </c>
      <c r="C120">
        <f t="shared" si="35"/>
        <v>2022</v>
      </c>
      <c r="D120" s="6">
        <f>'Monthly Data'!R120</f>
        <v>16170825.74153519</v>
      </c>
      <c r="E120">
        <f>'Monthly Data'!DJ120</f>
        <v>30</v>
      </c>
      <c r="F120" s="6">
        <f>'Monthly Data'!T120</f>
        <v>15</v>
      </c>
      <c r="G120" s="6">
        <f>'Monthly Data'!DE120</f>
        <v>1</v>
      </c>
      <c r="I120" s="6">
        <f t="shared" si="30"/>
        <v>-3171369.0814573499</v>
      </c>
      <c r="J120" s="6">
        <f t="shared" si="31"/>
        <v>15022890.084755071</v>
      </c>
      <c r="K120" s="6">
        <f t="shared" si="32"/>
        <v>3159563.6673053401</v>
      </c>
      <c r="L120" s="6">
        <f t="shared" si="33"/>
        <v>871828.270979397</v>
      </c>
      <c r="M120" s="6">
        <f t="shared" si="36"/>
        <v>15882912.941582456</v>
      </c>
      <c r="N120" s="6">
        <f t="shared" si="37"/>
        <v>-287912.79995273426</v>
      </c>
      <c r="O120" s="14">
        <f t="shared" si="38"/>
        <v>1.7804458755202753E-2</v>
      </c>
    </row>
    <row r="121" spans="1:19" x14ac:dyDescent="0.25">
      <c r="A121" s="208">
        <v>44896</v>
      </c>
      <c r="B121">
        <f t="shared" si="34"/>
        <v>12</v>
      </c>
      <c r="C121">
        <f t="shared" si="35"/>
        <v>2022</v>
      </c>
      <c r="D121" s="6">
        <f>'Monthly Data'!R121</f>
        <v>16408561.85853518</v>
      </c>
      <c r="E121">
        <f>'Monthly Data'!DJ121</f>
        <v>31</v>
      </c>
      <c r="F121" s="6">
        <f>'Monthly Data'!T121</f>
        <v>15</v>
      </c>
      <c r="G121" s="6">
        <f>'Monthly Data'!DE121</f>
        <v>0</v>
      </c>
      <c r="I121" s="6">
        <f t="shared" si="30"/>
        <v>-3171369.0814573499</v>
      </c>
      <c r="J121" s="6">
        <f t="shared" si="31"/>
        <v>15523653.087580239</v>
      </c>
      <c r="K121" s="6">
        <f t="shared" si="32"/>
        <v>3159563.6673053401</v>
      </c>
      <c r="L121" s="6">
        <f t="shared" si="33"/>
        <v>0</v>
      </c>
      <c r="M121" s="6">
        <f t="shared" si="36"/>
        <v>15511847.67342823</v>
      </c>
      <c r="N121" s="6">
        <f t="shared" si="37"/>
        <v>-896714.18510694988</v>
      </c>
      <c r="O121" s="14">
        <f t="shared" si="38"/>
        <v>5.4649163823001917E-2</v>
      </c>
    </row>
    <row r="122" spans="1:19" x14ac:dyDescent="0.25">
      <c r="A122" s="17"/>
      <c r="O122" s="15">
        <f>AVERAGE(O2:O121)</f>
        <v>4.1925131785551649E-2</v>
      </c>
    </row>
    <row r="123" spans="1:19" x14ac:dyDescent="0.25">
      <c r="A123" s="17"/>
      <c r="O123" s="15"/>
    </row>
    <row r="124" spans="1:19" x14ac:dyDescent="0.25">
      <c r="A124" s="17"/>
    </row>
    <row r="125" spans="1:19" x14ac:dyDescent="0.25">
      <c r="A125" s="17"/>
      <c r="Q125">
        <v>1</v>
      </c>
      <c r="R125" s="6">
        <f t="shared" ref="R125:R136" si="39">SUMIF($B:$B,$Q125,N:N)</f>
        <v>1262274.5209453069</v>
      </c>
      <c r="S125" s="14">
        <f t="shared" ref="S125:S136" si="40">SUMIF($B:$B,$Q125,O:O)</f>
        <v>0.29436567108882034</v>
      </c>
    </row>
    <row r="126" spans="1:19" x14ac:dyDescent="0.25">
      <c r="A126" s="17"/>
      <c r="Q126">
        <v>2</v>
      </c>
      <c r="R126" s="6">
        <f t="shared" si="39"/>
        <v>6800185.8617816959</v>
      </c>
      <c r="S126" s="14">
        <f t="shared" si="40"/>
        <v>0.55067311239200034</v>
      </c>
    </row>
    <row r="127" spans="1:19" x14ac:dyDescent="0.25">
      <c r="A127" s="17"/>
      <c r="Q127">
        <v>3</v>
      </c>
      <c r="R127" s="6">
        <f t="shared" si="39"/>
        <v>7857636.0599293597</v>
      </c>
      <c r="S127" s="14">
        <f t="shared" si="40"/>
        <v>0.52085166955244921</v>
      </c>
    </row>
    <row r="128" spans="1:19" x14ac:dyDescent="0.25">
      <c r="A128" s="17"/>
      <c r="Q128">
        <v>4</v>
      </c>
      <c r="R128" s="6">
        <f t="shared" si="39"/>
        <v>-7524446.009279428</v>
      </c>
      <c r="S128" s="14">
        <f t="shared" si="40"/>
        <v>0.49877981652379705</v>
      </c>
    </row>
    <row r="129" spans="1:19" x14ac:dyDescent="0.25">
      <c r="A129" s="17"/>
      <c r="Q129">
        <v>5</v>
      </c>
      <c r="R129" s="6">
        <f t="shared" si="39"/>
        <v>-1274244.8641644605</v>
      </c>
      <c r="S129" s="14">
        <f t="shared" si="40"/>
        <v>0.40885435566564449</v>
      </c>
    </row>
    <row r="130" spans="1:19" x14ac:dyDescent="0.25">
      <c r="A130" s="17"/>
      <c r="Q130">
        <v>6</v>
      </c>
      <c r="R130" s="6">
        <f t="shared" si="39"/>
        <v>1674567.0009860508</v>
      </c>
      <c r="S130" s="14">
        <f t="shared" si="40"/>
        <v>0.42231579506238914</v>
      </c>
    </row>
    <row r="131" spans="1:19" x14ac:dyDescent="0.25">
      <c r="A131" s="17"/>
      <c r="Q131">
        <v>7</v>
      </c>
      <c r="R131" s="6">
        <f t="shared" si="39"/>
        <v>-969720.73389898613</v>
      </c>
      <c r="S131" s="14">
        <f t="shared" si="40"/>
        <v>0.37566719837942464</v>
      </c>
    </row>
    <row r="132" spans="1:19" x14ac:dyDescent="0.25">
      <c r="A132" s="17"/>
      <c r="Q132">
        <v>8</v>
      </c>
      <c r="R132" s="6">
        <f t="shared" si="39"/>
        <v>3940630.3151439335</v>
      </c>
      <c r="S132" s="14">
        <f t="shared" si="40"/>
        <v>0.36605369372673374</v>
      </c>
    </row>
    <row r="133" spans="1:19" x14ac:dyDescent="0.25">
      <c r="A133" s="17"/>
      <c r="Q133">
        <v>9</v>
      </c>
      <c r="R133" s="6">
        <f t="shared" si="39"/>
        <v>-1204630.1540648546</v>
      </c>
      <c r="S133" s="14">
        <f t="shared" si="40"/>
        <v>0.35989817376086269</v>
      </c>
    </row>
    <row r="134" spans="1:19" x14ac:dyDescent="0.25">
      <c r="A134" s="17"/>
      <c r="Q134">
        <v>10</v>
      </c>
      <c r="R134" s="6">
        <f t="shared" si="39"/>
        <v>-2450046.8711295258</v>
      </c>
      <c r="S134" s="14">
        <f t="shared" si="40"/>
        <v>0.26419218582299336</v>
      </c>
    </row>
    <row r="135" spans="1:19" x14ac:dyDescent="0.25">
      <c r="A135" s="17"/>
      <c r="Q135">
        <v>11</v>
      </c>
      <c r="R135" s="6">
        <f t="shared" si="39"/>
        <v>-5462845.3083646894</v>
      </c>
      <c r="S135" s="14">
        <f t="shared" si="40"/>
        <v>0.34183784302619669</v>
      </c>
    </row>
    <row r="136" spans="1:19" x14ac:dyDescent="0.25">
      <c r="A136" s="17"/>
      <c r="Q136">
        <v>12</v>
      </c>
      <c r="R136" s="6">
        <f t="shared" si="39"/>
        <v>-11001399.890043702</v>
      </c>
      <c r="S136" s="14">
        <f t="shared" si="40"/>
        <v>0.62752629926488446</v>
      </c>
    </row>
    <row r="137" spans="1:19" x14ac:dyDescent="0.25">
      <c r="A137" s="17"/>
      <c r="R137" s="6"/>
      <c r="S137" s="14"/>
    </row>
    <row r="138" spans="1:19" x14ac:dyDescent="0.25">
      <c r="A138" s="17"/>
      <c r="Q138">
        <v>2012</v>
      </c>
      <c r="R138" s="6">
        <f t="shared" ref="R138:R147" si="41">SUMIF($C:$C,$Q138,N:N)</f>
        <v>0</v>
      </c>
      <c r="S138" s="14">
        <f t="shared" ref="S138:S147" si="42">SUMIF($C:$C,$Q138,O:O)</f>
        <v>0</v>
      </c>
    </row>
    <row r="139" spans="1:19" x14ac:dyDescent="0.25">
      <c r="A139" s="17"/>
      <c r="Q139">
        <v>2013</v>
      </c>
      <c r="R139" s="6">
        <f t="shared" si="41"/>
        <v>8391999.1345241033</v>
      </c>
      <c r="S139" s="14">
        <f t="shared" si="42"/>
        <v>0.69313475161453564</v>
      </c>
    </row>
    <row r="140" spans="1:19" x14ac:dyDescent="0.25">
      <c r="A140" s="17"/>
      <c r="Q140">
        <v>2014</v>
      </c>
      <c r="R140" s="6">
        <f t="shared" si="41"/>
        <v>577131.07432088442</v>
      </c>
      <c r="S140" s="14">
        <f t="shared" si="42"/>
        <v>0.32015935409941071</v>
      </c>
    </row>
    <row r="141" spans="1:19" x14ac:dyDescent="0.25">
      <c r="A141" s="17"/>
      <c r="Q141">
        <v>2015</v>
      </c>
      <c r="R141" s="6">
        <f t="shared" si="41"/>
        <v>-13309743.178347843</v>
      </c>
      <c r="S141" s="14">
        <f t="shared" si="42"/>
        <v>0.80969534644548435</v>
      </c>
    </row>
    <row r="142" spans="1:19" x14ac:dyDescent="0.25">
      <c r="A142" s="17"/>
      <c r="Q142">
        <v>2016</v>
      </c>
      <c r="R142" s="6">
        <f t="shared" si="41"/>
        <v>276664.24439426884</v>
      </c>
      <c r="S142" s="14">
        <f t="shared" si="42"/>
        <v>0.43308708349369185</v>
      </c>
    </row>
    <row r="143" spans="1:19" x14ac:dyDescent="0.25">
      <c r="A143" s="17"/>
      <c r="Q143">
        <v>2017</v>
      </c>
      <c r="R143" s="6">
        <f t="shared" si="41"/>
        <v>-5981903.7254513446</v>
      </c>
      <c r="S143" s="14">
        <f t="shared" si="42"/>
        <v>0.44831626178511352</v>
      </c>
    </row>
    <row r="144" spans="1:19" x14ac:dyDescent="0.25">
      <c r="A144" s="17"/>
      <c r="Q144">
        <v>2018</v>
      </c>
      <c r="R144" s="6">
        <f t="shared" si="41"/>
        <v>-4308179.1988422405</v>
      </c>
      <c r="S144" s="14">
        <f t="shared" si="42"/>
        <v>0.42488086029415761</v>
      </c>
    </row>
    <row r="145" spans="1:19" x14ac:dyDescent="0.25">
      <c r="A145" s="17"/>
      <c r="Q145">
        <v>2019</v>
      </c>
      <c r="R145" s="6">
        <f t="shared" si="41"/>
        <v>-3683345.8720031958</v>
      </c>
      <c r="S145" s="14">
        <f t="shared" si="42"/>
        <v>0.43335036428112228</v>
      </c>
    </row>
    <row r="146" spans="1:19" x14ac:dyDescent="0.25">
      <c r="A146" s="17"/>
      <c r="Q146">
        <v>2020</v>
      </c>
      <c r="R146" s="6">
        <f t="shared" si="41"/>
        <v>1603361.0962776802</v>
      </c>
      <c r="S146" s="14">
        <f t="shared" si="42"/>
        <v>0.45537531037142365</v>
      </c>
    </row>
    <row r="147" spans="1:19" x14ac:dyDescent="0.25">
      <c r="A147" s="17"/>
      <c r="Q147">
        <v>2021</v>
      </c>
      <c r="R147" s="6">
        <f t="shared" si="41"/>
        <v>3679012.7060487028</v>
      </c>
      <c r="S147" s="14">
        <f t="shared" si="42"/>
        <v>0.50808192491308102</v>
      </c>
    </row>
    <row r="148" spans="1:19" x14ac:dyDescent="0.25">
      <c r="A148" s="17"/>
    </row>
    <row r="149" spans="1:19" x14ac:dyDescent="0.25">
      <c r="A149" s="17"/>
      <c r="O149" s="14"/>
    </row>
    <row r="150" spans="1:19" x14ac:dyDescent="0.25">
      <c r="A150" s="17"/>
      <c r="O150" s="14"/>
    </row>
    <row r="151" spans="1:19" x14ac:dyDescent="0.25">
      <c r="A151" s="17"/>
      <c r="O151" s="14"/>
    </row>
    <row r="152" spans="1:19" x14ac:dyDescent="0.25">
      <c r="A152" s="17"/>
      <c r="O152" s="14"/>
    </row>
    <row r="153" spans="1:19" x14ac:dyDescent="0.25">
      <c r="A153" s="17"/>
      <c r="O153" s="14"/>
    </row>
    <row r="154" spans="1:19" x14ac:dyDescent="0.25">
      <c r="A154" s="17"/>
      <c r="O154" s="14"/>
    </row>
    <row r="155" spans="1:19" x14ac:dyDescent="0.25">
      <c r="A155" s="17"/>
      <c r="O155" s="14"/>
    </row>
    <row r="156" spans="1:19" x14ac:dyDescent="0.25">
      <c r="A156" s="17"/>
      <c r="O156" s="14"/>
    </row>
    <row r="157" spans="1:19" x14ac:dyDescent="0.25">
      <c r="A157" s="17"/>
      <c r="O157" s="14"/>
    </row>
    <row r="158" spans="1:19" x14ac:dyDescent="0.25">
      <c r="A158" s="17"/>
      <c r="O158" s="14"/>
    </row>
    <row r="159" spans="1:19" x14ac:dyDescent="0.25">
      <c r="A159" s="17"/>
      <c r="O159" s="14"/>
    </row>
    <row r="160" spans="1:19" x14ac:dyDescent="0.25">
      <c r="A160" s="17"/>
      <c r="O160" s="14"/>
    </row>
    <row r="161" spans="1:15" x14ac:dyDescent="0.25">
      <c r="A161" s="17"/>
      <c r="O161" s="14"/>
    </row>
    <row r="162" spans="1:15" x14ac:dyDescent="0.25">
      <c r="A162" s="17"/>
      <c r="O162" s="14"/>
    </row>
    <row r="163" spans="1:15" x14ac:dyDescent="0.25">
      <c r="A163" s="17"/>
      <c r="O163" s="14"/>
    </row>
    <row r="164" spans="1:15" x14ac:dyDescent="0.25">
      <c r="A164" s="17"/>
      <c r="O164" s="14"/>
    </row>
    <row r="165" spans="1:15" x14ac:dyDescent="0.25">
      <c r="A165" s="17"/>
      <c r="O165" s="14"/>
    </row>
    <row r="166" spans="1:15" x14ac:dyDescent="0.25">
      <c r="A166" s="17"/>
      <c r="O166" s="14"/>
    </row>
    <row r="167" spans="1:15" x14ac:dyDescent="0.25">
      <c r="A167" s="17"/>
      <c r="O167" s="14"/>
    </row>
    <row r="168" spans="1:15" x14ac:dyDescent="0.25">
      <c r="A168" s="17"/>
      <c r="O168" s="1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Monthly Data</vt:lpstr>
      <vt:lpstr>Historic CDM</vt:lpstr>
      <vt:lpstr>Weather Thunder Bay</vt:lpstr>
      <vt:lpstr>Weather Kenora</vt:lpstr>
      <vt:lpstr>Economic Variables</vt:lpstr>
      <vt:lpstr>TB Res Predicted Monthly</vt:lpstr>
      <vt:lpstr>TB GS&lt;50 Predicted Monthly</vt:lpstr>
      <vt:lpstr>TB GS&gt;50 Predicted Monthly</vt:lpstr>
      <vt:lpstr>TB Int Predicted Monthly</vt:lpstr>
      <vt:lpstr>K Res Predicted Monthly</vt:lpstr>
      <vt:lpstr>K GS&lt;50 Predicted Monthly</vt:lpstr>
      <vt:lpstr>K GS&gt;50 Predicted Monthly</vt:lpstr>
      <vt:lpstr>Model Summary</vt:lpstr>
      <vt:lpstr>TB Res Normalized Monthly</vt:lpstr>
      <vt:lpstr>TB GS&lt;50 Normalized Monthly</vt:lpstr>
      <vt:lpstr>TB GS&gt;50 Normalized Monthly</vt:lpstr>
      <vt:lpstr>TB Int Normalized Monthly</vt:lpstr>
      <vt:lpstr>K Res Normalized Monthly</vt:lpstr>
      <vt:lpstr>K GS&lt;50 Normalized Monthly</vt:lpstr>
      <vt:lpstr>K GS&gt;50 Normalized Monthly</vt:lpstr>
      <vt:lpstr>Normalized Annual Summary</vt:lpstr>
      <vt:lpstr>Connection Count</vt:lpstr>
      <vt:lpstr>kW Forecast</vt:lpstr>
      <vt:lpstr>CDM Adjustment</vt:lpstr>
      <vt:lpstr>CDM Forecast</vt:lpstr>
      <vt:lpstr>Summary Tables</vt:lpstr>
      <vt:lpstr>TB Res Normalized Monthly (WN)</vt:lpstr>
      <vt:lpstr>TB GS&lt;50 Normalized Month (WN)</vt:lpstr>
      <vt:lpstr>TB GS&gt;50 Normalized Month (WN)</vt:lpstr>
      <vt:lpstr>TB Int Normalized Monthly (WN)</vt:lpstr>
      <vt:lpstr>K Res Normalized Monthly (WN)</vt:lpstr>
      <vt:lpstr>K GS&lt;50 Normalized Monthly (WN)</vt:lpstr>
      <vt:lpstr>K GS&gt;50 Normalized Monthly (WN)</vt:lpstr>
      <vt:lpstr>Normalized Annual Summary (WN)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2012-06-22T18:05:52Z</dcterms:created>
  <dcterms:modified xsi:type="dcterms:W3CDTF">2023-08-09T14:10:25Z</dcterms:modified>
</cp:coreProperties>
</file>